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PIA JOSE LUNA DURAN\JOSE_LUNA\AÑO 2018\DR. FELIX  2018\INFORMES MENSUALES 2018\SEPTIEMBRE 2018\"/>
    </mc:Choice>
  </mc:AlternateContent>
  <bookViews>
    <workbookView xWindow="0" yWindow="0" windowWidth="15360" windowHeight="6765" tabRatio="754"/>
  </bookViews>
  <sheets>
    <sheet name="SEPTIEMBRE   2018" sheetId="365" r:id="rId1"/>
    <sheet name="ADICIONES  2018" sheetId="5" r:id="rId2"/>
    <sheet name="EJECUTIVO  SEPTIEMBRE  2018" sheetId="367" r:id="rId3"/>
    <sheet name="RESERVA   SEPTIEMBRE  2018" sheetId="366" r:id="rId4"/>
  </sheets>
  <definedNames>
    <definedName name="_xlnm._FilterDatabase" localSheetId="2" hidden="1">'EJECUTIVO  SEPTIEMBRE  2018'!$A$8:$AC$1780</definedName>
    <definedName name="_xlnm._FilterDatabase" localSheetId="3" hidden="1">'RESERVA   SEPTIEMBRE  2018'!$A$1:$AA$171</definedName>
    <definedName name="_xlnm._FilterDatabase" localSheetId="0" hidden="1">'SEPTIEMBRE   2018'!$A$8:$AC$1778</definedName>
    <definedName name="OLE_LINK1" localSheetId="2">'EJECUTIVO  SEPTIEMBRE  2018'!#REF!</definedName>
    <definedName name="OLE_LINK1" localSheetId="3">'RESERVA   SEPTIEMBRE  2018'!#REF!</definedName>
    <definedName name="OLE_LINK1" localSheetId="0">'SEPTIEMBRE   2018'!#REF!</definedName>
    <definedName name="pg_tmp_ejecucion_ingresos_mayores" localSheetId="2">#REF!</definedName>
    <definedName name="pg_tmp_ejecucion_ingresos_mayores" localSheetId="3">#REF!</definedName>
    <definedName name="pg_tmp_ejecucion_ingresos_mayores" localSheetId="0">#REF!</definedName>
    <definedName name="pg_tmp_ejecucion_ingresos_mayores">#REF!</definedName>
    <definedName name="_xlnm.Print_Titles" localSheetId="2">'EJECUTIVO  SEPTIEMBRE  2018'!$C:$C,'EJECUTIVO  SEPTIEMBRE  2018'!$1:$10</definedName>
    <definedName name="_xlnm.Print_Titles" localSheetId="3">'RESERVA   SEPTIEMBRE  2018'!$A:$A,'RESERVA   SEPTIEMBRE  2018'!$1:$3</definedName>
    <definedName name="_xlnm.Print_Titles" localSheetId="0">'SEPTIEMBRE   2018'!$C:$C,'SEPTIEMBRE   2018'!$1:$10</definedName>
  </definedNames>
  <calcPr calcId="162913"/>
</workbook>
</file>

<file path=xl/calcChain.xml><?xml version="1.0" encoding="utf-8"?>
<calcChain xmlns="http://schemas.openxmlformats.org/spreadsheetml/2006/main">
  <c r="U85" i="367" l="1"/>
  <c r="AB85" i="367"/>
  <c r="R85" i="367"/>
  <c r="K85" i="367"/>
  <c r="AB76" i="367"/>
  <c r="U76" i="367"/>
  <c r="R76" i="367"/>
  <c r="K76" i="367"/>
  <c r="AA1769" i="367" l="1"/>
  <c r="R1769" i="367"/>
  <c r="E1769" i="367"/>
  <c r="K1769" i="367" s="1"/>
  <c r="AA1768" i="367"/>
  <c r="R1768" i="367"/>
  <c r="E1768" i="367"/>
  <c r="K1768" i="367" s="1"/>
  <c r="AA1767" i="367"/>
  <c r="R1767" i="367"/>
  <c r="AB1767" i="367" s="1"/>
  <c r="E1767" i="367"/>
  <c r="K1767" i="367" s="1"/>
  <c r="Z1766" i="367"/>
  <c r="Y1766" i="367"/>
  <c r="X1766" i="367"/>
  <c r="W1766" i="367"/>
  <c r="V1766" i="367"/>
  <c r="U1766" i="367"/>
  <c r="T1766" i="367"/>
  <c r="S1766" i="367"/>
  <c r="Q1766" i="367"/>
  <c r="P1766" i="367"/>
  <c r="O1766" i="367"/>
  <c r="N1766" i="367"/>
  <c r="M1766" i="367"/>
  <c r="L1766" i="367"/>
  <c r="J1766" i="367"/>
  <c r="I1766" i="367"/>
  <c r="H1766" i="367"/>
  <c r="G1766" i="367"/>
  <c r="F1766" i="367"/>
  <c r="E1766" i="367"/>
  <c r="D1766" i="367"/>
  <c r="AA1765" i="367"/>
  <c r="R1765" i="367"/>
  <c r="E1765" i="367"/>
  <c r="K1765" i="367" s="1"/>
  <c r="Z1764" i="367"/>
  <c r="Z1763" i="367" s="1"/>
  <c r="Y1764" i="367"/>
  <c r="Y1763" i="367" s="1"/>
  <c r="Y1762" i="367" s="1"/>
  <c r="Y1761" i="367" s="1"/>
  <c r="X1764" i="367"/>
  <c r="X1763" i="367" s="1"/>
  <c r="X1762" i="367" s="1"/>
  <c r="X1761" i="367" s="1"/>
  <c r="W1764" i="367"/>
  <c r="W1763" i="367" s="1"/>
  <c r="W1762" i="367" s="1"/>
  <c r="W1761" i="367" s="1"/>
  <c r="V1764" i="367"/>
  <c r="V1763" i="367" s="1"/>
  <c r="U1764" i="367"/>
  <c r="U1763" i="367" s="1"/>
  <c r="U1762" i="367" s="1"/>
  <c r="U1761" i="367" s="1"/>
  <c r="T1764" i="367"/>
  <c r="T1763" i="367" s="1"/>
  <c r="T1762" i="367" s="1"/>
  <c r="T1761" i="367" s="1"/>
  <c r="S1764" i="367"/>
  <c r="S1763" i="367" s="1"/>
  <c r="Q1764" i="367"/>
  <c r="Q1763" i="367" s="1"/>
  <c r="P1764" i="367"/>
  <c r="P1763" i="367" s="1"/>
  <c r="P1762" i="367" s="1"/>
  <c r="P1761" i="367" s="1"/>
  <c r="O1764" i="367"/>
  <c r="O1763" i="367" s="1"/>
  <c r="O1762" i="367" s="1"/>
  <c r="O1761" i="367" s="1"/>
  <c r="N1764" i="367"/>
  <c r="N1763" i="367" s="1"/>
  <c r="N1762" i="367" s="1"/>
  <c r="N1761" i="367" s="1"/>
  <c r="M1764" i="367"/>
  <c r="M1763" i="367" s="1"/>
  <c r="L1764" i="367"/>
  <c r="L1763" i="367" s="1"/>
  <c r="J1764" i="367"/>
  <c r="J1763" i="367" s="1"/>
  <c r="J1762" i="367" s="1"/>
  <c r="J1761" i="367" s="1"/>
  <c r="I1764" i="367"/>
  <c r="I1763" i="367" s="1"/>
  <c r="I1762" i="367" s="1"/>
  <c r="I1761" i="367" s="1"/>
  <c r="H1764" i="367"/>
  <c r="G1764" i="367"/>
  <c r="G1763" i="367" s="1"/>
  <c r="G1762" i="367" s="1"/>
  <c r="G1761" i="367" s="1"/>
  <c r="F1764" i="367"/>
  <c r="F1763" i="367" s="1"/>
  <c r="F1762" i="367" s="1"/>
  <c r="F1761" i="367" s="1"/>
  <c r="E1764" i="367"/>
  <c r="D1764" i="367"/>
  <c r="H1763" i="367"/>
  <c r="E1763" i="367"/>
  <c r="D1763" i="367"/>
  <c r="E1762" i="367"/>
  <c r="E1761" i="367"/>
  <c r="AA1760" i="367"/>
  <c r="R1760" i="367"/>
  <c r="E1760" i="367"/>
  <c r="K1760" i="367" s="1"/>
  <c r="AA1759" i="367"/>
  <c r="AB1759" i="367" s="1"/>
  <c r="R1759" i="367"/>
  <c r="E1759" i="367"/>
  <c r="K1759" i="367" s="1"/>
  <c r="Z1758" i="367"/>
  <c r="Z1757" i="367" s="1"/>
  <c r="Z1756" i="367" s="1"/>
  <c r="Z1755" i="367" s="1"/>
  <c r="Y1758" i="367"/>
  <c r="Y1757" i="367" s="1"/>
  <c r="Y1756" i="367" s="1"/>
  <c r="Y1755" i="367" s="1"/>
  <c r="X1758" i="367"/>
  <c r="W1758" i="367"/>
  <c r="W1757" i="367" s="1"/>
  <c r="W1756" i="367" s="1"/>
  <c r="W1755" i="367" s="1"/>
  <c r="V1758" i="367"/>
  <c r="V1757" i="367" s="1"/>
  <c r="V1756" i="367" s="1"/>
  <c r="V1755" i="367" s="1"/>
  <c r="U1758" i="367"/>
  <c r="U1757" i="367" s="1"/>
  <c r="U1756" i="367" s="1"/>
  <c r="U1755" i="367" s="1"/>
  <c r="T1758" i="367"/>
  <c r="S1758" i="367"/>
  <c r="S1757" i="367" s="1"/>
  <c r="Q1758" i="367"/>
  <c r="Q1757" i="367" s="1"/>
  <c r="Q1756" i="367" s="1"/>
  <c r="Q1755" i="367" s="1"/>
  <c r="P1758" i="367"/>
  <c r="O1758" i="367"/>
  <c r="N1758" i="367"/>
  <c r="N1757" i="367" s="1"/>
  <c r="N1756" i="367" s="1"/>
  <c r="N1755" i="367" s="1"/>
  <c r="M1758" i="367"/>
  <c r="M1757" i="367" s="1"/>
  <c r="M1756" i="367" s="1"/>
  <c r="M1755" i="367" s="1"/>
  <c r="L1758" i="367"/>
  <c r="L1757" i="367" s="1"/>
  <c r="J1758" i="367"/>
  <c r="J1757" i="367" s="1"/>
  <c r="J1756" i="367" s="1"/>
  <c r="J1755" i="367" s="1"/>
  <c r="I1758" i="367"/>
  <c r="I1757" i="367" s="1"/>
  <c r="I1756" i="367" s="1"/>
  <c r="I1755" i="367" s="1"/>
  <c r="H1758" i="367"/>
  <c r="H1757" i="367" s="1"/>
  <c r="H1756" i="367" s="1"/>
  <c r="H1755" i="367" s="1"/>
  <c r="G1758" i="367"/>
  <c r="G1757" i="367" s="1"/>
  <c r="G1756" i="367" s="1"/>
  <c r="G1755" i="367" s="1"/>
  <c r="F1758" i="367"/>
  <c r="F1757" i="367" s="1"/>
  <c r="E1758" i="367"/>
  <c r="D1758" i="367"/>
  <c r="D1757" i="367" s="1"/>
  <c r="X1757" i="367"/>
  <c r="X1756" i="367" s="1"/>
  <c r="X1755" i="367" s="1"/>
  <c r="T1757" i="367"/>
  <c r="T1756" i="367" s="1"/>
  <c r="T1755" i="367" s="1"/>
  <c r="P1757" i="367"/>
  <c r="P1756" i="367" s="1"/>
  <c r="P1755" i="367" s="1"/>
  <c r="O1757" i="367"/>
  <c r="O1756" i="367" s="1"/>
  <c r="O1755" i="367" s="1"/>
  <c r="E1757" i="367"/>
  <c r="F1756" i="367"/>
  <c r="F1755" i="367" s="1"/>
  <c r="E1756" i="367"/>
  <c r="E1755" i="367"/>
  <c r="AA1754" i="367"/>
  <c r="R1754" i="367"/>
  <c r="E1754" i="367"/>
  <c r="K1754" i="367" s="1"/>
  <c r="AA1753" i="367"/>
  <c r="R1753" i="367"/>
  <c r="E1753" i="367"/>
  <c r="K1753" i="367" s="1"/>
  <c r="AA1752" i="367"/>
  <c r="R1752" i="367"/>
  <c r="E1752" i="367"/>
  <c r="K1752" i="367" s="1"/>
  <c r="AA1751" i="367"/>
  <c r="R1751" i="367"/>
  <c r="E1751" i="367"/>
  <c r="K1751" i="367" s="1"/>
  <c r="AA1750" i="367"/>
  <c r="R1750" i="367"/>
  <c r="E1750" i="367"/>
  <c r="K1750" i="367" s="1"/>
  <c r="AA1749" i="367"/>
  <c r="R1749" i="367"/>
  <c r="E1749" i="367"/>
  <c r="K1749" i="367" s="1"/>
  <c r="AA1748" i="367"/>
  <c r="R1748" i="367"/>
  <c r="E1748" i="367"/>
  <c r="K1748" i="367" s="1"/>
  <c r="Z1747" i="367"/>
  <c r="Z1746" i="367" s="1"/>
  <c r="Z1745" i="367" s="1"/>
  <c r="Z1744" i="367" s="1"/>
  <c r="Y1747" i="367"/>
  <c r="X1747" i="367"/>
  <c r="W1747" i="367"/>
  <c r="W1746" i="367" s="1"/>
  <c r="W1745" i="367" s="1"/>
  <c r="W1744" i="367" s="1"/>
  <c r="V1747" i="367"/>
  <c r="V1746" i="367" s="1"/>
  <c r="V1745" i="367" s="1"/>
  <c r="V1744" i="367" s="1"/>
  <c r="U1747" i="367"/>
  <c r="U1746" i="367" s="1"/>
  <c r="U1745" i="367" s="1"/>
  <c r="U1744" i="367" s="1"/>
  <c r="U1743" i="367" s="1"/>
  <c r="U1742" i="367" s="1"/>
  <c r="T1747" i="367"/>
  <c r="T1746" i="367" s="1"/>
  <c r="T1745" i="367" s="1"/>
  <c r="T1744" i="367" s="1"/>
  <c r="T1743" i="367" s="1"/>
  <c r="T1742" i="367" s="1"/>
  <c r="S1747" i="367"/>
  <c r="S1746" i="367" s="1"/>
  <c r="S1745" i="367" s="1"/>
  <c r="Q1747" i="367"/>
  <c r="Q1746" i="367" s="1"/>
  <c r="Q1745" i="367" s="1"/>
  <c r="Q1744" i="367" s="1"/>
  <c r="P1747" i="367"/>
  <c r="P1746" i="367" s="1"/>
  <c r="P1745" i="367" s="1"/>
  <c r="P1744" i="367" s="1"/>
  <c r="O1747" i="367"/>
  <c r="N1747" i="367"/>
  <c r="N1746" i="367" s="1"/>
  <c r="N1745" i="367" s="1"/>
  <c r="N1744" i="367" s="1"/>
  <c r="M1747" i="367"/>
  <c r="L1747" i="367"/>
  <c r="L1746" i="367" s="1"/>
  <c r="L1745" i="367" s="1"/>
  <c r="L1744" i="367" s="1"/>
  <c r="J1747" i="367"/>
  <c r="J1746" i="367" s="1"/>
  <c r="J1745" i="367" s="1"/>
  <c r="J1744" i="367" s="1"/>
  <c r="I1747" i="367"/>
  <c r="I1746" i="367" s="1"/>
  <c r="I1745" i="367" s="1"/>
  <c r="I1744" i="367" s="1"/>
  <c r="H1747" i="367"/>
  <c r="H1746" i="367" s="1"/>
  <c r="H1745" i="367" s="1"/>
  <c r="H1744" i="367" s="1"/>
  <c r="G1747" i="367"/>
  <c r="G1746" i="367" s="1"/>
  <c r="G1745" i="367" s="1"/>
  <c r="G1744" i="367" s="1"/>
  <c r="G1743" i="367" s="1"/>
  <c r="G1742" i="367" s="1"/>
  <c r="F1747" i="367"/>
  <c r="F1746" i="367" s="1"/>
  <c r="F1745" i="367" s="1"/>
  <c r="F1744" i="367" s="1"/>
  <c r="E1747" i="367"/>
  <c r="D1747" i="367"/>
  <c r="D1746" i="367" s="1"/>
  <c r="D1745" i="367" s="1"/>
  <c r="D1744" i="367" s="1"/>
  <c r="Y1746" i="367"/>
  <c r="Y1745" i="367" s="1"/>
  <c r="Y1744" i="367" s="1"/>
  <c r="X1746" i="367"/>
  <c r="O1746" i="367"/>
  <c r="O1745" i="367" s="1"/>
  <c r="O1744" i="367" s="1"/>
  <c r="E1746" i="367"/>
  <c r="X1745" i="367"/>
  <c r="X1744" i="367" s="1"/>
  <c r="E1745" i="367"/>
  <c r="E1744" i="367"/>
  <c r="E1743" i="367"/>
  <c r="E1742" i="367"/>
  <c r="AA1741" i="367"/>
  <c r="R1741" i="367"/>
  <c r="AB1741" i="367" s="1"/>
  <c r="E1741" i="367"/>
  <c r="K1741" i="367" s="1"/>
  <c r="Z1740" i="367"/>
  <c r="Y1740" i="367"/>
  <c r="X1740" i="367"/>
  <c r="W1740" i="367"/>
  <c r="V1740" i="367"/>
  <c r="U1740" i="367"/>
  <c r="T1740" i="367"/>
  <c r="S1740" i="367"/>
  <c r="Q1740" i="367"/>
  <c r="P1740" i="367"/>
  <c r="O1740" i="367"/>
  <c r="N1740" i="367"/>
  <c r="M1740" i="367"/>
  <c r="L1740" i="367"/>
  <c r="J1740" i="367"/>
  <c r="I1740" i="367"/>
  <c r="H1740" i="367"/>
  <c r="G1740" i="367"/>
  <c r="F1740" i="367"/>
  <c r="E1740" i="367"/>
  <c r="D1740" i="367"/>
  <c r="AA1739" i="367"/>
  <c r="R1739" i="367"/>
  <c r="AB1739" i="367" s="1"/>
  <c r="E1739" i="367"/>
  <c r="K1739" i="367" s="1"/>
  <c r="AA1738" i="367"/>
  <c r="R1738" i="367"/>
  <c r="AB1738" i="367" s="1"/>
  <c r="E1738" i="367"/>
  <c r="K1738" i="367" s="1"/>
  <c r="Z1737" i="367"/>
  <c r="Y1737" i="367"/>
  <c r="Y1736" i="367" s="1"/>
  <c r="X1737" i="367"/>
  <c r="W1737" i="367"/>
  <c r="V1737" i="367"/>
  <c r="V1736" i="367" s="1"/>
  <c r="U1737" i="367"/>
  <c r="U1736" i="367" s="1"/>
  <c r="T1737" i="367"/>
  <c r="T1736" i="367" s="1"/>
  <c r="S1737" i="367"/>
  <c r="S1736" i="367" s="1"/>
  <c r="Q1737" i="367"/>
  <c r="Q1736" i="367" s="1"/>
  <c r="P1737" i="367"/>
  <c r="P1736" i="367" s="1"/>
  <c r="O1737" i="367"/>
  <c r="N1737" i="367"/>
  <c r="N1736" i="367" s="1"/>
  <c r="M1737" i="367"/>
  <c r="L1737" i="367"/>
  <c r="L1736" i="367" s="1"/>
  <c r="J1737" i="367"/>
  <c r="J1736" i="367" s="1"/>
  <c r="I1737" i="367"/>
  <c r="I1736" i="367" s="1"/>
  <c r="H1737" i="367"/>
  <c r="H1736" i="367" s="1"/>
  <c r="G1737" i="367"/>
  <c r="G1736" i="367" s="1"/>
  <c r="F1737" i="367"/>
  <c r="E1737" i="367"/>
  <c r="D1737" i="367"/>
  <c r="Z1736" i="367"/>
  <c r="X1736" i="367"/>
  <c r="W1736" i="367"/>
  <c r="O1736" i="367"/>
  <c r="F1736" i="367"/>
  <c r="E1736" i="367"/>
  <c r="E1735" i="367"/>
  <c r="AA1734" i="367"/>
  <c r="R1734" i="367"/>
  <c r="E1734" i="367"/>
  <c r="K1734" i="367" s="1"/>
  <c r="Z1733" i="367"/>
  <c r="Y1733" i="367"/>
  <c r="X1733" i="367"/>
  <c r="W1733" i="367"/>
  <c r="V1733" i="367"/>
  <c r="U1733" i="367"/>
  <c r="T1733" i="367"/>
  <c r="S1733" i="367"/>
  <c r="Q1733" i="367"/>
  <c r="P1733" i="367"/>
  <c r="O1733" i="367"/>
  <c r="N1733" i="367"/>
  <c r="M1733" i="367"/>
  <c r="L1733" i="367"/>
  <c r="J1733" i="367"/>
  <c r="I1733" i="367"/>
  <c r="H1733" i="367"/>
  <c r="G1733" i="367"/>
  <c r="F1733" i="367"/>
  <c r="E1733" i="367"/>
  <c r="D1733" i="367"/>
  <c r="AA1732" i="367"/>
  <c r="R1732" i="367"/>
  <c r="E1732" i="367"/>
  <c r="K1732" i="367" s="1"/>
  <c r="Z1731" i="367"/>
  <c r="Z1730" i="367" s="1"/>
  <c r="Y1731" i="367"/>
  <c r="Y1730" i="367" s="1"/>
  <c r="X1731" i="367"/>
  <c r="X1730" i="367" s="1"/>
  <c r="W1731" i="367"/>
  <c r="W1730" i="367" s="1"/>
  <c r="V1731" i="367"/>
  <c r="V1730" i="367" s="1"/>
  <c r="U1731" i="367"/>
  <c r="U1730" i="367" s="1"/>
  <c r="T1731" i="367"/>
  <c r="T1730" i="367" s="1"/>
  <c r="S1731" i="367"/>
  <c r="S1730" i="367" s="1"/>
  <c r="Q1731" i="367"/>
  <c r="Q1730" i="367" s="1"/>
  <c r="P1731" i="367"/>
  <c r="P1730" i="367" s="1"/>
  <c r="O1731" i="367"/>
  <c r="O1730" i="367" s="1"/>
  <c r="N1731" i="367"/>
  <c r="N1730" i="367" s="1"/>
  <c r="M1731" i="367"/>
  <c r="M1730" i="367" s="1"/>
  <c r="L1731" i="367"/>
  <c r="J1731" i="367"/>
  <c r="J1730" i="367" s="1"/>
  <c r="I1731" i="367"/>
  <c r="I1730" i="367" s="1"/>
  <c r="H1731" i="367"/>
  <c r="H1730" i="367" s="1"/>
  <c r="G1731" i="367"/>
  <c r="G1730" i="367" s="1"/>
  <c r="F1731" i="367"/>
  <c r="F1730" i="367" s="1"/>
  <c r="E1731" i="367"/>
  <c r="D1731" i="367"/>
  <c r="E1730" i="367"/>
  <c r="AA1729" i="367"/>
  <c r="R1729" i="367"/>
  <c r="E1729" i="367"/>
  <c r="K1729" i="367" s="1"/>
  <c r="AA1728" i="367"/>
  <c r="R1728" i="367"/>
  <c r="AB1728" i="367" s="1"/>
  <c r="E1728" i="367"/>
  <c r="K1728" i="367" s="1"/>
  <c r="AA1727" i="367"/>
  <c r="R1727" i="367"/>
  <c r="E1727" i="367"/>
  <c r="K1727" i="367" s="1"/>
  <c r="AA1726" i="367"/>
  <c r="R1726" i="367"/>
  <c r="E1726" i="367"/>
  <c r="K1726" i="367" s="1"/>
  <c r="Z1725" i="367"/>
  <c r="Z1724" i="367" s="1"/>
  <c r="Z1723" i="367" s="1"/>
  <c r="Y1725" i="367"/>
  <c r="X1725" i="367"/>
  <c r="X1724" i="367" s="1"/>
  <c r="X1723" i="367" s="1"/>
  <c r="W1725" i="367"/>
  <c r="W1724" i="367" s="1"/>
  <c r="W1723" i="367" s="1"/>
  <c r="V1725" i="367"/>
  <c r="V1724" i="367" s="1"/>
  <c r="V1723" i="367" s="1"/>
  <c r="U1725" i="367"/>
  <c r="T1725" i="367"/>
  <c r="T1724" i="367" s="1"/>
  <c r="T1723" i="367" s="1"/>
  <c r="S1725" i="367"/>
  <c r="S1724" i="367" s="1"/>
  <c r="Q1725" i="367"/>
  <c r="P1725" i="367"/>
  <c r="O1725" i="367"/>
  <c r="O1724" i="367" s="1"/>
  <c r="O1723" i="367" s="1"/>
  <c r="O1722" i="367" s="1"/>
  <c r="O1721" i="367" s="1"/>
  <c r="N1725" i="367"/>
  <c r="N1724" i="367" s="1"/>
  <c r="N1723" i="367" s="1"/>
  <c r="M1725" i="367"/>
  <c r="M1724" i="367" s="1"/>
  <c r="M1723" i="367" s="1"/>
  <c r="L1725" i="367"/>
  <c r="J1725" i="367"/>
  <c r="J1724" i="367" s="1"/>
  <c r="J1723" i="367" s="1"/>
  <c r="J1722" i="367" s="1"/>
  <c r="J1721" i="367" s="1"/>
  <c r="I1725" i="367"/>
  <c r="I1724" i="367" s="1"/>
  <c r="I1723" i="367" s="1"/>
  <c r="H1725" i="367"/>
  <c r="H1724" i="367" s="1"/>
  <c r="H1723" i="367" s="1"/>
  <c r="G1725" i="367"/>
  <c r="G1724" i="367" s="1"/>
  <c r="G1723" i="367" s="1"/>
  <c r="F1725" i="367"/>
  <c r="F1724" i="367" s="1"/>
  <c r="F1723" i="367" s="1"/>
  <c r="E1725" i="367"/>
  <c r="D1725" i="367"/>
  <c r="Y1724" i="367"/>
  <c r="Y1723" i="367" s="1"/>
  <c r="U1724" i="367"/>
  <c r="U1723" i="367" s="1"/>
  <c r="U1722" i="367" s="1"/>
  <c r="U1721" i="367" s="1"/>
  <c r="Q1724" i="367"/>
  <c r="Q1723" i="367" s="1"/>
  <c r="P1724" i="367"/>
  <c r="P1723" i="367" s="1"/>
  <c r="L1724" i="367"/>
  <c r="E1724" i="367"/>
  <c r="S1723" i="367"/>
  <c r="E1723" i="367"/>
  <c r="X1722" i="367"/>
  <c r="X1721" i="367" s="1"/>
  <c r="E1722" i="367"/>
  <c r="E1721" i="367"/>
  <c r="AA1720" i="367"/>
  <c r="R1720" i="367"/>
  <c r="E1720" i="367"/>
  <c r="K1720" i="367" s="1"/>
  <c r="Z1719" i="367"/>
  <c r="Z1718" i="367" s="1"/>
  <c r="Z1717" i="367" s="1"/>
  <c r="Y1719" i="367"/>
  <c r="Y1718" i="367" s="1"/>
  <c r="Y1717" i="367" s="1"/>
  <c r="X1719" i="367"/>
  <c r="X1718" i="367" s="1"/>
  <c r="X1717" i="367" s="1"/>
  <c r="W1719" i="367"/>
  <c r="W1718" i="367" s="1"/>
  <c r="W1717" i="367" s="1"/>
  <c r="V1719" i="367"/>
  <c r="V1718" i="367" s="1"/>
  <c r="V1717" i="367" s="1"/>
  <c r="U1719" i="367"/>
  <c r="U1718" i="367" s="1"/>
  <c r="U1717" i="367" s="1"/>
  <c r="T1719" i="367"/>
  <c r="S1719" i="367"/>
  <c r="S1718" i="367" s="1"/>
  <c r="S1717" i="367" s="1"/>
  <c r="Q1719" i="367"/>
  <c r="Q1718" i="367" s="1"/>
  <c r="Q1717" i="367" s="1"/>
  <c r="P1719" i="367"/>
  <c r="P1718" i="367" s="1"/>
  <c r="P1717" i="367" s="1"/>
  <c r="O1719" i="367"/>
  <c r="N1719" i="367"/>
  <c r="N1718" i="367" s="1"/>
  <c r="N1717" i="367" s="1"/>
  <c r="M1719" i="367"/>
  <c r="L1719" i="367"/>
  <c r="L1718" i="367" s="1"/>
  <c r="J1719" i="367"/>
  <c r="J1718" i="367" s="1"/>
  <c r="J1717" i="367" s="1"/>
  <c r="I1719" i="367"/>
  <c r="I1718" i="367" s="1"/>
  <c r="I1717" i="367" s="1"/>
  <c r="H1719" i="367"/>
  <c r="H1718" i="367" s="1"/>
  <c r="H1717" i="367" s="1"/>
  <c r="G1719" i="367"/>
  <c r="G1718" i="367" s="1"/>
  <c r="G1717" i="367" s="1"/>
  <c r="F1719" i="367"/>
  <c r="F1718" i="367" s="1"/>
  <c r="F1717" i="367" s="1"/>
  <c r="E1719" i="367"/>
  <c r="D1719" i="367"/>
  <c r="T1718" i="367"/>
  <c r="T1717" i="367" s="1"/>
  <c r="O1718" i="367"/>
  <c r="O1717" i="367" s="1"/>
  <c r="E1718" i="367"/>
  <c r="D1718" i="367"/>
  <c r="D1717" i="367" s="1"/>
  <c r="E1717" i="367"/>
  <c r="E1716" i="367"/>
  <c r="E1715" i="367"/>
  <c r="E1714" i="367"/>
  <c r="E1713" i="367"/>
  <c r="E1712" i="367"/>
  <c r="E1770" i="367" s="1"/>
  <c r="Z1709" i="367"/>
  <c r="Y1709" i="367"/>
  <c r="X1709" i="367"/>
  <c r="W1709" i="367"/>
  <c r="V1709" i="367"/>
  <c r="U1709" i="367"/>
  <c r="T1709" i="367"/>
  <c r="S1709" i="367"/>
  <c r="R1709" i="367"/>
  <c r="Q1709" i="367"/>
  <c r="P1709" i="367"/>
  <c r="O1709" i="367"/>
  <c r="N1709" i="367"/>
  <c r="M1709" i="367"/>
  <c r="L1709" i="367"/>
  <c r="J1709" i="367"/>
  <c r="I1709" i="367"/>
  <c r="H1709" i="367"/>
  <c r="G1709" i="367"/>
  <c r="F1709" i="367"/>
  <c r="D1709" i="367"/>
  <c r="AA1708" i="367"/>
  <c r="R1708" i="367"/>
  <c r="K1708" i="367"/>
  <c r="K1709" i="367" s="1"/>
  <c r="E1708" i="367"/>
  <c r="E1709" i="367" s="1"/>
  <c r="Z1705" i="367"/>
  <c r="AA1704" i="367"/>
  <c r="R1704" i="367"/>
  <c r="E1704" i="367"/>
  <c r="K1704" i="367" s="1"/>
  <c r="AA1703" i="367"/>
  <c r="R1703" i="367"/>
  <c r="E1703" i="367"/>
  <c r="K1703" i="367" s="1"/>
  <c r="AA1702" i="367"/>
  <c r="R1702" i="367"/>
  <c r="E1702" i="367"/>
  <c r="K1702" i="367" s="1"/>
  <c r="AA1701" i="367"/>
  <c r="R1701" i="367"/>
  <c r="AB1701" i="367" s="1"/>
  <c r="E1701" i="367"/>
  <c r="K1701" i="367" s="1"/>
  <c r="Z1700" i="367"/>
  <c r="Y1700" i="367"/>
  <c r="Y1699" i="367" s="1"/>
  <c r="Y1698" i="367" s="1"/>
  <c r="Y1697" i="367" s="1"/>
  <c r="Y1696" i="367" s="1"/>
  <c r="X1700" i="367"/>
  <c r="X1699" i="367" s="1"/>
  <c r="X1698" i="367" s="1"/>
  <c r="X1697" i="367" s="1"/>
  <c r="X1696" i="367" s="1"/>
  <c r="W1700" i="367"/>
  <c r="W1699" i="367" s="1"/>
  <c r="W1698" i="367" s="1"/>
  <c r="W1697" i="367" s="1"/>
  <c r="W1696" i="367" s="1"/>
  <c r="V1700" i="367"/>
  <c r="U1700" i="367"/>
  <c r="U1699" i="367" s="1"/>
  <c r="U1698" i="367" s="1"/>
  <c r="U1697" i="367" s="1"/>
  <c r="U1696" i="367" s="1"/>
  <c r="T1700" i="367"/>
  <c r="T1699" i="367" s="1"/>
  <c r="T1698" i="367" s="1"/>
  <c r="T1697" i="367" s="1"/>
  <c r="T1696" i="367" s="1"/>
  <c r="S1700" i="367"/>
  <c r="S1699" i="367" s="1"/>
  <c r="Q1700" i="367"/>
  <c r="Q1699" i="367" s="1"/>
  <c r="Q1698" i="367" s="1"/>
  <c r="Q1697" i="367" s="1"/>
  <c r="Q1696" i="367" s="1"/>
  <c r="P1700" i="367"/>
  <c r="P1699" i="367" s="1"/>
  <c r="P1698" i="367" s="1"/>
  <c r="P1697" i="367" s="1"/>
  <c r="P1696" i="367" s="1"/>
  <c r="O1700" i="367"/>
  <c r="O1699" i="367" s="1"/>
  <c r="O1698" i="367" s="1"/>
  <c r="O1697" i="367" s="1"/>
  <c r="O1696" i="367" s="1"/>
  <c r="N1700" i="367"/>
  <c r="N1699" i="367" s="1"/>
  <c r="N1698" i="367" s="1"/>
  <c r="N1697" i="367" s="1"/>
  <c r="N1696" i="367" s="1"/>
  <c r="M1700" i="367"/>
  <c r="M1699" i="367" s="1"/>
  <c r="M1698" i="367" s="1"/>
  <c r="M1697" i="367" s="1"/>
  <c r="M1696" i="367" s="1"/>
  <c r="L1700" i="367"/>
  <c r="L1699" i="367" s="1"/>
  <c r="J1700" i="367"/>
  <c r="J1699" i="367" s="1"/>
  <c r="J1698" i="367" s="1"/>
  <c r="J1697" i="367" s="1"/>
  <c r="J1696" i="367" s="1"/>
  <c r="I1700" i="367"/>
  <c r="I1699" i="367" s="1"/>
  <c r="I1698" i="367" s="1"/>
  <c r="I1697" i="367" s="1"/>
  <c r="I1696" i="367" s="1"/>
  <c r="H1700" i="367"/>
  <c r="G1700" i="367"/>
  <c r="G1699" i="367" s="1"/>
  <c r="G1698" i="367" s="1"/>
  <c r="G1697" i="367" s="1"/>
  <c r="G1696" i="367" s="1"/>
  <c r="F1700" i="367"/>
  <c r="F1699" i="367" s="1"/>
  <c r="E1700" i="367"/>
  <c r="D1700" i="367"/>
  <c r="V1699" i="367"/>
  <c r="V1698" i="367" s="1"/>
  <c r="V1697" i="367" s="1"/>
  <c r="V1696" i="367" s="1"/>
  <c r="H1699" i="367"/>
  <c r="H1698" i="367" s="1"/>
  <c r="H1697" i="367" s="1"/>
  <c r="H1696" i="367" s="1"/>
  <c r="E1699" i="367"/>
  <c r="D1699" i="367"/>
  <c r="D1698" i="367" s="1"/>
  <c r="D1697" i="367" s="1"/>
  <c r="L1698" i="367"/>
  <c r="E1698" i="367"/>
  <c r="E1697" i="367"/>
  <c r="E1696" i="367"/>
  <c r="AA1695" i="367"/>
  <c r="R1695" i="367"/>
  <c r="E1695" i="367"/>
  <c r="K1695" i="367" s="1"/>
  <c r="AA1694" i="367"/>
  <c r="R1694" i="367"/>
  <c r="K1694" i="367"/>
  <c r="E1694" i="367"/>
  <c r="AA1693" i="367"/>
  <c r="R1693" i="367"/>
  <c r="E1693" i="367"/>
  <c r="K1693" i="367" s="1"/>
  <c r="Y1692" i="367"/>
  <c r="X1692" i="367"/>
  <c r="X1691" i="367" s="1"/>
  <c r="W1692" i="367"/>
  <c r="W1691" i="367" s="1"/>
  <c r="W1690" i="367" s="1"/>
  <c r="W1689" i="367" s="1"/>
  <c r="W1688" i="367" s="1"/>
  <c r="W1687" i="367" s="1"/>
  <c r="W1686" i="367" s="1"/>
  <c r="V1692" i="367"/>
  <c r="V1691" i="367" s="1"/>
  <c r="V1690" i="367" s="1"/>
  <c r="V1689" i="367" s="1"/>
  <c r="V1688" i="367" s="1"/>
  <c r="V1687" i="367" s="1"/>
  <c r="V1686" i="367" s="1"/>
  <c r="U1692" i="367"/>
  <c r="U1691" i="367" s="1"/>
  <c r="U1690" i="367" s="1"/>
  <c r="U1689" i="367" s="1"/>
  <c r="U1688" i="367" s="1"/>
  <c r="U1687" i="367" s="1"/>
  <c r="U1686" i="367" s="1"/>
  <c r="T1692" i="367"/>
  <c r="T1691" i="367" s="1"/>
  <c r="T1690" i="367" s="1"/>
  <c r="T1689" i="367" s="1"/>
  <c r="T1688" i="367" s="1"/>
  <c r="T1687" i="367" s="1"/>
  <c r="S1692" i="367"/>
  <c r="S1691" i="367" s="1"/>
  <c r="S1690" i="367" s="1"/>
  <c r="S1689" i="367" s="1"/>
  <c r="Q1692" i="367"/>
  <c r="Q1691" i="367" s="1"/>
  <c r="Q1690" i="367" s="1"/>
  <c r="Q1689" i="367" s="1"/>
  <c r="Q1688" i="367" s="1"/>
  <c r="Q1687" i="367" s="1"/>
  <c r="Q1686" i="367" s="1"/>
  <c r="Q1685" i="367" s="1"/>
  <c r="P1692" i="367"/>
  <c r="P1691" i="367" s="1"/>
  <c r="P1690" i="367" s="1"/>
  <c r="P1689" i="367" s="1"/>
  <c r="P1688" i="367" s="1"/>
  <c r="P1687" i="367" s="1"/>
  <c r="P1686" i="367" s="1"/>
  <c r="O1692" i="367"/>
  <c r="N1692" i="367"/>
  <c r="N1691" i="367" s="1"/>
  <c r="N1690" i="367" s="1"/>
  <c r="N1689" i="367" s="1"/>
  <c r="N1688" i="367" s="1"/>
  <c r="N1687" i="367" s="1"/>
  <c r="N1686" i="367" s="1"/>
  <c r="N1685" i="367" s="1"/>
  <c r="M1692" i="367"/>
  <c r="M1691" i="367" s="1"/>
  <c r="M1690" i="367" s="1"/>
  <c r="M1689" i="367" s="1"/>
  <c r="M1688" i="367" s="1"/>
  <c r="M1687" i="367" s="1"/>
  <c r="M1686" i="367" s="1"/>
  <c r="L1692" i="367"/>
  <c r="L1691" i="367" s="1"/>
  <c r="L1690" i="367" s="1"/>
  <c r="J1692" i="367"/>
  <c r="J1691" i="367" s="1"/>
  <c r="J1690" i="367" s="1"/>
  <c r="J1689" i="367" s="1"/>
  <c r="J1688" i="367" s="1"/>
  <c r="J1687" i="367" s="1"/>
  <c r="J1686" i="367" s="1"/>
  <c r="I1692" i="367"/>
  <c r="I1691" i="367" s="1"/>
  <c r="I1690" i="367" s="1"/>
  <c r="I1689" i="367" s="1"/>
  <c r="I1688" i="367" s="1"/>
  <c r="I1687" i="367" s="1"/>
  <c r="I1686" i="367" s="1"/>
  <c r="I1685" i="367" s="1"/>
  <c r="H1692" i="367"/>
  <c r="H1691" i="367" s="1"/>
  <c r="H1690" i="367" s="1"/>
  <c r="H1689" i="367" s="1"/>
  <c r="H1688" i="367" s="1"/>
  <c r="H1687" i="367" s="1"/>
  <c r="H1686" i="367" s="1"/>
  <c r="G1692" i="367"/>
  <c r="F1692" i="367"/>
  <c r="F1691" i="367" s="1"/>
  <c r="F1690" i="367" s="1"/>
  <c r="F1689" i="367" s="1"/>
  <c r="F1688" i="367" s="1"/>
  <c r="F1687" i="367" s="1"/>
  <c r="F1686" i="367" s="1"/>
  <c r="E1692" i="367"/>
  <c r="D1692" i="367"/>
  <c r="Y1691" i="367"/>
  <c r="Y1690" i="367" s="1"/>
  <c r="Y1689" i="367" s="1"/>
  <c r="Y1688" i="367" s="1"/>
  <c r="Y1687" i="367" s="1"/>
  <c r="Y1686" i="367" s="1"/>
  <c r="O1691" i="367"/>
  <c r="O1690" i="367" s="1"/>
  <c r="O1689" i="367" s="1"/>
  <c r="O1688" i="367" s="1"/>
  <c r="O1687" i="367" s="1"/>
  <c r="O1686" i="367" s="1"/>
  <c r="G1691" i="367"/>
  <c r="G1690" i="367" s="1"/>
  <c r="G1689" i="367" s="1"/>
  <c r="G1688" i="367" s="1"/>
  <c r="G1687" i="367" s="1"/>
  <c r="G1686" i="367" s="1"/>
  <c r="E1691" i="367"/>
  <c r="X1690" i="367"/>
  <c r="X1689" i="367" s="1"/>
  <c r="X1688" i="367" s="1"/>
  <c r="X1687" i="367" s="1"/>
  <c r="X1686" i="367" s="1"/>
  <c r="E1690" i="367"/>
  <c r="E1689" i="367"/>
  <c r="E1688" i="367"/>
  <c r="E1687" i="367"/>
  <c r="T1686" i="367"/>
  <c r="E1686" i="367"/>
  <c r="E1685" i="367"/>
  <c r="AA1684" i="367"/>
  <c r="R1684" i="367"/>
  <c r="E1684" i="367"/>
  <c r="K1684" i="367" s="1"/>
  <c r="AA1683" i="367"/>
  <c r="R1683" i="367"/>
  <c r="E1683" i="367"/>
  <c r="K1683" i="367" s="1"/>
  <c r="AA1682" i="367"/>
  <c r="R1682" i="367"/>
  <c r="E1682" i="367"/>
  <c r="K1682" i="367" s="1"/>
  <c r="AA1681" i="367"/>
  <c r="R1681" i="367"/>
  <c r="E1681" i="367"/>
  <c r="K1681" i="367" s="1"/>
  <c r="AA1680" i="367"/>
  <c r="R1680" i="367"/>
  <c r="K1680" i="367"/>
  <c r="E1680" i="367"/>
  <c r="Z1679" i="367"/>
  <c r="Y1679" i="367"/>
  <c r="Y1678" i="367" s="1"/>
  <c r="Y1677" i="367" s="1"/>
  <c r="Y1676" i="367" s="1"/>
  <c r="Y1675" i="367" s="1"/>
  <c r="Y1674" i="367" s="1"/>
  <c r="Y1673" i="367" s="1"/>
  <c r="Y1672" i="367" s="1"/>
  <c r="X1679" i="367"/>
  <c r="X1678" i="367" s="1"/>
  <c r="X1677" i="367" s="1"/>
  <c r="X1676" i="367" s="1"/>
  <c r="X1675" i="367" s="1"/>
  <c r="X1674" i="367" s="1"/>
  <c r="X1673" i="367" s="1"/>
  <c r="X1672" i="367" s="1"/>
  <c r="W1679" i="367"/>
  <c r="W1678" i="367" s="1"/>
  <c r="W1677" i="367" s="1"/>
  <c r="V1679" i="367"/>
  <c r="U1679" i="367"/>
  <c r="U1678" i="367" s="1"/>
  <c r="U1677" i="367" s="1"/>
  <c r="U1676" i="367" s="1"/>
  <c r="U1675" i="367" s="1"/>
  <c r="U1674" i="367" s="1"/>
  <c r="U1673" i="367" s="1"/>
  <c r="U1672" i="367" s="1"/>
  <c r="T1679" i="367"/>
  <c r="T1678" i="367" s="1"/>
  <c r="S1679" i="367"/>
  <c r="S1678" i="367" s="1"/>
  <c r="Q1679" i="367"/>
  <c r="Q1678" i="367" s="1"/>
  <c r="Q1677" i="367" s="1"/>
  <c r="Q1676" i="367" s="1"/>
  <c r="Q1675" i="367" s="1"/>
  <c r="Q1674" i="367" s="1"/>
  <c r="Q1673" i="367" s="1"/>
  <c r="Q1672" i="367" s="1"/>
  <c r="P1679" i="367"/>
  <c r="P1678" i="367" s="1"/>
  <c r="P1677" i="367" s="1"/>
  <c r="P1676" i="367" s="1"/>
  <c r="P1675" i="367" s="1"/>
  <c r="O1679" i="367"/>
  <c r="O1678" i="367" s="1"/>
  <c r="O1677" i="367" s="1"/>
  <c r="O1676" i="367" s="1"/>
  <c r="O1675" i="367" s="1"/>
  <c r="O1674" i="367" s="1"/>
  <c r="O1673" i="367" s="1"/>
  <c r="O1672" i="367" s="1"/>
  <c r="N1679" i="367"/>
  <c r="M1679" i="367"/>
  <c r="M1678" i="367" s="1"/>
  <c r="M1677" i="367" s="1"/>
  <c r="M1676" i="367" s="1"/>
  <c r="M1675" i="367" s="1"/>
  <c r="M1674" i="367" s="1"/>
  <c r="M1673" i="367" s="1"/>
  <c r="M1672" i="367" s="1"/>
  <c r="L1679" i="367"/>
  <c r="L1678" i="367" s="1"/>
  <c r="L1677" i="367" s="1"/>
  <c r="L1676" i="367" s="1"/>
  <c r="J1679" i="367"/>
  <c r="J1678" i="367" s="1"/>
  <c r="J1677" i="367" s="1"/>
  <c r="J1676" i="367" s="1"/>
  <c r="J1675" i="367" s="1"/>
  <c r="J1674" i="367" s="1"/>
  <c r="J1673" i="367" s="1"/>
  <c r="J1672" i="367" s="1"/>
  <c r="I1679" i="367"/>
  <c r="H1679" i="367"/>
  <c r="H1678" i="367" s="1"/>
  <c r="H1677" i="367" s="1"/>
  <c r="H1676" i="367" s="1"/>
  <c r="H1675" i="367" s="1"/>
  <c r="H1674" i="367" s="1"/>
  <c r="H1673" i="367" s="1"/>
  <c r="H1672" i="367" s="1"/>
  <c r="G1679" i="367"/>
  <c r="G1678" i="367" s="1"/>
  <c r="G1677" i="367" s="1"/>
  <c r="G1676" i="367" s="1"/>
  <c r="G1675" i="367" s="1"/>
  <c r="G1674" i="367" s="1"/>
  <c r="G1673" i="367" s="1"/>
  <c r="G1672" i="367" s="1"/>
  <c r="F1679" i="367"/>
  <c r="F1678" i="367" s="1"/>
  <c r="F1677" i="367" s="1"/>
  <c r="F1676" i="367" s="1"/>
  <c r="F1675" i="367" s="1"/>
  <c r="F1674" i="367" s="1"/>
  <c r="F1673" i="367" s="1"/>
  <c r="F1672" i="367" s="1"/>
  <c r="E1679" i="367"/>
  <c r="D1679" i="367"/>
  <c r="D1678" i="367" s="1"/>
  <c r="V1678" i="367"/>
  <c r="V1677" i="367" s="1"/>
  <c r="V1676" i="367" s="1"/>
  <c r="V1675" i="367" s="1"/>
  <c r="V1674" i="367" s="1"/>
  <c r="V1673" i="367" s="1"/>
  <c r="V1672" i="367" s="1"/>
  <c r="N1678" i="367"/>
  <c r="N1677" i="367" s="1"/>
  <c r="N1676" i="367" s="1"/>
  <c r="N1675" i="367" s="1"/>
  <c r="N1674" i="367" s="1"/>
  <c r="N1673" i="367" s="1"/>
  <c r="N1672" i="367" s="1"/>
  <c r="I1678" i="367"/>
  <c r="I1677" i="367" s="1"/>
  <c r="I1676" i="367" s="1"/>
  <c r="I1675" i="367" s="1"/>
  <c r="I1674" i="367" s="1"/>
  <c r="I1673" i="367" s="1"/>
  <c r="I1672" i="367" s="1"/>
  <c r="E1678" i="367"/>
  <c r="S1677" i="367"/>
  <c r="E1677" i="367"/>
  <c r="W1676" i="367"/>
  <c r="E1676" i="367"/>
  <c r="W1675" i="367"/>
  <c r="W1674" i="367" s="1"/>
  <c r="W1673" i="367" s="1"/>
  <c r="W1672" i="367" s="1"/>
  <c r="E1675" i="367"/>
  <c r="P1674" i="367"/>
  <c r="P1673" i="367" s="1"/>
  <c r="P1672" i="367" s="1"/>
  <c r="E1674" i="367"/>
  <c r="E1673" i="367"/>
  <c r="E1672" i="367"/>
  <c r="E1671" i="367"/>
  <c r="E1705" i="367" s="1"/>
  <c r="AA1667" i="367"/>
  <c r="R1667" i="367"/>
  <c r="E1667" i="367"/>
  <c r="K1667" i="367" s="1"/>
  <c r="AA1666" i="367"/>
  <c r="R1666" i="367"/>
  <c r="E1666" i="367"/>
  <c r="K1666" i="367" s="1"/>
  <c r="AA1665" i="367"/>
  <c r="R1665" i="367"/>
  <c r="AB1665" i="367" s="1"/>
  <c r="E1665" i="367"/>
  <c r="K1665" i="367" s="1"/>
  <c r="AA1664" i="367"/>
  <c r="R1664" i="367"/>
  <c r="E1664" i="367"/>
  <c r="K1664" i="367" s="1"/>
  <c r="AA1663" i="367"/>
  <c r="AB1663" i="367" s="1"/>
  <c r="R1663" i="367"/>
  <c r="E1663" i="367"/>
  <c r="K1663" i="367" s="1"/>
  <c r="Z1662" i="367"/>
  <c r="Y1662" i="367"/>
  <c r="X1662" i="367"/>
  <c r="W1662" i="367"/>
  <c r="V1662" i="367"/>
  <c r="U1662" i="367"/>
  <c r="T1662" i="367"/>
  <c r="S1662" i="367"/>
  <c r="Q1662" i="367"/>
  <c r="P1662" i="367"/>
  <c r="O1662" i="367"/>
  <c r="N1662" i="367"/>
  <c r="M1662" i="367"/>
  <c r="L1662" i="367"/>
  <c r="J1662" i="367"/>
  <c r="I1662" i="367"/>
  <c r="H1662" i="367"/>
  <c r="G1662" i="367"/>
  <c r="F1662" i="367"/>
  <c r="E1662" i="367"/>
  <c r="D1662" i="367"/>
  <c r="AA1661" i="367"/>
  <c r="R1661" i="367"/>
  <c r="K1661" i="367"/>
  <c r="E1661" i="367"/>
  <c r="AA1660" i="367"/>
  <c r="AB1660" i="367" s="1"/>
  <c r="R1660" i="367"/>
  <c r="E1660" i="367"/>
  <c r="K1660" i="367" s="1"/>
  <c r="Z1659" i="367"/>
  <c r="Y1659" i="367"/>
  <c r="Y1658" i="367" s="1"/>
  <c r="X1659" i="367"/>
  <c r="X1658" i="367" s="1"/>
  <c r="W1659" i="367"/>
  <c r="W1658" i="367" s="1"/>
  <c r="V1659" i="367"/>
  <c r="U1659" i="367"/>
  <c r="U1658" i="367" s="1"/>
  <c r="T1659" i="367"/>
  <c r="T1658" i="367" s="1"/>
  <c r="S1659" i="367"/>
  <c r="Q1659" i="367"/>
  <c r="P1659" i="367"/>
  <c r="P1658" i="367" s="1"/>
  <c r="O1659" i="367"/>
  <c r="N1659" i="367"/>
  <c r="N1658" i="367" s="1"/>
  <c r="M1659" i="367"/>
  <c r="L1659" i="367"/>
  <c r="J1659" i="367"/>
  <c r="J1658" i="367" s="1"/>
  <c r="I1659" i="367"/>
  <c r="I1658" i="367" s="1"/>
  <c r="H1659" i="367"/>
  <c r="G1659" i="367"/>
  <c r="G1658" i="367" s="1"/>
  <c r="F1659" i="367"/>
  <c r="E1659" i="367"/>
  <c r="D1659" i="367"/>
  <c r="O1658" i="367"/>
  <c r="F1658" i="367"/>
  <c r="E1658" i="367"/>
  <c r="AA1657" i="367"/>
  <c r="R1657" i="367"/>
  <c r="E1657" i="367"/>
  <c r="K1657" i="367" s="1"/>
  <c r="AA1656" i="367"/>
  <c r="R1656" i="367"/>
  <c r="E1656" i="367"/>
  <c r="K1656" i="367" s="1"/>
  <c r="AA1655" i="367"/>
  <c r="R1655" i="367"/>
  <c r="E1655" i="367"/>
  <c r="K1655" i="367" s="1"/>
  <c r="AA1654" i="367"/>
  <c r="R1654" i="367"/>
  <c r="E1654" i="367"/>
  <c r="K1654" i="367" s="1"/>
  <c r="Z1653" i="367"/>
  <c r="Y1653" i="367"/>
  <c r="Y1650" i="367" s="1"/>
  <c r="X1653" i="367"/>
  <c r="X1650" i="367" s="1"/>
  <c r="X1649" i="367" s="1"/>
  <c r="X1648" i="367" s="1"/>
  <c r="W1653" i="367"/>
  <c r="V1653" i="367"/>
  <c r="V1650" i="367" s="1"/>
  <c r="U1653" i="367"/>
  <c r="U1650" i="367" s="1"/>
  <c r="T1653" i="367"/>
  <c r="T1650" i="367" s="1"/>
  <c r="T1649" i="367" s="1"/>
  <c r="T1648" i="367" s="1"/>
  <c r="S1653" i="367"/>
  <c r="S1650" i="367" s="1"/>
  <c r="Q1653" i="367"/>
  <c r="Q1650" i="367" s="1"/>
  <c r="P1653" i="367"/>
  <c r="P1650" i="367" s="1"/>
  <c r="O1653" i="367"/>
  <c r="N1653" i="367"/>
  <c r="N1650" i="367" s="1"/>
  <c r="M1653" i="367"/>
  <c r="M1650" i="367" s="1"/>
  <c r="L1653" i="367"/>
  <c r="J1653" i="367"/>
  <c r="I1653" i="367"/>
  <c r="I1650" i="367" s="1"/>
  <c r="H1653" i="367"/>
  <c r="G1653" i="367"/>
  <c r="F1653" i="367"/>
  <c r="F1650" i="367" s="1"/>
  <c r="E1653" i="367"/>
  <c r="D1653" i="367"/>
  <c r="D1650" i="367" s="1"/>
  <c r="AA1652" i="367"/>
  <c r="R1652" i="367"/>
  <c r="E1652" i="367"/>
  <c r="K1652" i="367" s="1"/>
  <c r="AA1651" i="367"/>
  <c r="AB1651" i="367" s="1"/>
  <c r="R1651" i="367"/>
  <c r="E1651" i="367"/>
  <c r="K1651" i="367" s="1"/>
  <c r="Z1650" i="367"/>
  <c r="W1650" i="367"/>
  <c r="O1650" i="367"/>
  <c r="J1650" i="367"/>
  <c r="J1649" i="367" s="1"/>
  <c r="J1648" i="367" s="1"/>
  <c r="H1650" i="367"/>
  <c r="G1650" i="367"/>
  <c r="E1650" i="367"/>
  <c r="Y1649" i="367"/>
  <c r="Y1648" i="367" s="1"/>
  <c r="U1649" i="367"/>
  <c r="U1648" i="367" s="1"/>
  <c r="E1649" i="367"/>
  <c r="E1648" i="367"/>
  <c r="AA1647" i="367"/>
  <c r="R1647" i="367"/>
  <c r="E1647" i="367"/>
  <c r="K1647" i="367" s="1"/>
  <c r="Z1646" i="367"/>
  <c r="Z1645" i="367" s="1"/>
  <c r="Z1644" i="367" s="1"/>
  <c r="Y1646" i="367"/>
  <c r="X1646" i="367"/>
  <c r="X1645" i="367" s="1"/>
  <c r="X1644" i="367" s="1"/>
  <c r="W1646" i="367"/>
  <c r="W1645" i="367" s="1"/>
  <c r="V1646" i="367"/>
  <c r="V1645" i="367" s="1"/>
  <c r="V1644" i="367" s="1"/>
  <c r="U1646" i="367"/>
  <c r="U1645" i="367" s="1"/>
  <c r="U1644" i="367" s="1"/>
  <c r="T1646" i="367"/>
  <c r="T1645" i="367" s="1"/>
  <c r="T1644" i="367" s="1"/>
  <c r="S1646" i="367"/>
  <c r="S1645" i="367" s="1"/>
  <c r="Q1646" i="367"/>
  <c r="Q1645" i="367" s="1"/>
  <c r="Q1644" i="367" s="1"/>
  <c r="P1646" i="367"/>
  <c r="P1645" i="367" s="1"/>
  <c r="P1644" i="367" s="1"/>
  <c r="O1646" i="367"/>
  <c r="O1645" i="367" s="1"/>
  <c r="O1644" i="367" s="1"/>
  <c r="N1646" i="367"/>
  <c r="M1646" i="367"/>
  <c r="M1645" i="367" s="1"/>
  <c r="M1644" i="367" s="1"/>
  <c r="L1646" i="367"/>
  <c r="J1646" i="367"/>
  <c r="J1645" i="367" s="1"/>
  <c r="J1644" i="367" s="1"/>
  <c r="I1646" i="367"/>
  <c r="H1646" i="367"/>
  <c r="H1645" i="367" s="1"/>
  <c r="H1644" i="367" s="1"/>
  <c r="G1646" i="367"/>
  <c r="G1645" i="367" s="1"/>
  <c r="G1644" i="367" s="1"/>
  <c r="F1646" i="367"/>
  <c r="F1645" i="367" s="1"/>
  <c r="F1644" i="367" s="1"/>
  <c r="E1646" i="367"/>
  <c r="D1646" i="367"/>
  <c r="Y1645" i="367"/>
  <c r="Y1644" i="367" s="1"/>
  <c r="N1645" i="367"/>
  <c r="N1644" i="367" s="1"/>
  <c r="I1645" i="367"/>
  <c r="I1644" i="367" s="1"/>
  <c r="E1645" i="367"/>
  <c r="W1644" i="367"/>
  <c r="S1644" i="367"/>
  <c r="E1644" i="367"/>
  <c r="AA1643" i="367"/>
  <c r="R1643" i="367"/>
  <c r="E1643" i="367"/>
  <c r="K1643" i="367" s="1"/>
  <c r="AA1642" i="367"/>
  <c r="AB1642" i="367" s="1"/>
  <c r="R1642" i="367"/>
  <c r="E1642" i="367"/>
  <c r="K1642" i="367" s="1"/>
  <c r="AA1641" i="367"/>
  <c r="R1641" i="367"/>
  <c r="E1641" i="367"/>
  <c r="K1641" i="367" s="1"/>
  <c r="Z1640" i="367"/>
  <c r="Y1640" i="367"/>
  <c r="X1640" i="367"/>
  <c r="W1640" i="367"/>
  <c r="V1640" i="367"/>
  <c r="U1640" i="367"/>
  <c r="T1640" i="367"/>
  <c r="S1640" i="367"/>
  <c r="Q1640" i="367"/>
  <c r="P1640" i="367"/>
  <c r="O1640" i="367"/>
  <c r="N1640" i="367"/>
  <c r="M1640" i="367"/>
  <c r="L1640" i="367"/>
  <c r="J1640" i="367"/>
  <c r="I1640" i="367"/>
  <c r="H1640" i="367"/>
  <c r="G1640" i="367"/>
  <c r="F1640" i="367"/>
  <c r="E1640" i="367"/>
  <c r="D1640" i="367"/>
  <c r="AA1639" i="367"/>
  <c r="R1639" i="367"/>
  <c r="E1639" i="367"/>
  <c r="K1639" i="367" s="1"/>
  <c r="AA1638" i="367"/>
  <c r="AB1638" i="367" s="1"/>
  <c r="R1638" i="367"/>
  <c r="E1638" i="367"/>
  <c r="K1638" i="367" s="1"/>
  <c r="Z1637" i="367"/>
  <c r="Y1637" i="367"/>
  <c r="X1637" i="367"/>
  <c r="W1637" i="367"/>
  <c r="V1637" i="367"/>
  <c r="U1637" i="367"/>
  <c r="T1637" i="367"/>
  <c r="S1637" i="367"/>
  <c r="Q1637" i="367"/>
  <c r="P1637" i="367"/>
  <c r="O1637" i="367"/>
  <c r="N1637" i="367"/>
  <c r="M1637" i="367"/>
  <c r="M1518" i="367" s="1"/>
  <c r="L1637" i="367"/>
  <c r="J1637" i="367"/>
  <c r="I1637" i="367"/>
  <c r="H1637" i="367"/>
  <c r="G1637" i="367"/>
  <c r="F1637" i="367"/>
  <c r="E1637" i="367"/>
  <c r="D1637" i="367"/>
  <c r="AA1636" i="367"/>
  <c r="R1636" i="367"/>
  <c r="E1636" i="367"/>
  <c r="K1636" i="367" s="1"/>
  <c r="AA1635" i="367"/>
  <c r="R1635" i="367"/>
  <c r="E1635" i="367"/>
  <c r="K1635" i="367" s="1"/>
  <c r="AA1634" i="367"/>
  <c r="AB1634" i="367" s="1"/>
  <c r="R1634" i="367"/>
  <c r="E1634" i="367"/>
  <c r="K1634" i="367" s="1"/>
  <c r="AA1633" i="367"/>
  <c r="R1633" i="367"/>
  <c r="E1633" i="367"/>
  <c r="K1633" i="367" s="1"/>
  <c r="Z1632" i="367"/>
  <c r="Y1632" i="367"/>
  <c r="X1632" i="367"/>
  <c r="W1632" i="367"/>
  <c r="V1632" i="367"/>
  <c r="U1632" i="367"/>
  <c r="T1632" i="367"/>
  <c r="S1632" i="367"/>
  <c r="Q1632" i="367"/>
  <c r="P1632" i="367"/>
  <c r="O1632" i="367"/>
  <c r="N1632" i="367"/>
  <c r="M1632" i="367"/>
  <c r="L1632" i="367"/>
  <c r="J1632" i="367"/>
  <c r="I1632" i="367"/>
  <c r="H1632" i="367"/>
  <c r="G1632" i="367"/>
  <c r="F1632" i="367"/>
  <c r="E1632" i="367"/>
  <c r="D1632" i="367"/>
  <c r="AA1631" i="367"/>
  <c r="R1631" i="367"/>
  <c r="E1631" i="367"/>
  <c r="K1631" i="367" s="1"/>
  <c r="AA1630" i="367"/>
  <c r="R1630" i="367"/>
  <c r="E1630" i="367"/>
  <c r="K1630" i="367" s="1"/>
  <c r="Z1629" i="367"/>
  <c r="Y1629" i="367"/>
  <c r="X1629" i="367"/>
  <c r="X1518" i="367" s="1"/>
  <c r="W1629" i="367"/>
  <c r="V1629" i="367"/>
  <c r="U1629" i="367"/>
  <c r="U1518" i="367" s="1"/>
  <c r="T1629" i="367"/>
  <c r="T1518" i="367" s="1"/>
  <c r="S1629" i="367"/>
  <c r="Q1629" i="367"/>
  <c r="P1629" i="367"/>
  <c r="O1629" i="367"/>
  <c r="O1518" i="367" s="1"/>
  <c r="N1629" i="367"/>
  <c r="M1629" i="367"/>
  <c r="L1629" i="367"/>
  <c r="J1629" i="367"/>
  <c r="I1629" i="367"/>
  <c r="H1629" i="367"/>
  <c r="G1629" i="367"/>
  <c r="F1629" i="367"/>
  <c r="E1629" i="367"/>
  <c r="D1629" i="367"/>
  <c r="AA1628" i="367"/>
  <c r="AB1628" i="367" s="1"/>
  <c r="R1628" i="367"/>
  <c r="E1628" i="367"/>
  <c r="K1628" i="367" s="1"/>
  <c r="AA1627" i="367"/>
  <c r="R1627" i="367"/>
  <c r="E1627" i="367"/>
  <c r="K1627" i="367" s="1"/>
  <c r="AA1626" i="367"/>
  <c r="R1626" i="367"/>
  <c r="E1626" i="367"/>
  <c r="K1626" i="367" s="1"/>
  <c r="AA1625" i="367"/>
  <c r="R1625" i="367"/>
  <c r="E1625" i="367"/>
  <c r="K1625" i="367" s="1"/>
  <c r="AA1624" i="367"/>
  <c r="R1624" i="367"/>
  <c r="E1624" i="367"/>
  <c r="K1624" i="367" s="1"/>
  <c r="AA1623" i="367"/>
  <c r="R1623" i="367"/>
  <c r="E1623" i="367"/>
  <c r="K1623" i="367" s="1"/>
  <c r="AA1622" i="367"/>
  <c r="R1622" i="367"/>
  <c r="E1622" i="367"/>
  <c r="K1622" i="367" s="1"/>
  <c r="AA1621" i="367"/>
  <c r="R1621" i="367"/>
  <c r="E1621" i="367"/>
  <c r="K1621" i="367" s="1"/>
  <c r="AA1620" i="367"/>
  <c r="R1620" i="367"/>
  <c r="E1620" i="367"/>
  <c r="K1620" i="367" s="1"/>
  <c r="AA1619" i="367"/>
  <c r="R1619" i="367"/>
  <c r="E1619" i="367"/>
  <c r="K1619" i="367" s="1"/>
  <c r="AA1618" i="367"/>
  <c r="R1618" i="367"/>
  <c r="E1618" i="367"/>
  <c r="K1618" i="367" s="1"/>
  <c r="AA1617" i="367"/>
  <c r="R1617" i="367"/>
  <c r="E1617" i="367"/>
  <c r="K1617" i="367" s="1"/>
  <c r="AA1616" i="367"/>
  <c r="R1616" i="367"/>
  <c r="E1616" i="367"/>
  <c r="K1616" i="367" s="1"/>
  <c r="AA1615" i="367"/>
  <c r="R1615" i="367"/>
  <c r="E1615" i="367"/>
  <c r="K1615" i="367" s="1"/>
  <c r="AA1614" i="367"/>
  <c r="R1614" i="367"/>
  <c r="E1614" i="367"/>
  <c r="K1614" i="367" s="1"/>
  <c r="AA1613" i="367"/>
  <c r="R1613" i="367"/>
  <c r="E1613" i="367"/>
  <c r="K1613" i="367" s="1"/>
  <c r="AA1612" i="367"/>
  <c r="R1612" i="367"/>
  <c r="E1612" i="367"/>
  <c r="K1612" i="367" s="1"/>
  <c r="AA1611" i="367"/>
  <c r="R1611" i="367"/>
  <c r="E1611" i="367"/>
  <c r="K1611" i="367" s="1"/>
  <c r="AA1610" i="367"/>
  <c r="R1610" i="367"/>
  <c r="E1610" i="367"/>
  <c r="K1610" i="367" s="1"/>
  <c r="AA1609" i="367"/>
  <c r="R1609" i="367"/>
  <c r="E1609" i="367"/>
  <c r="K1609" i="367" s="1"/>
  <c r="AA1608" i="367"/>
  <c r="R1608" i="367"/>
  <c r="E1608" i="367"/>
  <c r="K1608" i="367" s="1"/>
  <c r="AA1607" i="367"/>
  <c r="R1607" i="367"/>
  <c r="E1607" i="367"/>
  <c r="K1607" i="367" s="1"/>
  <c r="AA1606" i="367"/>
  <c r="R1606" i="367"/>
  <c r="E1606" i="367"/>
  <c r="K1606" i="367" s="1"/>
  <c r="AA1605" i="367"/>
  <c r="R1605" i="367"/>
  <c r="E1605" i="367"/>
  <c r="K1605" i="367" s="1"/>
  <c r="AA1604" i="367"/>
  <c r="R1604" i="367"/>
  <c r="E1604" i="367"/>
  <c r="K1604" i="367" s="1"/>
  <c r="AA1603" i="367"/>
  <c r="R1603" i="367"/>
  <c r="E1603" i="367"/>
  <c r="K1603" i="367" s="1"/>
  <c r="AA1602" i="367"/>
  <c r="R1602" i="367"/>
  <c r="E1602" i="367"/>
  <c r="K1602" i="367" s="1"/>
  <c r="AA1601" i="367"/>
  <c r="R1601" i="367"/>
  <c r="E1601" i="367"/>
  <c r="K1601" i="367" s="1"/>
  <c r="AA1600" i="367"/>
  <c r="R1600" i="367"/>
  <c r="E1600" i="367"/>
  <c r="K1600" i="367" s="1"/>
  <c r="AA1599" i="367"/>
  <c r="R1599" i="367"/>
  <c r="E1599" i="367"/>
  <c r="K1599" i="367" s="1"/>
  <c r="AA1598" i="367"/>
  <c r="R1598" i="367"/>
  <c r="E1598" i="367"/>
  <c r="K1598" i="367" s="1"/>
  <c r="AA1597" i="367"/>
  <c r="R1597" i="367"/>
  <c r="E1597" i="367"/>
  <c r="K1597" i="367" s="1"/>
  <c r="AA1596" i="367"/>
  <c r="AB1596" i="367" s="1"/>
  <c r="R1596" i="367"/>
  <c r="E1596" i="367"/>
  <c r="K1596" i="367" s="1"/>
  <c r="AA1595" i="367"/>
  <c r="R1595" i="367"/>
  <c r="E1595" i="367"/>
  <c r="K1595" i="367" s="1"/>
  <c r="AA1594" i="367"/>
  <c r="R1594" i="367"/>
  <c r="E1594" i="367"/>
  <c r="K1594" i="367" s="1"/>
  <c r="AA1593" i="367"/>
  <c r="R1593" i="367"/>
  <c r="E1593" i="367"/>
  <c r="K1593" i="367" s="1"/>
  <c r="AA1592" i="367"/>
  <c r="R1592" i="367"/>
  <c r="E1592" i="367"/>
  <c r="K1592" i="367" s="1"/>
  <c r="AA1591" i="367"/>
  <c r="R1591" i="367"/>
  <c r="E1591" i="367"/>
  <c r="K1591" i="367" s="1"/>
  <c r="AA1590" i="367"/>
  <c r="R1590" i="367"/>
  <c r="AB1590" i="367" s="1"/>
  <c r="E1590" i="367"/>
  <c r="K1590" i="367" s="1"/>
  <c r="AA1589" i="367"/>
  <c r="R1589" i="367"/>
  <c r="K1589" i="367"/>
  <c r="E1589" i="367"/>
  <c r="AA1588" i="367"/>
  <c r="AB1588" i="367" s="1"/>
  <c r="R1588" i="367"/>
  <c r="E1588" i="367"/>
  <c r="K1588" i="367" s="1"/>
  <c r="AA1587" i="367"/>
  <c r="R1587" i="367"/>
  <c r="E1587" i="367"/>
  <c r="K1587" i="367" s="1"/>
  <c r="AA1586" i="367"/>
  <c r="AB1586" i="367" s="1"/>
  <c r="R1586" i="367"/>
  <c r="E1586" i="367"/>
  <c r="K1586" i="367" s="1"/>
  <c r="AA1585" i="367"/>
  <c r="R1585" i="367"/>
  <c r="AB1585" i="367" s="1"/>
  <c r="E1585" i="367"/>
  <c r="K1585" i="367" s="1"/>
  <c r="AA1584" i="367"/>
  <c r="R1584" i="367"/>
  <c r="E1584" i="367"/>
  <c r="K1584" i="367" s="1"/>
  <c r="AA1583" i="367"/>
  <c r="AB1583" i="367" s="1"/>
  <c r="R1583" i="367"/>
  <c r="E1583" i="367"/>
  <c r="K1583" i="367" s="1"/>
  <c r="AA1582" i="367"/>
  <c r="AB1582" i="367" s="1"/>
  <c r="R1582" i="367"/>
  <c r="E1582" i="367"/>
  <c r="K1582" i="367" s="1"/>
  <c r="AA1581" i="367"/>
  <c r="R1581" i="367"/>
  <c r="E1581" i="367"/>
  <c r="K1581" i="367" s="1"/>
  <c r="AA1580" i="367"/>
  <c r="AB1580" i="367" s="1"/>
  <c r="AC1580" i="367" s="1"/>
  <c r="R1580" i="367"/>
  <c r="E1580" i="367"/>
  <c r="K1580" i="367" s="1"/>
  <c r="AA1579" i="367"/>
  <c r="R1579" i="367"/>
  <c r="E1579" i="367"/>
  <c r="K1579" i="367" s="1"/>
  <c r="AA1578" i="367"/>
  <c r="R1578" i="367"/>
  <c r="E1578" i="367"/>
  <c r="K1578" i="367" s="1"/>
  <c r="AA1577" i="367"/>
  <c r="R1577" i="367"/>
  <c r="AB1577" i="367" s="1"/>
  <c r="E1577" i="367"/>
  <c r="K1577" i="367" s="1"/>
  <c r="AA1576" i="367"/>
  <c r="R1576" i="367"/>
  <c r="E1576" i="367"/>
  <c r="K1576" i="367" s="1"/>
  <c r="AA1575" i="367"/>
  <c r="R1575" i="367"/>
  <c r="E1575" i="367"/>
  <c r="K1575" i="367" s="1"/>
  <c r="AA1574" i="367"/>
  <c r="R1574" i="367"/>
  <c r="E1574" i="367"/>
  <c r="K1574" i="367" s="1"/>
  <c r="AA1573" i="367"/>
  <c r="R1573" i="367"/>
  <c r="E1573" i="367"/>
  <c r="K1573" i="367" s="1"/>
  <c r="AA1572" i="367"/>
  <c r="AB1572" i="367" s="1"/>
  <c r="R1572" i="367"/>
  <c r="E1572" i="367"/>
  <c r="K1572" i="367" s="1"/>
  <c r="AA1571" i="367"/>
  <c r="R1571" i="367"/>
  <c r="E1571" i="367"/>
  <c r="K1571" i="367" s="1"/>
  <c r="AA1570" i="367"/>
  <c r="R1570" i="367"/>
  <c r="E1570" i="367"/>
  <c r="K1570" i="367" s="1"/>
  <c r="AA1569" i="367"/>
  <c r="R1569" i="367"/>
  <c r="E1569" i="367"/>
  <c r="K1569" i="367" s="1"/>
  <c r="AA1568" i="367"/>
  <c r="R1568" i="367"/>
  <c r="E1568" i="367"/>
  <c r="K1568" i="367" s="1"/>
  <c r="AA1567" i="367"/>
  <c r="R1567" i="367"/>
  <c r="E1567" i="367"/>
  <c r="K1567" i="367" s="1"/>
  <c r="AA1566" i="367"/>
  <c r="R1566" i="367"/>
  <c r="AB1566" i="367" s="1"/>
  <c r="E1566" i="367"/>
  <c r="K1566" i="367" s="1"/>
  <c r="AA1565" i="367"/>
  <c r="R1565" i="367"/>
  <c r="K1565" i="367"/>
  <c r="E1565" i="367"/>
  <c r="AA1564" i="367"/>
  <c r="AB1564" i="367" s="1"/>
  <c r="R1564" i="367"/>
  <c r="E1564" i="367"/>
  <c r="K1564" i="367" s="1"/>
  <c r="AA1563" i="367"/>
  <c r="AB1563" i="367" s="1"/>
  <c r="R1563" i="367"/>
  <c r="E1563" i="367"/>
  <c r="K1563" i="367" s="1"/>
  <c r="AA1562" i="367"/>
  <c r="AB1562" i="367" s="1"/>
  <c r="R1562" i="367"/>
  <c r="E1562" i="367"/>
  <c r="K1562" i="367" s="1"/>
  <c r="AA1561" i="367"/>
  <c r="R1561" i="367"/>
  <c r="AB1561" i="367" s="1"/>
  <c r="AC1561" i="367" s="1"/>
  <c r="E1561" i="367"/>
  <c r="K1561" i="367" s="1"/>
  <c r="AA1560" i="367"/>
  <c r="R1560" i="367"/>
  <c r="E1560" i="367"/>
  <c r="K1560" i="367" s="1"/>
  <c r="AA1559" i="367"/>
  <c r="R1559" i="367"/>
  <c r="E1559" i="367"/>
  <c r="K1559" i="367" s="1"/>
  <c r="AA1558" i="367"/>
  <c r="AB1558" i="367" s="1"/>
  <c r="R1558" i="367"/>
  <c r="E1558" i="367"/>
  <c r="K1558" i="367" s="1"/>
  <c r="AA1557" i="367"/>
  <c r="R1557" i="367"/>
  <c r="E1557" i="367"/>
  <c r="K1557" i="367" s="1"/>
  <c r="AA1556" i="367"/>
  <c r="R1556" i="367"/>
  <c r="E1556" i="367"/>
  <c r="K1556" i="367" s="1"/>
  <c r="AA1555" i="367"/>
  <c r="AB1555" i="367" s="1"/>
  <c r="R1555" i="367"/>
  <c r="E1555" i="367"/>
  <c r="K1555" i="367" s="1"/>
  <c r="AA1554" i="367"/>
  <c r="R1554" i="367"/>
  <c r="E1554" i="367"/>
  <c r="K1554" i="367" s="1"/>
  <c r="AA1553" i="367"/>
  <c r="R1553" i="367"/>
  <c r="E1553" i="367"/>
  <c r="K1553" i="367" s="1"/>
  <c r="AA1552" i="367"/>
  <c r="R1552" i="367"/>
  <c r="E1552" i="367"/>
  <c r="K1552" i="367" s="1"/>
  <c r="AA1551" i="367"/>
  <c r="R1551" i="367"/>
  <c r="E1551" i="367"/>
  <c r="K1551" i="367" s="1"/>
  <c r="AA1550" i="367"/>
  <c r="AB1550" i="367" s="1"/>
  <c r="R1550" i="367"/>
  <c r="E1550" i="367"/>
  <c r="K1550" i="367" s="1"/>
  <c r="AA1549" i="367"/>
  <c r="R1549" i="367"/>
  <c r="E1549" i="367"/>
  <c r="K1549" i="367" s="1"/>
  <c r="AA1548" i="367"/>
  <c r="R1548" i="367"/>
  <c r="E1548" i="367"/>
  <c r="K1548" i="367" s="1"/>
  <c r="AA1547" i="367"/>
  <c r="R1547" i="367"/>
  <c r="E1547" i="367"/>
  <c r="K1547" i="367" s="1"/>
  <c r="AA1546" i="367"/>
  <c r="R1546" i="367"/>
  <c r="E1546" i="367"/>
  <c r="K1546" i="367" s="1"/>
  <c r="AA1545" i="367"/>
  <c r="R1545" i="367"/>
  <c r="E1545" i="367"/>
  <c r="K1545" i="367" s="1"/>
  <c r="AA1544" i="367"/>
  <c r="R1544" i="367"/>
  <c r="E1544" i="367"/>
  <c r="K1544" i="367" s="1"/>
  <c r="AA1543" i="367"/>
  <c r="R1543" i="367"/>
  <c r="AB1543" i="367" s="1"/>
  <c r="E1543" i="367"/>
  <c r="K1543" i="367" s="1"/>
  <c r="AA1542" i="367"/>
  <c r="AB1542" i="367" s="1"/>
  <c r="R1542" i="367"/>
  <c r="E1542" i="367"/>
  <c r="K1542" i="367" s="1"/>
  <c r="AA1541" i="367"/>
  <c r="R1541" i="367"/>
  <c r="E1541" i="367"/>
  <c r="K1541" i="367" s="1"/>
  <c r="AA1540" i="367"/>
  <c r="R1540" i="367"/>
  <c r="E1540" i="367"/>
  <c r="K1540" i="367" s="1"/>
  <c r="AA1539" i="367"/>
  <c r="R1539" i="367"/>
  <c r="E1539" i="367"/>
  <c r="K1539" i="367" s="1"/>
  <c r="AA1538" i="367"/>
  <c r="R1538" i="367"/>
  <c r="E1538" i="367"/>
  <c r="K1538" i="367" s="1"/>
  <c r="AA1537" i="367"/>
  <c r="R1537" i="367"/>
  <c r="E1537" i="367"/>
  <c r="K1537" i="367" s="1"/>
  <c r="AA1536" i="367"/>
  <c r="R1536" i="367"/>
  <c r="E1536" i="367"/>
  <c r="K1536" i="367" s="1"/>
  <c r="AA1535" i="367"/>
  <c r="R1535" i="367"/>
  <c r="E1535" i="367"/>
  <c r="K1535" i="367" s="1"/>
  <c r="AA1534" i="367"/>
  <c r="R1534" i="367"/>
  <c r="E1534" i="367"/>
  <c r="K1534" i="367" s="1"/>
  <c r="AA1533" i="367"/>
  <c r="R1533" i="367"/>
  <c r="E1533" i="367"/>
  <c r="K1533" i="367" s="1"/>
  <c r="AA1532" i="367"/>
  <c r="R1532" i="367"/>
  <c r="E1532" i="367"/>
  <c r="K1532" i="367" s="1"/>
  <c r="AA1531" i="367"/>
  <c r="AB1531" i="367" s="1"/>
  <c r="R1531" i="367"/>
  <c r="E1531" i="367"/>
  <c r="K1531" i="367" s="1"/>
  <c r="AA1530" i="367"/>
  <c r="R1530" i="367"/>
  <c r="E1530" i="367"/>
  <c r="K1530" i="367" s="1"/>
  <c r="AA1529" i="367"/>
  <c r="R1529" i="367"/>
  <c r="E1529" i="367"/>
  <c r="K1529" i="367" s="1"/>
  <c r="AA1528" i="367"/>
  <c r="R1528" i="367"/>
  <c r="E1528" i="367"/>
  <c r="K1528" i="367" s="1"/>
  <c r="AA1527" i="367"/>
  <c r="R1527" i="367"/>
  <c r="E1527" i="367"/>
  <c r="K1527" i="367" s="1"/>
  <c r="AA1526" i="367"/>
  <c r="R1526" i="367"/>
  <c r="E1526" i="367"/>
  <c r="K1526" i="367" s="1"/>
  <c r="AA1525" i="367"/>
  <c r="R1525" i="367"/>
  <c r="E1525" i="367"/>
  <c r="K1525" i="367" s="1"/>
  <c r="AA1524" i="367"/>
  <c r="R1524" i="367"/>
  <c r="E1524" i="367"/>
  <c r="K1524" i="367" s="1"/>
  <c r="AA1523" i="367"/>
  <c r="R1523" i="367"/>
  <c r="E1523" i="367"/>
  <c r="K1523" i="367" s="1"/>
  <c r="AA1522" i="367"/>
  <c r="R1522" i="367"/>
  <c r="E1522" i="367"/>
  <c r="K1522" i="367" s="1"/>
  <c r="AA1521" i="367"/>
  <c r="R1521" i="367"/>
  <c r="E1521" i="367"/>
  <c r="K1521" i="367" s="1"/>
  <c r="AA1520" i="367"/>
  <c r="R1520" i="367"/>
  <c r="E1520" i="367"/>
  <c r="K1520" i="367" s="1"/>
  <c r="AA1519" i="367"/>
  <c r="R1519" i="367"/>
  <c r="E1519" i="367"/>
  <c r="K1519" i="367" s="1"/>
  <c r="Y1518" i="367"/>
  <c r="W1518" i="367"/>
  <c r="S1518" i="367"/>
  <c r="I1518" i="367"/>
  <c r="G1518" i="367"/>
  <c r="E1518" i="367"/>
  <c r="AA1517" i="367"/>
  <c r="AB1517" i="367" s="1"/>
  <c r="R1517" i="367"/>
  <c r="E1517" i="367"/>
  <c r="K1517" i="367" s="1"/>
  <c r="AA1516" i="367"/>
  <c r="AB1516" i="367" s="1"/>
  <c r="R1516" i="367"/>
  <c r="E1516" i="367"/>
  <c r="K1516" i="367" s="1"/>
  <c r="AA1515" i="367"/>
  <c r="AB1515" i="367" s="1"/>
  <c r="R1515" i="367"/>
  <c r="E1515" i="367"/>
  <c r="K1515" i="367" s="1"/>
  <c r="AA1514" i="367"/>
  <c r="R1514" i="367"/>
  <c r="E1514" i="367"/>
  <c r="K1514" i="367" s="1"/>
  <c r="AA1513" i="367"/>
  <c r="R1513" i="367"/>
  <c r="E1513" i="367"/>
  <c r="K1513" i="367" s="1"/>
  <c r="AA1512" i="367"/>
  <c r="R1512" i="367"/>
  <c r="E1512" i="367"/>
  <c r="K1512" i="367" s="1"/>
  <c r="AA1511" i="367"/>
  <c r="R1511" i="367"/>
  <c r="E1511" i="367"/>
  <c r="K1511" i="367" s="1"/>
  <c r="AA1510" i="367"/>
  <c r="R1510" i="367"/>
  <c r="E1510" i="367"/>
  <c r="K1510" i="367" s="1"/>
  <c r="AA1509" i="367"/>
  <c r="R1509" i="367"/>
  <c r="E1509" i="367"/>
  <c r="K1509" i="367" s="1"/>
  <c r="AA1508" i="367"/>
  <c r="R1508" i="367"/>
  <c r="E1508" i="367"/>
  <c r="K1508" i="367" s="1"/>
  <c r="AA1507" i="367"/>
  <c r="R1507" i="367"/>
  <c r="E1507" i="367"/>
  <c r="K1507" i="367" s="1"/>
  <c r="Z1506" i="367"/>
  <c r="Y1506" i="367"/>
  <c r="Y1505" i="367" s="1"/>
  <c r="X1506" i="367"/>
  <c r="X1505" i="367" s="1"/>
  <c r="W1506" i="367"/>
  <c r="W1505" i="367" s="1"/>
  <c r="V1506" i="367"/>
  <c r="U1506" i="367"/>
  <c r="U1505" i="367" s="1"/>
  <c r="T1506" i="367"/>
  <c r="T1505" i="367" s="1"/>
  <c r="S1506" i="367"/>
  <c r="Q1506" i="367"/>
  <c r="Q1505" i="367" s="1"/>
  <c r="P1506" i="367"/>
  <c r="P1505" i="367" s="1"/>
  <c r="O1506" i="367"/>
  <c r="O1505" i="367" s="1"/>
  <c r="N1506" i="367"/>
  <c r="N1505" i="367" s="1"/>
  <c r="M1506" i="367"/>
  <c r="M1505" i="367" s="1"/>
  <c r="L1506" i="367"/>
  <c r="J1506" i="367"/>
  <c r="J1505" i="367" s="1"/>
  <c r="I1506" i="367"/>
  <c r="I1505" i="367" s="1"/>
  <c r="H1506" i="367"/>
  <c r="H1505" i="367" s="1"/>
  <c r="G1506" i="367"/>
  <c r="F1506" i="367"/>
  <c r="F1505" i="367" s="1"/>
  <c r="E1506" i="367"/>
  <c r="D1506" i="367"/>
  <c r="D1505" i="367" s="1"/>
  <c r="Z1505" i="367"/>
  <c r="V1505" i="367"/>
  <c r="G1505" i="367"/>
  <c r="E1505" i="367"/>
  <c r="AA1504" i="367"/>
  <c r="R1504" i="367"/>
  <c r="E1504" i="367"/>
  <c r="K1504" i="367" s="1"/>
  <c r="AA1503" i="367"/>
  <c r="R1503" i="367"/>
  <c r="E1503" i="367"/>
  <c r="K1503" i="367" s="1"/>
  <c r="AA1502" i="367"/>
  <c r="R1502" i="367"/>
  <c r="E1502" i="367"/>
  <c r="K1502" i="367" s="1"/>
  <c r="AA1501" i="367"/>
  <c r="R1501" i="367"/>
  <c r="E1501" i="367"/>
  <c r="K1501" i="367" s="1"/>
  <c r="AA1500" i="367"/>
  <c r="R1500" i="367"/>
  <c r="E1500" i="367"/>
  <c r="K1500" i="367" s="1"/>
  <c r="AA1499" i="367"/>
  <c r="R1499" i="367"/>
  <c r="E1499" i="367"/>
  <c r="K1499" i="367" s="1"/>
  <c r="AA1498" i="367"/>
  <c r="R1498" i="367"/>
  <c r="E1498" i="367"/>
  <c r="K1498" i="367" s="1"/>
  <c r="AA1497" i="367"/>
  <c r="R1497" i="367"/>
  <c r="E1497" i="367"/>
  <c r="K1497" i="367" s="1"/>
  <c r="AA1496" i="367"/>
  <c r="R1496" i="367"/>
  <c r="E1496" i="367"/>
  <c r="K1496" i="367" s="1"/>
  <c r="AA1495" i="367"/>
  <c r="R1495" i="367"/>
  <c r="E1495" i="367"/>
  <c r="K1495" i="367" s="1"/>
  <c r="AA1494" i="367"/>
  <c r="R1494" i="367"/>
  <c r="E1494" i="367"/>
  <c r="K1494" i="367" s="1"/>
  <c r="AA1493" i="367"/>
  <c r="R1493" i="367"/>
  <c r="E1493" i="367"/>
  <c r="K1493" i="367" s="1"/>
  <c r="AA1492" i="367"/>
  <c r="R1492" i="367"/>
  <c r="E1492" i="367"/>
  <c r="K1492" i="367" s="1"/>
  <c r="Z1491" i="367"/>
  <c r="Y1491" i="367"/>
  <c r="Y1479" i="367" s="1"/>
  <c r="Y1478" i="367" s="1"/>
  <c r="X1491" i="367"/>
  <c r="W1491" i="367"/>
  <c r="V1491" i="367"/>
  <c r="U1491" i="367"/>
  <c r="U1479" i="367" s="1"/>
  <c r="T1491" i="367"/>
  <c r="S1491" i="367"/>
  <c r="S1479" i="367" s="1"/>
  <c r="Q1491" i="367"/>
  <c r="P1491" i="367"/>
  <c r="P1479" i="367" s="1"/>
  <c r="O1491" i="367"/>
  <c r="O1479" i="367" s="1"/>
  <c r="N1491" i="367"/>
  <c r="N1479" i="367" s="1"/>
  <c r="M1491" i="367"/>
  <c r="L1491" i="367"/>
  <c r="L1479" i="367" s="1"/>
  <c r="J1491" i="367"/>
  <c r="J1479" i="367" s="1"/>
  <c r="I1491" i="367"/>
  <c r="I1479" i="367" s="1"/>
  <c r="H1491" i="367"/>
  <c r="G1491" i="367"/>
  <c r="G1479" i="367" s="1"/>
  <c r="F1491" i="367"/>
  <c r="F1479" i="367" s="1"/>
  <c r="E1491" i="367"/>
  <c r="D1491" i="367"/>
  <c r="AA1490" i="367"/>
  <c r="R1490" i="367"/>
  <c r="E1490" i="367"/>
  <c r="K1490" i="367" s="1"/>
  <c r="AA1489" i="367"/>
  <c r="R1489" i="367"/>
  <c r="E1489" i="367"/>
  <c r="K1489" i="367" s="1"/>
  <c r="AA1488" i="367"/>
  <c r="R1488" i="367"/>
  <c r="E1488" i="367"/>
  <c r="K1488" i="367" s="1"/>
  <c r="AA1487" i="367"/>
  <c r="R1487" i="367"/>
  <c r="E1487" i="367"/>
  <c r="K1487" i="367" s="1"/>
  <c r="AA1486" i="367"/>
  <c r="R1486" i="367"/>
  <c r="E1486" i="367"/>
  <c r="K1486" i="367" s="1"/>
  <c r="AA1485" i="367"/>
  <c r="R1485" i="367"/>
  <c r="E1485" i="367"/>
  <c r="K1485" i="367" s="1"/>
  <c r="AA1484" i="367"/>
  <c r="R1484" i="367"/>
  <c r="E1484" i="367"/>
  <c r="K1484" i="367" s="1"/>
  <c r="AA1483" i="367"/>
  <c r="R1483" i="367"/>
  <c r="E1483" i="367"/>
  <c r="K1483" i="367" s="1"/>
  <c r="AA1482" i="367"/>
  <c r="AB1482" i="367" s="1"/>
  <c r="R1482" i="367"/>
  <c r="E1482" i="367"/>
  <c r="K1482" i="367" s="1"/>
  <c r="AA1481" i="367"/>
  <c r="AB1481" i="367" s="1"/>
  <c r="R1481" i="367"/>
  <c r="E1481" i="367"/>
  <c r="K1481" i="367" s="1"/>
  <c r="AA1480" i="367"/>
  <c r="AB1480" i="367" s="1"/>
  <c r="R1480" i="367"/>
  <c r="E1480" i="367"/>
  <c r="K1480" i="367" s="1"/>
  <c r="AC1480" i="367" s="1"/>
  <c r="Z1479" i="367"/>
  <c r="Z1478" i="367" s="1"/>
  <c r="X1479" i="367"/>
  <c r="W1479" i="367"/>
  <c r="V1479" i="367"/>
  <c r="T1479" i="367"/>
  <c r="Q1479" i="367"/>
  <c r="Q1478" i="367" s="1"/>
  <c r="M1479" i="367"/>
  <c r="M1478" i="367" s="1"/>
  <c r="H1479" i="367"/>
  <c r="E1479" i="367"/>
  <c r="D1479" i="367"/>
  <c r="E1478" i="367"/>
  <c r="AA1477" i="367"/>
  <c r="R1477" i="367"/>
  <c r="E1477" i="367"/>
  <c r="K1477" i="367" s="1"/>
  <c r="AA1476" i="367"/>
  <c r="AB1476" i="367" s="1"/>
  <c r="AC1476" i="367" s="1"/>
  <c r="R1476" i="367"/>
  <c r="E1476" i="367"/>
  <c r="K1476" i="367" s="1"/>
  <c r="AA1475" i="367"/>
  <c r="AB1475" i="367" s="1"/>
  <c r="R1475" i="367"/>
  <c r="E1475" i="367"/>
  <c r="K1475" i="367" s="1"/>
  <c r="AA1474" i="367"/>
  <c r="AB1474" i="367" s="1"/>
  <c r="R1474" i="367"/>
  <c r="E1474" i="367"/>
  <c r="K1474" i="367" s="1"/>
  <c r="AA1473" i="367"/>
  <c r="AB1473" i="367" s="1"/>
  <c r="R1473" i="367"/>
  <c r="E1473" i="367"/>
  <c r="K1473" i="367" s="1"/>
  <c r="AA1472" i="367"/>
  <c r="AB1472" i="367" s="1"/>
  <c r="R1472" i="367"/>
  <c r="E1472" i="367"/>
  <c r="K1472" i="367" s="1"/>
  <c r="AA1471" i="367"/>
  <c r="AB1471" i="367" s="1"/>
  <c r="R1471" i="367"/>
  <c r="E1471" i="367"/>
  <c r="K1471" i="367" s="1"/>
  <c r="AA1470" i="367"/>
  <c r="AB1470" i="367" s="1"/>
  <c r="R1470" i="367"/>
  <c r="E1470" i="367"/>
  <c r="K1470" i="367" s="1"/>
  <c r="AA1469" i="367"/>
  <c r="AB1469" i="367" s="1"/>
  <c r="R1469" i="367"/>
  <c r="E1469" i="367"/>
  <c r="K1469" i="367" s="1"/>
  <c r="AA1468" i="367"/>
  <c r="R1468" i="367"/>
  <c r="E1468" i="367"/>
  <c r="K1468" i="367" s="1"/>
  <c r="AA1467" i="367"/>
  <c r="R1467" i="367"/>
  <c r="E1467" i="367"/>
  <c r="K1467" i="367" s="1"/>
  <c r="AA1466" i="367"/>
  <c r="R1466" i="367"/>
  <c r="E1466" i="367"/>
  <c r="K1466" i="367" s="1"/>
  <c r="AA1465" i="367"/>
  <c r="R1465" i="367"/>
  <c r="E1465" i="367"/>
  <c r="K1465" i="367" s="1"/>
  <c r="AA1464" i="367"/>
  <c r="R1464" i="367"/>
  <c r="E1464" i="367"/>
  <c r="K1464" i="367" s="1"/>
  <c r="AA1463" i="367"/>
  <c r="R1463" i="367"/>
  <c r="E1463" i="367"/>
  <c r="K1463" i="367" s="1"/>
  <c r="AA1462" i="367"/>
  <c r="R1462" i="367"/>
  <c r="E1462" i="367"/>
  <c r="K1462" i="367" s="1"/>
  <c r="AA1461" i="367"/>
  <c r="R1461" i="367"/>
  <c r="E1461" i="367"/>
  <c r="K1461" i="367" s="1"/>
  <c r="AA1460" i="367"/>
  <c r="AB1460" i="367" s="1"/>
  <c r="AC1460" i="367" s="1"/>
  <c r="R1460" i="367"/>
  <c r="E1460" i="367"/>
  <c r="K1460" i="367" s="1"/>
  <c r="AA1459" i="367"/>
  <c r="AB1459" i="367" s="1"/>
  <c r="R1459" i="367"/>
  <c r="E1459" i="367"/>
  <c r="K1459" i="367" s="1"/>
  <c r="AA1458" i="367"/>
  <c r="AB1458" i="367" s="1"/>
  <c r="R1458" i="367"/>
  <c r="E1458" i="367"/>
  <c r="K1458" i="367" s="1"/>
  <c r="AA1457" i="367"/>
  <c r="AB1457" i="367" s="1"/>
  <c r="AC1457" i="367" s="1"/>
  <c r="R1457" i="367"/>
  <c r="E1457" i="367"/>
  <c r="K1457" i="367" s="1"/>
  <c r="AA1456" i="367"/>
  <c r="AB1456" i="367" s="1"/>
  <c r="R1456" i="367"/>
  <c r="E1456" i="367"/>
  <c r="K1456" i="367" s="1"/>
  <c r="AA1455" i="367"/>
  <c r="AB1455" i="367" s="1"/>
  <c r="R1455" i="367"/>
  <c r="E1455" i="367"/>
  <c r="K1455" i="367" s="1"/>
  <c r="AA1454" i="367"/>
  <c r="AB1454" i="367" s="1"/>
  <c r="R1454" i="367"/>
  <c r="E1454" i="367"/>
  <c r="K1454" i="367" s="1"/>
  <c r="AA1453" i="367"/>
  <c r="AB1453" i="367" s="1"/>
  <c r="AC1453" i="367" s="1"/>
  <c r="R1453" i="367"/>
  <c r="E1453" i="367"/>
  <c r="K1453" i="367" s="1"/>
  <c r="AA1452" i="367"/>
  <c r="R1452" i="367"/>
  <c r="E1452" i="367"/>
  <c r="K1452" i="367" s="1"/>
  <c r="AA1451" i="367"/>
  <c r="R1451" i="367"/>
  <c r="E1451" i="367"/>
  <c r="K1451" i="367" s="1"/>
  <c r="AA1450" i="367"/>
  <c r="R1450" i="367"/>
  <c r="E1450" i="367"/>
  <c r="K1450" i="367" s="1"/>
  <c r="AA1449" i="367"/>
  <c r="R1449" i="367"/>
  <c r="E1449" i="367"/>
  <c r="K1449" i="367" s="1"/>
  <c r="AA1448" i="367"/>
  <c r="R1448" i="367"/>
  <c r="E1448" i="367"/>
  <c r="K1448" i="367" s="1"/>
  <c r="AA1447" i="367"/>
  <c r="R1447" i="367"/>
  <c r="E1447" i="367"/>
  <c r="K1447" i="367" s="1"/>
  <c r="AA1446" i="367"/>
  <c r="AB1446" i="367" s="1"/>
  <c r="R1446" i="367"/>
  <c r="E1446" i="367"/>
  <c r="K1446" i="367" s="1"/>
  <c r="AA1445" i="367"/>
  <c r="R1445" i="367"/>
  <c r="AB1445" i="367" s="1"/>
  <c r="AC1445" i="367" s="1"/>
  <c r="E1445" i="367"/>
  <c r="K1445" i="367" s="1"/>
  <c r="AA1444" i="367"/>
  <c r="R1444" i="367"/>
  <c r="K1444" i="367"/>
  <c r="E1444" i="367"/>
  <c r="AA1443" i="367"/>
  <c r="R1443" i="367"/>
  <c r="K1443" i="367"/>
  <c r="E1443" i="367"/>
  <c r="AA1442" i="367"/>
  <c r="R1442" i="367"/>
  <c r="E1442" i="367"/>
  <c r="K1442" i="367" s="1"/>
  <c r="AA1441" i="367"/>
  <c r="R1441" i="367"/>
  <c r="E1441" i="367"/>
  <c r="K1441" i="367" s="1"/>
  <c r="AA1440" i="367"/>
  <c r="R1440" i="367"/>
  <c r="E1440" i="367"/>
  <c r="K1440" i="367" s="1"/>
  <c r="AA1439" i="367"/>
  <c r="R1439" i="367"/>
  <c r="AB1439" i="367" s="1"/>
  <c r="E1439" i="367"/>
  <c r="K1439" i="367" s="1"/>
  <c r="AA1438" i="367"/>
  <c r="R1438" i="367"/>
  <c r="E1438" i="367"/>
  <c r="K1438" i="367" s="1"/>
  <c r="AA1437" i="367"/>
  <c r="R1437" i="367"/>
  <c r="E1437" i="367"/>
  <c r="K1437" i="367" s="1"/>
  <c r="AA1436" i="367"/>
  <c r="R1436" i="367"/>
  <c r="E1436" i="367"/>
  <c r="K1436" i="367" s="1"/>
  <c r="AA1435" i="367"/>
  <c r="R1435" i="367"/>
  <c r="E1435" i="367"/>
  <c r="K1435" i="367" s="1"/>
  <c r="AA1434" i="367"/>
  <c r="R1434" i="367"/>
  <c r="E1434" i="367"/>
  <c r="K1434" i="367" s="1"/>
  <c r="AA1433" i="367"/>
  <c r="R1433" i="367"/>
  <c r="E1433" i="367"/>
  <c r="K1433" i="367" s="1"/>
  <c r="AA1432" i="367"/>
  <c r="R1432" i="367"/>
  <c r="E1432" i="367"/>
  <c r="K1432" i="367" s="1"/>
  <c r="AA1431" i="367"/>
  <c r="R1431" i="367"/>
  <c r="AB1431" i="367" s="1"/>
  <c r="E1431" i="367"/>
  <c r="K1431" i="367" s="1"/>
  <c r="AA1430" i="367"/>
  <c r="R1430" i="367"/>
  <c r="E1430" i="367"/>
  <c r="K1430" i="367" s="1"/>
  <c r="AA1429" i="367"/>
  <c r="AB1429" i="367" s="1"/>
  <c r="R1429" i="367"/>
  <c r="E1429" i="367"/>
  <c r="K1429" i="367" s="1"/>
  <c r="AA1428" i="367"/>
  <c r="R1428" i="367"/>
  <c r="E1428" i="367"/>
  <c r="K1428" i="367" s="1"/>
  <c r="AA1427" i="367"/>
  <c r="R1427" i="367"/>
  <c r="E1427" i="367"/>
  <c r="K1427" i="367" s="1"/>
  <c r="AA1426" i="367"/>
  <c r="R1426" i="367"/>
  <c r="E1426" i="367"/>
  <c r="K1426" i="367" s="1"/>
  <c r="AA1425" i="367"/>
  <c r="R1425" i="367"/>
  <c r="E1425" i="367"/>
  <c r="K1425" i="367" s="1"/>
  <c r="AA1424" i="367"/>
  <c r="R1424" i="367"/>
  <c r="E1424" i="367"/>
  <c r="K1424" i="367" s="1"/>
  <c r="AA1423" i="367"/>
  <c r="R1423" i="367"/>
  <c r="E1423" i="367"/>
  <c r="K1423" i="367" s="1"/>
  <c r="AA1422" i="367"/>
  <c r="R1422" i="367"/>
  <c r="E1422" i="367"/>
  <c r="K1422" i="367" s="1"/>
  <c r="AA1421" i="367"/>
  <c r="R1421" i="367"/>
  <c r="E1421" i="367"/>
  <c r="K1421" i="367" s="1"/>
  <c r="AA1420" i="367"/>
  <c r="R1420" i="367"/>
  <c r="E1420" i="367"/>
  <c r="K1420" i="367" s="1"/>
  <c r="AA1419" i="367"/>
  <c r="AB1419" i="367" s="1"/>
  <c r="R1419" i="367"/>
  <c r="E1419" i="367"/>
  <c r="K1419" i="367" s="1"/>
  <c r="AA1418" i="367"/>
  <c r="R1418" i="367"/>
  <c r="E1418" i="367"/>
  <c r="K1418" i="367" s="1"/>
  <c r="AA1417" i="367"/>
  <c r="R1417" i="367"/>
  <c r="E1417" i="367"/>
  <c r="K1417" i="367" s="1"/>
  <c r="AA1416" i="367"/>
  <c r="R1416" i="367"/>
  <c r="AB1416" i="367" s="1"/>
  <c r="E1416" i="367"/>
  <c r="K1416" i="367" s="1"/>
  <c r="AA1415" i="367"/>
  <c r="R1415" i="367"/>
  <c r="E1415" i="367"/>
  <c r="K1415" i="367" s="1"/>
  <c r="AA1414" i="367"/>
  <c r="R1414" i="367"/>
  <c r="E1414" i="367"/>
  <c r="K1414" i="367" s="1"/>
  <c r="AA1413" i="367"/>
  <c r="R1413" i="367"/>
  <c r="E1413" i="367"/>
  <c r="K1413" i="367" s="1"/>
  <c r="AA1412" i="367"/>
  <c r="R1412" i="367"/>
  <c r="AB1412" i="367" s="1"/>
  <c r="E1412" i="367"/>
  <c r="K1412" i="367" s="1"/>
  <c r="AB1411" i="367"/>
  <c r="AA1411" i="367"/>
  <c r="R1411" i="367"/>
  <c r="E1411" i="367"/>
  <c r="K1411" i="367" s="1"/>
  <c r="AA1410" i="367"/>
  <c r="R1410" i="367"/>
  <c r="E1410" i="367"/>
  <c r="K1410" i="367" s="1"/>
  <c r="AA1409" i="367"/>
  <c r="R1409" i="367"/>
  <c r="E1409" i="367"/>
  <c r="K1409" i="367" s="1"/>
  <c r="AA1408" i="367"/>
  <c r="R1408" i="367"/>
  <c r="E1408" i="367"/>
  <c r="K1408" i="367" s="1"/>
  <c r="AA1407" i="367"/>
  <c r="R1407" i="367"/>
  <c r="E1407" i="367"/>
  <c r="K1407" i="367" s="1"/>
  <c r="AA1406" i="367"/>
  <c r="R1406" i="367"/>
  <c r="E1406" i="367"/>
  <c r="K1406" i="367" s="1"/>
  <c r="AA1405" i="367"/>
  <c r="R1405" i="367"/>
  <c r="E1405" i="367"/>
  <c r="K1405" i="367" s="1"/>
  <c r="AA1404" i="367"/>
  <c r="R1404" i="367"/>
  <c r="AB1404" i="367" s="1"/>
  <c r="E1404" i="367"/>
  <c r="K1404" i="367" s="1"/>
  <c r="AA1403" i="367"/>
  <c r="R1403" i="367"/>
  <c r="E1403" i="367"/>
  <c r="K1403" i="367" s="1"/>
  <c r="AA1402" i="367"/>
  <c r="R1402" i="367"/>
  <c r="E1402" i="367"/>
  <c r="K1402" i="367" s="1"/>
  <c r="AA1401" i="367"/>
  <c r="R1401" i="367"/>
  <c r="E1401" i="367"/>
  <c r="K1401" i="367" s="1"/>
  <c r="AA1400" i="367"/>
  <c r="R1400" i="367"/>
  <c r="AB1400" i="367" s="1"/>
  <c r="E1400" i="367"/>
  <c r="K1400" i="367" s="1"/>
  <c r="AA1399" i="367"/>
  <c r="R1399" i="367"/>
  <c r="E1399" i="367"/>
  <c r="K1399" i="367" s="1"/>
  <c r="AA1398" i="367"/>
  <c r="R1398" i="367"/>
  <c r="E1398" i="367"/>
  <c r="K1398" i="367" s="1"/>
  <c r="AA1397" i="367"/>
  <c r="R1397" i="367"/>
  <c r="E1397" i="367"/>
  <c r="K1397" i="367" s="1"/>
  <c r="AA1396" i="367"/>
  <c r="R1396" i="367"/>
  <c r="AB1396" i="367" s="1"/>
  <c r="E1396" i="367"/>
  <c r="K1396" i="367" s="1"/>
  <c r="AA1395" i="367"/>
  <c r="R1395" i="367"/>
  <c r="AB1395" i="367" s="1"/>
  <c r="E1395" i="367"/>
  <c r="K1395" i="367" s="1"/>
  <c r="AA1394" i="367"/>
  <c r="R1394" i="367"/>
  <c r="E1394" i="367"/>
  <c r="K1394" i="367" s="1"/>
  <c r="AA1393" i="367"/>
  <c r="R1393" i="367"/>
  <c r="E1393" i="367"/>
  <c r="K1393" i="367" s="1"/>
  <c r="AA1392" i="367"/>
  <c r="R1392" i="367"/>
  <c r="E1392" i="367"/>
  <c r="K1392" i="367" s="1"/>
  <c r="AA1391" i="367"/>
  <c r="R1391" i="367"/>
  <c r="E1391" i="367"/>
  <c r="K1391" i="367" s="1"/>
  <c r="AA1390" i="367"/>
  <c r="R1390" i="367"/>
  <c r="E1390" i="367"/>
  <c r="K1390" i="367" s="1"/>
  <c r="AA1389" i="367"/>
  <c r="R1389" i="367"/>
  <c r="E1389" i="367"/>
  <c r="K1389" i="367" s="1"/>
  <c r="AA1388" i="367"/>
  <c r="AB1388" i="367" s="1"/>
  <c r="R1388" i="367"/>
  <c r="E1388" i="367"/>
  <c r="K1388" i="367" s="1"/>
  <c r="AA1387" i="367"/>
  <c r="AB1387" i="367" s="1"/>
  <c r="R1387" i="367"/>
  <c r="E1387" i="367"/>
  <c r="K1387" i="367" s="1"/>
  <c r="AA1386" i="367"/>
  <c r="R1386" i="367"/>
  <c r="E1386" i="367"/>
  <c r="K1386" i="367" s="1"/>
  <c r="AA1385" i="367"/>
  <c r="R1385" i="367"/>
  <c r="E1385" i="367"/>
  <c r="K1385" i="367" s="1"/>
  <c r="AA1384" i="367"/>
  <c r="R1384" i="367"/>
  <c r="E1384" i="367"/>
  <c r="K1384" i="367" s="1"/>
  <c r="AA1383" i="367"/>
  <c r="R1383" i="367"/>
  <c r="E1383" i="367"/>
  <c r="K1383" i="367" s="1"/>
  <c r="AA1382" i="367"/>
  <c r="R1382" i="367"/>
  <c r="E1382" i="367"/>
  <c r="K1382" i="367" s="1"/>
  <c r="AA1381" i="367"/>
  <c r="R1381" i="367"/>
  <c r="E1381" i="367"/>
  <c r="K1381" i="367" s="1"/>
  <c r="AA1380" i="367"/>
  <c r="R1380" i="367"/>
  <c r="E1380" i="367"/>
  <c r="K1380" i="367" s="1"/>
  <c r="AA1379" i="367"/>
  <c r="R1379" i="367"/>
  <c r="E1379" i="367"/>
  <c r="K1379" i="367" s="1"/>
  <c r="AA1378" i="367"/>
  <c r="R1378" i="367"/>
  <c r="E1378" i="367"/>
  <c r="K1378" i="367" s="1"/>
  <c r="AA1377" i="367"/>
  <c r="R1377" i="367"/>
  <c r="E1377" i="367"/>
  <c r="K1377" i="367" s="1"/>
  <c r="AA1376" i="367"/>
  <c r="R1376" i="367"/>
  <c r="E1376" i="367"/>
  <c r="K1376" i="367" s="1"/>
  <c r="AA1375" i="367"/>
  <c r="R1375" i="367"/>
  <c r="E1375" i="367"/>
  <c r="K1375" i="367" s="1"/>
  <c r="AA1374" i="367"/>
  <c r="AB1374" i="367" s="1"/>
  <c r="R1374" i="367"/>
  <c r="E1374" i="367"/>
  <c r="K1374" i="367" s="1"/>
  <c r="AC1374" i="367" s="1"/>
  <c r="AA1373" i="367"/>
  <c r="R1373" i="367"/>
  <c r="E1373" i="367"/>
  <c r="K1373" i="367" s="1"/>
  <c r="AA1372" i="367"/>
  <c r="AB1372" i="367" s="1"/>
  <c r="R1372" i="367"/>
  <c r="E1372" i="367"/>
  <c r="K1372" i="367" s="1"/>
  <c r="AA1371" i="367"/>
  <c r="R1371" i="367"/>
  <c r="E1371" i="367"/>
  <c r="K1371" i="367" s="1"/>
  <c r="AA1370" i="367"/>
  <c r="R1370" i="367"/>
  <c r="E1370" i="367"/>
  <c r="K1370" i="367" s="1"/>
  <c r="AA1369" i="367"/>
  <c r="R1369" i="367"/>
  <c r="E1369" i="367"/>
  <c r="K1369" i="367" s="1"/>
  <c r="AA1368" i="367"/>
  <c r="R1368" i="367"/>
  <c r="E1368" i="367"/>
  <c r="K1368" i="367" s="1"/>
  <c r="AA1367" i="367"/>
  <c r="R1367" i="367"/>
  <c r="E1367" i="367"/>
  <c r="K1367" i="367" s="1"/>
  <c r="AA1366" i="367"/>
  <c r="R1366" i="367"/>
  <c r="K1366" i="367"/>
  <c r="E1366" i="367"/>
  <c r="AA1365" i="367"/>
  <c r="R1365" i="367"/>
  <c r="K1365" i="367"/>
  <c r="E1365" i="367"/>
  <c r="AA1364" i="367"/>
  <c r="R1364" i="367"/>
  <c r="K1364" i="367"/>
  <c r="E1364" i="367"/>
  <c r="AA1363" i="367"/>
  <c r="R1363" i="367"/>
  <c r="K1363" i="367"/>
  <c r="E1363" i="367"/>
  <c r="AA1362" i="367"/>
  <c r="R1362" i="367"/>
  <c r="K1362" i="367"/>
  <c r="E1362" i="367"/>
  <c r="AA1361" i="367"/>
  <c r="R1361" i="367"/>
  <c r="K1361" i="367"/>
  <c r="E1361" i="367"/>
  <c r="AA1360" i="367"/>
  <c r="R1360" i="367"/>
  <c r="K1360" i="367"/>
  <c r="E1360" i="367"/>
  <c r="AA1359" i="367"/>
  <c r="AB1359" i="367" s="1"/>
  <c r="R1359" i="367"/>
  <c r="K1359" i="367"/>
  <c r="E1359" i="367"/>
  <c r="AA1358" i="367"/>
  <c r="R1358" i="367"/>
  <c r="E1358" i="367"/>
  <c r="K1358" i="367" s="1"/>
  <c r="AA1357" i="367"/>
  <c r="R1357" i="367"/>
  <c r="E1357" i="367"/>
  <c r="K1357" i="367" s="1"/>
  <c r="AA1356" i="367"/>
  <c r="R1356" i="367"/>
  <c r="E1356" i="367"/>
  <c r="K1356" i="367" s="1"/>
  <c r="AA1355" i="367"/>
  <c r="R1355" i="367"/>
  <c r="AB1355" i="367" s="1"/>
  <c r="E1355" i="367"/>
  <c r="K1355" i="367" s="1"/>
  <c r="AA1354" i="367"/>
  <c r="R1354" i="367"/>
  <c r="E1354" i="367"/>
  <c r="K1354" i="367" s="1"/>
  <c r="AA1353" i="367"/>
  <c r="R1353" i="367"/>
  <c r="E1353" i="367"/>
  <c r="K1353" i="367" s="1"/>
  <c r="AA1352" i="367"/>
  <c r="R1352" i="367"/>
  <c r="E1352" i="367"/>
  <c r="K1352" i="367" s="1"/>
  <c r="AA1351" i="367"/>
  <c r="R1351" i="367"/>
  <c r="AB1351" i="367" s="1"/>
  <c r="E1351" i="367"/>
  <c r="K1351" i="367" s="1"/>
  <c r="AA1350" i="367"/>
  <c r="R1350" i="367"/>
  <c r="E1350" i="367"/>
  <c r="K1350" i="367" s="1"/>
  <c r="AA1349" i="367"/>
  <c r="R1349" i="367"/>
  <c r="AB1349" i="367" s="1"/>
  <c r="E1349" i="367"/>
  <c r="K1349" i="367" s="1"/>
  <c r="AA1348" i="367"/>
  <c r="R1348" i="367"/>
  <c r="E1348" i="367"/>
  <c r="K1348" i="367" s="1"/>
  <c r="AA1347" i="367"/>
  <c r="R1347" i="367"/>
  <c r="AB1347" i="367" s="1"/>
  <c r="E1347" i="367"/>
  <c r="K1347" i="367" s="1"/>
  <c r="AA1346" i="367"/>
  <c r="R1346" i="367"/>
  <c r="AB1346" i="367" s="1"/>
  <c r="E1346" i="367"/>
  <c r="K1346" i="367" s="1"/>
  <c r="AA1345" i="367"/>
  <c r="R1345" i="367"/>
  <c r="E1345" i="367"/>
  <c r="K1345" i="367" s="1"/>
  <c r="AA1344" i="367"/>
  <c r="R1344" i="367"/>
  <c r="E1344" i="367"/>
  <c r="K1344" i="367" s="1"/>
  <c r="AA1343" i="367"/>
  <c r="R1343" i="367"/>
  <c r="AB1343" i="367" s="1"/>
  <c r="E1343" i="367"/>
  <c r="K1343" i="367" s="1"/>
  <c r="AA1342" i="367"/>
  <c r="R1342" i="367"/>
  <c r="E1342" i="367"/>
  <c r="K1342" i="367" s="1"/>
  <c r="AA1341" i="367"/>
  <c r="R1341" i="367"/>
  <c r="AB1341" i="367" s="1"/>
  <c r="E1341" i="367"/>
  <c r="K1341" i="367" s="1"/>
  <c r="AA1340" i="367"/>
  <c r="R1340" i="367"/>
  <c r="E1340" i="367"/>
  <c r="K1340" i="367" s="1"/>
  <c r="AA1339" i="367"/>
  <c r="R1339" i="367"/>
  <c r="AB1339" i="367" s="1"/>
  <c r="E1339" i="367"/>
  <c r="K1339" i="367" s="1"/>
  <c r="AA1338" i="367"/>
  <c r="R1338" i="367"/>
  <c r="E1338" i="367"/>
  <c r="K1338" i="367" s="1"/>
  <c r="AA1337" i="367"/>
  <c r="R1337" i="367"/>
  <c r="E1337" i="367"/>
  <c r="K1337" i="367" s="1"/>
  <c r="AA1336" i="367"/>
  <c r="R1336" i="367"/>
  <c r="E1336" i="367"/>
  <c r="K1336" i="367" s="1"/>
  <c r="AA1335" i="367"/>
  <c r="R1335" i="367"/>
  <c r="AB1335" i="367" s="1"/>
  <c r="E1335" i="367"/>
  <c r="K1335" i="367" s="1"/>
  <c r="AA1334" i="367"/>
  <c r="R1334" i="367"/>
  <c r="E1334" i="367"/>
  <c r="K1334" i="367" s="1"/>
  <c r="AA1333" i="367"/>
  <c r="R1333" i="367"/>
  <c r="E1333" i="367"/>
  <c r="K1333" i="367" s="1"/>
  <c r="AA1332" i="367"/>
  <c r="R1332" i="367"/>
  <c r="E1332" i="367"/>
  <c r="K1332" i="367" s="1"/>
  <c r="AA1331" i="367"/>
  <c r="R1331" i="367"/>
  <c r="AB1331" i="367" s="1"/>
  <c r="E1331" i="367"/>
  <c r="K1331" i="367" s="1"/>
  <c r="AA1330" i="367"/>
  <c r="R1330" i="367"/>
  <c r="E1330" i="367"/>
  <c r="K1330" i="367" s="1"/>
  <c r="AA1329" i="367"/>
  <c r="R1329" i="367"/>
  <c r="AB1329" i="367" s="1"/>
  <c r="E1329" i="367"/>
  <c r="K1329" i="367" s="1"/>
  <c r="AA1328" i="367"/>
  <c r="R1328" i="367"/>
  <c r="E1328" i="367"/>
  <c r="K1328" i="367" s="1"/>
  <c r="AA1327" i="367"/>
  <c r="R1327" i="367"/>
  <c r="AB1327" i="367" s="1"/>
  <c r="E1327" i="367"/>
  <c r="K1327" i="367" s="1"/>
  <c r="AA1326" i="367"/>
  <c r="AB1326" i="367" s="1"/>
  <c r="R1326" i="367"/>
  <c r="K1326" i="367"/>
  <c r="E1326" i="367"/>
  <c r="AA1325" i="367"/>
  <c r="AB1325" i="367" s="1"/>
  <c r="R1325" i="367"/>
  <c r="K1325" i="367"/>
  <c r="E1325" i="367"/>
  <c r="AA1324" i="367"/>
  <c r="AB1324" i="367" s="1"/>
  <c r="R1324" i="367"/>
  <c r="K1324" i="367"/>
  <c r="E1324" i="367"/>
  <c r="AA1323" i="367"/>
  <c r="R1323" i="367"/>
  <c r="E1323" i="367"/>
  <c r="K1323" i="367" s="1"/>
  <c r="AA1322" i="367"/>
  <c r="R1322" i="367"/>
  <c r="E1322" i="367"/>
  <c r="K1322" i="367" s="1"/>
  <c r="AA1321" i="367"/>
  <c r="R1321" i="367"/>
  <c r="E1321" i="367"/>
  <c r="K1321" i="367" s="1"/>
  <c r="AA1320" i="367"/>
  <c r="R1320" i="367"/>
  <c r="E1320" i="367"/>
  <c r="K1320" i="367" s="1"/>
  <c r="AA1319" i="367"/>
  <c r="R1319" i="367"/>
  <c r="E1319" i="367"/>
  <c r="K1319" i="367" s="1"/>
  <c r="AA1318" i="367"/>
  <c r="R1318" i="367"/>
  <c r="E1318" i="367"/>
  <c r="K1318" i="367" s="1"/>
  <c r="AA1317" i="367"/>
  <c r="R1317" i="367"/>
  <c r="E1317" i="367"/>
  <c r="K1317" i="367" s="1"/>
  <c r="AA1316" i="367"/>
  <c r="R1316" i="367"/>
  <c r="E1316" i="367"/>
  <c r="K1316" i="367" s="1"/>
  <c r="AA1315" i="367"/>
  <c r="R1315" i="367"/>
  <c r="E1315" i="367"/>
  <c r="K1315" i="367" s="1"/>
  <c r="AA1314" i="367"/>
  <c r="R1314" i="367"/>
  <c r="E1314" i="367"/>
  <c r="K1314" i="367" s="1"/>
  <c r="AA1313" i="367"/>
  <c r="R1313" i="367"/>
  <c r="E1313" i="367"/>
  <c r="K1313" i="367" s="1"/>
  <c r="AA1312" i="367"/>
  <c r="R1312" i="367"/>
  <c r="E1312" i="367"/>
  <c r="K1312" i="367" s="1"/>
  <c r="AA1311" i="367"/>
  <c r="R1311" i="367"/>
  <c r="E1311" i="367"/>
  <c r="K1311" i="367" s="1"/>
  <c r="AA1310" i="367"/>
  <c r="AB1310" i="367" s="1"/>
  <c r="R1310" i="367"/>
  <c r="E1310" i="367"/>
  <c r="K1310" i="367" s="1"/>
  <c r="AB1309" i="367"/>
  <c r="AA1309" i="367"/>
  <c r="R1309" i="367"/>
  <c r="E1309" i="367"/>
  <c r="K1309" i="367" s="1"/>
  <c r="AC1309" i="367" s="1"/>
  <c r="AA1308" i="367"/>
  <c r="R1308" i="367"/>
  <c r="E1308" i="367"/>
  <c r="K1308" i="367" s="1"/>
  <c r="AA1307" i="367"/>
  <c r="R1307" i="367"/>
  <c r="E1307" i="367"/>
  <c r="K1307" i="367" s="1"/>
  <c r="AA1306" i="367"/>
  <c r="R1306" i="367"/>
  <c r="E1306" i="367"/>
  <c r="K1306" i="367" s="1"/>
  <c r="AA1305" i="367"/>
  <c r="R1305" i="367"/>
  <c r="E1305" i="367"/>
  <c r="K1305" i="367" s="1"/>
  <c r="AA1304" i="367"/>
  <c r="AB1304" i="367" s="1"/>
  <c r="R1304" i="367"/>
  <c r="E1304" i="367"/>
  <c r="K1304" i="367" s="1"/>
  <c r="Z1303" i="367"/>
  <c r="Y1303" i="367"/>
  <c r="X1303" i="367"/>
  <c r="W1303" i="367"/>
  <c r="V1303" i="367"/>
  <c r="U1303" i="367"/>
  <c r="T1303" i="367"/>
  <c r="S1303" i="367"/>
  <c r="Q1303" i="367"/>
  <c r="P1303" i="367"/>
  <c r="O1303" i="367"/>
  <c r="N1303" i="367"/>
  <c r="M1303" i="367"/>
  <c r="L1303" i="367"/>
  <c r="J1303" i="367"/>
  <c r="J1292" i="367" s="1"/>
  <c r="J1291" i="367" s="1"/>
  <c r="I1303" i="367"/>
  <c r="H1303" i="367"/>
  <c r="G1303" i="367"/>
  <c r="F1303" i="367"/>
  <c r="E1303" i="367"/>
  <c r="D1303" i="367"/>
  <c r="AA1302" i="367"/>
  <c r="R1302" i="367"/>
  <c r="E1302" i="367"/>
  <c r="K1302" i="367" s="1"/>
  <c r="AA1301" i="367"/>
  <c r="R1301" i="367"/>
  <c r="E1301" i="367"/>
  <c r="K1301" i="367" s="1"/>
  <c r="AA1300" i="367"/>
  <c r="R1300" i="367"/>
  <c r="E1300" i="367"/>
  <c r="K1300" i="367" s="1"/>
  <c r="AA1299" i="367"/>
  <c r="R1299" i="367"/>
  <c r="E1299" i="367"/>
  <c r="K1299" i="367" s="1"/>
  <c r="AA1298" i="367"/>
  <c r="R1298" i="367"/>
  <c r="E1298" i="367"/>
  <c r="K1298" i="367" s="1"/>
  <c r="AA1297" i="367"/>
  <c r="R1297" i="367"/>
  <c r="E1297" i="367"/>
  <c r="K1297" i="367" s="1"/>
  <c r="AA1296" i="367"/>
  <c r="R1296" i="367"/>
  <c r="E1296" i="367"/>
  <c r="K1296" i="367" s="1"/>
  <c r="AA1295" i="367"/>
  <c r="R1295" i="367"/>
  <c r="E1295" i="367"/>
  <c r="K1295" i="367" s="1"/>
  <c r="AA1294" i="367"/>
  <c r="R1294" i="367"/>
  <c r="E1294" i="367"/>
  <c r="K1294" i="367" s="1"/>
  <c r="Z1293" i="367"/>
  <c r="Y1293" i="367"/>
  <c r="Y1292" i="367" s="1"/>
  <c r="Y1291" i="367" s="1"/>
  <c r="Y1290" i="367" s="1"/>
  <c r="Y1284" i="367" s="1"/>
  <c r="X1293" i="367"/>
  <c r="W1293" i="367"/>
  <c r="V1293" i="367"/>
  <c r="U1293" i="367"/>
  <c r="U1292" i="367" s="1"/>
  <c r="U1291" i="367" s="1"/>
  <c r="T1293" i="367"/>
  <c r="S1293" i="367"/>
  <c r="Q1293" i="367"/>
  <c r="P1293" i="367"/>
  <c r="P1292" i="367" s="1"/>
  <c r="P1291" i="367" s="1"/>
  <c r="O1293" i="367"/>
  <c r="N1293" i="367"/>
  <c r="N1292" i="367" s="1"/>
  <c r="N1291" i="367" s="1"/>
  <c r="M1293" i="367"/>
  <c r="L1293" i="367"/>
  <c r="J1293" i="367"/>
  <c r="I1293" i="367"/>
  <c r="I1292" i="367" s="1"/>
  <c r="I1291" i="367" s="1"/>
  <c r="H1293" i="367"/>
  <c r="G1293" i="367"/>
  <c r="F1293" i="367"/>
  <c r="E1293" i="367"/>
  <c r="D1293" i="367"/>
  <c r="G1292" i="367"/>
  <c r="G1291" i="367" s="1"/>
  <c r="F1292" i="367"/>
  <c r="F1291" i="367" s="1"/>
  <c r="E1292" i="367"/>
  <c r="E1291" i="367"/>
  <c r="E1290" i="367"/>
  <c r="AA1289" i="367"/>
  <c r="R1289" i="367"/>
  <c r="E1289" i="367"/>
  <c r="K1289" i="367" s="1"/>
  <c r="AA1288" i="367"/>
  <c r="R1288" i="367"/>
  <c r="K1288" i="367"/>
  <c r="E1288" i="367"/>
  <c r="AA1287" i="367"/>
  <c r="R1287" i="367"/>
  <c r="K1287" i="367"/>
  <c r="E1287" i="367"/>
  <c r="AA1286" i="367"/>
  <c r="AB1286" i="367" s="1"/>
  <c r="R1286" i="367"/>
  <c r="K1286" i="367"/>
  <c r="E1286" i="367"/>
  <c r="AA1285" i="367"/>
  <c r="R1285" i="367"/>
  <c r="E1285" i="367"/>
  <c r="K1285" i="367" s="1"/>
  <c r="E1284" i="367"/>
  <c r="AA1283" i="367"/>
  <c r="R1283" i="367"/>
  <c r="E1283" i="367"/>
  <c r="K1283" i="367" s="1"/>
  <c r="AA1282" i="367"/>
  <c r="R1282" i="367"/>
  <c r="E1282" i="367"/>
  <c r="K1282" i="367" s="1"/>
  <c r="AA1281" i="367"/>
  <c r="R1281" i="367"/>
  <c r="E1281" i="367"/>
  <c r="K1281" i="367" s="1"/>
  <c r="AA1280" i="367"/>
  <c r="R1280" i="367"/>
  <c r="E1280" i="367"/>
  <c r="K1280" i="367" s="1"/>
  <c r="AA1279" i="367"/>
  <c r="R1279" i="367"/>
  <c r="E1279" i="367"/>
  <c r="K1279" i="367" s="1"/>
  <c r="AA1278" i="367"/>
  <c r="R1278" i="367"/>
  <c r="E1278" i="367"/>
  <c r="K1278" i="367" s="1"/>
  <c r="Z1277" i="367"/>
  <c r="Z1276" i="367" s="1"/>
  <c r="Y1277" i="367"/>
  <c r="X1277" i="367"/>
  <c r="X1276" i="367" s="1"/>
  <c r="W1277" i="367"/>
  <c r="W1276" i="367" s="1"/>
  <c r="V1277" i="367"/>
  <c r="V1276" i="367" s="1"/>
  <c r="U1277" i="367"/>
  <c r="U1276" i="367" s="1"/>
  <c r="T1277" i="367"/>
  <c r="S1277" i="367"/>
  <c r="S1276" i="367" s="1"/>
  <c r="Q1277" i="367"/>
  <c r="Q1276" i="367" s="1"/>
  <c r="P1277" i="367"/>
  <c r="P1276" i="367" s="1"/>
  <c r="O1277" i="367"/>
  <c r="O1276" i="367" s="1"/>
  <c r="N1277" i="367"/>
  <c r="M1277" i="367"/>
  <c r="M1276" i="367" s="1"/>
  <c r="L1277" i="367"/>
  <c r="L1276" i="367" s="1"/>
  <c r="J1277" i="367"/>
  <c r="J1276" i="367" s="1"/>
  <c r="I1277" i="367"/>
  <c r="I1276" i="367" s="1"/>
  <c r="H1277" i="367"/>
  <c r="H1276" i="367" s="1"/>
  <c r="G1277" i="367"/>
  <c r="G1276" i="367" s="1"/>
  <c r="F1277" i="367"/>
  <c r="F1276" i="367" s="1"/>
  <c r="E1277" i="367"/>
  <c r="D1277" i="367"/>
  <c r="Y1276" i="367"/>
  <c r="T1276" i="367"/>
  <c r="N1276" i="367"/>
  <c r="E1276" i="367"/>
  <c r="D1276" i="367"/>
  <c r="AA1275" i="367"/>
  <c r="R1275" i="367"/>
  <c r="E1275" i="367"/>
  <c r="K1275" i="367" s="1"/>
  <c r="Z1274" i="367"/>
  <c r="Z1273" i="367" s="1"/>
  <c r="Z1272" i="367" s="1"/>
  <c r="Y1274" i="367"/>
  <c r="Y1273" i="367" s="1"/>
  <c r="Y1272" i="367" s="1"/>
  <c r="X1274" i="367"/>
  <c r="W1274" i="367"/>
  <c r="W1273" i="367" s="1"/>
  <c r="W1272" i="367" s="1"/>
  <c r="V1274" i="367"/>
  <c r="U1274" i="367"/>
  <c r="U1273" i="367" s="1"/>
  <c r="U1272" i="367" s="1"/>
  <c r="T1274" i="367"/>
  <c r="T1273" i="367" s="1"/>
  <c r="S1274" i="367"/>
  <c r="S1273" i="367" s="1"/>
  <c r="Q1274" i="367"/>
  <c r="Q1273" i="367" s="1"/>
  <c r="Q1272" i="367" s="1"/>
  <c r="P1274" i="367"/>
  <c r="P1273" i="367" s="1"/>
  <c r="P1272" i="367" s="1"/>
  <c r="O1274" i="367"/>
  <c r="N1274" i="367"/>
  <c r="N1273" i="367" s="1"/>
  <c r="N1272" i="367" s="1"/>
  <c r="M1274" i="367"/>
  <c r="M1273" i="367" s="1"/>
  <c r="M1272" i="367" s="1"/>
  <c r="L1274" i="367"/>
  <c r="J1274" i="367"/>
  <c r="J1273" i="367" s="1"/>
  <c r="J1272" i="367" s="1"/>
  <c r="I1274" i="367"/>
  <c r="I1273" i="367" s="1"/>
  <c r="H1274" i="367"/>
  <c r="H1273" i="367" s="1"/>
  <c r="H1272" i="367" s="1"/>
  <c r="G1274" i="367"/>
  <c r="G1273" i="367" s="1"/>
  <c r="G1272" i="367" s="1"/>
  <c r="F1274" i="367"/>
  <c r="F1273" i="367" s="1"/>
  <c r="F1272" i="367" s="1"/>
  <c r="E1274" i="367"/>
  <c r="D1274" i="367"/>
  <c r="X1273" i="367"/>
  <c r="X1272" i="367" s="1"/>
  <c r="V1273" i="367"/>
  <c r="V1272" i="367" s="1"/>
  <c r="O1273" i="367"/>
  <c r="O1272" i="367" s="1"/>
  <c r="L1273" i="367"/>
  <c r="E1273" i="367"/>
  <c r="T1272" i="367"/>
  <c r="I1272" i="367"/>
  <c r="E1272" i="367"/>
  <c r="AA1271" i="367"/>
  <c r="R1271" i="367"/>
  <c r="E1271" i="367"/>
  <c r="K1271" i="367" s="1"/>
  <c r="AA1270" i="367"/>
  <c r="R1270" i="367"/>
  <c r="E1270" i="367"/>
  <c r="K1270" i="367" s="1"/>
  <c r="Z1269" i="367"/>
  <c r="Y1269" i="367"/>
  <c r="X1269" i="367"/>
  <c r="W1269" i="367"/>
  <c r="V1269" i="367"/>
  <c r="U1269" i="367"/>
  <c r="T1269" i="367"/>
  <c r="S1269" i="367"/>
  <c r="Q1269" i="367"/>
  <c r="P1269" i="367"/>
  <c r="O1269" i="367"/>
  <c r="N1269" i="367"/>
  <c r="M1269" i="367"/>
  <c r="L1269" i="367"/>
  <c r="J1269" i="367"/>
  <c r="I1269" i="367"/>
  <c r="H1269" i="367"/>
  <c r="G1269" i="367"/>
  <c r="F1269" i="367"/>
  <c r="E1269" i="367"/>
  <c r="D1269" i="367"/>
  <c r="AA1268" i="367"/>
  <c r="R1268" i="367"/>
  <c r="E1268" i="367"/>
  <c r="K1268" i="367" s="1"/>
  <c r="Z1267" i="367"/>
  <c r="Z1266" i="367" s="1"/>
  <c r="Y1267" i="367"/>
  <c r="X1267" i="367"/>
  <c r="X1266" i="367" s="1"/>
  <c r="W1267" i="367"/>
  <c r="W1266" i="367" s="1"/>
  <c r="V1267" i="367"/>
  <c r="V1266" i="367" s="1"/>
  <c r="V1265" i="367" s="1"/>
  <c r="U1267" i="367"/>
  <c r="U1266" i="367" s="1"/>
  <c r="U1265" i="367" s="1"/>
  <c r="T1267" i="367"/>
  <c r="T1266" i="367" s="1"/>
  <c r="S1267" i="367"/>
  <c r="S1266" i="367" s="1"/>
  <c r="Q1267" i="367"/>
  <c r="P1267" i="367"/>
  <c r="P1266" i="367" s="1"/>
  <c r="P1265" i="367" s="1"/>
  <c r="O1267" i="367"/>
  <c r="O1266" i="367" s="1"/>
  <c r="N1267" i="367"/>
  <c r="N1266" i="367" s="1"/>
  <c r="N1265" i="367" s="1"/>
  <c r="M1267" i="367"/>
  <c r="L1267" i="367"/>
  <c r="L1266" i="367" s="1"/>
  <c r="J1267" i="367"/>
  <c r="J1266" i="367" s="1"/>
  <c r="I1267" i="367"/>
  <c r="I1266" i="367" s="1"/>
  <c r="I1265" i="367" s="1"/>
  <c r="H1267" i="367"/>
  <c r="H1266" i="367" s="1"/>
  <c r="G1267" i="367"/>
  <c r="G1266" i="367" s="1"/>
  <c r="F1267" i="367"/>
  <c r="F1266" i="367" s="1"/>
  <c r="E1267" i="367"/>
  <c r="D1267" i="367"/>
  <c r="Y1266" i="367"/>
  <c r="Y1265" i="367" s="1"/>
  <c r="Y1264" i="367" s="1"/>
  <c r="Q1266" i="367"/>
  <c r="Q1265" i="367" s="1"/>
  <c r="M1266" i="367"/>
  <c r="E1266" i="367"/>
  <c r="D1266" i="367"/>
  <c r="M1265" i="367"/>
  <c r="E1265" i="367"/>
  <c r="E1264" i="367"/>
  <c r="AA1263" i="367"/>
  <c r="R1263" i="367"/>
  <c r="K1263" i="367"/>
  <c r="E1263" i="367"/>
  <c r="Z1262" i="367"/>
  <c r="Z1261" i="367" s="1"/>
  <c r="Z1257" i="367" s="1"/>
  <c r="Y1262" i="367"/>
  <c r="X1262" i="367"/>
  <c r="X1261" i="367" s="1"/>
  <c r="W1262" i="367"/>
  <c r="W1261" i="367" s="1"/>
  <c r="V1262" i="367"/>
  <c r="V1261" i="367" s="1"/>
  <c r="U1262" i="367"/>
  <c r="U1261" i="367" s="1"/>
  <c r="T1262" i="367"/>
  <c r="T1261" i="367" s="1"/>
  <c r="S1262" i="367"/>
  <c r="Q1262" i="367"/>
  <c r="Q1261" i="367" s="1"/>
  <c r="P1262" i="367"/>
  <c r="P1261" i="367" s="1"/>
  <c r="O1262" i="367"/>
  <c r="O1261" i="367" s="1"/>
  <c r="N1262" i="367"/>
  <c r="M1262" i="367"/>
  <c r="M1261" i="367" s="1"/>
  <c r="L1262" i="367"/>
  <c r="J1262" i="367"/>
  <c r="J1261" i="367" s="1"/>
  <c r="I1262" i="367"/>
  <c r="H1262" i="367"/>
  <c r="H1261" i="367" s="1"/>
  <c r="G1262" i="367"/>
  <c r="G1261" i="367" s="1"/>
  <c r="F1262" i="367"/>
  <c r="E1262" i="367"/>
  <c r="D1262" i="367"/>
  <c r="Y1261" i="367"/>
  <c r="N1261" i="367"/>
  <c r="I1261" i="367"/>
  <c r="F1261" i="367"/>
  <c r="F1257" i="367" s="1"/>
  <c r="E1261" i="367"/>
  <c r="AA1260" i="367"/>
  <c r="AB1260" i="367" s="1"/>
  <c r="R1260" i="367"/>
  <c r="E1260" i="367"/>
  <c r="K1260" i="367" s="1"/>
  <c r="Z1259" i="367"/>
  <c r="Z1258" i="367" s="1"/>
  <c r="Y1259" i="367"/>
  <c r="Y1258" i="367" s="1"/>
  <c r="Y1257" i="367" s="1"/>
  <c r="X1259" i="367"/>
  <c r="W1259" i="367"/>
  <c r="W1258" i="367" s="1"/>
  <c r="V1259" i="367"/>
  <c r="V1258" i="367" s="1"/>
  <c r="U1259" i="367"/>
  <c r="U1258" i="367" s="1"/>
  <c r="U1257" i="367" s="1"/>
  <c r="T1259" i="367"/>
  <c r="T1258" i="367" s="1"/>
  <c r="S1259" i="367"/>
  <c r="S1258" i="367" s="1"/>
  <c r="Q1259" i="367"/>
  <c r="Q1258" i="367" s="1"/>
  <c r="P1259" i="367"/>
  <c r="P1258" i="367" s="1"/>
  <c r="O1259" i="367"/>
  <c r="O1258" i="367" s="1"/>
  <c r="N1259" i="367"/>
  <c r="N1258" i="367" s="1"/>
  <c r="M1259" i="367"/>
  <c r="M1258" i="367" s="1"/>
  <c r="L1259" i="367"/>
  <c r="L1258" i="367" s="1"/>
  <c r="J1259" i="367"/>
  <c r="J1258" i="367" s="1"/>
  <c r="I1259" i="367"/>
  <c r="I1258" i="367" s="1"/>
  <c r="H1259" i="367"/>
  <c r="G1259" i="367"/>
  <c r="G1258" i="367" s="1"/>
  <c r="F1259" i="367"/>
  <c r="F1258" i="367" s="1"/>
  <c r="E1259" i="367"/>
  <c r="D1259" i="367"/>
  <c r="D1258" i="367" s="1"/>
  <c r="X1258" i="367"/>
  <c r="X1257" i="367" s="1"/>
  <c r="H1258" i="367"/>
  <c r="E1258" i="367"/>
  <c r="J1257" i="367"/>
  <c r="E1257" i="367"/>
  <c r="AA1256" i="367"/>
  <c r="R1256" i="367"/>
  <c r="E1256" i="367"/>
  <c r="K1256" i="367" s="1"/>
  <c r="Z1255" i="367"/>
  <c r="Z1254" i="367" s="1"/>
  <c r="Z1253" i="367" s="1"/>
  <c r="Z1252" i="367" s="1"/>
  <c r="Y1255" i="367"/>
  <c r="Y1254" i="367" s="1"/>
  <c r="Y1253" i="367" s="1"/>
  <c r="Y1252" i="367" s="1"/>
  <c r="Y1251" i="367" s="1"/>
  <c r="Y1250" i="367" s="1"/>
  <c r="X1255" i="367"/>
  <c r="X1254" i="367" s="1"/>
  <c r="X1253" i="367" s="1"/>
  <c r="X1252" i="367" s="1"/>
  <c r="X1251" i="367" s="1"/>
  <c r="W1255" i="367"/>
  <c r="W1254" i="367" s="1"/>
  <c r="W1253" i="367" s="1"/>
  <c r="W1252" i="367" s="1"/>
  <c r="W1251" i="367" s="1"/>
  <c r="W1250" i="367" s="1"/>
  <c r="V1255" i="367"/>
  <c r="V1254" i="367" s="1"/>
  <c r="V1253" i="367" s="1"/>
  <c r="V1252" i="367" s="1"/>
  <c r="V1251" i="367" s="1"/>
  <c r="V1250" i="367" s="1"/>
  <c r="U1255" i="367"/>
  <c r="U1254" i="367" s="1"/>
  <c r="U1253" i="367" s="1"/>
  <c r="U1252" i="367" s="1"/>
  <c r="U1251" i="367" s="1"/>
  <c r="U1250" i="367" s="1"/>
  <c r="T1255" i="367"/>
  <c r="S1255" i="367"/>
  <c r="Q1255" i="367"/>
  <c r="Q1254" i="367" s="1"/>
  <c r="Q1253" i="367" s="1"/>
  <c r="Q1252" i="367" s="1"/>
  <c r="Q1251" i="367" s="1"/>
  <c r="Q1250" i="367" s="1"/>
  <c r="P1255" i="367"/>
  <c r="P1254" i="367" s="1"/>
  <c r="P1253" i="367" s="1"/>
  <c r="P1252" i="367" s="1"/>
  <c r="P1251" i="367" s="1"/>
  <c r="P1250" i="367" s="1"/>
  <c r="O1255" i="367"/>
  <c r="N1255" i="367"/>
  <c r="N1254" i="367" s="1"/>
  <c r="M1255" i="367"/>
  <c r="M1254" i="367" s="1"/>
  <c r="M1253" i="367" s="1"/>
  <c r="M1252" i="367" s="1"/>
  <c r="M1251" i="367" s="1"/>
  <c r="M1250" i="367" s="1"/>
  <c r="L1255" i="367"/>
  <c r="L1254" i="367" s="1"/>
  <c r="J1255" i="367"/>
  <c r="J1254" i="367" s="1"/>
  <c r="J1253" i="367" s="1"/>
  <c r="J1252" i="367" s="1"/>
  <c r="J1251" i="367" s="1"/>
  <c r="J1250" i="367" s="1"/>
  <c r="I1255" i="367"/>
  <c r="I1254" i="367" s="1"/>
  <c r="I1253" i="367" s="1"/>
  <c r="I1252" i="367" s="1"/>
  <c r="I1251" i="367" s="1"/>
  <c r="I1250" i="367" s="1"/>
  <c r="H1255" i="367"/>
  <c r="H1254" i="367" s="1"/>
  <c r="H1253" i="367" s="1"/>
  <c r="H1252" i="367" s="1"/>
  <c r="H1251" i="367" s="1"/>
  <c r="H1250" i="367" s="1"/>
  <c r="G1255" i="367"/>
  <c r="G1254" i="367" s="1"/>
  <c r="G1253" i="367" s="1"/>
  <c r="G1252" i="367" s="1"/>
  <c r="G1251" i="367" s="1"/>
  <c r="G1250" i="367" s="1"/>
  <c r="F1255" i="367"/>
  <c r="F1254" i="367" s="1"/>
  <c r="E1255" i="367"/>
  <c r="D1255" i="367"/>
  <c r="D1254" i="367" s="1"/>
  <c r="T1254" i="367"/>
  <c r="T1253" i="367" s="1"/>
  <c r="T1252" i="367" s="1"/>
  <c r="T1251" i="367" s="1"/>
  <c r="T1250" i="367" s="1"/>
  <c r="O1254" i="367"/>
  <c r="O1253" i="367" s="1"/>
  <c r="O1252" i="367" s="1"/>
  <c r="O1251" i="367" s="1"/>
  <c r="O1250" i="367" s="1"/>
  <c r="E1254" i="367"/>
  <c r="N1253" i="367"/>
  <c r="N1252" i="367" s="1"/>
  <c r="N1251" i="367" s="1"/>
  <c r="N1250" i="367" s="1"/>
  <c r="F1253" i="367"/>
  <c r="F1252" i="367" s="1"/>
  <c r="F1251" i="367" s="1"/>
  <c r="F1250" i="367" s="1"/>
  <c r="E1253" i="367"/>
  <c r="E1252" i="367"/>
  <c r="Z1251" i="367"/>
  <c r="Z1250" i="367" s="1"/>
  <c r="Z1249" i="367" s="1"/>
  <c r="E1251" i="367"/>
  <c r="X1250" i="367"/>
  <c r="X1249" i="367" s="1"/>
  <c r="E1250" i="367"/>
  <c r="E1249" i="367"/>
  <c r="AA1248" i="367"/>
  <c r="R1248" i="367"/>
  <c r="E1248" i="367"/>
  <c r="K1248" i="367" s="1"/>
  <c r="Z1247" i="367"/>
  <c r="Y1247" i="367"/>
  <c r="X1247" i="367"/>
  <c r="W1247" i="367"/>
  <c r="V1247" i="367"/>
  <c r="U1247" i="367"/>
  <c r="T1247" i="367"/>
  <c r="S1247" i="367"/>
  <c r="Q1247" i="367"/>
  <c r="P1247" i="367"/>
  <c r="O1247" i="367"/>
  <c r="N1247" i="367"/>
  <c r="M1247" i="367"/>
  <c r="L1247" i="367"/>
  <c r="J1247" i="367"/>
  <c r="I1247" i="367"/>
  <c r="H1247" i="367"/>
  <c r="G1247" i="367"/>
  <c r="F1247" i="367"/>
  <c r="E1247" i="367"/>
  <c r="D1247" i="367"/>
  <c r="AA1246" i="367"/>
  <c r="R1246" i="367"/>
  <c r="K1246" i="367"/>
  <c r="E1246" i="367"/>
  <c r="AA1245" i="367"/>
  <c r="R1245" i="367"/>
  <c r="E1245" i="367"/>
  <c r="K1245" i="367" s="1"/>
  <c r="AA1244" i="367"/>
  <c r="R1244" i="367"/>
  <c r="E1244" i="367"/>
  <c r="K1244" i="367" s="1"/>
  <c r="AA1243" i="367"/>
  <c r="R1243" i="367"/>
  <c r="E1243" i="367"/>
  <c r="K1243" i="367" s="1"/>
  <c r="AA1242" i="367"/>
  <c r="R1242" i="367"/>
  <c r="E1242" i="367"/>
  <c r="K1242" i="367" s="1"/>
  <c r="AA1241" i="367"/>
  <c r="R1241" i="367"/>
  <c r="E1241" i="367"/>
  <c r="K1241" i="367" s="1"/>
  <c r="AA1240" i="367"/>
  <c r="R1240" i="367"/>
  <c r="K1240" i="367"/>
  <c r="E1240" i="367"/>
  <c r="AA1239" i="367"/>
  <c r="R1239" i="367"/>
  <c r="E1239" i="367"/>
  <c r="K1239" i="367" s="1"/>
  <c r="AA1238" i="367"/>
  <c r="R1238" i="367"/>
  <c r="E1238" i="367"/>
  <c r="K1238" i="367" s="1"/>
  <c r="AA1237" i="367"/>
  <c r="R1237" i="367"/>
  <c r="E1237" i="367"/>
  <c r="K1237" i="367" s="1"/>
  <c r="Z1236" i="367"/>
  <c r="Y1236" i="367"/>
  <c r="Y1235" i="367" s="1"/>
  <c r="X1236" i="367"/>
  <c r="X1235" i="367" s="1"/>
  <c r="W1236" i="367"/>
  <c r="W1235" i="367" s="1"/>
  <c r="V1236" i="367"/>
  <c r="U1236" i="367"/>
  <c r="U1235" i="367" s="1"/>
  <c r="T1236" i="367"/>
  <c r="T1235" i="367" s="1"/>
  <c r="S1236" i="367"/>
  <c r="Q1236" i="367"/>
  <c r="Q1235" i="367" s="1"/>
  <c r="P1236" i="367"/>
  <c r="P1235" i="367" s="1"/>
  <c r="O1236" i="367"/>
  <c r="O1235" i="367" s="1"/>
  <c r="N1236" i="367"/>
  <c r="N1235" i="367" s="1"/>
  <c r="M1236" i="367"/>
  <c r="M1235" i="367" s="1"/>
  <c r="L1236" i="367"/>
  <c r="J1236" i="367"/>
  <c r="J1235" i="367" s="1"/>
  <c r="I1236" i="367"/>
  <c r="I1235" i="367" s="1"/>
  <c r="H1236" i="367"/>
  <c r="H1235" i="367" s="1"/>
  <c r="G1236" i="367"/>
  <c r="G1235" i="367" s="1"/>
  <c r="F1236" i="367"/>
  <c r="F1235" i="367" s="1"/>
  <c r="E1236" i="367"/>
  <c r="D1236" i="367"/>
  <c r="Z1235" i="367"/>
  <c r="V1235" i="367"/>
  <c r="E1235" i="367"/>
  <c r="AA1234" i="367"/>
  <c r="AB1234" i="367" s="1"/>
  <c r="R1234" i="367"/>
  <c r="K1234" i="367"/>
  <c r="AC1234" i="367" s="1"/>
  <c r="E1234" i="367"/>
  <c r="AA1233" i="367"/>
  <c r="R1233" i="367"/>
  <c r="K1233" i="367"/>
  <c r="E1233" i="367"/>
  <c r="AA1232" i="367"/>
  <c r="AB1232" i="367" s="1"/>
  <c r="R1232" i="367"/>
  <c r="E1232" i="367"/>
  <c r="K1232" i="367" s="1"/>
  <c r="AA1231" i="367"/>
  <c r="R1231" i="367"/>
  <c r="E1231" i="367"/>
  <c r="K1231" i="367" s="1"/>
  <c r="AA1230" i="367"/>
  <c r="R1230" i="367"/>
  <c r="E1230" i="367"/>
  <c r="K1230" i="367" s="1"/>
  <c r="AA1229" i="367"/>
  <c r="R1229" i="367"/>
  <c r="E1229" i="367"/>
  <c r="K1229" i="367" s="1"/>
  <c r="Z1228" i="367"/>
  <c r="Y1228" i="367"/>
  <c r="X1228" i="367"/>
  <c r="W1228" i="367"/>
  <c r="V1228" i="367"/>
  <c r="U1228" i="367"/>
  <c r="T1228" i="367"/>
  <c r="S1228" i="367"/>
  <c r="Q1228" i="367"/>
  <c r="P1228" i="367"/>
  <c r="O1228" i="367"/>
  <c r="N1228" i="367"/>
  <c r="M1228" i="367"/>
  <c r="L1228" i="367"/>
  <c r="J1228" i="367"/>
  <c r="I1228" i="367"/>
  <c r="H1228" i="367"/>
  <c r="G1228" i="367"/>
  <c r="F1228" i="367"/>
  <c r="E1228" i="367"/>
  <c r="D1228" i="367"/>
  <c r="AA1227" i="367"/>
  <c r="R1227" i="367"/>
  <c r="E1227" i="367"/>
  <c r="K1227" i="367" s="1"/>
  <c r="AA1226" i="367"/>
  <c r="AB1226" i="367" s="1"/>
  <c r="R1226" i="367"/>
  <c r="E1226" i="367"/>
  <c r="K1226" i="367" s="1"/>
  <c r="AA1225" i="367"/>
  <c r="R1225" i="367"/>
  <c r="E1225" i="367"/>
  <c r="K1225" i="367" s="1"/>
  <c r="AB1224" i="367"/>
  <c r="AA1224" i="367"/>
  <c r="R1224" i="367"/>
  <c r="E1224" i="367"/>
  <c r="K1224" i="367" s="1"/>
  <c r="AA1223" i="367"/>
  <c r="R1223" i="367"/>
  <c r="E1223" i="367"/>
  <c r="K1223" i="367" s="1"/>
  <c r="AA1222" i="367"/>
  <c r="R1222" i="367"/>
  <c r="E1222" i="367"/>
  <c r="K1222" i="367" s="1"/>
  <c r="AA1221" i="367"/>
  <c r="R1221" i="367"/>
  <c r="E1221" i="367"/>
  <c r="K1221" i="367" s="1"/>
  <c r="Z1220" i="367"/>
  <c r="Y1220" i="367"/>
  <c r="X1220" i="367"/>
  <c r="W1220" i="367"/>
  <c r="V1220" i="367"/>
  <c r="U1220" i="367"/>
  <c r="T1220" i="367"/>
  <c r="S1220" i="367"/>
  <c r="Q1220" i="367"/>
  <c r="P1220" i="367"/>
  <c r="O1220" i="367"/>
  <c r="N1220" i="367"/>
  <c r="M1220" i="367"/>
  <c r="L1220" i="367"/>
  <c r="J1220" i="367"/>
  <c r="I1220" i="367"/>
  <c r="H1220" i="367"/>
  <c r="G1220" i="367"/>
  <c r="F1220" i="367"/>
  <c r="E1220" i="367"/>
  <c r="D1220" i="367"/>
  <c r="AA1219" i="367"/>
  <c r="R1219" i="367"/>
  <c r="K1219" i="367"/>
  <c r="E1219" i="367"/>
  <c r="AA1218" i="367"/>
  <c r="AB1218" i="367" s="1"/>
  <c r="R1218" i="367"/>
  <c r="K1218" i="367"/>
  <c r="E1218" i="367"/>
  <c r="Z1217" i="367"/>
  <c r="Y1217" i="367"/>
  <c r="X1217" i="367"/>
  <c r="W1217" i="367"/>
  <c r="V1217" i="367"/>
  <c r="U1217" i="367"/>
  <c r="T1217" i="367"/>
  <c r="S1217" i="367"/>
  <c r="Q1217" i="367"/>
  <c r="P1217" i="367"/>
  <c r="O1217" i="367"/>
  <c r="N1217" i="367"/>
  <c r="M1217" i="367"/>
  <c r="L1217" i="367"/>
  <c r="J1217" i="367"/>
  <c r="I1217" i="367"/>
  <c r="H1217" i="367"/>
  <c r="G1217" i="367"/>
  <c r="F1217" i="367"/>
  <c r="E1217" i="367"/>
  <c r="D1217" i="367"/>
  <c r="AA1216" i="367"/>
  <c r="R1216" i="367"/>
  <c r="E1216" i="367"/>
  <c r="K1216" i="367" s="1"/>
  <c r="AA1215" i="367"/>
  <c r="R1215" i="367"/>
  <c r="E1215" i="367"/>
  <c r="K1215" i="367" s="1"/>
  <c r="AA1214" i="367"/>
  <c r="R1214" i="367"/>
  <c r="E1214" i="367"/>
  <c r="K1214" i="367" s="1"/>
  <c r="AA1213" i="367"/>
  <c r="AB1213" i="367" s="1"/>
  <c r="R1213" i="367"/>
  <c r="E1213" i="367"/>
  <c r="K1213" i="367" s="1"/>
  <c r="AA1212" i="367"/>
  <c r="AB1212" i="367" s="1"/>
  <c r="R1212" i="367"/>
  <c r="K1212" i="367"/>
  <c r="E1212" i="367"/>
  <c r="AA1211" i="367"/>
  <c r="AB1211" i="367" s="1"/>
  <c r="R1211" i="367"/>
  <c r="K1211" i="367"/>
  <c r="E1211" i="367"/>
  <c r="AA1210" i="367"/>
  <c r="R1210" i="367"/>
  <c r="K1210" i="367"/>
  <c r="E1210" i="367"/>
  <c r="Z1209" i="367"/>
  <c r="Z1208" i="367" s="1"/>
  <c r="Y1209" i="367"/>
  <c r="X1209" i="367"/>
  <c r="W1209" i="367"/>
  <c r="W1208" i="367" s="1"/>
  <c r="V1209" i="367"/>
  <c r="V1208" i="367" s="1"/>
  <c r="U1209" i="367"/>
  <c r="U1208" i="367" s="1"/>
  <c r="T1209" i="367"/>
  <c r="T1208" i="367" s="1"/>
  <c r="S1209" i="367"/>
  <c r="S1208" i="367" s="1"/>
  <c r="Q1209" i="367"/>
  <c r="P1209" i="367"/>
  <c r="O1209" i="367"/>
  <c r="O1208" i="367" s="1"/>
  <c r="N1209" i="367"/>
  <c r="M1209" i="367"/>
  <c r="L1209" i="367"/>
  <c r="L1208" i="367" s="1"/>
  <c r="J1209" i="367"/>
  <c r="J1208" i="367" s="1"/>
  <c r="I1209" i="367"/>
  <c r="I1208" i="367" s="1"/>
  <c r="H1209" i="367"/>
  <c r="G1209" i="367"/>
  <c r="G1208" i="367" s="1"/>
  <c r="F1209" i="367"/>
  <c r="F1208" i="367" s="1"/>
  <c r="E1209" i="367"/>
  <c r="D1209" i="367"/>
  <c r="Y1208" i="367"/>
  <c r="X1208" i="367"/>
  <c r="Q1208" i="367"/>
  <c r="P1208" i="367"/>
  <c r="M1208" i="367"/>
  <c r="H1208" i="367"/>
  <c r="E1208" i="367"/>
  <c r="D1208" i="367"/>
  <c r="E1207" i="367"/>
  <c r="E1206" i="367"/>
  <c r="E1205" i="367"/>
  <c r="AA1204" i="367"/>
  <c r="R1204" i="367"/>
  <c r="E1204" i="367"/>
  <c r="K1204" i="367" s="1"/>
  <c r="AA1203" i="367"/>
  <c r="R1203" i="367"/>
  <c r="E1203" i="367"/>
  <c r="K1203" i="367" s="1"/>
  <c r="Z1202" i="367"/>
  <c r="Z1201" i="367" s="1"/>
  <c r="Y1202" i="367"/>
  <c r="Y1201" i="367" s="1"/>
  <c r="X1202" i="367"/>
  <c r="X1201" i="367" s="1"/>
  <c r="W1202" i="367"/>
  <c r="W1201" i="367" s="1"/>
  <c r="V1202" i="367"/>
  <c r="V1201" i="367" s="1"/>
  <c r="U1202" i="367"/>
  <c r="U1201" i="367" s="1"/>
  <c r="T1202" i="367"/>
  <c r="T1201" i="367" s="1"/>
  <c r="S1202" i="367"/>
  <c r="S1201" i="367" s="1"/>
  <c r="AA1201" i="367" s="1"/>
  <c r="Q1202" i="367"/>
  <c r="Q1201" i="367" s="1"/>
  <c r="P1202" i="367"/>
  <c r="P1201" i="367" s="1"/>
  <c r="O1202" i="367"/>
  <c r="N1202" i="367"/>
  <c r="N1201" i="367" s="1"/>
  <c r="M1202" i="367"/>
  <c r="M1201" i="367" s="1"/>
  <c r="L1202" i="367"/>
  <c r="J1202" i="367"/>
  <c r="I1202" i="367"/>
  <c r="I1201" i="367" s="1"/>
  <c r="H1202" i="367"/>
  <c r="H1201" i="367" s="1"/>
  <c r="G1202" i="367"/>
  <c r="F1202" i="367"/>
  <c r="E1202" i="367"/>
  <c r="D1202" i="367"/>
  <c r="O1201" i="367"/>
  <c r="J1201" i="367"/>
  <c r="G1201" i="367"/>
  <c r="F1201" i="367"/>
  <c r="E1201" i="367"/>
  <c r="AA1200" i="367"/>
  <c r="R1200" i="367"/>
  <c r="K1200" i="367"/>
  <c r="E1200" i="367"/>
  <c r="AA1199" i="367"/>
  <c r="R1199" i="367"/>
  <c r="K1199" i="367"/>
  <c r="E1199" i="367"/>
  <c r="AA1198" i="367"/>
  <c r="R1198" i="367"/>
  <c r="K1198" i="367"/>
  <c r="E1198" i="367"/>
  <c r="AA1197" i="367"/>
  <c r="R1197" i="367"/>
  <c r="K1197" i="367"/>
  <c r="E1197" i="367"/>
  <c r="AA1196" i="367"/>
  <c r="AB1196" i="367" s="1"/>
  <c r="R1196" i="367"/>
  <c r="K1196" i="367"/>
  <c r="E1196" i="367"/>
  <c r="AA1195" i="367"/>
  <c r="AB1195" i="367" s="1"/>
  <c r="R1195" i="367"/>
  <c r="K1195" i="367"/>
  <c r="E1195" i="367"/>
  <c r="Z1194" i="367"/>
  <c r="Z1193" i="367" s="1"/>
  <c r="Y1194" i="367"/>
  <c r="Y1193" i="367" s="1"/>
  <c r="X1194" i="367"/>
  <c r="X1193" i="367" s="1"/>
  <c r="W1194" i="367"/>
  <c r="W1193" i="367" s="1"/>
  <c r="V1194" i="367"/>
  <c r="V1193" i="367" s="1"/>
  <c r="U1194" i="367"/>
  <c r="U1193" i="367" s="1"/>
  <c r="T1194" i="367"/>
  <c r="T1193" i="367" s="1"/>
  <c r="S1194" i="367"/>
  <c r="S1193" i="367" s="1"/>
  <c r="Q1194" i="367"/>
  <c r="Q1193" i="367" s="1"/>
  <c r="P1194" i="367"/>
  <c r="P1193" i="367" s="1"/>
  <c r="O1194" i="367"/>
  <c r="O1193" i="367" s="1"/>
  <c r="N1194" i="367"/>
  <c r="N1193" i="367" s="1"/>
  <c r="M1194" i="367"/>
  <c r="M1193" i="367" s="1"/>
  <c r="L1194" i="367"/>
  <c r="J1194" i="367"/>
  <c r="J1193" i="367" s="1"/>
  <c r="I1194" i="367"/>
  <c r="I1193" i="367" s="1"/>
  <c r="H1194" i="367"/>
  <c r="H1193" i="367" s="1"/>
  <c r="G1194" i="367"/>
  <c r="F1194" i="367"/>
  <c r="F1193" i="367" s="1"/>
  <c r="E1194" i="367"/>
  <c r="D1194" i="367"/>
  <c r="G1193" i="367"/>
  <c r="E1193" i="367"/>
  <c r="E1192" i="367"/>
  <c r="E1191" i="367"/>
  <c r="AA1190" i="367"/>
  <c r="AB1190" i="367" s="1"/>
  <c r="R1190" i="367"/>
  <c r="E1190" i="367"/>
  <c r="K1190" i="367" s="1"/>
  <c r="Z1189" i="367"/>
  <c r="Y1189" i="367"/>
  <c r="X1189" i="367"/>
  <c r="W1189" i="367"/>
  <c r="V1189" i="367"/>
  <c r="U1189" i="367"/>
  <c r="T1189" i="367"/>
  <c r="S1189" i="367"/>
  <c r="Q1189" i="367"/>
  <c r="P1189" i="367"/>
  <c r="O1189" i="367"/>
  <c r="N1189" i="367"/>
  <c r="R1189" i="367" s="1"/>
  <c r="M1189" i="367"/>
  <c r="L1189" i="367"/>
  <c r="J1189" i="367"/>
  <c r="I1189" i="367"/>
  <c r="H1189" i="367"/>
  <c r="G1189" i="367"/>
  <c r="F1189" i="367"/>
  <c r="E1189" i="367"/>
  <c r="D1189" i="367"/>
  <c r="AA1188" i="367"/>
  <c r="AB1188" i="367" s="1"/>
  <c r="R1188" i="367"/>
  <c r="E1188" i="367"/>
  <c r="K1188" i="367" s="1"/>
  <c r="Z1187" i="367"/>
  <c r="Z1186" i="367" s="1"/>
  <c r="Y1187" i="367"/>
  <c r="Y1186" i="367" s="1"/>
  <c r="X1187" i="367"/>
  <c r="X1186" i="367" s="1"/>
  <c r="W1187" i="367"/>
  <c r="W1186" i="367" s="1"/>
  <c r="V1187" i="367"/>
  <c r="V1186" i="367" s="1"/>
  <c r="U1187" i="367"/>
  <c r="U1186" i="367" s="1"/>
  <c r="T1187" i="367"/>
  <c r="T1186" i="367" s="1"/>
  <c r="T1185" i="367" s="1"/>
  <c r="S1187" i="367"/>
  <c r="Q1187" i="367"/>
  <c r="Q1186" i="367" s="1"/>
  <c r="P1187" i="367"/>
  <c r="P1186" i="367" s="1"/>
  <c r="P1185" i="367" s="1"/>
  <c r="O1187" i="367"/>
  <c r="O1186" i="367" s="1"/>
  <c r="N1187" i="367"/>
  <c r="N1186" i="367" s="1"/>
  <c r="M1187" i="367"/>
  <c r="M1186" i="367" s="1"/>
  <c r="L1187" i="367"/>
  <c r="L1186" i="367" s="1"/>
  <c r="J1187" i="367"/>
  <c r="J1186" i="367" s="1"/>
  <c r="I1187" i="367"/>
  <c r="I1186" i="367" s="1"/>
  <c r="H1187" i="367"/>
  <c r="H1186" i="367" s="1"/>
  <c r="G1187" i="367"/>
  <c r="G1186" i="367" s="1"/>
  <c r="F1187" i="367"/>
  <c r="F1186" i="367" s="1"/>
  <c r="E1187" i="367"/>
  <c r="D1187" i="367"/>
  <c r="E1186" i="367"/>
  <c r="X1185" i="367"/>
  <c r="E1185" i="367"/>
  <c r="E1184" i="367"/>
  <c r="AA1183" i="367"/>
  <c r="AB1183" i="367" s="1"/>
  <c r="AC1183" i="367" s="1"/>
  <c r="R1183" i="367"/>
  <c r="E1183" i="367"/>
  <c r="K1183" i="367" s="1"/>
  <c r="Z1182" i="367"/>
  <c r="Y1182" i="367"/>
  <c r="X1182" i="367"/>
  <c r="W1182" i="367"/>
  <c r="V1182" i="367"/>
  <c r="U1182" i="367"/>
  <c r="T1182" i="367"/>
  <c r="S1182" i="367"/>
  <c r="Q1182" i="367"/>
  <c r="P1182" i="367"/>
  <c r="O1182" i="367"/>
  <c r="N1182" i="367"/>
  <c r="M1182" i="367"/>
  <c r="L1182" i="367"/>
  <c r="J1182" i="367"/>
  <c r="I1182" i="367"/>
  <c r="H1182" i="367"/>
  <c r="G1182" i="367"/>
  <c r="F1182" i="367"/>
  <c r="E1182" i="367"/>
  <c r="D1182" i="367"/>
  <c r="AB1181" i="367"/>
  <c r="AA1181" i="367"/>
  <c r="R1181" i="367"/>
  <c r="E1181" i="367"/>
  <c r="K1181" i="367" s="1"/>
  <c r="Z1180" i="367"/>
  <c r="Z1173" i="367" s="1"/>
  <c r="Y1180" i="367"/>
  <c r="X1180" i="367"/>
  <c r="W1180" i="367"/>
  <c r="V1180" i="367"/>
  <c r="V1173" i="367" s="1"/>
  <c r="U1180" i="367"/>
  <c r="T1180" i="367"/>
  <c r="S1180" i="367"/>
  <c r="S1173" i="367" s="1"/>
  <c r="S1172" i="367" s="1"/>
  <c r="Q1180" i="367"/>
  <c r="P1180" i="367"/>
  <c r="O1180" i="367"/>
  <c r="N1180" i="367"/>
  <c r="M1180" i="367"/>
  <c r="L1180" i="367"/>
  <c r="J1180" i="367"/>
  <c r="I1180" i="367"/>
  <c r="H1180" i="367"/>
  <c r="G1180" i="367"/>
  <c r="F1180" i="367"/>
  <c r="E1180" i="367"/>
  <c r="D1180" i="367"/>
  <c r="AA1179" i="367"/>
  <c r="R1179" i="367"/>
  <c r="E1179" i="367"/>
  <c r="K1179" i="367" s="1"/>
  <c r="AA1178" i="367"/>
  <c r="R1178" i="367"/>
  <c r="AB1178" i="367" s="1"/>
  <c r="E1178" i="367"/>
  <c r="K1178" i="367" s="1"/>
  <c r="AA1177" i="367"/>
  <c r="R1177" i="367"/>
  <c r="K1177" i="367"/>
  <c r="E1177" i="367"/>
  <c r="AA1176" i="367"/>
  <c r="R1176" i="367"/>
  <c r="AB1176" i="367" s="1"/>
  <c r="K1176" i="367"/>
  <c r="E1176" i="367"/>
  <c r="AA1175" i="367"/>
  <c r="R1175" i="367"/>
  <c r="K1175" i="367"/>
  <c r="E1175" i="367"/>
  <c r="Z1174" i="367"/>
  <c r="Y1174" i="367"/>
  <c r="X1174" i="367"/>
  <c r="X1173" i="367" s="1"/>
  <c r="X1172" i="367" s="1"/>
  <c r="W1174" i="367"/>
  <c r="V1174" i="367"/>
  <c r="U1174" i="367"/>
  <c r="T1174" i="367"/>
  <c r="T1173" i="367" s="1"/>
  <c r="T1172" i="367" s="1"/>
  <c r="S1174" i="367"/>
  <c r="Q1174" i="367"/>
  <c r="P1174" i="367"/>
  <c r="O1174" i="367"/>
  <c r="O1173" i="367" s="1"/>
  <c r="O1172" i="367" s="1"/>
  <c r="N1174" i="367"/>
  <c r="M1174" i="367"/>
  <c r="L1174" i="367"/>
  <c r="J1174" i="367"/>
  <c r="I1174" i="367"/>
  <c r="H1174" i="367"/>
  <c r="G1174" i="367"/>
  <c r="F1174" i="367"/>
  <c r="E1174" i="367"/>
  <c r="D1174" i="367"/>
  <c r="W1173" i="367"/>
  <c r="W1172" i="367" s="1"/>
  <c r="E1173" i="367"/>
  <c r="E1172" i="367"/>
  <c r="AA1171" i="367"/>
  <c r="R1171" i="367"/>
  <c r="E1171" i="367"/>
  <c r="K1171" i="367" s="1"/>
  <c r="Z1170" i="367"/>
  <c r="Z1169" i="367" s="1"/>
  <c r="Y1170" i="367"/>
  <c r="Y1169" i="367" s="1"/>
  <c r="X1170" i="367"/>
  <c r="X1169" i="367" s="1"/>
  <c r="W1170" i="367"/>
  <c r="W1169" i="367" s="1"/>
  <c r="V1170" i="367"/>
  <c r="V1169" i="367" s="1"/>
  <c r="U1170" i="367"/>
  <c r="U1169" i="367" s="1"/>
  <c r="T1170" i="367"/>
  <c r="T1169" i="367" s="1"/>
  <c r="S1170" i="367"/>
  <c r="S1169" i="367" s="1"/>
  <c r="Q1170" i="367"/>
  <c r="Q1169" i="367" s="1"/>
  <c r="P1170" i="367"/>
  <c r="P1169" i="367" s="1"/>
  <c r="O1170" i="367"/>
  <c r="O1169" i="367" s="1"/>
  <c r="N1170" i="367"/>
  <c r="N1169" i="367" s="1"/>
  <c r="M1170" i="367"/>
  <c r="M1169" i="367" s="1"/>
  <c r="L1170" i="367"/>
  <c r="J1170" i="367"/>
  <c r="I1170" i="367"/>
  <c r="I1169" i="367" s="1"/>
  <c r="H1170" i="367"/>
  <c r="H1169" i="367" s="1"/>
  <c r="G1170" i="367"/>
  <c r="G1169" i="367" s="1"/>
  <c r="F1170" i="367"/>
  <c r="F1169" i="367" s="1"/>
  <c r="E1170" i="367"/>
  <c r="D1170" i="367"/>
  <c r="J1169" i="367"/>
  <c r="E1169" i="367"/>
  <c r="AA1168" i="367"/>
  <c r="R1168" i="367"/>
  <c r="E1168" i="367"/>
  <c r="K1168" i="367" s="1"/>
  <c r="Z1167" i="367"/>
  <c r="Z1164" i="367" s="1"/>
  <c r="Y1167" i="367"/>
  <c r="X1167" i="367"/>
  <c r="W1167" i="367"/>
  <c r="W1164" i="367" s="1"/>
  <c r="V1167" i="367"/>
  <c r="V1164" i="367" s="1"/>
  <c r="U1167" i="367"/>
  <c r="U1164" i="367" s="1"/>
  <c r="T1167" i="367"/>
  <c r="T1164" i="367" s="1"/>
  <c r="S1167" i="367"/>
  <c r="S1164" i="367" s="1"/>
  <c r="Q1167" i="367"/>
  <c r="Q1164" i="367" s="1"/>
  <c r="P1167" i="367"/>
  <c r="O1167" i="367"/>
  <c r="O1164" i="367" s="1"/>
  <c r="N1167" i="367"/>
  <c r="M1167" i="367"/>
  <c r="M1164" i="367" s="1"/>
  <c r="L1167" i="367"/>
  <c r="L1164" i="367" s="1"/>
  <c r="J1167" i="367"/>
  <c r="J1164" i="367" s="1"/>
  <c r="I1167" i="367"/>
  <c r="H1167" i="367"/>
  <c r="H1164" i="367" s="1"/>
  <c r="G1167" i="367"/>
  <c r="G1164" i="367" s="1"/>
  <c r="F1167" i="367"/>
  <c r="F1164" i="367" s="1"/>
  <c r="E1167" i="367"/>
  <c r="D1167" i="367"/>
  <c r="D1164" i="367" s="1"/>
  <c r="AA1166" i="367"/>
  <c r="R1166" i="367"/>
  <c r="E1166" i="367"/>
  <c r="K1166" i="367" s="1"/>
  <c r="AA1165" i="367"/>
  <c r="R1165" i="367"/>
  <c r="E1165" i="367"/>
  <c r="K1165" i="367" s="1"/>
  <c r="Y1164" i="367"/>
  <c r="X1164" i="367"/>
  <c r="P1164" i="367"/>
  <c r="I1164" i="367"/>
  <c r="E1164" i="367"/>
  <c r="AA1163" i="367"/>
  <c r="R1163" i="367"/>
  <c r="E1163" i="367"/>
  <c r="K1163" i="367" s="1"/>
  <c r="Z1162" i="367"/>
  <c r="Y1162" i="367"/>
  <c r="X1162" i="367"/>
  <c r="W1162" i="367"/>
  <c r="V1162" i="367"/>
  <c r="U1162" i="367"/>
  <c r="T1162" i="367"/>
  <c r="S1162" i="367"/>
  <c r="Q1162" i="367"/>
  <c r="P1162" i="367"/>
  <c r="O1162" i="367"/>
  <c r="N1162" i="367"/>
  <c r="M1162" i="367"/>
  <c r="L1162" i="367"/>
  <c r="J1162" i="367"/>
  <c r="I1162" i="367"/>
  <c r="H1162" i="367"/>
  <c r="G1162" i="367"/>
  <c r="G1159" i="367" s="1"/>
  <c r="F1162" i="367"/>
  <c r="E1162" i="367"/>
  <c r="D1162" i="367"/>
  <c r="AA1161" i="367"/>
  <c r="AB1161" i="367" s="1"/>
  <c r="R1161" i="367"/>
  <c r="E1161" i="367"/>
  <c r="K1161" i="367" s="1"/>
  <c r="AA1160" i="367"/>
  <c r="AB1160" i="367" s="1"/>
  <c r="R1160" i="367"/>
  <c r="K1160" i="367"/>
  <c r="E1160" i="367"/>
  <c r="E1159" i="367"/>
  <c r="AA1158" i="367"/>
  <c r="R1158" i="367"/>
  <c r="E1158" i="367"/>
  <c r="K1158" i="367" s="1"/>
  <c r="Z1157" i="367"/>
  <c r="Z1154" i="367" s="1"/>
  <c r="Y1157" i="367"/>
  <c r="X1157" i="367"/>
  <c r="W1157" i="367"/>
  <c r="W1154" i="367" s="1"/>
  <c r="V1157" i="367"/>
  <c r="V1154" i="367" s="1"/>
  <c r="U1157" i="367"/>
  <c r="U1154" i="367" s="1"/>
  <c r="T1157" i="367"/>
  <c r="T1154" i="367" s="1"/>
  <c r="S1157" i="367"/>
  <c r="S1154" i="367" s="1"/>
  <c r="Q1157" i="367"/>
  <c r="P1157" i="367"/>
  <c r="O1157" i="367"/>
  <c r="O1154" i="367" s="1"/>
  <c r="N1157" i="367"/>
  <c r="M1157" i="367"/>
  <c r="L1157" i="367"/>
  <c r="L1154" i="367" s="1"/>
  <c r="J1157" i="367"/>
  <c r="J1154" i="367" s="1"/>
  <c r="I1157" i="367"/>
  <c r="H1157" i="367"/>
  <c r="G1157" i="367"/>
  <c r="G1154" i="367" s="1"/>
  <c r="G1153" i="367" s="1"/>
  <c r="G1152" i="367" s="1"/>
  <c r="F1157" i="367"/>
  <c r="F1154" i="367" s="1"/>
  <c r="E1157" i="367"/>
  <c r="D1157" i="367"/>
  <c r="D1154" i="367" s="1"/>
  <c r="AA1156" i="367"/>
  <c r="R1156" i="367"/>
  <c r="E1156" i="367"/>
  <c r="K1156" i="367" s="1"/>
  <c r="AA1155" i="367"/>
  <c r="R1155" i="367"/>
  <c r="E1155" i="367"/>
  <c r="K1155" i="367" s="1"/>
  <c r="Y1154" i="367"/>
  <c r="X1154" i="367"/>
  <c r="Q1154" i="367"/>
  <c r="P1154" i="367"/>
  <c r="M1154" i="367"/>
  <c r="I1154" i="367"/>
  <c r="H1154" i="367"/>
  <c r="E1154" i="367"/>
  <c r="E1153" i="367"/>
  <c r="E1152" i="367"/>
  <c r="E1151" i="367"/>
  <c r="AA1150" i="367"/>
  <c r="R1150" i="367"/>
  <c r="AB1150" i="367" s="1"/>
  <c r="E1150" i="367"/>
  <c r="K1150" i="367" s="1"/>
  <c r="Z1149" i="367"/>
  <c r="Y1149" i="367"/>
  <c r="X1149" i="367"/>
  <c r="W1149" i="367"/>
  <c r="V1149" i="367"/>
  <c r="U1149" i="367"/>
  <c r="T1149" i="367"/>
  <c r="S1149" i="367"/>
  <c r="S1146" i="367" s="1"/>
  <c r="Q1149" i="367"/>
  <c r="P1149" i="367"/>
  <c r="O1149" i="367"/>
  <c r="N1149" i="367"/>
  <c r="R1149" i="367" s="1"/>
  <c r="M1149" i="367"/>
  <c r="L1149" i="367"/>
  <c r="J1149" i="367"/>
  <c r="I1149" i="367"/>
  <c r="H1149" i="367"/>
  <c r="G1149" i="367"/>
  <c r="F1149" i="367"/>
  <c r="E1149" i="367"/>
  <c r="D1149" i="367"/>
  <c r="AA1148" i="367"/>
  <c r="R1148" i="367"/>
  <c r="E1148" i="367"/>
  <c r="K1148" i="367" s="1"/>
  <c r="Z1147" i="367"/>
  <c r="Y1147" i="367"/>
  <c r="X1147" i="367"/>
  <c r="X1146" i="367" s="1"/>
  <c r="X1145" i="367" s="1"/>
  <c r="W1147" i="367"/>
  <c r="V1147" i="367"/>
  <c r="U1147" i="367"/>
  <c r="T1147" i="367"/>
  <c r="S1147" i="367"/>
  <c r="Q1147" i="367"/>
  <c r="P1147" i="367"/>
  <c r="O1147" i="367"/>
  <c r="O1146" i="367" s="1"/>
  <c r="O1145" i="367" s="1"/>
  <c r="N1147" i="367"/>
  <c r="M1147" i="367"/>
  <c r="L1147" i="367"/>
  <c r="J1147" i="367"/>
  <c r="I1147" i="367"/>
  <c r="H1147" i="367"/>
  <c r="G1147" i="367"/>
  <c r="F1147" i="367"/>
  <c r="E1147" i="367"/>
  <c r="D1147" i="367"/>
  <c r="T1146" i="367"/>
  <c r="T1145" i="367" s="1"/>
  <c r="L1146" i="367"/>
  <c r="H1146" i="367"/>
  <c r="H1145" i="367" s="1"/>
  <c r="E1146" i="367"/>
  <c r="D1146" i="367"/>
  <c r="D1145" i="367" s="1"/>
  <c r="E1145" i="367"/>
  <c r="AA1144" i="367"/>
  <c r="AB1144" i="367" s="1"/>
  <c r="R1144" i="367"/>
  <c r="E1144" i="367"/>
  <c r="K1144" i="367" s="1"/>
  <c r="Z1143" i="367"/>
  <c r="Z1140" i="367" s="1"/>
  <c r="Y1143" i="367"/>
  <c r="Y1140" i="367" s="1"/>
  <c r="X1143" i="367"/>
  <c r="W1143" i="367"/>
  <c r="W1140" i="367" s="1"/>
  <c r="W1134" i="367" s="1"/>
  <c r="V1143" i="367"/>
  <c r="V1140" i="367" s="1"/>
  <c r="U1143" i="367"/>
  <c r="U1140" i="367" s="1"/>
  <c r="T1143" i="367"/>
  <c r="S1143" i="367"/>
  <c r="S1140" i="367" s="1"/>
  <c r="Q1143" i="367"/>
  <c r="P1143" i="367"/>
  <c r="O1143" i="367"/>
  <c r="O1140" i="367" s="1"/>
  <c r="N1143" i="367"/>
  <c r="N1140" i="367" s="1"/>
  <c r="M1143" i="367"/>
  <c r="L1143" i="367"/>
  <c r="L1140" i="367" s="1"/>
  <c r="J1143" i="367"/>
  <c r="J1140" i="367" s="1"/>
  <c r="I1143" i="367"/>
  <c r="I1140" i="367" s="1"/>
  <c r="H1143" i="367"/>
  <c r="H1140" i="367" s="1"/>
  <c r="G1143" i="367"/>
  <c r="G1140" i="367" s="1"/>
  <c r="F1143" i="367"/>
  <c r="F1140" i="367" s="1"/>
  <c r="E1143" i="367"/>
  <c r="D1143" i="367"/>
  <c r="AA1142" i="367"/>
  <c r="R1142" i="367"/>
  <c r="K1142" i="367"/>
  <c r="E1142" i="367"/>
  <c r="AA1141" i="367"/>
  <c r="R1141" i="367"/>
  <c r="K1141" i="367"/>
  <c r="E1141" i="367"/>
  <c r="X1140" i="367"/>
  <c r="T1140" i="367"/>
  <c r="Q1140" i="367"/>
  <c r="P1140" i="367"/>
  <c r="E1140" i="367"/>
  <c r="D1140" i="367"/>
  <c r="AA1139" i="367"/>
  <c r="AB1139" i="367" s="1"/>
  <c r="R1139" i="367"/>
  <c r="E1139" i="367"/>
  <c r="K1139" i="367" s="1"/>
  <c r="Z1138" i="367"/>
  <c r="Z1135" i="367" s="1"/>
  <c r="Z1134" i="367" s="1"/>
  <c r="Y1138" i="367"/>
  <c r="Y1135" i="367" s="1"/>
  <c r="X1138" i="367"/>
  <c r="X1135" i="367" s="1"/>
  <c r="W1138" i="367"/>
  <c r="V1138" i="367"/>
  <c r="V1135" i="367" s="1"/>
  <c r="V1134" i="367" s="1"/>
  <c r="U1138" i="367"/>
  <c r="U1135" i="367" s="1"/>
  <c r="T1138" i="367"/>
  <c r="T1135" i="367" s="1"/>
  <c r="T1134" i="367" s="1"/>
  <c r="S1138" i="367"/>
  <c r="Q1138" i="367"/>
  <c r="Q1135" i="367" s="1"/>
  <c r="Q1134" i="367" s="1"/>
  <c r="P1138" i="367"/>
  <c r="P1135" i="367" s="1"/>
  <c r="O1138" i="367"/>
  <c r="O1135" i="367" s="1"/>
  <c r="N1138" i="367"/>
  <c r="M1138" i="367"/>
  <c r="M1135" i="367" s="1"/>
  <c r="L1138" i="367"/>
  <c r="J1138" i="367"/>
  <c r="J1135" i="367" s="1"/>
  <c r="J1134" i="367" s="1"/>
  <c r="I1138" i="367"/>
  <c r="H1138" i="367"/>
  <c r="H1135" i="367" s="1"/>
  <c r="G1138" i="367"/>
  <c r="F1138" i="367"/>
  <c r="F1135" i="367" s="1"/>
  <c r="F1134" i="367" s="1"/>
  <c r="E1138" i="367"/>
  <c r="D1138" i="367"/>
  <c r="AA1137" i="367"/>
  <c r="R1137" i="367"/>
  <c r="E1137" i="367"/>
  <c r="K1137" i="367" s="1"/>
  <c r="AA1136" i="367"/>
  <c r="R1136" i="367"/>
  <c r="E1136" i="367"/>
  <c r="K1136" i="367" s="1"/>
  <c r="W1135" i="367"/>
  <c r="N1135" i="367"/>
  <c r="I1135" i="367"/>
  <c r="G1135" i="367"/>
  <c r="G1134" i="367" s="1"/>
  <c r="E1135" i="367"/>
  <c r="E1134" i="367"/>
  <c r="AA1133" i="367"/>
  <c r="R1133" i="367"/>
  <c r="K1133" i="367"/>
  <c r="E1133" i="367"/>
  <c r="AA1132" i="367"/>
  <c r="AB1132" i="367" s="1"/>
  <c r="R1132" i="367"/>
  <c r="K1132" i="367"/>
  <c r="E1132" i="367"/>
  <c r="Z1131" i="367"/>
  <c r="Y1131" i="367"/>
  <c r="X1131" i="367"/>
  <c r="W1131" i="367"/>
  <c r="V1131" i="367"/>
  <c r="U1131" i="367"/>
  <c r="T1131" i="367"/>
  <c r="S1131" i="367"/>
  <c r="Q1131" i="367"/>
  <c r="P1131" i="367"/>
  <c r="O1131" i="367"/>
  <c r="N1131" i="367"/>
  <c r="M1131" i="367"/>
  <c r="L1131" i="367"/>
  <c r="J1131" i="367"/>
  <c r="I1131" i="367"/>
  <c r="H1131" i="367"/>
  <c r="G1131" i="367"/>
  <c r="F1131" i="367"/>
  <c r="E1131" i="367"/>
  <c r="D1131" i="367"/>
  <c r="AA1130" i="367"/>
  <c r="R1130" i="367"/>
  <c r="AB1130" i="367" s="1"/>
  <c r="AC1130" i="367" s="1"/>
  <c r="E1130" i="367"/>
  <c r="K1130" i="367" s="1"/>
  <c r="Z1129" i="367"/>
  <c r="Z1126" i="367" s="1"/>
  <c r="Z1125" i="367" s="1"/>
  <c r="Y1129" i="367"/>
  <c r="X1129" i="367"/>
  <c r="X1126" i="367" s="1"/>
  <c r="X1125" i="367" s="1"/>
  <c r="W1129" i="367"/>
  <c r="W1126" i="367" s="1"/>
  <c r="W1125" i="367" s="1"/>
  <c r="V1129" i="367"/>
  <c r="V1126" i="367" s="1"/>
  <c r="V1125" i="367" s="1"/>
  <c r="U1129" i="367"/>
  <c r="T1129" i="367"/>
  <c r="T1126" i="367" s="1"/>
  <c r="T1125" i="367" s="1"/>
  <c r="S1129" i="367"/>
  <c r="S1126" i="367" s="1"/>
  <c r="Q1129" i="367"/>
  <c r="Q1126" i="367" s="1"/>
  <c r="Q1125" i="367" s="1"/>
  <c r="P1129" i="367"/>
  <c r="O1129" i="367"/>
  <c r="O1126" i="367" s="1"/>
  <c r="O1125" i="367" s="1"/>
  <c r="N1129" i="367"/>
  <c r="M1129" i="367"/>
  <c r="M1126" i="367" s="1"/>
  <c r="M1125" i="367" s="1"/>
  <c r="L1129" i="367"/>
  <c r="J1129" i="367"/>
  <c r="J1126" i="367" s="1"/>
  <c r="J1125" i="367" s="1"/>
  <c r="I1129" i="367"/>
  <c r="H1129" i="367"/>
  <c r="H1126" i="367" s="1"/>
  <c r="H1125" i="367" s="1"/>
  <c r="G1129" i="367"/>
  <c r="G1126" i="367" s="1"/>
  <c r="G1125" i="367" s="1"/>
  <c r="F1129" i="367"/>
  <c r="F1126" i="367" s="1"/>
  <c r="F1125" i="367" s="1"/>
  <c r="E1129" i="367"/>
  <c r="D1129" i="367"/>
  <c r="D1126" i="367" s="1"/>
  <c r="AA1128" i="367"/>
  <c r="R1128" i="367"/>
  <c r="E1128" i="367"/>
  <c r="K1128" i="367" s="1"/>
  <c r="AA1127" i="367"/>
  <c r="R1127" i="367"/>
  <c r="E1127" i="367"/>
  <c r="K1127" i="367" s="1"/>
  <c r="Y1126" i="367"/>
  <c r="Y1125" i="367" s="1"/>
  <c r="U1126" i="367"/>
  <c r="U1125" i="367" s="1"/>
  <c r="P1126" i="367"/>
  <c r="N1126" i="367"/>
  <c r="L1126" i="367"/>
  <c r="I1126" i="367"/>
  <c r="I1125" i="367" s="1"/>
  <c r="E1126" i="367"/>
  <c r="E1125" i="367"/>
  <c r="AA1124" i="367"/>
  <c r="R1124" i="367"/>
  <c r="E1124" i="367"/>
  <c r="K1124" i="367" s="1"/>
  <c r="Z1123" i="367"/>
  <c r="Y1123" i="367"/>
  <c r="X1123" i="367"/>
  <c r="X1120" i="367" s="1"/>
  <c r="X1119" i="367" s="1"/>
  <c r="X1118" i="367" s="1"/>
  <c r="W1123" i="367"/>
  <c r="V1123" i="367"/>
  <c r="U1123" i="367"/>
  <c r="T1123" i="367"/>
  <c r="S1123" i="367"/>
  <c r="Q1123" i="367"/>
  <c r="P1123" i="367"/>
  <c r="O1123" i="367"/>
  <c r="O1120" i="367" s="1"/>
  <c r="O1119" i="367" s="1"/>
  <c r="O1118" i="367" s="1"/>
  <c r="N1123" i="367"/>
  <c r="M1123" i="367"/>
  <c r="L1123" i="367"/>
  <c r="J1123" i="367"/>
  <c r="I1123" i="367"/>
  <c r="H1123" i="367"/>
  <c r="G1123" i="367"/>
  <c r="F1123" i="367"/>
  <c r="E1123" i="367"/>
  <c r="D1123" i="367"/>
  <c r="AA1122" i="367"/>
  <c r="R1122" i="367"/>
  <c r="E1122" i="367"/>
  <c r="K1122" i="367" s="1"/>
  <c r="Z1121" i="367"/>
  <c r="Y1121" i="367"/>
  <c r="X1121" i="367"/>
  <c r="W1121" i="367"/>
  <c r="V1121" i="367"/>
  <c r="U1121" i="367"/>
  <c r="U1120" i="367" s="1"/>
  <c r="U1119" i="367" s="1"/>
  <c r="U1118" i="367" s="1"/>
  <c r="T1121" i="367"/>
  <c r="S1121" i="367"/>
  <c r="Q1121" i="367"/>
  <c r="P1121" i="367"/>
  <c r="P1120" i="367" s="1"/>
  <c r="P1119" i="367" s="1"/>
  <c r="P1118" i="367" s="1"/>
  <c r="O1121" i="367"/>
  <c r="N1121" i="367"/>
  <c r="M1121" i="367"/>
  <c r="L1121" i="367"/>
  <c r="L1120" i="367" s="1"/>
  <c r="J1121" i="367"/>
  <c r="I1121" i="367"/>
  <c r="H1121" i="367"/>
  <c r="G1121" i="367"/>
  <c r="G1120" i="367" s="1"/>
  <c r="G1119" i="367" s="1"/>
  <c r="G1118" i="367" s="1"/>
  <c r="F1121" i="367"/>
  <c r="E1121" i="367"/>
  <c r="D1121" i="367"/>
  <c r="Y1120" i="367"/>
  <c r="Y1119" i="367" s="1"/>
  <c r="Y1118" i="367" s="1"/>
  <c r="E1120" i="367"/>
  <c r="E1119" i="367"/>
  <c r="E1118" i="367"/>
  <c r="AA1117" i="367"/>
  <c r="AB1117" i="367" s="1"/>
  <c r="R1117" i="367"/>
  <c r="E1117" i="367"/>
  <c r="K1117" i="367" s="1"/>
  <c r="Z1116" i="367"/>
  <c r="Z1113" i="367" s="1"/>
  <c r="Y1116" i="367"/>
  <c r="Y1113" i="367" s="1"/>
  <c r="X1116" i="367"/>
  <c r="W1116" i="367"/>
  <c r="W1113" i="367" s="1"/>
  <c r="V1116" i="367"/>
  <c r="V1113" i="367" s="1"/>
  <c r="U1116" i="367"/>
  <c r="U1113" i="367" s="1"/>
  <c r="T1116" i="367"/>
  <c r="S1116" i="367"/>
  <c r="S1113" i="367" s="1"/>
  <c r="Q1116" i="367"/>
  <c r="Q1113" i="367" s="1"/>
  <c r="P1116" i="367"/>
  <c r="P1113" i="367" s="1"/>
  <c r="O1116" i="367"/>
  <c r="N1116" i="367"/>
  <c r="N1113" i="367" s="1"/>
  <c r="M1116" i="367"/>
  <c r="L1116" i="367"/>
  <c r="L1113" i="367" s="1"/>
  <c r="J1116" i="367"/>
  <c r="J1113" i="367" s="1"/>
  <c r="I1116" i="367"/>
  <c r="I1113" i="367" s="1"/>
  <c r="H1116" i="367"/>
  <c r="G1116" i="367"/>
  <c r="G1113" i="367" s="1"/>
  <c r="F1116" i="367"/>
  <c r="F1113" i="367" s="1"/>
  <c r="E1116" i="367"/>
  <c r="D1116" i="367"/>
  <c r="D1113" i="367" s="1"/>
  <c r="AA1115" i="367"/>
  <c r="AB1115" i="367" s="1"/>
  <c r="R1115" i="367"/>
  <c r="E1115" i="367"/>
  <c r="K1115" i="367" s="1"/>
  <c r="AA1114" i="367"/>
  <c r="R1114" i="367"/>
  <c r="E1114" i="367"/>
  <c r="K1114" i="367" s="1"/>
  <c r="X1113" i="367"/>
  <c r="T1113" i="367"/>
  <c r="O1113" i="367"/>
  <c r="H1113" i="367"/>
  <c r="E1113" i="367"/>
  <c r="AA1112" i="367"/>
  <c r="R1112" i="367"/>
  <c r="E1112" i="367"/>
  <c r="K1112" i="367" s="1"/>
  <c r="Z1111" i="367"/>
  <c r="Z1108" i="367" s="1"/>
  <c r="Y1111" i="367"/>
  <c r="Y1108" i="367" s="1"/>
  <c r="X1111" i="367"/>
  <c r="X1108" i="367" s="1"/>
  <c r="W1111" i="367"/>
  <c r="W1108" i="367" s="1"/>
  <c r="V1111" i="367"/>
  <c r="V1108" i="367" s="1"/>
  <c r="U1111" i="367"/>
  <c r="T1111" i="367"/>
  <c r="T1108" i="367" s="1"/>
  <c r="S1111" i="367"/>
  <c r="S1108" i="367" s="1"/>
  <c r="Q1111" i="367"/>
  <c r="Q1108" i="367" s="1"/>
  <c r="P1111" i="367"/>
  <c r="P1108" i="367" s="1"/>
  <c r="O1111" i="367"/>
  <c r="O1108" i="367" s="1"/>
  <c r="N1111" i="367"/>
  <c r="M1111" i="367"/>
  <c r="M1108" i="367" s="1"/>
  <c r="L1111" i="367"/>
  <c r="J1111" i="367"/>
  <c r="I1111" i="367"/>
  <c r="H1111" i="367"/>
  <c r="H1108" i="367" s="1"/>
  <c r="G1111" i="367"/>
  <c r="F1111" i="367"/>
  <c r="F1108" i="367" s="1"/>
  <c r="E1111" i="367"/>
  <c r="D1111" i="367"/>
  <c r="D1108" i="367" s="1"/>
  <c r="AA1110" i="367"/>
  <c r="R1110" i="367"/>
  <c r="E1110" i="367"/>
  <c r="K1110" i="367" s="1"/>
  <c r="AA1109" i="367"/>
  <c r="R1109" i="367"/>
  <c r="E1109" i="367"/>
  <c r="K1109" i="367" s="1"/>
  <c r="U1108" i="367"/>
  <c r="N1108" i="367"/>
  <c r="J1108" i="367"/>
  <c r="I1108" i="367"/>
  <c r="G1108" i="367"/>
  <c r="E1108" i="367"/>
  <c r="E1107" i="367"/>
  <c r="E1106" i="367"/>
  <c r="E1105" i="367"/>
  <c r="E1104" i="367"/>
  <c r="E1668" i="367" s="1"/>
  <c r="AA1100" i="367"/>
  <c r="R1100" i="367"/>
  <c r="K1100" i="367"/>
  <c r="E1100" i="367"/>
  <c r="Z1099" i="367"/>
  <c r="Y1099" i="367"/>
  <c r="X1099" i="367"/>
  <c r="W1099" i="367"/>
  <c r="V1099" i="367"/>
  <c r="U1099" i="367"/>
  <c r="T1099" i="367"/>
  <c r="S1099" i="367"/>
  <c r="Q1099" i="367"/>
  <c r="P1099" i="367"/>
  <c r="O1099" i="367"/>
  <c r="N1099" i="367"/>
  <c r="M1099" i="367"/>
  <c r="L1099" i="367"/>
  <c r="J1099" i="367"/>
  <c r="I1099" i="367"/>
  <c r="H1099" i="367"/>
  <c r="G1099" i="367"/>
  <c r="F1099" i="367"/>
  <c r="E1099" i="367"/>
  <c r="D1099" i="367"/>
  <c r="AA1098" i="367"/>
  <c r="R1098" i="367"/>
  <c r="E1098" i="367"/>
  <c r="K1098" i="367" s="1"/>
  <c r="Z1097" i="367"/>
  <c r="Y1097" i="367"/>
  <c r="X1097" i="367"/>
  <c r="W1097" i="367"/>
  <c r="V1097" i="367"/>
  <c r="U1097" i="367"/>
  <c r="T1097" i="367"/>
  <c r="S1097" i="367"/>
  <c r="Q1097" i="367"/>
  <c r="P1097" i="367"/>
  <c r="O1097" i="367"/>
  <c r="N1097" i="367"/>
  <c r="M1097" i="367"/>
  <c r="L1097" i="367"/>
  <c r="J1097" i="367"/>
  <c r="I1097" i="367"/>
  <c r="H1097" i="367"/>
  <c r="G1097" i="367"/>
  <c r="F1097" i="367"/>
  <c r="E1097" i="367"/>
  <c r="D1097" i="367"/>
  <c r="AA1096" i="367"/>
  <c r="R1096" i="367"/>
  <c r="E1096" i="367"/>
  <c r="K1096" i="367" s="1"/>
  <c r="Z1095" i="367"/>
  <c r="Y1095" i="367"/>
  <c r="X1095" i="367"/>
  <c r="W1095" i="367"/>
  <c r="V1095" i="367"/>
  <c r="U1095" i="367"/>
  <c r="T1095" i="367"/>
  <c r="S1095" i="367"/>
  <c r="Q1095" i="367"/>
  <c r="P1095" i="367"/>
  <c r="O1095" i="367"/>
  <c r="N1095" i="367"/>
  <c r="M1095" i="367"/>
  <c r="L1095" i="367"/>
  <c r="J1095" i="367"/>
  <c r="I1095" i="367"/>
  <c r="H1095" i="367"/>
  <c r="G1095" i="367"/>
  <c r="F1095" i="367"/>
  <c r="E1095" i="367"/>
  <c r="D1095" i="367"/>
  <c r="AA1094" i="367"/>
  <c r="R1094" i="367"/>
  <c r="E1094" i="367"/>
  <c r="K1094" i="367" s="1"/>
  <c r="Z1093" i="367"/>
  <c r="Y1093" i="367"/>
  <c r="X1093" i="367"/>
  <c r="W1093" i="367"/>
  <c r="V1093" i="367"/>
  <c r="U1093" i="367"/>
  <c r="T1093" i="367"/>
  <c r="S1093" i="367"/>
  <c r="Q1093" i="367"/>
  <c r="P1093" i="367"/>
  <c r="O1093" i="367"/>
  <c r="N1093" i="367"/>
  <c r="M1093" i="367"/>
  <c r="L1093" i="367"/>
  <c r="J1093" i="367"/>
  <c r="I1093" i="367"/>
  <c r="H1093" i="367"/>
  <c r="G1093" i="367"/>
  <c r="F1093" i="367"/>
  <c r="E1093" i="367"/>
  <c r="D1093" i="367"/>
  <c r="AA1092" i="367"/>
  <c r="R1092" i="367"/>
  <c r="K1092" i="367"/>
  <c r="E1092" i="367"/>
  <c r="Z1091" i="367"/>
  <c r="Y1091" i="367"/>
  <c r="X1091" i="367"/>
  <c r="W1091" i="367"/>
  <c r="V1091" i="367"/>
  <c r="U1091" i="367"/>
  <c r="T1091" i="367"/>
  <c r="S1091" i="367"/>
  <c r="Q1091" i="367"/>
  <c r="P1091" i="367"/>
  <c r="O1091" i="367"/>
  <c r="N1091" i="367"/>
  <c r="M1091" i="367"/>
  <c r="L1091" i="367"/>
  <c r="J1091" i="367"/>
  <c r="I1091" i="367"/>
  <c r="H1091" i="367"/>
  <c r="G1091" i="367"/>
  <c r="F1091" i="367"/>
  <c r="E1091" i="367"/>
  <c r="D1091" i="367"/>
  <c r="AA1090" i="367"/>
  <c r="R1090" i="367"/>
  <c r="E1090" i="367"/>
  <c r="K1090" i="367" s="1"/>
  <c r="Z1089" i="367"/>
  <c r="Y1089" i="367"/>
  <c r="X1089" i="367"/>
  <c r="W1089" i="367"/>
  <c r="V1089" i="367"/>
  <c r="U1089" i="367"/>
  <c r="T1089" i="367"/>
  <c r="S1089" i="367"/>
  <c r="Q1089" i="367"/>
  <c r="P1089" i="367"/>
  <c r="O1089" i="367"/>
  <c r="N1089" i="367"/>
  <c r="M1089" i="367"/>
  <c r="L1089" i="367"/>
  <c r="J1089" i="367"/>
  <c r="I1089" i="367"/>
  <c r="H1089" i="367"/>
  <c r="G1089" i="367"/>
  <c r="F1089" i="367"/>
  <c r="E1089" i="367"/>
  <c r="D1089" i="367"/>
  <c r="AA1088" i="367"/>
  <c r="R1088" i="367"/>
  <c r="E1088" i="367"/>
  <c r="K1088" i="367" s="1"/>
  <c r="Z1087" i="367"/>
  <c r="Y1087" i="367"/>
  <c r="X1087" i="367"/>
  <c r="W1087" i="367"/>
  <c r="V1087" i="367"/>
  <c r="U1087" i="367"/>
  <c r="T1087" i="367"/>
  <c r="S1087" i="367"/>
  <c r="Q1087" i="367"/>
  <c r="P1087" i="367"/>
  <c r="O1087" i="367"/>
  <c r="N1087" i="367"/>
  <c r="M1087" i="367"/>
  <c r="L1087" i="367"/>
  <c r="J1087" i="367"/>
  <c r="I1087" i="367"/>
  <c r="H1087" i="367"/>
  <c r="G1087" i="367"/>
  <c r="F1087" i="367"/>
  <c r="E1087" i="367"/>
  <c r="D1087" i="367"/>
  <c r="AA1086" i="367"/>
  <c r="R1086" i="367"/>
  <c r="E1086" i="367"/>
  <c r="K1086" i="367" s="1"/>
  <c r="Z1085" i="367"/>
  <c r="Y1085" i="367"/>
  <c r="X1085" i="367"/>
  <c r="W1085" i="367"/>
  <c r="V1085" i="367"/>
  <c r="U1085" i="367"/>
  <c r="T1085" i="367"/>
  <c r="S1085" i="367"/>
  <c r="Q1085" i="367"/>
  <c r="P1085" i="367"/>
  <c r="O1085" i="367"/>
  <c r="N1085" i="367"/>
  <c r="M1085" i="367"/>
  <c r="L1085" i="367"/>
  <c r="J1085" i="367"/>
  <c r="I1085" i="367"/>
  <c r="H1085" i="367"/>
  <c r="G1085" i="367"/>
  <c r="F1085" i="367"/>
  <c r="E1085" i="367"/>
  <c r="D1085" i="367"/>
  <c r="AA1084" i="367"/>
  <c r="R1084" i="367"/>
  <c r="E1084" i="367"/>
  <c r="K1084" i="367" s="1"/>
  <c r="Z1083" i="367"/>
  <c r="Y1083" i="367"/>
  <c r="X1083" i="367"/>
  <c r="W1083" i="367"/>
  <c r="V1083" i="367"/>
  <c r="U1083" i="367"/>
  <c r="T1083" i="367"/>
  <c r="S1083" i="367"/>
  <c r="Q1083" i="367"/>
  <c r="P1083" i="367"/>
  <c r="O1083" i="367"/>
  <c r="N1083" i="367"/>
  <c r="M1083" i="367"/>
  <c r="L1083" i="367"/>
  <c r="J1083" i="367"/>
  <c r="I1083" i="367"/>
  <c r="H1083" i="367"/>
  <c r="G1083" i="367"/>
  <c r="F1083" i="367"/>
  <c r="E1083" i="367"/>
  <c r="D1083" i="367"/>
  <c r="AA1082" i="367"/>
  <c r="R1082" i="367"/>
  <c r="E1082" i="367"/>
  <c r="K1082" i="367" s="1"/>
  <c r="Z1081" i="367"/>
  <c r="Y1081" i="367"/>
  <c r="X1081" i="367"/>
  <c r="W1081" i="367"/>
  <c r="V1081" i="367"/>
  <c r="U1081" i="367"/>
  <c r="T1081" i="367"/>
  <c r="S1081" i="367"/>
  <c r="Q1081" i="367"/>
  <c r="P1081" i="367"/>
  <c r="O1081" i="367"/>
  <c r="N1081" i="367"/>
  <c r="M1081" i="367"/>
  <c r="L1081" i="367"/>
  <c r="J1081" i="367"/>
  <c r="I1081" i="367"/>
  <c r="H1081" i="367"/>
  <c r="G1081" i="367"/>
  <c r="F1081" i="367"/>
  <c r="E1081" i="367"/>
  <c r="D1081" i="367"/>
  <c r="AA1080" i="367"/>
  <c r="R1080" i="367"/>
  <c r="E1080" i="367"/>
  <c r="K1080" i="367" s="1"/>
  <c r="Z1079" i="367"/>
  <c r="Y1079" i="367"/>
  <c r="X1079" i="367"/>
  <c r="W1079" i="367"/>
  <c r="V1079" i="367"/>
  <c r="U1079" i="367"/>
  <c r="T1079" i="367"/>
  <c r="S1079" i="367"/>
  <c r="Q1079" i="367"/>
  <c r="P1079" i="367"/>
  <c r="O1079" i="367"/>
  <c r="N1079" i="367"/>
  <c r="M1079" i="367"/>
  <c r="L1079" i="367"/>
  <c r="J1079" i="367"/>
  <c r="I1079" i="367"/>
  <c r="H1079" i="367"/>
  <c r="G1079" i="367"/>
  <c r="F1079" i="367"/>
  <c r="E1079" i="367"/>
  <c r="D1079" i="367"/>
  <c r="AA1078" i="367"/>
  <c r="R1078" i="367"/>
  <c r="E1078" i="367"/>
  <c r="K1078" i="367" s="1"/>
  <c r="Z1077" i="367"/>
  <c r="Y1077" i="367"/>
  <c r="X1077" i="367"/>
  <c r="W1077" i="367"/>
  <c r="V1077" i="367"/>
  <c r="U1077" i="367"/>
  <c r="T1077" i="367"/>
  <c r="S1077" i="367"/>
  <c r="Q1077" i="367"/>
  <c r="P1077" i="367"/>
  <c r="O1077" i="367"/>
  <c r="N1077" i="367"/>
  <c r="M1077" i="367"/>
  <c r="L1077" i="367"/>
  <c r="J1077" i="367"/>
  <c r="I1077" i="367"/>
  <c r="H1077" i="367"/>
  <c r="G1077" i="367"/>
  <c r="F1077" i="367"/>
  <c r="E1077" i="367"/>
  <c r="D1077" i="367"/>
  <c r="AA1076" i="367"/>
  <c r="R1076" i="367"/>
  <c r="E1076" i="367"/>
  <c r="K1076" i="367" s="1"/>
  <c r="Z1075" i="367"/>
  <c r="Y1075" i="367"/>
  <c r="X1075" i="367"/>
  <c r="W1075" i="367"/>
  <c r="V1075" i="367"/>
  <c r="U1075" i="367"/>
  <c r="T1075" i="367"/>
  <c r="S1075" i="367"/>
  <c r="Q1075" i="367"/>
  <c r="P1075" i="367"/>
  <c r="O1075" i="367"/>
  <c r="N1075" i="367"/>
  <c r="M1075" i="367"/>
  <c r="L1075" i="367"/>
  <c r="J1075" i="367"/>
  <c r="I1075" i="367"/>
  <c r="H1075" i="367"/>
  <c r="G1075" i="367"/>
  <c r="F1075" i="367"/>
  <c r="E1075" i="367"/>
  <c r="D1075" i="367"/>
  <c r="AA1074" i="367"/>
  <c r="R1074" i="367"/>
  <c r="K1074" i="367"/>
  <c r="E1074" i="367"/>
  <c r="Z1073" i="367"/>
  <c r="Y1073" i="367"/>
  <c r="X1073" i="367"/>
  <c r="W1073" i="367"/>
  <c r="V1073" i="367"/>
  <c r="U1073" i="367"/>
  <c r="T1073" i="367"/>
  <c r="S1073" i="367"/>
  <c r="Q1073" i="367"/>
  <c r="P1073" i="367"/>
  <c r="O1073" i="367"/>
  <c r="N1073" i="367"/>
  <c r="M1073" i="367"/>
  <c r="L1073" i="367"/>
  <c r="J1073" i="367"/>
  <c r="I1073" i="367"/>
  <c r="H1073" i="367"/>
  <c r="G1073" i="367"/>
  <c r="F1073" i="367"/>
  <c r="E1073" i="367"/>
  <c r="D1073" i="367"/>
  <c r="AA1072" i="367"/>
  <c r="R1072" i="367"/>
  <c r="E1072" i="367"/>
  <c r="K1072" i="367" s="1"/>
  <c r="Z1071" i="367"/>
  <c r="Y1071" i="367"/>
  <c r="X1071" i="367"/>
  <c r="W1071" i="367"/>
  <c r="V1071" i="367"/>
  <c r="U1071" i="367"/>
  <c r="T1071" i="367"/>
  <c r="S1071" i="367"/>
  <c r="Q1071" i="367"/>
  <c r="P1071" i="367"/>
  <c r="O1071" i="367"/>
  <c r="N1071" i="367"/>
  <c r="M1071" i="367"/>
  <c r="L1071" i="367"/>
  <c r="J1071" i="367"/>
  <c r="I1071" i="367"/>
  <c r="H1071" i="367"/>
  <c r="G1071" i="367"/>
  <c r="F1071" i="367"/>
  <c r="E1071" i="367"/>
  <c r="D1071" i="367"/>
  <c r="AA1070" i="367"/>
  <c r="R1070" i="367"/>
  <c r="E1070" i="367"/>
  <c r="K1070" i="367" s="1"/>
  <c r="Z1069" i="367"/>
  <c r="Y1069" i="367"/>
  <c r="X1069" i="367"/>
  <c r="W1069" i="367"/>
  <c r="V1069" i="367"/>
  <c r="U1069" i="367"/>
  <c r="T1069" i="367"/>
  <c r="S1069" i="367"/>
  <c r="AA1069" i="367" s="1"/>
  <c r="Q1069" i="367"/>
  <c r="P1069" i="367"/>
  <c r="O1069" i="367"/>
  <c r="N1069" i="367"/>
  <c r="R1069" i="367" s="1"/>
  <c r="AB1069" i="367" s="1"/>
  <c r="M1069" i="367"/>
  <c r="L1069" i="367"/>
  <c r="J1069" i="367"/>
  <c r="I1069" i="367"/>
  <c r="H1069" i="367"/>
  <c r="G1069" i="367"/>
  <c r="F1069" i="367"/>
  <c r="E1069" i="367"/>
  <c r="D1069" i="367"/>
  <c r="AA1068" i="367"/>
  <c r="R1068" i="367"/>
  <c r="E1068" i="367"/>
  <c r="K1068" i="367" s="1"/>
  <c r="Z1067" i="367"/>
  <c r="Y1067" i="367"/>
  <c r="X1067" i="367"/>
  <c r="W1067" i="367"/>
  <c r="V1067" i="367"/>
  <c r="U1067" i="367"/>
  <c r="T1067" i="367"/>
  <c r="S1067" i="367"/>
  <c r="Q1067" i="367"/>
  <c r="P1067" i="367"/>
  <c r="O1067" i="367"/>
  <c r="N1067" i="367"/>
  <c r="M1067" i="367"/>
  <c r="L1067" i="367"/>
  <c r="J1067" i="367"/>
  <c r="I1067" i="367"/>
  <c r="H1067" i="367"/>
  <c r="G1067" i="367"/>
  <c r="F1067" i="367"/>
  <c r="E1067" i="367"/>
  <c r="D1067" i="367"/>
  <c r="AA1066" i="367"/>
  <c r="R1066" i="367"/>
  <c r="K1066" i="367"/>
  <c r="E1066" i="367"/>
  <c r="Z1065" i="367"/>
  <c r="Y1065" i="367"/>
  <c r="X1065" i="367"/>
  <c r="W1065" i="367"/>
  <c r="V1065" i="367"/>
  <c r="U1065" i="367"/>
  <c r="T1065" i="367"/>
  <c r="S1065" i="367"/>
  <c r="Q1065" i="367"/>
  <c r="P1065" i="367"/>
  <c r="O1065" i="367"/>
  <c r="N1065" i="367"/>
  <c r="M1065" i="367"/>
  <c r="L1065" i="367"/>
  <c r="J1065" i="367"/>
  <c r="I1065" i="367"/>
  <c r="H1065" i="367"/>
  <c r="G1065" i="367"/>
  <c r="F1065" i="367"/>
  <c r="E1065" i="367"/>
  <c r="D1065" i="367"/>
  <c r="AA1064" i="367"/>
  <c r="R1064" i="367"/>
  <c r="E1064" i="367"/>
  <c r="K1064" i="367" s="1"/>
  <c r="Z1063" i="367"/>
  <c r="Y1063" i="367"/>
  <c r="X1063" i="367"/>
  <c r="W1063" i="367"/>
  <c r="V1063" i="367"/>
  <c r="U1063" i="367"/>
  <c r="T1063" i="367"/>
  <c r="S1063" i="367"/>
  <c r="Q1063" i="367"/>
  <c r="P1063" i="367"/>
  <c r="O1063" i="367"/>
  <c r="N1063" i="367"/>
  <c r="M1063" i="367"/>
  <c r="L1063" i="367"/>
  <c r="J1063" i="367"/>
  <c r="I1063" i="367"/>
  <c r="H1063" i="367"/>
  <c r="G1063" i="367"/>
  <c r="F1063" i="367"/>
  <c r="E1063" i="367"/>
  <c r="D1063" i="367"/>
  <c r="AA1062" i="367"/>
  <c r="R1062" i="367"/>
  <c r="E1062" i="367"/>
  <c r="K1062" i="367" s="1"/>
  <c r="Z1061" i="367"/>
  <c r="Y1061" i="367"/>
  <c r="X1061" i="367"/>
  <c r="W1061" i="367"/>
  <c r="V1061" i="367"/>
  <c r="U1061" i="367"/>
  <c r="T1061" i="367"/>
  <c r="S1061" i="367"/>
  <c r="Q1061" i="367"/>
  <c r="P1061" i="367"/>
  <c r="O1061" i="367"/>
  <c r="N1061" i="367"/>
  <c r="M1061" i="367"/>
  <c r="L1061" i="367"/>
  <c r="J1061" i="367"/>
  <c r="I1061" i="367"/>
  <c r="H1061" i="367"/>
  <c r="G1061" i="367"/>
  <c r="F1061" i="367"/>
  <c r="E1061" i="367"/>
  <c r="D1061" i="367"/>
  <c r="AA1060" i="367"/>
  <c r="R1060" i="367"/>
  <c r="E1060" i="367"/>
  <c r="K1060" i="367" s="1"/>
  <c r="Z1059" i="367"/>
  <c r="Y1059" i="367"/>
  <c r="X1059" i="367"/>
  <c r="W1059" i="367"/>
  <c r="V1059" i="367"/>
  <c r="U1059" i="367"/>
  <c r="T1059" i="367"/>
  <c r="S1059" i="367"/>
  <c r="Q1059" i="367"/>
  <c r="P1059" i="367"/>
  <c r="O1059" i="367"/>
  <c r="N1059" i="367"/>
  <c r="M1059" i="367"/>
  <c r="L1059" i="367"/>
  <c r="J1059" i="367"/>
  <c r="I1059" i="367"/>
  <c r="H1059" i="367"/>
  <c r="G1059" i="367"/>
  <c r="F1059" i="367"/>
  <c r="E1059" i="367"/>
  <c r="D1059" i="367"/>
  <c r="AA1058" i="367"/>
  <c r="R1058" i="367"/>
  <c r="E1058" i="367"/>
  <c r="K1058" i="367" s="1"/>
  <c r="Z1057" i="367"/>
  <c r="Y1057" i="367"/>
  <c r="X1057" i="367"/>
  <c r="W1057" i="367"/>
  <c r="V1057" i="367"/>
  <c r="U1057" i="367"/>
  <c r="T1057" i="367"/>
  <c r="S1057" i="367"/>
  <c r="Q1057" i="367"/>
  <c r="P1057" i="367"/>
  <c r="O1057" i="367"/>
  <c r="N1057" i="367"/>
  <c r="M1057" i="367"/>
  <c r="L1057" i="367"/>
  <c r="J1057" i="367"/>
  <c r="I1057" i="367"/>
  <c r="H1057" i="367"/>
  <c r="G1057" i="367"/>
  <c r="F1057" i="367"/>
  <c r="E1057" i="367"/>
  <c r="D1057" i="367"/>
  <c r="AA1056" i="367"/>
  <c r="R1056" i="367"/>
  <c r="E1056" i="367"/>
  <c r="K1056" i="367" s="1"/>
  <c r="Z1055" i="367"/>
  <c r="Y1055" i="367"/>
  <c r="X1055" i="367"/>
  <c r="W1055" i="367"/>
  <c r="V1055" i="367"/>
  <c r="U1055" i="367"/>
  <c r="T1055" i="367"/>
  <c r="S1055" i="367"/>
  <c r="Q1055" i="367"/>
  <c r="P1055" i="367"/>
  <c r="O1055" i="367"/>
  <c r="N1055" i="367"/>
  <c r="M1055" i="367"/>
  <c r="L1055" i="367"/>
  <c r="J1055" i="367"/>
  <c r="I1055" i="367"/>
  <c r="H1055" i="367"/>
  <c r="G1055" i="367"/>
  <c r="F1055" i="367"/>
  <c r="E1055" i="367"/>
  <c r="D1055" i="367"/>
  <c r="AA1054" i="367"/>
  <c r="AB1054" i="367" s="1"/>
  <c r="R1054" i="367"/>
  <c r="E1054" i="367"/>
  <c r="K1054" i="367" s="1"/>
  <c r="Z1053" i="367"/>
  <c r="Y1053" i="367"/>
  <c r="X1053" i="367"/>
  <c r="W1053" i="367"/>
  <c r="V1053" i="367"/>
  <c r="U1053" i="367"/>
  <c r="T1053" i="367"/>
  <c r="S1053" i="367"/>
  <c r="Q1053" i="367"/>
  <c r="P1053" i="367"/>
  <c r="O1053" i="367"/>
  <c r="N1053" i="367"/>
  <c r="M1053" i="367"/>
  <c r="L1053" i="367"/>
  <c r="J1053" i="367"/>
  <c r="I1053" i="367"/>
  <c r="H1053" i="367"/>
  <c r="G1053" i="367"/>
  <c r="F1053" i="367"/>
  <c r="E1053" i="367"/>
  <c r="D1053" i="367"/>
  <c r="AB1052" i="367"/>
  <c r="AA1052" i="367"/>
  <c r="R1052" i="367"/>
  <c r="E1052" i="367"/>
  <c r="K1052" i="367" s="1"/>
  <c r="Z1051" i="367"/>
  <c r="Y1051" i="367"/>
  <c r="X1051" i="367"/>
  <c r="W1051" i="367"/>
  <c r="V1051" i="367"/>
  <c r="U1051" i="367"/>
  <c r="T1051" i="367"/>
  <c r="S1051" i="367"/>
  <c r="Q1051" i="367"/>
  <c r="P1051" i="367"/>
  <c r="O1051" i="367"/>
  <c r="N1051" i="367"/>
  <c r="M1051" i="367"/>
  <c r="L1051" i="367"/>
  <c r="J1051" i="367"/>
  <c r="I1051" i="367"/>
  <c r="H1051" i="367"/>
  <c r="G1051" i="367"/>
  <c r="F1051" i="367"/>
  <c r="E1051" i="367"/>
  <c r="D1051" i="367"/>
  <c r="AA1050" i="367"/>
  <c r="R1050" i="367"/>
  <c r="E1050" i="367"/>
  <c r="K1050" i="367" s="1"/>
  <c r="Z1049" i="367"/>
  <c r="Y1049" i="367"/>
  <c r="X1049" i="367"/>
  <c r="W1049" i="367"/>
  <c r="V1049" i="367"/>
  <c r="U1049" i="367"/>
  <c r="T1049" i="367"/>
  <c r="S1049" i="367"/>
  <c r="Q1049" i="367"/>
  <c r="P1049" i="367"/>
  <c r="O1049" i="367"/>
  <c r="N1049" i="367"/>
  <c r="M1049" i="367"/>
  <c r="L1049" i="367"/>
  <c r="J1049" i="367"/>
  <c r="I1049" i="367"/>
  <c r="H1049" i="367"/>
  <c r="G1049" i="367"/>
  <c r="F1049" i="367"/>
  <c r="E1049" i="367"/>
  <c r="D1049" i="367"/>
  <c r="AA1048" i="367"/>
  <c r="R1048" i="367"/>
  <c r="E1048" i="367"/>
  <c r="K1048" i="367" s="1"/>
  <c r="Z1047" i="367"/>
  <c r="Y1047" i="367"/>
  <c r="X1047" i="367"/>
  <c r="W1047" i="367"/>
  <c r="V1047" i="367"/>
  <c r="U1047" i="367"/>
  <c r="T1047" i="367"/>
  <c r="S1047" i="367"/>
  <c r="Q1047" i="367"/>
  <c r="P1047" i="367"/>
  <c r="O1047" i="367"/>
  <c r="N1047" i="367"/>
  <c r="M1047" i="367"/>
  <c r="L1047" i="367"/>
  <c r="J1047" i="367"/>
  <c r="I1047" i="367"/>
  <c r="H1047" i="367"/>
  <c r="G1047" i="367"/>
  <c r="F1047" i="367"/>
  <c r="E1047" i="367"/>
  <c r="D1047" i="367"/>
  <c r="AA1046" i="367"/>
  <c r="R1046" i="367"/>
  <c r="E1046" i="367"/>
  <c r="K1046" i="367" s="1"/>
  <c r="Z1045" i="367"/>
  <c r="Y1045" i="367"/>
  <c r="X1045" i="367"/>
  <c r="W1045" i="367"/>
  <c r="V1045" i="367"/>
  <c r="U1045" i="367"/>
  <c r="T1045" i="367"/>
  <c r="S1045" i="367"/>
  <c r="Q1045" i="367"/>
  <c r="P1045" i="367"/>
  <c r="O1045" i="367"/>
  <c r="N1045" i="367"/>
  <c r="M1045" i="367"/>
  <c r="L1045" i="367"/>
  <c r="J1045" i="367"/>
  <c r="I1045" i="367"/>
  <c r="H1045" i="367"/>
  <c r="G1045" i="367"/>
  <c r="F1045" i="367"/>
  <c r="E1045" i="367"/>
  <c r="D1045" i="367"/>
  <c r="AA1044" i="367"/>
  <c r="R1044" i="367"/>
  <c r="E1044" i="367"/>
  <c r="K1044" i="367" s="1"/>
  <c r="Z1043" i="367"/>
  <c r="Y1043" i="367"/>
  <c r="X1043" i="367"/>
  <c r="W1043" i="367"/>
  <c r="V1043" i="367"/>
  <c r="U1043" i="367"/>
  <c r="T1043" i="367"/>
  <c r="S1043" i="367"/>
  <c r="P1043" i="367"/>
  <c r="O1043" i="367"/>
  <c r="N1043" i="367"/>
  <c r="M1043" i="367"/>
  <c r="L1043" i="367"/>
  <c r="J1043" i="367"/>
  <c r="I1043" i="367"/>
  <c r="H1043" i="367"/>
  <c r="G1043" i="367"/>
  <c r="F1043" i="367"/>
  <c r="E1043" i="367"/>
  <c r="D1043" i="367"/>
  <c r="AA1042" i="367"/>
  <c r="R1042" i="367"/>
  <c r="E1042" i="367"/>
  <c r="K1042" i="367" s="1"/>
  <c r="Z1041" i="367"/>
  <c r="Y1041" i="367"/>
  <c r="X1041" i="367"/>
  <c r="W1041" i="367"/>
  <c r="V1041" i="367"/>
  <c r="U1041" i="367"/>
  <c r="T1041" i="367"/>
  <c r="S1041" i="367"/>
  <c r="Q1041" i="367"/>
  <c r="P1041" i="367"/>
  <c r="O1041" i="367"/>
  <c r="N1041" i="367"/>
  <c r="M1041" i="367"/>
  <c r="L1041" i="367"/>
  <c r="J1041" i="367"/>
  <c r="I1041" i="367"/>
  <c r="H1041" i="367"/>
  <c r="G1041" i="367"/>
  <c r="F1041" i="367"/>
  <c r="E1041" i="367"/>
  <c r="D1041" i="367"/>
  <c r="AA1040" i="367"/>
  <c r="R1040" i="367"/>
  <c r="E1040" i="367"/>
  <c r="K1040" i="367" s="1"/>
  <c r="Z1039" i="367"/>
  <c r="Y1039" i="367"/>
  <c r="X1039" i="367"/>
  <c r="W1039" i="367"/>
  <c r="V1039" i="367"/>
  <c r="U1039" i="367"/>
  <c r="T1039" i="367"/>
  <c r="S1039" i="367"/>
  <c r="Q1039" i="367"/>
  <c r="P1039" i="367"/>
  <c r="O1039" i="367"/>
  <c r="N1039" i="367"/>
  <c r="M1039" i="367"/>
  <c r="L1039" i="367"/>
  <c r="J1039" i="367"/>
  <c r="I1039" i="367"/>
  <c r="H1039" i="367"/>
  <c r="G1039" i="367"/>
  <c r="F1039" i="367"/>
  <c r="E1039" i="367"/>
  <c r="D1039" i="367"/>
  <c r="Z1038" i="367"/>
  <c r="X1038" i="367"/>
  <c r="W1038" i="367"/>
  <c r="V1038" i="367"/>
  <c r="P1038" i="367"/>
  <c r="O1038" i="367"/>
  <c r="J1038" i="367"/>
  <c r="I1038" i="367"/>
  <c r="H1038" i="367"/>
  <c r="G1038" i="367"/>
  <c r="F1038" i="367"/>
  <c r="E1038" i="367"/>
  <c r="D1038" i="367"/>
  <c r="Z1037" i="367"/>
  <c r="X1037" i="367"/>
  <c r="W1037" i="367"/>
  <c r="V1037" i="367"/>
  <c r="P1037" i="367"/>
  <c r="O1037" i="367"/>
  <c r="J1037" i="367"/>
  <c r="I1037" i="367"/>
  <c r="H1037" i="367"/>
  <c r="G1037" i="367"/>
  <c r="K1037" i="367" s="1"/>
  <c r="F1037" i="367"/>
  <c r="E1037" i="367"/>
  <c r="D1037" i="367"/>
  <c r="T1036" i="367"/>
  <c r="AA1036" i="367" s="1"/>
  <c r="S1036" i="367"/>
  <c r="N1036" i="367"/>
  <c r="M1036" i="367"/>
  <c r="R1036" i="367" s="1"/>
  <c r="AB1036" i="367" s="1"/>
  <c r="L1036" i="367"/>
  <c r="K1036" i="367"/>
  <c r="E1036" i="367"/>
  <c r="Z1035" i="367"/>
  <c r="Y1035" i="367"/>
  <c r="X1035" i="367"/>
  <c r="W1035" i="367"/>
  <c r="V1035" i="367"/>
  <c r="U1035" i="367"/>
  <c r="T1035" i="367"/>
  <c r="S1035" i="367"/>
  <c r="Q1035" i="367"/>
  <c r="P1035" i="367"/>
  <c r="O1035" i="367"/>
  <c r="N1035" i="367"/>
  <c r="M1035" i="367"/>
  <c r="L1035" i="367"/>
  <c r="J1035" i="367"/>
  <c r="I1035" i="367"/>
  <c r="H1035" i="367"/>
  <c r="G1035" i="367"/>
  <c r="F1035" i="367"/>
  <c r="E1035" i="367"/>
  <c r="D1035" i="367"/>
  <c r="AA1034" i="367"/>
  <c r="R1034" i="367"/>
  <c r="E1034" i="367"/>
  <c r="K1034" i="367" s="1"/>
  <c r="Z1033" i="367"/>
  <c r="Y1033" i="367"/>
  <c r="X1033" i="367"/>
  <c r="W1033" i="367"/>
  <c r="V1033" i="367"/>
  <c r="U1033" i="367"/>
  <c r="T1033" i="367"/>
  <c r="S1033" i="367"/>
  <c r="Q1033" i="367"/>
  <c r="P1033" i="367"/>
  <c r="O1033" i="367"/>
  <c r="N1033" i="367"/>
  <c r="M1033" i="367"/>
  <c r="L1033" i="367"/>
  <c r="J1033" i="367"/>
  <c r="I1033" i="367"/>
  <c r="H1033" i="367"/>
  <c r="G1033" i="367"/>
  <c r="F1033" i="367"/>
  <c r="E1033" i="367"/>
  <c r="D1033" i="367"/>
  <c r="Z1032" i="367"/>
  <c r="Y1032" i="367"/>
  <c r="X1032" i="367"/>
  <c r="W1032" i="367"/>
  <c r="V1032" i="367"/>
  <c r="U1032" i="367"/>
  <c r="T1032" i="367"/>
  <c r="S1032" i="367"/>
  <c r="Q1032" i="367"/>
  <c r="P1032" i="367"/>
  <c r="O1032" i="367"/>
  <c r="N1032" i="367"/>
  <c r="M1032" i="367"/>
  <c r="L1032" i="367"/>
  <c r="J1032" i="367"/>
  <c r="I1032" i="367"/>
  <c r="H1032" i="367"/>
  <c r="G1032" i="367"/>
  <c r="F1032" i="367"/>
  <c r="E1032" i="367"/>
  <c r="D1032" i="367"/>
  <c r="Z1031" i="367"/>
  <c r="Y1031" i="367"/>
  <c r="X1031" i="367"/>
  <c r="W1031" i="367"/>
  <c r="V1031" i="367"/>
  <c r="U1031" i="367"/>
  <c r="T1031" i="367"/>
  <c r="S1031" i="367"/>
  <c r="Q1031" i="367"/>
  <c r="P1031" i="367"/>
  <c r="O1031" i="367"/>
  <c r="N1031" i="367"/>
  <c r="M1031" i="367"/>
  <c r="L1031" i="367"/>
  <c r="J1031" i="367"/>
  <c r="I1031" i="367"/>
  <c r="H1031" i="367"/>
  <c r="G1031" i="367"/>
  <c r="F1031" i="367"/>
  <c r="E1031" i="367"/>
  <c r="D1031" i="367"/>
  <c r="Z1030" i="367"/>
  <c r="Y1030" i="367"/>
  <c r="X1030" i="367"/>
  <c r="W1030" i="367"/>
  <c r="V1030" i="367"/>
  <c r="U1030" i="367"/>
  <c r="T1030" i="367"/>
  <c r="S1030" i="367"/>
  <c r="Q1030" i="367"/>
  <c r="P1030" i="367"/>
  <c r="O1030" i="367"/>
  <c r="N1030" i="367"/>
  <c r="M1030" i="367"/>
  <c r="L1030" i="367"/>
  <c r="J1030" i="367"/>
  <c r="I1030" i="367"/>
  <c r="H1030" i="367"/>
  <c r="G1030" i="367"/>
  <c r="F1030" i="367"/>
  <c r="E1030" i="367"/>
  <c r="D1030" i="367"/>
  <c r="Z1029" i="367"/>
  <c r="Y1029" i="367"/>
  <c r="X1029" i="367"/>
  <c r="W1029" i="367"/>
  <c r="V1029" i="367"/>
  <c r="U1029" i="367"/>
  <c r="T1029" i="367"/>
  <c r="S1029" i="367"/>
  <c r="Q1029" i="367"/>
  <c r="P1029" i="367"/>
  <c r="O1029" i="367"/>
  <c r="N1029" i="367"/>
  <c r="M1029" i="367"/>
  <c r="L1029" i="367"/>
  <c r="J1029" i="367"/>
  <c r="I1029" i="367"/>
  <c r="H1029" i="367"/>
  <c r="G1029" i="367"/>
  <c r="F1029" i="367"/>
  <c r="E1029" i="367"/>
  <c r="D1029" i="367"/>
  <c r="AA1028" i="367"/>
  <c r="R1028" i="367"/>
  <c r="E1028" i="367"/>
  <c r="K1028" i="367" s="1"/>
  <c r="R1027" i="367"/>
  <c r="E1027" i="367"/>
  <c r="K1027" i="367" s="1"/>
  <c r="Z1026" i="367"/>
  <c r="Z1025" i="367" s="1"/>
  <c r="Z1027" i="367" s="1"/>
  <c r="X1026" i="367"/>
  <c r="X1025" i="367" s="1"/>
  <c r="X1027" i="367" s="1"/>
  <c r="W1026" i="367"/>
  <c r="W1025" i="367" s="1"/>
  <c r="W1027" i="367" s="1"/>
  <c r="V1026" i="367"/>
  <c r="V1025" i="367" s="1"/>
  <c r="V1027" i="367" s="1"/>
  <c r="U1026" i="367"/>
  <c r="R1026" i="367"/>
  <c r="E1026" i="367"/>
  <c r="K1026" i="367" s="1"/>
  <c r="T1025" i="367"/>
  <c r="S1025" i="367"/>
  <c r="Q1025" i="367"/>
  <c r="P1025" i="367"/>
  <c r="O1025" i="367"/>
  <c r="N1025" i="367"/>
  <c r="M1025" i="367"/>
  <c r="L1025" i="367"/>
  <c r="J1025" i="367"/>
  <c r="I1025" i="367"/>
  <c r="H1025" i="367"/>
  <c r="G1025" i="367"/>
  <c r="F1025" i="367"/>
  <c r="E1025" i="367"/>
  <c r="D1025" i="367"/>
  <c r="Y1024" i="367"/>
  <c r="AA1024" i="367" s="1"/>
  <c r="R1024" i="367"/>
  <c r="E1024" i="367"/>
  <c r="K1024" i="367" s="1"/>
  <c r="Z1023" i="367"/>
  <c r="Y1023" i="367"/>
  <c r="X1023" i="367"/>
  <c r="W1023" i="367"/>
  <c r="V1023" i="367"/>
  <c r="U1023" i="367"/>
  <c r="T1023" i="367"/>
  <c r="S1023" i="367"/>
  <c r="Q1023" i="367"/>
  <c r="P1023" i="367"/>
  <c r="O1023" i="367"/>
  <c r="N1023" i="367"/>
  <c r="M1023" i="367"/>
  <c r="L1023" i="367"/>
  <c r="J1023" i="367"/>
  <c r="I1023" i="367"/>
  <c r="H1023" i="367"/>
  <c r="G1023" i="367"/>
  <c r="F1023" i="367"/>
  <c r="E1023" i="367"/>
  <c r="D1023" i="367"/>
  <c r="Z1022" i="367"/>
  <c r="Y1022" i="367"/>
  <c r="X1022" i="367"/>
  <c r="W1022" i="367"/>
  <c r="V1022" i="367"/>
  <c r="U1022" i="367"/>
  <c r="T1022" i="367"/>
  <c r="S1022" i="367"/>
  <c r="Q1022" i="367"/>
  <c r="P1022" i="367"/>
  <c r="O1022" i="367"/>
  <c r="N1022" i="367"/>
  <c r="M1022" i="367"/>
  <c r="L1022" i="367"/>
  <c r="J1022" i="367"/>
  <c r="I1022" i="367"/>
  <c r="H1022" i="367"/>
  <c r="G1022" i="367"/>
  <c r="F1022" i="367"/>
  <c r="E1022" i="367"/>
  <c r="D1022" i="367"/>
  <c r="AA1021" i="367"/>
  <c r="R1021" i="367"/>
  <c r="E1021" i="367"/>
  <c r="K1021" i="367" s="1"/>
  <c r="Z1020" i="367"/>
  <c r="Y1020" i="367"/>
  <c r="X1020" i="367"/>
  <c r="W1020" i="367"/>
  <c r="V1020" i="367"/>
  <c r="U1020" i="367"/>
  <c r="T1020" i="367"/>
  <c r="S1020" i="367"/>
  <c r="Q1020" i="367"/>
  <c r="P1020" i="367"/>
  <c r="O1020" i="367"/>
  <c r="N1020" i="367"/>
  <c r="M1020" i="367"/>
  <c r="L1020" i="367"/>
  <c r="J1020" i="367"/>
  <c r="I1020" i="367"/>
  <c r="H1020" i="367"/>
  <c r="G1020" i="367"/>
  <c r="F1020" i="367"/>
  <c r="E1020" i="367"/>
  <c r="D1020" i="367"/>
  <c r="Z1019" i="367"/>
  <c r="Y1019" i="367"/>
  <c r="X1019" i="367"/>
  <c r="W1019" i="367"/>
  <c r="V1019" i="367"/>
  <c r="U1019" i="367"/>
  <c r="T1019" i="367"/>
  <c r="S1019" i="367"/>
  <c r="Q1019" i="367"/>
  <c r="P1019" i="367"/>
  <c r="O1019" i="367"/>
  <c r="N1019" i="367"/>
  <c r="M1019" i="367"/>
  <c r="L1019" i="367"/>
  <c r="J1019" i="367"/>
  <c r="I1019" i="367"/>
  <c r="H1019" i="367"/>
  <c r="G1019" i="367"/>
  <c r="F1019" i="367"/>
  <c r="E1019" i="367"/>
  <c r="D1019" i="367"/>
  <c r="AA1018" i="367"/>
  <c r="R1018" i="367"/>
  <c r="E1018" i="367"/>
  <c r="K1018" i="367" s="1"/>
  <c r="Z1017" i="367"/>
  <c r="Y1017" i="367"/>
  <c r="X1017" i="367"/>
  <c r="W1017" i="367"/>
  <c r="V1017" i="367"/>
  <c r="U1017" i="367"/>
  <c r="T1017" i="367"/>
  <c r="S1017" i="367"/>
  <c r="Q1017" i="367"/>
  <c r="P1017" i="367"/>
  <c r="O1017" i="367"/>
  <c r="N1017" i="367"/>
  <c r="M1017" i="367"/>
  <c r="L1017" i="367"/>
  <c r="J1017" i="367"/>
  <c r="I1017" i="367"/>
  <c r="H1017" i="367"/>
  <c r="G1017" i="367"/>
  <c r="F1017" i="367"/>
  <c r="E1017" i="367"/>
  <c r="D1017" i="367"/>
  <c r="Z1016" i="367"/>
  <c r="Y1016" i="367"/>
  <c r="X1016" i="367"/>
  <c r="W1016" i="367"/>
  <c r="V1016" i="367"/>
  <c r="U1016" i="367"/>
  <c r="T1016" i="367"/>
  <c r="S1016" i="367"/>
  <c r="Q1016" i="367"/>
  <c r="P1016" i="367"/>
  <c r="O1016" i="367"/>
  <c r="N1016" i="367"/>
  <c r="M1016" i="367"/>
  <c r="L1016" i="367"/>
  <c r="J1016" i="367"/>
  <c r="I1016" i="367"/>
  <c r="H1016" i="367"/>
  <c r="G1016" i="367"/>
  <c r="F1016" i="367"/>
  <c r="E1016" i="367"/>
  <c r="D1016" i="367"/>
  <c r="Z1015" i="367"/>
  <c r="Y1015" i="367"/>
  <c r="X1015" i="367"/>
  <c r="W1015" i="367"/>
  <c r="V1015" i="367"/>
  <c r="U1015" i="367"/>
  <c r="T1015" i="367"/>
  <c r="S1015" i="367"/>
  <c r="Q1015" i="367"/>
  <c r="P1015" i="367"/>
  <c r="O1015" i="367"/>
  <c r="N1015" i="367"/>
  <c r="M1015" i="367"/>
  <c r="L1015" i="367"/>
  <c r="J1015" i="367"/>
  <c r="I1015" i="367"/>
  <c r="H1015" i="367"/>
  <c r="G1015" i="367"/>
  <c r="F1015" i="367"/>
  <c r="E1015" i="367"/>
  <c r="D1015" i="367"/>
  <c r="Z1014" i="367"/>
  <c r="Y1014" i="367"/>
  <c r="X1014" i="367"/>
  <c r="W1014" i="367"/>
  <c r="V1014" i="367"/>
  <c r="U1014" i="367"/>
  <c r="T1014" i="367"/>
  <c r="S1014" i="367"/>
  <c r="Q1014" i="367"/>
  <c r="P1014" i="367"/>
  <c r="O1014" i="367"/>
  <c r="N1014" i="367"/>
  <c r="M1014" i="367"/>
  <c r="L1014" i="367"/>
  <c r="J1014" i="367"/>
  <c r="I1014" i="367"/>
  <c r="H1014" i="367"/>
  <c r="G1014" i="367"/>
  <c r="F1014" i="367"/>
  <c r="E1014" i="367"/>
  <c r="D1014" i="367"/>
  <c r="AA1013" i="367"/>
  <c r="R1013" i="367"/>
  <c r="K1013" i="367"/>
  <c r="E1013" i="367"/>
  <c r="Z1012" i="367"/>
  <c r="Y1012" i="367"/>
  <c r="X1012" i="367"/>
  <c r="W1012" i="367"/>
  <c r="V1012" i="367"/>
  <c r="R1012" i="367"/>
  <c r="J1012" i="367"/>
  <c r="I1012" i="367"/>
  <c r="H1012" i="367"/>
  <c r="G1012" i="367"/>
  <c r="F1012" i="367"/>
  <c r="E1012" i="367"/>
  <c r="D1012" i="367"/>
  <c r="Z1011" i="367"/>
  <c r="Y1011" i="367"/>
  <c r="X1011" i="367"/>
  <c r="W1011" i="367"/>
  <c r="V1011" i="367"/>
  <c r="R1011" i="367"/>
  <c r="J1011" i="367"/>
  <c r="I1011" i="367"/>
  <c r="H1011" i="367"/>
  <c r="G1011" i="367"/>
  <c r="F1011" i="367"/>
  <c r="E1011" i="367"/>
  <c r="D1011" i="367"/>
  <c r="Z1010" i="367"/>
  <c r="Y1010" i="367"/>
  <c r="X1010" i="367"/>
  <c r="W1010" i="367"/>
  <c r="V1010" i="367"/>
  <c r="R1010" i="367"/>
  <c r="J1010" i="367"/>
  <c r="I1010" i="367"/>
  <c r="H1010" i="367"/>
  <c r="G1010" i="367"/>
  <c r="F1010" i="367"/>
  <c r="E1010" i="367"/>
  <c r="D1010" i="367"/>
  <c r="Z1009" i="367"/>
  <c r="Y1009" i="367"/>
  <c r="X1009" i="367"/>
  <c r="W1009" i="367"/>
  <c r="V1009" i="367"/>
  <c r="R1009" i="367"/>
  <c r="J1009" i="367"/>
  <c r="I1009" i="367"/>
  <c r="H1009" i="367"/>
  <c r="G1009" i="367"/>
  <c r="F1009" i="367"/>
  <c r="E1009" i="367"/>
  <c r="K1009" i="367" s="1"/>
  <c r="D1009" i="367"/>
  <c r="U1008" i="367"/>
  <c r="U1007" i="367" s="1"/>
  <c r="T1008" i="367"/>
  <c r="S1008" i="367"/>
  <c r="S1007" i="367" s="1"/>
  <c r="Q1008" i="367"/>
  <c r="Q1007" i="367" s="1"/>
  <c r="P1008" i="367"/>
  <c r="P1007" i="367" s="1"/>
  <c r="O1008" i="367"/>
  <c r="N1008" i="367"/>
  <c r="N1007" i="367" s="1"/>
  <c r="M1008" i="367"/>
  <c r="L1008" i="367"/>
  <c r="L1007" i="367" s="1"/>
  <c r="E1008" i="367"/>
  <c r="K1008" i="367" s="1"/>
  <c r="Z1007" i="367"/>
  <c r="X1007" i="367"/>
  <c r="W1007" i="367"/>
  <c r="V1007" i="367"/>
  <c r="T1007" i="367"/>
  <c r="O1007" i="367"/>
  <c r="J1007" i="367"/>
  <c r="I1007" i="367"/>
  <c r="H1007" i="367"/>
  <c r="G1007" i="367"/>
  <c r="F1007" i="367"/>
  <c r="E1007" i="367"/>
  <c r="D1007" i="367"/>
  <c r="AA1006" i="367"/>
  <c r="R1006" i="367"/>
  <c r="E1006" i="367"/>
  <c r="K1006" i="367" s="1"/>
  <c r="Z1005" i="367"/>
  <c r="Y1005" i="367"/>
  <c r="X1005" i="367"/>
  <c r="W1005" i="367"/>
  <c r="V1005" i="367"/>
  <c r="U1005" i="367"/>
  <c r="T1005" i="367"/>
  <c r="S1005" i="367"/>
  <c r="Q1005" i="367"/>
  <c r="P1005" i="367"/>
  <c r="O1005" i="367"/>
  <c r="N1005" i="367"/>
  <c r="M1005" i="367"/>
  <c r="L1005" i="367"/>
  <c r="J1005" i="367"/>
  <c r="I1005" i="367"/>
  <c r="H1005" i="367"/>
  <c r="G1005" i="367"/>
  <c r="F1005" i="367"/>
  <c r="E1005" i="367"/>
  <c r="D1005" i="367"/>
  <c r="AA1004" i="367"/>
  <c r="R1004" i="367"/>
  <c r="K1004" i="367"/>
  <c r="E1004" i="367"/>
  <c r="Z1003" i="367"/>
  <c r="Y1003" i="367"/>
  <c r="X1003" i="367"/>
  <c r="W1003" i="367"/>
  <c r="V1003" i="367"/>
  <c r="U1003" i="367"/>
  <c r="T1003" i="367"/>
  <c r="S1003" i="367"/>
  <c r="Q1003" i="367"/>
  <c r="P1003" i="367"/>
  <c r="O1003" i="367"/>
  <c r="N1003" i="367"/>
  <c r="M1003" i="367"/>
  <c r="L1003" i="367"/>
  <c r="J1003" i="367"/>
  <c r="I1003" i="367"/>
  <c r="H1003" i="367"/>
  <c r="G1003" i="367"/>
  <c r="F1003" i="367"/>
  <c r="E1003" i="367"/>
  <c r="D1003" i="367"/>
  <c r="AA1002" i="367"/>
  <c r="R1002" i="367"/>
  <c r="E1002" i="367"/>
  <c r="K1002" i="367" s="1"/>
  <c r="Z1001" i="367"/>
  <c r="Y1001" i="367"/>
  <c r="X1001" i="367"/>
  <c r="W1001" i="367"/>
  <c r="V1001" i="367"/>
  <c r="U1001" i="367"/>
  <c r="T1001" i="367"/>
  <c r="S1001" i="367"/>
  <c r="Q1001" i="367"/>
  <c r="P1001" i="367"/>
  <c r="O1001" i="367"/>
  <c r="N1001" i="367"/>
  <c r="M1001" i="367"/>
  <c r="L1001" i="367"/>
  <c r="J1001" i="367"/>
  <c r="I1001" i="367"/>
  <c r="H1001" i="367"/>
  <c r="G1001" i="367"/>
  <c r="F1001" i="367"/>
  <c r="E1001" i="367"/>
  <c r="D1001" i="367"/>
  <c r="AA1000" i="367"/>
  <c r="R1000" i="367"/>
  <c r="K1000" i="367"/>
  <c r="E1000" i="367"/>
  <c r="Z999" i="367"/>
  <c r="Y999" i="367"/>
  <c r="X999" i="367"/>
  <c r="W999" i="367"/>
  <c r="V999" i="367"/>
  <c r="U999" i="367"/>
  <c r="T999" i="367"/>
  <c r="S999" i="367"/>
  <c r="Q999" i="367"/>
  <c r="P999" i="367"/>
  <c r="O999" i="367"/>
  <c r="N999" i="367"/>
  <c r="M999" i="367"/>
  <c r="L999" i="367"/>
  <c r="J999" i="367"/>
  <c r="I999" i="367"/>
  <c r="H999" i="367"/>
  <c r="G999" i="367"/>
  <c r="F999" i="367"/>
  <c r="E999" i="367"/>
  <c r="D999" i="367"/>
  <c r="AA998" i="367"/>
  <c r="R998" i="367"/>
  <c r="E998" i="367"/>
  <c r="K998" i="367" s="1"/>
  <c r="Z997" i="367"/>
  <c r="Y997" i="367"/>
  <c r="X997" i="367"/>
  <c r="W997" i="367"/>
  <c r="V997" i="367"/>
  <c r="U997" i="367"/>
  <c r="T997" i="367"/>
  <c r="S997" i="367"/>
  <c r="Q997" i="367"/>
  <c r="P997" i="367"/>
  <c r="O997" i="367"/>
  <c r="N997" i="367"/>
  <c r="M997" i="367"/>
  <c r="L997" i="367"/>
  <c r="J997" i="367"/>
  <c r="I997" i="367"/>
  <c r="H997" i="367"/>
  <c r="G997" i="367"/>
  <c r="F997" i="367"/>
  <c r="E997" i="367"/>
  <c r="D997" i="367"/>
  <c r="AA996" i="367"/>
  <c r="R996" i="367"/>
  <c r="K996" i="367"/>
  <c r="E996" i="367"/>
  <c r="Z995" i="367"/>
  <c r="Y995" i="367"/>
  <c r="X995" i="367"/>
  <c r="W995" i="367"/>
  <c r="V995" i="367"/>
  <c r="U995" i="367"/>
  <c r="T995" i="367"/>
  <c r="S995" i="367"/>
  <c r="Q995" i="367"/>
  <c r="P995" i="367"/>
  <c r="O995" i="367"/>
  <c r="N995" i="367"/>
  <c r="M995" i="367"/>
  <c r="L995" i="367"/>
  <c r="J995" i="367"/>
  <c r="I995" i="367"/>
  <c r="H995" i="367"/>
  <c r="G995" i="367"/>
  <c r="F995" i="367"/>
  <c r="E995" i="367"/>
  <c r="D995" i="367"/>
  <c r="AA994" i="367"/>
  <c r="R994" i="367"/>
  <c r="E994" i="367"/>
  <c r="K994" i="367" s="1"/>
  <c r="Z993" i="367"/>
  <c r="Y993" i="367"/>
  <c r="X993" i="367"/>
  <c r="W993" i="367"/>
  <c r="V993" i="367"/>
  <c r="U993" i="367"/>
  <c r="T993" i="367"/>
  <c r="S993" i="367"/>
  <c r="Q993" i="367"/>
  <c r="P993" i="367"/>
  <c r="O993" i="367"/>
  <c r="N993" i="367"/>
  <c r="M993" i="367"/>
  <c r="L993" i="367"/>
  <c r="J993" i="367"/>
  <c r="I993" i="367"/>
  <c r="H993" i="367"/>
  <c r="G993" i="367"/>
  <c r="F993" i="367"/>
  <c r="E993" i="367"/>
  <c r="D993" i="367"/>
  <c r="AA992" i="367"/>
  <c r="R992" i="367"/>
  <c r="E992" i="367"/>
  <c r="K992" i="367" s="1"/>
  <c r="Z991" i="367"/>
  <c r="Y991" i="367"/>
  <c r="X991" i="367"/>
  <c r="W991" i="367"/>
  <c r="V991" i="367"/>
  <c r="U991" i="367"/>
  <c r="T991" i="367"/>
  <c r="S991" i="367"/>
  <c r="Q991" i="367"/>
  <c r="P991" i="367"/>
  <c r="O991" i="367"/>
  <c r="N991" i="367"/>
  <c r="M991" i="367"/>
  <c r="L991" i="367"/>
  <c r="J991" i="367"/>
  <c r="I991" i="367"/>
  <c r="H991" i="367"/>
  <c r="G991" i="367"/>
  <c r="F991" i="367"/>
  <c r="E991" i="367"/>
  <c r="D991" i="367"/>
  <c r="AA990" i="367"/>
  <c r="R990" i="367"/>
  <c r="E990" i="367"/>
  <c r="K990" i="367" s="1"/>
  <c r="Z989" i="367"/>
  <c r="Y989" i="367"/>
  <c r="X989" i="367"/>
  <c r="W989" i="367"/>
  <c r="V989" i="367"/>
  <c r="U989" i="367"/>
  <c r="T989" i="367"/>
  <c r="S989" i="367"/>
  <c r="Q989" i="367"/>
  <c r="P989" i="367"/>
  <c r="O989" i="367"/>
  <c r="N989" i="367"/>
  <c r="M989" i="367"/>
  <c r="L989" i="367"/>
  <c r="J989" i="367"/>
  <c r="I989" i="367"/>
  <c r="H989" i="367"/>
  <c r="G989" i="367"/>
  <c r="F989" i="367"/>
  <c r="E989" i="367"/>
  <c r="D989" i="367"/>
  <c r="AA988" i="367"/>
  <c r="R988" i="367"/>
  <c r="K988" i="367"/>
  <c r="E988" i="367"/>
  <c r="Z987" i="367"/>
  <c r="Y987" i="367"/>
  <c r="X987" i="367"/>
  <c r="W987" i="367"/>
  <c r="V987" i="367"/>
  <c r="U987" i="367"/>
  <c r="T987" i="367"/>
  <c r="S987" i="367"/>
  <c r="Q987" i="367"/>
  <c r="P987" i="367"/>
  <c r="O987" i="367"/>
  <c r="N987" i="367"/>
  <c r="M987" i="367"/>
  <c r="L987" i="367"/>
  <c r="J987" i="367"/>
  <c r="I987" i="367"/>
  <c r="H987" i="367"/>
  <c r="G987" i="367"/>
  <c r="F987" i="367"/>
  <c r="E987" i="367"/>
  <c r="D987" i="367"/>
  <c r="AA986" i="367"/>
  <c r="R986" i="367"/>
  <c r="AB986" i="367" s="1"/>
  <c r="AC986" i="367" s="1"/>
  <c r="E986" i="367"/>
  <c r="K986" i="367" s="1"/>
  <c r="E985" i="367"/>
  <c r="AA984" i="367"/>
  <c r="R984" i="367"/>
  <c r="E984" i="367"/>
  <c r="K984" i="367" s="1"/>
  <c r="Z983" i="367"/>
  <c r="Z982" i="367" s="1"/>
  <c r="Y983" i="367"/>
  <c r="X983" i="367"/>
  <c r="X982" i="367" s="1"/>
  <c r="W983" i="367"/>
  <c r="W982" i="367" s="1"/>
  <c r="V983" i="367"/>
  <c r="V982" i="367" s="1"/>
  <c r="U983" i="367"/>
  <c r="T983" i="367"/>
  <c r="T982" i="367" s="1"/>
  <c r="S983" i="367"/>
  <c r="Q983" i="367"/>
  <c r="Q982" i="367" s="1"/>
  <c r="P983" i="367"/>
  <c r="P982" i="367" s="1"/>
  <c r="O983" i="367"/>
  <c r="O982" i="367" s="1"/>
  <c r="N983" i="367"/>
  <c r="N982" i="367" s="1"/>
  <c r="M983" i="367"/>
  <c r="M982" i="367" s="1"/>
  <c r="L983" i="367"/>
  <c r="J983" i="367"/>
  <c r="J982" i="367" s="1"/>
  <c r="I983" i="367"/>
  <c r="I982" i="367" s="1"/>
  <c r="H983" i="367"/>
  <c r="H982" i="367" s="1"/>
  <c r="G983" i="367"/>
  <c r="G982" i="367" s="1"/>
  <c r="F983" i="367"/>
  <c r="F982" i="367" s="1"/>
  <c r="E983" i="367"/>
  <c r="D983" i="367"/>
  <c r="D982" i="367" s="1"/>
  <c r="Y982" i="367"/>
  <c r="U982" i="367"/>
  <c r="L982" i="367"/>
  <c r="E982" i="367"/>
  <c r="E981" i="367"/>
  <c r="AA980" i="367"/>
  <c r="R980" i="367"/>
  <c r="AB980" i="367" s="1"/>
  <c r="E980" i="367"/>
  <c r="K980" i="367" s="1"/>
  <c r="AA979" i="367"/>
  <c r="R979" i="367"/>
  <c r="E979" i="367"/>
  <c r="K979" i="367" s="1"/>
  <c r="Z978" i="367"/>
  <c r="Z977" i="367" s="1"/>
  <c r="Y978" i="367"/>
  <c r="Y977" i="367" s="1"/>
  <c r="X978" i="367"/>
  <c r="X977" i="367" s="1"/>
  <c r="W978" i="367"/>
  <c r="W977" i="367" s="1"/>
  <c r="V978" i="367"/>
  <c r="U978" i="367"/>
  <c r="U977" i="367" s="1"/>
  <c r="T978" i="367"/>
  <c r="T977" i="367" s="1"/>
  <c r="S978" i="367"/>
  <c r="S977" i="367" s="1"/>
  <c r="Q978" i="367"/>
  <c r="Q977" i="367" s="1"/>
  <c r="P978" i="367"/>
  <c r="P977" i="367" s="1"/>
  <c r="O978" i="367"/>
  <c r="N978" i="367"/>
  <c r="N977" i="367" s="1"/>
  <c r="M978" i="367"/>
  <c r="M977" i="367" s="1"/>
  <c r="L978" i="367"/>
  <c r="J978" i="367"/>
  <c r="I978" i="367"/>
  <c r="I977" i="367" s="1"/>
  <c r="H978" i="367"/>
  <c r="G978" i="367"/>
  <c r="F978" i="367"/>
  <c r="F977" i="367" s="1"/>
  <c r="E978" i="367"/>
  <c r="D978" i="367"/>
  <c r="V977" i="367"/>
  <c r="O977" i="367"/>
  <c r="J977" i="367"/>
  <c r="H977" i="367"/>
  <c r="G977" i="367"/>
  <c r="E977" i="367"/>
  <c r="D977" i="367"/>
  <c r="E976" i="367"/>
  <c r="AA975" i="367"/>
  <c r="R975" i="367"/>
  <c r="E975" i="367"/>
  <c r="K975" i="367" s="1"/>
  <c r="AA974" i="367"/>
  <c r="R974" i="367"/>
  <c r="AB974" i="367" s="1"/>
  <c r="AC974" i="367" s="1"/>
  <c r="E974" i="367"/>
  <c r="K974" i="367" s="1"/>
  <c r="Z973" i="367"/>
  <c r="Z972" i="367" s="1"/>
  <c r="Z971" i="367" s="1"/>
  <c r="Y973" i="367"/>
  <c r="X973" i="367"/>
  <c r="X972" i="367" s="1"/>
  <c r="X971" i="367" s="1"/>
  <c r="W973" i="367"/>
  <c r="W972" i="367" s="1"/>
  <c r="W971" i="367" s="1"/>
  <c r="V973" i="367"/>
  <c r="V972" i="367" s="1"/>
  <c r="V971" i="367" s="1"/>
  <c r="U973" i="367"/>
  <c r="T973" i="367"/>
  <c r="T972" i="367" s="1"/>
  <c r="T971" i="367" s="1"/>
  <c r="S973" i="367"/>
  <c r="Q973" i="367"/>
  <c r="Q972" i="367" s="1"/>
  <c r="Q971" i="367" s="1"/>
  <c r="P973" i="367"/>
  <c r="O973" i="367"/>
  <c r="O972" i="367" s="1"/>
  <c r="O971" i="367" s="1"/>
  <c r="N973" i="367"/>
  <c r="M973" i="367"/>
  <c r="M972" i="367" s="1"/>
  <c r="M971" i="367" s="1"/>
  <c r="L973" i="367"/>
  <c r="J973" i="367"/>
  <c r="J972" i="367" s="1"/>
  <c r="J971" i="367" s="1"/>
  <c r="I973" i="367"/>
  <c r="H973" i="367"/>
  <c r="H972" i="367" s="1"/>
  <c r="H971" i="367" s="1"/>
  <c r="G973" i="367"/>
  <c r="G972" i="367" s="1"/>
  <c r="G971" i="367" s="1"/>
  <c r="F973" i="367"/>
  <c r="F972" i="367" s="1"/>
  <c r="F971" i="367" s="1"/>
  <c r="E973" i="367"/>
  <c r="D973" i="367"/>
  <c r="Y972" i="367"/>
  <c r="Y971" i="367" s="1"/>
  <c r="U972" i="367"/>
  <c r="U971" i="367" s="1"/>
  <c r="P972" i="367"/>
  <c r="P971" i="367" s="1"/>
  <c r="N972" i="367"/>
  <c r="L972" i="367"/>
  <c r="L971" i="367" s="1"/>
  <c r="I972" i="367"/>
  <c r="I971" i="367" s="1"/>
  <c r="E972" i="367"/>
  <c r="N971" i="367"/>
  <c r="E971" i="367"/>
  <c r="AA970" i="367"/>
  <c r="R970" i="367"/>
  <c r="E970" i="367"/>
  <c r="K970" i="367" s="1"/>
  <c r="AA969" i="367"/>
  <c r="R969" i="367"/>
  <c r="E969" i="367"/>
  <c r="K969" i="367" s="1"/>
  <c r="AA968" i="367"/>
  <c r="R968" i="367"/>
  <c r="E968" i="367"/>
  <c r="K968" i="367" s="1"/>
  <c r="Z967" i="367"/>
  <c r="Y967" i="367"/>
  <c r="X967" i="367"/>
  <c r="W967" i="367"/>
  <c r="V967" i="367"/>
  <c r="U967" i="367"/>
  <c r="T967" i="367"/>
  <c r="S967" i="367"/>
  <c r="Q967" i="367"/>
  <c r="P967" i="367"/>
  <c r="O967" i="367"/>
  <c r="N967" i="367"/>
  <c r="M967" i="367"/>
  <c r="L967" i="367"/>
  <c r="J967" i="367"/>
  <c r="I967" i="367"/>
  <c r="H967" i="367"/>
  <c r="G967" i="367"/>
  <c r="F967" i="367"/>
  <c r="E967" i="367"/>
  <c r="D967" i="367"/>
  <c r="AA966" i="367"/>
  <c r="R966" i="367"/>
  <c r="AB966" i="367" s="1"/>
  <c r="E966" i="367"/>
  <c r="K966" i="367" s="1"/>
  <c r="AA965" i="367"/>
  <c r="R965" i="367"/>
  <c r="E965" i="367"/>
  <c r="K965" i="367" s="1"/>
  <c r="Z964" i="367"/>
  <c r="Y964" i="367"/>
  <c r="X964" i="367"/>
  <c r="W964" i="367"/>
  <c r="V964" i="367"/>
  <c r="U964" i="367"/>
  <c r="T964" i="367"/>
  <c r="S964" i="367"/>
  <c r="Q964" i="367"/>
  <c r="P964" i="367"/>
  <c r="O964" i="367"/>
  <c r="N964" i="367"/>
  <c r="M964" i="367"/>
  <c r="L964" i="367"/>
  <c r="J964" i="367"/>
  <c r="I964" i="367"/>
  <c r="H964" i="367"/>
  <c r="G964" i="367"/>
  <c r="F964" i="367"/>
  <c r="E964" i="367"/>
  <c r="D964" i="367"/>
  <c r="AA963" i="367"/>
  <c r="R963" i="367"/>
  <c r="E963" i="367"/>
  <c r="K963" i="367" s="1"/>
  <c r="AA962" i="367"/>
  <c r="R962" i="367"/>
  <c r="E962" i="367"/>
  <c r="K962" i="367" s="1"/>
  <c r="Z961" i="367"/>
  <c r="Y961" i="367"/>
  <c r="X961" i="367"/>
  <c r="W961" i="367"/>
  <c r="V961" i="367"/>
  <c r="U961" i="367"/>
  <c r="T961" i="367"/>
  <c r="S961" i="367"/>
  <c r="Q961" i="367"/>
  <c r="P961" i="367"/>
  <c r="O961" i="367"/>
  <c r="N961" i="367"/>
  <c r="M961" i="367"/>
  <c r="L961" i="367"/>
  <c r="J961" i="367"/>
  <c r="I961" i="367"/>
  <c r="H961" i="367"/>
  <c r="G961" i="367"/>
  <c r="F961" i="367"/>
  <c r="E961" i="367"/>
  <c r="D961" i="367"/>
  <c r="AA960" i="367"/>
  <c r="R960" i="367"/>
  <c r="E960" i="367"/>
  <c r="K960" i="367" s="1"/>
  <c r="AA959" i="367"/>
  <c r="R959" i="367"/>
  <c r="E959" i="367"/>
  <c r="K959" i="367" s="1"/>
  <c r="AA958" i="367"/>
  <c r="R958" i="367"/>
  <c r="E958" i="367"/>
  <c r="K958" i="367" s="1"/>
  <c r="AA957" i="367"/>
  <c r="R957" i="367"/>
  <c r="E957" i="367"/>
  <c r="K957" i="367" s="1"/>
  <c r="Z956" i="367"/>
  <c r="Y956" i="367"/>
  <c r="X956" i="367"/>
  <c r="W956" i="367"/>
  <c r="V956" i="367"/>
  <c r="U956" i="367"/>
  <c r="T956" i="367"/>
  <c r="S956" i="367"/>
  <c r="Q956" i="367"/>
  <c r="P956" i="367"/>
  <c r="O956" i="367"/>
  <c r="N956" i="367"/>
  <c r="M956" i="367"/>
  <c r="L956" i="367"/>
  <c r="J956" i="367"/>
  <c r="I956" i="367"/>
  <c r="H956" i="367"/>
  <c r="G956" i="367"/>
  <c r="F956" i="367"/>
  <c r="E956" i="367"/>
  <c r="D956" i="367"/>
  <c r="AA955" i="367"/>
  <c r="R955" i="367"/>
  <c r="E955" i="367"/>
  <c r="K955" i="367" s="1"/>
  <c r="AA954" i="367"/>
  <c r="R954" i="367"/>
  <c r="E954" i="367"/>
  <c r="K954" i="367" s="1"/>
  <c r="AA953" i="367"/>
  <c r="R953" i="367"/>
  <c r="E953" i="367"/>
  <c r="K953" i="367" s="1"/>
  <c r="AA952" i="367"/>
  <c r="R952" i="367"/>
  <c r="AB952" i="367" s="1"/>
  <c r="E952" i="367"/>
  <c r="K952" i="367" s="1"/>
  <c r="AA951" i="367"/>
  <c r="R951" i="367"/>
  <c r="E951" i="367"/>
  <c r="K951" i="367" s="1"/>
  <c r="AA950" i="367"/>
  <c r="R950" i="367"/>
  <c r="E950" i="367"/>
  <c r="K950" i="367" s="1"/>
  <c r="Z949" i="367"/>
  <c r="Z919" i="367" s="1"/>
  <c r="Y949" i="367"/>
  <c r="X949" i="367"/>
  <c r="X919" i="367" s="1"/>
  <c r="W949" i="367"/>
  <c r="W919" i="367" s="1"/>
  <c r="V949" i="367"/>
  <c r="V919" i="367" s="1"/>
  <c r="U949" i="367"/>
  <c r="T949" i="367"/>
  <c r="T919" i="367" s="1"/>
  <c r="S949" i="367"/>
  <c r="Q949" i="367"/>
  <c r="Q919" i="367" s="1"/>
  <c r="P949" i="367"/>
  <c r="O949" i="367"/>
  <c r="O919" i="367" s="1"/>
  <c r="N949" i="367"/>
  <c r="M949" i="367"/>
  <c r="M919" i="367" s="1"/>
  <c r="L949" i="367"/>
  <c r="J949" i="367"/>
  <c r="J919" i="367" s="1"/>
  <c r="I949" i="367"/>
  <c r="I919" i="367" s="1"/>
  <c r="H949" i="367"/>
  <c r="H919" i="367" s="1"/>
  <c r="G949" i="367"/>
  <c r="G919" i="367" s="1"/>
  <c r="F949" i="367"/>
  <c r="F919" i="367" s="1"/>
  <c r="E949" i="367"/>
  <c r="D949" i="367"/>
  <c r="D919" i="367" s="1"/>
  <c r="AA948" i="367"/>
  <c r="R948" i="367"/>
  <c r="E948" i="367"/>
  <c r="K948" i="367" s="1"/>
  <c r="AA947" i="367"/>
  <c r="R947" i="367"/>
  <c r="E947" i="367"/>
  <c r="K947" i="367" s="1"/>
  <c r="AA946" i="367"/>
  <c r="R946" i="367"/>
  <c r="E946" i="367"/>
  <c r="K946" i="367" s="1"/>
  <c r="AA945" i="367"/>
  <c r="R945" i="367"/>
  <c r="E945" i="367"/>
  <c r="K945" i="367" s="1"/>
  <c r="AA944" i="367"/>
  <c r="R944" i="367"/>
  <c r="E944" i="367"/>
  <c r="K944" i="367" s="1"/>
  <c r="AA943" i="367"/>
  <c r="R943" i="367"/>
  <c r="E943" i="367"/>
  <c r="K943" i="367" s="1"/>
  <c r="AA942" i="367"/>
  <c r="R942" i="367"/>
  <c r="E942" i="367"/>
  <c r="K942" i="367" s="1"/>
  <c r="AA941" i="367"/>
  <c r="R941" i="367"/>
  <c r="E941" i="367"/>
  <c r="K941" i="367" s="1"/>
  <c r="AA940" i="367"/>
  <c r="R940" i="367"/>
  <c r="E940" i="367"/>
  <c r="K940" i="367" s="1"/>
  <c r="AA939" i="367"/>
  <c r="R939" i="367"/>
  <c r="E939" i="367"/>
  <c r="K939" i="367" s="1"/>
  <c r="AA938" i="367"/>
  <c r="R938" i="367"/>
  <c r="E938" i="367"/>
  <c r="K938" i="367" s="1"/>
  <c r="AA937" i="367"/>
  <c r="R937" i="367"/>
  <c r="E937" i="367"/>
  <c r="K937" i="367" s="1"/>
  <c r="AA936" i="367"/>
  <c r="R936" i="367"/>
  <c r="E936" i="367"/>
  <c r="K936" i="367" s="1"/>
  <c r="AA935" i="367"/>
  <c r="R935" i="367"/>
  <c r="E935" i="367"/>
  <c r="K935" i="367" s="1"/>
  <c r="AA934" i="367"/>
  <c r="R934" i="367"/>
  <c r="E934" i="367"/>
  <c r="K934" i="367" s="1"/>
  <c r="AA933" i="367"/>
  <c r="R933" i="367"/>
  <c r="E933" i="367"/>
  <c r="K933" i="367" s="1"/>
  <c r="AA932" i="367"/>
  <c r="AB932" i="367" s="1"/>
  <c r="R932" i="367"/>
  <c r="E932" i="367"/>
  <c r="K932" i="367" s="1"/>
  <c r="AA931" i="367"/>
  <c r="R931" i="367"/>
  <c r="E931" i="367"/>
  <c r="K931" i="367" s="1"/>
  <c r="AA930" i="367"/>
  <c r="AB930" i="367" s="1"/>
  <c r="R930" i="367"/>
  <c r="E930" i="367"/>
  <c r="K930" i="367" s="1"/>
  <c r="AA929" i="367"/>
  <c r="R929" i="367"/>
  <c r="E929" i="367"/>
  <c r="K929" i="367" s="1"/>
  <c r="AA928" i="367"/>
  <c r="R928" i="367"/>
  <c r="E928" i="367"/>
  <c r="K928" i="367" s="1"/>
  <c r="AA927" i="367"/>
  <c r="R927" i="367"/>
  <c r="AB927" i="367" s="1"/>
  <c r="E927" i="367"/>
  <c r="K927" i="367" s="1"/>
  <c r="AA926" i="367"/>
  <c r="R926" i="367"/>
  <c r="E926" i="367"/>
  <c r="K926" i="367" s="1"/>
  <c r="AA925" i="367"/>
  <c r="AB925" i="367" s="1"/>
  <c r="R925" i="367"/>
  <c r="E925" i="367"/>
  <c r="K925" i="367" s="1"/>
  <c r="AA924" i="367"/>
  <c r="R924" i="367"/>
  <c r="E924" i="367"/>
  <c r="K924" i="367" s="1"/>
  <c r="AA923" i="367"/>
  <c r="R923" i="367"/>
  <c r="E923" i="367"/>
  <c r="K923" i="367" s="1"/>
  <c r="AA922" i="367"/>
  <c r="R922" i="367"/>
  <c r="E922" i="367"/>
  <c r="K922" i="367" s="1"/>
  <c r="AA921" i="367"/>
  <c r="AB921" i="367" s="1"/>
  <c r="R921" i="367"/>
  <c r="E921" i="367"/>
  <c r="K921" i="367" s="1"/>
  <c r="AA920" i="367"/>
  <c r="R920" i="367"/>
  <c r="E920" i="367"/>
  <c r="K920" i="367" s="1"/>
  <c r="Y919" i="367"/>
  <c r="U919" i="367"/>
  <c r="P919" i="367"/>
  <c r="L919" i="367"/>
  <c r="E919" i="367"/>
  <c r="AA918" i="367"/>
  <c r="R918" i="367"/>
  <c r="E918" i="367"/>
  <c r="K918" i="367" s="1"/>
  <c r="Z917" i="367"/>
  <c r="Y917" i="367"/>
  <c r="X917" i="367"/>
  <c r="W917" i="367"/>
  <c r="V917" i="367"/>
  <c r="U917" i="367"/>
  <c r="T917" i="367"/>
  <c r="S917" i="367"/>
  <c r="Q917" i="367"/>
  <c r="P917" i="367"/>
  <c r="O917" i="367"/>
  <c r="N917" i="367"/>
  <c r="M917" i="367"/>
  <c r="L917" i="367"/>
  <c r="J917" i="367"/>
  <c r="I917" i="367"/>
  <c r="H917" i="367"/>
  <c r="G917" i="367"/>
  <c r="F917" i="367"/>
  <c r="E917" i="367"/>
  <c r="D917" i="367"/>
  <c r="AA916" i="367"/>
  <c r="R916" i="367"/>
  <c r="E916" i="367"/>
  <c r="K916" i="367" s="1"/>
  <c r="Z915" i="367"/>
  <c r="Y915" i="367"/>
  <c r="X915" i="367"/>
  <c r="W915" i="367"/>
  <c r="V915" i="367"/>
  <c r="U915" i="367"/>
  <c r="T915" i="367"/>
  <c r="S915" i="367"/>
  <c r="Q915" i="367"/>
  <c r="P915" i="367"/>
  <c r="O915" i="367"/>
  <c r="N915" i="367"/>
  <c r="M915" i="367"/>
  <c r="L915" i="367"/>
  <c r="J915" i="367"/>
  <c r="I915" i="367"/>
  <c r="H915" i="367"/>
  <c r="G915" i="367"/>
  <c r="F915" i="367"/>
  <c r="E915" i="367"/>
  <c r="D915" i="367"/>
  <c r="AA914" i="367"/>
  <c r="R914" i="367"/>
  <c r="E914" i="367"/>
  <c r="K914" i="367" s="1"/>
  <c r="Z913" i="367"/>
  <c r="Y913" i="367"/>
  <c r="X913" i="367"/>
  <c r="W913" i="367"/>
  <c r="V913" i="367"/>
  <c r="U913" i="367"/>
  <c r="T913" i="367"/>
  <c r="S913" i="367"/>
  <c r="Q913" i="367"/>
  <c r="P913" i="367"/>
  <c r="O913" i="367"/>
  <c r="N913" i="367"/>
  <c r="M913" i="367"/>
  <c r="L913" i="367"/>
  <c r="J913" i="367"/>
  <c r="I913" i="367"/>
  <c r="H913" i="367"/>
  <c r="G913" i="367"/>
  <c r="F913" i="367"/>
  <c r="E913" i="367"/>
  <c r="D913" i="367"/>
  <c r="AA912" i="367"/>
  <c r="R912" i="367"/>
  <c r="E912" i="367"/>
  <c r="K912" i="367" s="1"/>
  <c r="Z911" i="367"/>
  <c r="Y911" i="367"/>
  <c r="X911" i="367"/>
  <c r="W911" i="367"/>
  <c r="V911" i="367"/>
  <c r="U911" i="367"/>
  <c r="T911" i="367"/>
  <c r="S911" i="367"/>
  <c r="Q911" i="367"/>
  <c r="P911" i="367"/>
  <c r="O911" i="367"/>
  <c r="N911" i="367"/>
  <c r="M911" i="367"/>
  <c r="L911" i="367"/>
  <c r="J911" i="367"/>
  <c r="I911" i="367"/>
  <c r="H911" i="367"/>
  <c r="G911" i="367"/>
  <c r="F911" i="367"/>
  <c r="E911" i="367"/>
  <c r="D911" i="367"/>
  <c r="AA910" i="367"/>
  <c r="R910" i="367"/>
  <c r="AB910" i="367" s="1"/>
  <c r="E910" i="367"/>
  <c r="K910" i="367" s="1"/>
  <c r="AA909" i="367"/>
  <c r="R909" i="367"/>
  <c r="E909" i="367"/>
  <c r="K909" i="367" s="1"/>
  <c r="Z908" i="367"/>
  <c r="Y908" i="367"/>
  <c r="X908" i="367"/>
  <c r="W908" i="367"/>
  <c r="V908" i="367"/>
  <c r="U908" i="367"/>
  <c r="T908" i="367"/>
  <c r="S908" i="367"/>
  <c r="AA908" i="367" s="1"/>
  <c r="Q908" i="367"/>
  <c r="P908" i="367"/>
  <c r="O908" i="367"/>
  <c r="N908" i="367"/>
  <c r="R908" i="367" s="1"/>
  <c r="AB908" i="367" s="1"/>
  <c r="M908" i="367"/>
  <c r="L908" i="367"/>
  <c r="J908" i="367"/>
  <c r="I908" i="367"/>
  <c r="H908" i="367"/>
  <c r="G908" i="367"/>
  <c r="F908" i="367"/>
  <c r="E908" i="367"/>
  <c r="D908" i="367"/>
  <c r="AA907" i="367"/>
  <c r="R907" i="367"/>
  <c r="E907" i="367"/>
  <c r="K907" i="367" s="1"/>
  <c r="Z906" i="367"/>
  <c r="Y906" i="367"/>
  <c r="X906" i="367"/>
  <c r="W906" i="367"/>
  <c r="V906" i="367"/>
  <c r="U906" i="367"/>
  <c r="T906" i="367"/>
  <c r="S906" i="367"/>
  <c r="AA906" i="367" s="1"/>
  <c r="Q906" i="367"/>
  <c r="P906" i="367"/>
  <c r="O906" i="367"/>
  <c r="N906" i="367"/>
  <c r="M906" i="367"/>
  <c r="L906" i="367"/>
  <c r="J906" i="367"/>
  <c r="I906" i="367"/>
  <c r="H906" i="367"/>
  <c r="G906" i="367"/>
  <c r="F906" i="367"/>
  <c r="E906" i="367"/>
  <c r="D906" i="367"/>
  <c r="AA905" i="367"/>
  <c r="R905" i="367"/>
  <c r="E905" i="367"/>
  <c r="K905" i="367" s="1"/>
  <c r="Z904" i="367"/>
  <c r="Y904" i="367"/>
  <c r="X904" i="367"/>
  <c r="W904" i="367"/>
  <c r="V904" i="367"/>
  <c r="U904" i="367"/>
  <c r="T904" i="367"/>
  <c r="S904" i="367"/>
  <c r="Q904" i="367"/>
  <c r="P904" i="367"/>
  <c r="O904" i="367"/>
  <c r="N904" i="367"/>
  <c r="M904" i="367"/>
  <c r="L904" i="367"/>
  <c r="J904" i="367"/>
  <c r="I904" i="367"/>
  <c r="H904" i="367"/>
  <c r="G904" i="367"/>
  <c r="F904" i="367"/>
  <c r="E904" i="367"/>
  <c r="D904" i="367"/>
  <c r="AA903" i="367"/>
  <c r="R903" i="367"/>
  <c r="E903" i="367"/>
  <c r="K903" i="367" s="1"/>
  <c r="Z902" i="367"/>
  <c r="Y902" i="367"/>
  <c r="X902" i="367"/>
  <c r="W902" i="367"/>
  <c r="V902" i="367"/>
  <c r="U902" i="367"/>
  <c r="T902" i="367"/>
  <c r="S902" i="367"/>
  <c r="Q902" i="367"/>
  <c r="P902" i="367"/>
  <c r="O902" i="367"/>
  <c r="N902" i="367"/>
  <c r="M902" i="367"/>
  <c r="L902" i="367"/>
  <c r="J902" i="367"/>
  <c r="I902" i="367"/>
  <c r="H902" i="367"/>
  <c r="G902" i="367"/>
  <c r="F902" i="367"/>
  <c r="E902" i="367"/>
  <c r="D902" i="367"/>
  <c r="AA901" i="367"/>
  <c r="AB901" i="367" s="1"/>
  <c r="R901" i="367"/>
  <c r="K901" i="367"/>
  <c r="E901" i="367"/>
  <c r="Z900" i="367"/>
  <c r="Y900" i="367"/>
  <c r="X900" i="367"/>
  <c r="W900" i="367"/>
  <c r="V900" i="367"/>
  <c r="U900" i="367"/>
  <c r="T900" i="367"/>
  <c r="S900" i="367"/>
  <c r="Q900" i="367"/>
  <c r="P900" i="367"/>
  <c r="O900" i="367"/>
  <c r="N900" i="367"/>
  <c r="M900" i="367"/>
  <c r="L900" i="367"/>
  <c r="J900" i="367"/>
  <c r="I900" i="367"/>
  <c r="H900" i="367"/>
  <c r="G900" i="367"/>
  <c r="F900" i="367"/>
  <c r="E900" i="367"/>
  <c r="D900" i="367"/>
  <c r="K900" i="367" s="1"/>
  <c r="AA899" i="367"/>
  <c r="R899" i="367"/>
  <c r="AB899" i="367" s="1"/>
  <c r="E899" i="367"/>
  <c r="K899" i="367" s="1"/>
  <c r="Z898" i="367"/>
  <c r="Y898" i="367"/>
  <c r="X898" i="367"/>
  <c r="W898" i="367"/>
  <c r="V898" i="367"/>
  <c r="U898" i="367"/>
  <c r="T898" i="367"/>
  <c r="S898" i="367"/>
  <c r="Q898" i="367"/>
  <c r="P898" i="367"/>
  <c r="O898" i="367"/>
  <c r="N898" i="367"/>
  <c r="M898" i="367"/>
  <c r="L898" i="367"/>
  <c r="J898" i="367"/>
  <c r="I898" i="367"/>
  <c r="H898" i="367"/>
  <c r="G898" i="367"/>
  <c r="F898" i="367"/>
  <c r="E898" i="367"/>
  <c r="D898" i="367"/>
  <c r="AA897" i="367"/>
  <c r="R897" i="367"/>
  <c r="AB897" i="367" s="1"/>
  <c r="E897" i="367"/>
  <c r="K897" i="367" s="1"/>
  <c r="Z896" i="367"/>
  <c r="Y896" i="367"/>
  <c r="X896" i="367"/>
  <c r="W896" i="367"/>
  <c r="V896" i="367"/>
  <c r="U896" i="367"/>
  <c r="T896" i="367"/>
  <c r="S896" i="367"/>
  <c r="Q896" i="367"/>
  <c r="P896" i="367"/>
  <c r="O896" i="367"/>
  <c r="N896" i="367"/>
  <c r="M896" i="367"/>
  <c r="L896" i="367"/>
  <c r="J896" i="367"/>
  <c r="I896" i="367"/>
  <c r="H896" i="367"/>
  <c r="G896" i="367"/>
  <c r="F896" i="367"/>
  <c r="E896" i="367"/>
  <c r="D896" i="367"/>
  <c r="AA895" i="367"/>
  <c r="R895" i="367"/>
  <c r="E895" i="367"/>
  <c r="K895" i="367" s="1"/>
  <c r="Z894" i="367"/>
  <c r="Y894" i="367"/>
  <c r="X894" i="367"/>
  <c r="W894" i="367"/>
  <c r="V894" i="367"/>
  <c r="U894" i="367"/>
  <c r="T894" i="367"/>
  <c r="S894" i="367"/>
  <c r="Q894" i="367"/>
  <c r="P894" i="367"/>
  <c r="O894" i="367"/>
  <c r="N894" i="367"/>
  <c r="M894" i="367"/>
  <c r="L894" i="367"/>
  <c r="J894" i="367"/>
  <c r="I894" i="367"/>
  <c r="H894" i="367"/>
  <c r="G894" i="367"/>
  <c r="F894" i="367"/>
  <c r="E894" i="367"/>
  <c r="D894" i="367"/>
  <c r="AA893" i="367"/>
  <c r="R893" i="367"/>
  <c r="AB893" i="367" s="1"/>
  <c r="E893" i="367"/>
  <c r="K893" i="367" s="1"/>
  <c r="Z892" i="367"/>
  <c r="Y892" i="367"/>
  <c r="X892" i="367"/>
  <c r="W892" i="367"/>
  <c r="V892" i="367"/>
  <c r="U892" i="367"/>
  <c r="T892" i="367"/>
  <c r="S892" i="367"/>
  <c r="Q892" i="367"/>
  <c r="P892" i="367"/>
  <c r="O892" i="367"/>
  <c r="N892" i="367"/>
  <c r="M892" i="367"/>
  <c r="L892" i="367"/>
  <c r="J892" i="367"/>
  <c r="I892" i="367"/>
  <c r="H892" i="367"/>
  <c r="G892" i="367"/>
  <c r="F892" i="367"/>
  <c r="E892" i="367"/>
  <c r="D892" i="367"/>
  <c r="AA891" i="367"/>
  <c r="R891" i="367"/>
  <c r="E891" i="367"/>
  <c r="K891" i="367" s="1"/>
  <c r="Z890" i="367"/>
  <c r="Y890" i="367"/>
  <c r="X890" i="367"/>
  <c r="W890" i="367"/>
  <c r="V890" i="367"/>
  <c r="U890" i="367"/>
  <c r="T890" i="367"/>
  <c r="S890" i="367"/>
  <c r="Q890" i="367"/>
  <c r="P890" i="367"/>
  <c r="O890" i="367"/>
  <c r="N890" i="367"/>
  <c r="M890" i="367"/>
  <c r="L890" i="367"/>
  <c r="J890" i="367"/>
  <c r="I890" i="367"/>
  <c r="H890" i="367"/>
  <c r="G890" i="367"/>
  <c r="F890" i="367"/>
  <c r="E890" i="367"/>
  <c r="D890" i="367"/>
  <c r="AA889" i="367"/>
  <c r="R889" i="367"/>
  <c r="E889" i="367"/>
  <c r="K889" i="367" s="1"/>
  <c r="Z888" i="367"/>
  <c r="Y888" i="367"/>
  <c r="X888" i="367"/>
  <c r="W888" i="367"/>
  <c r="V888" i="367"/>
  <c r="U888" i="367"/>
  <c r="T888" i="367"/>
  <c r="S888" i="367"/>
  <c r="Q888" i="367"/>
  <c r="P888" i="367"/>
  <c r="O888" i="367"/>
  <c r="N888" i="367"/>
  <c r="M888" i="367"/>
  <c r="L888" i="367"/>
  <c r="J888" i="367"/>
  <c r="I888" i="367"/>
  <c r="H888" i="367"/>
  <c r="G888" i="367"/>
  <c r="F888" i="367"/>
  <c r="E888" i="367"/>
  <c r="D888" i="367"/>
  <c r="AA887" i="367"/>
  <c r="R887" i="367"/>
  <c r="AB887" i="367" s="1"/>
  <c r="E887" i="367"/>
  <c r="K887" i="367" s="1"/>
  <c r="Z886" i="367"/>
  <c r="Y886" i="367"/>
  <c r="X886" i="367"/>
  <c r="W886" i="367"/>
  <c r="V886" i="367"/>
  <c r="U886" i="367"/>
  <c r="T886" i="367"/>
  <c r="S886" i="367"/>
  <c r="Q886" i="367"/>
  <c r="P886" i="367"/>
  <c r="O886" i="367"/>
  <c r="N886" i="367"/>
  <c r="M886" i="367"/>
  <c r="L886" i="367"/>
  <c r="J886" i="367"/>
  <c r="I886" i="367"/>
  <c r="H886" i="367"/>
  <c r="G886" i="367"/>
  <c r="F886" i="367"/>
  <c r="E886" i="367"/>
  <c r="D886" i="367"/>
  <c r="AA885" i="367"/>
  <c r="R885" i="367"/>
  <c r="AB885" i="367" s="1"/>
  <c r="E885" i="367"/>
  <c r="K885" i="367" s="1"/>
  <c r="Z884" i="367"/>
  <c r="Y884" i="367"/>
  <c r="X884" i="367"/>
  <c r="W884" i="367"/>
  <c r="V884" i="367"/>
  <c r="U884" i="367"/>
  <c r="T884" i="367"/>
  <c r="S884" i="367"/>
  <c r="Q884" i="367"/>
  <c r="P884" i="367"/>
  <c r="O884" i="367"/>
  <c r="N884" i="367"/>
  <c r="M884" i="367"/>
  <c r="L884" i="367"/>
  <c r="J884" i="367"/>
  <c r="I884" i="367"/>
  <c r="H884" i="367"/>
  <c r="G884" i="367"/>
  <c r="F884" i="367"/>
  <c r="E884" i="367"/>
  <c r="D884" i="367"/>
  <c r="AA883" i="367"/>
  <c r="R883" i="367"/>
  <c r="AB883" i="367" s="1"/>
  <c r="E883" i="367"/>
  <c r="K883" i="367" s="1"/>
  <c r="Z882" i="367"/>
  <c r="Y882" i="367"/>
  <c r="X882" i="367"/>
  <c r="W882" i="367"/>
  <c r="V882" i="367"/>
  <c r="U882" i="367"/>
  <c r="T882" i="367"/>
  <c r="S882" i="367"/>
  <c r="Q882" i="367"/>
  <c r="P882" i="367"/>
  <c r="O882" i="367"/>
  <c r="N882" i="367"/>
  <c r="M882" i="367"/>
  <c r="L882" i="367"/>
  <c r="J882" i="367"/>
  <c r="I882" i="367"/>
  <c r="H882" i="367"/>
  <c r="G882" i="367"/>
  <c r="F882" i="367"/>
  <c r="E882" i="367"/>
  <c r="D882" i="367"/>
  <c r="AA881" i="367"/>
  <c r="R881" i="367"/>
  <c r="AB881" i="367" s="1"/>
  <c r="E881" i="367"/>
  <c r="K881" i="367" s="1"/>
  <c r="Z880" i="367"/>
  <c r="Y880" i="367"/>
  <c r="X880" i="367"/>
  <c r="W880" i="367"/>
  <c r="V880" i="367"/>
  <c r="U880" i="367"/>
  <c r="T880" i="367"/>
  <c r="S880" i="367"/>
  <c r="Q880" i="367"/>
  <c r="P880" i="367"/>
  <c r="O880" i="367"/>
  <c r="N880" i="367"/>
  <c r="M880" i="367"/>
  <c r="L880" i="367"/>
  <c r="J880" i="367"/>
  <c r="I880" i="367"/>
  <c r="H880" i="367"/>
  <c r="G880" i="367"/>
  <c r="F880" i="367"/>
  <c r="E880" i="367"/>
  <c r="D880" i="367"/>
  <c r="AA879" i="367"/>
  <c r="R879" i="367"/>
  <c r="E879" i="367"/>
  <c r="K879" i="367" s="1"/>
  <c r="Z878" i="367"/>
  <c r="Y878" i="367"/>
  <c r="X878" i="367"/>
  <c r="W878" i="367"/>
  <c r="V878" i="367"/>
  <c r="U878" i="367"/>
  <c r="T878" i="367"/>
  <c r="S878" i="367"/>
  <c r="Q878" i="367"/>
  <c r="P878" i="367"/>
  <c r="O878" i="367"/>
  <c r="N878" i="367"/>
  <c r="M878" i="367"/>
  <c r="L878" i="367"/>
  <c r="J878" i="367"/>
  <c r="I878" i="367"/>
  <c r="H878" i="367"/>
  <c r="G878" i="367"/>
  <c r="F878" i="367"/>
  <c r="E878" i="367"/>
  <c r="D878" i="367"/>
  <c r="AA877" i="367"/>
  <c r="R877" i="367"/>
  <c r="AB877" i="367" s="1"/>
  <c r="E877" i="367"/>
  <c r="K877" i="367" s="1"/>
  <c r="Z876" i="367"/>
  <c r="Y876" i="367"/>
  <c r="X876" i="367"/>
  <c r="W876" i="367"/>
  <c r="V876" i="367"/>
  <c r="U876" i="367"/>
  <c r="T876" i="367"/>
  <c r="S876" i="367"/>
  <c r="AA876" i="367" s="1"/>
  <c r="Q876" i="367"/>
  <c r="P876" i="367"/>
  <c r="O876" i="367"/>
  <c r="N876" i="367"/>
  <c r="M876" i="367"/>
  <c r="L876" i="367"/>
  <c r="J876" i="367"/>
  <c r="I876" i="367"/>
  <c r="H876" i="367"/>
  <c r="G876" i="367"/>
  <c r="F876" i="367"/>
  <c r="E876" i="367"/>
  <c r="D876" i="367"/>
  <c r="AA875" i="367"/>
  <c r="R875" i="367"/>
  <c r="AB875" i="367" s="1"/>
  <c r="E875" i="367"/>
  <c r="K875" i="367" s="1"/>
  <c r="Z874" i="367"/>
  <c r="Y874" i="367"/>
  <c r="X874" i="367"/>
  <c r="W874" i="367"/>
  <c r="V874" i="367"/>
  <c r="U874" i="367"/>
  <c r="T874" i="367"/>
  <c r="S874" i="367"/>
  <c r="AA874" i="367" s="1"/>
  <c r="Q874" i="367"/>
  <c r="P874" i="367"/>
  <c r="O874" i="367"/>
  <c r="N874" i="367"/>
  <c r="M874" i="367"/>
  <c r="L874" i="367"/>
  <c r="J874" i="367"/>
  <c r="I874" i="367"/>
  <c r="H874" i="367"/>
  <c r="G874" i="367"/>
  <c r="F874" i="367"/>
  <c r="E874" i="367"/>
  <c r="D874" i="367"/>
  <c r="AA873" i="367"/>
  <c r="R873" i="367"/>
  <c r="AB873" i="367" s="1"/>
  <c r="K873" i="367"/>
  <c r="E873" i="367"/>
  <c r="Z872" i="367"/>
  <c r="Y872" i="367"/>
  <c r="X872" i="367"/>
  <c r="W872" i="367"/>
  <c r="V872" i="367"/>
  <c r="U872" i="367"/>
  <c r="T872" i="367"/>
  <c r="S872" i="367"/>
  <c r="Q872" i="367"/>
  <c r="P872" i="367"/>
  <c r="O872" i="367"/>
  <c r="N872" i="367"/>
  <c r="M872" i="367"/>
  <c r="L872" i="367"/>
  <c r="J872" i="367"/>
  <c r="I872" i="367"/>
  <c r="H872" i="367"/>
  <c r="G872" i="367"/>
  <c r="F872" i="367"/>
  <c r="E872" i="367"/>
  <c r="D872" i="367"/>
  <c r="AA871" i="367"/>
  <c r="R871" i="367"/>
  <c r="E871" i="367"/>
  <c r="K871" i="367" s="1"/>
  <c r="Z870" i="367"/>
  <c r="Y870" i="367"/>
  <c r="X870" i="367"/>
  <c r="W870" i="367"/>
  <c r="V870" i="367"/>
  <c r="U870" i="367"/>
  <c r="T870" i="367"/>
  <c r="S870" i="367"/>
  <c r="Q870" i="367"/>
  <c r="P870" i="367"/>
  <c r="O870" i="367"/>
  <c r="N870" i="367"/>
  <c r="M870" i="367"/>
  <c r="L870" i="367"/>
  <c r="J870" i="367"/>
  <c r="I870" i="367"/>
  <c r="H870" i="367"/>
  <c r="G870" i="367"/>
  <c r="F870" i="367"/>
  <c r="E870" i="367"/>
  <c r="D870" i="367"/>
  <c r="AA869" i="367"/>
  <c r="AB869" i="367" s="1"/>
  <c r="R869" i="367"/>
  <c r="E869" i="367"/>
  <c r="K869" i="367" s="1"/>
  <c r="Z868" i="367"/>
  <c r="Y868" i="367"/>
  <c r="X868" i="367"/>
  <c r="W868" i="367"/>
  <c r="V868" i="367"/>
  <c r="U868" i="367"/>
  <c r="T868" i="367"/>
  <c r="S868" i="367"/>
  <c r="Q868" i="367"/>
  <c r="P868" i="367"/>
  <c r="O868" i="367"/>
  <c r="N868" i="367"/>
  <c r="M868" i="367"/>
  <c r="L868" i="367"/>
  <c r="J868" i="367"/>
  <c r="I868" i="367"/>
  <c r="H868" i="367"/>
  <c r="G868" i="367"/>
  <c r="F868" i="367"/>
  <c r="E868" i="367"/>
  <c r="D868" i="367"/>
  <c r="AA867" i="367"/>
  <c r="R867" i="367"/>
  <c r="E867" i="367"/>
  <c r="K867" i="367" s="1"/>
  <c r="Z866" i="367"/>
  <c r="Y866" i="367"/>
  <c r="X866" i="367"/>
  <c r="W866" i="367"/>
  <c r="V866" i="367"/>
  <c r="U866" i="367"/>
  <c r="T866" i="367"/>
  <c r="S866" i="367"/>
  <c r="Q866" i="367"/>
  <c r="P866" i="367"/>
  <c r="O866" i="367"/>
  <c r="N866" i="367"/>
  <c r="M866" i="367"/>
  <c r="L866" i="367"/>
  <c r="J866" i="367"/>
  <c r="I866" i="367"/>
  <c r="H866" i="367"/>
  <c r="G866" i="367"/>
  <c r="F866" i="367"/>
  <c r="E866" i="367"/>
  <c r="D866" i="367"/>
  <c r="AA865" i="367"/>
  <c r="R865" i="367"/>
  <c r="AB865" i="367" s="1"/>
  <c r="E865" i="367"/>
  <c r="K865" i="367" s="1"/>
  <c r="Z864" i="367"/>
  <c r="Y864" i="367"/>
  <c r="X864" i="367"/>
  <c r="W864" i="367"/>
  <c r="V864" i="367"/>
  <c r="U864" i="367"/>
  <c r="T864" i="367"/>
  <c r="S864" i="367"/>
  <c r="Q864" i="367"/>
  <c r="P864" i="367"/>
  <c r="O864" i="367"/>
  <c r="N864" i="367"/>
  <c r="M864" i="367"/>
  <c r="L864" i="367"/>
  <c r="J864" i="367"/>
  <c r="I864" i="367"/>
  <c r="H864" i="367"/>
  <c r="G864" i="367"/>
  <c r="F864" i="367"/>
  <c r="E864" i="367"/>
  <c r="D864" i="367"/>
  <c r="AA863" i="367"/>
  <c r="R863" i="367"/>
  <c r="E863" i="367"/>
  <c r="K863" i="367" s="1"/>
  <c r="Z862" i="367"/>
  <c r="Y862" i="367"/>
  <c r="X862" i="367"/>
  <c r="W862" i="367"/>
  <c r="V862" i="367"/>
  <c r="U862" i="367"/>
  <c r="T862" i="367"/>
  <c r="S862" i="367"/>
  <c r="Q862" i="367"/>
  <c r="P862" i="367"/>
  <c r="O862" i="367"/>
  <c r="N862" i="367"/>
  <c r="M862" i="367"/>
  <c r="L862" i="367"/>
  <c r="J862" i="367"/>
  <c r="I862" i="367"/>
  <c r="H862" i="367"/>
  <c r="G862" i="367"/>
  <c r="F862" i="367"/>
  <c r="E862" i="367"/>
  <c r="D862" i="367"/>
  <c r="AA861" i="367"/>
  <c r="R861" i="367"/>
  <c r="AB861" i="367" s="1"/>
  <c r="E861" i="367"/>
  <c r="K861" i="367" s="1"/>
  <c r="Z860" i="367"/>
  <c r="Y860" i="367"/>
  <c r="X860" i="367"/>
  <c r="W860" i="367"/>
  <c r="V860" i="367"/>
  <c r="U860" i="367"/>
  <c r="T860" i="367"/>
  <c r="S860" i="367"/>
  <c r="Q860" i="367"/>
  <c r="P860" i="367"/>
  <c r="O860" i="367"/>
  <c r="N860" i="367"/>
  <c r="M860" i="367"/>
  <c r="L860" i="367"/>
  <c r="J860" i="367"/>
  <c r="I860" i="367"/>
  <c r="H860" i="367"/>
  <c r="G860" i="367"/>
  <c r="F860" i="367"/>
  <c r="E860" i="367"/>
  <c r="D860" i="367"/>
  <c r="AA859" i="367"/>
  <c r="R859" i="367"/>
  <c r="E859" i="367"/>
  <c r="K859" i="367" s="1"/>
  <c r="Z858" i="367"/>
  <c r="Y858" i="367"/>
  <c r="X858" i="367"/>
  <c r="W858" i="367"/>
  <c r="V858" i="367"/>
  <c r="U858" i="367"/>
  <c r="T858" i="367"/>
  <c r="S858" i="367"/>
  <c r="Q858" i="367"/>
  <c r="P858" i="367"/>
  <c r="O858" i="367"/>
  <c r="N858" i="367"/>
  <c r="M858" i="367"/>
  <c r="L858" i="367"/>
  <c r="J858" i="367"/>
  <c r="I858" i="367"/>
  <c r="H858" i="367"/>
  <c r="G858" i="367"/>
  <c r="F858" i="367"/>
  <c r="E858" i="367"/>
  <c r="D858" i="367"/>
  <c r="AA857" i="367"/>
  <c r="R857" i="367"/>
  <c r="E857" i="367"/>
  <c r="K857" i="367" s="1"/>
  <c r="Z856" i="367"/>
  <c r="Y856" i="367"/>
  <c r="X856" i="367"/>
  <c r="W856" i="367"/>
  <c r="V856" i="367"/>
  <c r="U856" i="367"/>
  <c r="T856" i="367"/>
  <c r="S856" i="367"/>
  <c r="Q856" i="367"/>
  <c r="P856" i="367"/>
  <c r="O856" i="367"/>
  <c r="N856" i="367"/>
  <c r="M856" i="367"/>
  <c r="L856" i="367"/>
  <c r="J856" i="367"/>
  <c r="I856" i="367"/>
  <c r="H856" i="367"/>
  <c r="G856" i="367"/>
  <c r="F856" i="367"/>
  <c r="E856" i="367"/>
  <c r="D856" i="367"/>
  <c r="AA855" i="367"/>
  <c r="R855" i="367"/>
  <c r="AB855" i="367" s="1"/>
  <c r="E855" i="367"/>
  <c r="K855" i="367" s="1"/>
  <c r="Z854" i="367"/>
  <c r="Y854" i="367"/>
  <c r="X854" i="367"/>
  <c r="W854" i="367"/>
  <c r="V854" i="367"/>
  <c r="U854" i="367"/>
  <c r="T854" i="367"/>
  <c r="S854" i="367"/>
  <c r="Q854" i="367"/>
  <c r="P854" i="367"/>
  <c r="O854" i="367"/>
  <c r="N854" i="367"/>
  <c r="M854" i="367"/>
  <c r="L854" i="367"/>
  <c r="J854" i="367"/>
  <c r="I854" i="367"/>
  <c r="H854" i="367"/>
  <c r="G854" i="367"/>
  <c r="F854" i="367"/>
  <c r="E854" i="367"/>
  <c r="D854" i="367"/>
  <c r="AA853" i="367"/>
  <c r="R853" i="367"/>
  <c r="AB853" i="367" s="1"/>
  <c r="E853" i="367"/>
  <c r="K853" i="367" s="1"/>
  <c r="Z852" i="367"/>
  <c r="Y852" i="367"/>
  <c r="X852" i="367"/>
  <c r="W852" i="367"/>
  <c r="V852" i="367"/>
  <c r="U852" i="367"/>
  <c r="T852" i="367"/>
  <c r="S852" i="367"/>
  <c r="Q852" i="367"/>
  <c r="P852" i="367"/>
  <c r="O852" i="367"/>
  <c r="N852" i="367"/>
  <c r="M852" i="367"/>
  <c r="L852" i="367"/>
  <c r="J852" i="367"/>
  <c r="I852" i="367"/>
  <c r="H852" i="367"/>
  <c r="G852" i="367"/>
  <c r="F852" i="367"/>
  <c r="E852" i="367"/>
  <c r="D852" i="367"/>
  <c r="AA851" i="367"/>
  <c r="R851" i="367"/>
  <c r="E851" i="367"/>
  <c r="K851" i="367" s="1"/>
  <c r="Z850" i="367"/>
  <c r="Y850" i="367"/>
  <c r="X850" i="367"/>
  <c r="W850" i="367"/>
  <c r="V850" i="367"/>
  <c r="U850" i="367"/>
  <c r="T850" i="367"/>
  <c r="S850" i="367"/>
  <c r="Q850" i="367"/>
  <c r="P850" i="367"/>
  <c r="O850" i="367"/>
  <c r="N850" i="367"/>
  <c r="M850" i="367"/>
  <c r="L850" i="367"/>
  <c r="J850" i="367"/>
  <c r="I850" i="367"/>
  <c r="H850" i="367"/>
  <c r="G850" i="367"/>
  <c r="F850" i="367"/>
  <c r="E850" i="367"/>
  <c r="D850" i="367"/>
  <c r="AA849" i="367"/>
  <c r="R849" i="367"/>
  <c r="E849" i="367"/>
  <c r="K849" i="367" s="1"/>
  <c r="Z848" i="367"/>
  <c r="Y848" i="367"/>
  <c r="X848" i="367"/>
  <c r="W848" i="367"/>
  <c r="V848" i="367"/>
  <c r="U848" i="367"/>
  <c r="T848" i="367"/>
  <c r="S848" i="367"/>
  <c r="Q848" i="367"/>
  <c r="P848" i="367"/>
  <c r="O848" i="367"/>
  <c r="N848" i="367"/>
  <c r="M848" i="367"/>
  <c r="L848" i="367"/>
  <c r="J848" i="367"/>
  <c r="I848" i="367"/>
  <c r="H848" i="367"/>
  <c r="G848" i="367"/>
  <c r="F848" i="367"/>
  <c r="E848" i="367"/>
  <c r="D848" i="367"/>
  <c r="AA847" i="367"/>
  <c r="R847" i="367"/>
  <c r="E847" i="367"/>
  <c r="K847" i="367" s="1"/>
  <c r="Z846" i="367"/>
  <c r="Y846" i="367"/>
  <c r="X846" i="367"/>
  <c r="W846" i="367"/>
  <c r="V846" i="367"/>
  <c r="U846" i="367"/>
  <c r="T846" i="367"/>
  <c r="S846" i="367"/>
  <c r="Q846" i="367"/>
  <c r="P846" i="367"/>
  <c r="O846" i="367"/>
  <c r="N846" i="367"/>
  <c r="M846" i="367"/>
  <c r="L846" i="367"/>
  <c r="J846" i="367"/>
  <c r="I846" i="367"/>
  <c r="H846" i="367"/>
  <c r="G846" i="367"/>
  <c r="F846" i="367"/>
  <c r="E846" i="367"/>
  <c r="D846" i="367"/>
  <c r="AA845" i="367"/>
  <c r="R845" i="367"/>
  <c r="AB845" i="367" s="1"/>
  <c r="E845" i="367"/>
  <c r="K845" i="367" s="1"/>
  <c r="Z844" i="367"/>
  <c r="Y844" i="367"/>
  <c r="X844" i="367"/>
  <c r="W844" i="367"/>
  <c r="V844" i="367"/>
  <c r="U844" i="367"/>
  <c r="T844" i="367"/>
  <c r="S844" i="367"/>
  <c r="AA844" i="367" s="1"/>
  <c r="Q844" i="367"/>
  <c r="P844" i="367"/>
  <c r="O844" i="367"/>
  <c r="N844" i="367"/>
  <c r="M844" i="367"/>
  <c r="L844" i="367"/>
  <c r="J844" i="367"/>
  <c r="I844" i="367"/>
  <c r="H844" i="367"/>
  <c r="G844" i="367"/>
  <c r="F844" i="367"/>
  <c r="E844" i="367"/>
  <c r="D844" i="367"/>
  <c r="AA843" i="367"/>
  <c r="R843" i="367"/>
  <c r="E843" i="367"/>
  <c r="K843" i="367" s="1"/>
  <c r="Z842" i="367"/>
  <c r="Y842" i="367"/>
  <c r="X842" i="367"/>
  <c r="W842" i="367"/>
  <c r="V842" i="367"/>
  <c r="U842" i="367"/>
  <c r="T842" i="367"/>
  <c r="S842" i="367"/>
  <c r="AA842" i="367" s="1"/>
  <c r="Q842" i="367"/>
  <c r="P842" i="367"/>
  <c r="O842" i="367"/>
  <c r="N842" i="367"/>
  <c r="M842" i="367"/>
  <c r="L842" i="367"/>
  <c r="J842" i="367"/>
  <c r="I842" i="367"/>
  <c r="H842" i="367"/>
  <c r="G842" i="367"/>
  <c r="F842" i="367"/>
  <c r="E842" i="367"/>
  <c r="D842" i="367"/>
  <c r="AA841" i="367"/>
  <c r="R841" i="367"/>
  <c r="E841" i="367"/>
  <c r="K841" i="367" s="1"/>
  <c r="Z840" i="367"/>
  <c r="Y840" i="367"/>
  <c r="X840" i="367"/>
  <c r="W840" i="367"/>
  <c r="V840" i="367"/>
  <c r="U840" i="367"/>
  <c r="T840" i="367"/>
  <c r="S840" i="367"/>
  <c r="Q840" i="367"/>
  <c r="P840" i="367"/>
  <c r="O840" i="367"/>
  <c r="N840" i="367"/>
  <c r="M840" i="367"/>
  <c r="L840" i="367"/>
  <c r="J840" i="367"/>
  <c r="I840" i="367"/>
  <c r="H840" i="367"/>
  <c r="G840" i="367"/>
  <c r="F840" i="367"/>
  <c r="E840" i="367"/>
  <c r="D840" i="367"/>
  <c r="AA839" i="367"/>
  <c r="Z838" i="367" s="1"/>
  <c r="R839" i="367"/>
  <c r="Q838" i="367" s="1"/>
  <c r="E839" i="367"/>
  <c r="K839" i="367" s="1"/>
  <c r="J838" i="367" s="1"/>
  <c r="Y838" i="367"/>
  <c r="X838" i="367"/>
  <c r="W838" i="367"/>
  <c r="V838" i="367"/>
  <c r="U838" i="367"/>
  <c r="T838" i="367"/>
  <c r="S838" i="367"/>
  <c r="P838" i="367"/>
  <c r="O838" i="367"/>
  <c r="N838" i="367"/>
  <c r="M838" i="367"/>
  <c r="L838" i="367"/>
  <c r="I838" i="367"/>
  <c r="H838" i="367"/>
  <c r="G838" i="367"/>
  <c r="F838" i="367"/>
  <c r="E838" i="367"/>
  <c r="AA837" i="367"/>
  <c r="R837" i="367"/>
  <c r="E837" i="367"/>
  <c r="K837" i="367" s="1"/>
  <c r="Z836" i="367"/>
  <c r="Y836" i="367"/>
  <c r="X836" i="367"/>
  <c r="W836" i="367"/>
  <c r="V836" i="367"/>
  <c r="U836" i="367"/>
  <c r="T836" i="367"/>
  <c r="S836" i="367"/>
  <c r="Q836" i="367"/>
  <c r="P836" i="367"/>
  <c r="O836" i="367"/>
  <c r="N836" i="367"/>
  <c r="M836" i="367"/>
  <c r="L836" i="367"/>
  <c r="J836" i="367"/>
  <c r="I836" i="367"/>
  <c r="H836" i="367"/>
  <c r="G836" i="367"/>
  <c r="F836" i="367"/>
  <c r="E836" i="367"/>
  <c r="D836" i="367"/>
  <c r="AA835" i="367"/>
  <c r="R835" i="367"/>
  <c r="E835" i="367"/>
  <c r="K835" i="367" s="1"/>
  <c r="Z834" i="367"/>
  <c r="Y834" i="367"/>
  <c r="X834" i="367"/>
  <c r="W834" i="367"/>
  <c r="V834" i="367"/>
  <c r="U834" i="367"/>
  <c r="T834" i="367"/>
  <c r="S834" i="367"/>
  <c r="Q834" i="367"/>
  <c r="P834" i="367"/>
  <c r="O834" i="367"/>
  <c r="N834" i="367"/>
  <c r="M834" i="367"/>
  <c r="L834" i="367"/>
  <c r="J834" i="367"/>
  <c r="I834" i="367"/>
  <c r="H834" i="367"/>
  <c r="G834" i="367"/>
  <c r="F834" i="367"/>
  <c r="E834" i="367"/>
  <c r="D834" i="367"/>
  <c r="AA833" i="367"/>
  <c r="R833" i="367"/>
  <c r="AB833" i="367" s="1"/>
  <c r="E833" i="367"/>
  <c r="K833" i="367" s="1"/>
  <c r="Z832" i="367"/>
  <c r="Y832" i="367"/>
  <c r="X832" i="367"/>
  <c r="W832" i="367"/>
  <c r="V832" i="367"/>
  <c r="U832" i="367"/>
  <c r="T832" i="367"/>
  <c r="S832" i="367"/>
  <c r="Q832" i="367"/>
  <c r="P832" i="367"/>
  <c r="O832" i="367"/>
  <c r="N832" i="367"/>
  <c r="M832" i="367"/>
  <c r="L832" i="367"/>
  <c r="J832" i="367"/>
  <c r="I832" i="367"/>
  <c r="H832" i="367"/>
  <c r="G832" i="367"/>
  <c r="F832" i="367"/>
  <c r="E832" i="367"/>
  <c r="D832" i="367"/>
  <c r="AA831" i="367"/>
  <c r="R831" i="367"/>
  <c r="AB831" i="367" s="1"/>
  <c r="AC831" i="367" s="1"/>
  <c r="E831" i="367"/>
  <c r="K831" i="367" s="1"/>
  <c r="Z830" i="367"/>
  <c r="Y830" i="367"/>
  <c r="X830" i="367"/>
  <c r="W830" i="367"/>
  <c r="V830" i="367"/>
  <c r="U830" i="367"/>
  <c r="T830" i="367"/>
  <c r="S830" i="367"/>
  <c r="Q830" i="367"/>
  <c r="P830" i="367"/>
  <c r="O830" i="367"/>
  <c r="N830" i="367"/>
  <c r="M830" i="367"/>
  <c r="L830" i="367"/>
  <c r="J830" i="367"/>
  <c r="I830" i="367"/>
  <c r="H830" i="367"/>
  <c r="G830" i="367"/>
  <c r="F830" i="367"/>
  <c r="E830" i="367"/>
  <c r="D830" i="367"/>
  <c r="AA829" i="367"/>
  <c r="R829" i="367"/>
  <c r="AB829" i="367" s="1"/>
  <c r="E829" i="367"/>
  <c r="K829" i="367" s="1"/>
  <c r="Z828" i="367"/>
  <c r="Y828" i="367"/>
  <c r="X828" i="367"/>
  <c r="W828" i="367"/>
  <c r="V828" i="367"/>
  <c r="U828" i="367"/>
  <c r="T828" i="367"/>
  <c r="S828" i="367"/>
  <c r="Q828" i="367"/>
  <c r="P828" i="367"/>
  <c r="O828" i="367"/>
  <c r="N828" i="367"/>
  <c r="M828" i="367"/>
  <c r="L828" i="367"/>
  <c r="L821" i="367" s="1"/>
  <c r="J828" i="367"/>
  <c r="I828" i="367"/>
  <c r="H828" i="367"/>
  <c r="G828" i="367"/>
  <c r="F828" i="367"/>
  <c r="E828" i="367"/>
  <c r="D828" i="367"/>
  <c r="AA827" i="367"/>
  <c r="R827" i="367"/>
  <c r="AB827" i="367" s="1"/>
  <c r="E827" i="367"/>
  <c r="K827" i="367" s="1"/>
  <c r="AA826" i="367"/>
  <c r="R826" i="367"/>
  <c r="E826" i="367"/>
  <c r="K826" i="367" s="1"/>
  <c r="AA825" i="367"/>
  <c r="R825" i="367"/>
  <c r="AB825" i="367" s="1"/>
  <c r="E825" i="367"/>
  <c r="K825" i="367" s="1"/>
  <c r="AA824" i="367"/>
  <c r="R824" i="367"/>
  <c r="E824" i="367"/>
  <c r="K824" i="367" s="1"/>
  <c r="AA823" i="367"/>
  <c r="AB823" i="367" s="1"/>
  <c r="AC823" i="367" s="1"/>
  <c r="R823" i="367"/>
  <c r="E823" i="367"/>
  <c r="K823" i="367" s="1"/>
  <c r="Z822" i="367"/>
  <c r="Y822" i="367"/>
  <c r="X822" i="367"/>
  <c r="W822" i="367"/>
  <c r="V822" i="367"/>
  <c r="U822" i="367"/>
  <c r="T822" i="367"/>
  <c r="S822" i="367"/>
  <c r="Q822" i="367"/>
  <c r="P822" i="367"/>
  <c r="O822" i="367"/>
  <c r="N822" i="367"/>
  <c r="M822" i="367"/>
  <c r="L822" i="367"/>
  <c r="J822" i="367"/>
  <c r="I822" i="367"/>
  <c r="H822" i="367"/>
  <c r="G822" i="367"/>
  <c r="F822" i="367"/>
  <c r="E822" i="367"/>
  <c r="D822" i="367"/>
  <c r="E821" i="367"/>
  <c r="E820" i="367"/>
  <c r="AA819" i="367"/>
  <c r="R819" i="367"/>
  <c r="E819" i="367"/>
  <c r="K819" i="367" s="1"/>
  <c r="AA818" i="367"/>
  <c r="R818" i="367"/>
  <c r="E818" i="367"/>
  <c r="K818" i="367" s="1"/>
  <c r="Z817" i="367"/>
  <c r="Y817" i="367"/>
  <c r="X817" i="367"/>
  <c r="W817" i="367"/>
  <c r="V817" i="367"/>
  <c r="U817" i="367"/>
  <c r="T817" i="367"/>
  <c r="S817" i="367"/>
  <c r="Q817" i="367"/>
  <c r="P817" i="367"/>
  <c r="O817" i="367"/>
  <c r="N817" i="367"/>
  <c r="M817" i="367"/>
  <c r="L817" i="367"/>
  <c r="J817" i="367"/>
  <c r="I817" i="367"/>
  <c r="H817" i="367"/>
  <c r="G817" i="367"/>
  <c r="F817" i="367"/>
  <c r="E817" i="367"/>
  <c r="D817" i="367"/>
  <c r="AA816" i="367"/>
  <c r="R816" i="367"/>
  <c r="E816" i="367"/>
  <c r="K816" i="367" s="1"/>
  <c r="Z815" i="367"/>
  <c r="Y815" i="367"/>
  <c r="X815" i="367"/>
  <c r="W815" i="367"/>
  <c r="V815" i="367"/>
  <c r="U815" i="367"/>
  <c r="T815" i="367"/>
  <c r="S815" i="367"/>
  <c r="Q815" i="367"/>
  <c r="P815" i="367"/>
  <c r="O815" i="367"/>
  <c r="N815" i="367"/>
  <c r="M815" i="367"/>
  <c r="L815" i="367"/>
  <c r="J815" i="367"/>
  <c r="I815" i="367"/>
  <c r="H815" i="367"/>
  <c r="G815" i="367"/>
  <c r="F815" i="367"/>
  <c r="E815" i="367"/>
  <c r="D815" i="367"/>
  <c r="AA814" i="367"/>
  <c r="R814" i="367"/>
  <c r="E814" i="367"/>
  <c r="K814" i="367" s="1"/>
  <c r="Z813" i="367"/>
  <c r="Y813" i="367"/>
  <c r="X813" i="367"/>
  <c r="W813" i="367"/>
  <c r="V813" i="367"/>
  <c r="U813" i="367"/>
  <c r="T813" i="367"/>
  <c r="S813" i="367"/>
  <c r="Q813" i="367"/>
  <c r="P813" i="367"/>
  <c r="O813" i="367"/>
  <c r="N813" i="367"/>
  <c r="M813" i="367"/>
  <c r="L813" i="367"/>
  <c r="J813" i="367"/>
  <c r="I813" i="367"/>
  <c r="H813" i="367"/>
  <c r="G813" i="367"/>
  <c r="F813" i="367"/>
  <c r="E813" i="367"/>
  <c r="D813" i="367"/>
  <c r="AA812" i="367"/>
  <c r="R812" i="367"/>
  <c r="E812" i="367"/>
  <c r="K812" i="367" s="1"/>
  <c r="Z811" i="367"/>
  <c r="Y811" i="367"/>
  <c r="X811" i="367"/>
  <c r="W811" i="367"/>
  <c r="V811" i="367"/>
  <c r="U811" i="367"/>
  <c r="T811" i="367"/>
  <c r="S811" i="367"/>
  <c r="Q811" i="367"/>
  <c r="P811" i="367"/>
  <c r="O811" i="367"/>
  <c r="N811" i="367"/>
  <c r="M811" i="367"/>
  <c r="L811" i="367"/>
  <c r="J811" i="367"/>
  <c r="I811" i="367"/>
  <c r="H811" i="367"/>
  <c r="G811" i="367"/>
  <c r="F811" i="367"/>
  <c r="E811" i="367"/>
  <c r="D811" i="367"/>
  <c r="AA810" i="367"/>
  <c r="R810" i="367"/>
  <c r="E810" i="367"/>
  <c r="K810" i="367" s="1"/>
  <c r="Z809" i="367"/>
  <c r="Y809" i="367"/>
  <c r="X809" i="367"/>
  <c r="W809" i="367"/>
  <c r="V809" i="367"/>
  <c r="U809" i="367"/>
  <c r="T809" i="367"/>
  <c r="S809" i="367"/>
  <c r="Q809" i="367"/>
  <c r="P809" i="367"/>
  <c r="O809" i="367"/>
  <c r="N809" i="367"/>
  <c r="M809" i="367"/>
  <c r="L809" i="367"/>
  <c r="J809" i="367"/>
  <c r="I809" i="367"/>
  <c r="H809" i="367"/>
  <c r="G809" i="367"/>
  <c r="F809" i="367"/>
  <c r="E809" i="367"/>
  <c r="D809" i="367"/>
  <c r="AA808" i="367"/>
  <c r="R808" i="367"/>
  <c r="E808" i="367"/>
  <c r="K808" i="367" s="1"/>
  <c r="Z807" i="367"/>
  <c r="Y807" i="367"/>
  <c r="X807" i="367"/>
  <c r="W807" i="367"/>
  <c r="V807" i="367"/>
  <c r="U807" i="367"/>
  <c r="T807" i="367"/>
  <c r="S807" i="367"/>
  <c r="Q807" i="367"/>
  <c r="P807" i="367"/>
  <c r="O807" i="367"/>
  <c r="N807" i="367"/>
  <c r="M807" i="367"/>
  <c r="L807" i="367"/>
  <c r="J807" i="367"/>
  <c r="I807" i="367"/>
  <c r="H807" i="367"/>
  <c r="G807" i="367"/>
  <c r="F807" i="367"/>
  <c r="E807" i="367"/>
  <c r="D807" i="367"/>
  <c r="AA806" i="367"/>
  <c r="R806" i="367"/>
  <c r="E806" i="367"/>
  <c r="K806" i="367" s="1"/>
  <c r="AA805" i="367"/>
  <c r="R805" i="367"/>
  <c r="E805" i="367"/>
  <c r="K805" i="367" s="1"/>
  <c r="AA804" i="367"/>
  <c r="R804" i="367"/>
  <c r="E804" i="367"/>
  <c r="K804" i="367" s="1"/>
  <c r="Z803" i="367"/>
  <c r="Y803" i="367"/>
  <c r="X803" i="367"/>
  <c r="W803" i="367"/>
  <c r="V803" i="367"/>
  <c r="U803" i="367"/>
  <c r="T803" i="367"/>
  <c r="S803" i="367"/>
  <c r="Q803" i="367"/>
  <c r="P803" i="367"/>
  <c r="O803" i="367"/>
  <c r="N803" i="367"/>
  <c r="M803" i="367"/>
  <c r="L803" i="367"/>
  <c r="J803" i="367"/>
  <c r="I803" i="367"/>
  <c r="H803" i="367"/>
  <c r="G803" i="367"/>
  <c r="F803" i="367"/>
  <c r="E803" i="367"/>
  <c r="D803" i="367"/>
  <c r="AA802" i="367"/>
  <c r="R802" i="367"/>
  <c r="E802" i="367"/>
  <c r="K802" i="367" s="1"/>
  <c r="AA801" i="367"/>
  <c r="R801" i="367"/>
  <c r="E801" i="367"/>
  <c r="K801" i="367" s="1"/>
  <c r="Z800" i="367"/>
  <c r="Y800" i="367"/>
  <c r="X800" i="367"/>
  <c r="W800" i="367"/>
  <c r="V800" i="367"/>
  <c r="U800" i="367"/>
  <c r="T800" i="367"/>
  <c r="S800" i="367"/>
  <c r="Q800" i="367"/>
  <c r="P800" i="367"/>
  <c r="O800" i="367"/>
  <c r="N800" i="367"/>
  <c r="M800" i="367"/>
  <c r="L800" i="367"/>
  <c r="J800" i="367"/>
  <c r="I800" i="367"/>
  <c r="H800" i="367"/>
  <c r="G800" i="367"/>
  <c r="F800" i="367"/>
  <c r="E800" i="367"/>
  <c r="D800" i="367"/>
  <c r="AA799" i="367"/>
  <c r="R799" i="367"/>
  <c r="E799" i="367"/>
  <c r="K799" i="367" s="1"/>
  <c r="AA798" i="367"/>
  <c r="R798" i="367"/>
  <c r="E798" i="367"/>
  <c r="K798" i="367" s="1"/>
  <c r="Z797" i="367"/>
  <c r="Y797" i="367"/>
  <c r="X797" i="367"/>
  <c r="W797" i="367"/>
  <c r="V797" i="367"/>
  <c r="U797" i="367"/>
  <c r="T797" i="367"/>
  <c r="S797" i="367"/>
  <c r="Q797" i="367"/>
  <c r="P797" i="367"/>
  <c r="O797" i="367"/>
  <c r="N797" i="367"/>
  <c r="M797" i="367"/>
  <c r="L797" i="367"/>
  <c r="J797" i="367"/>
  <c r="I797" i="367"/>
  <c r="H797" i="367"/>
  <c r="G797" i="367"/>
  <c r="F797" i="367"/>
  <c r="E797" i="367"/>
  <c r="D797" i="367"/>
  <c r="AA796" i="367"/>
  <c r="R796" i="367"/>
  <c r="E796" i="367"/>
  <c r="K796" i="367" s="1"/>
  <c r="AA795" i="367"/>
  <c r="R795" i="367"/>
  <c r="E795" i="367"/>
  <c r="K795" i="367" s="1"/>
  <c r="AA794" i="367"/>
  <c r="R794" i="367"/>
  <c r="E794" i="367"/>
  <c r="K794" i="367" s="1"/>
  <c r="AA793" i="367"/>
  <c r="R793" i="367"/>
  <c r="E793" i="367"/>
  <c r="K793" i="367" s="1"/>
  <c r="AA792" i="367"/>
  <c r="R792" i="367"/>
  <c r="E792" i="367"/>
  <c r="K792" i="367" s="1"/>
  <c r="AA791" i="367"/>
  <c r="R791" i="367"/>
  <c r="E791" i="367"/>
  <c r="K791" i="367" s="1"/>
  <c r="AA790" i="367"/>
  <c r="R790" i="367"/>
  <c r="E790" i="367"/>
  <c r="K790" i="367" s="1"/>
  <c r="AA789" i="367"/>
  <c r="R789" i="367"/>
  <c r="AB789" i="367" s="1"/>
  <c r="E789" i="367"/>
  <c r="K789" i="367" s="1"/>
  <c r="AA788" i="367"/>
  <c r="R788" i="367"/>
  <c r="E788" i="367"/>
  <c r="K788" i="367" s="1"/>
  <c r="AA787" i="367"/>
  <c r="R787" i="367"/>
  <c r="AB787" i="367" s="1"/>
  <c r="E787" i="367"/>
  <c r="K787" i="367" s="1"/>
  <c r="AA786" i="367"/>
  <c r="R786" i="367"/>
  <c r="E786" i="367"/>
  <c r="K786" i="367" s="1"/>
  <c r="AA785" i="367"/>
  <c r="R785" i="367"/>
  <c r="E785" i="367"/>
  <c r="K785" i="367" s="1"/>
  <c r="AA784" i="367"/>
  <c r="R784" i="367"/>
  <c r="AB784" i="367" s="1"/>
  <c r="E784" i="367"/>
  <c r="K784" i="367" s="1"/>
  <c r="Z783" i="367"/>
  <c r="Y783" i="367"/>
  <c r="X783" i="367"/>
  <c r="W783" i="367"/>
  <c r="V783" i="367"/>
  <c r="U783" i="367"/>
  <c r="T783" i="367"/>
  <c r="S783" i="367"/>
  <c r="AA783" i="367" s="1"/>
  <c r="Q783" i="367"/>
  <c r="P783" i="367"/>
  <c r="O783" i="367"/>
  <c r="N783" i="367"/>
  <c r="M783" i="367"/>
  <c r="L783" i="367"/>
  <c r="J783" i="367"/>
  <c r="I783" i="367"/>
  <c r="H783" i="367"/>
  <c r="G783" i="367"/>
  <c r="F783" i="367"/>
  <c r="E783" i="367"/>
  <c r="D783" i="367"/>
  <c r="AA782" i="367"/>
  <c r="R782" i="367"/>
  <c r="AB782" i="367" s="1"/>
  <c r="E782" i="367"/>
  <c r="K782" i="367" s="1"/>
  <c r="AA781" i="367"/>
  <c r="R781" i="367"/>
  <c r="E781" i="367"/>
  <c r="K781" i="367" s="1"/>
  <c r="Z780" i="367"/>
  <c r="Y780" i="367"/>
  <c r="X780" i="367"/>
  <c r="W780" i="367"/>
  <c r="V780" i="367"/>
  <c r="U780" i="367"/>
  <c r="T780" i="367"/>
  <c r="S780" i="367"/>
  <c r="Q780" i="367"/>
  <c r="P780" i="367"/>
  <c r="O780" i="367"/>
  <c r="N780" i="367"/>
  <c r="M780" i="367"/>
  <c r="L780" i="367"/>
  <c r="J780" i="367"/>
  <c r="I780" i="367"/>
  <c r="H780" i="367"/>
  <c r="G780" i="367"/>
  <c r="F780" i="367"/>
  <c r="E780" i="367"/>
  <c r="D780" i="367"/>
  <c r="AA779" i="367"/>
  <c r="R779" i="367"/>
  <c r="E779" i="367"/>
  <c r="K779" i="367" s="1"/>
  <c r="AA778" i="367"/>
  <c r="R778" i="367"/>
  <c r="E778" i="367"/>
  <c r="K778" i="367" s="1"/>
  <c r="Z777" i="367"/>
  <c r="Y777" i="367"/>
  <c r="X777" i="367"/>
  <c r="W777" i="367"/>
  <c r="V777" i="367"/>
  <c r="U777" i="367"/>
  <c r="T777" i="367"/>
  <c r="S777" i="367"/>
  <c r="Q777" i="367"/>
  <c r="P777" i="367"/>
  <c r="O777" i="367"/>
  <c r="N777" i="367"/>
  <c r="M777" i="367"/>
  <c r="L777" i="367"/>
  <c r="J777" i="367"/>
  <c r="I777" i="367"/>
  <c r="H777" i="367"/>
  <c r="G777" i="367"/>
  <c r="F777" i="367"/>
  <c r="E777" i="367"/>
  <c r="D777" i="367"/>
  <c r="AA776" i="367"/>
  <c r="R776" i="367"/>
  <c r="E776" i="367"/>
  <c r="K776" i="367" s="1"/>
  <c r="Z775" i="367"/>
  <c r="Y775" i="367"/>
  <c r="X775" i="367"/>
  <c r="W775" i="367"/>
  <c r="V775" i="367"/>
  <c r="U775" i="367"/>
  <c r="T775" i="367"/>
  <c r="S775" i="367"/>
  <c r="Q775" i="367"/>
  <c r="P775" i="367"/>
  <c r="O775" i="367"/>
  <c r="N775" i="367"/>
  <c r="M775" i="367"/>
  <c r="L775" i="367"/>
  <c r="J775" i="367"/>
  <c r="I775" i="367"/>
  <c r="H775" i="367"/>
  <c r="G775" i="367"/>
  <c r="F775" i="367"/>
  <c r="E775" i="367"/>
  <c r="D775" i="367"/>
  <c r="AA774" i="367"/>
  <c r="R774" i="367"/>
  <c r="E774" i="367"/>
  <c r="K774" i="367" s="1"/>
  <c r="Z773" i="367"/>
  <c r="Y773" i="367"/>
  <c r="X773" i="367"/>
  <c r="W773" i="367"/>
  <c r="V773" i="367"/>
  <c r="U773" i="367"/>
  <c r="T773" i="367"/>
  <c r="S773" i="367"/>
  <c r="Q773" i="367"/>
  <c r="P773" i="367"/>
  <c r="O773" i="367"/>
  <c r="N773" i="367"/>
  <c r="M773" i="367"/>
  <c r="L773" i="367"/>
  <c r="J773" i="367"/>
  <c r="I773" i="367"/>
  <c r="H773" i="367"/>
  <c r="G773" i="367"/>
  <c r="F773" i="367"/>
  <c r="E773" i="367"/>
  <c r="D773" i="367"/>
  <c r="AA772" i="367"/>
  <c r="R772" i="367"/>
  <c r="E772" i="367"/>
  <c r="K772" i="367" s="1"/>
  <c r="Z771" i="367"/>
  <c r="Y771" i="367"/>
  <c r="X771" i="367"/>
  <c r="W771" i="367"/>
  <c r="V771" i="367"/>
  <c r="U771" i="367"/>
  <c r="T771" i="367"/>
  <c r="S771" i="367"/>
  <c r="Q771" i="367"/>
  <c r="P771" i="367"/>
  <c r="O771" i="367"/>
  <c r="N771" i="367"/>
  <c r="M771" i="367"/>
  <c r="L771" i="367"/>
  <c r="J771" i="367"/>
  <c r="I771" i="367"/>
  <c r="H771" i="367"/>
  <c r="G771" i="367"/>
  <c r="F771" i="367"/>
  <c r="E771" i="367"/>
  <c r="D771" i="367"/>
  <c r="AA770" i="367"/>
  <c r="R770" i="367"/>
  <c r="E770" i="367"/>
  <c r="K770" i="367" s="1"/>
  <c r="Z769" i="367"/>
  <c r="Y769" i="367"/>
  <c r="X769" i="367"/>
  <c r="W769" i="367"/>
  <c r="V769" i="367"/>
  <c r="U769" i="367"/>
  <c r="T769" i="367"/>
  <c r="S769" i="367"/>
  <c r="Q769" i="367"/>
  <c r="P769" i="367"/>
  <c r="O769" i="367"/>
  <c r="N769" i="367"/>
  <c r="M769" i="367"/>
  <c r="L769" i="367"/>
  <c r="J769" i="367"/>
  <c r="I769" i="367"/>
  <c r="H769" i="367"/>
  <c r="G769" i="367"/>
  <c r="F769" i="367"/>
  <c r="E769" i="367"/>
  <c r="D769" i="367"/>
  <c r="AA768" i="367"/>
  <c r="R768" i="367"/>
  <c r="E768" i="367"/>
  <c r="K768" i="367" s="1"/>
  <c r="Z767" i="367"/>
  <c r="Y767" i="367"/>
  <c r="X767" i="367"/>
  <c r="W767" i="367"/>
  <c r="V767" i="367"/>
  <c r="U767" i="367"/>
  <c r="T767" i="367"/>
  <c r="S767" i="367"/>
  <c r="Q767" i="367"/>
  <c r="P767" i="367"/>
  <c r="O767" i="367"/>
  <c r="N767" i="367"/>
  <c r="M767" i="367"/>
  <c r="L767" i="367"/>
  <c r="J767" i="367"/>
  <c r="I767" i="367"/>
  <c r="H767" i="367"/>
  <c r="G767" i="367"/>
  <c r="F767" i="367"/>
  <c r="E767" i="367"/>
  <c r="D767" i="367"/>
  <c r="AA766" i="367"/>
  <c r="R766" i="367"/>
  <c r="E766" i="367"/>
  <c r="K766" i="367" s="1"/>
  <c r="Z765" i="367"/>
  <c r="Y765" i="367"/>
  <c r="X765" i="367"/>
  <c r="W765" i="367"/>
  <c r="V765" i="367"/>
  <c r="U765" i="367"/>
  <c r="T765" i="367"/>
  <c r="S765" i="367"/>
  <c r="Q765" i="367"/>
  <c r="P765" i="367"/>
  <c r="O765" i="367"/>
  <c r="N765" i="367"/>
  <c r="M765" i="367"/>
  <c r="L765" i="367"/>
  <c r="J765" i="367"/>
  <c r="I765" i="367"/>
  <c r="H765" i="367"/>
  <c r="G765" i="367"/>
  <c r="F765" i="367"/>
  <c r="E765" i="367"/>
  <c r="D765" i="367"/>
  <c r="AA764" i="367"/>
  <c r="R764" i="367"/>
  <c r="E764" i="367"/>
  <c r="K764" i="367" s="1"/>
  <c r="Z763" i="367"/>
  <c r="Y763" i="367"/>
  <c r="X763" i="367"/>
  <c r="W763" i="367"/>
  <c r="V763" i="367"/>
  <c r="U763" i="367"/>
  <c r="T763" i="367"/>
  <c r="S763" i="367"/>
  <c r="Q763" i="367"/>
  <c r="P763" i="367"/>
  <c r="O763" i="367"/>
  <c r="N763" i="367"/>
  <c r="M763" i="367"/>
  <c r="L763" i="367"/>
  <c r="J763" i="367"/>
  <c r="I763" i="367"/>
  <c r="H763" i="367"/>
  <c r="G763" i="367"/>
  <c r="F763" i="367"/>
  <c r="E763" i="367"/>
  <c r="D763" i="367"/>
  <c r="AA762" i="367"/>
  <c r="R762" i="367"/>
  <c r="E762" i="367"/>
  <c r="K762" i="367" s="1"/>
  <c r="AA761" i="367"/>
  <c r="R761" i="367"/>
  <c r="E761" i="367"/>
  <c r="K761" i="367" s="1"/>
  <c r="Z760" i="367"/>
  <c r="Y760" i="367"/>
  <c r="X760" i="367"/>
  <c r="W760" i="367"/>
  <c r="V760" i="367"/>
  <c r="U760" i="367"/>
  <c r="T760" i="367"/>
  <c r="S760" i="367"/>
  <c r="Q760" i="367"/>
  <c r="P760" i="367"/>
  <c r="O760" i="367"/>
  <c r="N760" i="367"/>
  <c r="M760" i="367"/>
  <c r="L760" i="367"/>
  <c r="J760" i="367"/>
  <c r="I760" i="367"/>
  <c r="H760" i="367"/>
  <c r="G760" i="367"/>
  <c r="F760" i="367"/>
  <c r="E760" i="367"/>
  <c r="D760" i="367"/>
  <c r="AA759" i="367"/>
  <c r="R759" i="367"/>
  <c r="E759" i="367"/>
  <c r="K759" i="367" s="1"/>
  <c r="Z758" i="367"/>
  <c r="Y758" i="367"/>
  <c r="X758" i="367"/>
  <c r="W758" i="367"/>
  <c r="V758" i="367"/>
  <c r="U758" i="367"/>
  <c r="T758" i="367"/>
  <c r="S758" i="367"/>
  <c r="Q758" i="367"/>
  <c r="P758" i="367"/>
  <c r="O758" i="367"/>
  <c r="N758" i="367"/>
  <c r="M758" i="367"/>
  <c r="L758" i="367"/>
  <c r="J758" i="367"/>
  <c r="I758" i="367"/>
  <c r="H758" i="367"/>
  <c r="G758" i="367"/>
  <c r="F758" i="367"/>
  <c r="E758" i="367"/>
  <c r="D758" i="367"/>
  <c r="AA757" i="367"/>
  <c r="R757" i="367"/>
  <c r="E757" i="367"/>
  <c r="K757" i="367" s="1"/>
  <c r="AA756" i="367"/>
  <c r="R756" i="367"/>
  <c r="E756" i="367"/>
  <c r="K756" i="367" s="1"/>
  <c r="AA755" i="367"/>
  <c r="R755" i="367"/>
  <c r="E755" i="367"/>
  <c r="K755" i="367" s="1"/>
  <c r="AA754" i="367"/>
  <c r="R754" i="367"/>
  <c r="E754" i="367"/>
  <c r="K754" i="367" s="1"/>
  <c r="AA753" i="367"/>
  <c r="R753" i="367"/>
  <c r="E753" i="367"/>
  <c r="K753" i="367" s="1"/>
  <c r="Z752" i="367"/>
  <c r="Y752" i="367"/>
  <c r="X752" i="367"/>
  <c r="W752" i="367"/>
  <c r="V752" i="367"/>
  <c r="U752" i="367"/>
  <c r="T752" i="367"/>
  <c r="S752" i="367"/>
  <c r="Q752" i="367"/>
  <c r="P752" i="367"/>
  <c r="O752" i="367"/>
  <c r="N752" i="367"/>
  <c r="M752" i="367"/>
  <c r="L752" i="367"/>
  <c r="J752" i="367"/>
  <c r="I752" i="367"/>
  <c r="H752" i="367"/>
  <c r="G752" i="367"/>
  <c r="F752" i="367"/>
  <c r="E752" i="367"/>
  <c r="D752" i="367"/>
  <c r="AA751" i="367"/>
  <c r="R751" i="367"/>
  <c r="AB751" i="367" s="1"/>
  <c r="E751" i="367"/>
  <c r="K751" i="367" s="1"/>
  <c r="AA750" i="367"/>
  <c r="R750" i="367"/>
  <c r="AB750" i="367" s="1"/>
  <c r="E750" i="367"/>
  <c r="K750" i="367" s="1"/>
  <c r="AA749" i="367"/>
  <c r="R749" i="367"/>
  <c r="E749" i="367"/>
  <c r="K749" i="367" s="1"/>
  <c r="Z748" i="367"/>
  <c r="Y748" i="367"/>
  <c r="X748" i="367"/>
  <c r="W748" i="367"/>
  <c r="V748" i="367"/>
  <c r="U748" i="367"/>
  <c r="T748" i="367"/>
  <c r="S748" i="367"/>
  <c r="Q748" i="367"/>
  <c r="P748" i="367"/>
  <c r="O748" i="367"/>
  <c r="N748" i="367"/>
  <c r="M748" i="367"/>
  <c r="L748" i="367"/>
  <c r="J748" i="367"/>
  <c r="I748" i="367"/>
  <c r="H748" i="367"/>
  <c r="G748" i="367"/>
  <c r="F748" i="367"/>
  <c r="E748" i="367"/>
  <c r="D748" i="367"/>
  <c r="AA747" i="367"/>
  <c r="R747" i="367"/>
  <c r="AB747" i="367" s="1"/>
  <c r="E747" i="367"/>
  <c r="K747" i="367" s="1"/>
  <c r="AA746" i="367"/>
  <c r="R746" i="367"/>
  <c r="E746" i="367"/>
  <c r="K746" i="367" s="1"/>
  <c r="Z745" i="367"/>
  <c r="Y745" i="367"/>
  <c r="X745" i="367"/>
  <c r="W745" i="367"/>
  <c r="V745" i="367"/>
  <c r="U745" i="367"/>
  <c r="T745" i="367"/>
  <c r="S745" i="367"/>
  <c r="Q745" i="367"/>
  <c r="P745" i="367"/>
  <c r="O745" i="367"/>
  <c r="N745" i="367"/>
  <c r="M745" i="367"/>
  <c r="L745" i="367"/>
  <c r="J745" i="367"/>
  <c r="I745" i="367"/>
  <c r="H745" i="367"/>
  <c r="G745" i="367"/>
  <c r="F745" i="367"/>
  <c r="E745" i="367"/>
  <c r="D745" i="367"/>
  <c r="AA744" i="367"/>
  <c r="R744" i="367"/>
  <c r="E744" i="367"/>
  <c r="K744" i="367" s="1"/>
  <c r="AA743" i="367"/>
  <c r="R743" i="367"/>
  <c r="E743" i="367"/>
  <c r="K743" i="367" s="1"/>
  <c r="AA742" i="367"/>
  <c r="R742" i="367"/>
  <c r="E742" i="367"/>
  <c r="K742" i="367" s="1"/>
  <c r="Z741" i="367"/>
  <c r="Y741" i="367"/>
  <c r="X741" i="367"/>
  <c r="W741" i="367"/>
  <c r="V741" i="367"/>
  <c r="U741" i="367"/>
  <c r="T741" i="367"/>
  <c r="S741" i="367"/>
  <c r="Q741" i="367"/>
  <c r="P741" i="367"/>
  <c r="O741" i="367"/>
  <c r="N741" i="367"/>
  <c r="M741" i="367"/>
  <c r="L741" i="367"/>
  <c r="J741" i="367"/>
  <c r="I741" i="367"/>
  <c r="H741" i="367"/>
  <c r="G741" i="367"/>
  <c r="F741" i="367"/>
  <c r="E741" i="367"/>
  <c r="D741" i="367"/>
  <c r="AA740" i="367"/>
  <c r="R740" i="367"/>
  <c r="E740" i="367"/>
  <c r="K740" i="367" s="1"/>
  <c r="AA739" i="367"/>
  <c r="R739" i="367"/>
  <c r="K739" i="367"/>
  <c r="E739" i="367"/>
  <c r="AA738" i="367"/>
  <c r="R738" i="367"/>
  <c r="E738" i="367"/>
  <c r="K738" i="367" s="1"/>
  <c r="AA737" i="367"/>
  <c r="R737" i="367"/>
  <c r="AB737" i="367" s="1"/>
  <c r="E737" i="367"/>
  <c r="K737" i="367" s="1"/>
  <c r="Z736" i="367"/>
  <c r="Y736" i="367"/>
  <c r="X736" i="367"/>
  <c r="W736" i="367"/>
  <c r="V736" i="367"/>
  <c r="U736" i="367"/>
  <c r="T736" i="367"/>
  <c r="S736" i="367"/>
  <c r="Q736" i="367"/>
  <c r="P736" i="367"/>
  <c r="O736" i="367"/>
  <c r="N736" i="367"/>
  <c r="M736" i="367"/>
  <c r="L736" i="367"/>
  <c r="J736" i="367"/>
  <c r="I736" i="367"/>
  <c r="H736" i="367"/>
  <c r="G736" i="367"/>
  <c r="F736" i="367"/>
  <c r="E736" i="367"/>
  <c r="D736" i="367"/>
  <c r="AA735" i="367"/>
  <c r="R735" i="367"/>
  <c r="K735" i="367"/>
  <c r="E735" i="367"/>
  <c r="AA734" i="367"/>
  <c r="R734" i="367"/>
  <c r="E734" i="367"/>
  <c r="K734" i="367" s="1"/>
  <c r="AA733" i="367"/>
  <c r="R733" i="367"/>
  <c r="E733" i="367"/>
  <c r="K733" i="367" s="1"/>
  <c r="AA732" i="367"/>
  <c r="R732" i="367"/>
  <c r="E732" i="367"/>
  <c r="K732" i="367" s="1"/>
  <c r="AA731" i="367"/>
  <c r="R731" i="367"/>
  <c r="K731" i="367"/>
  <c r="E731" i="367"/>
  <c r="Z730" i="367"/>
  <c r="Y730" i="367"/>
  <c r="X730" i="367"/>
  <c r="W730" i="367"/>
  <c r="V730" i="367"/>
  <c r="U730" i="367"/>
  <c r="T730" i="367"/>
  <c r="S730" i="367"/>
  <c r="Q730" i="367"/>
  <c r="P730" i="367"/>
  <c r="O730" i="367"/>
  <c r="N730" i="367"/>
  <c r="M730" i="367"/>
  <c r="L730" i="367"/>
  <c r="J730" i="367"/>
  <c r="I730" i="367"/>
  <c r="H730" i="367"/>
  <c r="G730" i="367"/>
  <c r="F730" i="367"/>
  <c r="E730" i="367"/>
  <c r="D730" i="367"/>
  <c r="AA729" i="367"/>
  <c r="R729" i="367"/>
  <c r="E729" i="367"/>
  <c r="K729" i="367" s="1"/>
  <c r="AA728" i="367"/>
  <c r="R728" i="367"/>
  <c r="E728" i="367"/>
  <c r="K728" i="367" s="1"/>
  <c r="AA727" i="367"/>
  <c r="R727" i="367"/>
  <c r="E727" i="367"/>
  <c r="K727" i="367" s="1"/>
  <c r="AA726" i="367"/>
  <c r="R726" i="367"/>
  <c r="AB726" i="367" s="1"/>
  <c r="E726" i="367"/>
  <c r="K726" i="367" s="1"/>
  <c r="AA725" i="367"/>
  <c r="R725" i="367"/>
  <c r="E725" i="367"/>
  <c r="K725" i="367" s="1"/>
  <c r="AA724" i="367"/>
  <c r="R724" i="367"/>
  <c r="E724" i="367"/>
  <c r="K724" i="367" s="1"/>
  <c r="AA723" i="367"/>
  <c r="R723" i="367"/>
  <c r="E723" i="367"/>
  <c r="K723" i="367" s="1"/>
  <c r="AA722" i="367"/>
  <c r="R722" i="367"/>
  <c r="E722" i="367"/>
  <c r="K722" i="367" s="1"/>
  <c r="AA721" i="367"/>
  <c r="R721" i="367"/>
  <c r="K721" i="367"/>
  <c r="E721" i="367"/>
  <c r="AA720" i="367"/>
  <c r="R720" i="367"/>
  <c r="E720" i="367"/>
  <c r="K720" i="367" s="1"/>
  <c r="AA719" i="367"/>
  <c r="R719" i="367"/>
  <c r="E719" i="367"/>
  <c r="K719" i="367" s="1"/>
  <c r="Z718" i="367"/>
  <c r="Z717" i="367" s="1"/>
  <c r="Y718" i="367"/>
  <c r="X718" i="367"/>
  <c r="W718" i="367"/>
  <c r="V718" i="367"/>
  <c r="U718" i="367"/>
  <c r="T718" i="367"/>
  <c r="S718" i="367"/>
  <c r="Q718" i="367"/>
  <c r="P718" i="367"/>
  <c r="O718" i="367"/>
  <c r="N718" i="367"/>
  <c r="M718" i="367"/>
  <c r="L718" i="367"/>
  <c r="J718" i="367"/>
  <c r="I718" i="367"/>
  <c r="I717" i="367" s="1"/>
  <c r="H718" i="367"/>
  <c r="G718" i="367"/>
  <c r="F718" i="367"/>
  <c r="E718" i="367"/>
  <c r="D718" i="367"/>
  <c r="E717" i="367"/>
  <c r="AA716" i="367"/>
  <c r="R716" i="367"/>
  <c r="E716" i="367"/>
  <c r="K716" i="367" s="1"/>
  <c r="Z715" i="367"/>
  <c r="Y715" i="367"/>
  <c r="X715" i="367"/>
  <c r="W715" i="367"/>
  <c r="V715" i="367"/>
  <c r="U715" i="367"/>
  <c r="T715" i="367"/>
  <c r="S715" i="367"/>
  <c r="Q715" i="367"/>
  <c r="P715" i="367"/>
  <c r="O715" i="367"/>
  <c r="N715" i="367"/>
  <c r="M715" i="367"/>
  <c r="L715" i="367"/>
  <c r="J715" i="367"/>
  <c r="I715" i="367"/>
  <c r="H715" i="367"/>
  <c r="G715" i="367"/>
  <c r="F715" i="367"/>
  <c r="E715" i="367"/>
  <c r="D715" i="367"/>
  <c r="AA714" i="367"/>
  <c r="R714" i="367"/>
  <c r="E714" i="367"/>
  <c r="K714" i="367" s="1"/>
  <c r="AA713" i="367"/>
  <c r="R713" i="367"/>
  <c r="E713" i="367"/>
  <c r="K713" i="367" s="1"/>
  <c r="Z712" i="367"/>
  <c r="Y712" i="367"/>
  <c r="X712" i="367"/>
  <c r="W712" i="367"/>
  <c r="V712" i="367"/>
  <c r="U712" i="367"/>
  <c r="T712" i="367"/>
  <c r="S712" i="367"/>
  <c r="Q712" i="367"/>
  <c r="P712" i="367"/>
  <c r="O712" i="367"/>
  <c r="N712" i="367"/>
  <c r="M712" i="367"/>
  <c r="L712" i="367"/>
  <c r="J712" i="367"/>
  <c r="I712" i="367"/>
  <c r="H712" i="367"/>
  <c r="G712" i="367"/>
  <c r="F712" i="367"/>
  <c r="E712" i="367"/>
  <c r="D712" i="367"/>
  <c r="AA711" i="367"/>
  <c r="R711" i="367"/>
  <c r="E711" i="367"/>
  <c r="K711" i="367" s="1"/>
  <c r="AA710" i="367"/>
  <c r="R710" i="367"/>
  <c r="E710" i="367"/>
  <c r="K710" i="367" s="1"/>
  <c r="AA709" i="367"/>
  <c r="R709" i="367"/>
  <c r="E709" i="367"/>
  <c r="K709" i="367" s="1"/>
  <c r="Z708" i="367"/>
  <c r="Y708" i="367"/>
  <c r="X708" i="367"/>
  <c r="W708" i="367"/>
  <c r="V708" i="367"/>
  <c r="U708" i="367"/>
  <c r="T708" i="367"/>
  <c r="S708" i="367"/>
  <c r="Q708" i="367"/>
  <c r="P708" i="367"/>
  <c r="O708" i="367"/>
  <c r="N708" i="367"/>
  <c r="M708" i="367"/>
  <c r="L708" i="367"/>
  <c r="J708" i="367"/>
  <c r="I708" i="367"/>
  <c r="H708" i="367"/>
  <c r="G708" i="367"/>
  <c r="F708" i="367"/>
  <c r="E708" i="367"/>
  <c r="D708" i="367"/>
  <c r="AA707" i="367"/>
  <c r="R707" i="367"/>
  <c r="E707" i="367"/>
  <c r="K707" i="367" s="1"/>
  <c r="AA706" i="367"/>
  <c r="R706" i="367"/>
  <c r="E706" i="367"/>
  <c r="K706" i="367" s="1"/>
  <c r="AA705" i="367"/>
  <c r="R705" i="367"/>
  <c r="E705" i="367"/>
  <c r="K705" i="367" s="1"/>
  <c r="AA704" i="367"/>
  <c r="R704" i="367"/>
  <c r="E704" i="367"/>
  <c r="K704" i="367" s="1"/>
  <c r="AA703" i="367"/>
  <c r="AB703" i="367" s="1"/>
  <c r="R703" i="367"/>
  <c r="E703" i="367"/>
  <c r="K703" i="367" s="1"/>
  <c r="AA702" i="367"/>
  <c r="R702" i="367"/>
  <c r="K702" i="367"/>
  <c r="E702" i="367"/>
  <c r="AA701" i="367"/>
  <c r="R701" i="367"/>
  <c r="E701" i="367"/>
  <c r="K701" i="367" s="1"/>
  <c r="Z700" i="367"/>
  <c r="Y700" i="367"/>
  <c r="X700" i="367"/>
  <c r="W700" i="367"/>
  <c r="V700" i="367"/>
  <c r="U700" i="367"/>
  <c r="T700" i="367"/>
  <c r="S700" i="367"/>
  <c r="Q700" i="367"/>
  <c r="P700" i="367"/>
  <c r="O700" i="367"/>
  <c r="N700" i="367"/>
  <c r="M700" i="367"/>
  <c r="L700" i="367"/>
  <c r="J700" i="367"/>
  <c r="I700" i="367"/>
  <c r="H700" i="367"/>
  <c r="G700" i="367"/>
  <c r="F700" i="367"/>
  <c r="E700" i="367"/>
  <c r="D700" i="367"/>
  <c r="AA699" i="367"/>
  <c r="R699" i="367"/>
  <c r="K699" i="367"/>
  <c r="E699" i="367"/>
  <c r="AA698" i="367"/>
  <c r="R698" i="367"/>
  <c r="K698" i="367"/>
  <c r="E698" i="367"/>
  <c r="AA697" i="367"/>
  <c r="R697" i="367"/>
  <c r="E697" i="367"/>
  <c r="K697" i="367" s="1"/>
  <c r="Z696" i="367"/>
  <c r="Y696" i="367"/>
  <c r="X696" i="367"/>
  <c r="W696" i="367"/>
  <c r="V696" i="367"/>
  <c r="U696" i="367"/>
  <c r="T696" i="367"/>
  <c r="S696" i="367"/>
  <c r="Q696" i="367"/>
  <c r="P696" i="367"/>
  <c r="O696" i="367"/>
  <c r="N696" i="367"/>
  <c r="M696" i="367"/>
  <c r="L696" i="367"/>
  <c r="R696" i="367" s="1"/>
  <c r="J696" i="367"/>
  <c r="I696" i="367"/>
  <c r="H696" i="367"/>
  <c r="G696" i="367"/>
  <c r="F696" i="367"/>
  <c r="E696" i="367"/>
  <c r="D696" i="367"/>
  <c r="AA695" i="367"/>
  <c r="R695" i="367"/>
  <c r="AB695" i="367" s="1"/>
  <c r="AC695" i="367" s="1"/>
  <c r="E695" i="367"/>
  <c r="K695" i="367" s="1"/>
  <c r="AA694" i="367"/>
  <c r="R694" i="367"/>
  <c r="K694" i="367"/>
  <c r="E694" i="367"/>
  <c r="Z693" i="367"/>
  <c r="Y693" i="367"/>
  <c r="X693" i="367"/>
  <c r="W693" i="367"/>
  <c r="V693" i="367"/>
  <c r="U693" i="367"/>
  <c r="T693" i="367"/>
  <c r="S693" i="367"/>
  <c r="Q693" i="367"/>
  <c r="P693" i="367"/>
  <c r="O693" i="367"/>
  <c r="N693" i="367"/>
  <c r="M693" i="367"/>
  <c r="L693" i="367"/>
  <c r="J693" i="367"/>
  <c r="I693" i="367"/>
  <c r="H693" i="367"/>
  <c r="G693" i="367"/>
  <c r="F693" i="367"/>
  <c r="E693" i="367"/>
  <c r="D693" i="367"/>
  <c r="AA692" i="367"/>
  <c r="R692" i="367"/>
  <c r="E692" i="367"/>
  <c r="K692" i="367" s="1"/>
  <c r="AA691" i="367"/>
  <c r="R691" i="367"/>
  <c r="E691" i="367"/>
  <c r="K691" i="367" s="1"/>
  <c r="Z690" i="367"/>
  <c r="Y690" i="367"/>
  <c r="X690" i="367"/>
  <c r="W690" i="367"/>
  <c r="V690" i="367"/>
  <c r="U690" i="367"/>
  <c r="T690" i="367"/>
  <c r="S690" i="367"/>
  <c r="Q690" i="367"/>
  <c r="P690" i="367"/>
  <c r="O690" i="367"/>
  <c r="N690" i="367"/>
  <c r="M690" i="367"/>
  <c r="L690" i="367"/>
  <c r="J690" i="367"/>
  <c r="I690" i="367"/>
  <c r="H690" i="367"/>
  <c r="G690" i="367"/>
  <c r="F690" i="367"/>
  <c r="E690" i="367"/>
  <c r="D690" i="367"/>
  <c r="AA689" i="367"/>
  <c r="R689" i="367"/>
  <c r="E689" i="367"/>
  <c r="K689" i="367" s="1"/>
  <c r="AA688" i="367"/>
  <c r="R688" i="367"/>
  <c r="E688" i="367"/>
  <c r="K688" i="367" s="1"/>
  <c r="Z687" i="367"/>
  <c r="Y687" i="367"/>
  <c r="X687" i="367"/>
  <c r="W687" i="367"/>
  <c r="V687" i="367"/>
  <c r="U687" i="367"/>
  <c r="T687" i="367"/>
  <c r="S687" i="367"/>
  <c r="Q687" i="367"/>
  <c r="P687" i="367"/>
  <c r="O687" i="367"/>
  <c r="N687" i="367"/>
  <c r="M687" i="367"/>
  <c r="L687" i="367"/>
  <c r="J687" i="367"/>
  <c r="I687" i="367"/>
  <c r="H687" i="367"/>
  <c r="G687" i="367"/>
  <c r="F687" i="367"/>
  <c r="E687" i="367"/>
  <c r="D687" i="367"/>
  <c r="AA686" i="367"/>
  <c r="R686" i="367"/>
  <c r="K686" i="367"/>
  <c r="E686" i="367"/>
  <c r="AA685" i="367"/>
  <c r="R685" i="367"/>
  <c r="E685" i="367"/>
  <c r="K685" i="367" s="1"/>
  <c r="AA684" i="367"/>
  <c r="R684" i="367"/>
  <c r="AB684" i="367" s="1"/>
  <c r="E684" i="367"/>
  <c r="K684" i="367" s="1"/>
  <c r="AA683" i="367"/>
  <c r="R683" i="367"/>
  <c r="E683" i="367"/>
  <c r="K683" i="367" s="1"/>
  <c r="Z682" i="367"/>
  <c r="Y682" i="367"/>
  <c r="X682" i="367"/>
  <c r="W682" i="367"/>
  <c r="V682" i="367"/>
  <c r="U682" i="367"/>
  <c r="T682" i="367"/>
  <c r="S682" i="367"/>
  <c r="Q682" i="367"/>
  <c r="P682" i="367"/>
  <c r="O682" i="367"/>
  <c r="N682" i="367"/>
  <c r="M682" i="367"/>
  <c r="L682" i="367"/>
  <c r="J682" i="367"/>
  <c r="I682" i="367"/>
  <c r="H682" i="367"/>
  <c r="G682" i="367"/>
  <c r="F682" i="367"/>
  <c r="E682" i="367"/>
  <c r="D682" i="367"/>
  <c r="AA681" i="367"/>
  <c r="R681" i="367"/>
  <c r="E681" i="367"/>
  <c r="K681" i="367" s="1"/>
  <c r="AA680" i="367"/>
  <c r="R680" i="367"/>
  <c r="E680" i="367"/>
  <c r="K680" i="367" s="1"/>
  <c r="AA679" i="367"/>
  <c r="R679" i="367"/>
  <c r="E679" i="367"/>
  <c r="K679" i="367" s="1"/>
  <c r="AA678" i="367"/>
  <c r="R678" i="367"/>
  <c r="E678" i="367"/>
  <c r="K678" i="367" s="1"/>
  <c r="AA677" i="367"/>
  <c r="R677" i="367"/>
  <c r="AB677" i="367" s="1"/>
  <c r="E677" i="367"/>
  <c r="K677" i="367" s="1"/>
  <c r="AA676" i="367"/>
  <c r="R676" i="367"/>
  <c r="E676" i="367"/>
  <c r="K676" i="367" s="1"/>
  <c r="AA675" i="367"/>
  <c r="R675" i="367"/>
  <c r="E675" i="367"/>
  <c r="K675" i="367" s="1"/>
  <c r="AA674" i="367"/>
  <c r="AB674" i="367" s="1"/>
  <c r="R674" i="367"/>
  <c r="E674" i="367"/>
  <c r="K674" i="367" s="1"/>
  <c r="AA673" i="367"/>
  <c r="R673" i="367"/>
  <c r="E673" i="367"/>
  <c r="K673" i="367" s="1"/>
  <c r="AA672" i="367"/>
  <c r="R672" i="367"/>
  <c r="E672" i="367"/>
  <c r="K672" i="367" s="1"/>
  <c r="AA671" i="367"/>
  <c r="R671" i="367"/>
  <c r="E671" i="367"/>
  <c r="K671" i="367" s="1"/>
  <c r="AA670" i="367"/>
  <c r="R670" i="367"/>
  <c r="E670" i="367"/>
  <c r="K670" i="367" s="1"/>
  <c r="AA669" i="367"/>
  <c r="R669" i="367"/>
  <c r="AB669" i="367" s="1"/>
  <c r="AC669" i="367" s="1"/>
  <c r="E669" i="367"/>
  <c r="K669" i="367" s="1"/>
  <c r="AA668" i="367"/>
  <c r="R668" i="367"/>
  <c r="E668" i="367"/>
  <c r="K668" i="367" s="1"/>
  <c r="AA667" i="367"/>
  <c r="R667" i="367"/>
  <c r="E667" i="367"/>
  <c r="K667" i="367" s="1"/>
  <c r="AA666" i="367"/>
  <c r="R666" i="367"/>
  <c r="E666" i="367"/>
  <c r="K666" i="367" s="1"/>
  <c r="AA665" i="367"/>
  <c r="R665" i="367"/>
  <c r="E665" i="367"/>
  <c r="K665" i="367" s="1"/>
  <c r="AA664" i="367"/>
  <c r="R664" i="367"/>
  <c r="E664" i="367"/>
  <c r="K664" i="367" s="1"/>
  <c r="AA663" i="367"/>
  <c r="R663" i="367"/>
  <c r="K663" i="367"/>
  <c r="E663" i="367"/>
  <c r="AA662" i="367"/>
  <c r="R662" i="367"/>
  <c r="E662" i="367"/>
  <c r="K662" i="367" s="1"/>
  <c r="AA661" i="367"/>
  <c r="R661" i="367"/>
  <c r="AB661" i="367" s="1"/>
  <c r="E661" i="367"/>
  <c r="K661" i="367" s="1"/>
  <c r="AA660" i="367"/>
  <c r="R660" i="367"/>
  <c r="E660" i="367"/>
  <c r="K660" i="367" s="1"/>
  <c r="AA659" i="367"/>
  <c r="R659" i="367"/>
  <c r="E659" i="367"/>
  <c r="K659" i="367" s="1"/>
  <c r="AA658" i="367"/>
  <c r="R658" i="367"/>
  <c r="E658" i="367"/>
  <c r="K658" i="367" s="1"/>
  <c r="AA657" i="367"/>
  <c r="R657" i="367"/>
  <c r="K657" i="367"/>
  <c r="E657" i="367"/>
  <c r="AA656" i="367"/>
  <c r="R656" i="367"/>
  <c r="E656" i="367"/>
  <c r="K656" i="367" s="1"/>
  <c r="AA655" i="367"/>
  <c r="R655" i="367"/>
  <c r="E655" i="367"/>
  <c r="K655" i="367" s="1"/>
  <c r="AA654" i="367"/>
  <c r="R654" i="367"/>
  <c r="E654" i="367"/>
  <c r="K654" i="367" s="1"/>
  <c r="AA653" i="367"/>
  <c r="R653" i="367"/>
  <c r="E653" i="367"/>
  <c r="K653" i="367" s="1"/>
  <c r="AA652" i="367"/>
  <c r="R652" i="367"/>
  <c r="E652" i="367"/>
  <c r="K652" i="367" s="1"/>
  <c r="AA651" i="367"/>
  <c r="R651" i="367"/>
  <c r="K651" i="367"/>
  <c r="E651" i="367"/>
  <c r="AA650" i="367"/>
  <c r="R650" i="367"/>
  <c r="E650" i="367"/>
  <c r="K650" i="367" s="1"/>
  <c r="AA649" i="367"/>
  <c r="R649" i="367"/>
  <c r="E649" i="367"/>
  <c r="K649" i="367" s="1"/>
  <c r="AA648" i="367"/>
  <c r="R648" i="367"/>
  <c r="E648" i="367"/>
  <c r="K648" i="367" s="1"/>
  <c r="AA647" i="367"/>
  <c r="R647" i="367"/>
  <c r="E647" i="367"/>
  <c r="K647" i="367" s="1"/>
  <c r="AA646" i="367"/>
  <c r="R646" i="367"/>
  <c r="E646" i="367"/>
  <c r="K646" i="367" s="1"/>
  <c r="AA645" i="367"/>
  <c r="R645" i="367"/>
  <c r="E645" i="367"/>
  <c r="K645" i="367" s="1"/>
  <c r="AA644" i="367"/>
  <c r="R644" i="367"/>
  <c r="E644" i="367"/>
  <c r="K644" i="367" s="1"/>
  <c r="AA643" i="367"/>
  <c r="R643" i="367"/>
  <c r="E643" i="367"/>
  <c r="K643" i="367" s="1"/>
  <c r="AA642" i="367"/>
  <c r="R642" i="367"/>
  <c r="E642" i="367"/>
  <c r="K642" i="367" s="1"/>
  <c r="AA641" i="367"/>
  <c r="R641" i="367"/>
  <c r="E641" i="367"/>
  <c r="K641" i="367" s="1"/>
  <c r="AA640" i="367"/>
  <c r="R640" i="367"/>
  <c r="E640" i="367"/>
  <c r="K640" i="367" s="1"/>
  <c r="AA639" i="367"/>
  <c r="R639" i="367"/>
  <c r="E639" i="367"/>
  <c r="K639" i="367" s="1"/>
  <c r="AA638" i="367"/>
  <c r="AB638" i="367" s="1"/>
  <c r="AC638" i="367" s="1"/>
  <c r="R638" i="367"/>
  <c r="E638" i="367"/>
  <c r="K638" i="367" s="1"/>
  <c r="AA637" i="367"/>
  <c r="R637" i="367"/>
  <c r="AB637" i="367" s="1"/>
  <c r="AC637" i="367" s="1"/>
  <c r="E637" i="367"/>
  <c r="K637" i="367" s="1"/>
  <c r="AA636" i="367"/>
  <c r="R636" i="367"/>
  <c r="E636" i="367"/>
  <c r="K636" i="367" s="1"/>
  <c r="AA635" i="367"/>
  <c r="R635" i="367"/>
  <c r="E635" i="367"/>
  <c r="K635" i="367" s="1"/>
  <c r="AA634" i="367"/>
  <c r="R634" i="367"/>
  <c r="E634" i="367"/>
  <c r="K634" i="367" s="1"/>
  <c r="AA633" i="367"/>
  <c r="R633" i="367"/>
  <c r="E633" i="367"/>
  <c r="K633" i="367" s="1"/>
  <c r="AA632" i="367"/>
  <c r="R632" i="367"/>
  <c r="E632" i="367"/>
  <c r="K632" i="367" s="1"/>
  <c r="AA631" i="367"/>
  <c r="R631" i="367"/>
  <c r="K631" i="367"/>
  <c r="E631" i="367"/>
  <c r="AA630" i="367"/>
  <c r="R630" i="367"/>
  <c r="E630" i="367"/>
  <c r="K630" i="367" s="1"/>
  <c r="AA629" i="367"/>
  <c r="R629" i="367"/>
  <c r="AB629" i="367" s="1"/>
  <c r="E629" i="367"/>
  <c r="K629" i="367" s="1"/>
  <c r="AA628" i="367"/>
  <c r="R628" i="367"/>
  <c r="E628" i="367"/>
  <c r="K628" i="367" s="1"/>
  <c r="AA627" i="367"/>
  <c r="R627" i="367"/>
  <c r="E627" i="367"/>
  <c r="K627" i="367" s="1"/>
  <c r="AA626" i="367"/>
  <c r="R626" i="367"/>
  <c r="E626" i="367"/>
  <c r="K626" i="367" s="1"/>
  <c r="AA625" i="367"/>
  <c r="R625" i="367"/>
  <c r="K625" i="367"/>
  <c r="E625" i="367"/>
  <c r="AA624" i="367"/>
  <c r="R624" i="367"/>
  <c r="E624" i="367"/>
  <c r="K624" i="367" s="1"/>
  <c r="AA623" i="367"/>
  <c r="R623" i="367"/>
  <c r="E623" i="367"/>
  <c r="K623" i="367" s="1"/>
  <c r="AA622" i="367"/>
  <c r="AB622" i="367" s="1"/>
  <c r="R622" i="367"/>
  <c r="E622" i="367"/>
  <c r="K622" i="367" s="1"/>
  <c r="AA621" i="367"/>
  <c r="R621" i="367"/>
  <c r="E621" i="367"/>
  <c r="K621" i="367" s="1"/>
  <c r="AA620" i="367"/>
  <c r="R620" i="367"/>
  <c r="E620" i="367"/>
  <c r="K620" i="367" s="1"/>
  <c r="AA619" i="367"/>
  <c r="R619" i="367"/>
  <c r="K619" i="367"/>
  <c r="E619" i="367"/>
  <c r="AA618" i="367"/>
  <c r="R618" i="367"/>
  <c r="E618" i="367"/>
  <c r="K618" i="367" s="1"/>
  <c r="AA617" i="367"/>
  <c r="R617" i="367"/>
  <c r="E617" i="367"/>
  <c r="K617" i="367" s="1"/>
  <c r="AA616" i="367"/>
  <c r="R616" i="367"/>
  <c r="E616" i="367"/>
  <c r="K616" i="367" s="1"/>
  <c r="AA615" i="367"/>
  <c r="R615" i="367"/>
  <c r="E615" i="367"/>
  <c r="K615" i="367" s="1"/>
  <c r="AA614" i="367"/>
  <c r="R614" i="367"/>
  <c r="E614" i="367"/>
  <c r="K614" i="367" s="1"/>
  <c r="AA613" i="367"/>
  <c r="R613" i="367"/>
  <c r="E613" i="367"/>
  <c r="K613" i="367" s="1"/>
  <c r="AA612" i="367"/>
  <c r="R612" i="367"/>
  <c r="E612" i="367"/>
  <c r="K612" i="367" s="1"/>
  <c r="AA611" i="367"/>
  <c r="R611" i="367"/>
  <c r="E611" i="367"/>
  <c r="K611" i="367" s="1"/>
  <c r="AA610" i="367"/>
  <c r="R610" i="367"/>
  <c r="E610" i="367"/>
  <c r="K610" i="367" s="1"/>
  <c r="AA609" i="367"/>
  <c r="R609" i="367"/>
  <c r="E609" i="367"/>
  <c r="K609" i="367" s="1"/>
  <c r="AA608" i="367"/>
  <c r="R608" i="367"/>
  <c r="E608" i="367"/>
  <c r="K608" i="367" s="1"/>
  <c r="AA607" i="367"/>
  <c r="R607" i="367"/>
  <c r="E607" i="367"/>
  <c r="K607" i="367" s="1"/>
  <c r="AA606" i="367"/>
  <c r="AB606" i="367" s="1"/>
  <c r="AC606" i="367" s="1"/>
  <c r="R606" i="367"/>
  <c r="E606" i="367"/>
  <c r="K606" i="367" s="1"/>
  <c r="AA605" i="367"/>
  <c r="R605" i="367"/>
  <c r="AB605" i="367" s="1"/>
  <c r="AC605" i="367" s="1"/>
  <c r="E605" i="367"/>
  <c r="K605" i="367" s="1"/>
  <c r="AA604" i="367"/>
  <c r="R604" i="367"/>
  <c r="E604" i="367"/>
  <c r="K604" i="367" s="1"/>
  <c r="AA603" i="367"/>
  <c r="R603" i="367"/>
  <c r="E603" i="367"/>
  <c r="K603" i="367" s="1"/>
  <c r="AA602" i="367"/>
  <c r="AB602" i="367" s="1"/>
  <c r="R602" i="367"/>
  <c r="E602" i="367"/>
  <c r="K602" i="367" s="1"/>
  <c r="AA601" i="367"/>
  <c r="R601" i="367"/>
  <c r="E601" i="367"/>
  <c r="K601" i="367" s="1"/>
  <c r="AA600" i="367"/>
  <c r="R600" i="367"/>
  <c r="E600" i="367"/>
  <c r="K600" i="367" s="1"/>
  <c r="AA599" i="367"/>
  <c r="R599" i="367"/>
  <c r="K599" i="367"/>
  <c r="E599" i="367"/>
  <c r="AA598" i="367"/>
  <c r="AB598" i="367" s="1"/>
  <c r="R598" i="367"/>
  <c r="E598" i="367"/>
  <c r="K598" i="367" s="1"/>
  <c r="AA597" i="367"/>
  <c r="R597" i="367"/>
  <c r="AB597" i="367" s="1"/>
  <c r="E597" i="367"/>
  <c r="K597" i="367" s="1"/>
  <c r="AA596" i="367"/>
  <c r="R596" i="367"/>
  <c r="E596" i="367"/>
  <c r="K596" i="367" s="1"/>
  <c r="AA595" i="367"/>
  <c r="R595" i="367"/>
  <c r="E595" i="367"/>
  <c r="K595" i="367" s="1"/>
  <c r="AA594" i="367"/>
  <c r="R594" i="367"/>
  <c r="E594" i="367"/>
  <c r="K594" i="367" s="1"/>
  <c r="AA593" i="367"/>
  <c r="R593" i="367"/>
  <c r="K593" i="367"/>
  <c r="E593" i="367"/>
  <c r="AA592" i="367"/>
  <c r="R592" i="367"/>
  <c r="E592" i="367"/>
  <c r="K592" i="367" s="1"/>
  <c r="AA591" i="367"/>
  <c r="R591" i="367"/>
  <c r="E591" i="367"/>
  <c r="K591" i="367" s="1"/>
  <c r="AA590" i="367"/>
  <c r="AB590" i="367" s="1"/>
  <c r="R590" i="367"/>
  <c r="E590" i="367"/>
  <c r="K590" i="367" s="1"/>
  <c r="AA589" i="367"/>
  <c r="R589" i="367"/>
  <c r="E589" i="367"/>
  <c r="K589" i="367" s="1"/>
  <c r="AA588" i="367"/>
  <c r="R588" i="367"/>
  <c r="E588" i="367"/>
  <c r="K588" i="367" s="1"/>
  <c r="AA587" i="367"/>
  <c r="R587" i="367"/>
  <c r="AB587" i="367" s="1"/>
  <c r="E587" i="367"/>
  <c r="K587" i="367" s="1"/>
  <c r="AA586" i="367"/>
  <c r="R586" i="367"/>
  <c r="E586" i="367"/>
  <c r="K586" i="367" s="1"/>
  <c r="AA585" i="367"/>
  <c r="R585" i="367"/>
  <c r="E585" i="367"/>
  <c r="K585" i="367" s="1"/>
  <c r="AA584" i="367"/>
  <c r="R584" i="367"/>
  <c r="E584" i="367"/>
  <c r="K584" i="367" s="1"/>
  <c r="AA583" i="367"/>
  <c r="R583" i="367"/>
  <c r="AB583" i="367" s="1"/>
  <c r="E583" i="367"/>
  <c r="K583" i="367" s="1"/>
  <c r="AA582" i="367"/>
  <c r="R582" i="367"/>
  <c r="E582" i="367"/>
  <c r="K582" i="367" s="1"/>
  <c r="AA581" i="367"/>
  <c r="R581" i="367"/>
  <c r="E581" i="367"/>
  <c r="K581" i="367" s="1"/>
  <c r="AA580" i="367"/>
  <c r="R580" i="367"/>
  <c r="E580" i="367"/>
  <c r="K580" i="367" s="1"/>
  <c r="AA579" i="367"/>
  <c r="R579" i="367"/>
  <c r="AB579" i="367" s="1"/>
  <c r="AC579" i="367" s="1"/>
  <c r="E579" i="367"/>
  <c r="K579" i="367" s="1"/>
  <c r="AA578" i="367"/>
  <c r="R578" i="367"/>
  <c r="K578" i="367"/>
  <c r="E578" i="367"/>
  <c r="AA577" i="367"/>
  <c r="R577" i="367"/>
  <c r="E577" i="367"/>
  <c r="K577" i="367" s="1"/>
  <c r="AA576" i="367"/>
  <c r="R576" i="367"/>
  <c r="E576" i="367"/>
  <c r="K576" i="367" s="1"/>
  <c r="AA575" i="367"/>
  <c r="R575" i="367"/>
  <c r="E575" i="367"/>
  <c r="K575" i="367" s="1"/>
  <c r="AA574" i="367"/>
  <c r="R574" i="367"/>
  <c r="E574" i="367"/>
  <c r="K574" i="367" s="1"/>
  <c r="AA573" i="367"/>
  <c r="R573" i="367"/>
  <c r="E573" i="367"/>
  <c r="K573" i="367" s="1"/>
  <c r="AA572" i="367"/>
  <c r="R572" i="367"/>
  <c r="E572" i="367"/>
  <c r="K572" i="367" s="1"/>
  <c r="AA571" i="367"/>
  <c r="R571" i="367"/>
  <c r="E571" i="367"/>
  <c r="K571" i="367" s="1"/>
  <c r="AA570" i="367"/>
  <c r="R570" i="367"/>
  <c r="E570" i="367"/>
  <c r="K570" i="367" s="1"/>
  <c r="AA569" i="367"/>
  <c r="R569" i="367"/>
  <c r="E569" i="367"/>
  <c r="K569" i="367" s="1"/>
  <c r="AA568" i="367"/>
  <c r="R568" i="367"/>
  <c r="AB568" i="367" s="1"/>
  <c r="E568" i="367"/>
  <c r="K568" i="367" s="1"/>
  <c r="AA567" i="367"/>
  <c r="R567" i="367"/>
  <c r="AB567" i="367" s="1"/>
  <c r="AC567" i="367" s="1"/>
  <c r="E567" i="367"/>
  <c r="K567" i="367" s="1"/>
  <c r="AA566" i="367"/>
  <c r="R566" i="367"/>
  <c r="K566" i="367"/>
  <c r="E566" i="367"/>
  <c r="AA565" i="367"/>
  <c r="R565" i="367"/>
  <c r="E565" i="367"/>
  <c r="K565" i="367" s="1"/>
  <c r="AA564" i="367"/>
  <c r="R564" i="367"/>
  <c r="E564" i="367"/>
  <c r="K564" i="367" s="1"/>
  <c r="AA563" i="367"/>
  <c r="R563" i="367"/>
  <c r="E563" i="367"/>
  <c r="K563" i="367" s="1"/>
  <c r="AA562" i="367"/>
  <c r="R562" i="367"/>
  <c r="AB562" i="367" s="1"/>
  <c r="E562" i="367"/>
  <c r="K562" i="367" s="1"/>
  <c r="AA561" i="367"/>
  <c r="R561" i="367"/>
  <c r="E561" i="367"/>
  <c r="K561" i="367" s="1"/>
  <c r="AA560" i="367"/>
  <c r="R560" i="367"/>
  <c r="AB560" i="367" s="1"/>
  <c r="E560" i="367"/>
  <c r="K560" i="367" s="1"/>
  <c r="AA559" i="367"/>
  <c r="R559" i="367"/>
  <c r="AB559" i="367" s="1"/>
  <c r="E559" i="367"/>
  <c r="K559" i="367" s="1"/>
  <c r="AA558" i="367"/>
  <c r="R558" i="367"/>
  <c r="E558" i="367"/>
  <c r="K558" i="367" s="1"/>
  <c r="AA557" i="367"/>
  <c r="R557" i="367"/>
  <c r="E557" i="367"/>
  <c r="K557" i="367" s="1"/>
  <c r="AA556" i="367"/>
  <c r="R556" i="367"/>
  <c r="E556" i="367"/>
  <c r="K556" i="367" s="1"/>
  <c r="AA555" i="367"/>
  <c r="R555" i="367"/>
  <c r="AB555" i="367" s="1"/>
  <c r="E555" i="367"/>
  <c r="K555" i="367" s="1"/>
  <c r="AA554" i="367"/>
  <c r="R554" i="367"/>
  <c r="E554" i="367"/>
  <c r="K554" i="367" s="1"/>
  <c r="AA553" i="367"/>
  <c r="R553" i="367"/>
  <c r="E553" i="367"/>
  <c r="K553" i="367" s="1"/>
  <c r="AA552" i="367"/>
  <c r="R552" i="367"/>
  <c r="E552" i="367"/>
  <c r="K552" i="367" s="1"/>
  <c r="AA551" i="367"/>
  <c r="R551" i="367"/>
  <c r="AB551" i="367" s="1"/>
  <c r="E551" i="367"/>
  <c r="K551" i="367" s="1"/>
  <c r="AA550" i="367"/>
  <c r="R550" i="367"/>
  <c r="E550" i="367"/>
  <c r="K550" i="367" s="1"/>
  <c r="AA549" i="367"/>
  <c r="R549" i="367"/>
  <c r="E549" i="367"/>
  <c r="K549" i="367" s="1"/>
  <c r="AA548" i="367"/>
  <c r="R548" i="367"/>
  <c r="E548" i="367"/>
  <c r="K548" i="367" s="1"/>
  <c r="AA547" i="367"/>
  <c r="R547" i="367"/>
  <c r="AB547" i="367" s="1"/>
  <c r="E547" i="367"/>
  <c r="K547" i="367" s="1"/>
  <c r="AA546" i="367"/>
  <c r="R546" i="367"/>
  <c r="E546" i="367"/>
  <c r="K546" i="367" s="1"/>
  <c r="AA545" i="367"/>
  <c r="R545" i="367"/>
  <c r="E545" i="367"/>
  <c r="K545" i="367" s="1"/>
  <c r="AA544" i="367"/>
  <c r="R544" i="367"/>
  <c r="E544" i="367"/>
  <c r="K544" i="367" s="1"/>
  <c r="AA543" i="367"/>
  <c r="R543" i="367"/>
  <c r="E543" i="367"/>
  <c r="K543" i="367" s="1"/>
  <c r="AA542" i="367"/>
  <c r="R542" i="367"/>
  <c r="E542" i="367"/>
  <c r="K542" i="367" s="1"/>
  <c r="AA541" i="367"/>
  <c r="R541" i="367"/>
  <c r="E541" i="367"/>
  <c r="K541" i="367" s="1"/>
  <c r="AA540" i="367"/>
  <c r="R540" i="367"/>
  <c r="E540" i="367"/>
  <c r="K540" i="367" s="1"/>
  <c r="AA539" i="367"/>
  <c r="R539" i="367"/>
  <c r="E539" i="367"/>
  <c r="K539" i="367" s="1"/>
  <c r="AA538" i="367"/>
  <c r="R538" i="367"/>
  <c r="E538" i="367"/>
  <c r="K538" i="367" s="1"/>
  <c r="AA537" i="367"/>
  <c r="R537" i="367"/>
  <c r="E537" i="367"/>
  <c r="K537" i="367" s="1"/>
  <c r="AA536" i="367"/>
  <c r="R536" i="367"/>
  <c r="E536" i="367"/>
  <c r="K536" i="367" s="1"/>
  <c r="AA535" i="367"/>
  <c r="R535" i="367"/>
  <c r="E535" i="367"/>
  <c r="K535" i="367" s="1"/>
  <c r="AA534" i="367"/>
  <c r="R534" i="367"/>
  <c r="E534" i="367"/>
  <c r="K534" i="367" s="1"/>
  <c r="Z533" i="367"/>
  <c r="Y533" i="367"/>
  <c r="X533" i="367"/>
  <c r="W533" i="367"/>
  <c r="V533" i="367"/>
  <c r="U533" i="367"/>
  <c r="T533" i="367"/>
  <c r="S533" i="367"/>
  <c r="Q533" i="367"/>
  <c r="P533" i="367"/>
  <c r="O533" i="367"/>
  <c r="N533" i="367"/>
  <c r="M533" i="367"/>
  <c r="L533" i="367"/>
  <c r="J533" i="367"/>
  <c r="I533" i="367"/>
  <c r="H533" i="367"/>
  <c r="G533" i="367"/>
  <c r="F533" i="367"/>
  <c r="E533" i="367"/>
  <c r="D533" i="367"/>
  <c r="AA532" i="367"/>
  <c r="R532" i="367"/>
  <c r="E532" i="367"/>
  <c r="K532" i="367" s="1"/>
  <c r="AA531" i="367"/>
  <c r="R531" i="367"/>
  <c r="E531" i="367"/>
  <c r="K531" i="367" s="1"/>
  <c r="AA530" i="367"/>
  <c r="R530" i="367"/>
  <c r="E530" i="367"/>
  <c r="K530" i="367" s="1"/>
  <c r="AA529" i="367"/>
  <c r="R529" i="367"/>
  <c r="E529" i="367"/>
  <c r="K529" i="367" s="1"/>
  <c r="Z528" i="367"/>
  <c r="Y528" i="367"/>
  <c r="X528" i="367"/>
  <c r="W528" i="367"/>
  <c r="V528" i="367"/>
  <c r="U528" i="367"/>
  <c r="T528" i="367"/>
  <c r="S528" i="367"/>
  <c r="Q528" i="367"/>
  <c r="P528" i="367"/>
  <c r="O528" i="367"/>
  <c r="N528" i="367"/>
  <c r="M528" i="367"/>
  <c r="L528" i="367"/>
  <c r="J528" i="367"/>
  <c r="I528" i="367"/>
  <c r="H528" i="367"/>
  <c r="G528" i="367"/>
  <c r="F528" i="367"/>
  <c r="E528" i="367"/>
  <c r="D528" i="367"/>
  <c r="E527" i="367"/>
  <c r="AA526" i="367"/>
  <c r="R526" i="367"/>
  <c r="E526" i="367"/>
  <c r="K526" i="367" s="1"/>
  <c r="Z525" i="367"/>
  <c r="Y525" i="367"/>
  <c r="X525" i="367"/>
  <c r="W525" i="367"/>
  <c r="V525" i="367"/>
  <c r="U525" i="367"/>
  <c r="T525" i="367"/>
  <c r="S525" i="367"/>
  <c r="Q525" i="367"/>
  <c r="P525" i="367"/>
  <c r="O525" i="367"/>
  <c r="N525" i="367"/>
  <c r="M525" i="367"/>
  <c r="L525" i="367"/>
  <c r="J525" i="367"/>
  <c r="I525" i="367"/>
  <c r="H525" i="367"/>
  <c r="G525" i="367"/>
  <c r="F525" i="367"/>
  <c r="E525" i="367"/>
  <c r="D525" i="367"/>
  <c r="AA524" i="367"/>
  <c r="R524" i="367"/>
  <c r="K524" i="367"/>
  <c r="E524" i="367"/>
  <c r="AA523" i="367"/>
  <c r="R523" i="367"/>
  <c r="E523" i="367"/>
  <c r="K523" i="367" s="1"/>
  <c r="AA522" i="367"/>
  <c r="R522" i="367"/>
  <c r="E522" i="367"/>
  <c r="K522" i="367" s="1"/>
  <c r="AA521" i="367"/>
  <c r="R521" i="367"/>
  <c r="E521" i="367"/>
  <c r="K521" i="367" s="1"/>
  <c r="AA520" i="367"/>
  <c r="R520" i="367"/>
  <c r="E520" i="367"/>
  <c r="K520" i="367" s="1"/>
  <c r="Z519" i="367"/>
  <c r="Z518" i="367" s="1"/>
  <c r="Y519" i="367"/>
  <c r="Y518" i="367" s="1"/>
  <c r="X519" i="367"/>
  <c r="X518" i="367" s="1"/>
  <c r="W519" i="367"/>
  <c r="W518" i="367" s="1"/>
  <c r="V519" i="367"/>
  <c r="U519" i="367"/>
  <c r="U518" i="367" s="1"/>
  <c r="T519" i="367"/>
  <c r="T518" i="367" s="1"/>
  <c r="S519" i="367"/>
  <c r="S518" i="367" s="1"/>
  <c r="Q519" i="367"/>
  <c r="Q518" i="367" s="1"/>
  <c r="P519" i="367"/>
  <c r="P518" i="367" s="1"/>
  <c r="O519" i="367"/>
  <c r="N519" i="367"/>
  <c r="N518" i="367" s="1"/>
  <c r="M519" i="367"/>
  <c r="M518" i="367" s="1"/>
  <c r="L519" i="367"/>
  <c r="J519" i="367"/>
  <c r="J518" i="367" s="1"/>
  <c r="I519" i="367"/>
  <c r="I518" i="367" s="1"/>
  <c r="H519" i="367"/>
  <c r="H518" i="367" s="1"/>
  <c r="G519" i="367"/>
  <c r="G518" i="367" s="1"/>
  <c r="F519" i="367"/>
  <c r="F518" i="367" s="1"/>
  <c r="E519" i="367"/>
  <c r="D519" i="367"/>
  <c r="D518" i="367" s="1"/>
  <c r="V518" i="367"/>
  <c r="O518" i="367"/>
  <c r="E518" i="367"/>
  <c r="E517" i="367"/>
  <c r="AA516" i="367"/>
  <c r="R516" i="367"/>
  <c r="E516" i="367"/>
  <c r="K516" i="367" s="1"/>
  <c r="AA515" i="367"/>
  <c r="AB515" i="367" s="1"/>
  <c r="R515" i="367"/>
  <c r="E515" i="367"/>
  <c r="K515" i="367" s="1"/>
  <c r="AA514" i="367"/>
  <c r="R514" i="367"/>
  <c r="E514" i="367"/>
  <c r="K514" i="367" s="1"/>
  <c r="AA513" i="367"/>
  <c r="R513" i="367"/>
  <c r="AB513" i="367" s="1"/>
  <c r="E513" i="367"/>
  <c r="K513" i="367" s="1"/>
  <c r="AA512" i="367"/>
  <c r="R512" i="367"/>
  <c r="E512" i="367"/>
  <c r="K512" i="367" s="1"/>
  <c r="AA511" i="367"/>
  <c r="R511" i="367"/>
  <c r="AB511" i="367" s="1"/>
  <c r="E511" i="367"/>
  <c r="K511" i="367" s="1"/>
  <c r="AA510" i="367"/>
  <c r="R510" i="367"/>
  <c r="E510" i="367"/>
  <c r="K510" i="367" s="1"/>
  <c r="AA509" i="367"/>
  <c r="AB509" i="367" s="1"/>
  <c r="R509" i="367"/>
  <c r="E509" i="367"/>
  <c r="K509" i="367" s="1"/>
  <c r="AA508" i="367"/>
  <c r="R508" i="367"/>
  <c r="E508" i="367"/>
  <c r="K508" i="367" s="1"/>
  <c r="AA507" i="367"/>
  <c r="AB507" i="367" s="1"/>
  <c r="R507" i="367"/>
  <c r="E507" i="367"/>
  <c r="K507" i="367" s="1"/>
  <c r="AA506" i="367"/>
  <c r="R506" i="367"/>
  <c r="E506" i="367"/>
  <c r="K506" i="367" s="1"/>
  <c r="Z505" i="367"/>
  <c r="Z504" i="367" s="1"/>
  <c r="Y505" i="367"/>
  <c r="Y504" i="367" s="1"/>
  <c r="X505" i="367"/>
  <c r="X504" i="367" s="1"/>
  <c r="W505" i="367"/>
  <c r="W504" i="367" s="1"/>
  <c r="V505" i="367"/>
  <c r="V504" i="367" s="1"/>
  <c r="U505" i="367"/>
  <c r="U504" i="367" s="1"/>
  <c r="T505" i="367"/>
  <c r="T504" i="367" s="1"/>
  <c r="S505" i="367"/>
  <c r="S504" i="367" s="1"/>
  <c r="Q505" i="367"/>
  <c r="Q504" i="367" s="1"/>
  <c r="P505" i="367"/>
  <c r="P504" i="367" s="1"/>
  <c r="O505" i="367"/>
  <c r="N505" i="367"/>
  <c r="M505" i="367"/>
  <c r="M504" i="367" s="1"/>
  <c r="L505" i="367"/>
  <c r="J505" i="367"/>
  <c r="I505" i="367"/>
  <c r="I504" i="367" s="1"/>
  <c r="H505" i="367"/>
  <c r="H504" i="367" s="1"/>
  <c r="G505" i="367"/>
  <c r="G504" i="367" s="1"/>
  <c r="F505" i="367"/>
  <c r="E505" i="367"/>
  <c r="D505" i="367"/>
  <c r="D504" i="367" s="1"/>
  <c r="O504" i="367"/>
  <c r="N504" i="367"/>
  <c r="J504" i="367"/>
  <c r="F504" i="367"/>
  <c r="E504" i="367"/>
  <c r="E503" i="367"/>
  <c r="E502" i="367"/>
  <c r="E501" i="367"/>
  <c r="AA500" i="367"/>
  <c r="R500" i="367"/>
  <c r="E500" i="367"/>
  <c r="K500" i="367" s="1"/>
  <c r="Z499" i="367"/>
  <c r="Z498" i="367" s="1"/>
  <c r="Z497" i="367" s="1"/>
  <c r="Y499" i="367"/>
  <c r="Y498" i="367" s="1"/>
  <c r="Y497" i="367" s="1"/>
  <c r="X499" i="367"/>
  <c r="X498" i="367" s="1"/>
  <c r="W499" i="367"/>
  <c r="W498" i="367" s="1"/>
  <c r="W497" i="367" s="1"/>
  <c r="V499" i="367"/>
  <c r="V498" i="367" s="1"/>
  <c r="V497" i="367" s="1"/>
  <c r="U499" i="367"/>
  <c r="U498" i="367" s="1"/>
  <c r="U497" i="367" s="1"/>
  <c r="T499" i="367"/>
  <c r="T498" i="367" s="1"/>
  <c r="S499" i="367"/>
  <c r="Q499" i="367"/>
  <c r="Q498" i="367" s="1"/>
  <c r="Q497" i="367" s="1"/>
  <c r="P499" i="367"/>
  <c r="P498" i="367" s="1"/>
  <c r="P497" i="367" s="1"/>
  <c r="O499" i="367"/>
  <c r="N499" i="367"/>
  <c r="N498" i="367" s="1"/>
  <c r="N497" i="367" s="1"/>
  <c r="M499" i="367"/>
  <c r="M498" i="367" s="1"/>
  <c r="M497" i="367" s="1"/>
  <c r="L499" i="367"/>
  <c r="J499" i="367"/>
  <c r="J498" i="367" s="1"/>
  <c r="J497" i="367" s="1"/>
  <c r="I499" i="367"/>
  <c r="I498" i="367" s="1"/>
  <c r="I497" i="367" s="1"/>
  <c r="H499" i="367"/>
  <c r="H498" i="367" s="1"/>
  <c r="H497" i="367" s="1"/>
  <c r="G499" i="367"/>
  <c r="F499" i="367"/>
  <c r="F498" i="367" s="1"/>
  <c r="F497" i="367" s="1"/>
  <c r="E499" i="367"/>
  <c r="D499" i="367"/>
  <c r="D498" i="367" s="1"/>
  <c r="D497" i="367" s="1"/>
  <c r="S498" i="367"/>
  <c r="O498" i="367"/>
  <c r="G498" i="367"/>
  <c r="E498" i="367"/>
  <c r="X497" i="367"/>
  <c r="T497" i="367"/>
  <c r="O497" i="367"/>
  <c r="G497" i="367"/>
  <c r="E497" i="367"/>
  <c r="AA496" i="367"/>
  <c r="R496" i="367"/>
  <c r="E496" i="367"/>
  <c r="K496" i="367" s="1"/>
  <c r="Z495" i="367"/>
  <c r="Y495" i="367"/>
  <c r="X495" i="367"/>
  <c r="W495" i="367"/>
  <c r="V495" i="367"/>
  <c r="U495" i="367"/>
  <c r="T495" i="367"/>
  <c r="S495" i="367"/>
  <c r="Q495" i="367"/>
  <c r="P495" i="367"/>
  <c r="O495" i="367"/>
  <c r="N495" i="367"/>
  <c r="M495" i="367"/>
  <c r="L495" i="367"/>
  <c r="J495" i="367"/>
  <c r="I495" i="367"/>
  <c r="H495" i="367"/>
  <c r="G495" i="367"/>
  <c r="F495" i="367"/>
  <c r="E495" i="367"/>
  <c r="D495" i="367"/>
  <c r="AA494" i="367"/>
  <c r="R494" i="367"/>
  <c r="K494" i="367"/>
  <c r="E494" i="367"/>
  <c r="AA493" i="367"/>
  <c r="R493" i="367"/>
  <c r="E493" i="367"/>
  <c r="K493" i="367" s="1"/>
  <c r="AA492" i="367"/>
  <c r="R492" i="367"/>
  <c r="E492" i="367"/>
  <c r="K492" i="367" s="1"/>
  <c r="AA491" i="367"/>
  <c r="R491" i="367"/>
  <c r="E491" i="367"/>
  <c r="K491" i="367" s="1"/>
  <c r="AA490" i="367"/>
  <c r="R490" i="367"/>
  <c r="E490" i="367"/>
  <c r="K490" i="367" s="1"/>
  <c r="AA489" i="367"/>
  <c r="AB489" i="367" s="1"/>
  <c r="R489" i="367"/>
  <c r="E489" i="367"/>
  <c r="K489" i="367" s="1"/>
  <c r="AA488" i="367"/>
  <c r="R488" i="367"/>
  <c r="E488" i="367"/>
  <c r="K488" i="367" s="1"/>
  <c r="AA487" i="367"/>
  <c r="R487" i="367"/>
  <c r="E487" i="367"/>
  <c r="K487" i="367" s="1"/>
  <c r="AA486" i="367"/>
  <c r="R486" i="367"/>
  <c r="E486" i="367"/>
  <c r="K486" i="367" s="1"/>
  <c r="AA485" i="367"/>
  <c r="AB485" i="367" s="1"/>
  <c r="R485" i="367"/>
  <c r="E485" i="367"/>
  <c r="K485" i="367" s="1"/>
  <c r="AA484" i="367"/>
  <c r="R484" i="367"/>
  <c r="AB484" i="367" s="1"/>
  <c r="E484" i="367"/>
  <c r="K484" i="367" s="1"/>
  <c r="AA483" i="367"/>
  <c r="R483" i="367"/>
  <c r="E483" i="367"/>
  <c r="K483" i="367" s="1"/>
  <c r="AA482" i="367"/>
  <c r="R482" i="367"/>
  <c r="E482" i="367"/>
  <c r="K482" i="367" s="1"/>
  <c r="AA481" i="367"/>
  <c r="R481" i="367"/>
  <c r="E481" i="367"/>
  <c r="K481" i="367" s="1"/>
  <c r="AA480" i="367"/>
  <c r="R480" i="367"/>
  <c r="E480" i="367"/>
  <c r="K480" i="367" s="1"/>
  <c r="AA479" i="367"/>
  <c r="R479" i="367"/>
  <c r="E479" i="367"/>
  <c r="K479" i="367" s="1"/>
  <c r="AA478" i="367"/>
  <c r="R478" i="367"/>
  <c r="E478" i="367"/>
  <c r="K478" i="367" s="1"/>
  <c r="AA477" i="367"/>
  <c r="R477" i="367"/>
  <c r="AB477" i="367" s="1"/>
  <c r="E477" i="367"/>
  <c r="K477" i="367" s="1"/>
  <c r="AA476" i="367"/>
  <c r="R476" i="367"/>
  <c r="E476" i="367"/>
  <c r="K476" i="367" s="1"/>
  <c r="AA475" i="367"/>
  <c r="R475" i="367"/>
  <c r="E475" i="367"/>
  <c r="K475" i="367" s="1"/>
  <c r="AA474" i="367"/>
  <c r="R474" i="367"/>
  <c r="E474" i="367"/>
  <c r="K474" i="367" s="1"/>
  <c r="AA473" i="367"/>
  <c r="R473" i="367"/>
  <c r="E473" i="367"/>
  <c r="K473" i="367" s="1"/>
  <c r="AA472" i="367"/>
  <c r="R472" i="367"/>
  <c r="AB472" i="367" s="1"/>
  <c r="E472" i="367"/>
  <c r="K472" i="367" s="1"/>
  <c r="AA471" i="367"/>
  <c r="R471" i="367"/>
  <c r="AB471" i="367" s="1"/>
  <c r="E471" i="367"/>
  <c r="K471" i="367" s="1"/>
  <c r="AA470" i="367"/>
  <c r="R470" i="367"/>
  <c r="E470" i="367"/>
  <c r="K470" i="367" s="1"/>
  <c r="AA469" i="367"/>
  <c r="R469" i="367"/>
  <c r="E469" i="367"/>
  <c r="K469" i="367" s="1"/>
  <c r="AA468" i="367"/>
  <c r="R468" i="367"/>
  <c r="E468" i="367"/>
  <c r="K468" i="367" s="1"/>
  <c r="AA467" i="367"/>
  <c r="R467" i="367"/>
  <c r="E467" i="367"/>
  <c r="K467" i="367" s="1"/>
  <c r="AA466" i="367"/>
  <c r="R466" i="367"/>
  <c r="E466" i="367"/>
  <c r="K466" i="367" s="1"/>
  <c r="AA465" i="367"/>
  <c r="R465" i="367"/>
  <c r="E465" i="367"/>
  <c r="K465" i="367" s="1"/>
  <c r="AA464" i="367"/>
  <c r="R464" i="367"/>
  <c r="E464" i="367"/>
  <c r="K464" i="367" s="1"/>
  <c r="AA463" i="367"/>
  <c r="R463" i="367"/>
  <c r="E463" i="367"/>
  <c r="K463" i="367" s="1"/>
  <c r="AA462" i="367"/>
  <c r="AB462" i="367" s="1"/>
  <c r="R462" i="367"/>
  <c r="E462" i="367"/>
  <c r="K462" i="367" s="1"/>
  <c r="AA461" i="367"/>
  <c r="R461" i="367"/>
  <c r="E461" i="367"/>
  <c r="K461" i="367" s="1"/>
  <c r="AA460" i="367"/>
  <c r="R460" i="367"/>
  <c r="E460" i="367"/>
  <c r="K460" i="367" s="1"/>
  <c r="AA459" i="367"/>
  <c r="R459" i="367"/>
  <c r="E459" i="367"/>
  <c r="K459" i="367" s="1"/>
  <c r="AA458" i="367"/>
  <c r="R458" i="367"/>
  <c r="E458" i="367"/>
  <c r="K458" i="367" s="1"/>
  <c r="AA457" i="367"/>
  <c r="R457" i="367"/>
  <c r="E457" i="367"/>
  <c r="K457" i="367" s="1"/>
  <c r="AA456" i="367"/>
  <c r="R456" i="367"/>
  <c r="E456" i="367"/>
  <c r="K456" i="367" s="1"/>
  <c r="AA455" i="367"/>
  <c r="R455" i="367"/>
  <c r="AB455" i="367" s="1"/>
  <c r="E455" i="367"/>
  <c r="K455" i="367" s="1"/>
  <c r="AA454" i="367"/>
  <c r="R454" i="367"/>
  <c r="E454" i="367"/>
  <c r="K454" i="367" s="1"/>
  <c r="AA453" i="367"/>
  <c r="R453" i="367"/>
  <c r="AB453" i="367" s="1"/>
  <c r="K453" i="367"/>
  <c r="E453" i="367"/>
  <c r="Z452" i="367"/>
  <c r="Z431" i="367" s="1"/>
  <c r="Y452" i="367"/>
  <c r="Y431" i="367" s="1"/>
  <c r="Y430" i="367" s="1"/>
  <c r="X452" i="367"/>
  <c r="X431" i="367" s="1"/>
  <c r="W452" i="367"/>
  <c r="W431" i="367" s="1"/>
  <c r="V452" i="367"/>
  <c r="V431" i="367" s="1"/>
  <c r="U452" i="367"/>
  <c r="T452" i="367"/>
  <c r="S452" i="367"/>
  <c r="Q452" i="367"/>
  <c r="P452" i="367"/>
  <c r="P431" i="367" s="1"/>
  <c r="P430" i="367" s="1"/>
  <c r="O452" i="367"/>
  <c r="O431" i="367" s="1"/>
  <c r="N452" i="367"/>
  <c r="N431" i="367" s="1"/>
  <c r="M452" i="367"/>
  <c r="L452" i="367"/>
  <c r="L431" i="367" s="1"/>
  <c r="L430" i="367" s="1"/>
  <c r="J452" i="367"/>
  <c r="J431" i="367" s="1"/>
  <c r="I452" i="367"/>
  <c r="H452" i="367"/>
  <c r="G452" i="367"/>
  <c r="G431" i="367" s="1"/>
  <c r="G430" i="367" s="1"/>
  <c r="F452" i="367"/>
  <c r="E452" i="367"/>
  <c r="D452" i="367"/>
  <c r="D431" i="367" s="1"/>
  <c r="AA451" i="367"/>
  <c r="R451" i="367"/>
  <c r="E451" i="367"/>
  <c r="K451" i="367" s="1"/>
  <c r="AA450" i="367"/>
  <c r="R450" i="367"/>
  <c r="E450" i="367"/>
  <c r="K450" i="367" s="1"/>
  <c r="AA449" i="367"/>
  <c r="R449" i="367"/>
  <c r="E449" i="367"/>
  <c r="K449" i="367" s="1"/>
  <c r="AA448" i="367"/>
  <c r="R448" i="367"/>
  <c r="E448" i="367"/>
  <c r="K448" i="367" s="1"/>
  <c r="AA447" i="367"/>
  <c r="R447" i="367"/>
  <c r="E447" i="367"/>
  <c r="K447" i="367" s="1"/>
  <c r="AA446" i="367"/>
  <c r="R446" i="367"/>
  <c r="E446" i="367"/>
  <c r="K446" i="367" s="1"/>
  <c r="AA445" i="367"/>
  <c r="R445" i="367"/>
  <c r="E445" i="367"/>
  <c r="K445" i="367" s="1"/>
  <c r="AA444" i="367"/>
  <c r="R444" i="367"/>
  <c r="E444" i="367"/>
  <c r="K444" i="367" s="1"/>
  <c r="AA443" i="367"/>
  <c r="R443" i="367"/>
  <c r="E443" i="367"/>
  <c r="K443" i="367" s="1"/>
  <c r="AA442" i="367"/>
  <c r="R442" i="367"/>
  <c r="E442" i="367"/>
  <c r="K442" i="367" s="1"/>
  <c r="AA441" i="367"/>
  <c r="R441" i="367"/>
  <c r="E441" i="367"/>
  <c r="K441" i="367" s="1"/>
  <c r="AA440" i="367"/>
  <c r="R440" i="367"/>
  <c r="AB440" i="367" s="1"/>
  <c r="E440" i="367"/>
  <c r="K440" i="367" s="1"/>
  <c r="AA439" i="367"/>
  <c r="R439" i="367"/>
  <c r="E439" i="367"/>
  <c r="K439" i="367" s="1"/>
  <c r="AA438" i="367"/>
  <c r="R438" i="367"/>
  <c r="E438" i="367"/>
  <c r="K438" i="367" s="1"/>
  <c r="AA437" i="367"/>
  <c r="R437" i="367"/>
  <c r="E437" i="367"/>
  <c r="K437" i="367" s="1"/>
  <c r="AA436" i="367"/>
  <c r="R436" i="367"/>
  <c r="E436" i="367"/>
  <c r="K436" i="367" s="1"/>
  <c r="AA435" i="367"/>
  <c r="R435" i="367"/>
  <c r="E435" i="367"/>
  <c r="K435" i="367" s="1"/>
  <c r="AA434" i="367"/>
  <c r="R434" i="367"/>
  <c r="E434" i="367"/>
  <c r="K434" i="367" s="1"/>
  <c r="AA433" i="367"/>
  <c r="R433" i="367"/>
  <c r="E433" i="367"/>
  <c r="K433" i="367" s="1"/>
  <c r="AA432" i="367"/>
  <c r="R432" i="367"/>
  <c r="AB432" i="367" s="1"/>
  <c r="E432" i="367"/>
  <c r="K432" i="367" s="1"/>
  <c r="U431" i="367"/>
  <c r="U430" i="367" s="1"/>
  <c r="T431" i="367"/>
  <c r="Q431" i="367"/>
  <c r="Q430" i="367" s="1"/>
  <c r="M431" i="367"/>
  <c r="I431" i="367"/>
  <c r="I430" i="367" s="1"/>
  <c r="H431" i="367"/>
  <c r="E431" i="367"/>
  <c r="E430" i="367"/>
  <c r="AA429" i="367"/>
  <c r="R429" i="367"/>
  <c r="E429" i="367"/>
  <c r="K429" i="367" s="1"/>
  <c r="AA428" i="367"/>
  <c r="R428" i="367"/>
  <c r="E428" i="367"/>
  <c r="K428" i="367" s="1"/>
  <c r="AA427" i="367"/>
  <c r="R427" i="367"/>
  <c r="E427" i="367"/>
  <c r="K427" i="367" s="1"/>
  <c r="AA426" i="367"/>
  <c r="R426" i="367"/>
  <c r="E426" i="367"/>
  <c r="K426" i="367" s="1"/>
  <c r="AA425" i="367"/>
  <c r="R425" i="367"/>
  <c r="E425" i="367"/>
  <c r="K425" i="367" s="1"/>
  <c r="Z424" i="367"/>
  <c r="Z423" i="367" s="1"/>
  <c r="Z422" i="367" s="1"/>
  <c r="Y424" i="367"/>
  <c r="Y423" i="367" s="1"/>
  <c r="Y422" i="367" s="1"/>
  <c r="X424" i="367"/>
  <c r="W424" i="367"/>
  <c r="W423" i="367" s="1"/>
  <c r="W422" i="367" s="1"/>
  <c r="V424" i="367"/>
  <c r="V423" i="367" s="1"/>
  <c r="V422" i="367" s="1"/>
  <c r="U424" i="367"/>
  <c r="U423" i="367" s="1"/>
  <c r="U422" i="367" s="1"/>
  <c r="T424" i="367"/>
  <c r="S424" i="367"/>
  <c r="Q424" i="367"/>
  <c r="Q423" i="367" s="1"/>
  <c r="Q422" i="367" s="1"/>
  <c r="P424" i="367"/>
  <c r="O424" i="367"/>
  <c r="N424" i="367"/>
  <c r="N423" i="367" s="1"/>
  <c r="N422" i="367" s="1"/>
  <c r="M424" i="367"/>
  <c r="L424" i="367"/>
  <c r="J424" i="367"/>
  <c r="J423" i="367" s="1"/>
  <c r="J422" i="367" s="1"/>
  <c r="I424" i="367"/>
  <c r="I423" i="367" s="1"/>
  <c r="I422" i="367" s="1"/>
  <c r="H424" i="367"/>
  <c r="H423" i="367" s="1"/>
  <c r="H422" i="367" s="1"/>
  <c r="G424" i="367"/>
  <c r="F424" i="367"/>
  <c r="F423" i="367" s="1"/>
  <c r="E424" i="367"/>
  <c r="D424" i="367"/>
  <c r="D423" i="367" s="1"/>
  <c r="D422" i="367" s="1"/>
  <c r="X423" i="367"/>
  <c r="X422" i="367" s="1"/>
  <c r="T423" i="367"/>
  <c r="T422" i="367" s="1"/>
  <c r="P423" i="367"/>
  <c r="P422" i="367" s="1"/>
  <c r="O423" i="367"/>
  <c r="O422" i="367" s="1"/>
  <c r="L423" i="367"/>
  <c r="G423" i="367"/>
  <c r="G422" i="367" s="1"/>
  <c r="E423" i="367"/>
  <c r="E422" i="367"/>
  <c r="AA421" i="367"/>
  <c r="R421" i="367"/>
  <c r="E421" i="367"/>
  <c r="K421" i="367" s="1"/>
  <c r="AA420" i="367"/>
  <c r="R420" i="367"/>
  <c r="E420" i="367"/>
  <c r="K420" i="367" s="1"/>
  <c r="Z419" i="367"/>
  <c r="Y419" i="367"/>
  <c r="Y418" i="367" s="1"/>
  <c r="X419" i="367"/>
  <c r="X418" i="367" s="1"/>
  <c r="W419" i="367"/>
  <c r="W418" i="367" s="1"/>
  <c r="V419" i="367"/>
  <c r="U419" i="367"/>
  <c r="U418" i="367" s="1"/>
  <c r="T419" i="367"/>
  <c r="T418" i="367" s="1"/>
  <c r="S419" i="367"/>
  <c r="Q419" i="367"/>
  <c r="P419" i="367"/>
  <c r="P418" i="367" s="1"/>
  <c r="O419" i="367"/>
  <c r="O418" i="367" s="1"/>
  <c r="N419" i="367"/>
  <c r="N418" i="367" s="1"/>
  <c r="M419" i="367"/>
  <c r="L419" i="367"/>
  <c r="J419" i="367"/>
  <c r="J418" i="367" s="1"/>
  <c r="I419" i="367"/>
  <c r="I418" i="367" s="1"/>
  <c r="H419" i="367"/>
  <c r="H418" i="367" s="1"/>
  <c r="G419" i="367"/>
  <c r="F419" i="367"/>
  <c r="F418" i="367" s="1"/>
  <c r="E419" i="367"/>
  <c r="D419" i="367"/>
  <c r="D418" i="367" s="1"/>
  <c r="Z418" i="367"/>
  <c r="V418" i="367"/>
  <c r="Q418" i="367"/>
  <c r="M418" i="367"/>
  <c r="E418" i="367"/>
  <c r="AA417" i="367"/>
  <c r="R417" i="367"/>
  <c r="E417" i="367"/>
  <c r="K417" i="367" s="1"/>
  <c r="Z416" i="367"/>
  <c r="Y416" i="367"/>
  <c r="X416" i="367"/>
  <c r="W416" i="367"/>
  <c r="V416" i="367"/>
  <c r="U416" i="367"/>
  <c r="T416" i="367"/>
  <c r="S416" i="367"/>
  <c r="AA416" i="367" s="1"/>
  <c r="Q416" i="367"/>
  <c r="P416" i="367"/>
  <c r="O416" i="367"/>
  <c r="N416" i="367"/>
  <c r="M416" i="367"/>
  <c r="L416" i="367"/>
  <c r="J416" i="367"/>
  <c r="I416" i="367"/>
  <c r="H416" i="367"/>
  <c r="G416" i="367"/>
  <c r="F416" i="367"/>
  <c r="E416" i="367"/>
  <c r="D416" i="367"/>
  <c r="AA415" i="367"/>
  <c r="R415" i="367"/>
  <c r="AB415" i="367" s="1"/>
  <c r="E415" i="367"/>
  <c r="K415" i="367" s="1"/>
  <c r="Z414" i="367"/>
  <c r="Z413" i="367" s="1"/>
  <c r="Y414" i="367"/>
  <c r="Y413" i="367" s="1"/>
  <c r="X414" i="367"/>
  <c r="X413" i="367" s="1"/>
  <c r="W414" i="367"/>
  <c r="W413" i="367" s="1"/>
  <c r="V414" i="367"/>
  <c r="V413" i="367" s="1"/>
  <c r="U414" i="367"/>
  <c r="U413" i="367" s="1"/>
  <c r="T414" i="367"/>
  <c r="T413" i="367" s="1"/>
  <c r="S414" i="367"/>
  <c r="S413" i="367" s="1"/>
  <c r="Q414" i="367"/>
  <c r="Q413" i="367" s="1"/>
  <c r="P414" i="367"/>
  <c r="P413" i="367" s="1"/>
  <c r="O414" i="367"/>
  <c r="O413" i="367" s="1"/>
  <c r="N414" i="367"/>
  <c r="M414" i="367"/>
  <c r="L414" i="367"/>
  <c r="L413" i="367" s="1"/>
  <c r="J414" i="367"/>
  <c r="J413" i="367" s="1"/>
  <c r="I414" i="367"/>
  <c r="I413" i="367" s="1"/>
  <c r="H414" i="367"/>
  <c r="H413" i="367" s="1"/>
  <c r="G414" i="367"/>
  <c r="F414" i="367"/>
  <c r="F413" i="367" s="1"/>
  <c r="E414" i="367"/>
  <c r="D414" i="367"/>
  <c r="N413" i="367"/>
  <c r="G413" i="367"/>
  <c r="E413" i="367"/>
  <c r="AA412" i="367"/>
  <c r="R412" i="367"/>
  <c r="AB412" i="367" s="1"/>
  <c r="E412" i="367"/>
  <c r="K412" i="367" s="1"/>
  <c r="AA411" i="367"/>
  <c r="R411" i="367"/>
  <c r="E411" i="367"/>
  <c r="K411" i="367" s="1"/>
  <c r="AA410" i="367"/>
  <c r="R410" i="367"/>
  <c r="E410" i="367"/>
  <c r="K410" i="367" s="1"/>
  <c r="AA409" i="367"/>
  <c r="R409" i="367"/>
  <c r="E409" i="367"/>
  <c r="K409" i="367" s="1"/>
  <c r="AA408" i="367"/>
  <c r="R408" i="367"/>
  <c r="E408" i="367"/>
  <c r="K408" i="367" s="1"/>
  <c r="AA407" i="367"/>
  <c r="R407" i="367"/>
  <c r="E407" i="367"/>
  <c r="K407" i="367" s="1"/>
  <c r="AA406" i="367"/>
  <c r="R406" i="367"/>
  <c r="E406" i="367"/>
  <c r="K406" i="367" s="1"/>
  <c r="AA405" i="367"/>
  <c r="R405" i="367"/>
  <c r="E405" i="367"/>
  <c r="K405" i="367" s="1"/>
  <c r="AA404" i="367"/>
  <c r="R404" i="367"/>
  <c r="E404" i="367"/>
  <c r="K404" i="367" s="1"/>
  <c r="AA403" i="367"/>
  <c r="R403" i="367"/>
  <c r="E403" i="367"/>
  <c r="K403" i="367" s="1"/>
  <c r="AA402" i="367"/>
  <c r="R402" i="367"/>
  <c r="E402" i="367"/>
  <c r="K402" i="367" s="1"/>
  <c r="AA401" i="367"/>
  <c r="R401" i="367"/>
  <c r="E401" i="367"/>
  <c r="K401" i="367" s="1"/>
  <c r="AA400" i="367"/>
  <c r="R400" i="367"/>
  <c r="E400" i="367"/>
  <c r="K400" i="367" s="1"/>
  <c r="AA399" i="367"/>
  <c r="R399" i="367"/>
  <c r="E399" i="367"/>
  <c r="K399" i="367" s="1"/>
  <c r="AA398" i="367"/>
  <c r="R398" i="367"/>
  <c r="E398" i="367"/>
  <c r="K398" i="367" s="1"/>
  <c r="AA397" i="367"/>
  <c r="R397" i="367"/>
  <c r="E397" i="367"/>
  <c r="K397" i="367" s="1"/>
  <c r="AA396" i="367"/>
  <c r="R396" i="367"/>
  <c r="E396" i="367"/>
  <c r="K396" i="367" s="1"/>
  <c r="AA395" i="367"/>
  <c r="R395" i="367"/>
  <c r="AB395" i="367" s="1"/>
  <c r="K395" i="367"/>
  <c r="E395" i="367"/>
  <c r="AA394" i="367"/>
  <c r="R394" i="367"/>
  <c r="E394" i="367"/>
  <c r="K394" i="367" s="1"/>
  <c r="AA393" i="367"/>
  <c r="R393" i="367"/>
  <c r="E393" i="367"/>
  <c r="K393" i="367" s="1"/>
  <c r="AA392" i="367"/>
  <c r="AB392" i="367" s="1"/>
  <c r="R392" i="367"/>
  <c r="E392" i="367"/>
  <c r="K392" i="367" s="1"/>
  <c r="AA391" i="367"/>
  <c r="R391" i="367"/>
  <c r="E391" i="367"/>
  <c r="K391" i="367" s="1"/>
  <c r="AA390" i="367"/>
  <c r="R390" i="367"/>
  <c r="E390" i="367"/>
  <c r="K390" i="367" s="1"/>
  <c r="AA389" i="367"/>
  <c r="R389" i="367"/>
  <c r="E389" i="367"/>
  <c r="K389" i="367" s="1"/>
  <c r="AA388" i="367"/>
  <c r="R388" i="367"/>
  <c r="E388" i="367"/>
  <c r="K388" i="367" s="1"/>
  <c r="AA387" i="367"/>
  <c r="R387" i="367"/>
  <c r="E387" i="367"/>
  <c r="K387" i="367" s="1"/>
  <c r="AA386" i="367"/>
  <c r="R386" i="367"/>
  <c r="E386" i="367"/>
  <c r="K386" i="367" s="1"/>
  <c r="AA385" i="367"/>
  <c r="R385" i="367"/>
  <c r="E385" i="367"/>
  <c r="K385" i="367" s="1"/>
  <c r="AA384" i="367"/>
  <c r="R384" i="367"/>
  <c r="E384" i="367"/>
  <c r="K384" i="367" s="1"/>
  <c r="AA383" i="367"/>
  <c r="R383" i="367"/>
  <c r="E383" i="367"/>
  <c r="K383" i="367" s="1"/>
  <c r="AA382" i="367"/>
  <c r="R382" i="367"/>
  <c r="E382" i="367"/>
  <c r="K382" i="367" s="1"/>
  <c r="AA381" i="367"/>
  <c r="R381" i="367"/>
  <c r="E381" i="367"/>
  <c r="K381" i="367" s="1"/>
  <c r="AA380" i="367"/>
  <c r="R380" i="367"/>
  <c r="E380" i="367"/>
  <c r="K380" i="367" s="1"/>
  <c r="Z379" i="367"/>
  <c r="Y379" i="367"/>
  <c r="X379" i="367"/>
  <c r="W379" i="367"/>
  <c r="V379" i="367"/>
  <c r="U379" i="367"/>
  <c r="T379" i="367"/>
  <c r="S379" i="367"/>
  <c r="Q379" i="367"/>
  <c r="P379" i="367"/>
  <c r="O379" i="367"/>
  <c r="N379" i="367"/>
  <c r="M379" i="367"/>
  <c r="L379" i="367"/>
  <c r="J379" i="367"/>
  <c r="I379" i="367"/>
  <c r="H379" i="367"/>
  <c r="G379" i="367"/>
  <c r="F379" i="367"/>
  <c r="E379" i="367"/>
  <c r="D379" i="367"/>
  <c r="AA378" i="367"/>
  <c r="R378" i="367"/>
  <c r="E378" i="367"/>
  <c r="K378" i="367" s="1"/>
  <c r="AA377" i="367"/>
  <c r="R377" i="367"/>
  <c r="AB377" i="367" s="1"/>
  <c r="K377" i="367"/>
  <c r="E377" i="367"/>
  <c r="AA376" i="367"/>
  <c r="R376" i="367"/>
  <c r="E376" i="367"/>
  <c r="K376" i="367" s="1"/>
  <c r="AA375" i="367"/>
  <c r="R375" i="367"/>
  <c r="E375" i="367"/>
  <c r="K375" i="367" s="1"/>
  <c r="AA374" i="367"/>
  <c r="AB374" i="367" s="1"/>
  <c r="R374" i="367"/>
  <c r="E374" i="367"/>
  <c r="K374" i="367" s="1"/>
  <c r="AA373" i="367"/>
  <c r="R373" i="367"/>
  <c r="E373" i="367"/>
  <c r="K373" i="367" s="1"/>
  <c r="AA372" i="367"/>
  <c r="R372" i="367"/>
  <c r="E372" i="367"/>
  <c r="K372" i="367" s="1"/>
  <c r="AA371" i="367"/>
  <c r="R371" i="367"/>
  <c r="E371" i="367"/>
  <c r="K371" i="367" s="1"/>
  <c r="AA370" i="367"/>
  <c r="R370" i="367"/>
  <c r="E370" i="367"/>
  <c r="K370" i="367" s="1"/>
  <c r="AA369" i="367"/>
  <c r="R369" i="367"/>
  <c r="E369" i="367"/>
  <c r="K369" i="367" s="1"/>
  <c r="AA368" i="367"/>
  <c r="R368" i="367"/>
  <c r="E368" i="367"/>
  <c r="K368" i="367" s="1"/>
  <c r="AA367" i="367"/>
  <c r="R367" i="367"/>
  <c r="E367" i="367"/>
  <c r="K367" i="367" s="1"/>
  <c r="AA366" i="367"/>
  <c r="R366" i="367"/>
  <c r="E366" i="367"/>
  <c r="K366" i="367" s="1"/>
  <c r="AA365" i="367"/>
  <c r="R365" i="367"/>
  <c r="E365" i="367"/>
  <c r="K365" i="367" s="1"/>
  <c r="AA364" i="367"/>
  <c r="R364" i="367"/>
  <c r="E364" i="367"/>
  <c r="K364" i="367" s="1"/>
  <c r="AA363" i="367"/>
  <c r="R363" i="367"/>
  <c r="E363" i="367"/>
  <c r="K363" i="367" s="1"/>
  <c r="AA362" i="367"/>
  <c r="R362" i="367"/>
  <c r="E362" i="367"/>
  <c r="K362" i="367" s="1"/>
  <c r="AA361" i="367"/>
  <c r="R361" i="367"/>
  <c r="AB361" i="367" s="1"/>
  <c r="K361" i="367"/>
  <c r="E361" i="367"/>
  <c r="AA360" i="367"/>
  <c r="R360" i="367"/>
  <c r="E360" i="367"/>
  <c r="K360" i="367" s="1"/>
  <c r="AA359" i="367"/>
  <c r="R359" i="367"/>
  <c r="E359" i="367"/>
  <c r="K359" i="367" s="1"/>
  <c r="AA358" i="367"/>
  <c r="AB358" i="367" s="1"/>
  <c r="R358" i="367"/>
  <c r="E358" i="367"/>
  <c r="K358" i="367" s="1"/>
  <c r="AA357" i="367"/>
  <c r="R357" i="367"/>
  <c r="E357" i="367"/>
  <c r="K357" i="367" s="1"/>
  <c r="AA356" i="367"/>
  <c r="R356" i="367"/>
  <c r="E356" i="367"/>
  <c r="K356" i="367" s="1"/>
  <c r="AA355" i="367"/>
  <c r="R355" i="367"/>
  <c r="E355" i="367"/>
  <c r="K355" i="367" s="1"/>
  <c r="AA354" i="367"/>
  <c r="R354" i="367"/>
  <c r="E354" i="367"/>
  <c r="K354" i="367" s="1"/>
  <c r="AA353" i="367"/>
  <c r="R353" i="367"/>
  <c r="E353" i="367"/>
  <c r="K353" i="367" s="1"/>
  <c r="AA352" i="367"/>
  <c r="R352" i="367"/>
  <c r="E352" i="367"/>
  <c r="K352" i="367" s="1"/>
  <c r="AA351" i="367"/>
  <c r="R351" i="367"/>
  <c r="E351" i="367"/>
  <c r="K351" i="367" s="1"/>
  <c r="AA350" i="367"/>
  <c r="R350" i="367"/>
  <c r="E350" i="367"/>
  <c r="K350" i="367" s="1"/>
  <c r="AA349" i="367"/>
  <c r="R349" i="367"/>
  <c r="E349" i="367"/>
  <c r="K349" i="367" s="1"/>
  <c r="AA348" i="367"/>
  <c r="R348" i="367"/>
  <c r="E348" i="367"/>
  <c r="K348" i="367" s="1"/>
  <c r="AA347" i="367"/>
  <c r="R347" i="367"/>
  <c r="E347" i="367"/>
  <c r="K347" i="367" s="1"/>
  <c r="Z346" i="367"/>
  <c r="Y346" i="367"/>
  <c r="X346" i="367"/>
  <c r="W346" i="367"/>
  <c r="V346" i="367"/>
  <c r="U346" i="367"/>
  <c r="T346" i="367"/>
  <c r="S346" i="367"/>
  <c r="Q346" i="367"/>
  <c r="P346" i="367"/>
  <c r="O346" i="367"/>
  <c r="N346" i="367"/>
  <c r="M346" i="367"/>
  <c r="L346" i="367"/>
  <c r="J346" i="367"/>
  <c r="I346" i="367"/>
  <c r="H346" i="367"/>
  <c r="G346" i="367"/>
  <c r="F346" i="367"/>
  <c r="E346" i="367"/>
  <c r="D346" i="367"/>
  <c r="AA345" i="367"/>
  <c r="R345" i="367"/>
  <c r="E345" i="367"/>
  <c r="K345" i="367" s="1"/>
  <c r="Z344" i="367"/>
  <c r="Y344" i="367"/>
  <c r="X344" i="367"/>
  <c r="W344" i="367"/>
  <c r="V344" i="367"/>
  <c r="U344" i="367"/>
  <c r="T344" i="367"/>
  <c r="S344" i="367"/>
  <c r="Q344" i="367"/>
  <c r="P344" i="367"/>
  <c r="O344" i="367"/>
  <c r="N344" i="367"/>
  <c r="M344" i="367"/>
  <c r="L344" i="367"/>
  <c r="J344" i="367"/>
  <c r="I344" i="367"/>
  <c r="H344" i="367"/>
  <c r="G344" i="367"/>
  <c r="F344" i="367"/>
  <c r="E344" i="367"/>
  <c r="D344" i="367"/>
  <c r="AA343" i="367"/>
  <c r="R343" i="367"/>
  <c r="E343" i="367"/>
  <c r="K343" i="367" s="1"/>
  <c r="AA342" i="367"/>
  <c r="R342" i="367"/>
  <c r="E342" i="367"/>
  <c r="K342" i="367" s="1"/>
  <c r="AA341" i="367"/>
  <c r="R341" i="367"/>
  <c r="E341" i="367"/>
  <c r="K341" i="367" s="1"/>
  <c r="AA340" i="367"/>
  <c r="R340" i="367"/>
  <c r="AB340" i="367" s="1"/>
  <c r="E340" i="367"/>
  <c r="K340" i="367" s="1"/>
  <c r="AA339" i="367"/>
  <c r="R339" i="367"/>
  <c r="AB339" i="367" s="1"/>
  <c r="E339" i="367"/>
  <c r="K339" i="367" s="1"/>
  <c r="AA338" i="367"/>
  <c r="R338" i="367"/>
  <c r="K338" i="367"/>
  <c r="E338" i="367"/>
  <c r="AA337" i="367"/>
  <c r="R337" i="367"/>
  <c r="E337" i="367"/>
  <c r="K337" i="367" s="1"/>
  <c r="AA336" i="367"/>
  <c r="R336" i="367"/>
  <c r="E336" i="367"/>
  <c r="K336" i="367" s="1"/>
  <c r="AA335" i="367"/>
  <c r="R335" i="367"/>
  <c r="E335" i="367"/>
  <c r="K335" i="367" s="1"/>
  <c r="AA334" i="367"/>
  <c r="R334" i="367"/>
  <c r="E334" i="367"/>
  <c r="K334" i="367" s="1"/>
  <c r="AA333" i="367"/>
  <c r="R333" i="367"/>
  <c r="E333" i="367"/>
  <c r="K333" i="367" s="1"/>
  <c r="AA332" i="367"/>
  <c r="R332" i="367"/>
  <c r="AB332" i="367" s="1"/>
  <c r="E332" i="367"/>
  <c r="K332" i="367" s="1"/>
  <c r="AA331" i="367"/>
  <c r="R331" i="367"/>
  <c r="E331" i="367"/>
  <c r="K331" i="367" s="1"/>
  <c r="AA330" i="367"/>
  <c r="R330" i="367"/>
  <c r="AB330" i="367" s="1"/>
  <c r="E330" i="367"/>
  <c r="K330" i="367" s="1"/>
  <c r="AA329" i="367"/>
  <c r="R329" i="367"/>
  <c r="E329" i="367"/>
  <c r="K329" i="367" s="1"/>
  <c r="AA328" i="367"/>
  <c r="R328" i="367"/>
  <c r="E328" i="367"/>
  <c r="K328" i="367" s="1"/>
  <c r="AA327" i="367"/>
  <c r="R327" i="367"/>
  <c r="K327" i="367"/>
  <c r="E327" i="367"/>
  <c r="AA326" i="367"/>
  <c r="R326" i="367"/>
  <c r="E326" i="367"/>
  <c r="K326" i="367" s="1"/>
  <c r="AA325" i="367"/>
  <c r="R325" i="367"/>
  <c r="E325" i="367"/>
  <c r="K325" i="367" s="1"/>
  <c r="AA324" i="367"/>
  <c r="R324" i="367"/>
  <c r="E324" i="367"/>
  <c r="K324" i="367" s="1"/>
  <c r="AA323" i="367"/>
  <c r="R323" i="367"/>
  <c r="E323" i="367"/>
  <c r="K323" i="367" s="1"/>
  <c r="AA322" i="367"/>
  <c r="R322" i="367"/>
  <c r="E322" i="367"/>
  <c r="K322" i="367" s="1"/>
  <c r="AA321" i="367"/>
  <c r="R321" i="367"/>
  <c r="E321" i="367"/>
  <c r="K321" i="367" s="1"/>
  <c r="AA320" i="367"/>
  <c r="R320" i="367"/>
  <c r="E320" i="367"/>
  <c r="K320" i="367" s="1"/>
  <c r="AA319" i="367"/>
  <c r="R319" i="367"/>
  <c r="AB319" i="367" s="1"/>
  <c r="AC319" i="367" s="1"/>
  <c r="E319" i="367"/>
  <c r="K319" i="367" s="1"/>
  <c r="AA318" i="367"/>
  <c r="R318" i="367"/>
  <c r="K318" i="367"/>
  <c r="E318" i="367"/>
  <c r="AA317" i="367"/>
  <c r="R317" i="367"/>
  <c r="E317" i="367"/>
  <c r="K317" i="367" s="1"/>
  <c r="AA316" i="367"/>
  <c r="R316" i="367"/>
  <c r="E316" i="367"/>
  <c r="K316" i="367" s="1"/>
  <c r="AA315" i="367"/>
  <c r="R315" i="367"/>
  <c r="E315" i="367"/>
  <c r="K315" i="367" s="1"/>
  <c r="AA314" i="367"/>
  <c r="R314" i="367"/>
  <c r="E314" i="367"/>
  <c r="K314" i="367" s="1"/>
  <c r="AA313" i="367"/>
  <c r="R313" i="367"/>
  <c r="E313" i="367"/>
  <c r="K313" i="367" s="1"/>
  <c r="AA312" i="367"/>
  <c r="R312" i="367"/>
  <c r="AB312" i="367" s="1"/>
  <c r="E312" i="367"/>
  <c r="K312" i="367" s="1"/>
  <c r="AA311" i="367"/>
  <c r="R311" i="367"/>
  <c r="E311" i="367"/>
  <c r="K311" i="367" s="1"/>
  <c r="AA310" i="367"/>
  <c r="AB310" i="367" s="1"/>
  <c r="R310" i="367"/>
  <c r="E310" i="367"/>
  <c r="K310" i="367" s="1"/>
  <c r="AA309" i="367"/>
  <c r="R309" i="367"/>
  <c r="E309" i="367"/>
  <c r="K309" i="367" s="1"/>
  <c r="AA308" i="367"/>
  <c r="AB308" i="367" s="1"/>
  <c r="R308" i="367"/>
  <c r="E308" i="367"/>
  <c r="K308" i="367" s="1"/>
  <c r="AA307" i="367"/>
  <c r="R307" i="367"/>
  <c r="E307" i="367"/>
  <c r="K307" i="367" s="1"/>
  <c r="AA306" i="367"/>
  <c r="R306" i="367"/>
  <c r="K306" i="367"/>
  <c r="E306" i="367"/>
  <c r="AA305" i="367"/>
  <c r="R305" i="367"/>
  <c r="E305" i="367"/>
  <c r="K305" i="367" s="1"/>
  <c r="AA304" i="367"/>
  <c r="R304" i="367"/>
  <c r="E304" i="367"/>
  <c r="K304" i="367" s="1"/>
  <c r="AA303" i="367"/>
  <c r="R303" i="367"/>
  <c r="E303" i="367"/>
  <c r="K303" i="367" s="1"/>
  <c r="AA302" i="367"/>
  <c r="R302" i="367"/>
  <c r="E302" i="367"/>
  <c r="K302" i="367" s="1"/>
  <c r="AA301" i="367"/>
  <c r="R301" i="367"/>
  <c r="K301" i="367"/>
  <c r="E301" i="367"/>
  <c r="AA300" i="367"/>
  <c r="R300" i="367"/>
  <c r="E300" i="367"/>
  <c r="K300" i="367" s="1"/>
  <c r="AA299" i="367"/>
  <c r="R299" i="367"/>
  <c r="E299" i="367"/>
  <c r="K299" i="367" s="1"/>
  <c r="AA298" i="367"/>
  <c r="R298" i="367"/>
  <c r="AB298" i="367" s="1"/>
  <c r="E298" i="367"/>
  <c r="K298" i="367" s="1"/>
  <c r="AA297" i="367"/>
  <c r="R297" i="367"/>
  <c r="E297" i="367"/>
  <c r="K297" i="367" s="1"/>
  <c r="AA296" i="367"/>
  <c r="R296" i="367"/>
  <c r="E296" i="367"/>
  <c r="K296" i="367" s="1"/>
  <c r="AA295" i="367"/>
  <c r="R295" i="367"/>
  <c r="E295" i="367"/>
  <c r="K295" i="367" s="1"/>
  <c r="AA294" i="367"/>
  <c r="R294" i="367"/>
  <c r="AB294" i="367" s="1"/>
  <c r="E294" i="367"/>
  <c r="K294" i="367" s="1"/>
  <c r="AA293" i="367"/>
  <c r="R293" i="367"/>
  <c r="K293" i="367"/>
  <c r="E293" i="367"/>
  <c r="AA292" i="367"/>
  <c r="R292" i="367"/>
  <c r="E292" i="367"/>
  <c r="K292" i="367" s="1"/>
  <c r="AA291" i="367"/>
  <c r="R291" i="367"/>
  <c r="AB291" i="367" s="1"/>
  <c r="E291" i="367"/>
  <c r="K291" i="367" s="1"/>
  <c r="AA290" i="367"/>
  <c r="R290" i="367"/>
  <c r="E290" i="367"/>
  <c r="K290" i="367" s="1"/>
  <c r="AA289" i="367"/>
  <c r="R289" i="367"/>
  <c r="E289" i="367"/>
  <c r="K289" i="367" s="1"/>
  <c r="AA288" i="367"/>
  <c r="R288" i="367"/>
  <c r="E288" i="367"/>
  <c r="K288" i="367" s="1"/>
  <c r="AA287" i="367"/>
  <c r="R287" i="367"/>
  <c r="AB287" i="367" s="1"/>
  <c r="E287" i="367"/>
  <c r="K287" i="367" s="1"/>
  <c r="AA286" i="367"/>
  <c r="R286" i="367"/>
  <c r="E286" i="367"/>
  <c r="K286" i="367" s="1"/>
  <c r="AA285" i="367"/>
  <c r="R285" i="367"/>
  <c r="AB285" i="367" s="1"/>
  <c r="E285" i="367"/>
  <c r="K285" i="367" s="1"/>
  <c r="AA284" i="367"/>
  <c r="R284" i="367"/>
  <c r="E284" i="367"/>
  <c r="K284" i="367" s="1"/>
  <c r="AA283" i="367"/>
  <c r="R283" i="367"/>
  <c r="E283" i="367"/>
  <c r="K283" i="367" s="1"/>
  <c r="AA282" i="367"/>
  <c r="R282" i="367"/>
  <c r="E282" i="367"/>
  <c r="K282" i="367" s="1"/>
  <c r="AA281" i="367"/>
  <c r="R281" i="367"/>
  <c r="E281" i="367"/>
  <c r="K281" i="367" s="1"/>
  <c r="AA280" i="367"/>
  <c r="R280" i="367"/>
  <c r="K280" i="367"/>
  <c r="E280" i="367"/>
  <c r="AA279" i="367"/>
  <c r="R279" i="367"/>
  <c r="E279" i="367"/>
  <c r="K279" i="367" s="1"/>
  <c r="AA278" i="367"/>
  <c r="R278" i="367"/>
  <c r="AB278" i="367" s="1"/>
  <c r="E278" i="367"/>
  <c r="K278" i="367" s="1"/>
  <c r="AA277" i="367"/>
  <c r="R277" i="367"/>
  <c r="E277" i="367"/>
  <c r="K277" i="367" s="1"/>
  <c r="AA276" i="367"/>
  <c r="R276" i="367"/>
  <c r="AB276" i="367" s="1"/>
  <c r="E276" i="367"/>
  <c r="K276" i="367" s="1"/>
  <c r="AA275" i="367"/>
  <c r="R275" i="367"/>
  <c r="E275" i="367"/>
  <c r="K275" i="367" s="1"/>
  <c r="AA274" i="367"/>
  <c r="AB274" i="367" s="1"/>
  <c r="R274" i="367"/>
  <c r="E274" i="367"/>
  <c r="K274" i="367" s="1"/>
  <c r="AA273" i="367"/>
  <c r="R273" i="367"/>
  <c r="AB273" i="367" s="1"/>
  <c r="E273" i="367"/>
  <c r="K273" i="367" s="1"/>
  <c r="AA272" i="367"/>
  <c r="R272" i="367"/>
  <c r="K272" i="367"/>
  <c r="E272" i="367"/>
  <c r="AA271" i="367"/>
  <c r="R271" i="367"/>
  <c r="E271" i="367"/>
  <c r="K271" i="367" s="1"/>
  <c r="AA270" i="367"/>
  <c r="R270" i="367"/>
  <c r="AB270" i="367" s="1"/>
  <c r="E270" i="367"/>
  <c r="K270" i="367" s="1"/>
  <c r="AA269" i="367"/>
  <c r="R269" i="367"/>
  <c r="E269" i="367"/>
  <c r="K269" i="367" s="1"/>
  <c r="AA268" i="367"/>
  <c r="R268" i="367"/>
  <c r="E268" i="367"/>
  <c r="K268" i="367" s="1"/>
  <c r="AA267" i="367"/>
  <c r="R267" i="367"/>
  <c r="E267" i="367"/>
  <c r="K267" i="367" s="1"/>
  <c r="AA266" i="367"/>
  <c r="R266" i="367"/>
  <c r="E266" i="367"/>
  <c r="K266" i="367" s="1"/>
  <c r="AA265" i="367"/>
  <c r="R265" i="367"/>
  <c r="E265" i="367"/>
  <c r="K265" i="367" s="1"/>
  <c r="AA264" i="367"/>
  <c r="R264" i="367"/>
  <c r="AB264" i="367" s="1"/>
  <c r="E264" i="367"/>
  <c r="K264" i="367" s="1"/>
  <c r="AA263" i="367"/>
  <c r="R263" i="367"/>
  <c r="K263" i="367"/>
  <c r="E263" i="367"/>
  <c r="AA262" i="367"/>
  <c r="R262" i="367"/>
  <c r="E262" i="367"/>
  <c r="K262" i="367" s="1"/>
  <c r="Z261" i="367"/>
  <c r="Y261" i="367"/>
  <c r="X261" i="367"/>
  <c r="X260" i="367" s="1"/>
  <c r="W261" i="367"/>
  <c r="V261" i="367"/>
  <c r="U261" i="367"/>
  <c r="T261" i="367"/>
  <c r="T260" i="367" s="1"/>
  <c r="S261" i="367"/>
  <c r="Q261" i="367"/>
  <c r="P261" i="367"/>
  <c r="O261" i="367"/>
  <c r="O260" i="367" s="1"/>
  <c r="N261" i="367"/>
  <c r="M261" i="367"/>
  <c r="L261" i="367"/>
  <c r="J261" i="367"/>
  <c r="J260" i="367" s="1"/>
  <c r="I261" i="367"/>
  <c r="H261" i="367"/>
  <c r="G261" i="367"/>
  <c r="G260" i="367" s="1"/>
  <c r="F261" i="367"/>
  <c r="F260" i="367" s="1"/>
  <c r="E261" i="367"/>
  <c r="D261" i="367"/>
  <c r="W260" i="367"/>
  <c r="E260" i="367"/>
  <c r="E259" i="367"/>
  <c r="E258" i="367"/>
  <c r="E257" i="367"/>
  <c r="Z256" i="367"/>
  <c r="Y256" i="367"/>
  <c r="X256" i="367"/>
  <c r="W256" i="367"/>
  <c r="V256" i="367"/>
  <c r="U256" i="367"/>
  <c r="T256" i="367"/>
  <c r="S256" i="367"/>
  <c r="Q256" i="367"/>
  <c r="P256" i="367"/>
  <c r="O256" i="367"/>
  <c r="N256" i="367"/>
  <c r="M256" i="367"/>
  <c r="L256" i="367"/>
  <c r="J256" i="367"/>
  <c r="I256" i="367"/>
  <c r="H256" i="367"/>
  <c r="G256" i="367"/>
  <c r="F256" i="367"/>
  <c r="E256" i="367"/>
  <c r="D256" i="367"/>
  <c r="Z255" i="367"/>
  <c r="Y255" i="367"/>
  <c r="X255" i="367"/>
  <c r="W255" i="367"/>
  <c r="V255" i="367"/>
  <c r="U255" i="367"/>
  <c r="T255" i="367"/>
  <c r="S255" i="367"/>
  <c r="AA255" i="367" s="1"/>
  <c r="Q255" i="367"/>
  <c r="P255" i="367"/>
  <c r="O255" i="367"/>
  <c r="N255" i="367"/>
  <c r="M255" i="367"/>
  <c r="L255" i="367"/>
  <c r="J255" i="367"/>
  <c r="I255" i="367"/>
  <c r="H255" i="367"/>
  <c r="G255" i="367"/>
  <c r="F255" i="367"/>
  <c r="E255" i="367"/>
  <c r="D255" i="367"/>
  <c r="Z254" i="367"/>
  <c r="Y254" i="367"/>
  <c r="X254" i="367"/>
  <c r="W254" i="367"/>
  <c r="V254" i="367"/>
  <c r="U254" i="367"/>
  <c r="T254" i="367"/>
  <c r="S254" i="367"/>
  <c r="Q254" i="367"/>
  <c r="P254" i="367"/>
  <c r="O254" i="367"/>
  <c r="N254" i="367"/>
  <c r="M254" i="367"/>
  <c r="L254" i="367"/>
  <c r="J254" i="367"/>
  <c r="I254" i="367"/>
  <c r="H254" i="367"/>
  <c r="G254" i="367"/>
  <c r="F254" i="367"/>
  <c r="E254" i="367"/>
  <c r="D254" i="367"/>
  <c r="Z253" i="367"/>
  <c r="Y253" i="367"/>
  <c r="X253" i="367"/>
  <c r="W253" i="367"/>
  <c r="V253" i="367"/>
  <c r="U253" i="367"/>
  <c r="T253" i="367"/>
  <c r="S253" i="367"/>
  <c r="Q253" i="367"/>
  <c r="P253" i="367"/>
  <c r="O253" i="367"/>
  <c r="N253" i="367"/>
  <c r="M253" i="367"/>
  <c r="L253" i="367"/>
  <c r="J253" i="367"/>
  <c r="I253" i="367"/>
  <c r="H253" i="367"/>
  <c r="G253" i="367"/>
  <c r="F253" i="367"/>
  <c r="E253" i="367"/>
  <c r="D253" i="367"/>
  <c r="Z252" i="367"/>
  <c r="Y252" i="367"/>
  <c r="X252" i="367"/>
  <c r="W252" i="367"/>
  <c r="V252" i="367"/>
  <c r="U252" i="367"/>
  <c r="T252" i="367"/>
  <c r="S252" i="367"/>
  <c r="Q252" i="367"/>
  <c r="P252" i="367"/>
  <c r="O252" i="367"/>
  <c r="N252" i="367"/>
  <c r="M252" i="367"/>
  <c r="L252" i="367"/>
  <c r="J252" i="367"/>
  <c r="I252" i="367"/>
  <c r="H252" i="367"/>
  <c r="G252" i="367"/>
  <c r="F252" i="367"/>
  <c r="E252" i="367"/>
  <c r="D252" i="367"/>
  <c r="D249" i="367" s="1"/>
  <c r="Z251" i="367"/>
  <c r="Y251" i="367"/>
  <c r="X251" i="367"/>
  <c r="W251" i="367"/>
  <c r="V251" i="367"/>
  <c r="U251" i="367"/>
  <c r="T251" i="367"/>
  <c r="S251" i="367"/>
  <c r="AA251" i="367" s="1"/>
  <c r="Q251" i="367"/>
  <c r="P251" i="367"/>
  <c r="O251" i="367"/>
  <c r="N251" i="367"/>
  <c r="M251" i="367"/>
  <c r="L251" i="367"/>
  <c r="J251" i="367"/>
  <c r="I251" i="367"/>
  <c r="I249" i="367" s="1"/>
  <c r="H251" i="367"/>
  <c r="G251" i="367"/>
  <c r="F251" i="367"/>
  <c r="E251" i="367"/>
  <c r="D251" i="367"/>
  <c r="Z250" i="367"/>
  <c r="Y250" i="367"/>
  <c r="X250" i="367"/>
  <c r="X249" i="367" s="1"/>
  <c r="W250" i="367"/>
  <c r="V250" i="367"/>
  <c r="U250" i="367"/>
  <c r="T250" i="367"/>
  <c r="T249" i="367" s="1"/>
  <c r="S250" i="367"/>
  <c r="Q250" i="367"/>
  <c r="P250" i="367"/>
  <c r="O250" i="367"/>
  <c r="O249" i="367" s="1"/>
  <c r="N250" i="367"/>
  <c r="M250" i="367"/>
  <c r="L250" i="367"/>
  <c r="J250" i="367"/>
  <c r="J249" i="367" s="1"/>
  <c r="I250" i="367"/>
  <c r="H250" i="367"/>
  <c r="G250" i="367"/>
  <c r="F250" i="367"/>
  <c r="K250" i="367" s="1"/>
  <c r="E250" i="367"/>
  <c r="D250" i="367"/>
  <c r="P249" i="367"/>
  <c r="E249" i="367"/>
  <c r="Z248" i="367"/>
  <c r="Z247" i="367" s="1"/>
  <c r="Y248" i="367"/>
  <c r="X248" i="367"/>
  <c r="W248" i="367"/>
  <c r="W247" i="367" s="1"/>
  <c r="V248" i="367"/>
  <c r="V247" i="367" s="1"/>
  <c r="U248" i="367"/>
  <c r="U247" i="367" s="1"/>
  <c r="T248" i="367"/>
  <c r="S248" i="367"/>
  <c r="Q248" i="367"/>
  <c r="P248" i="367"/>
  <c r="P247" i="367" s="1"/>
  <c r="O248" i="367"/>
  <c r="O247" i="367" s="1"/>
  <c r="N248" i="367"/>
  <c r="M248" i="367"/>
  <c r="M247" i="367" s="1"/>
  <c r="L248" i="367"/>
  <c r="L247" i="367" s="1"/>
  <c r="J248" i="367"/>
  <c r="J247" i="367" s="1"/>
  <c r="I248" i="367"/>
  <c r="I247" i="367" s="1"/>
  <c r="H248" i="367"/>
  <c r="H247" i="367" s="1"/>
  <c r="G248" i="367"/>
  <c r="G247" i="367" s="1"/>
  <c r="F248" i="367"/>
  <c r="E248" i="367"/>
  <c r="D248" i="367"/>
  <c r="D247" i="367" s="1"/>
  <c r="Y247" i="367"/>
  <c r="X247" i="367"/>
  <c r="T247" i="367"/>
  <c r="Q247" i="367"/>
  <c r="E247" i="367"/>
  <c r="Z246" i="367"/>
  <c r="Z245" i="367" s="1"/>
  <c r="Z244" i="367" s="1"/>
  <c r="Y246" i="367"/>
  <c r="X246" i="367"/>
  <c r="W246" i="367"/>
  <c r="W245" i="367" s="1"/>
  <c r="W244" i="367" s="1"/>
  <c r="V246" i="367"/>
  <c r="V245" i="367" s="1"/>
  <c r="V244" i="367" s="1"/>
  <c r="U246" i="367"/>
  <c r="T246" i="367"/>
  <c r="T245" i="367" s="1"/>
  <c r="T244" i="367" s="1"/>
  <c r="S246" i="367"/>
  <c r="Q246" i="367"/>
  <c r="Q245" i="367" s="1"/>
  <c r="Q244" i="367" s="1"/>
  <c r="P246" i="367"/>
  <c r="O246" i="367"/>
  <c r="O245" i="367" s="1"/>
  <c r="O244" i="367" s="1"/>
  <c r="N246" i="367"/>
  <c r="M246" i="367"/>
  <c r="M245" i="367" s="1"/>
  <c r="M244" i="367" s="1"/>
  <c r="L246" i="367"/>
  <c r="J246" i="367"/>
  <c r="J245" i="367" s="1"/>
  <c r="J244" i="367" s="1"/>
  <c r="I246" i="367"/>
  <c r="I245" i="367" s="1"/>
  <c r="I244" i="367" s="1"/>
  <c r="H246" i="367"/>
  <c r="H245" i="367" s="1"/>
  <c r="H244" i="367" s="1"/>
  <c r="G246" i="367"/>
  <c r="G245" i="367" s="1"/>
  <c r="G244" i="367" s="1"/>
  <c r="F246" i="367"/>
  <c r="E246" i="367"/>
  <c r="D246" i="367"/>
  <c r="Y245" i="367"/>
  <c r="Y244" i="367" s="1"/>
  <c r="X245" i="367"/>
  <c r="X244" i="367" s="1"/>
  <c r="U245" i="367"/>
  <c r="U244" i="367" s="1"/>
  <c r="P245" i="367"/>
  <c r="P244" i="367" s="1"/>
  <c r="L245" i="367"/>
  <c r="E245" i="367"/>
  <c r="D245" i="367"/>
  <c r="E244" i="367"/>
  <c r="AA243" i="367"/>
  <c r="R243" i="367"/>
  <c r="E243" i="367"/>
  <c r="K243" i="367" s="1"/>
  <c r="AA242" i="367"/>
  <c r="R242" i="367"/>
  <c r="E242" i="367"/>
  <c r="K242" i="367" s="1"/>
  <c r="Z241" i="367"/>
  <c r="Z233" i="367" s="1"/>
  <c r="Y241" i="367"/>
  <c r="X241" i="367"/>
  <c r="X233" i="367" s="1"/>
  <c r="X232" i="367" s="1"/>
  <c r="W241" i="367"/>
  <c r="W233" i="367" s="1"/>
  <c r="W232" i="367" s="1"/>
  <c r="V241" i="367"/>
  <c r="V233" i="367" s="1"/>
  <c r="U241" i="367"/>
  <c r="T241" i="367"/>
  <c r="S241" i="367"/>
  <c r="S233" i="367" s="1"/>
  <c r="Q241" i="367"/>
  <c r="Q233" i="367" s="1"/>
  <c r="Q232" i="367" s="1"/>
  <c r="P241" i="367"/>
  <c r="O241" i="367"/>
  <c r="O233" i="367" s="1"/>
  <c r="O232" i="367" s="1"/>
  <c r="N241" i="367"/>
  <c r="M241" i="367"/>
  <c r="M233" i="367" s="1"/>
  <c r="M232" i="367" s="1"/>
  <c r="L241" i="367"/>
  <c r="L233" i="367" s="1"/>
  <c r="J241" i="367"/>
  <c r="J233" i="367" s="1"/>
  <c r="J232" i="367" s="1"/>
  <c r="I241" i="367"/>
  <c r="H241" i="367"/>
  <c r="H233" i="367" s="1"/>
  <c r="H232" i="367" s="1"/>
  <c r="G241" i="367"/>
  <c r="F241" i="367"/>
  <c r="F233" i="367" s="1"/>
  <c r="F232" i="367" s="1"/>
  <c r="E241" i="367"/>
  <c r="D241" i="367"/>
  <c r="D233" i="367" s="1"/>
  <c r="Z240" i="367"/>
  <c r="Y240" i="367"/>
  <c r="X240" i="367"/>
  <c r="W240" i="367"/>
  <c r="V240" i="367"/>
  <c r="U240" i="367"/>
  <c r="T240" i="367"/>
  <c r="S240" i="367"/>
  <c r="Q240" i="367"/>
  <c r="P240" i="367"/>
  <c r="O240" i="367"/>
  <c r="N240" i="367"/>
  <c r="M240" i="367"/>
  <c r="L240" i="367"/>
  <c r="J240" i="367"/>
  <c r="I240" i="367"/>
  <c r="H240" i="367"/>
  <c r="G240" i="367"/>
  <c r="F240" i="367"/>
  <c r="E240" i="367"/>
  <c r="D240" i="367"/>
  <c r="Z239" i="367"/>
  <c r="Y239" i="367"/>
  <c r="X239" i="367"/>
  <c r="W239" i="367"/>
  <c r="V239" i="367"/>
  <c r="U239" i="367"/>
  <c r="T239" i="367"/>
  <c r="S239" i="367"/>
  <c r="Q239" i="367"/>
  <c r="P239" i="367"/>
  <c r="O239" i="367"/>
  <c r="N239" i="367"/>
  <c r="M239" i="367"/>
  <c r="L239" i="367"/>
  <c r="J239" i="367"/>
  <c r="I239" i="367"/>
  <c r="H239" i="367"/>
  <c r="G239" i="367"/>
  <c r="F239" i="367"/>
  <c r="E239" i="367"/>
  <c r="D239" i="367"/>
  <c r="Z238" i="367"/>
  <c r="Y238" i="367"/>
  <c r="X238" i="367"/>
  <c r="W238" i="367"/>
  <c r="V238" i="367"/>
  <c r="U238" i="367"/>
  <c r="T238" i="367"/>
  <c r="S238" i="367"/>
  <c r="Q238" i="367"/>
  <c r="P238" i="367"/>
  <c r="O238" i="367"/>
  <c r="N238" i="367"/>
  <c r="M238" i="367"/>
  <c r="L238" i="367"/>
  <c r="J238" i="367"/>
  <c r="I238" i="367"/>
  <c r="H238" i="367"/>
  <c r="G238" i="367"/>
  <c r="F238" i="367"/>
  <c r="K238" i="367" s="1"/>
  <c r="E238" i="367"/>
  <c r="D238" i="367"/>
  <c r="Z237" i="367"/>
  <c r="Y237" i="367"/>
  <c r="X237" i="367"/>
  <c r="W237" i="367"/>
  <c r="V237" i="367"/>
  <c r="U237" i="367"/>
  <c r="T237" i="367"/>
  <c r="S237" i="367"/>
  <c r="Q237" i="367"/>
  <c r="P237" i="367"/>
  <c r="O237" i="367"/>
  <c r="N237" i="367"/>
  <c r="M237" i="367"/>
  <c r="L237" i="367"/>
  <c r="J237" i="367"/>
  <c r="I237" i="367"/>
  <c r="H237" i="367"/>
  <c r="G237" i="367"/>
  <c r="F237" i="367"/>
  <c r="E237" i="367"/>
  <c r="D237" i="367"/>
  <c r="Z236" i="367"/>
  <c r="Y236" i="367"/>
  <c r="X236" i="367"/>
  <c r="W236" i="367"/>
  <c r="V236" i="367"/>
  <c r="U236" i="367"/>
  <c r="T236" i="367"/>
  <c r="S236" i="367"/>
  <c r="Q236" i="367"/>
  <c r="P236" i="367"/>
  <c r="O236" i="367"/>
  <c r="N236" i="367"/>
  <c r="M236" i="367"/>
  <c r="L236" i="367"/>
  <c r="J236" i="367"/>
  <c r="I236" i="367"/>
  <c r="H236" i="367"/>
  <c r="G236" i="367"/>
  <c r="F236" i="367"/>
  <c r="E236" i="367"/>
  <c r="D236" i="367"/>
  <c r="Z235" i="367"/>
  <c r="Y235" i="367"/>
  <c r="X235" i="367"/>
  <c r="W235" i="367"/>
  <c r="V235" i="367"/>
  <c r="U235" i="367"/>
  <c r="T235" i="367"/>
  <c r="S235" i="367"/>
  <c r="Q235" i="367"/>
  <c r="P235" i="367"/>
  <c r="O235" i="367"/>
  <c r="N235" i="367"/>
  <c r="M235" i="367"/>
  <c r="L235" i="367"/>
  <c r="J235" i="367"/>
  <c r="I235" i="367"/>
  <c r="H235" i="367"/>
  <c r="G235" i="367"/>
  <c r="F235" i="367"/>
  <c r="E235" i="367"/>
  <c r="D235" i="367"/>
  <c r="AA234" i="367"/>
  <c r="R234" i="367"/>
  <c r="K234" i="367"/>
  <c r="E234" i="367"/>
  <c r="Y233" i="367"/>
  <c r="Y232" i="367" s="1"/>
  <c r="U233" i="367"/>
  <c r="U232" i="367" s="1"/>
  <c r="T233" i="367"/>
  <c r="T232" i="367" s="1"/>
  <c r="P233" i="367"/>
  <c r="P232" i="367" s="1"/>
  <c r="N233" i="367"/>
  <c r="N232" i="367" s="1"/>
  <c r="I233" i="367"/>
  <c r="I232" i="367" s="1"/>
  <c r="G233" i="367"/>
  <c r="G232" i="367" s="1"/>
  <c r="E233" i="367"/>
  <c r="Z232" i="367"/>
  <c r="V232" i="367"/>
  <c r="E232" i="367"/>
  <c r="AA231" i="367"/>
  <c r="R231" i="367"/>
  <c r="E231" i="367"/>
  <c r="K231" i="367" s="1"/>
  <c r="Z230" i="367"/>
  <c r="Y230" i="367"/>
  <c r="X230" i="367"/>
  <c r="W230" i="367"/>
  <c r="V230" i="367"/>
  <c r="U230" i="367"/>
  <c r="T230" i="367"/>
  <c r="S230" i="367"/>
  <c r="Q230" i="367"/>
  <c r="P230" i="367"/>
  <c r="O230" i="367"/>
  <c r="N230" i="367"/>
  <c r="M230" i="367"/>
  <c r="L230" i="367"/>
  <c r="J230" i="367"/>
  <c r="I230" i="367"/>
  <c r="H230" i="367"/>
  <c r="G230" i="367"/>
  <c r="F230" i="367"/>
  <c r="E230" i="367"/>
  <c r="D230" i="367"/>
  <c r="AA229" i="367"/>
  <c r="R229" i="367"/>
  <c r="E229" i="367"/>
  <c r="K229" i="367" s="1"/>
  <c r="Z228" i="367"/>
  <c r="Y228" i="367"/>
  <c r="X228" i="367"/>
  <c r="W228" i="367"/>
  <c r="V228" i="367"/>
  <c r="U228" i="367"/>
  <c r="T228" i="367"/>
  <c r="S228" i="367"/>
  <c r="Q228" i="367"/>
  <c r="P228" i="367"/>
  <c r="O228" i="367"/>
  <c r="N228" i="367"/>
  <c r="M228" i="367"/>
  <c r="L228" i="367"/>
  <c r="J228" i="367"/>
  <c r="I228" i="367"/>
  <c r="H228" i="367"/>
  <c r="G228" i="367"/>
  <c r="F228" i="367"/>
  <c r="E228" i="367"/>
  <c r="D228" i="367"/>
  <c r="AA227" i="367"/>
  <c r="R227" i="367"/>
  <c r="AB227" i="367" s="1"/>
  <c r="E227" i="367"/>
  <c r="K227" i="367" s="1"/>
  <c r="Z226" i="367"/>
  <c r="Z225" i="367" s="1"/>
  <c r="Y226" i="367"/>
  <c r="X226" i="367"/>
  <c r="W226" i="367"/>
  <c r="W225" i="367" s="1"/>
  <c r="V226" i="367"/>
  <c r="V225" i="367" s="1"/>
  <c r="U226" i="367"/>
  <c r="U225" i="367" s="1"/>
  <c r="T226" i="367"/>
  <c r="T225" i="367" s="1"/>
  <c r="S226" i="367"/>
  <c r="Q226" i="367"/>
  <c r="Q225" i="367" s="1"/>
  <c r="P226" i="367"/>
  <c r="O226" i="367"/>
  <c r="O225" i="367" s="1"/>
  <c r="N226" i="367"/>
  <c r="M226" i="367"/>
  <c r="M225" i="367" s="1"/>
  <c r="L226" i="367"/>
  <c r="L225" i="367" s="1"/>
  <c r="J226" i="367"/>
  <c r="J225" i="367" s="1"/>
  <c r="I226" i="367"/>
  <c r="H226" i="367"/>
  <c r="H225" i="367" s="1"/>
  <c r="G226" i="367"/>
  <c r="G225" i="367" s="1"/>
  <c r="F226" i="367"/>
  <c r="E226" i="367"/>
  <c r="D226" i="367"/>
  <c r="D225" i="367" s="1"/>
  <c r="Y225" i="367"/>
  <c r="X225" i="367"/>
  <c r="P225" i="367"/>
  <c r="I225" i="367"/>
  <c r="E225" i="367"/>
  <c r="AA224" i="367"/>
  <c r="R224" i="367"/>
  <c r="E224" i="367"/>
  <c r="K224" i="367" s="1"/>
  <c r="AB223" i="367"/>
  <c r="AA223" i="367"/>
  <c r="R223" i="367"/>
  <c r="E223" i="367"/>
  <c r="K223" i="367" s="1"/>
  <c r="Z222" i="367"/>
  <c r="Z221" i="367" s="1"/>
  <c r="Y222" i="367"/>
  <c r="X222" i="367"/>
  <c r="W222" i="367"/>
  <c r="W221" i="367" s="1"/>
  <c r="V222" i="367"/>
  <c r="V221" i="367" s="1"/>
  <c r="U222" i="367"/>
  <c r="U221" i="367" s="1"/>
  <c r="U220" i="367" s="1"/>
  <c r="U219" i="367" s="1"/>
  <c r="U218" i="367" s="1"/>
  <c r="T222" i="367"/>
  <c r="T221" i="367" s="1"/>
  <c r="T220" i="367" s="1"/>
  <c r="T219" i="367" s="1"/>
  <c r="T218" i="367" s="1"/>
  <c r="S222" i="367"/>
  <c r="Q222" i="367"/>
  <c r="P222" i="367"/>
  <c r="P221" i="367" s="1"/>
  <c r="P220" i="367" s="1"/>
  <c r="P219" i="367" s="1"/>
  <c r="P218" i="367" s="1"/>
  <c r="O222" i="367"/>
  <c r="O221" i="367" s="1"/>
  <c r="N222" i="367"/>
  <c r="M222" i="367"/>
  <c r="M221" i="367" s="1"/>
  <c r="M220" i="367" s="1"/>
  <c r="M219" i="367" s="1"/>
  <c r="M218" i="367" s="1"/>
  <c r="L222" i="367"/>
  <c r="L221" i="367" s="1"/>
  <c r="J222" i="367"/>
  <c r="J221" i="367" s="1"/>
  <c r="I222" i="367"/>
  <c r="H222" i="367"/>
  <c r="H221" i="367" s="1"/>
  <c r="G222" i="367"/>
  <c r="G221" i="367" s="1"/>
  <c r="F222" i="367"/>
  <c r="E222" i="367"/>
  <c r="D222" i="367"/>
  <c r="D221" i="367" s="1"/>
  <c r="Y221" i="367"/>
  <c r="Y220" i="367" s="1"/>
  <c r="Y219" i="367" s="1"/>
  <c r="Y218" i="367" s="1"/>
  <c r="X221" i="367"/>
  <c r="Q221" i="367"/>
  <c r="I221" i="367"/>
  <c r="I220" i="367" s="1"/>
  <c r="I219" i="367" s="1"/>
  <c r="I218" i="367" s="1"/>
  <c r="E221" i="367"/>
  <c r="E220" i="367"/>
  <c r="E219" i="367"/>
  <c r="E218" i="367"/>
  <c r="AA217" i="367"/>
  <c r="AB217" i="367" s="1"/>
  <c r="R217" i="367"/>
  <c r="E217" i="367"/>
  <c r="K217" i="367" s="1"/>
  <c r="Z216" i="367"/>
  <c r="Y216" i="367"/>
  <c r="X216" i="367"/>
  <c r="W216" i="367"/>
  <c r="V216" i="367"/>
  <c r="U216" i="367"/>
  <c r="T216" i="367"/>
  <c r="S216" i="367"/>
  <c r="Q216" i="367"/>
  <c r="P216" i="367"/>
  <c r="O216" i="367"/>
  <c r="N216" i="367"/>
  <c r="M216" i="367"/>
  <c r="L216" i="367"/>
  <c r="J216" i="367"/>
  <c r="I216" i="367"/>
  <c r="H216" i="367"/>
  <c r="G216" i="367"/>
  <c r="F216" i="367"/>
  <c r="E216" i="367"/>
  <c r="D216" i="367"/>
  <c r="AA215" i="367"/>
  <c r="R215" i="367"/>
  <c r="E215" i="367"/>
  <c r="K215" i="367" s="1"/>
  <c r="Z214" i="367"/>
  <c r="Z213" i="367" s="1"/>
  <c r="Y214" i="367"/>
  <c r="Y213" i="367" s="1"/>
  <c r="X214" i="367"/>
  <c r="X213" i="367" s="1"/>
  <c r="W214" i="367"/>
  <c r="W213" i="367" s="1"/>
  <c r="W212" i="367" s="1"/>
  <c r="V214" i="367"/>
  <c r="V213" i="367" s="1"/>
  <c r="V212" i="367" s="1"/>
  <c r="U214" i="367"/>
  <c r="U213" i="367" s="1"/>
  <c r="T214" i="367"/>
  <c r="T213" i="367" s="1"/>
  <c r="S214" i="367"/>
  <c r="S213" i="367" s="1"/>
  <c r="Q214" i="367"/>
  <c r="Q213" i="367" s="1"/>
  <c r="P214" i="367"/>
  <c r="P213" i="367" s="1"/>
  <c r="O214" i="367"/>
  <c r="N214" i="367"/>
  <c r="N213" i="367" s="1"/>
  <c r="N212" i="367" s="1"/>
  <c r="M214" i="367"/>
  <c r="M213" i="367" s="1"/>
  <c r="L214" i="367"/>
  <c r="J214" i="367"/>
  <c r="J213" i="367" s="1"/>
  <c r="J212" i="367" s="1"/>
  <c r="I214" i="367"/>
  <c r="I213" i="367" s="1"/>
  <c r="I212" i="367" s="1"/>
  <c r="I211" i="367" s="1"/>
  <c r="H214" i="367"/>
  <c r="H213" i="367" s="1"/>
  <c r="G214" i="367"/>
  <c r="F214" i="367"/>
  <c r="E214" i="367"/>
  <c r="D214" i="367"/>
  <c r="O213" i="367"/>
  <c r="O212" i="367" s="1"/>
  <c r="G213" i="367"/>
  <c r="F213" i="367"/>
  <c r="F212" i="367" s="1"/>
  <c r="E213" i="367"/>
  <c r="E212" i="367"/>
  <c r="E211" i="367"/>
  <c r="AA210" i="367"/>
  <c r="R210" i="367"/>
  <c r="E210" i="367"/>
  <c r="K210" i="367" s="1"/>
  <c r="Z209" i="367"/>
  <c r="Y209" i="367"/>
  <c r="Y201" i="367" s="1"/>
  <c r="X209" i="367"/>
  <c r="X201" i="367" s="1"/>
  <c r="W209" i="367"/>
  <c r="W201" i="367" s="1"/>
  <c r="V209" i="367"/>
  <c r="V201" i="367" s="1"/>
  <c r="U209" i="367"/>
  <c r="T209" i="367"/>
  <c r="T201" i="367" s="1"/>
  <c r="S209" i="367"/>
  <c r="Q209" i="367"/>
  <c r="Q201" i="367" s="1"/>
  <c r="P209" i="367"/>
  <c r="O209" i="367"/>
  <c r="O201" i="367" s="1"/>
  <c r="N209" i="367"/>
  <c r="M209" i="367"/>
  <c r="L209" i="367"/>
  <c r="J209" i="367"/>
  <c r="J201" i="367" s="1"/>
  <c r="I209" i="367"/>
  <c r="I201" i="367" s="1"/>
  <c r="H209" i="367"/>
  <c r="G209" i="367"/>
  <c r="G201" i="367" s="1"/>
  <c r="F209" i="367"/>
  <c r="E209" i="367"/>
  <c r="D209" i="367"/>
  <c r="D201" i="367" s="1"/>
  <c r="Z208" i="367"/>
  <c r="Y208" i="367"/>
  <c r="X208" i="367"/>
  <c r="W208" i="367"/>
  <c r="V208" i="367"/>
  <c r="U208" i="367"/>
  <c r="T208" i="367"/>
  <c r="S208" i="367"/>
  <c r="AA208" i="367" s="1"/>
  <c r="Q208" i="367"/>
  <c r="P208" i="367"/>
  <c r="O208" i="367"/>
  <c r="N208" i="367"/>
  <c r="M208" i="367"/>
  <c r="L208" i="367"/>
  <c r="J208" i="367"/>
  <c r="I208" i="367"/>
  <c r="H208" i="367"/>
  <c r="G208" i="367"/>
  <c r="F208" i="367"/>
  <c r="E208" i="367"/>
  <c r="D208" i="367"/>
  <c r="Z207" i="367"/>
  <c r="Y207" i="367"/>
  <c r="X207" i="367"/>
  <c r="W207" i="367"/>
  <c r="V207" i="367"/>
  <c r="U207" i="367"/>
  <c r="T207" i="367"/>
  <c r="S207" i="367"/>
  <c r="Q207" i="367"/>
  <c r="P207" i="367"/>
  <c r="O207" i="367"/>
  <c r="N207" i="367"/>
  <c r="M207" i="367"/>
  <c r="L207" i="367"/>
  <c r="J207" i="367"/>
  <c r="I207" i="367"/>
  <c r="H207" i="367"/>
  <c r="G207" i="367"/>
  <c r="F207" i="367"/>
  <c r="K207" i="367" s="1"/>
  <c r="E207" i="367"/>
  <c r="D207" i="367"/>
  <c r="Z206" i="367"/>
  <c r="Y206" i="367"/>
  <c r="X206" i="367"/>
  <c r="W206" i="367"/>
  <c r="V206" i="367"/>
  <c r="U206" i="367"/>
  <c r="T206" i="367"/>
  <c r="S206" i="367"/>
  <c r="Q206" i="367"/>
  <c r="P206" i="367"/>
  <c r="O206" i="367"/>
  <c r="N206" i="367"/>
  <c r="M206" i="367"/>
  <c r="L206" i="367"/>
  <c r="R206" i="367" s="1"/>
  <c r="J206" i="367"/>
  <c r="I206" i="367"/>
  <c r="H206" i="367"/>
  <c r="G206" i="367"/>
  <c r="F206" i="367"/>
  <c r="E206" i="367"/>
  <c r="D206" i="367"/>
  <c r="Z205" i="367"/>
  <c r="Y205" i="367"/>
  <c r="X205" i="367"/>
  <c r="W205" i="367"/>
  <c r="V205" i="367"/>
  <c r="U205" i="367"/>
  <c r="T205" i="367"/>
  <c r="S205" i="367"/>
  <c r="Q205" i="367"/>
  <c r="P205" i="367"/>
  <c r="O205" i="367"/>
  <c r="N205" i="367"/>
  <c r="M205" i="367"/>
  <c r="L205" i="367"/>
  <c r="J205" i="367"/>
  <c r="I205" i="367"/>
  <c r="H205" i="367"/>
  <c r="G205" i="367"/>
  <c r="F205" i="367"/>
  <c r="E205" i="367"/>
  <c r="D205" i="367"/>
  <c r="Z204" i="367"/>
  <c r="Y204" i="367"/>
  <c r="X204" i="367"/>
  <c r="W204" i="367"/>
  <c r="V204" i="367"/>
  <c r="U204" i="367"/>
  <c r="T204" i="367"/>
  <c r="S204" i="367"/>
  <c r="AA204" i="367" s="1"/>
  <c r="Q204" i="367"/>
  <c r="P204" i="367"/>
  <c r="O204" i="367"/>
  <c r="N204" i="367"/>
  <c r="M204" i="367"/>
  <c r="L204" i="367"/>
  <c r="J204" i="367"/>
  <c r="I204" i="367"/>
  <c r="H204" i="367"/>
  <c r="G204" i="367"/>
  <c r="F204" i="367"/>
  <c r="E204" i="367"/>
  <c r="D204" i="367"/>
  <c r="Z203" i="367"/>
  <c r="Y203" i="367"/>
  <c r="X203" i="367"/>
  <c r="W203" i="367"/>
  <c r="V203" i="367"/>
  <c r="U203" i="367"/>
  <c r="T203" i="367"/>
  <c r="S203" i="367"/>
  <c r="Q203" i="367"/>
  <c r="P203" i="367"/>
  <c r="O203" i="367"/>
  <c r="N203" i="367"/>
  <c r="M203" i="367"/>
  <c r="L203" i="367"/>
  <c r="J203" i="367"/>
  <c r="I203" i="367"/>
  <c r="H203" i="367"/>
  <c r="G203" i="367"/>
  <c r="F203" i="367"/>
  <c r="K203" i="367" s="1"/>
  <c r="E203" i="367"/>
  <c r="D203" i="367"/>
  <c r="AA202" i="367"/>
  <c r="R202" i="367"/>
  <c r="E202" i="367"/>
  <c r="K202" i="367" s="1"/>
  <c r="Z201" i="367"/>
  <c r="U201" i="367"/>
  <c r="S201" i="367"/>
  <c r="P201" i="367"/>
  <c r="N201" i="367"/>
  <c r="M201" i="367"/>
  <c r="L201" i="367"/>
  <c r="H201" i="367"/>
  <c r="E201" i="367"/>
  <c r="AA200" i="367"/>
  <c r="R200" i="367"/>
  <c r="E200" i="367"/>
  <c r="K200" i="367" s="1"/>
  <c r="AA199" i="367"/>
  <c r="R199" i="367"/>
  <c r="E199" i="367"/>
  <c r="K199" i="367" s="1"/>
  <c r="Z198" i="367"/>
  <c r="Y198" i="367"/>
  <c r="Y197" i="367" s="1"/>
  <c r="X198" i="367"/>
  <c r="X197" i="367" s="1"/>
  <c r="W198" i="367"/>
  <c r="W197" i="367" s="1"/>
  <c r="V198" i="367"/>
  <c r="V197" i="367" s="1"/>
  <c r="U198" i="367"/>
  <c r="U197" i="367" s="1"/>
  <c r="T198" i="367"/>
  <c r="T197" i="367" s="1"/>
  <c r="S198" i="367"/>
  <c r="Q198" i="367"/>
  <c r="Q197" i="367" s="1"/>
  <c r="P198" i="367"/>
  <c r="P197" i="367" s="1"/>
  <c r="O198" i="367"/>
  <c r="O197" i="367" s="1"/>
  <c r="N198" i="367"/>
  <c r="N197" i="367" s="1"/>
  <c r="M198" i="367"/>
  <c r="L198" i="367"/>
  <c r="J198" i="367"/>
  <c r="I198" i="367"/>
  <c r="H198" i="367"/>
  <c r="H197" i="367" s="1"/>
  <c r="G198" i="367"/>
  <c r="F198" i="367"/>
  <c r="F197" i="367" s="1"/>
  <c r="E198" i="367"/>
  <c r="D198" i="367"/>
  <c r="D197" i="367" s="1"/>
  <c r="Z197" i="367"/>
  <c r="M197" i="367"/>
  <c r="J197" i="367"/>
  <c r="I197" i="367"/>
  <c r="E197" i="367"/>
  <c r="Z196" i="367"/>
  <c r="Y196" i="367"/>
  <c r="X196" i="367"/>
  <c r="W196" i="367"/>
  <c r="V196" i="367"/>
  <c r="U196" i="367"/>
  <c r="T196" i="367"/>
  <c r="S196" i="367"/>
  <c r="AA196" i="367" s="1"/>
  <c r="Q196" i="367"/>
  <c r="P196" i="367"/>
  <c r="O196" i="367"/>
  <c r="N196" i="367"/>
  <c r="M196" i="367"/>
  <c r="L196" i="367"/>
  <c r="J196" i="367"/>
  <c r="I196" i="367"/>
  <c r="H196" i="367"/>
  <c r="G196" i="367"/>
  <c r="F196" i="367"/>
  <c r="E196" i="367"/>
  <c r="D196" i="367"/>
  <c r="Z195" i="367"/>
  <c r="Y195" i="367"/>
  <c r="X195" i="367"/>
  <c r="W195" i="367"/>
  <c r="V195" i="367"/>
  <c r="U195" i="367"/>
  <c r="T195" i="367"/>
  <c r="S195" i="367"/>
  <c r="Q195" i="367"/>
  <c r="P195" i="367"/>
  <c r="O195" i="367"/>
  <c r="N195" i="367"/>
  <c r="M195" i="367"/>
  <c r="L195" i="367"/>
  <c r="J195" i="367"/>
  <c r="I195" i="367"/>
  <c r="H195" i="367"/>
  <c r="G195" i="367"/>
  <c r="F195" i="367"/>
  <c r="E195" i="367"/>
  <c r="D195" i="367"/>
  <c r="Z194" i="367"/>
  <c r="Y194" i="367"/>
  <c r="X194" i="367"/>
  <c r="W194" i="367"/>
  <c r="V194" i="367"/>
  <c r="U194" i="367"/>
  <c r="T194" i="367"/>
  <c r="S194" i="367"/>
  <c r="Q194" i="367"/>
  <c r="P194" i="367"/>
  <c r="O194" i="367"/>
  <c r="N194" i="367"/>
  <c r="M194" i="367"/>
  <c r="L194" i="367"/>
  <c r="R194" i="367" s="1"/>
  <c r="J194" i="367"/>
  <c r="I194" i="367"/>
  <c r="H194" i="367"/>
  <c r="G194" i="367"/>
  <c r="F194" i="367"/>
  <c r="E194" i="367"/>
  <c r="D194" i="367"/>
  <c r="Z193" i="367"/>
  <c r="Y193" i="367"/>
  <c r="X193" i="367"/>
  <c r="W193" i="367"/>
  <c r="V193" i="367"/>
  <c r="U193" i="367"/>
  <c r="T193" i="367"/>
  <c r="S193" i="367"/>
  <c r="Q193" i="367"/>
  <c r="P193" i="367"/>
  <c r="O193" i="367"/>
  <c r="N193" i="367"/>
  <c r="M193" i="367"/>
  <c r="R193" i="367" s="1"/>
  <c r="L193" i="367"/>
  <c r="J193" i="367"/>
  <c r="I193" i="367"/>
  <c r="H193" i="367"/>
  <c r="G193" i="367"/>
  <c r="F193" i="367"/>
  <c r="E193" i="367"/>
  <c r="D193" i="367"/>
  <c r="K193" i="367" s="1"/>
  <c r="Z192" i="367"/>
  <c r="Y192" i="367"/>
  <c r="X192" i="367"/>
  <c r="W192" i="367"/>
  <c r="V192" i="367"/>
  <c r="U192" i="367"/>
  <c r="T192" i="367"/>
  <c r="S192" i="367"/>
  <c r="AA192" i="367" s="1"/>
  <c r="Q192" i="367"/>
  <c r="P192" i="367"/>
  <c r="O192" i="367"/>
  <c r="N192" i="367"/>
  <c r="M192" i="367"/>
  <c r="L192" i="367"/>
  <c r="J192" i="367"/>
  <c r="I192" i="367"/>
  <c r="H192" i="367"/>
  <c r="G192" i="367"/>
  <c r="F192" i="367"/>
  <c r="E192" i="367"/>
  <c r="D192" i="367"/>
  <c r="Z191" i="367"/>
  <c r="Y191" i="367"/>
  <c r="X191" i="367"/>
  <c r="W191" i="367"/>
  <c r="V191" i="367"/>
  <c r="U191" i="367"/>
  <c r="T191" i="367"/>
  <c r="S191" i="367"/>
  <c r="Q191" i="367"/>
  <c r="P191" i="367"/>
  <c r="O191" i="367"/>
  <c r="N191" i="367"/>
  <c r="M191" i="367"/>
  <c r="L191" i="367"/>
  <c r="J191" i="367"/>
  <c r="I191" i="367"/>
  <c r="H191" i="367"/>
  <c r="G191" i="367"/>
  <c r="F191" i="367"/>
  <c r="E191" i="367"/>
  <c r="D191" i="367"/>
  <c r="AA190" i="367"/>
  <c r="R190" i="367"/>
  <c r="E190" i="367"/>
  <c r="K190" i="367" s="1"/>
  <c r="Z189" i="367"/>
  <c r="Y189" i="367"/>
  <c r="X189" i="367"/>
  <c r="W189" i="367"/>
  <c r="V189" i="367"/>
  <c r="U189" i="367"/>
  <c r="T189" i="367"/>
  <c r="S189" i="367"/>
  <c r="Q189" i="367"/>
  <c r="P189" i="367"/>
  <c r="O189" i="367"/>
  <c r="N189" i="367"/>
  <c r="M189" i="367"/>
  <c r="L189" i="367"/>
  <c r="J189" i="367"/>
  <c r="I189" i="367"/>
  <c r="H189" i="367"/>
  <c r="G189" i="367"/>
  <c r="F189" i="367"/>
  <c r="E189" i="367"/>
  <c r="D189" i="367"/>
  <c r="Z188" i="367"/>
  <c r="Y188" i="367"/>
  <c r="X188" i="367"/>
  <c r="W188" i="367"/>
  <c r="V188" i="367"/>
  <c r="U188" i="367"/>
  <c r="T188" i="367"/>
  <c r="S188" i="367"/>
  <c r="Q188" i="367"/>
  <c r="P188" i="367"/>
  <c r="O188" i="367"/>
  <c r="N188" i="367"/>
  <c r="M188" i="367"/>
  <c r="L188" i="367"/>
  <c r="R188" i="367" s="1"/>
  <c r="J188" i="367"/>
  <c r="I188" i="367"/>
  <c r="H188" i="367"/>
  <c r="G188" i="367"/>
  <c r="K188" i="367" s="1"/>
  <c r="F188" i="367"/>
  <c r="E188" i="367"/>
  <c r="D188" i="367"/>
  <c r="Z187" i="367"/>
  <c r="Y187" i="367"/>
  <c r="X187" i="367"/>
  <c r="W187" i="367"/>
  <c r="V187" i="367"/>
  <c r="U187" i="367"/>
  <c r="T187" i="367"/>
  <c r="S187" i="367"/>
  <c r="Q187" i="367"/>
  <c r="P187" i="367"/>
  <c r="O187" i="367"/>
  <c r="N187" i="367"/>
  <c r="M187" i="367"/>
  <c r="R187" i="367" s="1"/>
  <c r="L187" i="367"/>
  <c r="J187" i="367"/>
  <c r="I187" i="367"/>
  <c r="H187" i="367"/>
  <c r="G187" i="367"/>
  <c r="F187" i="367"/>
  <c r="E187" i="367"/>
  <c r="D187" i="367"/>
  <c r="K187" i="367" s="1"/>
  <c r="Z186" i="367"/>
  <c r="Y186" i="367"/>
  <c r="X186" i="367"/>
  <c r="W186" i="367"/>
  <c r="V186" i="367"/>
  <c r="U186" i="367"/>
  <c r="T186" i="367"/>
  <c r="S186" i="367"/>
  <c r="AA186" i="367" s="1"/>
  <c r="Q186" i="367"/>
  <c r="P186" i="367"/>
  <c r="O186" i="367"/>
  <c r="N186" i="367"/>
  <c r="M186" i="367"/>
  <c r="L186" i="367"/>
  <c r="J186" i="367"/>
  <c r="I186" i="367"/>
  <c r="H186" i="367"/>
  <c r="G186" i="367"/>
  <c r="F186" i="367"/>
  <c r="E186" i="367"/>
  <c r="D186" i="367"/>
  <c r="Z185" i="367"/>
  <c r="Y185" i="367"/>
  <c r="X185" i="367"/>
  <c r="W185" i="367"/>
  <c r="V185" i="367"/>
  <c r="U185" i="367"/>
  <c r="T185" i="367"/>
  <c r="S185" i="367"/>
  <c r="Q185" i="367"/>
  <c r="P185" i="367"/>
  <c r="O185" i="367"/>
  <c r="N185" i="367"/>
  <c r="M185" i="367"/>
  <c r="L185" i="367"/>
  <c r="J185" i="367"/>
  <c r="I185" i="367"/>
  <c r="H185" i="367"/>
  <c r="G185" i="367"/>
  <c r="F185" i="367"/>
  <c r="E185" i="367"/>
  <c r="D185" i="367"/>
  <c r="Z184" i="367"/>
  <c r="Y184" i="367"/>
  <c r="X184" i="367"/>
  <c r="W184" i="367"/>
  <c r="V184" i="367"/>
  <c r="U184" i="367"/>
  <c r="T184" i="367"/>
  <c r="S184" i="367"/>
  <c r="Q184" i="367"/>
  <c r="P184" i="367"/>
  <c r="O184" i="367"/>
  <c r="N184" i="367"/>
  <c r="M184" i="367"/>
  <c r="L184" i="367"/>
  <c r="R184" i="367" s="1"/>
  <c r="J184" i="367"/>
  <c r="I184" i="367"/>
  <c r="H184" i="367"/>
  <c r="G184" i="367"/>
  <c r="K184" i="367" s="1"/>
  <c r="F184" i="367"/>
  <c r="E184" i="367"/>
  <c r="D184" i="367"/>
  <c r="AA183" i="367"/>
  <c r="R183" i="367"/>
  <c r="K183" i="367"/>
  <c r="E183" i="367"/>
  <c r="Z182" i="367"/>
  <c r="Y182" i="367"/>
  <c r="X182" i="367"/>
  <c r="W182" i="367"/>
  <c r="V182" i="367"/>
  <c r="U182" i="367"/>
  <c r="T182" i="367"/>
  <c r="S182" i="367"/>
  <c r="Q182" i="367"/>
  <c r="P182" i="367"/>
  <c r="O182" i="367"/>
  <c r="N182" i="367"/>
  <c r="M182" i="367"/>
  <c r="L182" i="367"/>
  <c r="J182" i="367"/>
  <c r="I182" i="367"/>
  <c r="H182" i="367"/>
  <c r="G182" i="367"/>
  <c r="F182" i="367"/>
  <c r="E182" i="367"/>
  <c r="D182" i="367"/>
  <c r="Z181" i="367"/>
  <c r="Y181" i="367"/>
  <c r="X181" i="367"/>
  <c r="W181" i="367"/>
  <c r="V181" i="367"/>
  <c r="U181" i="367"/>
  <c r="T181" i="367"/>
  <c r="S181" i="367"/>
  <c r="AA181" i="367" s="1"/>
  <c r="Q181" i="367"/>
  <c r="P181" i="367"/>
  <c r="O181" i="367"/>
  <c r="N181" i="367"/>
  <c r="M181" i="367"/>
  <c r="L181" i="367"/>
  <c r="J181" i="367"/>
  <c r="I181" i="367"/>
  <c r="H181" i="367"/>
  <c r="G181" i="367"/>
  <c r="F181" i="367"/>
  <c r="E181" i="367"/>
  <c r="D181" i="367"/>
  <c r="Z180" i="367"/>
  <c r="Y180" i="367"/>
  <c r="X180" i="367"/>
  <c r="W180" i="367"/>
  <c r="V180" i="367"/>
  <c r="U180" i="367"/>
  <c r="T180" i="367"/>
  <c r="S180" i="367"/>
  <c r="Q180" i="367"/>
  <c r="P180" i="367"/>
  <c r="O180" i="367"/>
  <c r="N180" i="367"/>
  <c r="M180" i="367"/>
  <c r="L180" i="367"/>
  <c r="J180" i="367"/>
  <c r="I180" i="367"/>
  <c r="H180" i="367"/>
  <c r="G180" i="367"/>
  <c r="F180" i="367"/>
  <c r="E180" i="367"/>
  <c r="D180" i="367"/>
  <c r="Z179" i="367"/>
  <c r="Y179" i="367"/>
  <c r="X179" i="367"/>
  <c r="W179" i="367"/>
  <c r="V179" i="367"/>
  <c r="U179" i="367"/>
  <c r="T179" i="367"/>
  <c r="S179" i="367"/>
  <c r="Q179" i="367"/>
  <c r="P179" i="367"/>
  <c r="O179" i="367"/>
  <c r="N179" i="367"/>
  <c r="M179" i="367"/>
  <c r="L179" i="367"/>
  <c r="J179" i="367"/>
  <c r="I179" i="367"/>
  <c r="H179" i="367"/>
  <c r="G179" i="367"/>
  <c r="F179" i="367"/>
  <c r="E179" i="367"/>
  <c r="D179" i="367"/>
  <c r="Z178" i="367"/>
  <c r="Y178" i="367"/>
  <c r="X178" i="367"/>
  <c r="W178" i="367"/>
  <c r="V178" i="367"/>
  <c r="U178" i="367"/>
  <c r="T178" i="367"/>
  <c r="S178" i="367"/>
  <c r="Q178" i="367"/>
  <c r="P178" i="367"/>
  <c r="O178" i="367"/>
  <c r="N178" i="367"/>
  <c r="M178" i="367"/>
  <c r="L178" i="367"/>
  <c r="J178" i="367"/>
  <c r="I178" i="367"/>
  <c r="H178" i="367"/>
  <c r="G178" i="367"/>
  <c r="F178" i="367"/>
  <c r="E178" i="367"/>
  <c r="D178" i="367"/>
  <c r="Z177" i="367"/>
  <c r="Y177" i="367"/>
  <c r="X177" i="367"/>
  <c r="W177" i="367"/>
  <c r="V177" i="367"/>
  <c r="U177" i="367"/>
  <c r="T177" i="367"/>
  <c r="S177" i="367"/>
  <c r="AA177" i="367" s="1"/>
  <c r="Q177" i="367"/>
  <c r="P177" i="367"/>
  <c r="O177" i="367"/>
  <c r="N177" i="367"/>
  <c r="M177" i="367"/>
  <c r="L177" i="367"/>
  <c r="J177" i="367"/>
  <c r="I177" i="367"/>
  <c r="H177" i="367"/>
  <c r="G177" i="367"/>
  <c r="F177" i="367"/>
  <c r="E177" i="367"/>
  <c r="D177" i="367"/>
  <c r="Z176" i="367"/>
  <c r="Y176" i="367"/>
  <c r="X176" i="367"/>
  <c r="W176" i="367"/>
  <c r="V176" i="367"/>
  <c r="U176" i="367"/>
  <c r="T176" i="367"/>
  <c r="S176" i="367"/>
  <c r="Q176" i="367"/>
  <c r="P176" i="367"/>
  <c r="O176" i="367"/>
  <c r="N176" i="367"/>
  <c r="M176" i="367"/>
  <c r="L176" i="367"/>
  <c r="J176" i="367"/>
  <c r="I176" i="367"/>
  <c r="H176" i="367"/>
  <c r="G176" i="367"/>
  <c r="F176" i="367"/>
  <c r="E176" i="367"/>
  <c r="D176" i="367"/>
  <c r="AA175" i="367"/>
  <c r="R175" i="367"/>
  <c r="AB175" i="367" s="1"/>
  <c r="K175" i="367"/>
  <c r="E175" i="367"/>
  <c r="Z174" i="367"/>
  <c r="Y174" i="367"/>
  <c r="X174" i="367"/>
  <c r="W174" i="367"/>
  <c r="V174" i="367"/>
  <c r="U174" i="367"/>
  <c r="T174" i="367"/>
  <c r="S174" i="367"/>
  <c r="Q174" i="367"/>
  <c r="P174" i="367"/>
  <c r="O174" i="367"/>
  <c r="N174" i="367"/>
  <c r="M174" i="367"/>
  <c r="L174" i="367"/>
  <c r="R174" i="367" s="1"/>
  <c r="J174" i="367"/>
  <c r="I174" i="367"/>
  <c r="H174" i="367"/>
  <c r="G174" i="367"/>
  <c r="K174" i="367" s="1"/>
  <c r="F174" i="367"/>
  <c r="E174" i="367"/>
  <c r="D174" i="367"/>
  <c r="Z173" i="367"/>
  <c r="Y173" i="367"/>
  <c r="X173" i="367"/>
  <c r="W173" i="367"/>
  <c r="V173" i="367"/>
  <c r="U173" i="367"/>
  <c r="T173" i="367"/>
  <c r="S173" i="367"/>
  <c r="Q173" i="367"/>
  <c r="P173" i="367"/>
  <c r="O173" i="367"/>
  <c r="N173" i="367"/>
  <c r="M173" i="367"/>
  <c r="R173" i="367" s="1"/>
  <c r="L173" i="367"/>
  <c r="J173" i="367"/>
  <c r="I173" i="367"/>
  <c r="H173" i="367"/>
  <c r="G173" i="367"/>
  <c r="F173" i="367"/>
  <c r="E173" i="367"/>
  <c r="D173" i="367"/>
  <c r="K173" i="367" s="1"/>
  <c r="Z172" i="367"/>
  <c r="Y172" i="367"/>
  <c r="X172" i="367"/>
  <c r="W172" i="367"/>
  <c r="V172" i="367"/>
  <c r="U172" i="367"/>
  <c r="T172" i="367"/>
  <c r="S172" i="367"/>
  <c r="AA172" i="367" s="1"/>
  <c r="Q172" i="367"/>
  <c r="P172" i="367"/>
  <c r="O172" i="367"/>
  <c r="N172" i="367"/>
  <c r="M172" i="367"/>
  <c r="L172" i="367"/>
  <c r="J172" i="367"/>
  <c r="I172" i="367"/>
  <c r="H172" i="367"/>
  <c r="G172" i="367"/>
  <c r="F172" i="367"/>
  <c r="E172" i="367"/>
  <c r="D172" i="367"/>
  <c r="Z171" i="367"/>
  <c r="Y171" i="367"/>
  <c r="X171" i="367"/>
  <c r="W171" i="367"/>
  <c r="V171" i="367"/>
  <c r="U171" i="367"/>
  <c r="T171" i="367"/>
  <c r="S171" i="367"/>
  <c r="Q171" i="367"/>
  <c r="P171" i="367"/>
  <c r="O171" i="367"/>
  <c r="N171" i="367"/>
  <c r="M171" i="367"/>
  <c r="L171" i="367"/>
  <c r="J171" i="367"/>
  <c r="I171" i="367"/>
  <c r="H171" i="367"/>
  <c r="G171" i="367"/>
  <c r="F171" i="367"/>
  <c r="E171" i="367"/>
  <c r="D171" i="367"/>
  <c r="Z170" i="367"/>
  <c r="Y170" i="367"/>
  <c r="X170" i="367"/>
  <c r="W170" i="367"/>
  <c r="V170" i="367"/>
  <c r="U170" i="367"/>
  <c r="T170" i="367"/>
  <c r="S170" i="367"/>
  <c r="Q170" i="367"/>
  <c r="P170" i="367"/>
  <c r="O170" i="367"/>
  <c r="N170" i="367"/>
  <c r="M170" i="367"/>
  <c r="L170" i="367"/>
  <c r="R170" i="367" s="1"/>
  <c r="J170" i="367"/>
  <c r="I170" i="367"/>
  <c r="H170" i="367"/>
  <c r="G170" i="367"/>
  <c r="K170" i="367" s="1"/>
  <c r="F170" i="367"/>
  <c r="E170" i="367"/>
  <c r="D170" i="367"/>
  <c r="Z169" i="367"/>
  <c r="Y169" i="367"/>
  <c r="X169" i="367"/>
  <c r="W169" i="367"/>
  <c r="V169" i="367"/>
  <c r="U169" i="367"/>
  <c r="T169" i="367"/>
  <c r="S169" i="367"/>
  <c r="Q169" i="367"/>
  <c r="P169" i="367"/>
  <c r="O169" i="367"/>
  <c r="N169" i="367"/>
  <c r="M169" i="367"/>
  <c r="R169" i="367" s="1"/>
  <c r="L169" i="367"/>
  <c r="J169" i="367"/>
  <c r="I169" i="367"/>
  <c r="H169" i="367"/>
  <c r="G169" i="367"/>
  <c r="F169" i="367"/>
  <c r="E169" i="367"/>
  <c r="D169" i="367"/>
  <c r="K169" i="367" s="1"/>
  <c r="AA168" i="367"/>
  <c r="R168" i="367"/>
  <c r="E168" i="367"/>
  <c r="K168" i="367" s="1"/>
  <c r="Z167" i="367"/>
  <c r="Z166" i="367" s="1"/>
  <c r="Y167" i="367"/>
  <c r="Y166" i="367" s="1"/>
  <c r="X167" i="367"/>
  <c r="W167" i="367"/>
  <c r="V167" i="367"/>
  <c r="V166" i="367" s="1"/>
  <c r="U167" i="367"/>
  <c r="U166" i="367" s="1"/>
  <c r="T167" i="367"/>
  <c r="T166" i="367" s="1"/>
  <c r="S167" i="367"/>
  <c r="Q167" i="367"/>
  <c r="Q166" i="367" s="1"/>
  <c r="P167" i="367"/>
  <c r="O167" i="367"/>
  <c r="N167" i="367"/>
  <c r="N166" i="367" s="1"/>
  <c r="M167" i="367"/>
  <c r="R167" i="367" s="1"/>
  <c r="L167" i="367"/>
  <c r="L166" i="367" s="1"/>
  <c r="J167" i="367"/>
  <c r="J166" i="367" s="1"/>
  <c r="I167" i="367"/>
  <c r="I166" i="367" s="1"/>
  <c r="H167" i="367"/>
  <c r="H166" i="367" s="1"/>
  <c r="G167" i="367"/>
  <c r="G166" i="367" s="1"/>
  <c r="F167" i="367"/>
  <c r="F166" i="367" s="1"/>
  <c r="E167" i="367"/>
  <c r="D167" i="367"/>
  <c r="K167" i="367" s="1"/>
  <c r="X166" i="367"/>
  <c r="W166" i="367"/>
  <c r="S166" i="367"/>
  <c r="P166" i="367"/>
  <c r="O166" i="367"/>
  <c r="E166" i="367"/>
  <c r="E165" i="367"/>
  <c r="Z164" i="367"/>
  <c r="Y164" i="367"/>
  <c r="X164" i="367"/>
  <c r="W164" i="367"/>
  <c r="V164" i="367"/>
  <c r="U164" i="367"/>
  <c r="T164" i="367"/>
  <c r="S164" i="367"/>
  <c r="Q164" i="367"/>
  <c r="P164" i="367"/>
  <c r="O164" i="367"/>
  <c r="N164" i="367"/>
  <c r="M164" i="367"/>
  <c r="L164" i="367"/>
  <c r="J164" i="367"/>
  <c r="I164" i="367"/>
  <c r="H164" i="367"/>
  <c r="G164" i="367"/>
  <c r="F164" i="367"/>
  <c r="E164" i="367"/>
  <c r="D164" i="367"/>
  <c r="Z163" i="367"/>
  <c r="Y163" i="367"/>
  <c r="X163" i="367"/>
  <c r="W163" i="367"/>
  <c r="V163" i="367"/>
  <c r="U163" i="367"/>
  <c r="T163" i="367"/>
  <c r="S163" i="367"/>
  <c r="Q163" i="367"/>
  <c r="P163" i="367"/>
  <c r="O163" i="367"/>
  <c r="N163" i="367"/>
  <c r="M163" i="367"/>
  <c r="L163" i="367"/>
  <c r="J163" i="367"/>
  <c r="I163" i="367"/>
  <c r="H163" i="367"/>
  <c r="G163" i="367"/>
  <c r="F163" i="367"/>
  <c r="E163" i="367"/>
  <c r="D163" i="367"/>
  <c r="Z162" i="367"/>
  <c r="Y162" i="367"/>
  <c r="X162" i="367"/>
  <c r="W162" i="367"/>
  <c r="V162" i="367"/>
  <c r="U162" i="367"/>
  <c r="T162" i="367"/>
  <c r="S162" i="367"/>
  <c r="Q162" i="367"/>
  <c r="P162" i="367"/>
  <c r="O162" i="367"/>
  <c r="N162" i="367"/>
  <c r="M162" i="367"/>
  <c r="L162" i="367"/>
  <c r="J162" i="367"/>
  <c r="I162" i="367"/>
  <c r="H162" i="367"/>
  <c r="G162" i="367"/>
  <c r="F162" i="367"/>
  <c r="E162" i="367"/>
  <c r="D162" i="367"/>
  <c r="Z161" i="367"/>
  <c r="Y161" i="367"/>
  <c r="X161" i="367"/>
  <c r="W161" i="367"/>
  <c r="V161" i="367"/>
  <c r="U161" i="367"/>
  <c r="T161" i="367"/>
  <c r="S161" i="367"/>
  <c r="Q161" i="367"/>
  <c r="P161" i="367"/>
  <c r="O161" i="367"/>
  <c r="N161" i="367"/>
  <c r="M161" i="367"/>
  <c r="L161" i="367"/>
  <c r="J161" i="367"/>
  <c r="I161" i="367"/>
  <c r="H161" i="367"/>
  <c r="G161" i="367"/>
  <c r="F161" i="367"/>
  <c r="E161" i="367"/>
  <c r="D161" i="367"/>
  <c r="Z160" i="367"/>
  <c r="Y160" i="367"/>
  <c r="X160" i="367"/>
  <c r="W160" i="367"/>
  <c r="V160" i="367"/>
  <c r="U160" i="367"/>
  <c r="T160" i="367"/>
  <c r="S160" i="367"/>
  <c r="Q160" i="367"/>
  <c r="P160" i="367"/>
  <c r="O160" i="367"/>
  <c r="N160" i="367"/>
  <c r="M160" i="367"/>
  <c r="L160" i="367"/>
  <c r="J160" i="367"/>
  <c r="I160" i="367"/>
  <c r="H160" i="367"/>
  <c r="G160" i="367"/>
  <c r="F160" i="367"/>
  <c r="E160" i="367"/>
  <c r="D160" i="367"/>
  <c r="Z159" i="367"/>
  <c r="Y159" i="367"/>
  <c r="X159" i="367"/>
  <c r="W159" i="367"/>
  <c r="V159" i="367"/>
  <c r="U159" i="367"/>
  <c r="T159" i="367"/>
  <c r="S159" i="367"/>
  <c r="Q159" i="367"/>
  <c r="P159" i="367"/>
  <c r="O159" i="367"/>
  <c r="N159" i="367"/>
  <c r="M159" i="367"/>
  <c r="L159" i="367"/>
  <c r="J159" i="367"/>
  <c r="I159" i="367"/>
  <c r="H159" i="367"/>
  <c r="G159" i="367"/>
  <c r="F159" i="367"/>
  <c r="E159" i="367"/>
  <c r="D159" i="367"/>
  <c r="AA158" i="367"/>
  <c r="R158" i="367"/>
  <c r="E158" i="367"/>
  <c r="K158" i="367" s="1"/>
  <c r="Z157" i="367"/>
  <c r="Y157" i="367"/>
  <c r="X157" i="367"/>
  <c r="W157" i="367"/>
  <c r="V157" i="367"/>
  <c r="U157" i="367"/>
  <c r="T157" i="367"/>
  <c r="S157" i="367"/>
  <c r="Q157" i="367"/>
  <c r="P157" i="367"/>
  <c r="O157" i="367"/>
  <c r="N157" i="367"/>
  <c r="M157" i="367"/>
  <c r="L157" i="367"/>
  <c r="J157" i="367"/>
  <c r="I157" i="367"/>
  <c r="H157" i="367"/>
  <c r="G157" i="367"/>
  <c r="F157" i="367"/>
  <c r="E157" i="367"/>
  <c r="D157" i="367"/>
  <c r="Z156" i="367"/>
  <c r="Y156" i="367"/>
  <c r="X156" i="367"/>
  <c r="W156" i="367"/>
  <c r="V156" i="367"/>
  <c r="U156" i="367"/>
  <c r="T156" i="367"/>
  <c r="S156" i="367"/>
  <c r="Q156" i="367"/>
  <c r="P156" i="367"/>
  <c r="O156" i="367"/>
  <c r="N156" i="367"/>
  <c r="M156" i="367"/>
  <c r="L156" i="367"/>
  <c r="J156" i="367"/>
  <c r="I156" i="367"/>
  <c r="H156" i="367"/>
  <c r="G156" i="367"/>
  <c r="F156" i="367"/>
  <c r="E156" i="367"/>
  <c r="D156" i="367"/>
  <c r="AA155" i="367"/>
  <c r="R155" i="367"/>
  <c r="E155" i="367"/>
  <c r="K155" i="367" s="1"/>
  <c r="Z154" i="367"/>
  <c r="Y154" i="367"/>
  <c r="X154" i="367"/>
  <c r="W154" i="367"/>
  <c r="V154" i="367"/>
  <c r="U154" i="367"/>
  <c r="T154" i="367"/>
  <c r="S154" i="367"/>
  <c r="Q154" i="367"/>
  <c r="P154" i="367"/>
  <c r="O154" i="367"/>
  <c r="N154" i="367"/>
  <c r="M154" i="367"/>
  <c r="L154" i="367"/>
  <c r="J154" i="367"/>
  <c r="I154" i="367"/>
  <c r="H154" i="367"/>
  <c r="G154" i="367"/>
  <c r="F154" i="367"/>
  <c r="E154" i="367"/>
  <c r="D154" i="367"/>
  <c r="Z153" i="367"/>
  <c r="Y153" i="367"/>
  <c r="X153" i="367"/>
  <c r="W153" i="367"/>
  <c r="V153" i="367"/>
  <c r="U153" i="367"/>
  <c r="T153" i="367"/>
  <c r="S153" i="367"/>
  <c r="Q153" i="367"/>
  <c r="P153" i="367"/>
  <c r="O153" i="367"/>
  <c r="N153" i="367"/>
  <c r="M153" i="367"/>
  <c r="L153" i="367"/>
  <c r="J153" i="367"/>
  <c r="I153" i="367"/>
  <c r="H153" i="367"/>
  <c r="G153" i="367"/>
  <c r="F153" i="367"/>
  <c r="E153" i="367"/>
  <c r="D153" i="367"/>
  <c r="AA152" i="367"/>
  <c r="R152" i="367"/>
  <c r="E152" i="367"/>
  <c r="K152" i="367" s="1"/>
  <c r="Z151" i="367"/>
  <c r="Y151" i="367"/>
  <c r="X151" i="367"/>
  <c r="W151" i="367"/>
  <c r="V151" i="367"/>
  <c r="U151" i="367"/>
  <c r="T151" i="367"/>
  <c r="S151" i="367"/>
  <c r="Q151" i="367"/>
  <c r="P151" i="367"/>
  <c r="O151" i="367"/>
  <c r="N151" i="367"/>
  <c r="M151" i="367"/>
  <c r="L151" i="367"/>
  <c r="J151" i="367"/>
  <c r="I151" i="367"/>
  <c r="H151" i="367"/>
  <c r="G151" i="367"/>
  <c r="F151" i="367"/>
  <c r="E151" i="367"/>
  <c r="D151" i="367"/>
  <c r="Z150" i="367"/>
  <c r="Y150" i="367"/>
  <c r="X150" i="367"/>
  <c r="W150" i="367"/>
  <c r="V150" i="367"/>
  <c r="U150" i="367"/>
  <c r="T150" i="367"/>
  <c r="S150" i="367"/>
  <c r="Q150" i="367"/>
  <c r="P150" i="367"/>
  <c r="O150" i="367"/>
  <c r="N150" i="367"/>
  <c r="M150" i="367"/>
  <c r="L150" i="367"/>
  <c r="J150" i="367"/>
  <c r="I150" i="367"/>
  <c r="H150" i="367"/>
  <c r="G150" i="367"/>
  <c r="F150" i="367"/>
  <c r="E150" i="367"/>
  <c r="D150" i="367"/>
  <c r="Z149" i="367"/>
  <c r="Y149" i="367"/>
  <c r="X149" i="367"/>
  <c r="W149" i="367"/>
  <c r="V149" i="367"/>
  <c r="U149" i="367"/>
  <c r="T149" i="367"/>
  <c r="S149" i="367"/>
  <c r="Q149" i="367"/>
  <c r="P149" i="367"/>
  <c r="O149" i="367"/>
  <c r="N149" i="367"/>
  <c r="M149" i="367"/>
  <c r="L149" i="367"/>
  <c r="J149" i="367"/>
  <c r="I149" i="367"/>
  <c r="H149" i="367"/>
  <c r="G149" i="367"/>
  <c r="F149" i="367"/>
  <c r="E149" i="367"/>
  <c r="D149" i="367"/>
  <c r="Z148" i="367"/>
  <c r="Y148" i="367"/>
  <c r="X148" i="367"/>
  <c r="W148" i="367"/>
  <c r="V148" i="367"/>
  <c r="U148" i="367"/>
  <c r="T148" i="367"/>
  <c r="S148" i="367"/>
  <c r="Q148" i="367"/>
  <c r="P148" i="367"/>
  <c r="O148" i="367"/>
  <c r="N148" i="367"/>
  <c r="M148" i="367"/>
  <c r="L148" i="367"/>
  <c r="J148" i="367"/>
  <c r="I148" i="367"/>
  <c r="H148" i="367"/>
  <c r="G148" i="367"/>
  <c r="F148" i="367"/>
  <c r="E148" i="367"/>
  <c r="D148" i="367"/>
  <c r="Z147" i="367"/>
  <c r="Y147" i="367"/>
  <c r="X147" i="367"/>
  <c r="W147" i="367"/>
  <c r="V147" i="367"/>
  <c r="U147" i="367"/>
  <c r="T147" i="367"/>
  <c r="S147" i="367"/>
  <c r="Q147" i="367"/>
  <c r="P147" i="367"/>
  <c r="O147" i="367"/>
  <c r="N147" i="367"/>
  <c r="M147" i="367"/>
  <c r="L147" i="367"/>
  <c r="J147" i="367"/>
  <c r="I147" i="367"/>
  <c r="H147" i="367"/>
  <c r="G147" i="367"/>
  <c r="F147" i="367"/>
  <c r="E147" i="367"/>
  <c r="D147" i="367"/>
  <c r="Z146" i="367"/>
  <c r="Y146" i="367"/>
  <c r="X146" i="367"/>
  <c r="W146" i="367"/>
  <c r="V146" i="367"/>
  <c r="U146" i="367"/>
  <c r="T146" i="367"/>
  <c r="S146" i="367"/>
  <c r="Q146" i="367"/>
  <c r="P146" i="367"/>
  <c r="O146" i="367"/>
  <c r="N146" i="367"/>
  <c r="M146" i="367"/>
  <c r="L146" i="367"/>
  <c r="J146" i="367"/>
  <c r="I146" i="367"/>
  <c r="H146" i="367"/>
  <c r="G146" i="367"/>
  <c r="F146" i="367"/>
  <c r="E146" i="367"/>
  <c r="D146" i="367"/>
  <c r="AA145" i="367"/>
  <c r="R145" i="367"/>
  <c r="E145" i="367"/>
  <c r="K145" i="367" s="1"/>
  <c r="Z144" i="367"/>
  <c r="Y144" i="367"/>
  <c r="X144" i="367"/>
  <c r="W144" i="367"/>
  <c r="V144" i="367"/>
  <c r="U144" i="367"/>
  <c r="T144" i="367"/>
  <c r="S144" i="367"/>
  <c r="Q144" i="367"/>
  <c r="P144" i="367"/>
  <c r="O144" i="367"/>
  <c r="N144" i="367"/>
  <c r="M144" i="367"/>
  <c r="L144" i="367"/>
  <c r="J144" i="367"/>
  <c r="I144" i="367"/>
  <c r="H144" i="367"/>
  <c r="G144" i="367"/>
  <c r="F144" i="367"/>
  <c r="E144" i="367"/>
  <c r="D144" i="367"/>
  <c r="Z143" i="367"/>
  <c r="Y143" i="367"/>
  <c r="X143" i="367"/>
  <c r="W143" i="367"/>
  <c r="V143" i="367"/>
  <c r="U143" i="367"/>
  <c r="T143" i="367"/>
  <c r="S143" i="367"/>
  <c r="Q143" i="367"/>
  <c r="P143" i="367"/>
  <c r="O143" i="367"/>
  <c r="N143" i="367"/>
  <c r="M143" i="367"/>
  <c r="R143" i="367" s="1"/>
  <c r="L143" i="367"/>
  <c r="J143" i="367"/>
  <c r="I143" i="367"/>
  <c r="H143" i="367"/>
  <c r="G143" i="367"/>
  <c r="F143" i="367"/>
  <c r="E143" i="367"/>
  <c r="D143" i="367"/>
  <c r="Z142" i="367"/>
  <c r="Y142" i="367"/>
  <c r="X142" i="367"/>
  <c r="W142" i="367"/>
  <c r="V142" i="367"/>
  <c r="U142" i="367"/>
  <c r="T142" i="367"/>
  <c r="S142" i="367"/>
  <c r="AA142" i="367" s="1"/>
  <c r="Q142" i="367"/>
  <c r="P142" i="367"/>
  <c r="O142" i="367"/>
  <c r="N142" i="367"/>
  <c r="M142" i="367"/>
  <c r="L142" i="367"/>
  <c r="J142" i="367"/>
  <c r="I142" i="367"/>
  <c r="H142" i="367"/>
  <c r="G142" i="367"/>
  <c r="F142" i="367"/>
  <c r="E142" i="367"/>
  <c r="D142" i="367"/>
  <c r="Z141" i="367"/>
  <c r="Y141" i="367"/>
  <c r="X141" i="367"/>
  <c r="W141" i="367"/>
  <c r="V141" i="367"/>
  <c r="U141" i="367"/>
  <c r="T141" i="367"/>
  <c r="S141" i="367"/>
  <c r="Q141" i="367"/>
  <c r="P141" i="367"/>
  <c r="O141" i="367"/>
  <c r="N141" i="367"/>
  <c r="M141" i="367"/>
  <c r="L141" i="367"/>
  <c r="J141" i="367"/>
  <c r="I141" i="367"/>
  <c r="H141" i="367"/>
  <c r="G141" i="367"/>
  <c r="F141" i="367"/>
  <c r="E141" i="367"/>
  <c r="D141" i="367"/>
  <c r="Z140" i="367"/>
  <c r="Y140" i="367"/>
  <c r="X140" i="367"/>
  <c r="W140" i="367"/>
  <c r="V140" i="367"/>
  <c r="U140" i="367"/>
  <c r="T140" i="367"/>
  <c r="S140" i="367"/>
  <c r="Q140" i="367"/>
  <c r="P140" i="367"/>
  <c r="O140" i="367"/>
  <c r="N140" i="367"/>
  <c r="M140" i="367"/>
  <c r="L140" i="367"/>
  <c r="R140" i="367" s="1"/>
  <c r="J140" i="367"/>
  <c r="I140" i="367"/>
  <c r="H140" i="367"/>
  <c r="G140" i="367"/>
  <c r="K140" i="367" s="1"/>
  <c r="F140" i="367"/>
  <c r="E140" i="367"/>
  <c r="D140" i="367"/>
  <c r="AA139" i="367"/>
  <c r="R139" i="367"/>
  <c r="E139" i="367"/>
  <c r="K139" i="367" s="1"/>
  <c r="Z138" i="367"/>
  <c r="Y138" i="367"/>
  <c r="X138" i="367"/>
  <c r="W138" i="367"/>
  <c r="V138" i="367"/>
  <c r="U138" i="367"/>
  <c r="T138" i="367"/>
  <c r="S138" i="367"/>
  <c r="Q138" i="367"/>
  <c r="P138" i="367"/>
  <c r="O138" i="367"/>
  <c r="N138" i="367"/>
  <c r="M138" i="367"/>
  <c r="L138" i="367"/>
  <c r="J138" i="367"/>
  <c r="I138" i="367"/>
  <c r="H138" i="367"/>
  <c r="G138" i="367"/>
  <c r="F138" i="367"/>
  <c r="E138" i="367"/>
  <c r="D138" i="367"/>
  <c r="Z137" i="367"/>
  <c r="Y137" i="367"/>
  <c r="X137" i="367"/>
  <c r="W137" i="367"/>
  <c r="V137" i="367"/>
  <c r="U137" i="367"/>
  <c r="T137" i="367"/>
  <c r="S137" i="367"/>
  <c r="AA137" i="367" s="1"/>
  <c r="Q137" i="367"/>
  <c r="P137" i="367"/>
  <c r="O137" i="367"/>
  <c r="N137" i="367"/>
  <c r="M137" i="367"/>
  <c r="L137" i="367"/>
  <c r="J137" i="367"/>
  <c r="I137" i="367"/>
  <c r="H137" i="367"/>
  <c r="G137" i="367"/>
  <c r="F137" i="367"/>
  <c r="E137" i="367"/>
  <c r="K137" i="367" s="1"/>
  <c r="D137" i="367"/>
  <c r="Z136" i="367"/>
  <c r="Y136" i="367"/>
  <c r="X136" i="367"/>
  <c r="W136" i="367"/>
  <c r="V136" i="367"/>
  <c r="U136" i="367"/>
  <c r="T136" i="367"/>
  <c r="S136" i="367"/>
  <c r="Q136" i="367"/>
  <c r="P136" i="367"/>
  <c r="O136" i="367"/>
  <c r="N136" i="367"/>
  <c r="M136" i="367"/>
  <c r="L136" i="367"/>
  <c r="J136" i="367"/>
  <c r="I136" i="367"/>
  <c r="H136" i="367"/>
  <c r="G136" i="367"/>
  <c r="F136" i="367"/>
  <c r="E136" i="367"/>
  <c r="D136" i="367"/>
  <c r="Z135" i="367"/>
  <c r="Y135" i="367"/>
  <c r="X135" i="367"/>
  <c r="W135" i="367"/>
  <c r="V135" i="367"/>
  <c r="U135" i="367"/>
  <c r="T135" i="367"/>
  <c r="S135" i="367"/>
  <c r="Q135" i="367"/>
  <c r="P135" i="367"/>
  <c r="O135" i="367"/>
  <c r="N135" i="367"/>
  <c r="M135" i="367"/>
  <c r="L135" i="367"/>
  <c r="J135" i="367"/>
  <c r="I135" i="367"/>
  <c r="H135" i="367"/>
  <c r="G135" i="367"/>
  <c r="F135" i="367"/>
  <c r="E135" i="367"/>
  <c r="D135" i="367"/>
  <c r="AA134" i="367"/>
  <c r="R134" i="367"/>
  <c r="E134" i="367"/>
  <c r="K134" i="367" s="1"/>
  <c r="Z133" i="367"/>
  <c r="Y133" i="367"/>
  <c r="X133" i="367"/>
  <c r="W133" i="367"/>
  <c r="V133" i="367"/>
  <c r="U133" i="367"/>
  <c r="T133" i="367"/>
  <c r="S133" i="367"/>
  <c r="Q133" i="367"/>
  <c r="P133" i="367"/>
  <c r="O133" i="367"/>
  <c r="N133" i="367"/>
  <c r="M133" i="367"/>
  <c r="L133" i="367"/>
  <c r="J133" i="367"/>
  <c r="I133" i="367"/>
  <c r="H133" i="367"/>
  <c r="G133" i="367"/>
  <c r="F133" i="367"/>
  <c r="E133" i="367"/>
  <c r="D133" i="367"/>
  <c r="Z132" i="367"/>
  <c r="Y132" i="367"/>
  <c r="X132" i="367"/>
  <c r="W132" i="367"/>
  <c r="V132" i="367"/>
  <c r="U132" i="367"/>
  <c r="T132" i="367"/>
  <c r="S132" i="367"/>
  <c r="Q132" i="367"/>
  <c r="P132" i="367"/>
  <c r="O132" i="367"/>
  <c r="N132" i="367"/>
  <c r="M132" i="367"/>
  <c r="L132" i="367"/>
  <c r="J132" i="367"/>
  <c r="I132" i="367"/>
  <c r="H132" i="367"/>
  <c r="G132" i="367"/>
  <c r="F132" i="367"/>
  <c r="E132" i="367"/>
  <c r="D132" i="367"/>
  <c r="Z131" i="367"/>
  <c r="Y131" i="367"/>
  <c r="X131" i="367"/>
  <c r="W131" i="367"/>
  <c r="V131" i="367"/>
  <c r="U131" i="367"/>
  <c r="T131" i="367"/>
  <c r="S131" i="367"/>
  <c r="AA131" i="367" s="1"/>
  <c r="Q131" i="367"/>
  <c r="P131" i="367"/>
  <c r="O131" i="367"/>
  <c r="N131" i="367"/>
  <c r="M131" i="367"/>
  <c r="L131" i="367"/>
  <c r="J131" i="367"/>
  <c r="I131" i="367"/>
  <c r="H131" i="367"/>
  <c r="G131" i="367"/>
  <c r="F131" i="367"/>
  <c r="E131" i="367"/>
  <c r="K131" i="367" s="1"/>
  <c r="D131" i="367"/>
  <c r="Z130" i="367"/>
  <c r="Y130" i="367"/>
  <c r="X130" i="367"/>
  <c r="W130" i="367"/>
  <c r="V130" i="367"/>
  <c r="U130" i="367"/>
  <c r="T130" i="367"/>
  <c r="S130" i="367"/>
  <c r="Q130" i="367"/>
  <c r="P130" i="367"/>
  <c r="O130" i="367"/>
  <c r="N130" i="367"/>
  <c r="M130" i="367"/>
  <c r="L130" i="367"/>
  <c r="J130" i="367"/>
  <c r="I130" i="367"/>
  <c r="H130" i="367"/>
  <c r="G130" i="367"/>
  <c r="F130" i="367"/>
  <c r="E130" i="367"/>
  <c r="D130" i="367"/>
  <c r="AA129" i="367"/>
  <c r="R129" i="367"/>
  <c r="AB129" i="367" s="1"/>
  <c r="E129" i="367"/>
  <c r="K129" i="367" s="1"/>
  <c r="Z128" i="367"/>
  <c r="Y128" i="367"/>
  <c r="X128" i="367"/>
  <c r="W128" i="367"/>
  <c r="V128" i="367"/>
  <c r="U128" i="367"/>
  <c r="T128" i="367"/>
  <c r="S128" i="367"/>
  <c r="Q128" i="367"/>
  <c r="P128" i="367"/>
  <c r="O128" i="367"/>
  <c r="N128" i="367"/>
  <c r="M128" i="367"/>
  <c r="L128" i="367"/>
  <c r="R128" i="367" s="1"/>
  <c r="J128" i="367"/>
  <c r="I128" i="367"/>
  <c r="H128" i="367"/>
  <c r="G128" i="367"/>
  <c r="F128" i="367"/>
  <c r="E128" i="367"/>
  <c r="D128" i="367"/>
  <c r="Z127" i="367"/>
  <c r="Y127" i="367"/>
  <c r="X127" i="367"/>
  <c r="W127" i="367"/>
  <c r="V127" i="367"/>
  <c r="U127" i="367"/>
  <c r="T127" i="367"/>
  <c r="S127" i="367"/>
  <c r="Q127" i="367"/>
  <c r="P127" i="367"/>
  <c r="O127" i="367"/>
  <c r="N127" i="367"/>
  <c r="M127" i="367"/>
  <c r="R127" i="367" s="1"/>
  <c r="L127" i="367"/>
  <c r="J127" i="367"/>
  <c r="I127" i="367"/>
  <c r="H127" i="367"/>
  <c r="G127" i="367"/>
  <c r="F127" i="367"/>
  <c r="E127" i="367"/>
  <c r="D127" i="367"/>
  <c r="AA126" i="367"/>
  <c r="R126" i="367"/>
  <c r="E126" i="367"/>
  <c r="K126" i="367" s="1"/>
  <c r="Z125" i="367"/>
  <c r="Y125" i="367"/>
  <c r="X125" i="367"/>
  <c r="W125" i="367"/>
  <c r="V125" i="367"/>
  <c r="U125" i="367"/>
  <c r="T125" i="367"/>
  <c r="S125" i="367"/>
  <c r="Q125" i="367"/>
  <c r="P125" i="367"/>
  <c r="O125" i="367"/>
  <c r="N125" i="367"/>
  <c r="M125" i="367"/>
  <c r="R125" i="367" s="1"/>
  <c r="L125" i="367"/>
  <c r="J125" i="367"/>
  <c r="I125" i="367"/>
  <c r="H125" i="367"/>
  <c r="G125" i="367"/>
  <c r="F125" i="367"/>
  <c r="E125" i="367"/>
  <c r="D125" i="367"/>
  <c r="AA124" i="367"/>
  <c r="R124" i="367"/>
  <c r="E124" i="367"/>
  <c r="K124" i="367" s="1"/>
  <c r="Z123" i="367"/>
  <c r="Y123" i="367"/>
  <c r="X123" i="367"/>
  <c r="W123" i="367"/>
  <c r="V123" i="367"/>
  <c r="U123" i="367"/>
  <c r="T123" i="367"/>
  <c r="S123" i="367"/>
  <c r="Q123" i="367"/>
  <c r="P123" i="367"/>
  <c r="O123" i="367"/>
  <c r="N123" i="367"/>
  <c r="M123" i="367"/>
  <c r="R123" i="367" s="1"/>
  <c r="L123" i="367"/>
  <c r="J123" i="367"/>
  <c r="I123" i="367"/>
  <c r="H123" i="367"/>
  <c r="G123" i="367"/>
  <c r="F123" i="367"/>
  <c r="E123" i="367"/>
  <c r="D123" i="367"/>
  <c r="Z122" i="367"/>
  <c r="Y122" i="367"/>
  <c r="X122" i="367"/>
  <c r="W122" i="367"/>
  <c r="V122" i="367"/>
  <c r="U122" i="367"/>
  <c r="T122" i="367"/>
  <c r="S122" i="367"/>
  <c r="AA122" i="367" s="1"/>
  <c r="Q122" i="367"/>
  <c r="P122" i="367"/>
  <c r="O122" i="367"/>
  <c r="N122" i="367"/>
  <c r="M122" i="367"/>
  <c r="L122" i="367"/>
  <c r="J122" i="367"/>
  <c r="I122" i="367"/>
  <c r="H122" i="367"/>
  <c r="G122" i="367"/>
  <c r="F122" i="367"/>
  <c r="E122" i="367"/>
  <c r="D122" i="367"/>
  <c r="Z121" i="367"/>
  <c r="Y121" i="367"/>
  <c r="X121" i="367"/>
  <c r="W121" i="367"/>
  <c r="V121" i="367"/>
  <c r="U121" i="367"/>
  <c r="T121" i="367"/>
  <c r="S121" i="367"/>
  <c r="Q121" i="367"/>
  <c r="P121" i="367"/>
  <c r="O121" i="367"/>
  <c r="N121" i="367"/>
  <c r="M121" i="367"/>
  <c r="L121" i="367"/>
  <c r="J121" i="367"/>
  <c r="I121" i="367"/>
  <c r="H121" i="367"/>
  <c r="G121" i="367"/>
  <c r="F121" i="367"/>
  <c r="E121" i="367"/>
  <c r="D121" i="367"/>
  <c r="Z120" i="367"/>
  <c r="Y120" i="367"/>
  <c r="X120" i="367"/>
  <c r="W120" i="367"/>
  <c r="V120" i="367"/>
  <c r="U120" i="367"/>
  <c r="T120" i="367"/>
  <c r="S120" i="367"/>
  <c r="Q120" i="367"/>
  <c r="P120" i="367"/>
  <c r="O120" i="367"/>
  <c r="N120" i="367"/>
  <c r="M120" i="367"/>
  <c r="L120" i="367"/>
  <c r="R120" i="367" s="1"/>
  <c r="J120" i="367"/>
  <c r="I120" i="367"/>
  <c r="H120" i="367"/>
  <c r="G120" i="367"/>
  <c r="K120" i="367" s="1"/>
  <c r="F120" i="367"/>
  <c r="E120" i="367"/>
  <c r="D120" i="367"/>
  <c r="Z119" i="367"/>
  <c r="Y119" i="367"/>
  <c r="X119" i="367"/>
  <c r="W119" i="367"/>
  <c r="V119" i="367"/>
  <c r="U119" i="367"/>
  <c r="T119" i="367"/>
  <c r="S119" i="367"/>
  <c r="Q119" i="367"/>
  <c r="P119" i="367"/>
  <c r="O119" i="367"/>
  <c r="N119" i="367"/>
  <c r="M119" i="367"/>
  <c r="R119" i="367" s="1"/>
  <c r="L119" i="367"/>
  <c r="J119" i="367"/>
  <c r="I119" i="367"/>
  <c r="H119" i="367"/>
  <c r="G119" i="367"/>
  <c r="F119" i="367"/>
  <c r="E119" i="367"/>
  <c r="D119" i="367"/>
  <c r="Z118" i="367"/>
  <c r="Y118" i="367"/>
  <c r="X118" i="367"/>
  <c r="W118" i="367"/>
  <c r="V118" i="367"/>
  <c r="U118" i="367"/>
  <c r="T118" i="367"/>
  <c r="S118" i="367"/>
  <c r="AA118" i="367" s="1"/>
  <c r="Q118" i="367"/>
  <c r="P118" i="367"/>
  <c r="O118" i="367"/>
  <c r="N118" i="367"/>
  <c r="M118" i="367"/>
  <c r="L118" i="367"/>
  <c r="J118" i="367"/>
  <c r="I118" i="367"/>
  <c r="H118" i="367"/>
  <c r="G118" i="367"/>
  <c r="F118" i="367"/>
  <c r="E118" i="367"/>
  <c r="D118" i="367"/>
  <c r="Z117" i="367"/>
  <c r="Y117" i="367"/>
  <c r="X117" i="367"/>
  <c r="W117" i="367"/>
  <c r="V117" i="367"/>
  <c r="U117" i="367"/>
  <c r="T117" i="367"/>
  <c r="S117" i="367"/>
  <c r="Q117" i="367"/>
  <c r="P117" i="367"/>
  <c r="O117" i="367"/>
  <c r="N117" i="367"/>
  <c r="M117" i="367"/>
  <c r="L117" i="367"/>
  <c r="J117" i="367"/>
  <c r="I117" i="367"/>
  <c r="H117" i="367"/>
  <c r="G117" i="367"/>
  <c r="F117" i="367"/>
  <c r="E117" i="367"/>
  <c r="D117" i="367"/>
  <c r="AA116" i="367"/>
  <c r="R116" i="367"/>
  <c r="E116" i="367"/>
  <c r="K116" i="367" s="1"/>
  <c r="Z115" i="367"/>
  <c r="Y115" i="367"/>
  <c r="X115" i="367"/>
  <c r="W115" i="367"/>
  <c r="V115" i="367"/>
  <c r="U115" i="367"/>
  <c r="T115" i="367"/>
  <c r="S115" i="367"/>
  <c r="Q115" i="367"/>
  <c r="P115" i="367"/>
  <c r="O115" i="367"/>
  <c r="N115" i="367"/>
  <c r="M115" i="367"/>
  <c r="L115" i="367"/>
  <c r="J115" i="367"/>
  <c r="I115" i="367"/>
  <c r="H115" i="367"/>
  <c r="G115" i="367"/>
  <c r="F115" i="367"/>
  <c r="E115" i="367"/>
  <c r="D115" i="367"/>
  <c r="Z114" i="367"/>
  <c r="Y114" i="367"/>
  <c r="X114" i="367"/>
  <c r="W114" i="367"/>
  <c r="V114" i="367"/>
  <c r="U114" i="367"/>
  <c r="T114" i="367"/>
  <c r="S114" i="367"/>
  <c r="Q114" i="367"/>
  <c r="P114" i="367"/>
  <c r="O114" i="367"/>
  <c r="N114" i="367"/>
  <c r="M114" i="367"/>
  <c r="L114" i="367"/>
  <c r="R114" i="367" s="1"/>
  <c r="J114" i="367"/>
  <c r="I114" i="367"/>
  <c r="H114" i="367"/>
  <c r="G114" i="367"/>
  <c r="K114" i="367" s="1"/>
  <c r="F114" i="367"/>
  <c r="E114" i="367"/>
  <c r="D114" i="367"/>
  <c r="Z113" i="367"/>
  <c r="Y113" i="367"/>
  <c r="X113" i="367"/>
  <c r="W113" i="367"/>
  <c r="V113" i="367"/>
  <c r="U113" i="367"/>
  <c r="T113" i="367"/>
  <c r="S113" i="367"/>
  <c r="Q113" i="367"/>
  <c r="P113" i="367"/>
  <c r="O113" i="367"/>
  <c r="N113" i="367"/>
  <c r="M113" i="367"/>
  <c r="R113" i="367" s="1"/>
  <c r="L113" i="367"/>
  <c r="J113" i="367"/>
  <c r="I113" i="367"/>
  <c r="H113" i="367"/>
  <c r="G113" i="367"/>
  <c r="F113" i="367"/>
  <c r="E113" i="367"/>
  <c r="D113" i="367"/>
  <c r="K113" i="367" s="1"/>
  <c r="Z112" i="367"/>
  <c r="Y112" i="367"/>
  <c r="X112" i="367"/>
  <c r="W112" i="367"/>
  <c r="V112" i="367"/>
  <c r="U112" i="367"/>
  <c r="T112" i="367"/>
  <c r="S112" i="367"/>
  <c r="AA112" i="367" s="1"/>
  <c r="Q112" i="367"/>
  <c r="P112" i="367"/>
  <c r="O112" i="367"/>
  <c r="N112" i="367"/>
  <c r="M112" i="367"/>
  <c r="L112" i="367"/>
  <c r="J112" i="367"/>
  <c r="I112" i="367"/>
  <c r="H112" i="367"/>
  <c r="G112" i="367"/>
  <c r="F112" i="367"/>
  <c r="E112" i="367"/>
  <c r="D112" i="367"/>
  <c r="Z111" i="367"/>
  <c r="Y111" i="367"/>
  <c r="X111" i="367"/>
  <c r="W111" i="367"/>
  <c r="V111" i="367"/>
  <c r="U111" i="367"/>
  <c r="T111" i="367"/>
  <c r="S111" i="367"/>
  <c r="Q111" i="367"/>
  <c r="P111" i="367"/>
  <c r="O111" i="367"/>
  <c r="N111" i="367"/>
  <c r="M111" i="367"/>
  <c r="L111" i="367"/>
  <c r="J111" i="367"/>
  <c r="I111" i="367"/>
  <c r="H111" i="367"/>
  <c r="G111" i="367"/>
  <c r="F111" i="367"/>
  <c r="E111" i="367"/>
  <c r="D111" i="367"/>
  <c r="Z110" i="367"/>
  <c r="Y110" i="367"/>
  <c r="X110" i="367"/>
  <c r="W110" i="367"/>
  <c r="V110" i="367"/>
  <c r="U110" i="367"/>
  <c r="T110" i="367"/>
  <c r="S110" i="367"/>
  <c r="Q110" i="367"/>
  <c r="P110" i="367"/>
  <c r="O110" i="367"/>
  <c r="N110" i="367"/>
  <c r="M110" i="367"/>
  <c r="L110" i="367"/>
  <c r="R110" i="367" s="1"/>
  <c r="J110" i="367"/>
  <c r="I110" i="367"/>
  <c r="H110" i="367"/>
  <c r="G110" i="367"/>
  <c r="K110" i="367" s="1"/>
  <c r="F110" i="367"/>
  <c r="E110" i="367"/>
  <c r="D110" i="367"/>
  <c r="AA109" i="367"/>
  <c r="R109" i="367"/>
  <c r="E109" i="367"/>
  <c r="K109" i="367" s="1"/>
  <c r="Z108" i="367"/>
  <c r="Y108" i="367"/>
  <c r="X108" i="367"/>
  <c r="W108" i="367"/>
  <c r="V108" i="367"/>
  <c r="U108" i="367"/>
  <c r="T108" i="367"/>
  <c r="S108" i="367"/>
  <c r="Q108" i="367"/>
  <c r="P108" i="367"/>
  <c r="O108" i="367"/>
  <c r="N108" i="367"/>
  <c r="M108" i="367"/>
  <c r="L108" i="367"/>
  <c r="J108" i="367"/>
  <c r="I108" i="367"/>
  <c r="H108" i="367"/>
  <c r="G108" i="367"/>
  <c r="F108" i="367"/>
  <c r="E108" i="367"/>
  <c r="D108" i="367"/>
  <c r="Z107" i="367"/>
  <c r="Y107" i="367"/>
  <c r="X107" i="367"/>
  <c r="W107" i="367"/>
  <c r="V107" i="367"/>
  <c r="U107" i="367"/>
  <c r="T107" i="367"/>
  <c r="S107" i="367"/>
  <c r="AA107" i="367" s="1"/>
  <c r="Q107" i="367"/>
  <c r="P107" i="367"/>
  <c r="O107" i="367"/>
  <c r="N107" i="367"/>
  <c r="M107" i="367"/>
  <c r="L107" i="367"/>
  <c r="J107" i="367"/>
  <c r="I107" i="367"/>
  <c r="H107" i="367"/>
  <c r="G107" i="367"/>
  <c r="F107" i="367"/>
  <c r="E107" i="367"/>
  <c r="K107" i="367" s="1"/>
  <c r="D107" i="367"/>
  <c r="Z106" i="367"/>
  <c r="Y106" i="367"/>
  <c r="X106" i="367"/>
  <c r="W106" i="367"/>
  <c r="V106" i="367"/>
  <c r="U106" i="367"/>
  <c r="T106" i="367"/>
  <c r="S106" i="367"/>
  <c r="Q106" i="367"/>
  <c r="P106" i="367"/>
  <c r="O106" i="367"/>
  <c r="N106" i="367"/>
  <c r="M106" i="367"/>
  <c r="L106" i="367"/>
  <c r="J106" i="367"/>
  <c r="I106" i="367"/>
  <c r="H106" i="367"/>
  <c r="G106" i="367"/>
  <c r="F106" i="367"/>
  <c r="E106" i="367"/>
  <c r="D106" i="367"/>
  <c r="Z105" i="367"/>
  <c r="Y105" i="367"/>
  <c r="X105" i="367"/>
  <c r="W105" i="367"/>
  <c r="V105" i="367"/>
  <c r="U105" i="367"/>
  <c r="T105" i="367"/>
  <c r="S105" i="367"/>
  <c r="Q105" i="367"/>
  <c r="P105" i="367"/>
  <c r="O105" i="367"/>
  <c r="N105" i="367"/>
  <c r="M105" i="367"/>
  <c r="L105" i="367"/>
  <c r="J105" i="367"/>
  <c r="I105" i="367"/>
  <c r="H105" i="367"/>
  <c r="G105" i="367"/>
  <c r="F105" i="367"/>
  <c r="E105" i="367"/>
  <c r="D105" i="367"/>
  <c r="Z104" i="367"/>
  <c r="Y104" i="367"/>
  <c r="X104" i="367"/>
  <c r="W104" i="367"/>
  <c r="V104" i="367"/>
  <c r="U104" i="367"/>
  <c r="T104" i="367"/>
  <c r="S104" i="367"/>
  <c r="Q104" i="367"/>
  <c r="P104" i="367"/>
  <c r="O104" i="367"/>
  <c r="N104" i="367"/>
  <c r="M104" i="367"/>
  <c r="L104" i="367"/>
  <c r="J104" i="367"/>
  <c r="I104" i="367"/>
  <c r="H104" i="367"/>
  <c r="G104" i="367"/>
  <c r="F104" i="367"/>
  <c r="E104" i="367"/>
  <c r="D104" i="367"/>
  <c r="Z103" i="367"/>
  <c r="Y103" i="367"/>
  <c r="X103" i="367"/>
  <c r="W103" i="367"/>
  <c r="V103" i="367"/>
  <c r="U103" i="367"/>
  <c r="T103" i="367"/>
  <c r="S103" i="367"/>
  <c r="AA103" i="367" s="1"/>
  <c r="Q103" i="367"/>
  <c r="P103" i="367"/>
  <c r="O103" i="367"/>
  <c r="N103" i="367"/>
  <c r="M103" i="367"/>
  <c r="L103" i="367"/>
  <c r="J103" i="367"/>
  <c r="I103" i="367"/>
  <c r="H103" i="367"/>
  <c r="G103" i="367"/>
  <c r="F103" i="367"/>
  <c r="E103" i="367"/>
  <c r="K103" i="367" s="1"/>
  <c r="D103" i="367"/>
  <c r="AA102" i="367"/>
  <c r="R102" i="367"/>
  <c r="E102" i="367"/>
  <c r="K102" i="367" s="1"/>
  <c r="Z101" i="367"/>
  <c r="Y101" i="367"/>
  <c r="X101" i="367"/>
  <c r="W101" i="367"/>
  <c r="V101" i="367"/>
  <c r="U101" i="367"/>
  <c r="T101" i="367"/>
  <c r="S101" i="367"/>
  <c r="AA101" i="367" s="1"/>
  <c r="Q101" i="367"/>
  <c r="P101" i="367"/>
  <c r="O101" i="367"/>
  <c r="N101" i="367"/>
  <c r="M101" i="367"/>
  <c r="L101" i="367"/>
  <c r="J101" i="367"/>
  <c r="I101" i="367"/>
  <c r="H101" i="367"/>
  <c r="G101" i="367"/>
  <c r="F101" i="367"/>
  <c r="E101" i="367"/>
  <c r="K101" i="367" s="1"/>
  <c r="D101" i="367"/>
  <c r="Z100" i="367"/>
  <c r="Y100" i="367"/>
  <c r="X100" i="367"/>
  <c r="W100" i="367"/>
  <c r="V100" i="367"/>
  <c r="U100" i="367"/>
  <c r="T100" i="367"/>
  <c r="S100" i="367"/>
  <c r="Q100" i="367"/>
  <c r="P100" i="367"/>
  <c r="O100" i="367"/>
  <c r="N100" i="367"/>
  <c r="M100" i="367"/>
  <c r="L100" i="367"/>
  <c r="J100" i="367"/>
  <c r="I100" i="367"/>
  <c r="H100" i="367"/>
  <c r="G100" i="367"/>
  <c r="F100" i="367"/>
  <c r="E100" i="367"/>
  <c r="D100" i="367"/>
  <c r="Z99" i="367"/>
  <c r="Y99" i="367"/>
  <c r="X99" i="367"/>
  <c r="W99" i="367"/>
  <c r="V99" i="367"/>
  <c r="U99" i="367"/>
  <c r="T99" i="367"/>
  <c r="S99" i="367"/>
  <c r="Q99" i="367"/>
  <c r="P99" i="367"/>
  <c r="O99" i="367"/>
  <c r="N99" i="367"/>
  <c r="M99" i="367"/>
  <c r="L99" i="367"/>
  <c r="J99" i="367"/>
  <c r="I99" i="367"/>
  <c r="H99" i="367"/>
  <c r="G99" i="367"/>
  <c r="F99" i="367"/>
  <c r="E99" i="367"/>
  <c r="D99" i="367"/>
  <c r="Z98" i="367"/>
  <c r="Y98" i="367"/>
  <c r="X98" i="367"/>
  <c r="W98" i="367"/>
  <c r="V98" i="367"/>
  <c r="U98" i="367"/>
  <c r="T98" i="367"/>
  <c r="S98" i="367"/>
  <c r="Q98" i="367"/>
  <c r="P98" i="367"/>
  <c r="O98" i="367"/>
  <c r="N98" i="367"/>
  <c r="M98" i="367"/>
  <c r="L98" i="367"/>
  <c r="J98" i="367"/>
  <c r="I98" i="367"/>
  <c r="H98" i="367"/>
  <c r="G98" i="367"/>
  <c r="F98" i="367"/>
  <c r="E98" i="367"/>
  <c r="D98" i="367"/>
  <c r="Z97" i="367"/>
  <c r="Y97" i="367"/>
  <c r="X97" i="367"/>
  <c r="W97" i="367"/>
  <c r="V97" i="367"/>
  <c r="U97" i="367"/>
  <c r="T97" i="367"/>
  <c r="S97" i="367"/>
  <c r="AA97" i="367" s="1"/>
  <c r="Q97" i="367"/>
  <c r="P97" i="367"/>
  <c r="O97" i="367"/>
  <c r="N97" i="367"/>
  <c r="M97" i="367"/>
  <c r="L97" i="367"/>
  <c r="J97" i="367"/>
  <c r="I97" i="367"/>
  <c r="H97" i="367"/>
  <c r="G97" i="367"/>
  <c r="F97" i="367"/>
  <c r="E97" i="367"/>
  <c r="K97" i="367" s="1"/>
  <c r="D97" i="367"/>
  <c r="Z96" i="367"/>
  <c r="Y96" i="367"/>
  <c r="X96" i="367"/>
  <c r="W96" i="367"/>
  <c r="V96" i="367"/>
  <c r="U96" i="367"/>
  <c r="T96" i="367"/>
  <c r="S96" i="367"/>
  <c r="Q96" i="367"/>
  <c r="P96" i="367"/>
  <c r="O96" i="367"/>
  <c r="N96" i="367"/>
  <c r="M96" i="367"/>
  <c r="L96" i="367"/>
  <c r="J96" i="367"/>
  <c r="I96" i="367"/>
  <c r="H96" i="367"/>
  <c r="G96" i="367"/>
  <c r="F96" i="367"/>
  <c r="E96" i="367"/>
  <c r="D96" i="367"/>
  <c r="AA95" i="367"/>
  <c r="R95" i="367"/>
  <c r="E95" i="367"/>
  <c r="K95" i="367" s="1"/>
  <c r="Z94" i="367"/>
  <c r="Y94" i="367"/>
  <c r="X94" i="367"/>
  <c r="W94" i="367"/>
  <c r="V94" i="367"/>
  <c r="U94" i="367"/>
  <c r="T94" i="367"/>
  <c r="S94" i="367"/>
  <c r="Q94" i="367"/>
  <c r="P94" i="367"/>
  <c r="O94" i="367"/>
  <c r="N94" i="367"/>
  <c r="M94" i="367"/>
  <c r="L94" i="367"/>
  <c r="J94" i="367"/>
  <c r="I94" i="367"/>
  <c r="H94" i="367"/>
  <c r="G94" i="367"/>
  <c r="F94" i="367"/>
  <c r="E94" i="367"/>
  <c r="D94" i="367"/>
  <c r="AA93" i="367"/>
  <c r="E93" i="367"/>
  <c r="Z92" i="367"/>
  <c r="Y92" i="367"/>
  <c r="X92" i="367"/>
  <c r="W92" i="367"/>
  <c r="V92" i="367"/>
  <c r="T92" i="367"/>
  <c r="S92" i="367"/>
  <c r="P92" i="367"/>
  <c r="O92" i="367"/>
  <c r="N92" i="367"/>
  <c r="M92" i="367"/>
  <c r="R92" i="367" s="1"/>
  <c r="L92" i="367"/>
  <c r="J92" i="367"/>
  <c r="I92" i="367"/>
  <c r="H92" i="367"/>
  <c r="G92" i="367"/>
  <c r="F92" i="367"/>
  <c r="E92" i="367"/>
  <c r="D92" i="367"/>
  <c r="Z91" i="367"/>
  <c r="Y91" i="367"/>
  <c r="X91" i="367"/>
  <c r="W91" i="367"/>
  <c r="AA91" i="367" s="1"/>
  <c r="V91" i="367"/>
  <c r="T91" i="367"/>
  <c r="S91" i="367"/>
  <c r="P91" i="367"/>
  <c r="O91" i="367"/>
  <c r="N91" i="367"/>
  <c r="M91" i="367"/>
  <c r="L91" i="367"/>
  <c r="J91" i="367"/>
  <c r="I91" i="367"/>
  <c r="H91" i="367"/>
  <c r="G91" i="367"/>
  <c r="F91" i="367"/>
  <c r="E91" i="367"/>
  <c r="D91" i="367"/>
  <c r="Z90" i="367"/>
  <c r="Y90" i="367"/>
  <c r="X90" i="367"/>
  <c r="W90" i="367"/>
  <c r="V90" i="367"/>
  <c r="T90" i="367"/>
  <c r="S90" i="367"/>
  <c r="P90" i="367"/>
  <c r="O90" i="367"/>
  <c r="N90" i="367"/>
  <c r="M90" i="367"/>
  <c r="L90" i="367"/>
  <c r="J90" i="367"/>
  <c r="I90" i="367"/>
  <c r="H90" i="367"/>
  <c r="G90" i="367"/>
  <c r="F90" i="367"/>
  <c r="E90" i="367"/>
  <c r="D90" i="367"/>
  <c r="Z89" i="367"/>
  <c r="Y89" i="367"/>
  <c r="X89" i="367"/>
  <c r="W89" i="367"/>
  <c r="V89" i="367"/>
  <c r="T89" i="367"/>
  <c r="S89" i="367"/>
  <c r="P89" i="367"/>
  <c r="O89" i="367"/>
  <c r="N89" i="367"/>
  <c r="M89" i="367"/>
  <c r="L89" i="367"/>
  <c r="J89" i="367"/>
  <c r="I89" i="367"/>
  <c r="H89" i="367"/>
  <c r="G89" i="367"/>
  <c r="F89" i="367"/>
  <c r="E89" i="367"/>
  <c r="D89" i="367"/>
  <c r="Z88" i="367"/>
  <c r="Y88" i="367"/>
  <c r="X88" i="367"/>
  <c r="W88" i="367"/>
  <c r="V88" i="367"/>
  <c r="T88" i="367"/>
  <c r="S88" i="367"/>
  <c r="P88" i="367"/>
  <c r="O88" i="367"/>
  <c r="N88" i="367"/>
  <c r="M88" i="367"/>
  <c r="L88" i="367"/>
  <c r="J88" i="367"/>
  <c r="I88" i="367"/>
  <c r="H88" i="367"/>
  <c r="G88" i="367"/>
  <c r="F88" i="367"/>
  <c r="E88" i="367"/>
  <c r="D88" i="367"/>
  <c r="Z87" i="367"/>
  <c r="Y87" i="367"/>
  <c r="X87" i="367"/>
  <c r="W87" i="367"/>
  <c r="V87" i="367"/>
  <c r="T87" i="367"/>
  <c r="S87" i="367"/>
  <c r="P87" i="367"/>
  <c r="O87" i="367"/>
  <c r="N87" i="367"/>
  <c r="M87" i="367"/>
  <c r="L87" i="367"/>
  <c r="J87" i="367"/>
  <c r="I87" i="367"/>
  <c r="H87" i="367"/>
  <c r="G87" i="367"/>
  <c r="F87" i="367"/>
  <c r="E87" i="367"/>
  <c r="D87" i="367"/>
  <c r="Z86" i="367"/>
  <c r="Y86" i="367"/>
  <c r="X86" i="367"/>
  <c r="W86" i="367"/>
  <c r="V86" i="367"/>
  <c r="T86" i="367"/>
  <c r="S86" i="367"/>
  <c r="P86" i="367"/>
  <c r="O86" i="367"/>
  <c r="N86" i="367"/>
  <c r="M86" i="367"/>
  <c r="L86" i="367"/>
  <c r="J86" i="367"/>
  <c r="I86" i="367"/>
  <c r="H86" i="367"/>
  <c r="G86" i="367"/>
  <c r="F86" i="367"/>
  <c r="E86" i="367"/>
  <c r="D86" i="367"/>
  <c r="AA85" i="367"/>
  <c r="Q85" i="367"/>
  <c r="Q75" i="367" s="1"/>
  <c r="Q74" i="367" s="1"/>
  <c r="E85" i="367"/>
  <c r="AA84" i="367"/>
  <c r="E84" i="367"/>
  <c r="Z83" i="367"/>
  <c r="Y83" i="367"/>
  <c r="X83" i="367"/>
  <c r="W83" i="367"/>
  <c r="V83" i="367"/>
  <c r="T83" i="367"/>
  <c r="S83" i="367"/>
  <c r="P83" i="367"/>
  <c r="O83" i="367"/>
  <c r="N83" i="367"/>
  <c r="M83" i="367"/>
  <c r="L83" i="367"/>
  <c r="J83" i="367"/>
  <c r="I83" i="367"/>
  <c r="H83" i="367"/>
  <c r="G83" i="367"/>
  <c r="F83" i="367"/>
  <c r="E83" i="367"/>
  <c r="D83" i="367"/>
  <c r="Z82" i="367"/>
  <c r="Y82" i="367"/>
  <c r="X82" i="367"/>
  <c r="W82" i="367"/>
  <c r="V82" i="367"/>
  <c r="T82" i="367"/>
  <c r="S82" i="367"/>
  <c r="P82" i="367"/>
  <c r="O82" i="367"/>
  <c r="N82" i="367"/>
  <c r="M82" i="367"/>
  <c r="L82" i="367"/>
  <c r="J82" i="367"/>
  <c r="I82" i="367"/>
  <c r="H82" i="367"/>
  <c r="G82" i="367"/>
  <c r="F82" i="367"/>
  <c r="E82" i="367"/>
  <c r="D82" i="367"/>
  <c r="Z81" i="367"/>
  <c r="Y81" i="367"/>
  <c r="X81" i="367"/>
  <c r="W81" i="367"/>
  <c r="V81" i="367"/>
  <c r="T81" i="367"/>
  <c r="S81" i="367"/>
  <c r="P81" i="367"/>
  <c r="O81" i="367"/>
  <c r="N81" i="367"/>
  <c r="M81" i="367"/>
  <c r="L81" i="367"/>
  <c r="J81" i="367"/>
  <c r="I81" i="367"/>
  <c r="H81" i="367"/>
  <c r="G81" i="367"/>
  <c r="F81" i="367"/>
  <c r="E81" i="367"/>
  <c r="D81" i="367"/>
  <c r="Z80" i="367"/>
  <c r="Y80" i="367"/>
  <c r="X80" i="367"/>
  <c r="W80" i="367"/>
  <c r="V80" i="367"/>
  <c r="T80" i="367"/>
  <c r="S80" i="367"/>
  <c r="P80" i="367"/>
  <c r="O80" i="367"/>
  <c r="N80" i="367"/>
  <c r="M80" i="367"/>
  <c r="L80" i="367"/>
  <c r="J80" i="367"/>
  <c r="I80" i="367"/>
  <c r="H80" i="367"/>
  <c r="G80" i="367"/>
  <c r="F80" i="367"/>
  <c r="E80" i="367"/>
  <c r="D80" i="367"/>
  <c r="Z79" i="367"/>
  <c r="Y79" i="367"/>
  <c r="X79" i="367"/>
  <c r="W79" i="367"/>
  <c r="V79" i="367"/>
  <c r="T79" i="367"/>
  <c r="S79" i="367"/>
  <c r="P79" i="367"/>
  <c r="O79" i="367"/>
  <c r="N79" i="367"/>
  <c r="M79" i="367"/>
  <c r="L79" i="367"/>
  <c r="J79" i="367"/>
  <c r="I79" i="367"/>
  <c r="H79" i="367"/>
  <c r="G79" i="367"/>
  <c r="F79" i="367"/>
  <c r="E79" i="367"/>
  <c r="D79" i="367"/>
  <c r="Z78" i="367"/>
  <c r="Y78" i="367"/>
  <c r="X78" i="367"/>
  <c r="W78" i="367"/>
  <c r="V78" i="367"/>
  <c r="T78" i="367"/>
  <c r="S78" i="367"/>
  <c r="P78" i="367"/>
  <c r="O78" i="367"/>
  <c r="N78" i="367"/>
  <c r="M78" i="367"/>
  <c r="L78" i="367"/>
  <c r="J78" i="367"/>
  <c r="I78" i="367"/>
  <c r="H78" i="367"/>
  <c r="G78" i="367"/>
  <c r="F78" i="367"/>
  <c r="E78" i="367"/>
  <c r="D78" i="367"/>
  <c r="Z77" i="367"/>
  <c r="Y77" i="367"/>
  <c r="X77" i="367"/>
  <c r="W77" i="367"/>
  <c r="V77" i="367"/>
  <c r="T77" i="367"/>
  <c r="S77" i="367"/>
  <c r="P77" i="367"/>
  <c r="O77" i="367"/>
  <c r="N77" i="367"/>
  <c r="M77" i="367"/>
  <c r="L77" i="367"/>
  <c r="J77" i="367"/>
  <c r="I77" i="367"/>
  <c r="H77" i="367"/>
  <c r="G77" i="367"/>
  <c r="F77" i="367"/>
  <c r="E77" i="367"/>
  <c r="D77" i="367"/>
  <c r="AA76" i="367"/>
  <c r="Q76" i="367"/>
  <c r="E76" i="367"/>
  <c r="Z75" i="367"/>
  <c r="Z74" i="367" s="1"/>
  <c r="Y75" i="367"/>
  <c r="Y74" i="367" s="1"/>
  <c r="X75" i="367"/>
  <c r="W75" i="367"/>
  <c r="W74" i="367" s="1"/>
  <c r="V75" i="367"/>
  <c r="V74" i="367" s="1"/>
  <c r="T75" i="367"/>
  <c r="S75" i="367"/>
  <c r="P75" i="367"/>
  <c r="P74" i="367" s="1"/>
  <c r="O75" i="367"/>
  <c r="N75" i="367"/>
  <c r="N74" i="367" s="1"/>
  <c r="M75" i="367"/>
  <c r="L75" i="367"/>
  <c r="L74" i="367" s="1"/>
  <c r="J75" i="367"/>
  <c r="J74" i="367" s="1"/>
  <c r="I75" i="367"/>
  <c r="I74" i="367" s="1"/>
  <c r="H75" i="367"/>
  <c r="H74" i="367" s="1"/>
  <c r="G75" i="367"/>
  <c r="G74" i="367" s="1"/>
  <c r="F75" i="367"/>
  <c r="F74" i="367" s="1"/>
  <c r="E75" i="367"/>
  <c r="D75" i="367"/>
  <c r="D74" i="367" s="1"/>
  <c r="X74" i="367"/>
  <c r="T74" i="367"/>
  <c r="S74" i="367"/>
  <c r="O74" i="367"/>
  <c r="E74" i="367"/>
  <c r="Z73" i="367"/>
  <c r="Y73" i="367"/>
  <c r="X73" i="367"/>
  <c r="W73" i="367"/>
  <c r="V73" i="367"/>
  <c r="U73" i="367"/>
  <c r="T73" i="367"/>
  <c r="S73" i="367"/>
  <c r="Q73" i="367"/>
  <c r="P73" i="367"/>
  <c r="O73" i="367"/>
  <c r="N73" i="367"/>
  <c r="M73" i="367"/>
  <c r="L73" i="367"/>
  <c r="J73" i="367"/>
  <c r="I73" i="367"/>
  <c r="H73" i="367"/>
  <c r="G73" i="367"/>
  <c r="F73" i="367"/>
  <c r="E73" i="367"/>
  <c r="D73" i="367"/>
  <c r="Z72" i="367"/>
  <c r="Y72" i="367"/>
  <c r="X72" i="367"/>
  <c r="W72" i="367"/>
  <c r="V72" i="367"/>
  <c r="U72" i="367"/>
  <c r="T72" i="367"/>
  <c r="S72" i="367"/>
  <c r="Q72" i="367"/>
  <c r="P72" i="367"/>
  <c r="O72" i="367"/>
  <c r="N72" i="367"/>
  <c r="M72" i="367"/>
  <c r="L72" i="367"/>
  <c r="J72" i="367"/>
  <c r="I72" i="367"/>
  <c r="H72" i="367"/>
  <c r="G72" i="367"/>
  <c r="F72" i="367"/>
  <c r="E72" i="367"/>
  <c r="D72" i="367"/>
  <c r="Z71" i="367"/>
  <c r="Y71" i="367"/>
  <c r="X71" i="367"/>
  <c r="W71" i="367"/>
  <c r="V71" i="367"/>
  <c r="U71" i="367"/>
  <c r="T71" i="367"/>
  <c r="S71" i="367"/>
  <c r="Q71" i="367"/>
  <c r="P71" i="367"/>
  <c r="O71" i="367"/>
  <c r="N71" i="367"/>
  <c r="M71" i="367"/>
  <c r="L71" i="367"/>
  <c r="J71" i="367"/>
  <c r="I71" i="367"/>
  <c r="H71" i="367"/>
  <c r="G71" i="367"/>
  <c r="F71" i="367"/>
  <c r="E71" i="367"/>
  <c r="D71" i="367"/>
  <c r="Z70" i="367"/>
  <c r="Y70" i="367"/>
  <c r="X70" i="367"/>
  <c r="W70" i="367"/>
  <c r="V70" i="367"/>
  <c r="U70" i="367"/>
  <c r="T70" i="367"/>
  <c r="S70" i="367"/>
  <c r="Q70" i="367"/>
  <c r="P70" i="367"/>
  <c r="O70" i="367"/>
  <c r="N70" i="367"/>
  <c r="M70" i="367"/>
  <c r="L70" i="367"/>
  <c r="J70" i="367"/>
  <c r="I70" i="367"/>
  <c r="H70" i="367"/>
  <c r="G70" i="367"/>
  <c r="F70" i="367"/>
  <c r="E70" i="367"/>
  <c r="D70" i="367"/>
  <c r="Z69" i="367"/>
  <c r="Y69" i="367"/>
  <c r="X69" i="367"/>
  <c r="W69" i="367"/>
  <c r="V69" i="367"/>
  <c r="U69" i="367"/>
  <c r="T69" i="367"/>
  <c r="S69" i="367"/>
  <c r="Q69" i="367"/>
  <c r="P69" i="367"/>
  <c r="O69" i="367"/>
  <c r="N69" i="367"/>
  <c r="M69" i="367"/>
  <c r="L69" i="367"/>
  <c r="J69" i="367"/>
  <c r="I69" i="367"/>
  <c r="H69" i="367"/>
  <c r="G69" i="367"/>
  <c r="F69" i="367"/>
  <c r="E69" i="367"/>
  <c r="D69" i="367"/>
  <c r="Z68" i="367"/>
  <c r="Y68" i="367"/>
  <c r="X68" i="367"/>
  <c r="W68" i="367"/>
  <c r="V68" i="367"/>
  <c r="U68" i="367"/>
  <c r="T68" i="367"/>
  <c r="S68" i="367"/>
  <c r="Q68" i="367"/>
  <c r="P68" i="367"/>
  <c r="O68" i="367"/>
  <c r="N68" i="367"/>
  <c r="M68" i="367"/>
  <c r="L68" i="367"/>
  <c r="J68" i="367"/>
  <c r="I68" i="367"/>
  <c r="H68" i="367"/>
  <c r="G68" i="367"/>
  <c r="F68" i="367"/>
  <c r="E68" i="367"/>
  <c r="D68" i="367"/>
  <c r="AA67" i="367"/>
  <c r="R67" i="367"/>
  <c r="AB67" i="367" s="1"/>
  <c r="E67" i="367"/>
  <c r="K67" i="367" s="1"/>
  <c r="Z66" i="367"/>
  <c r="Y66" i="367"/>
  <c r="X66" i="367"/>
  <c r="W66" i="367"/>
  <c r="V66" i="367"/>
  <c r="U66" i="367"/>
  <c r="T66" i="367"/>
  <c r="S66" i="367"/>
  <c r="Q66" i="367"/>
  <c r="P66" i="367"/>
  <c r="O66" i="367"/>
  <c r="N66" i="367"/>
  <c r="M66" i="367"/>
  <c r="L66" i="367"/>
  <c r="J66" i="367"/>
  <c r="I66" i="367"/>
  <c r="H66" i="367"/>
  <c r="G66" i="367"/>
  <c r="F66" i="367"/>
  <c r="E66" i="367"/>
  <c r="D66" i="367"/>
  <c r="Z65" i="367"/>
  <c r="Y65" i="367"/>
  <c r="X65" i="367"/>
  <c r="W65" i="367"/>
  <c r="V65" i="367"/>
  <c r="U65" i="367"/>
  <c r="T65" i="367"/>
  <c r="S65" i="367"/>
  <c r="Q65" i="367"/>
  <c r="P65" i="367"/>
  <c r="O65" i="367"/>
  <c r="N65" i="367"/>
  <c r="M65" i="367"/>
  <c r="L65" i="367"/>
  <c r="J65" i="367"/>
  <c r="I65" i="367"/>
  <c r="H65" i="367"/>
  <c r="G65" i="367"/>
  <c r="F65" i="367"/>
  <c r="E65" i="367"/>
  <c r="D65" i="367"/>
  <c r="Z64" i="367"/>
  <c r="Y64" i="367"/>
  <c r="X64" i="367"/>
  <c r="W64" i="367"/>
  <c r="V64" i="367"/>
  <c r="U64" i="367"/>
  <c r="T64" i="367"/>
  <c r="S64" i="367"/>
  <c r="Q64" i="367"/>
  <c r="P64" i="367"/>
  <c r="O64" i="367"/>
  <c r="N64" i="367"/>
  <c r="M64" i="367"/>
  <c r="L64" i="367"/>
  <c r="J64" i="367"/>
  <c r="I64" i="367"/>
  <c r="H64" i="367"/>
  <c r="G64" i="367"/>
  <c r="F64" i="367"/>
  <c r="E64" i="367"/>
  <c r="D64" i="367"/>
  <c r="Z63" i="367"/>
  <c r="Y63" i="367"/>
  <c r="X63" i="367"/>
  <c r="W63" i="367"/>
  <c r="V63" i="367"/>
  <c r="U63" i="367"/>
  <c r="T63" i="367"/>
  <c r="S63" i="367"/>
  <c r="Q63" i="367"/>
  <c r="P63" i="367"/>
  <c r="O63" i="367"/>
  <c r="N63" i="367"/>
  <c r="M63" i="367"/>
  <c r="L63" i="367"/>
  <c r="J63" i="367"/>
  <c r="I63" i="367"/>
  <c r="H63" i="367"/>
  <c r="G63" i="367"/>
  <c r="F63" i="367"/>
  <c r="E63" i="367"/>
  <c r="D63" i="367"/>
  <c r="Z62" i="367"/>
  <c r="Y62" i="367"/>
  <c r="X62" i="367"/>
  <c r="W62" i="367"/>
  <c r="V62" i="367"/>
  <c r="U62" i="367"/>
  <c r="T62" i="367"/>
  <c r="S62" i="367"/>
  <c r="Q62" i="367"/>
  <c r="P62" i="367"/>
  <c r="O62" i="367"/>
  <c r="N62" i="367"/>
  <c r="M62" i="367"/>
  <c r="L62" i="367"/>
  <c r="J62" i="367"/>
  <c r="I62" i="367"/>
  <c r="H62" i="367"/>
  <c r="G62" i="367"/>
  <c r="F62" i="367"/>
  <c r="E62" i="367"/>
  <c r="D62" i="367"/>
  <c r="Z61" i="367"/>
  <c r="Y61" i="367"/>
  <c r="X61" i="367"/>
  <c r="W61" i="367"/>
  <c r="V61" i="367"/>
  <c r="U61" i="367"/>
  <c r="T61" i="367"/>
  <c r="S61" i="367"/>
  <c r="Q61" i="367"/>
  <c r="P61" i="367"/>
  <c r="O61" i="367"/>
  <c r="N61" i="367"/>
  <c r="M61" i="367"/>
  <c r="L61" i="367"/>
  <c r="J61" i="367"/>
  <c r="I61" i="367"/>
  <c r="H61" i="367"/>
  <c r="G61" i="367"/>
  <c r="F61" i="367"/>
  <c r="E61" i="367"/>
  <c r="D61" i="367"/>
  <c r="AA60" i="367"/>
  <c r="R60" i="367"/>
  <c r="E60" i="367"/>
  <c r="K60" i="367" s="1"/>
  <c r="Z59" i="367"/>
  <c r="Y59" i="367"/>
  <c r="X59" i="367"/>
  <c r="W59" i="367"/>
  <c r="V59" i="367"/>
  <c r="U59" i="367"/>
  <c r="T59" i="367"/>
  <c r="S59" i="367"/>
  <c r="Q59" i="367"/>
  <c r="P59" i="367"/>
  <c r="O59" i="367"/>
  <c r="N59" i="367"/>
  <c r="M59" i="367"/>
  <c r="L59" i="367"/>
  <c r="J59" i="367"/>
  <c r="I59" i="367"/>
  <c r="H59" i="367"/>
  <c r="G59" i="367"/>
  <c r="F59" i="367"/>
  <c r="E59" i="367"/>
  <c r="D59" i="367"/>
  <c r="Z58" i="367"/>
  <c r="Y58" i="367"/>
  <c r="X58" i="367"/>
  <c r="W58" i="367"/>
  <c r="V58" i="367"/>
  <c r="U58" i="367"/>
  <c r="T58" i="367"/>
  <c r="S58" i="367"/>
  <c r="Q58" i="367"/>
  <c r="P58" i="367"/>
  <c r="O58" i="367"/>
  <c r="N58" i="367"/>
  <c r="M58" i="367"/>
  <c r="L58" i="367"/>
  <c r="J58" i="367"/>
  <c r="I58" i="367"/>
  <c r="H58" i="367"/>
  <c r="G58" i="367"/>
  <c r="F58" i="367"/>
  <c r="E58" i="367"/>
  <c r="D58" i="367"/>
  <c r="Z57" i="367"/>
  <c r="Y57" i="367"/>
  <c r="X57" i="367"/>
  <c r="W57" i="367"/>
  <c r="V57" i="367"/>
  <c r="U57" i="367"/>
  <c r="T57" i="367"/>
  <c r="S57" i="367"/>
  <c r="Q57" i="367"/>
  <c r="P57" i="367"/>
  <c r="O57" i="367"/>
  <c r="N57" i="367"/>
  <c r="M57" i="367"/>
  <c r="L57" i="367"/>
  <c r="J57" i="367"/>
  <c r="I57" i="367"/>
  <c r="H57" i="367"/>
  <c r="G57" i="367"/>
  <c r="F57" i="367"/>
  <c r="E57" i="367"/>
  <c r="D57" i="367"/>
  <c r="Z56" i="367"/>
  <c r="Y56" i="367"/>
  <c r="X56" i="367"/>
  <c r="W56" i="367"/>
  <c r="V56" i="367"/>
  <c r="U56" i="367"/>
  <c r="T56" i="367"/>
  <c r="S56" i="367"/>
  <c r="Q56" i="367"/>
  <c r="P56" i="367"/>
  <c r="O56" i="367"/>
  <c r="N56" i="367"/>
  <c r="M56" i="367"/>
  <c r="L56" i="367"/>
  <c r="J56" i="367"/>
  <c r="I56" i="367"/>
  <c r="H56" i="367"/>
  <c r="G56" i="367"/>
  <c r="F56" i="367"/>
  <c r="E56" i="367"/>
  <c r="D56" i="367"/>
  <c r="Z55" i="367"/>
  <c r="Y55" i="367"/>
  <c r="X55" i="367"/>
  <c r="W55" i="367"/>
  <c r="V55" i="367"/>
  <c r="U55" i="367"/>
  <c r="T55" i="367"/>
  <c r="S55" i="367"/>
  <c r="Q55" i="367"/>
  <c r="P55" i="367"/>
  <c r="O55" i="367"/>
  <c r="N55" i="367"/>
  <c r="M55" i="367"/>
  <c r="L55" i="367"/>
  <c r="J55" i="367"/>
  <c r="I55" i="367"/>
  <c r="H55" i="367"/>
  <c r="G55" i="367"/>
  <c r="F55" i="367"/>
  <c r="E55" i="367"/>
  <c r="D55" i="367"/>
  <c r="Z54" i="367"/>
  <c r="Y54" i="367"/>
  <c r="X54" i="367"/>
  <c r="W54" i="367"/>
  <c r="V54" i="367"/>
  <c r="U54" i="367"/>
  <c r="T54" i="367"/>
  <c r="S54" i="367"/>
  <c r="Q54" i="367"/>
  <c r="P54" i="367"/>
  <c r="O54" i="367"/>
  <c r="N54" i="367"/>
  <c r="M54" i="367"/>
  <c r="L54" i="367"/>
  <c r="J54" i="367"/>
  <c r="I54" i="367"/>
  <c r="H54" i="367"/>
  <c r="G54" i="367"/>
  <c r="F54" i="367"/>
  <c r="E54" i="367"/>
  <c r="D54" i="367"/>
  <c r="Z53" i="367"/>
  <c r="Y53" i="367"/>
  <c r="X53" i="367"/>
  <c r="W53" i="367"/>
  <c r="V53" i="367"/>
  <c r="U53" i="367"/>
  <c r="T53" i="367"/>
  <c r="S53" i="367"/>
  <c r="Q53" i="367"/>
  <c r="P53" i="367"/>
  <c r="O53" i="367"/>
  <c r="N53" i="367"/>
  <c r="M53" i="367"/>
  <c r="L53" i="367"/>
  <c r="J53" i="367"/>
  <c r="I53" i="367"/>
  <c r="H53" i="367"/>
  <c r="G53" i="367"/>
  <c r="F53" i="367"/>
  <c r="E53" i="367"/>
  <c r="D53" i="367"/>
  <c r="AA52" i="367"/>
  <c r="R52" i="367"/>
  <c r="E52" i="367"/>
  <c r="K52" i="367" s="1"/>
  <c r="Z51" i="367"/>
  <c r="Y51" i="367"/>
  <c r="X51" i="367"/>
  <c r="W51" i="367"/>
  <c r="V51" i="367"/>
  <c r="U51" i="367"/>
  <c r="T51" i="367"/>
  <c r="S51" i="367"/>
  <c r="Q51" i="367"/>
  <c r="P51" i="367"/>
  <c r="O51" i="367"/>
  <c r="N51" i="367"/>
  <c r="M51" i="367"/>
  <c r="L51" i="367"/>
  <c r="J51" i="367"/>
  <c r="I51" i="367"/>
  <c r="H51" i="367"/>
  <c r="G51" i="367"/>
  <c r="F51" i="367"/>
  <c r="E51" i="367"/>
  <c r="D51" i="367"/>
  <c r="Z50" i="367"/>
  <c r="Y50" i="367"/>
  <c r="X50" i="367"/>
  <c r="W50" i="367"/>
  <c r="V50" i="367"/>
  <c r="U50" i="367"/>
  <c r="T50" i="367"/>
  <c r="S50" i="367"/>
  <c r="Q50" i="367"/>
  <c r="P50" i="367"/>
  <c r="O50" i="367"/>
  <c r="N50" i="367"/>
  <c r="M50" i="367"/>
  <c r="L50" i="367"/>
  <c r="J50" i="367"/>
  <c r="I50" i="367"/>
  <c r="H50" i="367"/>
  <c r="G50" i="367"/>
  <c r="F50" i="367"/>
  <c r="E50" i="367"/>
  <c r="D50" i="367"/>
  <c r="Z49" i="367"/>
  <c r="Y49" i="367"/>
  <c r="X49" i="367"/>
  <c r="W49" i="367"/>
  <c r="V49" i="367"/>
  <c r="U49" i="367"/>
  <c r="T49" i="367"/>
  <c r="S49" i="367"/>
  <c r="Q49" i="367"/>
  <c r="P49" i="367"/>
  <c r="O49" i="367"/>
  <c r="N49" i="367"/>
  <c r="M49" i="367"/>
  <c r="L49" i="367"/>
  <c r="J49" i="367"/>
  <c r="I49" i="367"/>
  <c r="H49" i="367"/>
  <c r="G49" i="367"/>
  <c r="F49" i="367"/>
  <c r="E49" i="367"/>
  <c r="D49" i="367"/>
  <c r="Z48" i="367"/>
  <c r="Y48" i="367"/>
  <c r="X48" i="367"/>
  <c r="W48" i="367"/>
  <c r="V48" i="367"/>
  <c r="U48" i="367"/>
  <c r="T48" i="367"/>
  <c r="S48" i="367"/>
  <c r="Q48" i="367"/>
  <c r="P48" i="367"/>
  <c r="O48" i="367"/>
  <c r="N48" i="367"/>
  <c r="M48" i="367"/>
  <c r="L48" i="367"/>
  <c r="J48" i="367"/>
  <c r="I48" i="367"/>
  <c r="H48" i="367"/>
  <c r="G48" i="367"/>
  <c r="F48" i="367"/>
  <c r="E48" i="367"/>
  <c r="D48" i="367"/>
  <c r="Z47" i="367"/>
  <c r="Y47" i="367"/>
  <c r="X47" i="367"/>
  <c r="W47" i="367"/>
  <c r="V47" i="367"/>
  <c r="U47" i="367"/>
  <c r="T47" i="367"/>
  <c r="S47" i="367"/>
  <c r="Q47" i="367"/>
  <c r="P47" i="367"/>
  <c r="O47" i="367"/>
  <c r="N47" i="367"/>
  <c r="M47" i="367"/>
  <c r="L47" i="367"/>
  <c r="J47" i="367"/>
  <c r="I47" i="367"/>
  <c r="H47" i="367"/>
  <c r="G47" i="367"/>
  <c r="F47" i="367"/>
  <c r="K47" i="367" s="1"/>
  <c r="E47" i="367"/>
  <c r="D47" i="367"/>
  <c r="Z46" i="367"/>
  <c r="Y46" i="367"/>
  <c r="X46" i="367"/>
  <c r="W46" i="367"/>
  <c r="V46" i="367"/>
  <c r="U46" i="367"/>
  <c r="T46" i="367"/>
  <c r="S46" i="367"/>
  <c r="Q46" i="367"/>
  <c r="P46" i="367"/>
  <c r="O46" i="367"/>
  <c r="N46" i="367"/>
  <c r="M46" i="367"/>
  <c r="L46" i="367"/>
  <c r="J46" i="367"/>
  <c r="I46" i="367"/>
  <c r="H46" i="367"/>
  <c r="G46" i="367"/>
  <c r="F46" i="367"/>
  <c r="E46" i="367"/>
  <c r="D46" i="367"/>
  <c r="AA45" i="367"/>
  <c r="R45" i="367"/>
  <c r="E45" i="367"/>
  <c r="K45" i="367" s="1"/>
  <c r="Z44" i="367"/>
  <c r="Z43" i="367" s="1"/>
  <c r="Y44" i="367"/>
  <c r="Y43" i="367" s="1"/>
  <c r="X44" i="367"/>
  <c r="W44" i="367"/>
  <c r="V44" i="367"/>
  <c r="V43" i="367" s="1"/>
  <c r="U44" i="367"/>
  <c r="U43" i="367" s="1"/>
  <c r="T44" i="367"/>
  <c r="S44" i="367"/>
  <c r="S43" i="367" s="1"/>
  <c r="Q44" i="367"/>
  <c r="Q43" i="367" s="1"/>
  <c r="P44" i="367"/>
  <c r="P43" i="367" s="1"/>
  <c r="O44" i="367"/>
  <c r="N44" i="367"/>
  <c r="M44" i="367"/>
  <c r="M43" i="367" s="1"/>
  <c r="L44" i="367"/>
  <c r="L43" i="367" s="1"/>
  <c r="J44" i="367"/>
  <c r="J43" i="367" s="1"/>
  <c r="I44" i="367"/>
  <c r="I43" i="367" s="1"/>
  <c r="H44" i="367"/>
  <c r="H43" i="367" s="1"/>
  <c r="G44" i="367"/>
  <c r="G43" i="367" s="1"/>
  <c r="F44" i="367"/>
  <c r="F43" i="367" s="1"/>
  <c r="E44" i="367"/>
  <c r="D44" i="367"/>
  <c r="X43" i="367"/>
  <c r="W43" i="367"/>
  <c r="T43" i="367"/>
  <c r="O43" i="367"/>
  <c r="N43" i="367"/>
  <c r="E43" i="367"/>
  <c r="Z42" i="367"/>
  <c r="Y42" i="367"/>
  <c r="X42" i="367"/>
  <c r="W42" i="367"/>
  <c r="V42" i="367"/>
  <c r="U42" i="367"/>
  <c r="T42" i="367"/>
  <c r="S42" i="367"/>
  <c r="Q42" i="367"/>
  <c r="P42" i="367"/>
  <c r="O42" i="367"/>
  <c r="N42" i="367"/>
  <c r="M42" i="367"/>
  <c r="L42" i="367"/>
  <c r="J42" i="367"/>
  <c r="I42" i="367"/>
  <c r="H42" i="367"/>
  <c r="G42" i="367"/>
  <c r="F42" i="367"/>
  <c r="E42" i="367"/>
  <c r="D42" i="367"/>
  <c r="Z41" i="367"/>
  <c r="Y41" i="367"/>
  <c r="X41" i="367"/>
  <c r="W41" i="367"/>
  <c r="V41" i="367"/>
  <c r="U41" i="367"/>
  <c r="T41" i="367"/>
  <c r="S41" i="367"/>
  <c r="Q41" i="367"/>
  <c r="P41" i="367"/>
  <c r="O41" i="367"/>
  <c r="N41" i="367"/>
  <c r="M41" i="367"/>
  <c r="L41" i="367"/>
  <c r="J41" i="367"/>
  <c r="I41" i="367"/>
  <c r="H41" i="367"/>
  <c r="G41" i="367"/>
  <c r="F41" i="367"/>
  <c r="E41" i="367"/>
  <c r="D41" i="367"/>
  <c r="Z40" i="367"/>
  <c r="Y40" i="367"/>
  <c r="X40" i="367"/>
  <c r="W40" i="367"/>
  <c r="V40" i="367"/>
  <c r="U40" i="367"/>
  <c r="T40" i="367"/>
  <c r="S40" i="367"/>
  <c r="Q40" i="367"/>
  <c r="P40" i="367"/>
  <c r="O40" i="367"/>
  <c r="N40" i="367"/>
  <c r="M40" i="367"/>
  <c r="L40" i="367"/>
  <c r="J40" i="367"/>
  <c r="I40" i="367"/>
  <c r="H40" i="367"/>
  <c r="G40" i="367"/>
  <c r="F40" i="367"/>
  <c r="E40" i="367"/>
  <c r="D40" i="367"/>
  <c r="Z39" i="367"/>
  <c r="Y39" i="367"/>
  <c r="X39" i="367"/>
  <c r="W39" i="367"/>
  <c r="V39" i="367"/>
  <c r="U39" i="367"/>
  <c r="T39" i="367"/>
  <c r="S39" i="367"/>
  <c r="Q39" i="367"/>
  <c r="P39" i="367"/>
  <c r="O39" i="367"/>
  <c r="N39" i="367"/>
  <c r="M39" i="367"/>
  <c r="L39" i="367"/>
  <c r="J39" i="367"/>
  <c r="I39" i="367"/>
  <c r="H39" i="367"/>
  <c r="G39" i="367"/>
  <c r="F39" i="367"/>
  <c r="E39" i="367"/>
  <c r="D39" i="367"/>
  <c r="Z38" i="367"/>
  <c r="Y38" i="367"/>
  <c r="X38" i="367"/>
  <c r="W38" i="367"/>
  <c r="V38" i="367"/>
  <c r="U38" i="367"/>
  <c r="T38" i="367"/>
  <c r="S38" i="367"/>
  <c r="Q38" i="367"/>
  <c r="P38" i="367"/>
  <c r="O38" i="367"/>
  <c r="N38" i="367"/>
  <c r="M38" i="367"/>
  <c r="L38" i="367"/>
  <c r="J38" i="367"/>
  <c r="I38" i="367"/>
  <c r="H38" i="367"/>
  <c r="G38" i="367"/>
  <c r="F38" i="367"/>
  <c r="E38" i="367"/>
  <c r="D38" i="367"/>
  <c r="Z37" i="367"/>
  <c r="Y37" i="367"/>
  <c r="X37" i="367"/>
  <c r="W37" i="367"/>
  <c r="V37" i="367"/>
  <c r="U37" i="367"/>
  <c r="T37" i="367"/>
  <c r="S37" i="367"/>
  <c r="Q37" i="367"/>
  <c r="P37" i="367"/>
  <c r="O37" i="367"/>
  <c r="N37" i="367"/>
  <c r="M37" i="367"/>
  <c r="L37" i="367"/>
  <c r="J37" i="367"/>
  <c r="I37" i="367"/>
  <c r="H37" i="367"/>
  <c r="G37" i="367"/>
  <c r="F37" i="367"/>
  <c r="E37" i="367"/>
  <c r="D37" i="367"/>
  <c r="AA36" i="367"/>
  <c r="R36" i="367"/>
  <c r="K36" i="367"/>
  <c r="E36" i="367"/>
  <c r="Z35" i="367"/>
  <c r="Y35" i="367"/>
  <c r="X35" i="367"/>
  <c r="W35" i="367"/>
  <c r="V35" i="367"/>
  <c r="U35" i="367"/>
  <c r="T35" i="367"/>
  <c r="S35" i="367"/>
  <c r="Q35" i="367"/>
  <c r="P35" i="367"/>
  <c r="O35" i="367"/>
  <c r="N35" i="367"/>
  <c r="M35" i="367"/>
  <c r="L35" i="367"/>
  <c r="J35" i="367"/>
  <c r="I35" i="367"/>
  <c r="H35" i="367"/>
  <c r="G35" i="367"/>
  <c r="F35" i="367"/>
  <c r="K35" i="367" s="1"/>
  <c r="E35" i="367"/>
  <c r="D35" i="367"/>
  <c r="Z34" i="367"/>
  <c r="Y34" i="367"/>
  <c r="X34" i="367"/>
  <c r="W34" i="367"/>
  <c r="V34" i="367"/>
  <c r="U34" i="367"/>
  <c r="T34" i="367"/>
  <c r="S34" i="367"/>
  <c r="Q34" i="367"/>
  <c r="P34" i="367"/>
  <c r="O34" i="367"/>
  <c r="N34" i="367"/>
  <c r="M34" i="367"/>
  <c r="L34" i="367"/>
  <c r="J34" i="367"/>
  <c r="I34" i="367"/>
  <c r="H34" i="367"/>
  <c r="G34" i="367"/>
  <c r="F34" i="367"/>
  <c r="E34" i="367"/>
  <c r="D34" i="367"/>
  <c r="Z33" i="367"/>
  <c r="Y33" i="367"/>
  <c r="X33" i="367"/>
  <c r="W33" i="367"/>
  <c r="V33" i="367"/>
  <c r="U33" i="367"/>
  <c r="T33" i="367"/>
  <c r="S33" i="367"/>
  <c r="Q33" i="367"/>
  <c r="P33" i="367"/>
  <c r="O33" i="367"/>
  <c r="N33" i="367"/>
  <c r="M33" i="367"/>
  <c r="L33" i="367"/>
  <c r="J33" i="367"/>
  <c r="I33" i="367"/>
  <c r="H33" i="367"/>
  <c r="G33" i="367"/>
  <c r="F33" i="367"/>
  <c r="E33" i="367"/>
  <c r="D33" i="367"/>
  <c r="Z32" i="367"/>
  <c r="Y32" i="367"/>
  <c r="X32" i="367"/>
  <c r="W32" i="367"/>
  <c r="V32" i="367"/>
  <c r="U32" i="367"/>
  <c r="T32" i="367"/>
  <c r="S32" i="367"/>
  <c r="AA32" i="367" s="1"/>
  <c r="Q32" i="367"/>
  <c r="P32" i="367"/>
  <c r="O32" i="367"/>
  <c r="N32" i="367"/>
  <c r="M32" i="367"/>
  <c r="L32" i="367"/>
  <c r="J32" i="367"/>
  <c r="I32" i="367"/>
  <c r="H32" i="367"/>
  <c r="G32" i="367"/>
  <c r="F32" i="367"/>
  <c r="E32" i="367"/>
  <c r="D32" i="367"/>
  <c r="Z31" i="367"/>
  <c r="Y31" i="367"/>
  <c r="X31" i="367"/>
  <c r="W31" i="367"/>
  <c r="V31" i="367"/>
  <c r="U31" i="367"/>
  <c r="T31" i="367"/>
  <c r="S31" i="367"/>
  <c r="Q31" i="367"/>
  <c r="P31" i="367"/>
  <c r="O31" i="367"/>
  <c r="N31" i="367"/>
  <c r="M31" i="367"/>
  <c r="L31" i="367"/>
  <c r="J31" i="367"/>
  <c r="I31" i="367"/>
  <c r="H31" i="367"/>
  <c r="G31" i="367"/>
  <c r="F31" i="367"/>
  <c r="E31" i="367"/>
  <c r="D31" i="367"/>
  <c r="Z30" i="367"/>
  <c r="Y30" i="367"/>
  <c r="X30" i="367"/>
  <c r="W30" i="367"/>
  <c r="V30" i="367"/>
  <c r="U30" i="367"/>
  <c r="T30" i="367"/>
  <c r="S30" i="367"/>
  <c r="Q30" i="367"/>
  <c r="P30" i="367"/>
  <c r="O30" i="367"/>
  <c r="N30" i="367"/>
  <c r="M30" i="367"/>
  <c r="L30" i="367"/>
  <c r="R30" i="367" s="1"/>
  <c r="J30" i="367"/>
  <c r="I30" i="367"/>
  <c r="H30" i="367"/>
  <c r="G30" i="367"/>
  <c r="F30" i="367"/>
  <c r="E30" i="367"/>
  <c r="D30" i="367"/>
  <c r="AA29" i="367"/>
  <c r="R29" i="367"/>
  <c r="E29" i="367"/>
  <c r="K29" i="367" s="1"/>
  <c r="Z28" i="367"/>
  <c r="Y28" i="367"/>
  <c r="Y27" i="367" s="1"/>
  <c r="Y26" i="367" s="1"/>
  <c r="Y13" i="367" s="1"/>
  <c r="X28" i="367"/>
  <c r="W28" i="367"/>
  <c r="V28" i="367"/>
  <c r="U28" i="367"/>
  <c r="U27" i="367" s="1"/>
  <c r="U26" i="367" s="1"/>
  <c r="T28" i="367"/>
  <c r="S28" i="367"/>
  <c r="Q28" i="367"/>
  <c r="Q27" i="367" s="1"/>
  <c r="P28" i="367"/>
  <c r="P27" i="367" s="1"/>
  <c r="O28" i="367"/>
  <c r="O27" i="367" s="1"/>
  <c r="O26" i="367" s="1"/>
  <c r="O13" i="367" s="1"/>
  <c r="N28" i="367"/>
  <c r="M28" i="367"/>
  <c r="M27" i="367" s="1"/>
  <c r="L28" i="367"/>
  <c r="R28" i="367" s="1"/>
  <c r="J28" i="367"/>
  <c r="J27" i="367" s="1"/>
  <c r="J26" i="367" s="1"/>
  <c r="J13" i="367" s="1"/>
  <c r="I28" i="367"/>
  <c r="I27" i="367" s="1"/>
  <c r="H28" i="367"/>
  <c r="G28" i="367"/>
  <c r="G27" i="367" s="1"/>
  <c r="F28" i="367"/>
  <c r="F27" i="367" s="1"/>
  <c r="F26" i="367" s="1"/>
  <c r="F13" i="367" s="1"/>
  <c r="E28" i="367"/>
  <c r="D28" i="367"/>
  <c r="Z27" i="367"/>
  <c r="X27" i="367"/>
  <c r="W27" i="367"/>
  <c r="V27" i="367"/>
  <c r="T27" i="367"/>
  <c r="T26" i="367" s="1"/>
  <c r="T13" i="367" s="1"/>
  <c r="S27" i="367"/>
  <c r="N27" i="367"/>
  <c r="H27" i="367"/>
  <c r="H26" i="367" s="1"/>
  <c r="H13" i="367" s="1"/>
  <c r="E27" i="367"/>
  <c r="D27" i="367"/>
  <c r="X26" i="367"/>
  <c r="E26" i="367"/>
  <c r="Z25" i="367"/>
  <c r="Y25" i="367"/>
  <c r="X25" i="367"/>
  <c r="W25" i="367"/>
  <c r="V25" i="367"/>
  <c r="U25" i="367"/>
  <c r="T25" i="367"/>
  <c r="S25" i="367"/>
  <c r="Q25" i="367"/>
  <c r="P25" i="367"/>
  <c r="O25" i="367"/>
  <c r="N25" i="367"/>
  <c r="M25" i="367"/>
  <c r="M22" i="367" s="1"/>
  <c r="L25" i="367"/>
  <c r="J25" i="367"/>
  <c r="I25" i="367"/>
  <c r="H25" i="367"/>
  <c r="G25" i="367"/>
  <c r="F25" i="367"/>
  <c r="E25" i="367"/>
  <c r="D25" i="367"/>
  <c r="Z24" i="367"/>
  <c r="Y24" i="367"/>
  <c r="X24" i="367"/>
  <c r="W24" i="367"/>
  <c r="V24" i="367"/>
  <c r="U24" i="367"/>
  <c r="T24" i="367"/>
  <c r="S24" i="367"/>
  <c r="Q24" i="367"/>
  <c r="P24" i="367"/>
  <c r="O24" i="367"/>
  <c r="N24" i="367"/>
  <c r="M24" i="367"/>
  <c r="L24" i="367"/>
  <c r="J24" i="367"/>
  <c r="I24" i="367"/>
  <c r="H24" i="367"/>
  <c r="G24" i="367"/>
  <c r="F24" i="367"/>
  <c r="E24" i="367"/>
  <c r="D24" i="367"/>
  <c r="Z23" i="367"/>
  <c r="Y23" i="367"/>
  <c r="X23" i="367"/>
  <c r="X22" i="367" s="1"/>
  <c r="W23" i="367"/>
  <c r="V23" i="367"/>
  <c r="U23" i="367"/>
  <c r="T23" i="367"/>
  <c r="T22" i="367" s="1"/>
  <c r="S23" i="367"/>
  <c r="Q23" i="367"/>
  <c r="P23" i="367"/>
  <c r="O23" i="367"/>
  <c r="O22" i="367" s="1"/>
  <c r="N23" i="367"/>
  <c r="M23" i="367"/>
  <c r="L23" i="367"/>
  <c r="J23" i="367"/>
  <c r="J22" i="367" s="1"/>
  <c r="I23" i="367"/>
  <c r="H23" i="367"/>
  <c r="G23" i="367"/>
  <c r="F23" i="367"/>
  <c r="F22" i="367" s="1"/>
  <c r="E23" i="367"/>
  <c r="D23" i="367"/>
  <c r="U22" i="367"/>
  <c r="E22" i="367"/>
  <c r="Z21" i="367"/>
  <c r="Y21" i="367"/>
  <c r="X21" i="367"/>
  <c r="W21" i="367"/>
  <c r="V21" i="367"/>
  <c r="U21" i="367"/>
  <c r="T21" i="367"/>
  <c r="S21" i="367"/>
  <c r="Q21" i="367"/>
  <c r="P21" i="367"/>
  <c r="P18" i="367" s="1"/>
  <c r="P17" i="367" s="1"/>
  <c r="O21" i="367"/>
  <c r="N21" i="367"/>
  <c r="M21" i="367"/>
  <c r="L21" i="367"/>
  <c r="L18" i="367" s="1"/>
  <c r="J21" i="367"/>
  <c r="I21" i="367"/>
  <c r="H21" i="367"/>
  <c r="G21" i="367"/>
  <c r="F21" i="367"/>
  <c r="E21" i="367"/>
  <c r="D21" i="367"/>
  <c r="Z20" i="367"/>
  <c r="Y20" i="367"/>
  <c r="X20" i="367"/>
  <c r="W20" i="367"/>
  <c r="V20" i="367"/>
  <c r="U20" i="367"/>
  <c r="U18" i="367" s="1"/>
  <c r="U17" i="367" s="1"/>
  <c r="T20" i="367"/>
  <c r="S20" i="367"/>
  <c r="Q20" i="367"/>
  <c r="P20" i="367"/>
  <c r="O20" i="367"/>
  <c r="N20" i="367"/>
  <c r="M20" i="367"/>
  <c r="L20" i="367"/>
  <c r="J20" i="367"/>
  <c r="I20" i="367"/>
  <c r="H20" i="367"/>
  <c r="H18" i="367" s="1"/>
  <c r="H17" i="367" s="1"/>
  <c r="G20" i="367"/>
  <c r="F20" i="367"/>
  <c r="E20" i="367"/>
  <c r="D20" i="367"/>
  <c r="K20" i="367" s="1"/>
  <c r="Z19" i="367"/>
  <c r="Y19" i="367"/>
  <c r="X19" i="367"/>
  <c r="W19" i="367"/>
  <c r="W18" i="367" s="1"/>
  <c r="W17" i="367" s="1"/>
  <c r="V19" i="367"/>
  <c r="U19" i="367"/>
  <c r="T19" i="367"/>
  <c r="T18" i="367" s="1"/>
  <c r="T17" i="367" s="1"/>
  <c r="S19" i="367"/>
  <c r="AA19" i="367" s="1"/>
  <c r="Q19" i="367"/>
  <c r="P19" i="367"/>
  <c r="O19" i="367"/>
  <c r="N19" i="367"/>
  <c r="R19" i="367" s="1"/>
  <c r="M19" i="367"/>
  <c r="L19" i="367"/>
  <c r="J19" i="367"/>
  <c r="J18" i="367" s="1"/>
  <c r="J17" i="367" s="1"/>
  <c r="I19" i="367"/>
  <c r="I18" i="367" s="1"/>
  <c r="I17" i="367" s="1"/>
  <c r="H19" i="367"/>
  <c r="G19" i="367"/>
  <c r="F19" i="367"/>
  <c r="F18" i="367" s="1"/>
  <c r="F17" i="367" s="1"/>
  <c r="E19" i="367"/>
  <c r="D19" i="367"/>
  <c r="M18" i="367"/>
  <c r="M17" i="367" s="1"/>
  <c r="E18" i="367"/>
  <c r="E17" i="367"/>
  <c r="Z16" i="367"/>
  <c r="Y16" i="367"/>
  <c r="Y15" i="367" s="1"/>
  <c r="X16" i="367"/>
  <c r="X15" i="367" s="1"/>
  <c r="W16" i="367"/>
  <c r="V16" i="367"/>
  <c r="V15" i="367" s="1"/>
  <c r="U16" i="367"/>
  <c r="U15" i="367" s="1"/>
  <c r="T16" i="367"/>
  <c r="T15" i="367" s="1"/>
  <c r="S16" i="367"/>
  <c r="Q16" i="367"/>
  <c r="Q15" i="367" s="1"/>
  <c r="P16" i="367"/>
  <c r="P15" i="367" s="1"/>
  <c r="O16" i="367"/>
  <c r="N16" i="367"/>
  <c r="M16" i="367"/>
  <c r="M15" i="367" s="1"/>
  <c r="L16" i="367"/>
  <c r="L15" i="367" s="1"/>
  <c r="J16" i="367"/>
  <c r="J15" i="367" s="1"/>
  <c r="I16" i="367"/>
  <c r="I15" i="367" s="1"/>
  <c r="H16" i="367"/>
  <c r="H15" i="367" s="1"/>
  <c r="G16" i="367"/>
  <c r="G15" i="367" s="1"/>
  <c r="F16" i="367"/>
  <c r="E16" i="367"/>
  <c r="D16" i="367"/>
  <c r="D15" i="367" s="1"/>
  <c r="Z15" i="367"/>
  <c r="W15" i="367"/>
  <c r="S15" i="367"/>
  <c r="O15" i="367"/>
  <c r="N15" i="367"/>
  <c r="F15" i="367"/>
  <c r="E15" i="367"/>
  <c r="AA14" i="367"/>
  <c r="R14" i="367"/>
  <c r="AB14" i="367" s="1"/>
  <c r="E14" i="367"/>
  <c r="K14" i="367" s="1"/>
  <c r="E13" i="367"/>
  <c r="E12" i="367"/>
  <c r="E11" i="367"/>
  <c r="E1101" i="367" s="1"/>
  <c r="E1771" i="367" s="1"/>
  <c r="AC680" i="367" l="1"/>
  <c r="AB134" i="367"/>
  <c r="AC134" i="367" s="1"/>
  <c r="AB168" i="367"/>
  <c r="H220" i="367"/>
  <c r="H219" i="367" s="1"/>
  <c r="H218" i="367" s="1"/>
  <c r="AB448" i="367"/>
  <c r="AC448" i="367" s="1"/>
  <c r="AB466" i="367"/>
  <c r="AB494" i="367"/>
  <c r="AB537" i="367"/>
  <c r="AC555" i="367"/>
  <c r="AB572" i="367"/>
  <c r="AC587" i="367"/>
  <c r="AB594" i="367"/>
  <c r="AB614" i="367"/>
  <c r="AC614" i="367" s="1"/>
  <c r="AB626" i="367"/>
  <c r="AB646" i="367"/>
  <c r="AC646" i="367" s="1"/>
  <c r="AB658" i="367"/>
  <c r="AC751" i="367"/>
  <c r="AB799" i="367"/>
  <c r="AB801" i="367"/>
  <c r="AC801" i="367" s="1"/>
  <c r="K822" i="367"/>
  <c r="AC1160" i="367"/>
  <c r="K21" i="367"/>
  <c r="K119" i="367"/>
  <c r="K123" i="367"/>
  <c r="K128" i="367"/>
  <c r="AC175" i="367"/>
  <c r="K194" i="367"/>
  <c r="AB200" i="367"/>
  <c r="Q220" i="367"/>
  <c r="Q219" i="367" s="1"/>
  <c r="Q218" i="367" s="1"/>
  <c r="AB300" i="367"/>
  <c r="AB306" i="367"/>
  <c r="AB320" i="367"/>
  <c r="AB327" i="367"/>
  <c r="AC327" i="367" s="1"/>
  <c r="AB328" i="367"/>
  <c r="AB342" i="367"/>
  <c r="AB410" i="367"/>
  <c r="AB411" i="367"/>
  <c r="AB420" i="367"/>
  <c r="AB425" i="367"/>
  <c r="AB469" i="367"/>
  <c r="AC484" i="367"/>
  <c r="AC485" i="367"/>
  <c r="AB529" i="367"/>
  <c r="AB544" i="367"/>
  <c r="AB554" i="367"/>
  <c r="AB576" i="367"/>
  <c r="AB586" i="367"/>
  <c r="AC598" i="367"/>
  <c r="AB630" i="367"/>
  <c r="AC630" i="367" s="1"/>
  <c r="AB662" i="367"/>
  <c r="AB697" i="367"/>
  <c r="AC726" i="367"/>
  <c r="D838" i="367"/>
  <c r="K868" i="367"/>
  <c r="K915" i="367"/>
  <c r="K917" i="367"/>
  <c r="AB923" i="367"/>
  <c r="AC929" i="367"/>
  <c r="AB934" i="367"/>
  <c r="AC934" i="367" s="1"/>
  <c r="AB938" i="367"/>
  <c r="AC938" i="367" s="1"/>
  <c r="AB942" i="367"/>
  <c r="AC942" i="367" s="1"/>
  <c r="AB946" i="367"/>
  <c r="AC946" i="367" s="1"/>
  <c r="AC952" i="367"/>
  <c r="AB959" i="367"/>
  <c r="AC966" i="367"/>
  <c r="AB968" i="367"/>
  <c r="AC968" i="367" s="1"/>
  <c r="AB1028" i="367"/>
  <c r="K1059" i="367"/>
  <c r="AB1062" i="367"/>
  <c r="AB1092" i="367"/>
  <c r="AB1096" i="367"/>
  <c r="AB1158" i="367"/>
  <c r="AC1657" i="367"/>
  <c r="AC227" i="367"/>
  <c r="AB231" i="367"/>
  <c r="AC340" i="367"/>
  <c r="AB350" i="367"/>
  <c r="AB366" i="367"/>
  <c r="AB384" i="367"/>
  <c r="AB400" i="367"/>
  <c r="AB428" i="367"/>
  <c r="AC455" i="367"/>
  <c r="AB456" i="367"/>
  <c r="AB482" i="367"/>
  <c r="AB543" i="367"/>
  <c r="AC543" i="367" s="1"/>
  <c r="AB548" i="367"/>
  <c r="AC548" i="367" s="1"/>
  <c r="AB552" i="367"/>
  <c r="AB575" i="367"/>
  <c r="AC575" i="367" s="1"/>
  <c r="AB580" i="367"/>
  <c r="AC580" i="367" s="1"/>
  <c r="AB584" i="367"/>
  <c r="AB634" i="367"/>
  <c r="AB654" i="367"/>
  <c r="AB666" i="367"/>
  <c r="AB679" i="367"/>
  <c r="AB680" i="367"/>
  <c r="AB683" i="367"/>
  <c r="AB733" i="367"/>
  <c r="AB755" i="367"/>
  <c r="AB759" i="367"/>
  <c r="AB761" i="367"/>
  <c r="AB785" i="367"/>
  <c r="AB791" i="367"/>
  <c r="AC791" i="367" s="1"/>
  <c r="AB795" i="367"/>
  <c r="AB805" i="367"/>
  <c r="AB851" i="367"/>
  <c r="K878" i="367"/>
  <c r="AB929" i="367"/>
  <c r="AC1455" i="367"/>
  <c r="AC1459" i="367"/>
  <c r="AB210" i="367"/>
  <c r="K254" i="367"/>
  <c r="AB272" i="367"/>
  <c r="AB282" i="367"/>
  <c r="AC282" i="367" s="1"/>
  <c r="AB283" i="367"/>
  <c r="AB314" i="367"/>
  <c r="AB324" i="367"/>
  <c r="AB337" i="367"/>
  <c r="AC337" i="367" s="1"/>
  <c r="AB338" i="367"/>
  <c r="AB353" i="367"/>
  <c r="AB369" i="367"/>
  <c r="AB387" i="367"/>
  <c r="AC387" i="367" s="1"/>
  <c r="AB403" i="367"/>
  <c r="AB445" i="367"/>
  <c r="AB451" i="367"/>
  <c r="AC547" i="367"/>
  <c r="AC568" i="367"/>
  <c r="AB732" i="367"/>
  <c r="AB740" i="367"/>
  <c r="AB742" i="367"/>
  <c r="AC742" i="367" s="1"/>
  <c r="K846" i="367"/>
  <c r="AB867" i="367"/>
  <c r="AC910" i="367"/>
  <c r="AB912" i="367"/>
  <c r="AB914" i="367"/>
  <c r="AB916" i="367"/>
  <c r="AC916" i="367" s="1"/>
  <c r="AB918" i="367"/>
  <c r="AC918" i="367" s="1"/>
  <c r="AC930" i="367"/>
  <c r="AC932" i="367"/>
  <c r="AB936" i="367"/>
  <c r="AC936" i="367" s="1"/>
  <c r="AB940" i="367"/>
  <c r="AC940" i="367" s="1"/>
  <c r="AB944" i="367"/>
  <c r="AC944" i="367" s="1"/>
  <c r="AB948" i="367"/>
  <c r="AC948" i="367" s="1"/>
  <c r="AB950" i="367"/>
  <c r="AC950" i="367" s="1"/>
  <c r="AB954" i="367"/>
  <c r="AC954" i="367" s="1"/>
  <c r="AB957" i="367"/>
  <c r="AB962" i="367"/>
  <c r="AC962" i="367" s="1"/>
  <c r="AB970" i="367"/>
  <c r="AC970" i="367" s="1"/>
  <c r="AB975" i="367"/>
  <c r="AC975" i="367" s="1"/>
  <c r="K1031" i="367"/>
  <c r="AB1076" i="367"/>
  <c r="AB1082" i="367"/>
  <c r="AB1084" i="367"/>
  <c r="AB1086" i="367"/>
  <c r="AB1088" i="367"/>
  <c r="AB1090" i="367"/>
  <c r="AB1109" i="367"/>
  <c r="AC1109" i="367" s="1"/>
  <c r="AB1112" i="367"/>
  <c r="AB1163" i="367"/>
  <c r="AC1163" i="367" s="1"/>
  <c r="AB1168" i="367"/>
  <c r="AA1258" i="367"/>
  <c r="AC1454" i="367"/>
  <c r="AB1519" i="367"/>
  <c r="AB1210" i="367"/>
  <c r="AB1214" i="367"/>
  <c r="AC1216" i="367"/>
  <c r="AB1225" i="367"/>
  <c r="AB1248" i="367"/>
  <c r="AB1268" i="367"/>
  <c r="AB1271" i="367"/>
  <c r="AB1280" i="367"/>
  <c r="AB1285" i="367"/>
  <c r="AB1299" i="367"/>
  <c r="AC1299" i="367" s="1"/>
  <c r="AB1305" i="367"/>
  <c r="AC1305" i="367" s="1"/>
  <c r="AB1330" i="367"/>
  <c r="AB1334" i="367"/>
  <c r="AB1338" i="367"/>
  <c r="AB1342" i="367"/>
  <c r="AB1350" i="367"/>
  <c r="AB1354" i="367"/>
  <c r="AB1358" i="367"/>
  <c r="AB1376" i="367"/>
  <c r="AB1377" i="367"/>
  <c r="AB1378" i="367"/>
  <c r="AB1379" i="367"/>
  <c r="AB1380" i="367"/>
  <c r="AB1386" i="367"/>
  <c r="AC1396" i="367"/>
  <c r="AB1397" i="367"/>
  <c r="AB1401" i="367"/>
  <c r="AC1404" i="367"/>
  <c r="AB1405" i="367"/>
  <c r="AC1405" i="367" s="1"/>
  <c r="AB1408" i="367"/>
  <c r="AB1409" i="367"/>
  <c r="AB1427" i="367"/>
  <c r="AB1524" i="367"/>
  <c r="AC1524" i="367" s="1"/>
  <c r="AB1540" i="367"/>
  <c r="AC1540" i="367" s="1"/>
  <c r="AB1548" i="367"/>
  <c r="AB1551" i="367"/>
  <c r="AB1569" i="367"/>
  <c r="AC1569" i="367" s="1"/>
  <c r="AB1570" i="367"/>
  <c r="AB1574" i="367"/>
  <c r="AB1593" i="367"/>
  <c r="AC1593" i="367" s="1"/>
  <c r="AB1594" i="367"/>
  <c r="AB1614" i="367"/>
  <c r="AC1614" i="367" s="1"/>
  <c r="AB1618" i="367"/>
  <c r="AC1618" i="367" s="1"/>
  <c r="AB1626" i="367"/>
  <c r="K1637" i="367"/>
  <c r="K1640" i="367"/>
  <c r="AB1643" i="367"/>
  <c r="AB1657" i="367"/>
  <c r="T1685" i="367"/>
  <c r="AB1702" i="367"/>
  <c r="H1722" i="367"/>
  <c r="H1721" i="367" s="1"/>
  <c r="M1722" i="367"/>
  <c r="M1721" i="367" s="1"/>
  <c r="AB1275" i="367"/>
  <c r="AB1278" i="367"/>
  <c r="AB1282" i="367"/>
  <c r="AB1333" i="367"/>
  <c r="AB1337" i="367"/>
  <c r="AB1345" i="367"/>
  <c r="AB1353" i="367"/>
  <c r="AB1357" i="367"/>
  <c r="AB1443" i="367"/>
  <c r="AB1444" i="367"/>
  <c r="AB1523" i="367"/>
  <c r="AB1535" i="367"/>
  <c r="AC1634" i="367"/>
  <c r="O1743" i="367"/>
  <c r="O1742" i="367" s="1"/>
  <c r="W1743" i="367"/>
  <c r="W1742" i="367" s="1"/>
  <c r="AB1769" i="367"/>
  <c r="AC1769" i="367" s="1"/>
  <c r="AB1179" i="367"/>
  <c r="AB1216" i="367"/>
  <c r="AB1245" i="367"/>
  <c r="AC1245" i="367" s="1"/>
  <c r="AC1310" i="367"/>
  <c r="AB1328" i="367"/>
  <c r="AB1332" i="367"/>
  <c r="AB1336" i="367"/>
  <c r="AB1340" i="367"/>
  <c r="AB1344" i="367"/>
  <c r="AB1348" i="367"/>
  <c r="AB1352" i="367"/>
  <c r="AB1356" i="367"/>
  <c r="AB1391" i="367"/>
  <c r="AB1407" i="367"/>
  <c r="AB1433" i="367"/>
  <c r="AB1567" i="367"/>
  <c r="AB1600" i="367"/>
  <c r="AC1600" i="367" s="1"/>
  <c r="AB1604" i="367"/>
  <c r="AC1604" i="367" s="1"/>
  <c r="AB1608" i="367"/>
  <c r="AC1608" i="367" s="1"/>
  <c r="AB1641" i="367"/>
  <c r="AB1652" i="367"/>
  <c r="AC1652" i="367" s="1"/>
  <c r="AB1654" i="367"/>
  <c r="AC1654" i="367" s="1"/>
  <c r="AB1703" i="367"/>
  <c r="AC1703" i="367" s="1"/>
  <c r="AB1726" i="367"/>
  <c r="AC1726" i="367" s="1"/>
  <c r="K27" i="367"/>
  <c r="Z26" i="367"/>
  <c r="Z13" i="367" s="1"/>
  <c r="V26" i="367"/>
  <c r="Q22" i="367"/>
  <c r="Y22" i="367"/>
  <c r="W26" i="367"/>
  <c r="I26" i="367"/>
  <c r="K78" i="367"/>
  <c r="R78" i="367"/>
  <c r="K82" i="367"/>
  <c r="AB102" i="367"/>
  <c r="AB152" i="367"/>
  <c r="AB202" i="367"/>
  <c r="G212" i="367"/>
  <c r="W220" i="367"/>
  <c r="W219" i="367" s="1"/>
  <c r="W218" i="367" s="1"/>
  <c r="W211" i="367" s="1"/>
  <c r="W165" i="367" s="1"/>
  <c r="U249" i="367"/>
  <c r="F259" i="367"/>
  <c r="F258" i="367" s="1"/>
  <c r="J259" i="367"/>
  <c r="J258" i="367" s="1"/>
  <c r="T259" i="367"/>
  <c r="T258" i="367" s="1"/>
  <c r="X259" i="367"/>
  <c r="X258" i="367" s="1"/>
  <c r="AB262" i="367"/>
  <c r="AC278" i="367"/>
  <c r="AB279" i="367"/>
  <c r="AB302" i="367"/>
  <c r="AB321" i="367"/>
  <c r="AB322" i="367"/>
  <c r="AC322" i="367" s="1"/>
  <c r="Q18" i="367"/>
  <c r="Q17" i="367" s="1"/>
  <c r="Y18" i="367"/>
  <c r="Y17" i="367" s="1"/>
  <c r="X18" i="367"/>
  <c r="X17" i="367" s="1"/>
  <c r="I22" i="367"/>
  <c r="R23" i="367"/>
  <c r="S22" i="367"/>
  <c r="W22" i="367"/>
  <c r="K24" i="367"/>
  <c r="H22" i="367"/>
  <c r="K25" i="367"/>
  <c r="L22" i="367"/>
  <c r="P22" i="367"/>
  <c r="X13" i="367"/>
  <c r="AA35" i="367"/>
  <c r="AA40" i="367"/>
  <c r="R47" i="367"/>
  <c r="K48" i="367"/>
  <c r="K51" i="367"/>
  <c r="R51" i="367"/>
  <c r="R53" i="367"/>
  <c r="AA53" i="367"/>
  <c r="K57" i="367"/>
  <c r="K58" i="367"/>
  <c r="AB60" i="367"/>
  <c r="AC60" i="367" s="1"/>
  <c r="K63" i="367"/>
  <c r="AA63" i="367"/>
  <c r="AA68" i="367"/>
  <c r="R69" i="367"/>
  <c r="K70" i="367"/>
  <c r="AA72" i="367"/>
  <c r="R73" i="367"/>
  <c r="K77" i="367"/>
  <c r="AA88" i="367"/>
  <c r="K89" i="367"/>
  <c r="AB124" i="367"/>
  <c r="AB126" i="367"/>
  <c r="K147" i="367"/>
  <c r="K151" i="367"/>
  <c r="K153" i="367"/>
  <c r="K214" i="367"/>
  <c r="Z212" i="367"/>
  <c r="H249" i="367"/>
  <c r="AC320" i="367"/>
  <c r="AC129" i="367"/>
  <c r="K144" i="367"/>
  <c r="R144" i="367"/>
  <c r="AB145" i="367"/>
  <c r="AC145" i="367" s="1"/>
  <c r="AA147" i="367"/>
  <c r="AA151" i="367"/>
  <c r="AA153" i="367"/>
  <c r="K156" i="367"/>
  <c r="R156" i="367"/>
  <c r="AA160" i="367"/>
  <c r="K161" i="367"/>
  <c r="R161" i="367"/>
  <c r="K162" i="367"/>
  <c r="R162" i="367"/>
  <c r="AA164" i="367"/>
  <c r="K177" i="367"/>
  <c r="K181" i="367"/>
  <c r="K198" i="367"/>
  <c r="R198" i="367"/>
  <c r="AB199" i="367"/>
  <c r="AC199" i="367" s="1"/>
  <c r="AA214" i="367"/>
  <c r="K216" i="367"/>
  <c r="K235" i="367"/>
  <c r="R238" i="367"/>
  <c r="AA238" i="367"/>
  <c r="K239" i="367"/>
  <c r="AB243" i="367"/>
  <c r="AC306" i="367"/>
  <c r="AB307" i="367"/>
  <c r="N26" i="367"/>
  <c r="N13" i="367" s="1"/>
  <c r="Q26" i="367"/>
  <c r="AC272" i="367"/>
  <c r="AC291" i="367"/>
  <c r="AB292" i="367"/>
  <c r="AB234" i="367"/>
  <c r="H260" i="367"/>
  <c r="Q260" i="367"/>
  <c r="V260" i="367"/>
  <c r="V259" i="367" s="1"/>
  <c r="V258" i="367" s="1"/>
  <c r="Z260" i="367"/>
  <c r="Z259" i="367" s="1"/>
  <c r="Z258" i="367" s="1"/>
  <c r="AB266" i="367"/>
  <c r="AB296" i="367"/>
  <c r="AB304" i="367"/>
  <c r="AB305" i="367"/>
  <c r="AB318" i="367"/>
  <c r="AC318" i="367" s="1"/>
  <c r="AB335" i="367"/>
  <c r="AB336" i="367"/>
  <c r="AC336" i="367" s="1"/>
  <c r="AB408" i="367"/>
  <c r="AC408" i="367" s="1"/>
  <c r="AB409" i="367"/>
  <c r="AC409" i="367" s="1"/>
  <c r="K416" i="367"/>
  <c r="AB417" i="367"/>
  <c r="AB436" i="367"/>
  <c r="AB463" i="367"/>
  <c r="AC463" i="367" s="1"/>
  <c r="AB464" i="367"/>
  <c r="AB474" i="367"/>
  <c r="AC474" i="367" s="1"/>
  <c r="AB492" i="367"/>
  <c r="AC492" i="367" s="1"/>
  <c r="AB493" i="367"/>
  <c r="AC493" i="367" s="1"/>
  <c r="AB523" i="367"/>
  <c r="AC523" i="367" s="1"/>
  <c r="R525" i="367"/>
  <c r="AB539" i="367"/>
  <c r="AB546" i="367"/>
  <c r="AC551" i="367"/>
  <c r="AC552" i="367"/>
  <c r="AB564" i="367"/>
  <c r="AC564" i="367" s="1"/>
  <c r="AB571" i="367"/>
  <c r="AC571" i="367" s="1"/>
  <c r="AB578" i="367"/>
  <c r="AC583" i="367"/>
  <c r="AC584" i="367"/>
  <c r="AB589" i="367"/>
  <c r="AC589" i="367" s="1"/>
  <c r="AC590" i="367"/>
  <c r="AB610" i="367"/>
  <c r="AB621" i="367"/>
  <c r="AC621" i="367" s="1"/>
  <c r="AC622" i="367"/>
  <c r="AB642" i="367"/>
  <c r="AB653" i="367"/>
  <c r="AC653" i="367" s="1"/>
  <c r="AC654" i="367"/>
  <c r="AC677" i="367"/>
  <c r="AA687" i="367"/>
  <c r="AB729" i="367"/>
  <c r="AC729" i="367" s="1"/>
  <c r="AB323" i="367"/>
  <c r="AB334" i="367"/>
  <c r="AB341" i="367"/>
  <c r="K344" i="367"/>
  <c r="AB345" i="367"/>
  <c r="AC345" i="367" s="1"/>
  <c r="AB349" i="367"/>
  <c r="AC349" i="367" s="1"/>
  <c r="AB357" i="367"/>
  <c r="AC357" i="367" s="1"/>
  <c r="AB365" i="367"/>
  <c r="AC365" i="367" s="1"/>
  <c r="AB373" i="367"/>
  <c r="AC373" i="367" s="1"/>
  <c r="AB383" i="367"/>
  <c r="AC383" i="367" s="1"/>
  <c r="AB391" i="367"/>
  <c r="AC391" i="367" s="1"/>
  <c r="AB399" i="367"/>
  <c r="AC399" i="367" s="1"/>
  <c r="AB407" i="367"/>
  <c r="AC407" i="367" s="1"/>
  <c r="AA419" i="367"/>
  <c r="AB434" i="367"/>
  <c r="AB444" i="367"/>
  <c r="AC444" i="367" s="1"/>
  <c r="N430" i="367"/>
  <c r="W430" i="367"/>
  <c r="AB461" i="367"/>
  <c r="AC461" i="367" s="1"/>
  <c r="AC472" i="367"/>
  <c r="AB478" i="367"/>
  <c r="AB479" i="367"/>
  <c r="AB480" i="367"/>
  <c r="AC480" i="367" s="1"/>
  <c r="AB486" i="367"/>
  <c r="AC486" i="367" s="1"/>
  <c r="AB487" i="367"/>
  <c r="AC515" i="367"/>
  <c r="AC529" i="367"/>
  <c r="AB531" i="367"/>
  <c r="AB538" i="367"/>
  <c r="AC538" i="367" s="1"/>
  <c r="AC544" i="367"/>
  <c r="AB556" i="367"/>
  <c r="AC556" i="367" s="1"/>
  <c r="AB563" i="367"/>
  <c r="AC563" i="367" s="1"/>
  <c r="AB570" i="367"/>
  <c r="AC576" i="367"/>
  <c r="AB588" i="367"/>
  <c r="AB613" i="367"/>
  <c r="AC613" i="367" s="1"/>
  <c r="AB645" i="367"/>
  <c r="AC645" i="367" s="1"/>
  <c r="AC507" i="367"/>
  <c r="AA518" i="367"/>
  <c r="AC338" i="367"/>
  <c r="N260" i="367"/>
  <c r="N259" i="367" s="1"/>
  <c r="N258" i="367" s="1"/>
  <c r="AC353" i="367"/>
  <c r="AB354" i="367"/>
  <c r="AC361" i="367"/>
  <c r="AB362" i="367"/>
  <c r="AC369" i="367"/>
  <c r="AB370" i="367"/>
  <c r="AC377" i="367"/>
  <c r="AB378" i="367"/>
  <c r="AB380" i="367"/>
  <c r="AB388" i="367"/>
  <c r="AC395" i="367"/>
  <c r="AB396" i="367"/>
  <c r="AC403" i="367"/>
  <c r="AB404" i="367"/>
  <c r="AC410" i="367"/>
  <c r="AC411" i="367"/>
  <c r="K419" i="367"/>
  <c r="AC420" i="367"/>
  <c r="AB421" i="367"/>
  <c r="AB429" i="367"/>
  <c r="AC440" i="367"/>
  <c r="AB441" i="367"/>
  <c r="AB449" i="367"/>
  <c r="AC453" i="367"/>
  <c r="AB454" i="367"/>
  <c r="AB458" i="367"/>
  <c r="AC469" i="367"/>
  <c r="AC494" i="367"/>
  <c r="AB535" i="367"/>
  <c r="AC559" i="367"/>
  <c r="AC560" i="367"/>
  <c r="AC572" i="367"/>
  <c r="AC597" i="367"/>
  <c r="AB618" i="367"/>
  <c r="AC629" i="367"/>
  <c r="AB650" i="367"/>
  <c r="AC661" i="367"/>
  <c r="AC662" i="367"/>
  <c r="AB542" i="367"/>
  <c r="AB550" i="367"/>
  <c r="AB558" i="367"/>
  <c r="AB566" i="367"/>
  <c r="AB574" i="367"/>
  <c r="AB582" i="367"/>
  <c r="AB592" i="367"/>
  <c r="AB600" i="367"/>
  <c r="AB608" i="367"/>
  <c r="AB616" i="367"/>
  <c r="AB624" i="367"/>
  <c r="AB632" i="367"/>
  <c r="AB640" i="367"/>
  <c r="AB648" i="367"/>
  <c r="AB656" i="367"/>
  <c r="AB664" i="367"/>
  <c r="AB671" i="367"/>
  <c r="AB672" i="367"/>
  <c r="AC672" i="367" s="1"/>
  <c r="K682" i="367"/>
  <c r="K690" i="367"/>
  <c r="AB754" i="367"/>
  <c r="K807" i="367"/>
  <c r="K809" i="367"/>
  <c r="K811" i="367"/>
  <c r="K813" i="367"/>
  <c r="K815" i="367"/>
  <c r="K817" i="367"/>
  <c r="K828" i="367"/>
  <c r="X821" i="367"/>
  <c r="X820" i="367" s="1"/>
  <c r="AC833" i="367"/>
  <c r="T821" i="367"/>
  <c r="T820" i="367" s="1"/>
  <c r="AA836" i="367"/>
  <c r="K852" i="367"/>
  <c r="AC855" i="367"/>
  <c r="AA858" i="367"/>
  <c r="AA860" i="367"/>
  <c r="K862" i="367"/>
  <c r="K884" i="367"/>
  <c r="AC887" i="367"/>
  <c r="AA890" i="367"/>
  <c r="AA892" i="367"/>
  <c r="K894" i="367"/>
  <c r="H1134" i="367"/>
  <c r="AB692" i="367"/>
  <c r="AB704" i="367"/>
  <c r="AC704" i="367" s="1"/>
  <c r="AB705" i="367"/>
  <c r="AB710" i="367"/>
  <c r="AB711" i="367"/>
  <c r="AC711" i="367" s="1"/>
  <c r="AB714" i="367"/>
  <c r="AC714" i="367" s="1"/>
  <c r="AB716" i="367"/>
  <c r="R718" i="367"/>
  <c r="P717" i="367"/>
  <c r="U717" i="367"/>
  <c r="Y717" i="367"/>
  <c r="AB723" i="367"/>
  <c r="V717" i="367"/>
  <c r="K736" i="367"/>
  <c r="K741" i="367"/>
  <c r="AC747" i="367"/>
  <c r="AB753" i="367"/>
  <c r="R758" i="367"/>
  <c r="AB758" i="367" s="1"/>
  <c r="AA758" i="367"/>
  <c r="K760" i="367"/>
  <c r="R763" i="367"/>
  <c r="AB781" i="367"/>
  <c r="K797" i="367"/>
  <c r="K803" i="367"/>
  <c r="AA807" i="367"/>
  <c r="AA809" i="367"/>
  <c r="AA811" i="367"/>
  <c r="AA813" i="367"/>
  <c r="AA815" i="367"/>
  <c r="AA817" i="367"/>
  <c r="AB819" i="367"/>
  <c r="P821" i="367"/>
  <c r="R828" i="367"/>
  <c r="AA828" i="367"/>
  <c r="K830" i="367"/>
  <c r="K844" i="367"/>
  <c r="AB847" i="367"/>
  <c r="AC847" i="367" s="1"/>
  <c r="AA850" i="367"/>
  <c r="AA852" i="367"/>
  <c r="K854" i="367"/>
  <c r="AB857" i="367"/>
  <c r="AB859" i="367"/>
  <c r="K876" i="367"/>
  <c r="AB879" i="367"/>
  <c r="AC879" i="367" s="1"/>
  <c r="AA882" i="367"/>
  <c r="AA884" i="367"/>
  <c r="K886" i="367"/>
  <c r="AB889" i="367"/>
  <c r="AB891" i="367"/>
  <c r="AA913" i="367"/>
  <c r="AB920" i="367"/>
  <c r="AB924" i="367"/>
  <c r="AB953" i="367"/>
  <c r="AC953" i="367" s="1"/>
  <c r="AB960" i="367"/>
  <c r="AB969" i="367"/>
  <c r="AC969" i="367" s="1"/>
  <c r="AB979" i="367"/>
  <c r="AA1008" i="367"/>
  <c r="K1017" i="367"/>
  <c r="K1023" i="367"/>
  <c r="R1038" i="367"/>
  <c r="O985" i="367"/>
  <c r="AB1040" i="367"/>
  <c r="AB1044" i="367"/>
  <c r="AB1048" i="367"/>
  <c r="AC1048" i="367" s="1"/>
  <c r="R1057" i="367"/>
  <c r="AA1057" i="367"/>
  <c r="K1093" i="367"/>
  <c r="K1097" i="367"/>
  <c r="AB1098" i="367"/>
  <c r="I1134" i="367"/>
  <c r="Q1146" i="367"/>
  <c r="Q1145" i="367" s="1"/>
  <c r="K1149" i="367"/>
  <c r="AC1282" i="367"/>
  <c r="AB702" i="367"/>
  <c r="AC702" i="367" s="1"/>
  <c r="AB722" i="367"/>
  <c r="AB744" i="367"/>
  <c r="AB746" i="367"/>
  <c r="AB756" i="367"/>
  <c r="AC756" i="367" s="1"/>
  <c r="AB757" i="367"/>
  <c r="T717" i="367"/>
  <c r="AB762" i="367"/>
  <c r="AB764" i="367"/>
  <c r="AB766" i="367"/>
  <c r="AC766" i="367" s="1"/>
  <c r="AB768" i="367"/>
  <c r="AC768" i="367" s="1"/>
  <c r="AB770" i="367"/>
  <c r="AC770" i="367" s="1"/>
  <c r="AB772" i="367"/>
  <c r="AC772" i="367" s="1"/>
  <c r="AB774" i="367"/>
  <c r="AB776" i="367"/>
  <c r="AC776" i="367" s="1"/>
  <c r="AB778" i="367"/>
  <c r="AC778" i="367" s="1"/>
  <c r="AB792" i="367"/>
  <c r="AC927" i="367"/>
  <c r="K961" i="367"/>
  <c r="R964" i="367"/>
  <c r="N985" i="367"/>
  <c r="N981" i="367" s="1"/>
  <c r="K991" i="367"/>
  <c r="Z985" i="367"/>
  <c r="K999" i="367"/>
  <c r="K1007" i="367"/>
  <c r="AC1028" i="367"/>
  <c r="K1029" i="367"/>
  <c r="AA1031" i="367"/>
  <c r="K1033" i="367"/>
  <c r="AA1037" i="367"/>
  <c r="K1038" i="367"/>
  <c r="K1041" i="367"/>
  <c r="K1081" i="367"/>
  <c r="K1083" i="367"/>
  <c r="K838" i="367"/>
  <c r="K860" i="367"/>
  <c r="AA866" i="367"/>
  <c r="AA868" i="367"/>
  <c r="K870" i="367"/>
  <c r="K892" i="367"/>
  <c r="AA898" i="367"/>
  <c r="AA900" i="367"/>
  <c r="K902" i="367"/>
  <c r="AB905" i="367"/>
  <c r="AB922" i="367"/>
  <c r="AB926" i="367"/>
  <c r="AB951" i="367"/>
  <c r="AC951" i="367" s="1"/>
  <c r="AB955" i="367"/>
  <c r="AC955" i="367" s="1"/>
  <c r="AB958" i="367"/>
  <c r="AB984" i="367"/>
  <c r="AA1012" i="367"/>
  <c r="AA1017" i="367"/>
  <c r="R1019" i="367"/>
  <c r="R1020" i="367"/>
  <c r="AB1021" i="367"/>
  <c r="AC1021" i="367" s="1"/>
  <c r="AA1023" i="367"/>
  <c r="K1051" i="367"/>
  <c r="AC1052" i="367"/>
  <c r="K1071" i="367"/>
  <c r="AC1076" i="367"/>
  <c r="R1079" i="367"/>
  <c r="AA1079" i="367"/>
  <c r="K1116" i="367"/>
  <c r="AB1124" i="367"/>
  <c r="AA1041" i="367"/>
  <c r="K1043" i="367"/>
  <c r="K1047" i="367"/>
  <c r="AB1056" i="367"/>
  <c r="AC1056" i="367" s="1"/>
  <c r="K1063" i="367"/>
  <c r="AB1064" i="367"/>
  <c r="R1065" i="367"/>
  <c r="AB1068" i="367"/>
  <c r="AC1068" i="367" s="1"/>
  <c r="N1120" i="367"/>
  <c r="N1119" i="367" s="1"/>
  <c r="N1118" i="367" s="1"/>
  <c r="AA1121" i="367"/>
  <c r="W1120" i="367"/>
  <c r="W1119" i="367" s="1"/>
  <c r="W1118" i="367" s="1"/>
  <c r="H1120" i="367"/>
  <c r="H1119" i="367" s="1"/>
  <c r="H1118" i="367" s="1"/>
  <c r="M1120" i="367"/>
  <c r="M1119" i="367" s="1"/>
  <c r="M1118" i="367" s="1"/>
  <c r="Q1120" i="367"/>
  <c r="Q1119" i="367" s="1"/>
  <c r="Q1118" i="367" s="1"/>
  <c r="AB1128" i="367"/>
  <c r="AC1128" i="367" s="1"/>
  <c r="P1146" i="367"/>
  <c r="P1145" i="367" s="1"/>
  <c r="U1146" i="367"/>
  <c r="U1145" i="367" s="1"/>
  <c r="Y1146" i="367"/>
  <c r="Y1145" i="367" s="1"/>
  <c r="AB1148" i="367"/>
  <c r="S1159" i="367"/>
  <c r="W1159" i="367"/>
  <c r="W1153" i="367" s="1"/>
  <c r="W1152" i="367" s="1"/>
  <c r="AB1177" i="367"/>
  <c r="AB1197" i="367"/>
  <c r="AC1197" i="367" s="1"/>
  <c r="AB1198" i="367"/>
  <c r="H1207" i="367"/>
  <c r="H1206" i="367" s="1"/>
  <c r="H1205" i="367" s="1"/>
  <c r="R1217" i="367"/>
  <c r="S1207" i="367"/>
  <c r="AB1219" i="367"/>
  <c r="AC1219" i="367" s="1"/>
  <c r="G1207" i="367"/>
  <c r="G1206" i="367" s="1"/>
  <c r="G1205" i="367" s="1"/>
  <c r="R1220" i="367"/>
  <c r="AB1237" i="367"/>
  <c r="AB1243" i="367"/>
  <c r="AB1256" i="367"/>
  <c r="O1257" i="367"/>
  <c r="AB1281" i="367"/>
  <c r="AC1281" i="367" s="1"/>
  <c r="AB1289" i="367"/>
  <c r="AC1289" i="367" s="1"/>
  <c r="AB1311" i="367"/>
  <c r="AC1311" i="367" s="1"/>
  <c r="AB1312" i="367"/>
  <c r="AB1313" i="367"/>
  <c r="AC1313" i="367" s="1"/>
  <c r="AB1375" i="367"/>
  <c r="AC1375" i="367" s="1"/>
  <c r="AB1399" i="367"/>
  <c r="AB1403" i="367"/>
  <c r="AC1412" i="367"/>
  <c r="AB1413" i="367"/>
  <c r="AB1417" i="367"/>
  <c r="AB1435" i="367"/>
  <c r="F1478" i="367"/>
  <c r="J1478" i="367"/>
  <c r="J1290" i="367" s="1"/>
  <c r="J1284" i="367" s="1"/>
  <c r="O1478" i="367"/>
  <c r="K1505" i="367"/>
  <c r="AB1630" i="367"/>
  <c r="AC1630" i="367" s="1"/>
  <c r="K1650" i="367"/>
  <c r="O1153" i="367"/>
  <c r="O1152" i="367" s="1"/>
  <c r="T1153" i="367"/>
  <c r="T1152" i="367" s="1"/>
  <c r="AC1158" i="367"/>
  <c r="X1159" i="367"/>
  <c r="X1153" i="367" s="1"/>
  <c r="X1152" i="367" s="1"/>
  <c r="F1159" i="367"/>
  <c r="J1159" i="367"/>
  <c r="O1159" i="367"/>
  <c r="T1159" i="367"/>
  <c r="AC1168" i="367"/>
  <c r="I1173" i="367"/>
  <c r="I1172" i="367" s="1"/>
  <c r="R1202" i="367"/>
  <c r="AC1211" i="367"/>
  <c r="AB1241" i="367"/>
  <c r="AC1241" i="367" s="1"/>
  <c r="K1247" i="367"/>
  <c r="AC1260" i="367"/>
  <c r="AC1286" i="367"/>
  <c r="AC1304" i="367"/>
  <c r="AC1359" i="367"/>
  <c r="AC1376" i="367"/>
  <c r="AC1379" i="367"/>
  <c r="AC1380" i="367"/>
  <c r="AC1387" i="367"/>
  <c r="AC1388" i="367"/>
  <c r="AC1472" i="367"/>
  <c r="AC1474" i="367"/>
  <c r="AC1482" i="367"/>
  <c r="AC1161" i="367"/>
  <c r="AC1176" i="367"/>
  <c r="AC1178" i="367"/>
  <c r="K1180" i="367"/>
  <c r="Z1172" i="367"/>
  <c r="AC1181" i="367"/>
  <c r="H1185" i="367"/>
  <c r="M1185" i="367"/>
  <c r="Q1185" i="367"/>
  <c r="M1207" i="367"/>
  <c r="M1206" i="367" s="1"/>
  <c r="M1205" i="367" s="1"/>
  <c r="M1192" i="367" s="1"/>
  <c r="M1191" i="367" s="1"/>
  <c r="X1207" i="367"/>
  <c r="X1206" i="367" s="1"/>
  <c r="X1205" i="367" s="1"/>
  <c r="F1207" i="367"/>
  <c r="F1206" i="367" s="1"/>
  <c r="F1205" i="367" s="1"/>
  <c r="J1207" i="367"/>
  <c r="J1206" i="367" s="1"/>
  <c r="J1205" i="367" s="1"/>
  <c r="J1192" i="367" s="1"/>
  <c r="J1191" i="367" s="1"/>
  <c r="O1207" i="367"/>
  <c r="O1206" i="367" s="1"/>
  <c r="O1205" i="367" s="1"/>
  <c r="T1207" i="367"/>
  <c r="T1206" i="367" s="1"/>
  <c r="T1205" i="367" s="1"/>
  <c r="AC1210" i="367"/>
  <c r="AC1213" i="367"/>
  <c r="AC1225" i="367"/>
  <c r="AB1239" i="367"/>
  <c r="H1257" i="367"/>
  <c r="H1249" i="367" s="1"/>
  <c r="AB1263" i="367"/>
  <c r="F1265" i="367"/>
  <c r="J1265" i="367"/>
  <c r="T1265" i="367"/>
  <c r="X1265" i="367"/>
  <c r="S1265" i="367"/>
  <c r="W1265" i="367"/>
  <c r="K1274" i="367"/>
  <c r="F1290" i="367"/>
  <c r="F1284" i="367" s="1"/>
  <c r="H1292" i="367"/>
  <c r="H1291" i="367" s="1"/>
  <c r="M1292" i="367"/>
  <c r="M1291" i="367" s="1"/>
  <c r="M1290" i="367" s="1"/>
  <c r="M1284" i="367" s="1"/>
  <c r="Q1292" i="367"/>
  <c r="Q1291" i="367" s="1"/>
  <c r="V1292" i="367"/>
  <c r="V1291" i="367" s="1"/>
  <c r="Z1292" i="367"/>
  <c r="Z1291" i="367" s="1"/>
  <c r="Z1290" i="367" s="1"/>
  <c r="Z1284" i="367" s="1"/>
  <c r="AB1294" i="367"/>
  <c r="AC1294" i="367" s="1"/>
  <c r="AB1295" i="367"/>
  <c r="AB1297" i="367"/>
  <c r="AC1297" i="367" s="1"/>
  <c r="AB1298" i="367"/>
  <c r="AB1301" i="367"/>
  <c r="AB1307" i="367"/>
  <c r="AC1307" i="367" s="1"/>
  <c r="AB1317" i="367"/>
  <c r="AC1317" i="367" s="1"/>
  <c r="AB1319" i="367"/>
  <c r="AB1320" i="367"/>
  <c r="AC1320" i="367" s="1"/>
  <c r="AB1373" i="367"/>
  <c r="AC1373" i="367" s="1"/>
  <c r="AB1423" i="367"/>
  <c r="AB1428" i="367"/>
  <c r="AC1428" i="367" s="1"/>
  <c r="AB1432" i="367"/>
  <c r="AB1436" i="367"/>
  <c r="AC1436" i="367" s="1"/>
  <c r="AB1437" i="367"/>
  <c r="AB1440" i="367"/>
  <c r="AB1441" i="367"/>
  <c r="AB1392" i="367"/>
  <c r="AB1393" i="367"/>
  <c r="AB1415" i="367"/>
  <c r="AB1420" i="367"/>
  <c r="AC1420" i="367" s="1"/>
  <c r="AB1421" i="367"/>
  <c r="AC1421" i="367" s="1"/>
  <c r="AB1424" i="367"/>
  <c r="AB1425" i="367"/>
  <c r="AB1493" i="367"/>
  <c r="AB1494" i="367"/>
  <c r="AB1495" i="367"/>
  <c r="AB1496" i="367"/>
  <c r="AC1496" i="367" s="1"/>
  <c r="AB1497" i="367"/>
  <c r="AB1498" i="367"/>
  <c r="AC1498" i="367" s="1"/>
  <c r="AB1499" i="367"/>
  <c r="AB1500" i="367"/>
  <c r="AB1525" i="367"/>
  <c r="AC1525" i="367" s="1"/>
  <c r="AB1526" i="367"/>
  <c r="AB1533" i="367"/>
  <c r="AB1534" i="367"/>
  <c r="AB1539" i="367"/>
  <c r="AB1547" i="367"/>
  <c r="AC1547" i="367" s="1"/>
  <c r="AB1556" i="367"/>
  <c r="AC1556" i="367" s="1"/>
  <c r="AB1559" i="367"/>
  <c r="AB1579" i="367"/>
  <c r="AB1587" i="367"/>
  <c r="AC1587" i="367" s="1"/>
  <c r="AB1591" i="367"/>
  <c r="AB1613" i="367"/>
  <c r="AB1617" i="367"/>
  <c r="AB1621" i="367"/>
  <c r="AB1622" i="367"/>
  <c r="R1632" i="367"/>
  <c r="AB1656" i="367"/>
  <c r="AB1681" i="367"/>
  <c r="AC1681" i="367" s="1"/>
  <c r="AB1695" i="367"/>
  <c r="AC1695" i="367" s="1"/>
  <c r="Q1743" i="367"/>
  <c r="Q1742" i="367" s="1"/>
  <c r="K1744" i="367"/>
  <c r="H1743" i="367"/>
  <c r="H1742" i="367" s="1"/>
  <c r="V1743" i="367"/>
  <c r="V1742" i="367" s="1"/>
  <c r="Z1743" i="367"/>
  <c r="Z1742" i="367" s="1"/>
  <c r="AB1748" i="367"/>
  <c r="AC1748" i="367" s="1"/>
  <c r="AB1750" i="367"/>
  <c r="AB1752" i="367"/>
  <c r="K1766" i="367"/>
  <c r="V1762" i="367"/>
  <c r="V1761" i="367" s="1"/>
  <c r="AC1515" i="367"/>
  <c r="AC1516" i="367"/>
  <c r="AC1517" i="367"/>
  <c r="AB1541" i="367"/>
  <c r="AC1541" i="367" s="1"/>
  <c r="AB1549" i="367"/>
  <c r="AC1564" i="367"/>
  <c r="AC1577" i="367"/>
  <c r="AB1578" i="367"/>
  <c r="AC1585" i="367"/>
  <c r="AC1596" i="367"/>
  <c r="K1629" i="367"/>
  <c r="Q1518" i="367"/>
  <c r="V1518" i="367"/>
  <c r="Z1518" i="367"/>
  <c r="F1649" i="367"/>
  <c r="F1648" i="367" s="1"/>
  <c r="AB1655" i="367"/>
  <c r="AC1702" i="367"/>
  <c r="G1722" i="367"/>
  <c r="G1721" i="367" s="1"/>
  <c r="Q1722" i="367"/>
  <c r="Q1721" i="367" s="1"/>
  <c r="Z1722" i="367"/>
  <c r="Z1721" i="367" s="1"/>
  <c r="I1743" i="367"/>
  <c r="I1742" i="367" s="1"/>
  <c r="I1735" i="367" s="1"/>
  <c r="N1743" i="367"/>
  <c r="N1742" i="367" s="1"/>
  <c r="N1735" i="367" s="1"/>
  <c r="P1743" i="367"/>
  <c r="P1742" i="367" s="1"/>
  <c r="AC1759" i="367"/>
  <c r="K1506" i="367"/>
  <c r="I1478" i="367"/>
  <c r="AB1527" i="367"/>
  <c r="AB1532" i="367"/>
  <c r="AB1557" i="367"/>
  <c r="AC1557" i="367" s="1"/>
  <c r="AB1571" i="367"/>
  <c r="AB1575" i="367"/>
  <c r="AB1595" i="367"/>
  <c r="AB1623" i="367"/>
  <c r="AB1635" i="367"/>
  <c r="AB1636" i="367"/>
  <c r="AB1647" i="367"/>
  <c r="AC1647" i="367" s="1"/>
  <c r="D1658" i="367"/>
  <c r="H1658" i="367"/>
  <c r="H1649" i="367" s="1"/>
  <c r="H1648" i="367" s="1"/>
  <c r="Z1658" i="367"/>
  <c r="Z1649" i="367" s="1"/>
  <c r="Z1648" i="367" s="1"/>
  <c r="P1685" i="367"/>
  <c r="U1685" i="367"/>
  <c r="X1716" i="367"/>
  <c r="X1715" i="367" s="1"/>
  <c r="X1714" i="367" s="1"/>
  <c r="AB1729" i="367"/>
  <c r="AB1732" i="367"/>
  <c r="AB1765" i="367"/>
  <c r="AB1768" i="367"/>
  <c r="AA80" i="367"/>
  <c r="D26" i="367"/>
  <c r="D13" i="367" s="1"/>
  <c r="P26" i="367"/>
  <c r="P13" i="367" s="1"/>
  <c r="AA47" i="367"/>
  <c r="AB47" i="367" s="1"/>
  <c r="AC47" i="367" s="1"/>
  <c r="AB53" i="367"/>
  <c r="R70" i="367"/>
  <c r="R82" i="367"/>
  <c r="AA83" i="367"/>
  <c r="O18" i="367"/>
  <c r="O17" i="367" s="1"/>
  <c r="AA20" i="367"/>
  <c r="AA24" i="367"/>
  <c r="K28" i="367"/>
  <c r="K30" i="367"/>
  <c r="AA33" i="367"/>
  <c r="K38" i="367"/>
  <c r="R38" i="367"/>
  <c r="AB38" i="367" s="1"/>
  <c r="K39" i="367"/>
  <c r="R39" i="367"/>
  <c r="AA41" i="367"/>
  <c r="K42" i="367"/>
  <c r="R42" i="367"/>
  <c r="K44" i="367"/>
  <c r="K46" i="367"/>
  <c r="AA48" i="367"/>
  <c r="R49" i="367"/>
  <c r="R50" i="367"/>
  <c r="AA54" i="367"/>
  <c r="R55" i="367"/>
  <c r="R56" i="367"/>
  <c r="AA58" i="367"/>
  <c r="K62" i="367"/>
  <c r="AA64" i="367"/>
  <c r="R65" i="367"/>
  <c r="K66" i="367"/>
  <c r="R66" i="367"/>
  <c r="AC67" i="367"/>
  <c r="K69" i="367"/>
  <c r="K73" i="367"/>
  <c r="AA73" i="367"/>
  <c r="K75" i="367"/>
  <c r="AA79" i="367"/>
  <c r="K81" i="367"/>
  <c r="AA87" i="367"/>
  <c r="AA16" i="367"/>
  <c r="K19" i="367"/>
  <c r="K23" i="367"/>
  <c r="R25" i="367"/>
  <c r="AA25" i="367"/>
  <c r="W13" i="367"/>
  <c r="I13" i="367"/>
  <c r="AA28" i="367"/>
  <c r="AA30" i="367"/>
  <c r="AB30" i="367" s="1"/>
  <c r="AC30" i="367" s="1"/>
  <c r="R32" i="367"/>
  <c r="AA34" i="367"/>
  <c r="R35" i="367"/>
  <c r="AB36" i="367"/>
  <c r="AC36" i="367" s="1"/>
  <c r="AA38" i="367"/>
  <c r="AA42" i="367"/>
  <c r="D43" i="367"/>
  <c r="K43" i="367" s="1"/>
  <c r="AA44" i="367"/>
  <c r="K49" i="367"/>
  <c r="K50" i="367"/>
  <c r="AB52" i="367"/>
  <c r="AC52" i="367" s="1"/>
  <c r="K56" i="367"/>
  <c r="K59" i="367"/>
  <c r="R59" i="367"/>
  <c r="R61" i="367"/>
  <c r="AA61" i="367"/>
  <c r="K65" i="367"/>
  <c r="K68" i="367"/>
  <c r="R68" i="367"/>
  <c r="AA70" i="367"/>
  <c r="R71" i="367"/>
  <c r="K72" i="367"/>
  <c r="K74" i="367"/>
  <c r="AA78" i="367"/>
  <c r="K80" i="367"/>
  <c r="AA82" i="367"/>
  <c r="AA86" i="367"/>
  <c r="R87" i="367"/>
  <c r="AB87" i="367" s="1"/>
  <c r="AA90" i="367"/>
  <c r="R91" i="367"/>
  <c r="AB91" i="367" s="1"/>
  <c r="K92" i="367"/>
  <c r="AC93" i="367"/>
  <c r="AA94" i="367"/>
  <c r="K96" i="367"/>
  <c r="AA98" i="367"/>
  <c r="R99" i="367"/>
  <c r="AB99" i="367" s="1"/>
  <c r="K100" i="367"/>
  <c r="R100" i="367"/>
  <c r="AA104" i="367"/>
  <c r="R105" i="367"/>
  <c r="K106" i="367"/>
  <c r="R106" i="367"/>
  <c r="AA108" i="367"/>
  <c r="AA113" i="367"/>
  <c r="AB113" i="367" s="1"/>
  <c r="AC113" i="367" s="1"/>
  <c r="AB116" i="367"/>
  <c r="AC116" i="367" s="1"/>
  <c r="AA119" i="367"/>
  <c r="AB119" i="367" s="1"/>
  <c r="AC119" i="367" s="1"/>
  <c r="AA123" i="367"/>
  <c r="AB123" i="367" s="1"/>
  <c r="AC123" i="367" s="1"/>
  <c r="K125" i="367"/>
  <c r="AA125" i="367"/>
  <c r="K127" i="367"/>
  <c r="AA127" i="367"/>
  <c r="K130" i="367"/>
  <c r="R130" i="367"/>
  <c r="AA132" i="367"/>
  <c r="R133" i="367"/>
  <c r="R135" i="367"/>
  <c r="K136" i="367"/>
  <c r="R136" i="367"/>
  <c r="AA138" i="367"/>
  <c r="K143" i="367"/>
  <c r="AA143" i="367"/>
  <c r="AB143" i="367" s="1"/>
  <c r="AC143" i="367" s="1"/>
  <c r="K146" i="367"/>
  <c r="R146" i="367"/>
  <c r="AA148" i="367"/>
  <c r="K149" i="367"/>
  <c r="R149" i="367"/>
  <c r="K150" i="367"/>
  <c r="R150" i="367"/>
  <c r="AA154" i="367"/>
  <c r="AB158" i="367"/>
  <c r="AC158" i="367" s="1"/>
  <c r="AA161" i="367"/>
  <c r="AB161" i="367" s="1"/>
  <c r="AC161" i="367" s="1"/>
  <c r="D166" i="367"/>
  <c r="I165" i="367"/>
  <c r="AA167" i="367"/>
  <c r="AB167" i="367" s="1"/>
  <c r="AC167" i="367" s="1"/>
  <c r="AA169" i="367"/>
  <c r="AA173" i="367"/>
  <c r="AB173" i="367" s="1"/>
  <c r="AC173" i="367" s="1"/>
  <c r="K176" i="367"/>
  <c r="R176" i="367"/>
  <c r="R204" i="367"/>
  <c r="AB204" i="367" s="1"/>
  <c r="K205" i="367"/>
  <c r="AA206" i="367"/>
  <c r="R208" i="367"/>
  <c r="AB208" i="367" s="1"/>
  <c r="K209" i="367"/>
  <c r="F201" i="367"/>
  <c r="K201" i="367" s="1"/>
  <c r="R214" i="367"/>
  <c r="P212" i="367"/>
  <c r="U212" i="367"/>
  <c r="Y212" i="367"/>
  <c r="Y211" i="367" s="1"/>
  <c r="Y165" i="367" s="1"/>
  <c r="Y12" i="367" s="1"/>
  <c r="AB215" i="367"/>
  <c r="AC215" i="367" s="1"/>
  <c r="R222" i="367"/>
  <c r="AA222" i="367"/>
  <c r="K226" i="367"/>
  <c r="R228" i="367"/>
  <c r="AA228" i="367"/>
  <c r="R230" i="367"/>
  <c r="AA230" i="367"/>
  <c r="AA235" i="367"/>
  <c r="R237" i="367"/>
  <c r="AA239" i="367"/>
  <c r="M249" i="367"/>
  <c r="Q249" i="367"/>
  <c r="Y249" i="367"/>
  <c r="AB271" i="367"/>
  <c r="AC321" i="367"/>
  <c r="AC339" i="367"/>
  <c r="AC412" i="367"/>
  <c r="R15" i="367"/>
  <c r="AB28" i="367"/>
  <c r="AC28" i="367" s="1"/>
  <c r="K15" i="367"/>
  <c r="V13" i="367"/>
  <c r="Q13" i="367"/>
  <c r="K31" i="367"/>
  <c r="K34" i="367"/>
  <c r="R34" i="367"/>
  <c r="AB34" i="367" s="1"/>
  <c r="AA37" i="367"/>
  <c r="AC14" i="367"/>
  <c r="D18" i="367"/>
  <c r="V18" i="367"/>
  <c r="V17" i="367" s="1"/>
  <c r="Z18" i="367"/>
  <c r="Z17" i="367" s="1"/>
  <c r="R20" i="367"/>
  <c r="R21" i="367"/>
  <c r="AA21" i="367"/>
  <c r="D22" i="367"/>
  <c r="V22" i="367"/>
  <c r="AA22" i="367" s="1"/>
  <c r="Z22" i="367"/>
  <c r="R24" i="367"/>
  <c r="L27" i="367"/>
  <c r="L26" i="367" s="1"/>
  <c r="L13" i="367" s="1"/>
  <c r="AB29" i="367"/>
  <c r="R31" i="367"/>
  <c r="AA31" i="367"/>
  <c r="K32" i="367"/>
  <c r="K33" i="367"/>
  <c r="R33" i="367"/>
  <c r="K37" i="367"/>
  <c r="R37" i="367"/>
  <c r="AA39" i="367"/>
  <c r="K40" i="367"/>
  <c r="R40" i="367"/>
  <c r="K41" i="367"/>
  <c r="R41" i="367"/>
  <c r="AA46" i="367"/>
  <c r="AA50" i="367"/>
  <c r="K54" i="367"/>
  <c r="AA56" i="367"/>
  <c r="R57" i="367"/>
  <c r="R58" i="367"/>
  <c r="AA62" i="367"/>
  <c r="R63" i="367"/>
  <c r="AB63" i="367" s="1"/>
  <c r="AC63" i="367" s="1"/>
  <c r="K64" i="367"/>
  <c r="AA66" i="367"/>
  <c r="K71" i="367"/>
  <c r="AA71" i="367"/>
  <c r="U75" i="367"/>
  <c r="U74" i="367" s="1"/>
  <c r="AA74" i="367" s="1"/>
  <c r="AA77" i="367"/>
  <c r="K79" i="367"/>
  <c r="R79" i="367"/>
  <c r="AA81" i="367"/>
  <c r="K83" i="367"/>
  <c r="R83" i="367"/>
  <c r="K86" i="367"/>
  <c r="R86" i="367"/>
  <c r="AA89" i="367"/>
  <c r="K90" i="367"/>
  <c r="R90" i="367"/>
  <c r="K99" i="367"/>
  <c r="AA99" i="367"/>
  <c r="K105" i="367"/>
  <c r="AA105" i="367"/>
  <c r="AA110" i="367"/>
  <c r="R111" i="367"/>
  <c r="K112" i="367"/>
  <c r="R112" i="367"/>
  <c r="AA114" i="367"/>
  <c r="AB114" i="367" s="1"/>
  <c r="AC114" i="367" s="1"/>
  <c r="K115" i="367"/>
  <c r="R115" i="367"/>
  <c r="K117" i="367"/>
  <c r="R117" i="367"/>
  <c r="K118" i="367"/>
  <c r="R118" i="367"/>
  <c r="AA120" i="367"/>
  <c r="AB120" i="367" s="1"/>
  <c r="AC120" i="367" s="1"/>
  <c r="K121" i="367"/>
  <c r="R121" i="367"/>
  <c r="K122" i="367"/>
  <c r="R122" i="367"/>
  <c r="AA128" i="367"/>
  <c r="AB128" i="367" s="1"/>
  <c r="AC128" i="367" s="1"/>
  <c r="K133" i="367"/>
  <c r="AA133" i="367"/>
  <c r="K135" i="367"/>
  <c r="AA135" i="367"/>
  <c r="AA140" i="367"/>
  <c r="AB140" i="367" s="1"/>
  <c r="AC140" i="367" s="1"/>
  <c r="R141" i="367"/>
  <c r="K142" i="367"/>
  <c r="R142" i="367"/>
  <c r="AA144" i="367"/>
  <c r="AB144" i="367" s="1"/>
  <c r="AC144" i="367" s="1"/>
  <c r="AA149" i="367"/>
  <c r="AA156" i="367"/>
  <c r="AB156" i="367" s="1"/>
  <c r="AC156" i="367" s="1"/>
  <c r="K157" i="367"/>
  <c r="R157" i="367"/>
  <c r="K159" i="367"/>
  <c r="R159" i="367"/>
  <c r="K160" i="367"/>
  <c r="R160" i="367"/>
  <c r="AA162" i="367"/>
  <c r="K163" i="367"/>
  <c r="R163" i="367"/>
  <c r="K164" i="367"/>
  <c r="R164" i="367"/>
  <c r="AA170" i="367"/>
  <c r="AB170" i="367" s="1"/>
  <c r="AC170" i="367" s="1"/>
  <c r="K171" i="367"/>
  <c r="R171" i="367"/>
  <c r="K172" i="367"/>
  <c r="R172" i="367"/>
  <c r="AA174" i="367"/>
  <c r="AB174" i="367" s="1"/>
  <c r="AC174" i="367" s="1"/>
  <c r="AA179" i="367"/>
  <c r="AA184" i="367"/>
  <c r="AB184" i="367" s="1"/>
  <c r="AC184" i="367" s="1"/>
  <c r="K185" i="367"/>
  <c r="R185" i="367"/>
  <c r="K186" i="367"/>
  <c r="R186" i="367"/>
  <c r="AA188" i="367"/>
  <c r="AB188" i="367" s="1"/>
  <c r="AC188" i="367" s="1"/>
  <c r="K189" i="367"/>
  <c r="R189" i="367"/>
  <c r="K191" i="367"/>
  <c r="R191" i="367"/>
  <c r="K192" i="367"/>
  <c r="R192" i="367"/>
  <c r="AA194" i="367"/>
  <c r="K195" i="367"/>
  <c r="R195" i="367"/>
  <c r="K196" i="367"/>
  <c r="R196" i="367"/>
  <c r="AA198" i="367"/>
  <c r="H212" i="367"/>
  <c r="M212" i="367"/>
  <c r="Q212" i="367"/>
  <c r="Q211" i="367" s="1"/>
  <c r="Q165" i="367" s="1"/>
  <c r="R216" i="367"/>
  <c r="K228" i="367"/>
  <c r="AB229" i="367"/>
  <c r="AC229" i="367" s="1"/>
  <c r="K230" i="367"/>
  <c r="R233" i="367"/>
  <c r="AA233" i="367"/>
  <c r="S232" i="367"/>
  <c r="AA232" i="367" s="1"/>
  <c r="K233" i="367"/>
  <c r="AA344" i="367"/>
  <c r="S260" i="367"/>
  <c r="AA424" i="367"/>
  <c r="S423" i="367"/>
  <c r="AA423" i="367" s="1"/>
  <c r="AB73" i="367"/>
  <c r="R89" i="367"/>
  <c r="AA92" i="367"/>
  <c r="K94" i="367"/>
  <c r="AB95" i="367"/>
  <c r="AC95" i="367" s="1"/>
  <c r="AA96" i="367"/>
  <c r="R97" i="367"/>
  <c r="AB97" i="367" s="1"/>
  <c r="AC97" i="367" s="1"/>
  <c r="K98" i="367"/>
  <c r="AA100" i="367"/>
  <c r="R101" i="367"/>
  <c r="R103" i="367"/>
  <c r="K104" i="367"/>
  <c r="R104" i="367"/>
  <c r="AA106" i="367"/>
  <c r="R107" i="367"/>
  <c r="K108" i="367"/>
  <c r="R108" i="367"/>
  <c r="AB109" i="367"/>
  <c r="AC109" i="367" s="1"/>
  <c r="K111" i="367"/>
  <c r="AA111" i="367"/>
  <c r="AA115" i="367"/>
  <c r="AA117" i="367"/>
  <c r="AA121" i="367"/>
  <c r="AA130" i="367"/>
  <c r="R131" i="367"/>
  <c r="K132" i="367"/>
  <c r="R132" i="367"/>
  <c r="AA136" i="367"/>
  <c r="R137" i="367"/>
  <c r="K138" i="367"/>
  <c r="R138" i="367"/>
  <c r="AB139" i="367"/>
  <c r="AC139" i="367" s="1"/>
  <c r="K141" i="367"/>
  <c r="AA141" i="367"/>
  <c r="AA146" i="367"/>
  <c r="R147" i="367"/>
  <c r="K148" i="367"/>
  <c r="R148" i="367"/>
  <c r="AA150" i="367"/>
  <c r="R151" i="367"/>
  <c r="R153" i="367"/>
  <c r="K154" i="367"/>
  <c r="R154" i="367"/>
  <c r="AB155" i="367"/>
  <c r="AC155" i="367" s="1"/>
  <c r="AA157" i="367"/>
  <c r="AA159" i="367"/>
  <c r="AA163" i="367"/>
  <c r="AA171" i="367"/>
  <c r="AA176" i="367"/>
  <c r="R177" i="367"/>
  <c r="K178" i="367"/>
  <c r="R178" i="367"/>
  <c r="AA180" i="367"/>
  <c r="R181" i="367"/>
  <c r="K182" i="367"/>
  <c r="R182" i="367"/>
  <c r="AB183" i="367"/>
  <c r="AC183" i="367" s="1"/>
  <c r="AA185" i="367"/>
  <c r="AA189" i="367"/>
  <c r="AA191" i="367"/>
  <c r="AA195" i="367"/>
  <c r="AA201" i="367"/>
  <c r="AB224" i="367"/>
  <c r="AC224" i="367" s="1"/>
  <c r="R253" i="367"/>
  <c r="L249" i="367"/>
  <c r="AC335" i="367"/>
  <c r="R88" i="367"/>
  <c r="AB110" i="367"/>
  <c r="AB125" i="367"/>
  <c r="AB127" i="367"/>
  <c r="AB162" i="367"/>
  <c r="AA166" i="367"/>
  <c r="AB169" i="367"/>
  <c r="AB194" i="367"/>
  <c r="R201" i="367"/>
  <c r="AB201" i="367" s="1"/>
  <c r="R205" i="367"/>
  <c r="AA205" i="367"/>
  <c r="K206" i="367"/>
  <c r="R209" i="367"/>
  <c r="AA209" i="367"/>
  <c r="AA178" i="367"/>
  <c r="K179" i="367"/>
  <c r="R179" i="367"/>
  <c r="AB179" i="367" s="1"/>
  <c r="K180" i="367"/>
  <c r="R180" i="367"/>
  <c r="AA182" i="367"/>
  <c r="AA187" i="367"/>
  <c r="AB187" i="367" s="1"/>
  <c r="AC187" i="367" s="1"/>
  <c r="AB190" i="367"/>
  <c r="AC190" i="367" s="1"/>
  <c r="AA193" i="367"/>
  <c r="AB193" i="367" s="1"/>
  <c r="AC193" i="367" s="1"/>
  <c r="R203" i="367"/>
  <c r="AA203" i="367"/>
  <c r="K204" i="367"/>
  <c r="R207" i="367"/>
  <c r="AA207" i="367"/>
  <c r="K208" i="367"/>
  <c r="T212" i="367"/>
  <c r="T211" i="367" s="1"/>
  <c r="T165" i="367" s="1"/>
  <c r="T12" i="367" s="1"/>
  <c r="X212" i="367"/>
  <c r="AA216" i="367"/>
  <c r="X220" i="367"/>
  <c r="X219" i="367" s="1"/>
  <c r="X218" i="367" s="1"/>
  <c r="K222" i="367"/>
  <c r="J220" i="367"/>
  <c r="J219" i="367" s="1"/>
  <c r="J218" i="367" s="1"/>
  <c r="J211" i="367" s="1"/>
  <c r="J165" i="367" s="1"/>
  <c r="J12" i="367" s="1"/>
  <c r="O220" i="367"/>
  <c r="O219" i="367" s="1"/>
  <c r="O218" i="367" s="1"/>
  <c r="R226" i="367"/>
  <c r="AA226" i="367"/>
  <c r="R235" i="367"/>
  <c r="K236" i="367"/>
  <c r="AA237" i="367"/>
  <c r="R239" i="367"/>
  <c r="AB239" i="367" s="1"/>
  <c r="AC239" i="367" s="1"/>
  <c r="K240" i="367"/>
  <c r="AA241" i="367"/>
  <c r="K248" i="367"/>
  <c r="R250" i="367"/>
  <c r="AA250" i="367"/>
  <c r="W249" i="367"/>
  <c r="K251" i="367"/>
  <c r="R254" i="367"/>
  <c r="AA254" i="367"/>
  <c r="K255" i="367"/>
  <c r="I260" i="367"/>
  <c r="I259" i="367" s="1"/>
  <c r="I258" i="367" s="1"/>
  <c r="AA261" i="367"/>
  <c r="AB275" i="367"/>
  <c r="AB277" i="367"/>
  <c r="AC277" i="367" s="1"/>
  <c r="AB284" i="367"/>
  <c r="AB286" i="367"/>
  <c r="AC286" i="367" s="1"/>
  <c r="AB288" i="367"/>
  <c r="AB289" i="367"/>
  <c r="AC289" i="367" s="1"/>
  <c r="AB290" i="367"/>
  <c r="AC290" i="367" s="1"/>
  <c r="AB309" i="367"/>
  <c r="AB311" i="367"/>
  <c r="AC311" i="367" s="1"/>
  <c r="AB313" i="367"/>
  <c r="AC313" i="367" s="1"/>
  <c r="AB315" i="367"/>
  <c r="AB316" i="367"/>
  <c r="AC316" i="367" s="1"/>
  <c r="AB317" i="367"/>
  <c r="AB329" i="367"/>
  <c r="AC329" i="367" s="1"/>
  <c r="AB331" i="367"/>
  <c r="AC331" i="367" s="1"/>
  <c r="AB333" i="367"/>
  <c r="AC333" i="367" s="1"/>
  <c r="K346" i="367"/>
  <c r="R346" i="367"/>
  <c r="AB346" i="367" s="1"/>
  <c r="AB347" i="367"/>
  <c r="AC347" i="367" s="1"/>
  <c r="AB348" i="367"/>
  <c r="AC348" i="367" s="1"/>
  <c r="AB355" i="367"/>
  <c r="AC355" i="367" s="1"/>
  <c r="AB356" i="367"/>
  <c r="AC356" i="367" s="1"/>
  <c r="AB363" i="367"/>
  <c r="AC363" i="367" s="1"/>
  <c r="AB364" i="367"/>
  <c r="AC364" i="367" s="1"/>
  <c r="AB371" i="367"/>
  <c r="AC371" i="367" s="1"/>
  <c r="AB372" i="367"/>
  <c r="AC372" i="367" s="1"/>
  <c r="AB381" i="367"/>
  <c r="AC381" i="367" s="1"/>
  <c r="AB382" i="367"/>
  <c r="AC382" i="367" s="1"/>
  <c r="AB389" i="367"/>
  <c r="AC389" i="367" s="1"/>
  <c r="AB390" i="367"/>
  <c r="AC390" i="367" s="1"/>
  <c r="AB397" i="367"/>
  <c r="AC397" i="367" s="1"/>
  <c r="AB398" i="367"/>
  <c r="AC398" i="367" s="1"/>
  <c r="AB405" i="367"/>
  <c r="AC405" i="367" s="1"/>
  <c r="AB406" i="367"/>
  <c r="AA414" i="367"/>
  <c r="K424" i="367"/>
  <c r="R424" i="367"/>
  <c r="T430" i="367"/>
  <c r="AB442" i="367"/>
  <c r="AC442" i="367" s="1"/>
  <c r="AB443" i="367"/>
  <c r="AC443" i="367" s="1"/>
  <c r="AB450" i="367"/>
  <c r="AC450" i="367" s="1"/>
  <c r="K452" i="367"/>
  <c r="J430" i="367"/>
  <c r="O430" i="367"/>
  <c r="AC456" i="367"/>
  <c r="AC464" i="367"/>
  <c r="AB470" i="367"/>
  <c r="AC471" i="367"/>
  <c r="AC477" i="367"/>
  <c r="AC509" i="367"/>
  <c r="AA533" i="367"/>
  <c r="AB545" i="367"/>
  <c r="AC545" i="367" s="1"/>
  <c r="AC546" i="367"/>
  <c r="AB553" i="367"/>
  <c r="AC553" i="367" s="1"/>
  <c r="AC554" i="367"/>
  <c r="AB561" i="367"/>
  <c r="AC561" i="367" s="1"/>
  <c r="AC562" i="367"/>
  <c r="AB569" i="367"/>
  <c r="AC569" i="367" s="1"/>
  <c r="AC570" i="367"/>
  <c r="AB577" i="367"/>
  <c r="AC577" i="367" s="1"/>
  <c r="AC578" i="367"/>
  <c r="AB585" i="367"/>
  <c r="AC585" i="367" s="1"/>
  <c r="AC586" i="367"/>
  <c r="AB678" i="367"/>
  <c r="AC678" i="367" s="1"/>
  <c r="AC679" i="367"/>
  <c r="K718" i="367"/>
  <c r="D717" i="367"/>
  <c r="H717" i="367"/>
  <c r="M717" i="367"/>
  <c r="AC722" i="367"/>
  <c r="AA760" i="367"/>
  <c r="AC762" i="367"/>
  <c r="AC764" i="367"/>
  <c r="AA498" i="367"/>
  <c r="S497" i="367"/>
  <c r="AA504" i="367"/>
  <c r="R241" i="367"/>
  <c r="AB242" i="367"/>
  <c r="AC242" i="367" s="1"/>
  <c r="R246" i="367"/>
  <c r="AA246" i="367"/>
  <c r="G249" i="367"/>
  <c r="R252" i="367"/>
  <c r="AB252" i="367" s="1"/>
  <c r="AA252" i="367"/>
  <c r="K253" i="367"/>
  <c r="R256" i="367"/>
  <c r="AA256" i="367"/>
  <c r="L260" i="367"/>
  <c r="P260" i="367"/>
  <c r="P259" i="367" s="1"/>
  <c r="P258" i="367" s="1"/>
  <c r="U260" i="367"/>
  <c r="U259" i="367" s="1"/>
  <c r="U258" i="367" s="1"/>
  <c r="Y260" i="367"/>
  <c r="Y259" i="367" s="1"/>
  <c r="Y258" i="367" s="1"/>
  <c r="AB263" i="367"/>
  <c r="AC263" i="367" s="1"/>
  <c r="AB265" i="367"/>
  <c r="AC265" i="367" s="1"/>
  <c r="AB267" i="367"/>
  <c r="AB268" i="367"/>
  <c r="AC268" i="367" s="1"/>
  <c r="AB269" i="367"/>
  <c r="AB280" i="367"/>
  <c r="AC280" i="367" s="1"/>
  <c r="AB281" i="367"/>
  <c r="AB293" i="367"/>
  <c r="AC293" i="367" s="1"/>
  <c r="AB295" i="367"/>
  <c r="AC295" i="367" s="1"/>
  <c r="AB297" i="367"/>
  <c r="AC297" i="367" s="1"/>
  <c r="AB299" i="367"/>
  <c r="AC299" i="367" s="1"/>
  <c r="AB301" i="367"/>
  <c r="AC301" i="367" s="1"/>
  <c r="AB303" i="367"/>
  <c r="AB325" i="367"/>
  <c r="AC325" i="367" s="1"/>
  <c r="AB326" i="367"/>
  <c r="AB343" i="367"/>
  <c r="AC343" i="367" s="1"/>
  <c r="AA346" i="367"/>
  <c r="W259" i="367"/>
  <c r="W258" i="367" s="1"/>
  <c r="AB351" i="367"/>
  <c r="AC351" i="367" s="1"/>
  <c r="AB352" i="367"/>
  <c r="AB359" i="367"/>
  <c r="AC359" i="367" s="1"/>
  <c r="AB360" i="367"/>
  <c r="AB367" i="367"/>
  <c r="AC367" i="367" s="1"/>
  <c r="AB368" i="367"/>
  <c r="AB375" i="367"/>
  <c r="AC375" i="367" s="1"/>
  <c r="AB376" i="367"/>
  <c r="K379" i="367"/>
  <c r="R379" i="367"/>
  <c r="AB385" i="367"/>
  <c r="AC385" i="367" s="1"/>
  <c r="AB386" i="367"/>
  <c r="AB393" i="367"/>
  <c r="AC393" i="367" s="1"/>
  <c r="AB394" i="367"/>
  <c r="AB401" i="367"/>
  <c r="AC401" i="367" s="1"/>
  <c r="AB402" i="367"/>
  <c r="AB426" i="367"/>
  <c r="AC426" i="367" s="1"/>
  <c r="AB427" i="367"/>
  <c r="H430" i="367"/>
  <c r="X430" i="367"/>
  <c r="AB433" i="367"/>
  <c r="AC433" i="367" s="1"/>
  <c r="AB435" i="367"/>
  <c r="AC435" i="367" s="1"/>
  <c r="AB437" i="367"/>
  <c r="AB438" i="367"/>
  <c r="AC438" i="367" s="1"/>
  <c r="AB439" i="367"/>
  <c r="AB446" i="367"/>
  <c r="AC446" i="367" s="1"/>
  <c r="AB447" i="367"/>
  <c r="V430" i="367"/>
  <c r="Z430" i="367"/>
  <c r="AB460" i="367"/>
  <c r="AB468" i="367"/>
  <c r="AB481" i="367"/>
  <c r="AC481" i="367" s="1"/>
  <c r="AB483" i="367"/>
  <c r="AC483" i="367" s="1"/>
  <c r="AB491" i="367"/>
  <c r="AC491" i="367" s="1"/>
  <c r="AA505" i="367"/>
  <c r="AC513" i="367"/>
  <c r="AB521" i="367"/>
  <c r="AC521" i="367" s="1"/>
  <c r="K525" i="367"/>
  <c r="K708" i="367"/>
  <c r="AA708" i="367"/>
  <c r="AA712" i="367"/>
  <c r="AC234" i="367"/>
  <c r="R236" i="367"/>
  <c r="AA236" i="367"/>
  <c r="K237" i="367"/>
  <c r="R240" i="367"/>
  <c r="AB240" i="367" s="1"/>
  <c r="AC240" i="367" s="1"/>
  <c r="AA240" i="367"/>
  <c r="K241" i="367"/>
  <c r="K246" i="367"/>
  <c r="R248" i="367"/>
  <c r="AB248" i="367" s="1"/>
  <c r="AA248" i="367"/>
  <c r="V249" i="367"/>
  <c r="Z249" i="367"/>
  <c r="R251" i="367"/>
  <c r="AB251" i="367" s="1"/>
  <c r="K252" i="367"/>
  <c r="AA253" i="367"/>
  <c r="R255" i="367"/>
  <c r="AB255" i="367" s="1"/>
  <c r="K256" i="367"/>
  <c r="K261" i="367"/>
  <c r="H259" i="367"/>
  <c r="H258" i="367" s="1"/>
  <c r="R261" i="367"/>
  <c r="Q259" i="367"/>
  <c r="Q258" i="367" s="1"/>
  <c r="AC279" i="367"/>
  <c r="AC324" i="367"/>
  <c r="AC342" i="367"/>
  <c r="R344" i="367"/>
  <c r="AB344" i="367" s="1"/>
  <c r="O259" i="367"/>
  <c r="O258" i="367" s="1"/>
  <c r="AC350" i="367"/>
  <c r="AC358" i="367"/>
  <c r="AC366" i="367"/>
  <c r="AC374" i="367"/>
  <c r="AA379" i="367"/>
  <c r="AC384" i="367"/>
  <c r="AC392" i="367"/>
  <c r="AC400" i="367"/>
  <c r="AA413" i="367"/>
  <c r="K414" i="367"/>
  <c r="R414" i="367"/>
  <c r="R416" i="367"/>
  <c r="AB416" i="367" s="1"/>
  <c r="R419" i="367"/>
  <c r="AB419" i="367" s="1"/>
  <c r="AC421" i="367"/>
  <c r="AC425" i="367"/>
  <c r="AC445" i="367"/>
  <c r="AA452" i="367"/>
  <c r="AC458" i="367"/>
  <c r="AC466" i="367"/>
  <c r="AC489" i="367"/>
  <c r="K495" i="367"/>
  <c r="AA499" i="367"/>
  <c r="AA519" i="367"/>
  <c r="AA525" i="367"/>
  <c r="AB525" i="367" s="1"/>
  <c r="Q717" i="367"/>
  <c r="Q527" i="367" s="1"/>
  <c r="Q517" i="367" s="1"/>
  <c r="Q503" i="367" s="1"/>
  <c r="Q502" i="367" s="1"/>
  <c r="Q501" i="367" s="1"/>
  <c r="R745" i="367"/>
  <c r="N717" i="367"/>
  <c r="AB476" i="367"/>
  <c r="AC476" i="367" s="1"/>
  <c r="AC487" i="367"/>
  <c r="AA495" i="367"/>
  <c r="K497" i="367"/>
  <c r="AB510" i="367"/>
  <c r="AC510" i="367" s="1"/>
  <c r="AB512" i="367"/>
  <c r="AC512" i="367" s="1"/>
  <c r="AB524" i="367"/>
  <c r="AC524" i="367" s="1"/>
  <c r="Y527" i="367"/>
  <c r="Y517" i="367" s="1"/>
  <c r="Y503" i="367" s="1"/>
  <c r="Y502" i="367" s="1"/>
  <c r="Y501" i="367" s="1"/>
  <c r="AB541" i="367"/>
  <c r="AC541" i="367" s="1"/>
  <c r="AC542" i="367"/>
  <c r="AB549" i="367"/>
  <c r="AC549" i="367" s="1"/>
  <c r="AC550" i="367"/>
  <c r="AB557" i="367"/>
  <c r="AC557" i="367" s="1"/>
  <c r="AC558" i="367"/>
  <c r="AB565" i="367"/>
  <c r="AC565" i="367" s="1"/>
  <c r="AC566" i="367"/>
  <c r="AB573" i="367"/>
  <c r="AC573" i="367" s="1"/>
  <c r="AC574" i="367"/>
  <c r="AB581" i="367"/>
  <c r="AC581" i="367" s="1"/>
  <c r="AC582" i="367"/>
  <c r="AB591" i="367"/>
  <c r="AC591" i="367" s="1"/>
  <c r="AB599" i="367"/>
  <c r="AC599" i="367" s="1"/>
  <c r="AB607" i="367"/>
  <c r="AC607" i="367" s="1"/>
  <c r="AB615" i="367"/>
  <c r="AC615" i="367" s="1"/>
  <c r="AB623" i="367"/>
  <c r="AC623" i="367" s="1"/>
  <c r="AB631" i="367"/>
  <c r="AC631" i="367" s="1"/>
  <c r="AB639" i="367"/>
  <c r="AC639" i="367" s="1"/>
  <c r="AB647" i="367"/>
  <c r="AC647" i="367" s="1"/>
  <c r="AB655" i="367"/>
  <c r="AC655" i="367" s="1"/>
  <c r="AB663" i="367"/>
  <c r="AC663" i="367" s="1"/>
  <c r="AB670" i="367"/>
  <c r="AC670" i="367" s="1"/>
  <c r="AC671" i="367"/>
  <c r="AC683" i="367"/>
  <c r="AC684" i="367"/>
  <c r="R690" i="367"/>
  <c r="R693" i="367"/>
  <c r="AB693" i="367" s="1"/>
  <c r="AA693" i="367"/>
  <c r="K696" i="367"/>
  <c r="AB699" i="367"/>
  <c r="AC699" i="367" s="1"/>
  <c r="AB701" i="367"/>
  <c r="AC701" i="367" s="1"/>
  <c r="J717" i="367"/>
  <c r="AB724" i="367"/>
  <c r="AC724" i="367" s="1"/>
  <c r="AB725" i="367"/>
  <c r="AC725" i="367" s="1"/>
  <c r="K730" i="367"/>
  <c r="AB731" i="367"/>
  <c r="AC731" i="367" s="1"/>
  <c r="R736" i="367"/>
  <c r="AB736" i="367" s="1"/>
  <c r="AC736" i="367" s="1"/>
  <c r="AC740" i="367"/>
  <c r="R741" i="367"/>
  <c r="K748" i="367"/>
  <c r="AB749" i="367"/>
  <c r="AC749" i="367" s="1"/>
  <c r="K752" i="367"/>
  <c r="AC753" i="367"/>
  <c r="AC754" i="367"/>
  <c r="R780" i="367"/>
  <c r="AB780" i="367" s="1"/>
  <c r="AA780" i="367"/>
  <c r="D821" i="367"/>
  <c r="H821" i="367"/>
  <c r="H820" i="367" s="1"/>
  <c r="M821" i="367"/>
  <c r="M820" i="367" s="1"/>
  <c r="Q821" i="367"/>
  <c r="Q820" i="367" s="1"/>
  <c r="V821" i="367"/>
  <c r="V820" i="367" s="1"/>
  <c r="Z821" i="367"/>
  <c r="Z820" i="367" s="1"/>
  <c r="AB871" i="367"/>
  <c r="AC871" i="367" s="1"/>
  <c r="AB903" i="367"/>
  <c r="AC903" i="367" s="1"/>
  <c r="T985" i="367"/>
  <c r="F985" i="367"/>
  <c r="F981" i="367" s="1"/>
  <c r="F976" i="367" s="1"/>
  <c r="R765" i="367"/>
  <c r="R767" i="367"/>
  <c r="R769" i="367"/>
  <c r="R771" i="367"/>
  <c r="AA773" i="367"/>
  <c r="AA775" i="367"/>
  <c r="AB779" i="367"/>
  <c r="AC779" i="367" s="1"/>
  <c r="AB793" i="367"/>
  <c r="AB863" i="367"/>
  <c r="AC863" i="367" s="1"/>
  <c r="AB895" i="367"/>
  <c r="AC895" i="367" s="1"/>
  <c r="AC716" i="367"/>
  <c r="P820" i="367"/>
  <c r="P527" i="367" s="1"/>
  <c r="P517" i="367" s="1"/>
  <c r="P503" i="367" s="1"/>
  <c r="P502" i="367" s="1"/>
  <c r="P501" i="367" s="1"/>
  <c r="U821" i="367"/>
  <c r="U820" i="367" s="1"/>
  <c r="U527" i="367" s="1"/>
  <c r="U517" i="367" s="1"/>
  <c r="U503" i="367" s="1"/>
  <c r="U502" i="367" s="1"/>
  <c r="U501" i="367" s="1"/>
  <c r="I821" i="367"/>
  <c r="I820" i="367" s="1"/>
  <c r="I527" i="367" s="1"/>
  <c r="I517" i="367" s="1"/>
  <c r="I503" i="367" s="1"/>
  <c r="I502" i="367" s="1"/>
  <c r="I501" i="367" s="1"/>
  <c r="Y821" i="367"/>
  <c r="Y820" i="367" s="1"/>
  <c r="N976" i="367"/>
  <c r="S1120" i="367"/>
  <c r="S1119" i="367" s="1"/>
  <c r="S1118" i="367" s="1"/>
  <c r="V527" i="367"/>
  <c r="Z527" i="367"/>
  <c r="Z517" i="367" s="1"/>
  <c r="Z503" i="367" s="1"/>
  <c r="Z502" i="367" s="1"/>
  <c r="Z501" i="367" s="1"/>
  <c r="AB532" i="367"/>
  <c r="AC532" i="367" s="1"/>
  <c r="T527" i="367"/>
  <c r="T517" i="367" s="1"/>
  <c r="T503" i="367" s="1"/>
  <c r="T502" i="367" s="1"/>
  <c r="T501" i="367" s="1"/>
  <c r="AC535" i="367"/>
  <c r="AB595" i="367"/>
  <c r="AC595" i="367" s="1"/>
  <c r="AB596" i="367"/>
  <c r="AC596" i="367" s="1"/>
  <c r="AB603" i="367"/>
  <c r="AC603" i="367" s="1"/>
  <c r="AB604" i="367"/>
  <c r="AC604" i="367" s="1"/>
  <c r="AB611" i="367"/>
  <c r="AC611" i="367" s="1"/>
  <c r="AB612" i="367"/>
  <c r="AC612" i="367" s="1"/>
  <c r="AB619" i="367"/>
  <c r="AC619" i="367" s="1"/>
  <c r="AB620" i="367"/>
  <c r="AC620" i="367" s="1"/>
  <c r="AB627" i="367"/>
  <c r="AC627" i="367" s="1"/>
  <c r="AB628" i="367"/>
  <c r="AC628" i="367" s="1"/>
  <c r="AB635" i="367"/>
  <c r="AC635" i="367" s="1"/>
  <c r="AB636" i="367"/>
  <c r="AC636" i="367" s="1"/>
  <c r="AB643" i="367"/>
  <c r="AC643" i="367" s="1"/>
  <c r="AB644" i="367"/>
  <c r="AC644" i="367" s="1"/>
  <c r="AB651" i="367"/>
  <c r="AC651" i="367" s="1"/>
  <c r="AB652" i="367"/>
  <c r="AC652" i="367" s="1"/>
  <c r="AB659" i="367"/>
  <c r="AC659" i="367" s="1"/>
  <c r="AB660" i="367"/>
  <c r="AC660" i="367" s="1"/>
  <c r="AB667" i="367"/>
  <c r="AC667" i="367" s="1"/>
  <c r="AB668" i="367"/>
  <c r="AC668" i="367" s="1"/>
  <c r="AB676" i="367"/>
  <c r="AC676" i="367" s="1"/>
  <c r="AB685" i="367"/>
  <c r="AC685" i="367" s="1"/>
  <c r="AB686" i="367"/>
  <c r="AC686" i="367" s="1"/>
  <c r="AB689" i="367"/>
  <c r="AC689" i="367" s="1"/>
  <c r="AB691" i="367"/>
  <c r="AC691" i="367" s="1"/>
  <c r="K693" i="367"/>
  <c r="R700" i="367"/>
  <c r="AB707" i="367"/>
  <c r="AC707" i="367" s="1"/>
  <c r="AB709" i="367"/>
  <c r="K712" i="367"/>
  <c r="R712" i="367"/>
  <c r="AB713" i="367"/>
  <c r="AC713" i="367" s="1"/>
  <c r="R715" i="367"/>
  <c r="AB720" i="367"/>
  <c r="AC720" i="367" s="1"/>
  <c r="AB721" i="367"/>
  <c r="AC721" i="367" s="1"/>
  <c r="AB728" i="367"/>
  <c r="AC728" i="367" s="1"/>
  <c r="R730" i="367"/>
  <c r="AA730" i="367"/>
  <c r="AA736" i="367"/>
  <c r="AC744" i="367"/>
  <c r="AC746" i="367"/>
  <c r="R748" i="367"/>
  <c r="AB748" i="367" s="1"/>
  <c r="AA748" i="367"/>
  <c r="K758" i="367"/>
  <c r="AC758" i="367" s="1"/>
  <c r="AC759" i="367"/>
  <c r="R775" i="367"/>
  <c r="R777" i="367"/>
  <c r="R783" i="367"/>
  <c r="AB783" i="367" s="1"/>
  <c r="AC783" i="367" s="1"/>
  <c r="AB790" i="367"/>
  <c r="AC790" i="367" s="1"/>
  <c r="R800" i="367"/>
  <c r="AA803" i="367"/>
  <c r="AB806" i="367"/>
  <c r="AB808" i="367"/>
  <c r="AB810" i="367"/>
  <c r="AB812" i="367"/>
  <c r="AB814" i="367"/>
  <c r="AB816" i="367"/>
  <c r="AB818" i="367"/>
  <c r="R822" i="367"/>
  <c r="AA822" i="367"/>
  <c r="W821" i="367"/>
  <c r="W820" i="367" s="1"/>
  <c r="AB826" i="367"/>
  <c r="AC826" i="367" s="1"/>
  <c r="R830" i="367"/>
  <c r="AA830" i="367"/>
  <c r="K832" i="367"/>
  <c r="AB835" i="367"/>
  <c r="AC835" i="367" s="1"/>
  <c r="AB837" i="367"/>
  <c r="R838" i="367"/>
  <c r="AB839" i="367"/>
  <c r="AC839" i="367" s="1"/>
  <c r="AB841" i="367"/>
  <c r="AC841" i="367" s="1"/>
  <c r="AB843" i="367"/>
  <c r="AC845" i="367"/>
  <c r="AB849" i="367"/>
  <c r="AC849" i="367" s="1"/>
  <c r="AC853" i="367"/>
  <c r="AC857" i="367"/>
  <c r="AC861" i="367"/>
  <c r="AC865" i="367"/>
  <c r="AC869" i="367"/>
  <c r="AC873" i="367"/>
  <c r="AC877" i="367"/>
  <c r="AC881" i="367"/>
  <c r="AC885" i="367"/>
  <c r="AC889" i="367"/>
  <c r="AC893" i="367"/>
  <c r="AC897" i="367"/>
  <c r="AC901" i="367"/>
  <c r="AC905" i="367"/>
  <c r="AC914" i="367"/>
  <c r="V985" i="367"/>
  <c r="H1107" i="367"/>
  <c r="Q1159" i="367"/>
  <c r="AA528" i="367"/>
  <c r="AB534" i="367"/>
  <c r="AC534" i="367" s="1"/>
  <c r="AC539" i="367"/>
  <c r="AB593" i="367"/>
  <c r="AC593" i="367" s="1"/>
  <c r="AB601" i="367"/>
  <c r="AC601" i="367" s="1"/>
  <c r="AB609" i="367"/>
  <c r="AC609" i="367" s="1"/>
  <c r="AB617" i="367"/>
  <c r="AC617" i="367" s="1"/>
  <c r="AB625" i="367"/>
  <c r="AC625" i="367" s="1"/>
  <c r="AB633" i="367"/>
  <c r="AC633" i="367" s="1"/>
  <c r="AB641" i="367"/>
  <c r="AC641" i="367" s="1"/>
  <c r="AB649" i="367"/>
  <c r="AC649" i="367" s="1"/>
  <c r="AB657" i="367"/>
  <c r="AC657" i="367" s="1"/>
  <c r="AB665" i="367"/>
  <c r="AC665" i="367" s="1"/>
  <c r="AC674" i="367"/>
  <c r="R682" i="367"/>
  <c r="K687" i="367"/>
  <c r="R687" i="367"/>
  <c r="AB688" i="367"/>
  <c r="AC688" i="367" s="1"/>
  <c r="AB694" i="367"/>
  <c r="AC694" i="367" s="1"/>
  <c r="K700" i="367"/>
  <c r="AA700" i="367"/>
  <c r="AC705" i="367"/>
  <c r="R708" i="367"/>
  <c r="K715" i="367"/>
  <c r="X717" i="367"/>
  <c r="X527" i="367" s="1"/>
  <c r="X517" i="367" s="1"/>
  <c r="X503" i="367" s="1"/>
  <c r="X502" i="367" s="1"/>
  <c r="X501" i="367" s="1"/>
  <c r="AB719" i="367"/>
  <c r="AB727" i="367"/>
  <c r="F717" i="367"/>
  <c r="F527" i="367" s="1"/>
  <c r="F517" i="367" s="1"/>
  <c r="F503" i="367" s="1"/>
  <c r="F502" i="367" s="1"/>
  <c r="F501" i="367" s="1"/>
  <c r="AB734" i="367"/>
  <c r="AC734" i="367" s="1"/>
  <c r="AB735" i="367"/>
  <c r="AC735" i="367" s="1"/>
  <c r="AB738" i="367"/>
  <c r="AC738" i="367" s="1"/>
  <c r="AB739" i="367"/>
  <c r="AC739" i="367" s="1"/>
  <c r="AB743" i="367"/>
  <c r="R752" i="367"/>
  <c r="AA752" i="367"/>
  <c r="AC757" i="367"/>
  <c r="R760" i="367"/>
  <c r="AB760" i="367" s="1"/>
  <c r="AC760" i="367" s="1"/>
  <c r="K775" i="367"/>
  <c r="K777" i="367"/>
  <c r="K783" i="367"/>
  <c r="AB788" i="367"/>
  <c r="AC788" i="367" s="1"/>
  <c r="AB796" i="367"/>
  <c r="AC796" i="367" s="1"/>
  <c r="AB798" i="367"/>
  <c r="AB802" i="367"/>
  <c r="AB804" i="367"/>
  <c r="R807" i="367"/>
  <c r="R809" i="367"/>
  <c r="R811" i="367"/>
  <c r="R813" i="367"/>
  <c r="R815" i="367"/>
  <c r="R817" i="367"/>
  <c r="F821" i="367"/>
  <c r="F820" i="367" s="1"/>
  <c r="J821" i="367"/>
  <c r="J820" i="367" s="1"/>
  <c r="O821" i="367"/>
  <c r="O820" i="367" s="1"/>
  <c r="AB824" i="367"/>
  <c r="R832" i="367"/>
  <c r="AA832" i="367"/>
  <c r="K834" i="367"/>
  <c r="K836" i="367"/>
  <c r="R836" i="367"/>
  <c r="AA838" i="367"/>
  <c r="K840" i="367"/>
  <c r="K842" i="367"/>
  <c r="R842" i="367"/>
  <c r="R844" i="367"/>
  <c r="AB844" i="367" s="1"/>
  <c r="AC844" i="367" s="1"/>
  <c r="R846" i="367"/>
  <c r="AA846" i="367"/>
  <c r="K848" i="367"/>
  <c r="K850" i="367"/>
  <c r="R850" i="367"/>
  <c r="R852" i="367"/>
  <c r="R854" i="367"/>
  <c r="AA854" i="367"/>
  <c r="K856" i="367"/>
  <c r="K858" i="367"/>
  <c r="R858" i="367"/>
  <c r="R860" i="367"/>
  <c r="AB860" i="367" s="1"/>
  <c r="AC860" i="367" s="1"/>
  <c r="R862" i="367"/>
  <c r="AA862" i="367"/>
  <c r="K864" i="367"/>
  <c r="K866" i="367"/>
  <c r="R866" i="367"/>
  <c r="R868" i="367"/>
  <c r="R870" i="367"/>
  <c r="AA870" i="367"/>
  <c r="K872" i="367"/>
  <c r="K874" i="367"/>
  <c r="R874" i="367"/>
  <c r="R876" i="367"/>
  <c r="AB876" i="367" s="1"/>
  <c r="AC876" i="367" s="1"/>
  <c r="R878" i="367"/>
  <c r="AA878" i="367"/>
  <c r="K880" i="367"/>
  <c r="K882" i="367"/>
  <c r="R882" i="367"/>
  <c r="R884" i="367"/>
  <c r="R886" i="367"/>
  <c r="AA886" i="367"/>
  <c r="K888" i="367"/>
  <c r="K890" i="367"/>
  <c r="R890" i="367"/>
  <c r="R892" i="367"/>
  <c r="R894" i="367"/>
  <c r="AA894" i="367"/>
  <c r="K896" i="367"/>
  <c r="K898" i="367"/>
  <c r="R898" i="367"/>
  <c r="R900" i="367"/>
  <c r="R902" i="367"/>
  <c r="AA902" i="367"/>
  <c r="K904" i="367"/>
  <c r="K906" i="367"/>
  <c r="R906" i="367"/>
  <c r="R913" i="367"/>
  <c r="AB913" i="367" s="1"/>
  <c r="K919" i="367"/>
  <c r="R956" i="367"/>
  <c r="R971" i="367"/>
  <c r="D976" i="367"/>
  <c r="R978" i="367"/>
  <c r="R983" i="367"/>
  <c r="R1045" i="367"/>
  <c r="R1049" i="367"/>
  <c r="AA1049" i="367"/>
  <c r="K1055" i="367"/>
  <c r="R1061" i="367"/>
  <c r="AA1061" i="367"/>
  <c r="K1095" i="367"/>
  <c r="AA1097" i="367"/>
  <c r="X1107" i="367"/>
  <c r="X1134" i="367"/>
  <c r="AA1236" i="367"/>
  <c r="S1235" i="367"/>
  <c r="AA1235" i="367" s="1"/>
  <c r="AB786" i="367"/>
  <c r="AC786" i="367" s="1"/>
  <c r="AC789" i="367"/>
  <c r="AB794" i="367"/>
  <c r="R797" i="367"/>
  <c r="R803" i="367"/>
  <c r="G821" i="367"/>
  <c r="G820" i="367" s="1"/>
  <c r="R834" i="367"/>
  <c r="AA834" i="367"/>
  <c r="R840" i="367"/>
  <c r="AA840" i="367"/>
  <c r="R848" i="367"/>
  <c r="AA848" i="367"/>
  <c r="R856" i="367"/>
  <c r="AA856" i="367"/>
  <c r="R864" i="367"/>
  <c r="AA864" i="367"/>
  <c r="R872" i="367"/>
  <c r="AA872" i="367"/>
  <c r="R880" i="367"/>
  <c r="AA880" i="367"/>
  <c r="R888" i="367"/>
  <c r="AA888" i="367"/>
  <c r="R896" i="367"/>
  <c r="AA896" i="367"/>
  <c r="V981" i="367"/>
  <c r="D985" i="367"/>
  <c r="D981" i="367" s="1"/>
  <c r="H985" i="367"/>
  <c r="H981" i="367" s="1"/>
  <c r="H976" i="367" s="1"/>
  <c r="R989" i="367"/>
  <c r="P985" i="367"/>
  <c r="P981" i="367" s="1"/>
  <c r="P976" i="367" s="1"/>
  <c r="R993" i="367"/>
  <c r="R997" i="367"/>
  <c r="R1001" i="367"/>
  <c r="R1005" i="367"/>
  <c r="J985" i="367"/>
  <c r="J981" i="367" s="1"/>
  <c r="J976" i="367" s="1"/>
  <c r="AA1010" i="367"/>
  <c r="AA1011" i="367"/>
  <c r="AB1011" i="367" s="1"/>
  <c r="K1015" i="367"/>
  <c r="AA1015" i="367"/>
  <c r="K1020" i="367"/>
  <c r="AA1029" i="367"/>
  <c r="AA1033" i="367"/>
  <c r="M1007" i="367"/>
  <c r="M985" i="367" s="1"/>
  <c r="M981" i="367" s="1"/>
  <c r="AB1050" i="367"/>
  <c r="AC1050" i="367" s="1"/>
  <c r="R1053" i="367"/>
  <c r="AA1053" i="367"/>
  <c r="K1067" i="367"/>
  <c r="R1073" i="367"/>
  <c r="AA1073" i="367"/>
  <c r="K1075" i="367"/>
  <c r="K1077" i="367"/>
  <c r="AA1083" i="367"/>
  <c r="K1085" i="367"/>
  <c r="R1091" i="367"/>
  <c r="AC1115" i="367"/>
  <c r="AC1117" i="367"/>
  <c r="W1185" i="367"/>
  <c r="N1290" i="367"/>
  <c r="N1284" i="367" s="1"/>
  <c r="R904" i="367"/>
  <c r="AA904" i="367"/>
  <c r="K908" i="367"/>
  <c r="AC908" i="367" s="1"/>
  <c r="R911" i="367"/>
  <c r="R915" i="367"/>
  <c r="AB935" i="367"/>
  <c r="AC935" i="367" s="1"/>
  <c r="AB939" i="367"/>
  <c r="AC939" i="367" s="1"/>
  <c r="AB943" i="367"/>
  <c r="AC943" i="367" s="1"/>
  <c r="AB947" i="367"/>
  <c r="AC947" i="367" s="1"/>
  <c r="AA961" i="367"/>
  <c r="AB963" i="367"/>
  <c r="AC963" i="367" s="1"/>
  <c r="AB965" i="367"/>
  <c r="AC965" i="367" s="1"/>
  <c r="R973" i="367"/>
  <c r="AA973" i="367"/>
  <c r="X985" i="367"/>
  <c r="AA991" i="367"/>
  <c r="K993" i="367"/>
  <c r="AB994" i="367"/>
  <c r="AA999" i="367"/>
  <c r="K1001" i="367"/>
  <c r="AB1002" i="367"/>
  <c r="R1008" i="367"/>
  <c r="AB1008" i="367" s="1"/>
  <c r="AC1008" i="367" s="1"/>
  <c r="AA1009" i="367"/>
  <c r="AB1009" i="367" s="1"/>
  <c r="K1016" i="367"/>
  <c r="AA1016" i="367"/>
  <c r="R1017" i="367"/>
  <c r="AB1018" i="367"/>
  <c r="AC1018" i="367" s="1"/>
  <c r="K1019" i="367"/>
  <c r="K1022" i="367"/>
  <c r="AA1022" i="367"/>
  <c r="AB1024" i="367"/>
  <c r="AC1024" i="367" s="1"/>
  <c r="K1030" i="367"/>
  <c r="AA1030" i="367"/>
  <c r="AA1035" i="367"/>
  <c r="R1037" i="367"/>
  <c r="K1039" i="367"/>
  <c r="S985" i="367"/>
  <c r="W985" i="367"/>
  <c r="R1041" i="367"/>
  <c r="R1043" i="367"/>
  <c r="K1045" i="367"/>
  <c r="R1051" i="367"/>
  <c r="AA1059" i="367"/>
  <c r="R1067" i="367"/>
  <c r="AB1070" i="367"/>
  <c r="R1071" i="367"/>
  <c r="AB1072" i="367"/>
  <c r="AA1075" i="367"/>
  <c r="K1079" i="367"/>
  <c r="AB1080" i="367"/>
  <c r="R1081" i="367"/>
  <c r="AA1085" i="367"/>
  <c r="K1087" i="367"/>
  <c r="R1087" i="367"/>
  <c r="K1089" i="367"/>
  <c r="AA1089" i="367"/>
  <c r="K1091" i="367"/>
  <c r="AA1091" i="367"/>
  <c r="R1093" i="367"/>
  <c r="AB1094" i="367"/>
  <c r="AA1099" i="367"/>
  <c r="AB1110" i="367"/>
  <c r="AC1110" i="367" s="1"/>
  <c r="F1120" i="367"/>
  <c r="F1119" i="367" s="1"/>
  <c r="F1118" i="367" s="1"/>
  <c r="J1120" i="367"/>
  <c r="J1119" i="367" s="1"/>
  <c r="J1118" i="367" s="1"/>
  <c r="T1120" i="367"/>
  <c r="T1119" i="367" s="1"/>
  <c r="T1118" i="367" s="1"/>
  <c r="T1107" i="367" s="1"/>
  <c r="I1120" i="367"/>
  <c r="I1119" i="367" s="1"/>
  <c r="I1118" i="367" s="1"/>
  <c r="R1123" i="367"/>
  <c r="AB1127" i="367"/>
  <c r="AC1127" i="367" s="1"/>
  <c r="R1129" i="367"/>
  <c r="N1125" i="367"/>
  <c r="AB1136" i="367"/>
  <c r="AC1136" i="367" s="1"/>
  <c r="AB1137" i="367"/>
  <c r="AC1137" i="367" s="1"/>
  <c r="P1134" i="367"/>
  <c r="U1134" i="367"/>
  <c r="Y1134" i="367"/>
  <c r="Y1107" i="367" s="1"/>
  <c r="AB1142" i="367"/>
  <c r="AC1142" i="367" s="1"/>
  <c r="O1134" i="367"/>
  <c r="O1107" i="367" s="1"/>
  <c r="AC1150" i="367"/>
  <c r="R1167" i="367"/>
  <c r="S1153" i="367"/>
  <c r="F1192" i="367"/>
  <c r="F1191" i="367" s="1"/>
  <c r="AC1196" i="367"/>
  <c r="AB1199" i="367"/>
  <c r="AC1199" i="367" s="1"/>
  <c r="AB1200" i="367"/>
  <c r="W1207" i="367"/>
  <c r="W1206" i="367" s="1"/>
  <c r="W1205" i="367" s="1"/>
  <c r="AB1222" i="367"/>
  <c r="AC1239" i="367"/>
  <c r="AA1247" i="367"/>
  <c r="F1249" i="367"/>
  <c r="T1257" i="367"/>
  <c r="T1249" i="367" s="1"/>
  <c r="D1265" i="367"/>
  <c r="R1274" i="367"/>
  <c r="AB1381" i="367"/>
  <c r="AC1381" i="367" s="1"/>
  <c r="AB1382" i="367"/>
  <c r="AC1382" i="367" s="1"/>
  <c r="AB1383" i="367"/>
  <c r="AC1383" i="367" s="1"/>
  <c r="AB1384" i="367"/>
  <c r="AB1385" i="367"/>
  <c r="AC1385" i="367" s="1"/>
  <c r="AA1506" i="367"/>
  <c r="S1505" i="367"/>
  <c r="H1518" i="367"/>
  <c r="AC1139" i="367"/>
  <c r="K1147" i="367"/>
  <c r="I1146" i="367"/>
  <c r="I1145" i="367" s="1"/>
  <c r="AA1147" i="367"/>
  <c r="W1146" i="367"/>
  <c r="W1145" i="367" s="1"/>
  <c r="AA1169" i="367"/>
  <c r="AC1232" i="367"/>
  <c r="AA1255" i="367"/>
  <c r="S1254" i="367"/>
  <c r="AB907" i="367"/>
  <c r="AC907" i="367" s="1"/>
  <c r="AB909" i="367"/>
  <c r="AC909" i="367" s="1"/>
  <c r="R917" i="367"/>
  <c r="AA917" i="367"/>
  <c r="AB928" i="367"/>
  <c r="AC928" i="367" s="1"/>
  <c r="AB931" i="367"/>
  <c r="AC931" i="367" s="1"/>
  <c r="AB933" i="367"/>
  <c r="AB937" i="367"/>
  <c r="AC937" i="367" s="1"/>
  <c r="AB941" i="367"/>
  <c r="AC941" i="367" s="1"/>
  <c r="AB945" i="367"/>
  <c r="AC945" i="367" s="1"/>
  <c r="R949" i="367"/>
  <c r="AA949" i="367"/>
  <c r="R961" i="367"/>
  <c r="K964" i="367"/>
  <c r="R967" i="367"/>
  <c r="AA967" i="367"/>
  <c r="Z981" i="367"/>
  <c r="Z976" i="367" s="1"/>
  <c r="R987" i="367"/>
  <c r="AA987" i="367"/>
  <c r="AB990" i="367"/>
  <c r="R991" i="367"/>
  <c r="AB991" i="367" s="1"/>
  <c r="R995" i="367"/>
  <c r="AA995" i="367"/>
  <c r="AB998" i="367"/>
  <c r="R999" i="367"/>
  <c r="R1003" i="367"/>
  <c r="AA1003" i="367"/>
  <c r="AB1006" i="367"/>
  <c r="K1014" i="367"/>
  <c r="AA1014" i="367"/>
  <c r="R1015" i="367"/>
  <c r="AA1019" i="367"/>
  <c r="R1025" i="367"/>
  <c r="R1029" i="367"/>
  <c r="R1030" i="367"/>
  <c r="K1032" i="367"/>
  <c r="AA1032" i="367"/>
  <c r="AB1034" i="367"/>
  <c r="AC1034" i="367" s="1"/>
  <c r="K1035" i="367"/>
  <c r="G985" i="367"/>
  <c r="R1039" i="367"/>
  <c r="AB1042" i="367"/>
  <c r="R1047" i="367"/>
  <c r="R1055" i="367"/>
  <c r="AB1058" i="367"/>
  <c r="R1059" i="367"/>
  <c r="AB1060" i="367"/>
  <c r="R1063" i="367"/>
  <c r="K1065" i="367"/>
  <c r="AA1071" i="367"/>
  <c r="AB1074" i="367"/>
  <c r="R1075" i="367"/>
  <c r="R1077" i="367"/>
  <c r="AB1078" i="367"/>
  <c r="R1083" i="367"/>
  <c r="R1085" i="367"/>
  <c r="R1095" i="367"/>
  <c r="AA1095" i="367"/>
  <c r="K1099" i="367"/>
  <c r="AB1100" i="367"/>
  <c r="K1113" i="367"/>
  <c r="D1120" i="367"/>
  <c r="D1119" i="367" s="1"/>
  <c r="D1118" i="367" s="1"/>
  <c r="V1120" i="367"/>
  <c r="V1119" i="367" s="1"/>
  <c r="V1118" i="367" s="1"/>
  <c r="Z1120" i="367"/>
  <c r="Z1119" i="367" s="1"/>
  <c r="Z1118" i="367" s="1"/>
  <c r="AB1122" i="367"/>
  <c r="AB1133" i="367"/>
  <c r="AC1148" i="367"/>
  <c r="AB1155" i="367"/>
  <c r="AC1155" i="367" s="1"/>
  <c r="AB1156" i="367"/>
  <c r="R1162" i="367"/>
  <c r="H1159" i="367"/>
  <c r="H1153" i="367" s="1"/>
  <c r="H1152" i="367" s="1"/>
  <c r="P1159" i="367"/>
  <c r="P1153" i="367" s="1"/>
  <c r="P1152" i="367" s="1"/>
  <c r="Y1159" i="367"/>
  <c r="AB1165" i="367"/>
  <c r="AC1165" i="367" s="1"/>
  <c r="AB1166" i="367"/>
  <c r="G1173" i="367"/>
  <c r="G1172" i="367" s="1"/>
  <c r="R1174" i="367"/>
  <c r="P1173" i="367"/>
  <c r="P1172" i="367" s="1"/>
  <c r="U1173" i="367"/>
  <c r="U1172" i="367" s="1"/>
  <c r="Y1173" i="367"/>
  <c r="Y1172" i="367" s="1"/>
  <c r="AB1203" i="367"/>
  <c r="AC1203" i="367" s="1"/>
  <c r="AB1204" i="367"/>
  <c r="AC1204" i="367" s="1"/>
  <c r="P1207" i="367"/>
  <c r="P1206" i="367" s="1"/>
  <c r="P1205" i="367" s="1"/>
  <c r="AC1222" i="367"/>
  <c r="AC1224" i="367"/>
  <c r="AB1227" i="367"/>
  <c r="AC1227" i="367" s="1"/>
  <c r="R1228" i="367"/>
  <c r="AB1229" i="367"/>
  <c r="AB1231" i="367"/>
  <c r="AC1243" i="367"/>
  <c r="J1249" i="367"/>
  <c r="AC1263" i="367"/>
  <c r="J1264" i="367"/>
  <c r="AC1268" i="367"/>
  <c r="R1269" i="367"/>
  <c r="D1273" i="367"/>
  <c r="K1273" i="367" s="1"/>
  <c r="AB1279" i="367"/>
  <c r="AB1321" i="367"/>
  <c r="AC1321" i="367" s="1"/>
  <c r="AB1322" i="367"/>
  <c r="AB1360" i="367"/>
  <c r="AC1360" i="367" s="1"/>
  <c r="AB1361" i="367"/>
  <c r="AB1362" i="367"/>
  <c r="AC1362" i="367" s="1"/>
  <c r="AB1363" i="367"/>
  <c r="AC1363" i="367" s="1"/>
  <c r="AA1162" i="367"/>
  <c r="AB1162" i="367" s="1"/>
  <c r="R1170" i="367"/>
  <c r="H1173" i="367"/>
  <c r="H1172" i="367" s="1"/>
  <c r="M1173" i="367"/>
  <c r="M1172" i="367" s="1"/>
  <c r="Q1173" i="367"/>
  <c r="Q1172" i="367" s="1"/>
  <c r="AB1175" i="367"/>
  <c r="AC1175" i="367" s="1"/>
  <c r="N1173" i="367"/>
  <c r="N1172" i="367" s="1"/>
  <c r="F1185" i="367"/>
  <c r="AC1190" i="367"/>
  <c r="R1194" i="367"/>
  <c r="AC1198" i="367"/>
  <c r="AC1212" i="367"/>
  <c r="AB1215" i="367"/>
  <c r="AC1215" i="367" s="1"/>
  <c r="AC1218" i="367"/>
  <c r="AB1221" i="367"/>
  <c r="AC1221" i="367" s="1"/>
  <c r="AC1226" i="367"/>
  <c r="AB1230" i="367"/>
  <c r="AC1230" i="367" s="1"/>
  <c r="AB1233" i="367"/>
  <c r="R1236" i="367"/>
  <c r="AB1238" i="367"/>
  <c r="AC1238" i="367" s="1"/>
  <c r="AB1240" i="367"/>
  <c r="AC1240" i="367" s="1"/>
  <c r="AB1242" i="367"/>
  <c r="AC1242" i="367" s="1"/>
  <c r="AB1244" i="367"/>
  <c r="AC1244" i="367" s="1"/>
  <c r="AB1246" i="367"/>
  <c r="AC1246" i="367" s="1"/>
  <c r="U1249" i="367"/>
  <c r="Y1249" i="367"/>
  <c r="M1257" i="367"/>
  <c r="M1249" i="367" s="1"/>
  <c r="Q1257" i="367"/>
  <c r="V1257" i="367"/>
  <c r="V1249" i="367" s="1"/>
  <c r="H1265" i="367"/>
  <c r="Z1265" i="367"/>
  <c r="O1265" i="367"/>
  <c r="K1276" i="367"/>
  <c r="K1277" i="367"/>
  <c r="AC1285" i="367"/>
  <c r="AB1287" i="367"/>
  <c r="AC1287" i="367" s="1"/>
  <c r="AB1288" i="367"/>
  <c r="AC1288" i="367" s="1"/>
  <c r="O1292" i="367"/>
  <c r="O1291" i="367" s="1"/>
  <c r="O1290" i="367" s="1"/>
  <c r="O1284" i="367" s="1"/>
  <c r="T1292" i="367"/>
  <c r="T1291" i="367" s="1"/>
  <c r="X1292" i="367"/>
  <c r="X1291" i="367" s="1"/>
  <c r="AC1295" i="367"/>
  <c r="AB1302" i="367"/>
  <c r="AC1302" i="367" s="1"/>
  <c r="AB1314" i="367"/>
  <c r="AC1314" i="367" s="1"/>
  <c r="AB1315" i="367"/>
  <c r="AC1315" i="367" s="1"/>
  <c r="AB1316" i="367"/>
  <c r="AC1319" i="367"/>
  <c r="AC1324" i="367"/>
  <c r="AC1325" i="367"/>
  <c r="AB1364" i="367"/>
  <c r="AC1364" i="367" s="1"/>
  <c r="AB1365" i="367"/>
  <c r="AC1365" i="367" s="1"/>
  <c r="AB1366" i="367"/>
  <c r="AC1366" i="367" s="1"/>
  <c r="AB1367" i="367"/>
  <c r="AC1367" i="367" s="1"/>
  <c r="AC1429" i="367"/>
  <c r="N1478" i="367"/>
  <c r="AC1571" i="367"/>
  <c r="I1671" i="367"/>
  <c r="I1705" i="367" s="1"/>
  <c r="AC1156" i="367"/>
  <c r="M1159" i="367"/>
  <c r="AC1166" i="367"/>
  <c r="V1159" i="367"/>
  <c r="V1153" i="367" s="1"/>
  <c r="V1152" i="367" s="1"/>
  <c r="Z1159" i="367"/>
  <c r="Z1153" i="367" s="1"/>
  <c r="Z1152" i="367" s="1"/>
  <c r="AB1171" i="367"/>
  <c r="AC1171" i="367" s="1"/>
  <c r="AC1177" i="367"/>
  <c r="F1173" i="367"/>
  <c r="J1173" i="367"/>
  <c r="R1182" i="367"/>
  <c r="AC1195" i="367"/>
  <c r="AC1200" i="367"/>
  <c r="K1208" i="367"/>
  <c r="V1207" i="367"/>
  <c r="V1206" i="367" s="1"/>
  <c r="V1205" i="367" s="1"/>
  <c r="Z1207" i="367"/>
  <c r="Z1206" i="367" s="1"/>
  <c r="Z1205" i="367" s="1"/>
  <c r="AC1214" i="367"/>
  <c r="K1217" i="367"/>
  <c r="AA1220" i="367"/>
  <c r="AB1220" i="367" s="1"/>
  <c r="AB1223" i="367"/>
  <c r="AC1223" i="367" s="1"/>
  <c r="AA1228" i="367"/>
  <c r="R1247" i="367"/>
  <c r="K1255" i="367"/>
  <c r="Q1249" i="367"/>
  <c r="I1257" i="367"/>
  <c r="N1257" i="367"/>
  <c r="AA1262" i="367"/>
  <c r="G1265" i="367"/>
  <c r="AB1270" i="367"/>
  <c r="AC1270" i="367" s="1"/>
  <c r="AC1279" i="367"/>
  <c r="AB1283" i="367"/>
  <c r="AC1298" i="367"/>
  <c r="AC1301" i="367"/>
  <c r="K1303" i="367"/>
  <c r="AC1372" i="367"/>
  <c r="AC1384" i="367"/>
  <c r="AC1386" i="367"/>
  <c r="AC1397" i="367"/>
  <c r="AC1413" i="367"/>
  <c r="AC1437" i="367"/>
  <c r="AC1500" i="367"/>
  <c r="AC1531" i="367"/>
  <c r="Y1685" i="367"/>
  <c r="Y1671" i="367" s="1"/>
  <c r="Y1705" i="367" s="1"/>
  <c r="AB1390" i="367"/>
  <c r="AC1390" i="367" s="1"/>
  <c r="AB1398" i="367"/>
  <c r="AC1398" i="367" s="1"/>
  <c r="AB1406" i="367"/>
  <c r="AC1406" i="367" s="1"/>
  <c r="AB1414" i="367"/>
  <c r="AC1414" i="367" s="1"/>
  <c r="AB1422" i="367"/>
  <c r="AC1422" i="367" s="1"/>
  <c r="AB1430" i="367"/>
  <c r="AC1430" i="367" s="1"/>
  <c r="AB1438" i="367"/>
  <c r="AC1438" i="367" s="1"/>
  <c r="AB1461" i="367"/>
  <c r="AC1461" i="367" s="1"/>
  <c r="AB1462" i="367"/>
  <c r="AC1462" i="367" s="1"/>
  <c r="AB1463" i="367"/>
  <c r="AC1463" i="367" s="1"/>
  <c r="AB1464" i="367"/>
  <c r="AC1464" i="367" s="1"/>
  <c r="AB1465" i="367"/>
  <c r="AC1465" i="367" s="1"/>
  <c r="AB1466" i="367"/>
  <c r="AB1467" i="367"/>
  <c r="AC1467" i="367" s="1"/>
  <c r="AB1468" i="367"/>
  <c r="AC1468" i="367" s="1"/>
  <c r="AB1492" i="367"/>
  <c r="AC1492" i="367" s="1"/>
  <c r="T1478" i="367"/>
  <c r="X1478" i="367"/>
  <c r="AB1521" i="367"/>
  <c r="AC1521" i="367" s="1"/>
  <c r="AB1522" i="367"/>
  <c r="AB1528" i="367"/>
  <c r="AC1528" i="367" s="1"/>
  <c r="AB1537" i="367"/>
  <c r="AC1537" i="367" s="1"/>
  <c r="AB1538" i="367"/>
  <c r="AB1544" i="367"/>
  <c r="AC1544" i="367" s="1"/>
  <c r="AB1553" i="367"/>
  <c r="AC1553" i="367" s="1"/>
  <c r="AB1554" i="367"/>
  <c r="AB1560" i="367"/>
  <c r="AC1560" i="367" s="1"/>
  <c r="AB1573" i="367"/>
  <c r="AC1573" i="367" s="1"/>
  <c r="AB1576" i="367"/>
  <c r="AC1576" i="367" s="1"/>
  <c r="AB1589" i="367"/>
  <c r="AC1589" i="367" s="1"/>
  <c r="AB1592" i="367"/>
  <c r="AC1592" i="367" s="1"/>
  <c r="AB1599" i="367"/>
  <c r="AC1599" i="367" s="1"/>
  <c r="AB1603" i="367"/>
  <c r="AC1603" i="367" s="1"/>
  <c r="AB1607" i="367"/>
  <c r="AC1607" i="367" s="1"/>
  <c r="AB1611" i="367"/>
  <c r="AC1611" i="367" s="1"/>
  <c r="AB1615" i="367"/>
  <c r="AC1615" i="367" s="1"/>
  <c r="AB1619" i="367"/>
  <c r="AC1619" i="367" s="1"/>
  <c r="AC1623" i="367"/>
  <c r="AB1624" i="367"/>
  <c r="AC1624" i="367" s="1"/>
  <c r="I1649" i="367"/>
  <c r="I1648" i="367" s="1"/>
  <c r="AB1693" i="367"/>
  <c r="AC1693" i="367" s="1"/>
  <c r="S1722" i="367"/>
  <c r="S1721" i="367" s="1"/>
  <c r="S1716" i="367" s="1"/>
  <c r="S1715" i="367" s="1"/>
  <c r="S1714" i="367" s="1"/>
  <c r="F1722" i="367"/>
  <c r="F1721" i="367" s="1"/>
  <c r="T1722" i="367"/>
  <c r="AC1732" i="367"/>
  <c r="AC1443" i="367"/>
  <c r="AC1456" i="367"/>
  <c r="AC1458" i="367"/>
  <c r="AC1469" i="367"/>
  <c r="AC1470" i="367"/>
  <c r="AC1471" i="367"/>
  <c r="AC1473" i="367"/>
  <c r="AC1475" i="367"/>
  <c r="Q1290" i="367"/>
  <c r="Q1284" i="367" s="1"/>
  <c r="Q1264" i="367" s="1"/>
  <c r="V1478" i="367"/>
  <c r="V1290" i="367" s="1"/>
  <c r="V1284" i="367" s="1"/>
  <c r="AC1481" i="367"/>
  <c r="AA1491" i="367"/>
  <c r="AC1493" i="367"/>
  <c r="AC1494" i="367"/>
  <c r="AC1495" i="367"/>
  <c r="AC1497" i="367"/>
  <c r="AC1499" i="367"/>
  <c r="R1506" i="367"/>
  <c r="P1478" i="367"/>
  <c r="P1290" i="367" s="1"/>
  <c r="P1284" i="367" s="1"/>
  <c r="U1478" i="367"/>
  <c r="AC1526" i="367"/>
  <c r="AC1532" i="367"/>
  <c r="AC1542" i="367"/>
  <c r="AC1548" i="367"/>
  <c r="AC1558" i="367"/>
  <c r="AC1572" i="367"/>
  <c r="AC1588" i="367"/>
  <c r="AB1598" i="367"/>
  <c r="AC1598" i="367" s="1"/>
  <c r="AB1602" i="367"/>
  <c r="AC1602" i="367" s="1"/>
  <c r="AB1606" i="367"/>
  <c r="AC1606" i="367" s="1"/>
  <c r="AB1610" i="367"/>
  <c r="AC1610" i="367" s="1"/>
  <c r="AC1660" i="367"/>
  <c r="N1671" i="367"/>
  <c r="N1705" i="367" s="1"/>
  <c r="W1722" i="367"/>
  <c r="W1721" i="367" s="1"/>
  <c r="W1716" i="367" s="1"/>
  <c r="W1715" i="367" s="1"/>
  <c r="W1714" i="367" s="1"/>
  <c r="I1290" i="367"/>
  <c r="I1284" i="367" s="1"/>
  <c r="I1264" i="367" s="1"/>
  <c r="AA1293" i="367"/>
  <c r="AB1296" i="367"/>
  <c r="AC1296" i="367" s="1"/>
  <c r="S1292" i="367"/>
  <c r="S1291" i="367" s="1"/>
  <c r="W1292" i="367"/>
  <c r="W1291" i="367" s="1"/>
  <c r="AB1308" i="367"/>
  <c r="AC1308" i="367" s="1"/>
  <c r="AC1312" i="367"/>
  <c r="AB1318" i="367"/>
  <c r="AB1323" i="367"/>
  <c r="AC1361" i="367"/>
  <c r="AB1368" i="367"/>
  <c r="AC1368" i="367" s="1"/>
  <c r="AB1369" i="367"/>
  <c r="AC1369" i="367" s="1"/>
  <c r="AB1370" i="367"/>
  <c r="AC1370" i="367" s="1"/>
  <c r="AB1371" i="367"/>
  <c r="AC1371" i="367" s="1"/>
  <c r="AC1377" i="367"/>
  <c r="AC1378" i="367"/>
  <c r="AB1389" i="367"/>
  <c r="AB1394" i="367"/>
  <c r="AC1394" i="367" s="1"/>
  <c r="AB1402" i="367"/>
  <c r="AC1402" i="367" s="1"/>
  <c r="AB1410" i="367"/>
  <c r="AC1410" i="367" s="1"/>
  <c r="AB1418" i="367"/>
  <c r="AC1418" i="367" s="1"/>
  <c r="AB1426" i="367"/>
  <c r="AC1426" i="367" s="1"/>
  <c r="AB1434" i="367"/>
  <c r="AC1434" i="367" s="1"/>
  <c r="AB1442" i="367"/>
  <c r="AB1447" i="367"/>
  <c r="AC1447" i="367" s="1"/>
  <c r="AB1448" i="367"/>
  <c r="AC1448" i="367" s="1"/>
  <c r="AB1449" i="367"/>
  <c r="AC1449" i="367" s="1"/>
  <c r="AB1450" i="367"/>
  <c r="AC1450" i="367" s="1"/>
  <c r="AB1451" i="367"/>
  <c r="AC1451" i="367" s="1"/>
  <c r="AB1452" i="367"/>
  <c r="AC1452" i="367" s="1"/>
  <c r="AC1466" i="367"/>
  <c r="AB1477" i="367"/>
  <c r="AC1477" i="367" s="1"/>
  <c r="S1478" i="367"/>
  <c r="AB1483" i="367"/>
  <c r="AC1483" i="367" s="1"/>
  <c r="AB1484" i="367"/>
  <c r="AC1484" i="367" s="1"/>
  <c r="AB1485" i="367"/>
  <c r="AC1485" i="367" s="1"/>
  <c r="AB1486" i="367"/>
  <c r="AC1486" i="367" s="1"/>
  <c r="AB1487" i="367"/>
  <c r="AC1487" i="367" s="1"/>
  <c r="AB1488" i="367"/>
  <c r="AC1488" i="367" s="1"/>
  <c r="AB1489" i="367"/>
  <c r="AC1489" i="367" s="1"/>
  <c r="AB1490" i="367"/>
  <c r="AC1490" i="367" s="1"/>
  <c r="AB1501" i="367"/>
  <c r="AC1501" i="367" s="1"/>
  <c r="AB1502" i="367"/>
  <c r="AC1502" i="367" s="1"/>
  <c r="AB1503" i="367"/>
  <c r="AC1503" i="367" s="1"/>
  <c r="AB1504" i="367"/>
  <c r="AC1504" i="367" s="1"/>
  <c r="D1478" i="367"/>
  <c r="H1478" i="367"/>
  <c r="H1290" i="367" s="1"/>
  <c r="H1284" i="367" s="1"/>
  <c r="AB1507" i="367"/>
  <c r="AC1507" i="367" s="1"/>
  <c r="AB1508" i="367"/>
  <c r="AC1508" i="367" s="1"/>
  <c r="AB1509" i="367"/>
  <c r="AC1509" i="367" s="1"/>
  <c r="AB1510" i="367"/>
  <c r="AC1510" i="367" s="1"/>
  <c r="AB1511" i="367"/>
  <c r="AC1511" i="367" s="1"/>
  <c r="AB1512" i="367"/>
  <c r="AC1512" i="367" s="1"/>
  <c r="AB1513" i="367"/>
  <c r="AC1513" i="367" s="1"/>
  <c r="AB1514" i="367"/>
  <c r="AC1514" i="367" s="1"/>
  <c r="AA1518" i="367"/>
  <c r="AB1520" i="367"/>
  <c r="AC1520" i="367" s="1"/>
  <c r="AB1529" i="367"/>
  <c r="AC1529" i="367" s="1"/>
  <c r="AB1530" i="367"/>
  <c r="AC1530" i="367" s="1"/>
  <c r="AB1536" i="367"/>
  <c r="AC1536" i="367" s="1"/>
  <c r="AB1545" i="367"/>
  <c r="AC1545" i="367" s="1"/>
  <c r="AB1546" i="367"/>
  <c r="AC1546" i="367" s="1"/>
  <c r="AB1552" i="367"/>
  <c r="AC1552" i="367" s="1"/>
  <c r="AB1565" i="367"/>
  <c r="AC1565" i="367" s="1"/>
  <c r="AB1568" i="367"/>
  <c r="AC1568" i="367" s="1"/>
  <c r="AB1581" i="367"/>
  <c r="AC1581" i="367" s="1"/>
  <c r="AB1584" i="367"/>
  <c r="AC1584" i="367" s="1"/>
  <c r="AB1597" i="367"/>
  <c r="AC1597" i="367" s="1"/>
  <c r="AB1601" i="367"/>
  <c r="AC1601" i="367" s="1"/>
  <c r="AB1605" i="367"/>
  <c r="AC1605" i="367" s="1"/>
  <c r="AB1609" i="367"/>
  <c r="AC1609" i="367" s="1"/>
  <c r="AB1625" i="367"/>
  <c r="AC1625" i="367" s="1"/>
  <c r="U1671" i="367"/>
  <c r="U1705" i="367" s="1"/>
  <c r="K1725" i="367"/>
  <c r="D1724" i="367"/>
  <c r="D1723" i="367" s="1"/>
  <c r="T1735" i="367"/>
  <c r="K1746" i="367"/>
  <c r="AC1765" i="367"/>
  <c r="R1637" i="367"/>
  <c r="AA1637" i="367"/>
  <c r="AC1643" i="367"/>
  <c r="O1649" i="367"/>
  <c r="O1648" i="367" s="1"/>
  <c r="AC1656" i="367"/>
  <c r="AA1662" i="367"/>
  <c r="AC1665" i="367"/>
  <c r="AB1666" i="367"/>
  <c r="AB1683" i="367"/>
  <c r="AC1683" i="367" s="1"/>
  <c r="AB1684" i="367"/>
  <c r="AC1684" i="367" s="1"/>
  <c r="X1685" i="367"/>
  <c r="X1671" i="367" s="1"/>
  <c r="X1705" i="367" s="1"/>
  <c r="AC1701" i="367"/>
  <c r="O1716" i="367"/>
  <c r="O1715" i="367" s="1"/>
  <c r="O1714" i="367" s="1"/>
  <c r="N1722" i="367"/>
  <c r="N1721" i="367" s="1"/>
  <c r="R1733" i="367"/>
  <c r="AA1733" i="367"/>
  <c r="R1740" i="367"/>
  <c r="X1743" i="367"/>
  <c r="X1742" i="367" s="1"/>
  <c r="K1747" i="367"/>
  <c r="R1766" i="367"/>
  <c r="AA1766" i="367"/>
  <c r="AC1613" i="367"/>
  <c r="AC1617" i="367"/>
  <c r="AC1621" i="367"/>
  <c r="N1518" i="367"/>
  <c r="AC1635" i="367"/>
  <c r="F1518" i="367"/>
  <c r="J1518" i="367"/>
  <c r="AB1639" i="367"/>
  <c r="AC1639" i="367" s="1"/>
  <c r="AC1641" i="367"/>
  <c r="AC1655" i="367"/>
  <c r="P1649" i="367"/>
  <c r="P1648" i="367" s="1"/>
  <c r="AB1661" i="367"/>
  <c r="AC1661" i="367" s="1"/>
  <c r="H1685" i="367"/>
  <c r="H1671" i="367" s="1"/>
  <c r="H1705" i="367" s="1"/>
  <c r="G1716" i="367"/>
  <c r="G1715" i="367" s="1"/>
  <c r="G1714" i="367" s="1"/>
  <c r="AB1720" i="367"/>
  <c r="AC1720" i="367" s="1"/>
  <c r="AC1728" i="367"/>
  <c r="P1722" i="367"/>
  <c r="P1721" i="367" s="1"/>
  <c r="P1716" i="367" s="1"/>
  <c r="P1715" i="367" s="1"/>
  <c r="P1714" i="367" s="1"/>
  <c r="P1735" i="367"/>
  <c r="AC1739" i="367"/>
  <c r="Y1743" i="367"/>
  <c r="Y1742" i="367" s="1"/>
  <c r="Y1735" i="367" s="1"/>
  <c r="AC1750" i="367"/>
  <c r="AC1752" i="367"/>
  <c r="AB1754" i="367"/>
  <c r="AC1768" i="367"/>
  <c r="AB1612" i="367"/>
  <c r="AC1612" i="367" s="1"/>
  <c r="AB1616" i="367"/>
  <c r="AC1616" i="367" s="1"/>
  <c r="AB1620" i="367"/>
  <c r="AC1620" i="367" s="1"/>
  <c r="AB1627" i="367"/>
  <c r="AB1631" i="367"/>
  <c r="AC1631" i="367" s="1"/>
  <c r="AB1633" i="367"/>
  <c r="AC1633" i="367" s="1"/>
  <c r="P1518" i="367"/>
  <c r="AC1651" i="367"/>
  <c r="M1658" i="367"/>
  <c r="M1649" i="367" s="1"/>
  <c r="M1648" i="367" s="1"/>
  <c r="Q1658" i="367"/>
  <c r="Q1649" i="367" s="1"/>
  <c r="Q1648" i="367" s="1"/>
  <c r="V1658" i="367"/>
  <c r="V1649" i="367" s="1"/>
  <c r="V1648" i="367" s="1"/>
  <c r="K1662" i="367"/>
  <c r="R1662" i="367"/>
  <c r="AB1664" i="367"/>
  <c r="AC1664" i="367" s="1"/>
  <c r="K1719" i="367"/>
  <c r="Y1722" i="367"/>
  <c r="Y1721" i="367" s="1"/>
  <c r="Y1716" i="367" s="1"/>
  <c r="Y1715" i="367" s="1"/>
  <c r="Y1714" i="367" s="1"/>
  <c r="AB1727" i="367"/>
  <c r="AC1727" i="367" s="1"/>
  <c r="AB1749" i="367"/>
  <c r="AC1749" i="367" s="1"/>
  <c r="AB1760" i="367"/>
  <c r="H1762" i="367"/>
  <c r="H1761" i="367" s="1"/>
  <c r="H1735" i="367" s="1"/>
  <c r="M1762" i="367"/>
  <c r="M1761" i="367" s="1"/>
  <c r="Q1762" i="367"/>
  <c r="Q1761" i="367" s="1"/>
  <c r="Q1735" i="367" s="1"/>
  <c r="Z1762" i="367"/>
  <c r="Z1761" i="367" s="1"/>
  <c r="Z1735" i="367" s="1"/>
  <c r="AB32" i="367"/>
  <c r="AC32" i="367" s="1"/>
  <c r="AB35" i="367"/>
  <c r="AC35" i="367" s="1"/>
  <c r="AB20" i="367"/>
  <c r="AC20" i="367" s="1"/>
  <c r="AB24" i="367"/>
  <c r="AC24" i="367" s="1"/>
  <c r="AA27" i="367"/>
  <c r="AC29" i="367"/>
  <c r="AB33" i="367"/>
  <c r="AC33" i="367" s="1"/>
  <c r="AB37" i="367"/>
  <c r="AC37" i="367" s="1"/>
  <c r="AB40" i="367"/>
  <c r="AC40" i="367" s="1"/>
  <c r="AB41" i="367"/>
  <c r="AC41" i="367" s="1"/>
  <c r="R43" i="367"/>
  <c r="AA43" i="367"/>
  <c r="AB58" i="367"/>
  <c r="AC58" i="367" s="1"/>
  <c r="AB86" i="367"/>
  <c r="AC86" i="367" s="1"/>
  <c r="AB90" i="367"/>
  <c r="AC90" i="367" s="1"/>
  <c r="AB19" i="367"/>
  <c r="AC19" i="367" s="1"/>
  <c r="M26" i="367"/>
  <c r="R27" i="367"/>
  <c r="AC34" i="367"/>
  <c r="AC38" i="367"/>
  <c r="AB88" i="367"/>
  <c r="AB92" i="367"/>
  <c r="AC92" i="367" s="1"/>
  <c r="AA15" i="367"/>
  <c r="AB15" i="367" s="1"/>
  <c r="AC15" i="367" s="1"/>
  <c r="AA23" i="367"/>
  <c r="AB23" i="367" s="1"/>
  <c r="AC23" i="367" s="1"/>
  <c r="R16" i="367"/>
  <c r="AB16" i="367" s="1"/>
  <c r="D17" i="367"/>
  <c r="L17" i="367"/>
  <c r="N18" i="367"/>
  <c r="N17" i="367" s="1"/>
  <c r="N22" i="367"/>
  <c r="R22" i="367" s="1"/>
  <c r="AA51" i="367"/>
  <c r="AB51" i="367" s="1"/>
  <c r="AC51" i="367" s="1"/>
  <c r="K16" i="367"/>
  <c r="G18" i="367"/>
  <c r="G17" i="367" s="1"/>
  <c r="S18" i="367"/>
  <c r="G22" i="367"/>
  <c r="K22" i="367" s="1"/>
  <c r="G26" i="367"/>
  <c r="G13" i="367" s="1"/>
  <c r="S26" i="367"/>
  <c r="AB45" i="367"/>
  <c r="AC45" i="367" s="1"/>
  <c r="AA49" i="367"/>
  <c r="AB49" i="367" s="1"/>
  <c r="AC49" i="367" s="1"/>
  <c r="K55" i="367"/>
  <c r="AA57" i="367"/>
  <c r="AB57" i="367" s="1"/>
  <c r="AC57" i="367" s="1"/>
  <c r="R64" i="367"/>
  <c r="AB64" i="367" s="1"/>
  <c r="AC64" i="367" s="1"/>
  <c r="AA65" i="367"/>
  <c r="AB65" i="367" s="1"/>
  <c r="AC65" i="367" s="1"/>
  <c r="R77" i="367"/>
  <c r="R81" i="367"/>
  <c r="AB81" i="367" s="1"/>
  <c r="AC81" i="367" s="1"/>
  <c r="AC85" i="367"/>
  <c r="K87" i="367"/>
  <c r="AC87" i="367" s="1"/>
  <c r="K91" i="367"/>
  <c r="AC91" i="367" s="1"/>
  <c r="R98" i="367"/>
  <c r="AB98" i="367" s="1"/>
  <c r="AC98" i="367" s="1"/>
  <c r="AC102" i="367"/>
  <c r="AB111" i="367"/>
  <c r="AC111" i="367" s="1"/>
  <c r="AB112" i="367"/>
  <c r="AC112" i="367" s="1"/>
  <c r="AB115" i="367"/>
  <c r="AC115" i="367" s="1"/>
  <c r="AB117" i="367"/>
  <c r="AC117" i="367" s="1"/>
  <c r="AB118" i="367"/>
  <c r="AC118" i="367" s="1"/>
  <c r="AB121" i="367"/>
  <c r="AC121" i="367" s="1"/>
  <c r="AB122" i="367"/>
  <c r="AC122" i="367" s="1"/>
  <c r="AB141" i="367"/>
  <c r="AC141" i="367" s="1"/>
  <c r="AB142" i="367"/>
  <c r="AC142" i="367" s="1"/>
  <c r="AC152" i="367"/>
  <c r="AB157" i="367"/>
  <c r="AC157" i="367" s="1"/>
  <c r="AB159" i="367"/>
  <c r="AC159" i="367" s="1"/>
  <c r="AB160" i="367"/>
  <c r="AC160" i="367" s="1"/>
  <c r="AB163" i="367"/>
  <c r="AC163" i="367" s="1"/>
  <c r="AB164" i="367"/>
  <c r="AC164" i="367" s="1"/>
  <c r="K166" i="367"/>
  <c r="AB171" i="367"/>
  <c r="AC171" i="367" s="1"/>
  <c r="AB172" i="367"/>
  <c r="AC172" i="367" s="1"/>
  <c r="AB185" i="367"/>
  <c r="AC185" i="367" s="1"/>
  <c r="AB186" i="367"/>
  <c r="AC186" i="367" s="1"/>
  <c r="AB189" i="367"/>
  <c r="AC189" i="367" s="1"/>
  <c r="AB191" i="367"/>
  <c r="AC191" i="367" s="1"/>
  <c r="AB192" i="367"/>
  <c r="AC192" i="367" s="1"/>
  <c r="AB195" i="367"/>
  <c r="AC195" i="367" s="1"/>
  <c r="AB196" i="367"/>
  <c r="AC196" i="367" s="1"/>
  <c r="AB198" i="367"/>
  <c r="AC198" i="367" s="1"/>
  <c r="AB206" i="367"/>
  <c r="AC206" i="367" s="1"/>
  <c r="AC210" i="367"/>
  <c r="O211" i="367"/>
  <c r="O165" i="367" s="1"/>
  <c r="O12" i="367" s="1"/>
  <c r="AB214" i="367"/>
  <c r="AC214" i="367" s="1"/>
  <c r="P211" i="367"/>
  <c r="U211" i="367"/>
  <c r="G220" i="367"/>
  <c r="G219" i="367" s="1"/>
  <c r="G218" i="367" s="1"/>
  <c r="G211" i="367" s="1"/>
  <c r="AC231" i="367"/>
  <c r="AB253" i="367"/>
  <c r="AC253" i="367" s="1"/>
  <c r="AC274" i="367"/>
  <c r="AC283" i="367"/>
  <c r="AC285" i="367"/>
  <c r="AC287" i="367"/>
  <c r="AC308" i="367"/>
  <c r="AC310" i="367"/>
  <c r="AC312" i="367"/>
  <c r="AC314" i="367"/>
  <c r="AC330" i="367"/>
  <c r="AC354" i="367"/>
  <c r="AC362" i="367"/>
  <c r="AC370" i="367"/>
  <c r="AC378" i="367"/>
  <c r="AC380" i="367"/>
  <c r="AC388" i="367"/>
  <c r="AC396" i="367"/>
  <c r="AC404" i="367"/>
  <c r="R431" i="367"/>
  <c r="AC441" i="367"/>
  <c r="AC449" i="367"/>
  <c r="AC451" i="367"/>
  <c r="AC531" i="367"/>
  <c r="R44" i="367"/>
  <c r="AB44" i="367" s="1"/>
  <c r="AC44" i="367" s="1"/>
  <c r="R48" i="367"/>
  <c r="AB48" i="367" s="1"/>
  <c r="AC48" i="367" s="1"/>
  <c r="K53" i="367"/>
  <c r="AC53" i="367" s="1"/>
  <c r="AA55" i="367"/>
  <c r="AB55" i="367" s="1"/>
  <c r="K61" i="367"/>
  <c r="AB66" i="367"/>
  <c r="AC66" i="367" s="1"/>
  <c r="AB68" i="367"/>
  <c r="AC68" i="367" s="1"/>
  <c r="AA69" i="367"/>
  <c r="AB69" i="367" s="1"/>
  <c r="AC69" i="367" s="1"/>
  <c r="AB71" i="367"/>
  <c r="AC71" i="367" s="1"/>
  <c r="R74" i="367"/>
  <c r="R75" i="367"/>
  <c r="M74" i="367"/>
  <c r="AC76" i="367"/>
  <c r="AB78" i="367"/>
  <c r="AC78" i="367" s="1"/>
  <c r="AB82" i="367"/>
  <c r="AC82" i="367" s="1"/>
  <c r="AC84" i="367"/>
  <c r="K88" i="367"/>
  <c r="AB101" i="367"/>
  <c r="AC101" i="367" s="1"/>
  <c r="AB103" i="367"/>
  <c r="AC103" i="367" s="1"/>
  <c r="AB104" i="367"/>
  <c r="AC104" i="367" s="1"/>
  <c r="AB107" i="367"/>
  <c r="AC107" i="367" s="1"/>
  <c r="AB108" i="367"/>
  <c r="AC108" i="367" s="1"/>
  <c r="AC124" i="367"/>
  <c r="AC126" i="367"/>
  <c r="AB131" i="367"/>
  <c r="AC131" i="367" s="1"/>
  <c r="AB132" i="367"/>
  <c r="AC132" i="367" s="1"/>
  <c r="AB137" i="367"/>
  <c r="AC137" i="367" s="1"/>
  <c r="AB138" i="367"/>
  <c r="AC138" i="367" s="1"/>
  <c r="AB147" i="367"/>
  <c r="AC147" i="367" s="1"/>
  <c r="AB148" i="367"/>
  <c r="AC148" i="367" s="1"/>
  <c r="AB151" i="367"/>
  <c r="AC151" i="367" s="1"/>
  <c r="AB153" i="367"/>
  <c r="AC153" i="367" s="1"/>
  <c r="AB154" i="367"/>
  <c r="AC154" i="367" s="1"/>
  <c r="P165" i="367"/>
  <c r="P12" i="367" s="1"/>
  <c r="U165" i="367"/>
  <c r="AC168" i="367"/>
  <c r="AB177" i="367"/>
  <c r="AC177" i="367" s="1"/>
  <c r="AB178" i="367"/>
  <c r="AC178" i="367" s="1"/>
  <c r="AB181" i="367"/>
  <c r="AC181" i="367" s="1"/>
  <c r="AB182" i="367"/>
  <c r="AC182" i="367" s="1"/>
  <c r="AC202" i="367"/>
  <c r="AA213" i="367"/>
  <c r="H211" i="367"/>
  <c r="H165" i="367" s="1"/>
  <c r="H12" i="367" s="1"/>
  <c r="M211" i="367"/>
  <c r="AB216" i="367"/>
  <c r="V220" i="367"/>
  <c r="V219" i="367" s="1"/>
  <c r="V218" i="367" s="1"/>
  <c r="V211" i="367" s="1"/>
  <c r="V165" i="367" s="1"/>
  <c r="V12" i="367" s="1"/>
  <c r="Z220" i="367"/>
  <c r="Z219" i="367" s="1"/>
  <c r="Z218" i="367" s="1"/>
  <c r="Z211" i="367" s="1"/>
  <c r="Z165" i="367" s="1"/>
  <c r="Z12" i="367" s="1"/>
  <c r="AC223" i="367"/>
  <c r="AB237" i="367"/>
  <c r="AC237" i="367" s="1"/>
  <c r="AB241" i="367"/>
  <c r="AC241" i="367" s="1"/>
  <c r="AC252" i="367"/>
  <c r="L259" i="367"/>
  <c r="AC269" i="367"/>
  <c r="AC271" i="367"/>
  <c r="AC281" i="367"/>
  <c r="AC303" i="367"/>
  <c r="AC305" i="367"/>
  <c r="AC326" i="367"/>
  <c r="AC352" i="367"/>
  <c r="AC360" i="367"/>
  <c r="AC368" i="367"/>
  <c r="AC376" i="367"/>
  <c r="AB379" i="367"/>
  <c r="AC379" i="367" s="1"/>
  <c r="AC386" i="367"/>
  <c r="AC394" i="367"/>
  <c r="AC402" i="367"/>
  <c r="F422" i="367"/>
  <c r="K422" i="367" s="1"/>
  <c r="K423" i="367"/>
  <c r="AC427" i="367"/>
  <c r="AC429" i="367"/>
  <c r="AC439" i="367"/>
  <c r="AC447" i="367"/>
  <c r="AC454" i="367"/>
  <c r="AC460" i="367"/>
  <c r="AC462" i="367"/>
  <c r="AC468" i="367"/>
  <c r="AC470" i="367"/>
  <c r="AC478" i="367"/>
  <c r="AA497" i="367"/>
  <c r="AB70" i="367"/>
  <c r="AC70" i="367" s="1"/>
  <c r="AC110" i="367"/>
  <c r="AC162" i="367"/>
  <c r="AC169" i="367"/>
  <c r="AC194" i="367"/>
  <c r="AC243" i="367"/>
  <c r="AC248" i="367"/>
  <c r="AC251" i="367"/>
  <c r="AC255" i="367"/>
  <c r="AB261" i="367"/>
  <c r="AC262" i="367"/>
  <c r="AC264" i="367"/>
  <c r="AC266" i="367"/>
  <c r="AC294" i="367"/>
  <c r="AC296" i="367"/>
  <c r="AC298" i="367"/>
  <c r="AC300" i="367"/>
  <c r="AC344" i="367"/>
  <c r="AB414" i="367"/>
  <c r="AC419" i="367"/>
  <c r="AC432" i="367"/>
  <c r="AC434" i="367"/>
  <c r="AC436" i="367"/>
  <c r="AC511" i="367"/>
  <c r="AC537" i="367"/>
  <c r="R46" i="367"/>
  <c r="AB46" i="367" s="1"/>
  <c r="AC46" i="367" s="1"/>
  <c r="R54" i="367"/>
  <c r="AB54" i="367" s="1"/>
  <c r="AC54" i="367" s="1"/>
  <c r="AA59" i="367"/>
  <c r="AB59" i="367" s="1"/>
  <c r="AC59" i="367" s="1"/>
  <c r="R62" i="367"/>
  <c r="AB62" i="367" s="1"/>
  <c r="AC62" i="367" s="1"/>
  <c r="R72" i="367"/>
  <c r="AB72" i="367" s="1"/>
  <c r="AC72" i="367" s="1"/>
  <c r="R80" i="367"/>
  <c r="AB80" i="367" s="1"/>
  <c r="AC80" i="367" s="1"/>
  <c r="R94" i="367"/>
  <c r="AB94" i="367" s="1"/>
  <c r="AC94" i="367" s="1"/>
  <c r="R96" i="367"/>
  <c r="AB96" i="367" s="1"/>
  <c r="AC96" i="367" s="1"/>
  <c r="AC179" i="367"/>
  <c r="AC346" i="367"/>
  <c r="M166" i="367"/>
  <c r="G197" i="367"/>
  <c r="S197" i="367"/>
  <c r="AA197" i="367" s="1"/>
  <c r="D213" i="367"/>
  <c r="L213" i="367"/>
  <c r="D220" i="367"/>
  <c r="L220" i="367"/>
  <c r="F221" i="367"/>
  <c r="N221" i="367"/>
  <c r="F225" i="367"/>
  <c r="K225" i="367" s="1"/>
  <c r="N225" i="367"/>
  <c r="R225" i="367" s="1"/>
  <c r="D232" i="367"/>
  <c r="K232" i="367" s="1"/>
  <c r="L232" i="367"/>
  <c r="R232" i="367" s="1"/>
  <c r="AB232" i="367" s="1"/>
  <c r="D244" i="367"/>
  <c r="L244" i="367"/>
  <c r="F245" i="367"/>
  <c r="F244" i="367" s="1"/>
  <c r="N245" i="367"/>
  <c r="N244" i="367" s="1"/>
  <c r="F247" i="367"/>
  <c r="K247" i="367" s="1"/>
  <c r="N247" i="367"/>
  <c r="R247" i="367" s="1"/>
  <c r="F249" i="367"/>
  <c r="K249" i="367" s="1"/>
  <c r="N249" i="367"/>
  <c r="R249" i="367" s="1"/>
  <c r="D260" i="367"/>
  <c r="D413" i="367"/>
  <c r="K413" i="367" s="1"/>
  <c r="G418" i="367"/>
  <c r="K418" i="367" s="1"/>
  <c r="S418" i="367"/>
  <c r="AA418" i="367" s="1"/>
  <c r="S422" i="367"/>
  <c r="AA422" i="367" s="1"/>
  <c r="M423" i="367"/>
  <c r="M422" i="367" s="1"/>
  <c r="D430" i="367"/>
  <c r="S431" i="367"/>
  <c r="AB459" i="367"/>
  <c r="AC459" i="367" s="1"/>
  <c r="AB467" i="367"/>
  <c r="AC467" i="367" s="1"/>
  <c r="AB475" i="367"/>
  <c r="AC475" i="367" s="1"/>
  <c r="AB490" i="367"/>
  <c r="AC490" i="367" s="1"/>
  <c r="AB496" i="367"/>
  <c r="AC496" i="367" s="1"/>
  <c r="K498" i="367"/>
  <c r="K504" i="367"/>
  <c r="AB508" i="367"/>
  <c r="AC508" i="367" s="1"/>
  <c r="AB516" i="367"/>
  <c r="AC516" i="367" s="1"/>
  <c r="K518" i="367"/>
  <c r="V517" i="367"/>
  <c r="V503" i="367" s="1"/>
  <c r="V502" i="367" s="1"/>
  <c r="V501" i="367" s="1"/>
  <c r="AB522" i="367"/>
  <c r="AC522" i="367" s="1"/>
  <c r="R533" i="367"/>
  <c r="AB533" i="367" s="1"/>
  <c r="AB536" i="367"/>
  <c r="AC536" i="367" s="1"/>
  <c r="AB540" i="367"/>
  <c r="AC540" i="367" s="1"/>
  <c r="AC594" i="367"/>
  <c r="AC602" i="367"/>
  <c r="AC610" i="367"/>
  <c r="AC618" i="367"/>
  <c r="AC626" i="367"/>
  <c r="AC634" i="367"/>
  <c r="AC642" i="367"/>
  <c r="AC650" i="367"/>
  <c r="AC658" i="367"/>
  <c r="AC666" i="367"/>
  <c r="AB687" i="367"/>
  <c r="AC687" i="367" s="1"/>
  <c r="AC692" i="367"/>
  <c r="AB708" i="367"/>
  <c r="AC708" i="367" s="1"/>
  <c r="AC719" i="367"/>
  <c r="AC727" i="367"/>
  <c r="AC743" i="367"/>
  <c r="L197" i="367"/>
  <c r="R197" i="367" s="1"/>
  <c r="S212" i="367"/>
  <c r="S221" i="367"/>
  <c r="S225" i="367"/>
  <c r="AA225" i="367" s="1"/>
  <c r="S245" i="367"/>
  <c r="S247" i="367"/>
  <c r="AA247" i="367" s="1"/>
  <c r="S249" i="367"/>
  <c r="AA249" i="367" s="1"/>
  <c r="G259" i="367"/>
  <c r="G258" i="367" s="1"/>
  <c r="S259" i="367"/>
  <c r="M260" i="367"/>
  <c r="M259" i="367" s="1"/>
  <c r="M413" i="367"/>
  <c r="R413" i="367" s="1"/>
  <c r="AB413" i="367" s="1"/>
  <c r="L418" i="367"/>
  <c r="R418" i="367" s="1"/>
  <c r="L422" i="367"/>
  <c r="M430" i="367"/>
  <c r="R430" i="367" s="1"/>
  <c r="AB457" i="367"/>
  <c r="AC457" i="367" s="1"/>
  <c r="AB465" i="367"/>
  <c r="AC465" i="367" s="1"/>
  <c r="AB473" i="367"/>
  <c r="AC473" i="367" s="1"/>
  <c r="AB488" i="367"/>
  <c r="AC488" i="367" s="1"/>
  <c r="R495" i="367"/>
  <c r="AB495" i="367" s="1"/>
  <c r="AC495" i="367" s="1"/>
  <c r="K499" i="367"/>
  <c r="AB500" i="367"/>
  <c r="AC500" i="367" s="1"/>
  <c r="K505" i="367"/>
  <c r="AB506" i="367"/>
  <c r="AC506" i="367" s="1"/>
  <c r="AB514" i="367"/>
  <c r="AC514" i="367" s="1"/>
  <c r="K519" i="367"/>
  <c r="AB520" i="367"/>
  <c r="AC520" i="367" s="1"/>
  <c r="AB526" i="367"/>
  <c r="AC526" i="367" s="1"/>
  <c r="AB530" i="367"/>
  <c r="AC530" i="367" s="1"/>
  <c r="K533" i="367"/>
  <c r="AC592" i="367"/>
  <c r="AC600" i="367"/>
  <c r="AC608" i="367"/>
  <c r="AC616" i="367"/>
  <c r="AC624" i="367"/>
  <c r="AC632" i="367"/>
  <c r="AC640" i="367"/>
  <c r="AC648" i="367"/>
  <c r="AC656" i="367"/>
  <c r="AC664" i="367"/>
  <c r="R452" i="367"/>
  <c r="AB452" i="367" s="1"/>
  <c r="R499" i="367"/>
  <c r="AB499" i="367" s="1"/>
  <c r="L498" i="367"/>
  <c r="R505" i="367"/>
  <c r="AB505" i="367" s="1"/>
  <c r="L504" i="367"/>
  <c r="R519" i="367"/>
  <c r="AB519" i="367" s="1"/>
  <c r="L518" i="367"/>
  <c r="R528" i="367"/>
  <c r="AB528" i="367" s="1"/>
  <c r="AC693" i="367"/>
  <c r="AC703" i="367"/>
  <c r="AC723" i="367"/>
  <c r="AC733" i="367"/>
  <c r="AC737" i="367"/>
  <c r="AC755" i="367"/>
  <c r="F431" i="367"/>
  <c r="F430" i="367" s="1"/>
  <c r="K528" i="367"/>
  <c r="AC709" i="367"/>
  <c r="AB712" i="367"/>
  <c r="AC748" i="367"/>
  <c r="AC761" i="367"/>
  <c r="AB675" i="367"/>
  <c r="AC675" i="367" s="1"/>
  <c r="AA690" i="367"/>
  <c r="AB690" i="367" s="1"/>
  <c r="AC690" i="367" s="1"/>
  <c r="AA715" i="367"/>
  <c r="AB715" i="367" s="1"/>
  <c r="AC715" i="367" s="1"/>
  <c r="L717" i="367"/>
  <c r="R773" i="367"/>
  <c r="AB773" i="367" s="1"/>
  <c r="AC774" i="367"/>
  <c r="AA777" i="367"/>
  <c r="AB777" i="367" s="1"/>
  <c r="AC777" i="367" s="1"/>
  <c r="K780" i="367"/>
  <c r="AC780" i="367" s="1"/>
  <c r="AC784" i="367"/>
  <c r="AC787" i="367"/>
  <c r="AC792" i="367"/>
  <c r="AC795" i="367"/>
  <c r="AC799" i="367"/>
  <c r="AC802" i="367"/>
  <c r="AC804" i="367"/>
  <c r="AB807" i="367"/>
  <c r="AC807" i="367" s="1"/>
  <c r="AB809" i="367"/>
  <c r="AC809" i="367" s="1"/>
  <c r="AB811" i="367"/>
  <c r="AC811" i="367" s="1"/>
  <c r="AB813" i="367"/>
  <c r="AC813" i="367" s="1"/>
  <c r="AB815" i="367"/>
  <c r="AC815" i="367" s="1"/>
  <c r="AB817" i="367"/>
  <c r="AC817" i="367" s="1"/>
  <c r="AC819" i="367"/>
  <c r="AC824" i="367"/>
  <c r="AC827" i="367"/>
  <c r="AB836" i="367"/>
  <c r="AC836" i="367" s="1"/>
  <c r="AB842" i="367"/>
  <c r="AC842" i="367" s="1"/>
  <c r="AB850" i="367"/>
  <c r="AC850" i="367" s="1"/>
  <c r="AB852" i="367"/>
  <c r="AC852" i="367" s="1"/>
  <c r="AB858" i="367"/>
  <c r="AC858" i="367" s="1"/>
  <c r="AB866" i="367"/>
  <c r="AB868" i="367"/>
  <c r="AC868" i="367" s="1"/>
  <c r="AB874" i="367"/>
  <c r="AC874" i="367" s="1"/>
  <c r="AB882" i="367"/>
  <c r="AB884" i="367"/>
  <c r="AC884" i="367" s="1"/>
  <c r="AB890" i="367"/>
  <c r="AC890" i="367" s="1"/>
  <c r="AB892" i="367"/>
  <c r="AC892" i="367" s="1"/>
  <c r="AB898" i="367"/>
  <c r="AB900" i="367"/>
  <c r="AC900" i="367" s="1"/>
  <c r="AB906" i="367"/>
  <c r="AC906" i="367" s="1"/>
  <c r="R982" i="367"/>
  <c r="T981" i="367"/>
  <c r="T976" i="367" s="1"/>
  <c r="T257" i="367" s="1"/>
  <c r="AB673" i="367"/>
  <c r="AC673" i="367" s="1"/>
  <c r="AB681" i="367"/>
  <c r="AA682" i="367"/>
  <c r="AA696" i="367"/>
  <c r="AB696" i="367" s="1"/>
  <c r="AC696" i="367" s="1"/>
  <c r="AB698" i="367"/>
  <c r="AC698" i="367" s="1"/>
  <c r="AB706" i="367"/>
  <c r="AC706" i="367" s="1"/>
  <c r="G717" i="367"/>
  <c r="O717" i="367"/>
  <c r="O527" i="367" s="1"/>
  <c r="O517" i="367" s="1"/>
  <c r="O503" i="367" s="1"/>
  <c r="O502" i="367" s="1"/>
  <c r="O501" i="367" s="1"/>
  <c r="S717" i="367"/>
  <c r="W717" i="367"/>
  <c r="W527" i="367" s="1"/>
  <c r="W517" i="367" s="1"/>
  <c r="W503" i="367" s="1"/>
  <c r="W502" i="367" s="1"/>
  <c r="W501" i="367" s="1"/>
  <c r="AA718" i="367"/>
  <c r="AB718" i="367" s="1"/>
  <c r="AC718" i="367" s="1"/>
  <c r="AC732" i="367"/>
  <c r="AA741" i="367"/>
  <c r="AB741" i="367" s="1"/>
  <c r="AC741" i="367" s="1"/>
  <c r="K745" i="367"/>
  <c r="AC750" i="367"/>
  <c r="K763" i="367"/>
  <c r="K765" i="367"/>
  <c r="K767" i="367"/>
  <c r="K769" i="367"/>
  <c r="K771" i="367"/>
  <c r="K773" i="367"/>
  <c r="AC781" i="367"/>
  <c r="AC785" i="367"/>
  <c r="AC793" i="367"/>
  <c r="AA797" i="367"/>
  <c r="AB797" i="367" s="1"/>
  <c r="AC797" i="367" s="1"/>
  <c r="K800" i="367"/>
  <c r="AB803" i="367"/>
  <c r="AC803" i="367" s="1"/>
  <c r="AC805" i="367"/>
  <c r="AC825" i="367"/>
  <c r="AC829" i="367"/>
  <c r="X981" i="367"/>
  <c r="X976" i="367" s="1"/>
  <c r="AA745" i="367"/>
  <c r="AB745" i="367" s="1"/>
  <c r="AA763" i="367"/>
  <c r="AB763" i="367" s="1"/>
  <c r="AA765" i="367"/>
  <c r="AB765" i="367" s="1"/>
  <c r="AC765" i="367" s="1"/>
  <c r="AA767" i="367"/>
  <c r="AB767" i="367" s="1"/>
  <c r="AA769" i="367"/>
  <c r="AB769" i="367" s="1"/>
  <c r="AA771" i="367"/>
  <c r="AB771" i="367" s="1"/>
  <c r="AC782" i="367"/>
  <c r="AC794" i="367"/>
  <c r="AC798" i="367"/>
  <c r="AA800" i="367"/>
  <c r="AC806" i="367"/>
  <c r="AC808" i="367"/>
  <c r="AC810" i="367"/>
  <c r="AC812" i="367"/>
  <c r="AC814" i="367"/>
  <c r="AC816" i="367"/>
  <c r="AC818" i="367"/>
  <c r="AC837" i="367"/>
  <c r="AC843" i="367"/>
  <c r="AC851" i="367"/>
  <c r="AC859" i="367"/>
  <c r="AC867" i="367"/>
  <c r="AC875" i="367"/>
  <c r="AC883" i="367"/>
  <c r="AC891" i="367"/>
  <c r="AC899" i="367"/>
  <c r="V976" i="367"/>
  <c r="L985" i="367"/>
  <c r="R1007" i="367"/>
  <c r="D820" i="367"/>
  <c r="L820" i="367"/>
  <c r="N821" i="367"/>
  <c r="N820" i="367" s="1"/>
  <c r="K913" i="367"/>
  <c r="AC913" i="367" s="1"/>
  <c r="AC1009" i="367"/>
  <c r="AB1010" i="367"/>
  <c r="K1025" i="367"/>
  <c r="AB1029" i="367"/>
  <c r="AC1029" i="367" s="1"/>
  <c r="G981" i="367"/>
  <c r="G976" i="367" s="1"/>
  <c r="K976" i="367" s="1"/>
  <c r="R1131" i="367"/>
  <c r="L1125" i="367"/>
  <c r="R1138" i="367"/>
  <c r="L1135" i="367"/>
  <c r="S821" i="367"/>
  <c r="K911" i="367"/>
  <c r="AA915" i="367"/>
  <c r="AB915" i="367" s="1"/>
  <c r="AC915" i="367" s="1"/>
  <c r="N919" i="367"/>
  <c r="R919" i="367" s="1"/>
  <c r="K956" i="367"/>
  <c r="AA964" i="367"/>
  <c r="AB964" i="367" s="1"/>
  <c r="AC964" i="367" s="1"/>
  <c r="L977" i="367"/>
  <c r="K978" i="367"/>
  <c r="M976" i="367"/>
  <c r="K983" i="367"/>
  <c r="K989" i="367"/>
  <c r="AB992" i="367"/>
  <c r="AA993" i="367"/>
  <c r="AB993" i="367" s="1"/>
  <c r="K997" i="367"/>
  <c r="AB1000" i="367"/>
  <c r="AA1001" i="367"/>
  <c r="AB1001" i="367" s="1"/>
  <c r="K1005" i="367"/>
  <c r="K1010" i="367"/>
  <c r="K1011" i="367"/>
  <c r="AC1011" i="367" s="1"/>
  <c r="AB1012" i="367"/>
  <c r="AA1026" i="367"/>
  <c r="AB1026" i="367" s="1"/>
  <c r="AB1030" i="367"/>
  <c r="AC1030" i="367" s="1"/>
  <c r="R1031" i="367"/>
  <c r="AB1031" i="367" s="1"/>
  <c r="AC1031" i="367" s="1"/>
  <c r="AA1045" i="367"/>
  <c r="AB1045" i="367" s="1"/>
  <c r="AC1054" i="367"/>
  <c r="AC1062" i="367"/>
  <c r="AA1065" i="367"/>
  <c r="AB1065" i="367" s="1"/>
  <c r="M1113" i="367"/>
  <c r="R1116" i="367"/>
  <c r="K1143" i="367"/>
  <c r="K949" i="367"/>
  <c r="K967" i="367"/>
  <c r="R972" i="367"/>
  <c r="K973" i="367"/>
  <c r="AA977" i="367"/>
  <c r="K982" i="367"/>
  <c r="K987" i="367"/>
  <c r="K995" i="367"/>
  <c r="K1003" i="367"/>
  <c r="W981" i="367"/>
  <c r="W976" i="367" s="1"/>
  <c r="AB1041" i="367"/>
  <c r="Q985" i="367"/>
  <c r="Q981" i="367" s="1"/>
  <c r="Q976" i="367" s="1"/>
  <c r="I1107" i="367"/>
  <c r="S1145" i="367"/>
  <c r="AA1149" i="367"/>
  <c r="AB1149" i="367" s="1"/>
  <c r="AC1149" i="367" s="1"/>
  <c r="R1180" i="367"/>
  <c r="V1172" i="367"/>
  <c r="AA1172" i="367" s="1"/>
  <c r="AA1291" i="367"/>
  <c r="AA911" i="367"/>
  <c r="AC912" i="367"/>
  <c r="AC920" i="367"/>
  <c r="AC921" i="367"/>
  <c r="AC922" i="367"/>
  <c r="AC923" i="367"/>
  <c r="AC924" i="367"/>
  <c r="AC925" i="367"/>
  <c r="AA956" i="367"/>
  <c r="AB956" i="367" s="1"/>
  <c r="AC957" i="367"/>
  <c r="AC958" i="367"/>
  <c r="AC959" i="367"/>
  <c r="AC960" i="367"/>
  <c r="D972" i="367"/>
  <c r="K977" i="367"/>
  <c r="AA978" i="367"/>
  <c r="AC979" i="367"/>
  <c r="AC980" i="367"/>
  <c r="AA983" i="367"/>
  <c r="AB983" i="367" s="1"/>
  <c r="AC984" i="367"/>
  <c r="AB988" i="367"/>
  <c r="AA989" i="367"/>
  <c r="AB989" i="367" s="1"/>
  <c r="AB996" i="367"/>
  <c r="AA997" i="367"/>
  <c r="AB1004" i="367"/>
  <c r="AA1005" i="367"/>
  <c r="AB1005" i="367" s="1"/>
  <c r="AB1013" i="367"/>
  <c r="AC1013" i="367" s="1"/>
  <c r="AB1015" i="367"/>
  <c r="AB1017" i="367"/>
  <c r="AC1017" i="367" s="1"/>
  <c r="AB1019" i="367"/>
  <c r="AC1019" i="367" s="1"/>
  <c r="O981" i="367"/>
  <c r="O976" i="367" s="1"/>
  <c r="AA1087" i="367"/>
  <c r="AB1087" i="367" s="1"/>
  <c r="K1120" i="367"/>
  <c r="AA1118" i="367"/>
  <c r="K1012" i="367"/>
  <c r="R1014" i="367"/>
  <c r="AB1014" i="367" s="1"/>
  <c r="AC1014" i="367" s="1"/>
  <c r="R1016" i="367"/>
  <c r="AB1016" i="367" s="1"/>
  <c r="AC1016" i="367" s="1"/>
  <c r="AA1020" i="367"/>
  <c r="AB1020" i="367" s="1"/>
  <c r="AC1020" i="367" s="1"/>
  <c r="R1022" i="367"/>
  <c r="AB1022" i="367" s="1"/>
  <c r="R1023" i="367"/>
  <c r="AB1023" i="367" s="1"/>
  <c r="AC1023" i="367" s="1"/>
  <c r="R1032" i="367"/>
  <c r="AB1032" i="367" s="1"/>
  <c r="AC1032" i="367" s="1"/>
  <c r="R1033" i="367"/>
  <c r="AB1033" i="367" s="1"/>
  <c r="AC1033" i="367" s="1"/>
  <c r="R1035" i="367"/>
  <c r="AB1035" i="367" s="1"/>
  <c r="AC1035" i="367" s="1"/>
  <c r="AB1037" i="367"/>
  <c r="AA1038" i="367"/>
  <c r="AB1038" i="367" s="1"/>
  <c r="AA1043" i="367"/>
  <c r="AB1043" i="367" s="1"/>
  <c r="AB1046" i="367"/>
  <c r="AA1047" i="367"/>
  <c r="AB1047" i="367" s="1"/>
  <c r="AC1047" i="367" s="1"/>
  <c r="K1049" i="367"/>
  <c r="AA1051" i="367"/>
  <c r="AB1051" i="367" s="1"/>
  <c r="AC1051" i="367" s="1"/>
  <c r="K1053" i="367"/>
  <c r="AA1055" i="367"/>
  <c r="AB1055" i="367" s="1"/>
  <c r="AC1055" i="367" s="1"/>
  <c r="K1057" i="367"/>
  <c r="K1061" i="367"/>
  <c r="AA1063" i="367"/>
  <c r="AB1066" i="367"/>
  <c r="AA1067" i="367"/>
  <c r="AB1067" i="367" s="1"/>
  <c r="AC1067" i="367" s="1"/>
  <c r="K1069" i="367"/>
  <c r="K1073" i="367"/>
  <c r="AA1077" i="367"/>
  <c r="AB1077" i="367" s="1"/>
  <c r="AA1081" i="367"/>
  <c r="AB1081" i="367" s="1"/>
  <c r="AA1108" i="367"/>
  <c r="W1107" i="367"/>
  <c r="AA1111" i="367"/>
  <c r="AC1112" i="367"/>
  <c r="G1107" i="367"/>
  <c r="K1129" i="367"/>
  <c r="AA1131" i="367"/>
  <c r="AA1138" i="367"/>
  <c r="R1143" i="367"/>
  <c r="G1146" i="367"/>
  <c r="G1145" i="367" s="1"/>
  <c r="S1152" i="367"/>
  <c r="I1159" i="367"/>
  <c r="I1153" i="367" s="1"/>
  <c r="I1152" i="367" s="1"/>
  <c r="R1186" i="367"/>
  <c r="L1185" i="367"/>
  <c r="J1185" i="367"/>
  <c r="N1249" i="367"/>
  <c r="F1264" i="367"/>
  <c r="V1722" i="367"/>
  <c r="V1721" i="367" s="1"/>
  <c r="AA1723" i="367"/>
  <c r="U985" i="367"/>
  <c r="U981" i="367" s="1"/>
  <c r="U976" i="367" s="1"/>
  <c r="AA1093" i="367"/>
  <c r="R1099" i="367"/>
  <c r="AB1099" i="367" s="1"/>
  <c r="Z1107" i="367"/>
  <c r="K1119" i="367"/>
  <c r="R1121" i="367"/>
  <c r="AB1121" i="367" s="1"/>
  <c r="P1125" i="367"/>
  <c r="P1107" i="367" s="1"/>
  <c r="K1140" i="367"/>
  <c r="AA1140" i="367"/>
  <c r="AA1143" i="367"/>
  <c r="AC1144" i="367"/>
  <c r="M1146" i="367"/>
  <c r="M1145" i="367" s="1"/>
  <c r="R1147" i="367"/>
  <c r="K1157" i="367"/>
  <c r="AA1193" i="367"/>
  <c r="P1192" i="367"/>
  <c r="P1191" i="367" s="1"/>
  <c r="P1184" i="367" s="1"/>
  <c r="S1206" i="367"/>
  <c r="AA1217" i="367"/>
  <c r="AB1217" i="367" s="1"/>
  <c r="AC1217" i="367" s="1"/>
  <c r="AA1269" i="367"/>
  <c r="AB1269" i="367" s="1"/>
  <c r="I985" i="367"/>
  <c r="I981" i="367" s="1"/>
  <c r="I976" i="367" s="1"/>
  <c r="AB1093" i="367"/>
  <c r="U1107" i="367"/>
  <c r="K1108" i="367"/>
  <c r="Q1107" i="367"/>
  <c r="AA1113" i="367"/>
  <c r="AA1120" i="367"/>
  <c r="R1120" i="367"/>
  <c r="L1119" i="367"/>
  <c r="AA1126" i="367"/>
  <c r="S1125" i="367"/>
  <c r="AA1125" i="367" s="1"/>
  <c r="AA1129" i="367"/>
  <c r="K1131" i="367"/>
  <c r="D1125" i="367"/>
  <c r="K1125" i="367" s="1"/>
  <c r="D1135" i="367"/>
  <c r="K1138" i="367"/>
  <c r="AA1189" i="367"/>
  <c r="AB1189" i="367" s="1"/>
  <c r="AC1189" i="367" s="1"/>
  <c r="K1254" i="367"/>
  <c r="D1253" i="367"/>
  <c r="R1254" i="367"/>
  <c r="L1253" i="367"/>
  <c r="AA1292" i="367"/>
  <c r="S919" i="367"/>
  <c r="AA919" i="367" s="1"/>
  <c r="S972" i="367"/>
  <c r="S982" i="367"/>
  <c r="AA982" i="367" s="1"/>
  <c r="Y1007" i="367"/>
  <c r="Y985" i="367" s="1"/>
  <c r="Y981" i="367" s="1"/>
  <c r="Y976" i="367" s="1"/>
  <c r="R1097" i="367"/>
  <c r="AB1097" i="367" s="1"/>
  <c r="K1111" i="367"/>
  <c r="K1121" i="367"/>
  <c r="AA1123" i="367"/>
  <c r="AB1123" i="367" s="1"/>
  <c r="N1134" i="367"/>
  <c r="S1135" i="367"/>
  <c r="M1140" i="367"/>
  <c r="M1134" i="367" s="1"/>
  <c r="AB1141" i="367"/>
  <c r="AC1141" i="367" s="1"/>
  <c r="L1145" i="367"/>
  <c r="F1146" i="367"/>
  <c r="J1146" i="367"/>
  <c r="J1145" i="367" s="1"/>
  <c r="J1107" i="367" s="1"/>
  <c r="N1146" i="367"/>
  <c r="N1145" i="367" s="1"/>
  <c r="N1107" i="367" s="1"/>
  <c r="V1146" i="367"/>
  <c r="V1145" i="367" s="1"/>
  <c r="V1107" i="367" s="1"/>
  <c r="Z1146" i="367"/>
  <c r="Z1145" i="367" s="1"/>
  <c r="Q1153" i="367"/>
  <c r="Q1152" i="367" s="1"/>
  <c r="Y1153" i="367"/>
  <c r="Y1152" i="367" s="1"/>
  <c r="K1164" i="367"/>
  <c r="K1170" i="367"/>
  <c r="K1174" i="367"/>
  <c r="F1172" i="367"/>
  <c r="J1172" i="367"/>
  <c r="AA1180" i="367"/>
  <c r="K1182" i="367"/>
  <c r="K1187" i="367"/>
  <c r="G1185" i="367"/>
  <c r="K1189" i="367"/>
  <c r="O1185" i="367"/>
  <c r="O1184" i="367" s="1"/>
  <c r="O1151" i="367" s="1"/>
  <c r="V1192" i="367"/>
  <c r="V1191" i="367" s="1"/>
  <c r="K1194" i="367"/>
  <c r="H1192" i="367"/>
  <c r="H1191" i="367" s="1"/>
  <c r="H1184" i="367" s="1"/>
  <c r="K1202" i="367"/>
  <c r="I1207" i="367"/>
  <c r="I1206" i="367" s="1"/>
  <c r="I1205" i="367" s="1"/>
  <c r="I1192" i="367" s="1"/>
  <c r="I1191" i="367" s="1"/>
  <c r="Q1207" i="367"/>
  <c r="Q1206" i="367" s="1"/>
  <c r="Q1205" i="367" s="1"/>
  <c r="Q1192" i="367" s="1"/>
  <c r="Q1191" i="367" s="1"/>
  <c r="Q1184" i="367" s="1"/>
  <c r="Y1207" i="367"/>
  <c r="Y1206" i="367" s="1"/>
  <c r="Y1205" i="367" s="1"/>
  <c r="Y1192" i="367" s="1"/>
  <c r="Y1191" i="367" s="1"/>
  <c r="R1209" i="367"/>
  <c r="AA1208" i="367"/>
  <c r="AA1209" i="367"/>
  <c r="O1249" i="367"/>
  <c r="W1249" i="367"/>
  <c r="I1249" i="367"/>
  <c r="R1255" i="367"/>
  <c r="AB1255" i="367" s="1"/>
  <c r="AC1255" i="367" s="1"/>
  <c r="AC1256" i="367"/>
  <c r="K1258" i="367"/>
  <c r="R1258" i="367"/>
  <c r="AB1258" i="367" s="1"/>
  <c r="K1259" i="367"/>
  <c r="K1265" i="367"/>
  <c r="L1265" i="367"/>
  <c r="R1266" i="367"/>
  <c r="K1269" i="367"/>
  <c r="D1272" i="367"/>
  <c r="G1478" i="367"/>
  <c r="G1290" i="367" s="1"/>
  <c r="G1284" i="367" s="1"/>
  <c r="K1479" i="367"/>
  <c r="K1491" i="367"/>
  <c r="AA1505" i="367"/>
  <c r="R1659" i="367"/>
  <c r="L1658" i="367"/>
  <c r="AA1039" i="367"/>
  <c r="AB1039" i="367" s="1"/>
  <c r="R1111" i="367"/>
  <c r="L1108" i="367"/>
  <c r="R1113" i="367"/>
  <c r="AA1116" i="367"/>
  <c r="AA1119" i="367"/>
  <c r="R1126" i="367"/>
  <c r="K1154" i="367"/>
  <c r="U1159" i="367"/>
  <c r="AA1164" i="367"/>
  <c r="AA1167" i="367"/>
  <c r="AB1167" i="367" s="1"/>
  <c r="AA1170" i="367"/>
  <c r="AB1170" i="367" s="1"/>
  <c r="AA1174" i="367"/>
  <c r="AB1174" i="367" s="1"/>
  <c r="AA1187" i="367"/>
  <c r="U1185" i="367"/>
  <c r="Y1185" i="367"/>
  <c r="W1192" i="367"/>
  <c r="W1191" i="367" s="1"/>
  <c r="W1184" i="367" s="1"/>
  <c r="AA1194" i="367"/>
  <c r="AB1194" i="367" s="1"/>
  <c r="AA1202" i="367"/>
  <c r="AB1202" i="367" s="1"/>
  <c r="K1209" i="367"/>
  <c r="W1257" i="367"/>
  <c r="R1259" i="367"/>
  <c r="R1262" i="367"/>
  <c r="AB1262" i="367" s="1"/>
  <c r="L1261" i="367"/>
  <c r="R1261" i="367" s="1"/>
  <c r="M1264" i="367"/>
  <c r="K1267" i="367"/>
  <c r="S1272" i="367"/>
  <c r="AA1272" i="367" s="1"/>
  <c r="AA1273" i="367"/>
  <c r="R1293" i="367"/>
  <c r="L1292" i="367"/>
  <c r="U1290" i="367"/>
  <c r="U1284" i="367" s="1"/>
  <c r="U1264" i="367" s="1"/>
  <c r="AA1303" i="367"/>
  <c r="R1629" i="367"/>
  <c r="K1632" i="367"/>
  <c r="D1518" i="367"/>
  <c r="K1518" i="367" s="1"/>
  <c r="U1025" i="367"/>
  <c r="R1089" i="367"/>
  <c r="AB1089" i="367" s="1"/>
  <c r="AB1114" i="367"/>
  <c r="AC1114" i="367" s="1"/>
  <c r="K1123" i="367"/>
  <c r="K1126" i="367"/>
  <c r="M1153" i="367"/>
  <c r="M1152" i="367" s="1"/>
  <c r="F1153" i="367"/>
  <c r="F1152" i="367" s="1"/>
  <c r="J1153" i="367"/>
  <c r="J1152" i="367" s="1"/>
  <c r="R1157" i="367"/>
  <c r="AA1154" i="367"/>
  <c r="AA1157" i="367"/>
  <c r="K1162" i="367"/>
  <c r="AC1162" i="367" s="1"/>
  <c r="K1167" i="367"/>
  <c r="AA1182" i="367"/>
  <c r="AB1182" i="367" s="1"/>
  <c r="I1185" i="367"/>
  <c r="M1184" i="367"/>
  <c r="V1185" i="367"/>
  <c r="Z1185" i="367"/>
  <c r="G1192" i="367"/>
  <c r="G1191" i="367" s="1"/>
  <c r="O1192" i="367"/>
  <c r="O1191" i="367" s="1"/>
  <c r="Z1192" i="367"/>
  <c r="Z1191" i="367" s="1"/>
  <c r="T1192" i="367"/>
  <c r="T1191" i="367" s="1"/>
  <c r="T1184" i="367" s="1"/>
  <c r="X1192" i="367"/>
  <c r="X1191" i="367" s="1"/>
  <c r="X1184" i="367" s="1"/>
  <c r="U1207" i="367"/>
  <c r="U1206" i="367" s="1"/>
  <c r="U1205" i="367" s="1"/>
  <c r="U1192" i="367" s="1"/>
  <c r="U1191" i="367" s="1"/>
  <c r="K1220" i="367"/>
  <c r="AC1220" i="367" s="1"/>
  <c r="K1228" i="367"/>
  <c r="K1236" i="367"/>
  <c r="AA1254" i="367"/>
  <c r="G1257" i="367"/>
  <c r="G1249" i="367" s="1"/>
  <c r="P1257" i="367"/>
  <c r="P1249" i="367" s="1"/>
  <c r="AA1259" i="367"/>
  <c r="K1262" i="367"/>
  <c r="D1261" i="367"/>
  <c r="K1261" i="367" s="1"/>
  <c r="R1267" i="367"/>
  <c r="R1273" i="367"/>
  <c r="R1276" i="367"/>
  <c r="D1292" i="367"/>
  <c r="K1293" i="367"/>
  <c r="D1153" i="367"/>
  <c r="N1154" i="367"/>
  <c r="D1159" i="367"/>
  <c r="K1159" i="367" s="1"/>
  <c r="L1159" i="367"/>
  <c r="L1153" i="367" s="1"/>
  <c r="N1164" i="367"/>
  <c r="N1159" i="367" s="1"/>
  <c r="D1169" i="367"/>
  <c r="K1169" i="367" s="1"/>
  <c r="L1169" i="367"/>
  <c r="R1169" i="367" s="1"/>
  <c r="D1173" i="367"/>
  <c r="L1173" i="367"/>
  <c r="S1186" i="367"/>
  <c r="AA1186" i="367" s="1"/>
  <c r="R1187" i="367"/>
  <c r="D1193" i="367"/>
  <c r="L1193" i="367"/>
  <c r="D1201" i="367"/>
  <c r="K1201" i="367" s="1"/>
  <c r="L1201" i="367"/>
  <c r="R1201" i="367" s="1"/>
  <c r="AB1201" i="367" s="1"/>
  <c r="D1207" i="367"/>
  <c r="L1207" i="367"/>
  <c r="N1208" i="367"/>
  <c r="N1207" i="367" s="1"/>
  <c r="N1206" i="367" s="1"/>
  <c r="N1205" i="367" s="1"/>
  <c r="N1192" i="367" s="1"/>
  <c r="N1191" i="367" s="1"/>
  <c r="D1235" i="367"/>
  <c r="K1235" i="367" s="1"/>
  <c r="L1235" i="367"/>
  <c r="R1235" i="367" s="1"/>
  <c r="AB1235" i="367" s="1"/>
  <c r="S1253" i="367"/>
  <c r="S1261" i="367"/>
  <c r="AA1261" i="367" s="1"/>
  <c r="AA1266" i="367"/>
  <c r="AB1266" i="367" s="1"/>
  <c r="AA1267" i="367"/>
  <c r="AB1267" i="367" s="1"/>
  <c r="AA1276" i="367"/>
  <c r="AA1277" i="367"/>
  <c r="AB1300" i="367"/>
  <c r="AC1300" i="367" s="1"/>
  <c r="AB1306" i="367"/>
  <c r="AC1306" i="367" s="1"/>
  <c r="AC1392" i="367"/>
  <c r="AC1395" i="367"/>
  <c r="AC1400" i="367"/>
  <c r="AC1403" i="367"/>
  <c r="AC1408" i="367"/>
  <c r="AC1411" i="367"/>
  <c r="AC1416" i="367"/>
  <c r="AC1419" i="367"/>
  <c r="AC1424" i="367"/>
  <c r="AC1427" i="367"/>
  <c r="AC1432" i="367"/>
  <c r="AC1435" i="367"/>
  <c r="AC1440" i="367"/>
  <c r="R1479" i="367"/>
  <c r="AC1519" i="367"/>
  <c r="AC1533" i="367"/>
  <c r="AC1534" i="367"/>
  <c r="AC1535" i="367"/>
  <c r="AC1549" i="367"/>
  <c r="AC1550" i="367"/>
  <c r="AC1551" i="367"/>
  <c r="AC1567" i="367"/>
  <c r="AC1583" i="367"/>
  <c r="R1646" i="367"/>
  <c r="L1645" i="367"/>
  <c r="N1185" i="367"/>
  <c r="D1186" i="367"/>
  <c r="K1266" i="367"/>
  <c r="L1272" i="367"/>
  <c r="R1272" i="367" s="1"/>
  <c r="AA1274" i="367"/>
  <c r="AB1274" i="367" s="1"/>
  <c r="AC1274" i="367" s="1"/>
  <c r="R1303" i="367"/>
  <c r="AC1393" i="367"/>
  <c r="AC1401" i="367"/>
  <c r="AC1409" i="367"/>
  <c r="AC1417" i="367"/>
  <c r="AC1425" i="367"/>
  <c r="AC1433" i="367"/>
  <c r="AC1441" i="367"/>
  <c r="W1478" i="367"/>
  <c r="W1290" i="367" s="1"/>
  <c r="W1284" i="367" s="1"/>
  <c r="AA1479" i="367"/>
  <c r="R1491" i="367"/>
  <c r="AB1491" i="367" s="1"/>
  <c r="AC1522" i="367"/>
  <c r="AC1523" i="367"/>
  <c r="AC1538" i="367"/>
  <c r="AC1539" i="367"/>
  <c r="AC1554" i="367"/>
  <c r="AC1555" i="367"/>
  <c r="AC1563" i="367"/>
  <c r="AC1579" i="367"/>
  <c r="AC1595" i="367"/>
  <c r="R1640" i="367"/>
  <c r="L1518" i="367"/>
  <c r="R1518" i="367" s="1"/>
  <c r="AB1518" i="367" s="1"/>
  <c r="L1675" i="367"/>
  <c r="R1676" i="367"/>
  <c r="L1689" i="367"/>
  <c r="R1690" i="367"/>
  <c r="AC1271" i="367"/>
  <c r="AC1275" i="367"/>
  <c r="R1277" i="367"/>
  <c r="AC1327" i="367"/>
  <c r="AC1328" i="367"/>
  <c r="AC1329" i="367"/>
  <c r="AC1330" i="367"/>
  <c r="AC1331" i="367"/>
  <c r="AC1332" i="367"/>
  <c r="AC1333" i="367"/>
  <c r="AC1334" i="367"/>
  <c r="AC1335" i="367"/>
  <c r="AC1336" i="367"/>
  <c r="AC1337" i="367"/>
  <c r="AC1338" i="367"/>
  <c r="AC1339" i="367"/>
  <c r="AC1340" i="367"/>
  <c r="AC1341" i="367"/>
  <c r="AC1342" i="367"/>
  <c r="AC1343" i="367"/>
  <c r="AC1344" i="367"/>
  <c r="AC1345" i="367"/>
  <c r="AC1346" i="367"/>
  <c r="AC1347" i="367"/>
  <c r="AC1348" i="367"/>
  <c r="AC1349" i="367"/>
  <c r="AC1350" i="367"/>
  <c r="AC1351" i="367"/>
  <c r="AC1352" i="367"/>
  <c r="AC1353" i="367"/>
  <c r="AC1354" i="367"/>
  <c r="AC1355" i="367"/>
  <c r="AC1356" i="367"/>
  <c r="AC1357" i="367"/>
  <c r="AC1391" i="367"/>
  <c r="AC1399" i="367"/>
  <c r="AC1407" i="367"/>
  <c r="AC1415" i="367"/>
  <c r="AC1423" i="367"/>
  <c r="AC1431" i="367"/>
  <c r="AC1439" i="367"/>
  <c r="AC1527" i="367"/>
  <c r="AC1543" i="367"/>
  <c r="AC1559" i="367"/>
  <c r="AC1575" i="367"/>
  <c r="AC1591" i="367"/>
  <c r="K1700" i="367"/>
  <c r="L1505" i="367"/>
  <c r="AC1622" i="367"/>
  <c r="AC1627" i="367"/>
  <c r="AA1629" i="367"/>
  <c r="AB1629" i="367" s="1"/>
  <c r="AC1629" i="367" s="1"/>
  <c r="AA1632" i="367"/>
  <c r="AB1632" i="367" s="1"/>
  <c r="AC1638" i="367"/>
  <c r="AC1642" i="367"/>
  <c r="K1646" i="367"/>
  <c r="D1645" i="367"/>
  <c r="N1649" i="367"/>
  <c r="N1648" i="367" s="1"/>
  <c r="N1264" i="367" s="1"/>
  <c r="M1685" i="367"/>
  <c r="M1671" i="367" s="1"/>
  <c r="M1705" i="367" s="1"/>
  <c r="W1685" i="367"/>
  <c r="W1671" i="367" s="1"/>
  <c r="W1705" i="367" s="1"/>
  <c r="D1696" i="367"/>
  <c r="AC1628" i="367"/>
  <c r="AB1637" i="367"/>
  <c r="AC1637" i="367" s="1"/>
  <c r="AA1640" i="367"/>
  <c r="AA1650" i="367"/>
  <c r="P1671" i="367"/>
  <c r="P1705" i="367" s="1"/>
  <c r="G1685" i="367"/>
  <c r="G1671" i="367" s="1"/>
  <c r="G1705" i="367" s="1"/>
  <c r="V1685" i="367"/>
  <c r="V1671" i="367" s="1"/>
  <c r="V1705" i="367" s="1"/>
  <c r="R1698" i="367"/>
  <c r="L1697" i="367"/>
  <c r="R1699" i="367"/>
  <c r="T1721" i="367"/>
  <c r="T1716" i="367" s="1"/>
  <c r="AC1562" i="367"/>
  <c r="AC1566" i="367"/>
  <c r="AC1570" i="367"/>
  <c r="AC1574" i="367"/>
  <c r="AC1578" i="367"/>
  <c r="AC1582" i="367"/>
  <c r="AC1586" i="367"/>
  <c r="AC1590" i="367"/>
  <c r="AC1594" i="367"/>
  <c r="AC1626" i="367"/>
  <c r="AC1636" i="367"/>
  <c r="AA1644" i="367"/>
  <c r="R1653" i="367"/>
  <c r="L1650" i="367"/>
  <c r="K1658" i="367"/>
  <c r="D1649" i="367"/>
  <c r="AC1663" i="367"/>
  <c r="Q1671" i="367"/>
  <c r="Q1705" i="367" s="1"/>
  <c r="K1679" i="367"/>
  <c r="T1677" i="367"/>
  <c r="T1676" i="367" s="1"/>
  <c r="T1675" i="367" s="1"/>
  <c r="T1674" i="367" s="1"/>
  <c r="T1673" i="367" s="1"/>
  <c r="T1672" i="367" s="1"/>
  <c r="T1671" i="367" s="1"/>
  <c r="T1705" i="367" s="1"/>
  <c r="AA1678" i="367"/>
  <c r="J1685" i="367"/>
  <c r="J1671" i="367" s="1"/>
  <c r="J1705" i="367" s="1"/>
  <c r="O1685" i="367"/>
  <c r="O1671" i="367" s="1"/>
  <c r="O1705" i="367" s="1"/>
  <c r="AA1690" i="367"/>
  <c r="F1698" i="367"/>
  <c r="F1697" i="367" s="1"/>
  <c r="F1696" i="367" s="1"/>
  <c r="F1685" i="367" s="1"/>
  <c r="F1671" i="367" s="1"/>
  <c r="F1705" i="367" s="1"/>
  <c r="K1699" i="367"/>
  <c r="S1698" i="367"/>
  <c r="AA1699" i="367"/>
  <c r="AA1700" i="367"/>
  <c r="K1653" i="367"/>
  <c r="S1658" i="367"/>
  <c r="AA1658" i="367" s="1"/>
  <c r="K1659" i="367"/>
  <c r="S1676" i="367"/>
  <c r="K1678" i="367"/>
  <c r="D1677" i="367"/>
  <c r="R1679" i="367"/>
  <c r="AB1680" i="367"/>
  <c r="AC1680" i="367" s="1"/>
  <c r="R1692" i="367"/>
  <c r="AA1692" i="367"/>
  <c r="J1716" i="367"/>
  <c r="J1715" i="367" s="1"/>
  <c r="J1714" i="367" s="1"/>
  <c r="Z1716" i="367"/>
  <c r="Z1715" i="367" s="1"/>
  <c r="Z1714" i="367" s="1"/>
  <c r="H1716" i="367"/>
  <c r="H1715" i="367" s="1"/>
  <c r="H1714" i="367" s="1"/>
  <c r="U1716" i="367"/>
  <c r="U1715" i="367" s="1"/>
  <c r="U1714" i="367" s="1"/>
  <c r="U1735" i="367"/>
  <c r="G1649" i="367"/>
  <c r="G1648" i="367" s="1"/>
  <c r="W1649" i="367"/>
  <c r="W1648" i="367" s="1"/>
  <c r="R1677" i="367"/>
  <c r="AA1689" i="367"/>
  <c r="S1688" i="367"/>
  <c r="AA1691" i="367"/>
  <c r="R1725" i="367"/>
  <c r="AA1645" i="367"/>
  <c r="AA1646" i="367"/>
  <c r="AA1653" i="367"/>
  <c r="AA1659" i="367"/>
  <c r="AB1667" i="367"/>
  <c r="AC1667" i="367" s="1"/>
  <c r="R1678" i="367"/>
  <c r="AA1679" i="367"/>
  <c r="AB1682" i="367"/>
  <c r="AC1682" i="367" s="1"/>
  <c r="R1691" i="367"/>
  <c r="R1700" i="367"/>
  <c r="N1716" i="367"/>
  <c r="N1715" i="367" s="1"/>
  <c r="N1714" i="367" s="1"/>
  <c r="K1692" i="367"/>
  <c r="D1691" i="367"/>
  <c r="AB1694" i="367"/>
  <c r="AC1694" i="367" s="1"/>
  <c r="AB1704" i="367"/>
  <c r="AC1704" i="367" s="1"/>
  <c r="Q1716" i="367"/>
  <c r="Q1715" i="367" s="1"/>
  <c r="Q1714" i="367" s="1"/>
  <c r="L1717" i="367"/>
  <c r="M1718" i="367"/>
  <c r="M1717" i="367" s="1"/>
  <c r="M1716" i="367" s="1"/>
  <c r="M1715" i="367" s="1"/>
  <c r="M1714" i="367" s="1"/>
  <c r="R1719" i="367"/>
  <c r="AC1729" i="367"/>
  <c r="R1736" i="367"/>
  <c r="K1737" i="367"/>
  <c r="D1736" i="367"/>
  <c r="M1736" i="367"/>
  <c r="R1737" i="367"/>
  <c r="AB1737" i="367" s="1"/>
  <c r="K1731" i="367"/>
  <c r="D1730" i="367"/>
  <c r="L1723" i="367"/>
  <c r="R1724" i="367"/>
  <c r="V1735" i="367"/>
  <c r="AC1741" i="367"/>
  <c r="F1743" i="367"/>
  <c r="F1742" i="367" s="1"/>
  <c r="F1735" i="367" s="1"/>
  <c r="R1758" i="367"/>
  <c r="R1764" i="367"/>
  <c r="AA1709" i="367"/>
  <c r="AB1708" i="367"/>
  <c r="AB1709" i="367" s="1"/>
  <c r="AC1709" i="367" s="1"/>
  <c r="F1716" i="367"/>
  <c r="F1715" i="367" s="1"/>
  <c r="F1714" i="367" s="1"/>
  <c r="K1717" i="367"/>
  <c r="K1718" i="367"/>
  <c r="AA1717" i="367"/>
  <c r="AA1718" i="367"/>
  <c r="AA1719" i="367"/>
  <c r="K1723" i="367"/>
  <c r="I1722" i="367"/>
  <c r="I1721" i="367" s="1"/>
  <c r="I1716" i="367" s="1"/>
  <c r="I1715" i="367" s="1"/>
  <c r="I1714" i="367" s="1"/>
  <c r="K1733" i="367"/>
  <c r="O1735" i="367"/>
  <c r="O1713" i="367" s="1"/>
  <c r="O1712" i="367" s="1"/>
  <c r="O1770" i="367" s="1"/>
  <c r="O1783" i="367" s="1"/>
  <c r="X1735" i="367"/>
  <c r="X1713" i="367" s="1"/>
  <c r="X1712" i="367" s="1"/>
  <c r="X1770" i="367" s="1"/>
  <c r="K1740" i="367"/>
  <c r="AA1746" i="367"/>
  <c r="AA1758" i="367"/>
  <c r="R1731" i="367"/>
  <c r="L1730" i="367"/>
  <c r="R1730" i="367" s="1"/>
  <c r="AB1730" i="367" s="1"/>
  <c r="AA1736" i="367"/>
  <c r="R1747" i="367"/>
  <c r="M1746" i="367"/>
  <c r="M1745" i="367" s="1"/>
  <c r="AA1724" i="367"/>
  <c r="AA1725" i="367"/>
  <c r="AB1734" i="367"/>
  <c r="AA1737" i="367"/>
  <c r="AA1740" i="367"/>
  <c r="AB1740" i="367" s="1"/>
  <c r="K1745" i="367"/>
  <c r="AA1745" i="367"/>
  <c r="S1744" i="367"/>
  <c r="AA1747" i="367"/>
  <c r="AA1764" i="367"/>
  <c r="K1724" i="367"/>
  <c r="AA1730" i="367"/>
  <c r="AA1731" i="367"/>
  <c r="G1735" i="367"/>
  <c r="G1713" i="367" s="1"/>
  <c r="G1712" i="367" s="1"/>
  <c r="G1770" i="367" s="1"/>
  <c r="W1735" i="367"/>
  <c r="J1743" i="367"/>
  <c r="J1742" i="367" s="1"/>
  <c r="J1735" i="367" s="1"/>
  <c r="AB1751" i="367"/>
  <c r="AC1751" i="367" s="1"/>
  <c r="AC1754" i="367"/>
  <c r="AA1757" i="367"/>
  <c r="AC1760" i="367"/>
  <c r="AA1763" i="367"/>
  <c r="AC1767" i="367"/>
  <c r="AB1753" i="367"/>
  <c r="K1757" i="367"/>
  <c r="D1756" i="367"/>
  <c r="R1757" i="367"/>
  <c r="L1756" i="367"/>
  <c r="K1758" i="367"/>
  <c r="K1763" i="367"/>
  <c r="D1762" i="367"/>
  <c r="R1763" i="367"/>
  <c r="L1762" i="367"/>
  <c r="K1764" i="367"/>
  <c r="S1756" i="367"/>
  <c r="S1762" i="367"/>
  <c r="AC1262" i="367" l="1"/>
  <c r="AC1167" i="367"/>
  <c r="AB1157" i="367"/>
  <c r="AB1187" i="367"/>
  <c r="I1713" i="367"/>
  <c r="I1712" i="367" s="1"/>
  <c r="I1770" i="367" s="1"/>
  <c r="AB1763" i="367"/>
  <c r="AC1763" i="367" s="1"/>
  <c r="AB1747" i="367"/>
  <c r="AC1747" i="367" s="1"/>
  <c r="AC1518" i="367"/>
  <c r="AB1479" i="367"/>
  <c r="AC1235" i="367"/>
  <c r="AB43" i="367"/>
  <c r="AB967" i="367"/>
  <c r="AC967" i="367" s="1"/>
  <c r="AB949" i="367"/>
  <c r="AB917" i="367"/>
  <c r="AC917" i="367" s="1"/>
  <c r="AB1091" i="367"/>
  <c r="AB1061" i="367"/>
  <c r="AC1061" i="367" s="1"/>
  <c r="AB1079" i="367"/>
  <c r="I12" i="367"/>
  <c r="AB1073" i="367"/>
  <c r="W12" i="367"/>
  <c r="X1151" i="367"/>
  <c r="X1106" i="367" s="1"/>
  <c r="AB1646" i="367"/>
  <c r="W1264" i="367"/>
  <c r="V1184" i="367"/>
  <c r="AB1180" i="367"/>
  <c r="AC1180" i="367" s="1"/>
  <c r="AC1269" i="367"/>
  <c r="AA1721" i="367"/>
  <c r="AC769" i="367"/>
  <c r="V1716" i="367"/>
  <c r="V1715" i="367" s="1"/>
  <c r="V1714" i="367" s="1"/>
  <c r="V1713" i="367" s="1"/>
  <c r="V1712" i="367" s="1"/>
  <c r="V1770" i="367" s="1"/>
  <c r="Q1713" i="367"/>
  <c r="Q1712" i="367" s="1"/>
  <c r="Q1770" i="367" s="1"/>
  <c r="Q1783" i="367" s="1"/>
  <c r="J1713" i="367"/>
  <c r="J1712" i="367" s="1"/>
  <c r="J1770" i="367" s="1"/>
  <c r="AB1690" i="367"/>
  <c r="AA1722" i="367"/>
  <c r="AC1491" i="367"/>
  <c r="S1257" i="367"/>
  <c r="AA1257" i="367" s="1"/>
  <c r="AB1186" i="367"/>
  <c r="AC1170" i="367"/>
  <c r="R1658" i="367"/>
  <c r="L1257" i="367"/>
  <c r="R1145" i="367"/>
  <c r="AB1143" i="367"/>
  <c r="AC1143" i="367" s="1"/>
  <c r="AA1173" i="367"/>
  <c r="O257" i="367"/>
  <c r="AC882" i="367"/>
  <c r="AC499" i="367"/>
  <c r="AB247" i="367"/>
  <c r="R244" i="367"/>
  <c r="AB225" i="367"/>
  <c r="AC225" i="367" s="1"/>
  <c r="AC16" i="367"/>
  <c r="AB1766" i="367"/>
  <c r="AC1766" i="367" s="1"/>
  <c r="K1478" i="367"/>
  <c r="P1264" i="367"/>
  <c r="AB1071" i="367"/>
  <c r="AB1003" i="367"/>
  <c r="AB995" i="367"/>
  <c r="AB987" i="367"/>
  <c r="J527" i="367"/>
  <c r="J517" i="367" s="1"/>
  <c r="J503" i="367" s="1"/>
  <c r="J502" i="367" s="1"/>
  <c r="J501" i="367" s="1"/>
  <c r="J257" i="367" s="1"/>
  <c r="J11" i="367" s="1"/>
  <c r="J1101" i="367" s="1"/>
  <c r="AC525" i="367"/>
  <c r="H527" i="367"/>
  <c r="H517" i="367" s="1"/>
  <c r="H503" i="367" s="1"/>
  <c r="H502" i="367" s="1"/>
  <c r="H501" i="367" s="1"/>
  <c r="AB254" i="367"/>
  <c r="AC254" i="367" s="1"/>
  <c r="AB250" i="367"/>
  <c r="AC250" i="367" s="1"/>
  <c r="AB205" i="367"/>
  <c r="AC205" i="367" s="1"/>
  <c r="AC125" i="367"/>
  <c r="AC73" i="367"/>
  <c r="AB228" i="367"/>
  <c r="AC228" i="367" s="1"/>
  <c r="AB56" i="367"/>
  <c r="AC56" i="367" s="1"/>
  <c r="AB238" i="367"/>
  <c r="AC238" i="367" s="1"/>
  <c r="U1101" i="367"/>
  <c r="N1713" i="367"/>
  <c r="N1712" i="367" s="1"/>
  <c r="N1770" i="367" s="1"/>
  <c r="N1783" i="367" s="1"/>
  <c r="AB911" i="367"/>
  <c r="AB105" i="367"/>
  <c r="J1184" i="367"/>
  <c r="J1151" i="367" s="1"/>
  <c r="J1106" i="367" s="1"/>
  <c r="J1105" i="367" s="1"/>
  <c r="J1104" i="367" s="1"/>
  <c r="J1668" i="367" s="1"/>
  <c r="AB1138" i="367"/>
  <c r="R17" i="367"/>
  <c r="AB27" i="367"/>
  <c r="AC27" i="367" s="1"/>
  <c r="AB1085" i="367"/>
  <c r="AB203" i="367"/>
  <c r="AC203" i="367" s="1"/>
  <c r="AB83" i="367"/>
  <c r="AC83" i="367" s="1"/>
  <c r="AB230" i="367"/>
  <c r="AC230" i="367" s="1"/>
  <c r="AB1057" i="367"/>
  <c r="AB828" i="367"/>
  <c r="AC828" i="367" s="1"/>
  <c r="AB1658" i="367"/>
  <c r="G1264" i="367"/>
  <c r="AB1700" i="367"/>
  <c r="AC1700" i="367" s="1"/>
  <c r="AB1678" i="367"/>
  <c r="AC1678" i="367" s="1"/>
  <c r="W1151" i="367"/>
  <c r="AC745" i="367"/>
  <c r="S1290" i="367"/>
  <c r="AA1290" i="367" s="1"/>
  <c r="Z1264" i="367"/>
  <c r="AB1083" i="367"/>
  <c r="AB800" i="367"/>
  <c r="AC800" i="367" s="1"/>
  <c r="M527" i="367"/>
  <c r="M517" i="367" s="1"/>
  <c r="M503" i="367" s="1"/>
  <c r="M502" i="367" s="1"/>
  <c r="M501" i="367" s="1"/>
  <c r="AC208" i="367"/>
  <c r="AB136" i="367"/>
  <c r="AC136" i="367" s="1"/>
  <c r="AB106" i="367"/>
  <c r="AC106" i="367" s="1"/>
  <c r="AB50" i="367"/>
  <c r="AC50" i="367" s="1"/>
  <c r="K13" i="367"/>
  <c r="AB77" i="367"/>
  <c r="AC77" i="367" s="1"/>
  <c r="W1713" i="367"/>
  <c r="W1712" i="367" s="1"/>
  <c r="W1770" i="367" s="1"/>
  <c r="V1264" i="367"/>
  <c r="Z257" i="367"/>
  <c r="Z11" i="367" s="1"/>
  <c r="Z1101" i="367" s="1"/>
  <c r="AB1719" i="367"/>
  <c r="AC1719" i="367" s="1"/>
  <c r="AB1659" i="367"/>
  <c r="AC1632" i="367"/>
  <c r="AC1201" i="367"/>
  <c r="AB1169" i="367"/>
  <c r="AC1169" i="367" s="1"/>
  <c r="AB1293" i="367"/>
  <c r="AC1293" i="367" s="1"/>
  <c r="AA1159" i="367"/>
  <c r="AB1116" i="367"/>
  <c r="AC1116" i="367" s="1"/>
  <c r="H1151" i="367"/>
  <c r="H1106" i="367" s="1"/>
  <c r="AB1129" i="367"/>
  <c r="AC1129" i="367" s="1"/>
  <c r="I257" i="367"/>
  <c r="I11" i="367" s="1"/>
  <c r="I1101" i="367" s="1"/>
  <c r="AB1147" i="367"/>
  <c r="AC1147" i="367" s="1"/>
  <c r="AB1063" i="367"/>
  <c r="AC1022" i="367"/>
  <c r="AC1015" i="367"/>
  <c r="AB997" i="367"/>
  <c r="AB978" i="367"/>
  <c r="AC978" i="367" s="1"/>
  <c r="Q257" i="367"/>
  <c r="AC949" i="367"/>
  <c r="K985" i="367"/>
  <c r="K820" i="367"/>
  <c r="AC767" i="367"/>
  <c r="G527" i="367"/>
  <c r="G517" i="367" s="1"/>
  <c r="G503" i="367" s="1"/>
  <c r="G502" i="367" s="1"/>
  <c r="G501" i="367" s="1"/>
  <c r="AB682" i="367"/>
  <c r="AC682" i="367" s="1"/>
  <c r="AC898" i="367"/>
  <c r="AC866" i="367"/>
  <c r="AC712" i="367"/>
  <c r="AB418" i="367"/>
  <c r="F220" i="367"/>
  <c r="F219" i="367" s="1"/>
  <c r="F218" i="367" s="1"/>
  <c r="F211" i="367" s="1"/>
  <c r="F165" i="367" s="1"/>
  <c r="F12" i="367" s="1"/>
  <c r="AC55" i="367"/>
  <c r="R18" i="367"/>
  <c r="AB1733" i="367"/>
  <c r="AB1228" i="367"/>
  <c r="X1290" i="367"/>
  <c r="X1284" i="367" s="1"/>
  <c r="X1264" i="367" s="1"/>
  <c r="O1264" i="367"/>
  <c r="F1184" i="367"/>
  <c r="F1151" i="367" s="1"/>
  <c r="AA1265" i="367"/>
  <c r="AB896" i="367"/>
  <c r="AC896" i="367" s="1"/>
  <c r="AB880" i="367"/>
  <c r="AC880" i="367" s="1"/>
  <c r="AB864" i="367"/>
  <c r="AC864" i="367" s="1"/>
  <c r="AB848" i="367"/>
  <c r="AC848" i="367" s="1"/>
  <c r="AB834" i="367"/>
  <c r="AC834" i="367" s="1"/>
  <c r="AB902" i="367"/>
  <c r="AC902" i="367" s="1"/>
  <c r="AB886" i="367"/>
  <c r="AC886" i="367" s="1"/>
  <c r="AB870" i="367"/>
  <c r="AC870" i="367" s="1"/>
  <c r="AB854" i="367"/>
  <c r="AC854" i="367" s="1"/>
  <c r="AB832" i="367"/>
  <c r="AC832" i="367" s="1"/>
  <c r="AB830" i="367"/>
  <c r="AC830" i="367" s="1"/>
  <c r="AB822" i="367"/>
  <c r="AC822" i="367" s="1"/>
  <c r="AB700" i="367"/>
  <c r="AC700" i="367" s="1"/>
  <c r="AB256" i="367"/>
  <c r="AC256" i="367" s="1"/>
  <c r="AB424" i="367"/>
  <c r="AC424" i="367" s="1"/>
  <c r="AB235" i="367"/>
  <c r="AC235" i="367" s="1"/>
  <c r="X211" i="367"/>
  <c r="X165" i="367" s="1"/>
  <c r="X12" i="367" s="1"/>
  <c r="AB207" i="367"/>
  <c r="AC207" i="367" s="1"/>
  <c r="AB180" i="367"/>
  <c r="AC180" i="367" s="1"/>
  <c r="AB89" i="367"/>
  <c r="AC89" i="367" s="1"/>
  <c r="AB233" i="367"/>
  <c r="AC233" i="367" s="1"/>
  <c r="AB79" i="367"/>
  <c r="AC79" i="367" s="1"/>
  <c r="AB31" i="367"/>
  <c r="AC31" i="367" s="1"/>
  <c r="AB21" i="367"/>
  <c r="AC21" i="367" s="1"/>
  <c r="AB130" i="367"/>
  <c r="AC130" i="367" s="1"/>
  <c r="U1184" i="367"/>
  <c r="U257" i="367"/>
  <c r="AC983" i="367"/>
  <c r="K981" i="367"/>
  <c r="P257" i="367"/>
  <c r="AB22" i="367"/>
  <c r="AC43" i="367"/>
  <c r="P1713" i="367"/>
  <c r="P1712" i="367" s="1"/>
  <c r="P1770" i="367" s="1"/>
  <c r="P1783" i="367" s="1"/>
  <c r="AB1662" i="367"/>
  <c r="AC1662" i="367" s="1"/>
  <c r="T1290" i="367"/>
  <c r="T1284" i="367" s="1"/>
  <c r="T1264" i="367" s="1"/>
  <c r="AB1506" i="367"/>
  <c r="AC1506" i="367" s="1"/>
  <c r="AB1236" i="367"/>
  <c r="AC1236" i="367" s="1"/>
  <c r="H257" i="367"/>
  <c r="H11" i="367" s="1"/>
  <c r="H1101" i="367" s="1"/>
  <c r="AB150" i="367"/>
  <c r="AC150" i="367" s="1"/>
  <c r="AB135" i="367"/>
  <c r="AC135" i="367" s="1"/>
  <c r="AC105" i="367"/>
  <c r="AC99" i="367"/>
  <c r="AB39" i="367"/>
  <c r="AC39" i="367" s="1"/>
  <c r="H1713" i="367"/>
  <c r="H1712" i="367" s="1"/>
  <c r="H1770" i="367" s="1"/>
  <c r="AB1757" i="367"/>
  <c r="AC1757" i="367" s="1"/>
  <c r="AB1758" i="367"/>
  <c r="AC1758" i="367" s="1"/>
  <c r="AB1736" i="367"/>
  <c r="AB1731" i="367"/>
  <c r="AC1731" i="367" s="1"/>
  <c r="AC1646" i="367"/>
  <c r="U1713" i="367"/>
  <c r="U1712" i="367" s="1"/>
  <c r="U1770" i="367" s="1"/>
  <c r="AB1692" i="367"/>
  <c r="AC1692" i="367" s="1"/>
  <c r="AC1658" i="367"/>
  <c r="AC1267" i="367"/>
  <c r="T1151" i="367"/>
  <c r="T1106" i="367" s="1"/>
  <c r="T1105" i="367" s="1"/>
  <c r="T1104" i="367" s="1"/>
  <c r="T1668" i="367" s="1"/>
  <c r="Z1184" i="367"/>
  <c r="Z1151" i="367" s="1"/>
  <c r="AC1157" i="367"/>
  <c r="AC1194" i="367"/>
  <c r="AC1258" i="367"/>
  <c r="Y257" i="367"/>
  <c r="Y11" i="367" s="1"/>
  <c r="Y1101" i="367" s="1"/>
  <c r="AC1010" i="367"/>
  <c r="N527" i="367"/>
  <c r="N517" i="367" s="1"/>
  <c r="N503" i="367" s="1"/>
  <c r="N502" i="367" s="1"/>
  <c r="N501" i="367" s="1"/>
  <c r="N257" i="367" s="1"/>
  <c r="AC771" i="367"/>
  <c r="AC763" i="367"/>
  <c r="AC528" i="367"/>
  <c r="M258" i="367"/>
  <c r="M257" i="367" s="1"/>
  <c r="V257" i="367"/>
  <c r="V11" i="367" s="1"/>
  <c r="V1101" i="367" s="1"/>
  <c r="G165" i="367"/>
  <c r="AB74" i="367"/>
  <c r="AC74" i="367" s="1"/>
  <c r="H1264" i="367"/>
  <c r="AB1095" i="367"/>
  <c r="AB999" i="367"/>
  <c r="AB1247" i="367"/>
  <c r="AB1075" i="367"/>
  <c r="AC1075" i="367" s="1"/>
  <c r="AB973" i="367"/>
  <c r="AC973" i="367" s="1"/>
  <c r="AB904" i="367"/>
  <c r="AC904" i="367" s="1"/>
  <c r="AB1053" i="367"/>
  <c r="AC1053" i="367" s="1"/>
  <c r="AB888" i="367"/>
  <c r="AC888" i="367" s="1"/>
  <c r="AB872" i="367"/>
  <c r="AC872" i="367" s="1"/>
  <c r="AB856" i="367"/>
  <c r="AC856" i="367" s="1"/>
  <c r="AB840" i="367"/>
  <c r="AC840" i="367" s="1"/>
  <c r="AB1049" i="367"/>
  <c r="AC1049" i="367" s="1"/>
  <c r="AB894" i="367"/>
  <c r="AC894" i="367" s="1"/>
  <c r="AB878" i="367"/>
  <c r="AC878" i="367" s="1"/>
  <c r="AB862" i="367"/>
  <c r="AC862" i="367" s="1"/>
  <c r="AB846" i="367"/>
  <c r="AC846" i="367" s="1"/>
  <c r="AB752" i="367"/>
  <c r="AC752" i="367" s="1"/>
  <c r="AB730" i="367"/>
  <c r="AC730" i="367" s="1"/>
  <c r="AB775" i="367"/>
  <c r="AC775" i="367" s="1"/>
  <c r="AB236" i="367"/>
  <c r="AC236" i="367" s="1"/>
  <c r="AB246" i="367"/>
  <c r="AC246" i="367" s="1"/>
  <c r="AB226" i="367"/>
  <c r="AC226" i="367" s="1"/>
  <c r="AB209" i="367"/>
  <c r="AC209" i="367" s="1"/>
  <c r="AC201" i="367"/>
  <c r="AC127" i="367"/>
  <c r="Q12" i="367"/>
  <c r="AB222" i="367"/>
  <c r="AC222" i="367" s="1"/>
  <c r="AC204" i="367"/>
  <c r="AB146" i="367"/>
  <c r="AC146" i="367" s="1"/>
  <c r="AB133" i="367"/>
  <c r="AC133" i="367" s="1"/>
  <c r="AB61" i="367"/>
  <c r="AC61" i="367" s="1"/>
  <c r="AB25" i="367"/>
  <c r="AC25" i="367" s="1"/>
  <c r="AA75" i="367"/>
  <c r="AB75" i="367" s="1"/>
  <c r="AC75" i="367" s="1"/>
  <c r="AB42" i="367"/>
  <c r="AC42" i="367" s="1"/>
  <c r="V1151" i="367"/>
  <c r="V1106" i="367" s="1"/>
  <c r="V1105" i="367" s="1"/>
  <c r="V1104" i="367" s="1"/>
  <c r="V1668" i="367" s="1"/>
  <c r="Q1151" i="367"/>
  <c r="Q1106" i="367" s="1"/>
  <c r="Q1105" i="367" s="1"/>
  <c r="Q1104" i="367" s="1"/>
  <c r="Q1668" i="367" s="1"/>
  <c r="X257" i="367"/>
  <c r="T11" i="367"/>
  <c r="R422" i="367"/>
  <c r="AB422" i="367" s="1"/>
  <c r="AC422" i="367" s="1"/>
  <c r="AB197" i="367"/>
  <c r="AB249" i="367"/>
  <c r="AC249" i="367" s="1"/>
  <c r="M165" i="367"/>
  <c r="K26" i="367"/>
  <c r="Y1713" i="367"/>
  <c r="Y1712" i="367" s="1"/>
  <c r="Y1770" i="367" s="1"/>
  <c r="AB961" i="367"/>
  <c r="AC961" i="367" s="1"/>
  <c r="AB1059" i="367"/>
  <c r="AB838" i="367"/>
  <c r="AC838" i="367" s="1"/>
  <c r="K821" i="367"/>
  <c r="AA260" i="367"/>
  <c r="AB176" i="367"/>
  <c r="AC176" i="367" s="1"/>
  <c r="AB149" i="367"/>
  <c r="AC149" i="367" s="1"/>
  <c r="AB100" i="367"/>
  <c r="AC100" i="367" s="1"/>
  <c r="P1151" i="367"/>
  <c r="P1106" i="367" s="1"/>
  <c r="W257" i="367"/>
  <c r="W11" i="367" s="1"/>
  <c r="W1101" i="367" s="1"/>
  <c r="AC247" i="367"/>
  <c r="AC22" i="367"/>
  <c r="O11" i="367"/>
  <c r="O1101" i="367" s="1"/>
  <c r="M1107" i="367"/>
  <c r="R1745" i="367"/>
  <c r="AB1745" i="367" s="1"/>
  <c r="M1744" i="367"/>
  <c r="K1756" i="367"/>
  <c r="D1755" i="367"/>
  <c r="AC1659" i="367"/>
  <c r="AA1688" i="367"/>
  <c r="S1687" i="367"/>
  <c r="L1696" i="367"/>
  <c r="R1696" i="367" s="1"/>
  <c r="R1697" i="367"/>
  <c r="AB1640" i="367"/>
  <c r="AC1640" i="367" s="1"/>
  <c r="K1697" i="367"/>
  <c r="L1761" i="367"/>
  <c r="R1761" i="367" s="1"/>
  <c r="R1762" i="367"/>
  <c r="R1746" i="367"/>
  <c r="AB1746" i="367" s="1"/>
  <c r="AC1746" i="367" s="1"/>
  <c r="AB1764" i="367"/>
  <c r="AC1764" i="367" s="1"/>
  <c r="K1730" i="367"/>
  <c r="AC1730" i="367" s="1"/>
  <c r="D1722" i="367"/>
  <c r="K1736" i="367"/>
  <c r="AC1736" i="367" s="1"/>
  <c r="R1718" i="367"/>
  <c r="AB1718" i="367" s="1"/>
  <c r="AC1718" i="367" s="1"/>
  <c r="K1691" i="367"/>
  <c r="D1690" i="367"/>
  <c r="AB1679" i="367"/>
  <c r="AC1679" i="367" s="1"/>
  <c r="AB1653" i="367"/>
  <c r="AC1653" i="367" s="1"/>
  <c r="AB1725" i="367"/>
  <c r="AC1725" i="367" s="1"/>
  <c r="AA1698" i="367"/>
  <c r="AB1698" i="367" s="1"/>
  <c r="S1697" i="367"/>
  <c r="R1689" i="367"/>
  <c r="AB1689" i="367" s="1"/>
  <c r="L1688" i="367"/>
  <c r="N1184" i="367"/>
  <c r="AB1277" i="367"/>
  <c r="AB1261" i="367"/>
  <c r="AC1261" i="367" s="1"/>
  <c r="AB1254" i="367"/>
  <c r="AC1254" i="367" s="1"/>
  <c r="AC1182" i="367"/>
  <c r="U1153" i="367"/>
  <c r="AB1303" i="367"/>
  <c r="AC1303" i="367" s="1"/>
  <c r="AB1273" i="367"/>
  <c r="AC1273" i="367" s="1"/>
  <c r="R1208" i="367"/>
  <c r="AB1208" i="367" s="1"/>
  <c r="AC1208" i="367" s="1"/>
  <c r="AC1174" i="367"/>
  <c r="K1272" i="367"/>
  <c r="R1265" i="367"/>
  <c r="AB1265" i="367" s="1"/>
  <c r="AC1265" i="367" s="1"/>
  <c r="AB1209" i="367"/>
  <c r="AC1209" i="367" s="1"/>
  <c r="G1184" i="367"/>
  <c r="G1151" i="367" s="1"/>
  <c r="G1106" i="367" s="1"/>
  <c r="G1105" i="367" s="1"/>
  <c r="G1104" i="367" s="1"/>
  <c r="G1668" i="367" s="1"/>
  <c r="R1164" i="367"/>
  <c r="AB1164" i="367" s="1"/>
  <c r="AC1164" i="367" s="1"/>
  <c r="S1185" i="367"/>
  <c r="K1135" i="367"/>
  <c r="D1134" i="367"/>
  <c r="K1134" i="367" s="1"/>
  <c r="AB1120" i="367"/>
  <c r="AA1206" i="367"/>
  <c r="S1205" i="367"/>
  <c r="K1118" i="367"/>
  <c r="AB1131" i="367"/>
  <c r="AB1111" i="367"/>
  <c r="AC1111" i="367" s="1"/>
  <c r="R1140" i="367"/>
  <c r="O1106" i="367"/>
  <c r="AB919" i="367"/>
  <c r="AC919" i="367" s="1"/>
  <c r="R820" i="367"/>
  <c r="K717" i="367"/>
  <c r="AA717" i="367"/>
  <c r="AC773" i="367"/>
  <c r="R518" i="367"/>
  <c r="AB518" i="367" s="1"/>
  <c r="AC518" i="367" s="1"/>
  <c r="AC505" i="367"/>
  <c r="S220" i="367"/>
  <c r="AA221" i="367"/>
  <c r="K260" i="367"/>
  <c r="D259" i="367"/>
  <c r="K244" i="367"/>
  <c r="K220" i="367"/>
  <c r="D219" i="367"/>
  <c r="D527" i="367"/>
  <c r="R260" i="367"/>
  <c r="G12" i="367"/>
  <c r="K18" i="367"/>
  <c r="K1762" i="367"/>
  <c r="D1761" i="367"/>
  <c r="K1761" i="367" s="1"/>
  <c r="S1761" i="367"/>
  <c r="AA1761" i="367" s="1"/>
  <c r="AA1762" i="367"/>
  <c r="L1755" i="367"/>
  <c r="R1756" i="367"/>
  <c r="AA1744" i="367"/>
  <c r="F1713" i="367"/>
  <c r="F1712" i="367" s="1"/>
  <c r="F1770" i="367" s="1"/>
  <c r="AB1724" i="367"/>
  <c r="AC1724" i="367" s="1"/>
  <c r="S1649" i="367"/>
  <c r="Z1713" i="367"/>
  <c r="Z1712" i="367" s="1"/>
  <c r="Z1770" i="367" s="1"/>
  <c r="S1675" i="367"/>
  <c r="AA1676" i="367"/>
  <c r="AB1676" i="367" s="1"/>
  <c r="R1650" i="367"/>
  <c r="L1649" i="367"/>
  <c r="T1715" i="367"/>
  <c r="AA1716" i="367"/>
  <c r="K1698" i="367"/>
  <c r="K1645" i="367"/>
  <c r="D1644" i="367"/>
  <c r="K1644" i="367" s="1"/>
  <c r="R1505" i="367"/>
  <c r="AB1505" i="367" s="1"/>
  <c r="AC1505" i="367" s="1"/>
  <c r="L1478" i="367"/>
  <c r="R1478" i="367" s="1"/>
  <c r="AC1479" i="367"/>
  <c r="R1645" i="367"/>
  <c r="AB1645" i="367" s="1"/>
  <c r="L1644" i="367"/>
  <c r="R1644" i="367" s="1"/>
  <c r="AB1644" i="367" s="1"/>
  <c r="AB1276" i="367"/>
  <c r="N1153" i="367"/>
  <c r="N1152" i="367" s="1"/>
  <c r="K1292" i="367"/>
  <c r="D1291" i="367"/>
  <c r="AB1259" i="367"/>
  <c r="AC1259" i="367" s="1"/>
  <c r="M1151" i="367"/>
  <c r="AB1272" i="367"/>
  <c r="AC1202" i="367"/>
  <c r="Y1184" i="367"/>
  <c r="R1154" i="367"/>
  <c r="AB1154" i="367" s="1"/>
  <c r="AC1154" i="367" s="1"/>
  <c r="D1257" i="367"/>
  <c r="K1257" i="367" s="1"/>
  <c r="F1145" i="367"/>
  <c r="K1146" i="367"/>
  <c r="S971" i="367"/>
  <c r="AA971" i="367" s="1"/>
  <c r="AB971" i="367" s="1"/>
  <c r="AA972" i="367"/>
  <c r="AB972" i="367" s="1"/>
  <c r="R1253" i="367"/>
  <c r="L1252" i="367"/>
  <c r="AB1126" i="367"/>
  <c r="AC1126" i="367" s="1"/>
  <c r="AB1113" i="367"/>
  <c r="AC1113" i="367" s="1"/>
  <c r="W1106" i="367"/>
  <c r="W1105" i="367" s="1"/>
  <c r="W1104" i="367" s="1"/>
  <c r="W1668" i="367" s="1"/>
  <c r="S1284" i="367"/>
  <c r="AA1284" i="367" s="1"/>
  <c r="R977" i="367"/>
  <c r="AB977" i="367" s="1"/>
  <c r="AC977" i="367" s="1"/>
  <c r="R717" i="367"/>
  <c r="L527" i="367"/>
  <c r="AC519" i="367"/>
  <c r="AA212" i="367"/>
  <c r="AC533" i="367"/>
  <c r="S430" i="367"/>
  <c r="AA430" i="367" s="1"/>
  <c r="AB430" i="367" s="1"/>
  <c r="AA431" i="367"/>
  <c r="AC232" i="367"/>
  <c r="N220" i="367"/>
  <c r="N219" i="367" s="1"/>
  <c r="N218" i="367" s="1"/>
  <c r="N211" i="367" s="1"/>
  <c r="N165" i="367" s="1"/>
  <c r="N12" i="367" s="1"/>
  <c r="R213" i="367"/>
  <c r="AB213" i="367" s="1"/>
  <c r="L212" i="367"/>
  <c r="R166" i="367"/>
  <c r="AB166" i="367" s="1"/>
  <c r="AC166" i="367" s="1"/>
  <c r="F257" i="367"/>
  <c r="F11" i="367" s="1"/>
  <c r="F1101" i="367" s="1"/>
  <c r="R221" i="367"/>
  <c r="AB431" i="367"/>
  <c r="R245" i="367"/>
  <c r="M13" i="367"/>
  <c r="L1722" i="367"/>
  <c r="R1723" i="367"/>
  <c r="AB1723" i="367" s="1"/>
  <c r="AC1723" i="367" s="1"/>
  <c r="K1696" i="367"/>
  <c r="S1252" i="367"/>
  <c r="AA1253" i="367"/>
  <c r="R1207" i="367"/>
  <c r="L1206" i="367"/>
  <c r="R1193" i="367"/>
  <c r="AB1193" i="367" s="1"/>
  <c r="R1173" i="367"/>
  <c r="AB1173" i="367" s="1"/>
  <c r="L1172" i="367"/>
  <c r="R1172" i="367" s="1"/>
  <c r="AB1172" i="367" s="1"/>
  <c r="L1152" i="367"/>
  <c r="I1184" i="367"/>
  <c r="I1151" i="367" s="1"/>
  <c r="I1106" i="367" s="1"/>
  <c r="I1105" i="367" s="1"/>
  <c r="I1104" i="367" s="1"/>
  <c r="I1668" i="367" s="1"/>
  <c r="R1292" i="367"/>
  <c r="AB1292" i="367" s="1"/>
  <c r="L1291" i="367"/>
  <c r="Y1151" i="367"/>
  <c r="Y1106" i="367" s="1"/>
  <c r="Y1105" i="367" s="1"/>
  <c r="Y1104" i="367" s="1"/>
  <c r="Y1668" i="367" s="1"/>
  <c r="AA1135" i="367"/>
  <c r="S1134" i="367"/>
  <c r="L1118" i="367"/>
  <c r="R1118" i="367" s="1"/>
  <c r="AB1118" i="367" s="1"/>
  <c r="R1119" i="367"/>
  <c r="AB1119" i="367" s="1"/>
  <c r="Z1106" i="367"/>
  <c r="AA1146" i="367"/>
  <c r="S981" i="367"/>
  <c r="AA1007" i="367"/>
  <c r="AB1007" i="367" s="1"/>
  <c r="AC1007" i="367" s="1"/>
  <c r="R1125" i="367"/>
  <c r="AB1125" i="367" s="1"/>
  <c r="AC1125" i="367" s="1"/>
  <c r="L981" i="367"/>
  <c r="R981" i="367" s="1"/>
  <c r="R985" i="367"/>
  <c r="AC956" i="367"/>
  <c r="AC911" i="367"/>
  <c r="AB982" i="367"/>
  <c r="AC982" i="367" s="1"/>
  <c r="R498" i="367"/>
  <c r="AB498" i="367" s="1"/>
  <c r="AC498" i="367" s="1"/>
  <c r="L497" i="367"/>
  <c r="R497" i="367" s="1"/>
  <c r="AB497" i="367" s="1"/>
  <c r="AC497" i="367" s="1"/>
  <c r="S258" i="367"/>
  <c r="AA259" i="367"/>
  <c r="S244" i="367"/>
  <c r="AA244" i="367" s="1"/>
  <c r="AB244" i="367" s="1"/>
  <c r="AC244" i="367" s="1"/>
  <c r="AA245" i="367"/>
  <c r="K430" i="367"/>
  <c r="K213" i="367"/>
  <c r="D212" i="367"/>
  <c r="K431" i="367"/>
  <c r="K221" i="367"/>
  <c r="P11" i="367"/>
  <c r="P1101" i="367" s="1"/>
  <c r="R423" i="367"/>
  <c r="AB423" i="367" s="1"/>
  <c r="AC423" i="367" s="1"/>
  <c r="K245" i="367"/>
  <c r="S17" i="367"/>
  <c r="AA17" i="367" s="1"/>
  <c r="AB17" i="367" s="1"/>
  <c r="AA18" i="367"/>
  <c r="AB18" i="367" s="1"/>
  <c r="K17" i="367"/>
  <c r="AC88" i="367"/>
  <c r="R26" i="367"/>
  <c r="S1755" i="367"/>
  <c r="AA1755" i="367" s="1"/>
  <c r="AA1756" i="367"/>
  <c r="AB1691" i="367"/>
  <c r="AB1650" i="367"/>
  <c r="AC1650" i="367" s="1"/>
  <c r="AC1740" i="367"/>
  <c r="R1717" i="367"/>
  <c r="AB1717" i="367" s="1"/>
  <c r="AC1717" i="367" s="1"/>
  <c r="K1677" i="367"/>
  <c r="D1676" i="367"/>
  <c r="AB1699" i="367"/>
  <c r="AC1699" i="367" s="1"/>
  <c r="K1649" i="367"/>
  <c r="D1648" i="367"/>
  <c r="K1648" i="367" s="1"/>
  <c r="AA1677" i="367"/>
  <c r="AB1677" i="367" s="1"/>
  <c r="R1675" i="367"/>
  <c r="L1674" i="367"/>
  <c r="AA1478" i="367"/>
  <c r="AB1478" i="367" s="1"/>
  <c r="AC1478" i="367" s="1"/>
  <c r="K1186" i="367"/>
  <c r="D1185" i="367"/>
  <c r="AC1266" i="367"/>
  <c r="D1206" i="367"/>
  <c r="K1207" i="367"/>
  <c r="K1193" i="367"/>
  <c r="D1172" i="367"/>
  <c r="K1172" i="367" s="1"/>
  <c r="K1173" i="367"/>
  <c r="R1159" i="367"/>
  <c r="D1152" i="367"/>
  <c r="K1153" i="367"/>
  <c r="U1027" i="367"/>
  <c r="AA1027" i="367" s="1"/>
  <c r="AB1027" i="367" s="1"/>
  <c r="AA1025" i="367"/>
  <c r="AB1025" i="367" s="1"/>
  <c r="AC1025" i="367" s="1"/>
  <c r="R1108" i="367"/>
  <c r="AB1108" i="367" s="1"/>
  <c r="AC1108" i="367" s="1"/>
  <c r="R1257" i="367"/>
  <c r="AB1257" i="367" s="1"/>
  <c r="R1146" i="367"/>
  <c r="K1253" i="367"/>
  <c r="D1252" i="367"/>
  <c r="AA1207" i="367"/>
  <c r="AB1140" i="367"/>
  <c r="AC1140" i="367" s="1"/>
  <c r="R1185" i="367"/>
  <c r="AC1138" i="367"/>
  <c r="K972" i="367"/>
  <c r="D971" i="367"/>
  <c r="K971" i="367" s="1"/>
  <c r="AA1145" i="367"/>
  <c r="AB1145" i="367" s="1"/>
  <c r="AA985" i="367"/>
  <c r="AC1012" i="367"/>
  <c r="S820" i="367"/>
  <c r="AA820" i="367" s="1"/>
  <c r="AA821" i="367"/>
  <c r="L1134" i="367"/>
  <c r="R1134" i="367" s="1"/>
  <c r="R1135" i="367"/>
  <c r="R821" i="367"/>
  <c r="R504" i="367"/>
  <c r="AB504" i="367" s="1"/>
  <c r="AC504" i="367" s="1"/>
  <c r="AC418" i="367"/>
  <c r="G257" i="367"/>
  <c r="L219" i="367"/>
  <c r="R259" i="367"/>
  <c r="L258" i="367"/>
  <c r="K197" i="367"/>
  <c r="AC197" i="367" s="1"/>
  <c r="S13" i="367"/>
  <c r="AA26" i="367"/>
  <c r="AB259" i="367" l="1"/>
  <c r="AB1159" i="367"/>
  <c r="AC1159" i="367" s="1"/>
  <c r="AC17" i="367"/>
  <c r="I1771" i="367"/>
  <c r="Y1771" i="367"/>
  <c r="N11" i="367"/>
  <c r="N1101" i="367" s="1"/>
  <c r="AC1698" i="367"/>
  <c r="X11" i="367"/>
  <c r="X1101" i="367" s="1"/>
  <c r="Z1105" i="367"/>
  <c r="Z1104" i="367" s="1"/>
  <c r="Z1668" i="367" s="1"/>
  <c r="Z1771" i="367" s="1"/>
  <c r="O1105" i="367"/>
  <c r="O1104" i="367" s="1"/>
  <c r="O1668" i="367" s="1"/>
  <c r="O1771" i="367" s="1"/>
  <c r="X1105" i="367"/>
  <c r="X1104" i="367" s="1"/>
  <c r="X1668" i="367" s="1"/>
  <c r="J1771" i="367"/>
  <c r="AC1257" i="367"/>
  <c r="T1101" i="367"/>
  <c r="AC1292" i="367"/>
  <c r="D1107" i="367"/>
  <c r="P1105" i="367"/>
  <c r="P1104" i="367" s="1"/>
  <c r="P1668" i="367" s="1"/>
  <c r="P1771" i="367" s="1"/>
  <c r="AC18" i="367"/>
  <c r="AC1645" i="367"/>
  <c r="L1107" i="367"/>
  <c r="R1107" i="367" s="1"/>
  <c r="AB985" i="367"/>
  <c r="AC985" i="367" s="1"/>
  <c r="AC1173" i="367"/>
  <c r="AB1253" i="367"/>
  <c r="AC1253" i="367" s="1"/>
  <c r="R527" i="367"/>
  <c r="L976" i="367"/>
  <c r="R976" i="367" s="1"/>
  <c r="AC972" i="367"/>
  <c r="AB1761" i="367"/>
  <c r="AC1761" i="367" s="1"/>
  <c r="Q11" i="367"/>
  <c r="Q1101" i="367" s="1"/>
  <c r="Q1771" i="367" s="1"/>
  <c r="R220" i="367"/>
  <c r="AC1193" i="367"/>
  <c r="AB717" i="367"/>
  <c r="AB1756" i="367"/>
  <c r="AC1756" i="367" s="1"/>
  <c r="G11" i="367"/>
  <c r="G1101" i="367" s="1"/>
  <c r="G1771" i="367" s="1"/>
  <c r="M1106" i="367"/>
  <c r="M1105" i="367" s="1"/>
  <c r="M1104" i="367" s="1"/>
  <c r="M1668" i="367" s="1"/>
  <c r="AC1677" i="367"/>
  <c r="R1153" i="367"/>
  <c r="AC1644" i="367"/>
  <c r="AB260" i="367"/>
  <c r="S527" i="367"/>
  <c r="S517" i="367" s="1"/>
  <c r="H1105" i="367"/>
  <c r="H1104" i="367" s="1"/>
  <c r="H1668" i="367" s="1"/>
  <c r="H1771" i="367" s="1"/>
  <c r="K1206" i="367"/>
  <c r="D1205" i="367"/>
  <c r="AA981" i="367"/>
  <c r="S976" i="367"/>
  <c r="AA976" i="367" s="1"/>
  <c r="R1291" i="367"/>
  <c r="AB1291" i="367" s="1"/>
  <c r="L1290" i="367"/>
  <c r="AA1252" i="367"/>
  <c r="S1251" i="367"/>
  <c r="R13" i="367"/>
  <c r="M12" i="367"/>
  <c r="M11" i="367" s="1"/>
  <c r="M1101" i="367" s="1"/>
  <c r="R212" i="367"/>
  <c r="AB212" i="367" s="1"/>
  <c r="AC1172" i="367"/>
  <c r="AA1185" i="367"/>
  <c r="AB1185" i="367" s="1"/>
  <c r="AA13" i="367"/>
  <c r="R219" i="367"/>
  <c r="L218" i="367"/>
  <c r="R218" i="367" s="1"/>
  <c r="AB821" i="367"/>
  <c r="AC821" i="367" s="1"/>
  <c r="K1152" i="367"/>
  <c r="R1674" i="367"/>
  <c r="L1673" i="367"/>
  <c r="AA258" i="367"/>
  <c r="AB981" i="367"/>
  <c r="AC981" i="367" s="1"/>
  <c r="AB1146" i="367"/>
  <c r="AC1146" i="367" s="1"/>
  <c r="AA1134" i="367"/>
  <c r="AB1134" i="367" s="1"/>
  <c r="AC1134" i="367" s="1"/>
  <c r="S1107" i="367"/>
  <c r="R1206" i="367"/>
  <c r="AB1206" i="367" s="1"/>
  <c r="L1205" i="367"/>
  <c r="W1771" i="367"/>
  <c r="AB221" i="367"/>
  <c r="AC221" i="367" s="1"/>
  <c r="AC213" i="367"/>
  <c r="AC717" i="367"/>
  <c r="AC971" i="367"/>
  <c r="N1151" i="367"/>
  <c r="N1106" i="367" s="1"/>
  <c r="N1105" i="367" s="1"/>
  <c r="N1104" i="367" s="1"/>
  <c r="N1668" i="367" s="1"/>
  <c r="N1771" i="367" s="1"/>
  <c r="T1714" i="367"/>
  <c r="AA1715" i="367"/>
  <c r="AA1675" i="367"/>
  <c r="AB1675" i="367" s="1"/>
  <c r="S1674" i="367"/>
  <c r="R1755" i="367"/>
  <c r="AB1755" i="367" s="1"/>
  <c r="L1743" i="367"/>
  <c r="AA220" i="367"/>
  <c r="S219" i="367"/>
  <c r="AB820" i="367"/>
  <c r="AC820" i="367" s="1"/>
  <c r="AA1205" i="367"/>
  <c r="S1192" i="367"/>
  <c r="S1696" i="367"/>
  <c r="AA1696" i="367" s="1"/>
  <c r="AB1696" i="367" s="1"/>
  <c r="AC1696" i="367" s="1"/>
  <c r="AA1697" i="367"/>
  <c r="AB1697" i="367" s="1"/>
  <c r="AC1697" i="367" s="1"/>
  <c r="D1721" i="367"/>
  <c r="K1722" i="367"/>
  <c r="AB1762" i="367"/>
  <c r="AC1762" i="367" s="1"/>
  <c r="K1185" i="367"/>
  <c r="K212" i="367"/>
  <c r="AB1135" i="367"/>
  <c r="AC1135" i="367" s="1"/>
  <c r="R1252" i="367"/>
  <c r="L1251" i="367"/>
  <c r="R1649" i="367"/>
  <c r="L1648" i="367"/>
  <c r="R1648" i="367" s="1"/>
  <c r="K527" i="367"/>
  <c r="D517" i="367"/>
  <c r="K259" i="367"/>
  <c r="D258" i="367"/>
  <c r="R258" i="367"/>
  <c r="AB258" i="367" s="1"/>
  <c r="AB1207" i="367"/>
  <c r="AC1207" i="367" s="1"/>
  <c r="AC1691" i="367"/>
  <c r="AB26" i="367"/>
  <c r="AC26" i="367" s="1"/>
  <c r="R1152" i="367"/>
  <c r="R1722" i="367"/>
  <c r="AB1722" i="367" s="1"/>
  <c r="L1721" i="367"/>
  <c r="AB245" i="367"/>
  <c r="AC245" i="367" s="1"/>
  <c r="K1145" i="367"/>
  <c r="AC1145" i="367" s="1"/>
  <c r="F1107" i="367"/>
  <c r="F1106" i="367" s="1"/>
  <c r="F1105" i="367" s="1"/>
  <c r="F1104" i="367" s="1"/>
  <c r="F1668" i="367" s="1"/>
  <c r="F1771" i="367" s="1"/>
  <c r="AC1272" i="367"/>
  <c r="D1290" i="367"/>
  <c r="K1291" i="367"/>
  <c r="AA1649" i="367"/>
  <c r="S1648" i="367"/>
  <c r="AA1648" i="367" s="1"/>
  <c r="S1743" i="367"/>
  <c r="K219" i="367"/>
  <c r="D218" i="367"/>
  <c r="K218" i="367" s="1"/>
  <c r="L517" i="367"/>
  <c r="L1687" i="367"/>
  <c r="R1688" i="367"/>
  <c r="AB1688" i="367" s="1"/>
  <c r="K1690" i="367"/>
  <c r="AC1690" i="367" s="1"/>
  <c r="D1689" i="367"/>
  <c r="M1743" i="367"/>
  <c r="M1742" i="367" s="1"/>
  <c r="M1735" i="367" s="1"/>
  <c r="M1713" i="367" s="1"/>
  <c r="M1712" i="367" s="1"/>
  <c r="M1770" i="367" s="1"/>
  <c r="M1783" i="367" s="1"/>
  <c r="R1744" i="367"/>
  <c r="AB1744" i="367" s="1"/>
  <c r="K1252" i="367"/>
  <c r="D1251" i="367"/>
  <c r="K1676" i="367"/>
  <c r="AC1676" i="367" s="1"/>
  <c r="D1675" i="367"/>
  <c r="U1152" i="367"/>
  <c r="AA1153" i="367"/>
  <c r="S1686" i="367"/>
  <c r="AA1687" i="367"/>
  <c r="K1755" i="367"/>
  <c r="D1743" i="367"/>
  <c r="V1771" i="367"/>
  <c r="AB220" i="367" l="1"/>
  <c r="AC220" i="367" s="1"/>
  <c r="AC259" i="367"/>
  <c r="L211" i="367"/>
  <c r="AB976" i="367"/>
  <c r="AC976" i="367" s="1"/>
  <c r="AB1649" i="367"/>
  <c r="AC1649" i="367" s="1"/>
  <c r="AC1722" i="367"/>
  <c r="AC1206" i="367"/>
  <c r="X1771" i="367"/>
  <c r="AB1153" i="367"/>
  <c r="AC1153" i="367" s="1"/>
  <c r="S1264" i="367"/>
  <c r="AA1264" i="367" s="1"/>
  <c r="AA527" i="367"/>
  <c r="AB527" i="367" s="1"/>
  <c r="AC527" i="367" s="1"/>
  <c r="K1675" i="367"/>
  <c r="AC1675" i="367" s="1"/>
  <c r="D1674" i="367"/>
  <c r="S1742" i="367"/>
  <c r="AA1743" i="367"/>
  <c r="K1721" i="367"/>
  <c r="D1716" i="367"/>
  <c r="R1743" i="367"/>
  <c r="L1742" i="367"/>
  <c r="R1205" i="367"/>
  <c r="AB1205" i="367" s="1"/>
  <c r="L1192" i="367"/>
  <c r="K1743" i="367"/>
  <c r="D1742" i="367"/>
  <c r="R517" i="367"/>
  <c r="L503" i="367"/>
  <c r="AB1648" i="367"/>
  <c r="AC1648" i="367" s="1"/>
  <c r="K1107" i="367"/>
  <c r="K517" i="367"/>
  <c r="D503" i="367"/>
  <c r="R1251" i="367"/>
  <c r="L1250" i="367"/>
  <c r="AC1755" i="367"/>
  <c r="T1713" i="367"/>
  <c r="T1712" i="367" s="1"/>
  <c r="T1770" i="367" s="1"/>
  <c r="T1771" i="367" s="1"/>
  <c r="AA1714" i="367"/>
  <c r="AC212" i="367"/>
  <c r="AB1252" i="367"/>
  <c r="AC1252" i="367" s="1"/>
  <c r="U1151" i="367"/>
  <c r="U1106" i="367" s="1"/>
  <c r="U1105" i="367" s="1"/>
  <c r="U1104" i="367" s="1"/>
  <c r="U1668" i="367" s="1"/>
  <c r="U1771" i="367" s="1"/>
  <c r="AA1152" i="367"/>
  <c r="AB1152" i="367" s="1"/>
  <c r="AC1152" i="367" s="1"/>
  <c r="R1721" i="367"/>
  <c r="AB1721" i="367" s="1"/>
  <c r="L1716" i="367"/>
  <c r="S503" i="367"/>
  <c r="AA517" i="367"/>
  <c r="S218" i="367"/>
  <c r="AA219" i="367"/>
  <c r="AA1674" i="367"/>
  <c r="AB1674" i="367" s="1"/>
  <c r="S1673" i="367"/>
  <c r="AA1107" i="367"/>
  <c r="AB1107" i="367" s="1"/>
  <c r="AC1107" i="367" s="1"/>
  <c r="AB219" i="367"/>
  <c r="AC219" i="367" s="1"/>
  <c r="AC1185" i="367"/>
  <c r="M1771" i="367"/>
  <c r="L1284" i="367"/>
  <c r="R1290" i="367"/>
  <c r="AB1290" i="367" s="1"/>
  <c r="K1205" i="367"/>
  <c r="D1192" i="367"/>
  <c r="K258" i="367"/>
  <c r="AC258" i="367" s="1"/>
  <c r="AA1192" i="367"/>
  <c r="S1191" i="367"/>
  <c r="AB13" i="367"/>
  <c r="AC13" i="367" s="1"/>
  <c r="AC1291" i="367"/>
  <c r="K1251" i="367"/>
  <c r="D1250" i="367"/>
  <c r="R1687" i="367"/>
  <c r="AB1687" i="367" s="1"/>
  <c r="L1686" i="367"/>
  <c r="AA1686" i="367"/>
  <c r="S1685" i="367"/>
  <c r="AA1685" i="367" s="1"/>
  <c r="K1689" i="367"/>
  <c r="AC1689" i="367" s="1"/>
  <c r="D1688" i="367"/>
  <c r="D1284" i="367"/>
  <c r="K1290" i="367"/>
  <c r="D211" i="367"/>
  <c r="R1673" i="367"/>
  <c r="L1672" i="367"/>
  <c r="R211" i="367"/>
  <c r="L165" i="367"/>
  <c r="S1250" i="367"/>
  <c r="AA1251" i="367"/>
  <c r="AB1743" i="367" l="1"/>
  <c r="AB1251" i="367"/>
  <c r="AC1290" i="367"/>
  <c r="AB517" i="367"/>
  <c r="AC517" i="367" s="1"/>
  <c r="AC1205" i="367"/>
  <c r="AC1721" i="367"/>
  <c r="K211" i="367"/>
  <c r="D165" i="367"/>
  <c r="AA1250" i="367"/>
  <c r="S1249" i="367"/>
  <c r="AA1249" i="367" s="1"/>
  <c r="K1284" i="367"/>
  <c r="D1264" i="367"/>
  <c r="K1264" i="367" s="1"/>
  <c r="AA1191" i="367"/>
  <c r="S1184" i="367"/>
  <c r="R165" i="367"/>
  <c r="L12" i="367"/>
  <c r="K1688" i="367"/>
  <c r="AC1688" i="367" s="1"/>
  <c r="D1687" i="367"/>
  <c r="R1686" i="367"/>
  <c r="AB1686" i="367" s="1"/>
  <c r="L1685" i="367"/>
  <c r="R1685" i="367" s="1"/>
  <c r="R1284" i="367"/>
  <c r="AB1284" i="367" s="1"/>
  <c r="L1264" i="367"/>
  <c r="R1264" i="367" s="1"/>
  <c r="AB1264" i="367" s="1"/>
  <c r="R1716" i="367"/>
  <c r="AB1716" i="367" s="1"/>
  <c r="L1715" i="367"/>
  <c r="D502" i="367"/>
  <c r="K503" i="367"/>
  <c r="R503" i="367"/>
  <c r="L502" i="367"/>
  <c r="R1192" i="367"/>
  <c r="AB1192" i="367" s="1"/>
  <c r="L1191" i="367"/>
  <c r="K1716" i="367"/>
  <c r="D1715" i="367"/>
  <c r="K1192" i="367"/>
  <c r="D1191" i="367"/>
  <c r="AA218" i="367"/>
  <c r="AB218" i="367" s="1"/>
  <c r="AC218" i="367" s="1"/>
  <c r="S211" i="367"/>
  <c r="K1674" i="367"/>
  <c r="AC1674" i="367" s="1"/>
  <c r="D1673" i="367"/>
  <c r="AC1251" i="367"/>
  <c r="R1672" i="367"/>
  <c r="AB1685" i="367"/>
  <c r="K1250" i="367"/>
  <c r="D1249" i="367"/>
  <c r="K1249" i="367" s="1"/>
  <c r="AA1673" i="367"/>
  <c r="AB1673" i="367" s="1"/>
  <c r="S1672" i="367"/>
  <c r="R1250" i="367"/>
  <c r="L1249" i="367"/>
  <c r="R1249" i="367" s="1"/>
  <c r="K1742" i="367"/>
  <c r="D1735" i="367"/>
  <c r="K1735" i="367" s="1"/>
  <c r="R1742" i="367"/>
  <c r="L1735" i="367"/>
  <c r="R1735" i="367" s="1"/>
  <c r="S502" i="367"/>
  <c r="AA503" i="367"/>
  <c r="AA1742" i="367"/>
  <c r="S1735" i="367"/>
  <c r="AB503" i="367" l="1"/>
  <c r="AC503" i="367" s="1"/>
  <c r="AC1264" i="367"/>
  <c r="AC1192" i="367"/>
  <c r="AC1284" i="367"/>
  <c r="AB1250" i="367"/>
  <c r="AC1250" i="367" s="1"/>
  <c r="S501" i="367"/>
  <c r="AA502" i="367"/>
  <c r="K1673" i="367"/>
  <c r="D1672" i="367"/>
  <c r="AA1735" i="367"/>
  <c r="S1713" i="367"/>
  <c r="AC1673" i="367"/>
  <c r="K1191" i="367"/>
  <c r="D1184" i="367"/>
  <c r="R1191" i="367"/>
  <c r="AB1191" i="367" s="1"/>
  <c r="L1184" i="367"/>
  <c r="K165" i="367"/>
  <c r="D12" i="367"/>
  <c r="S1671" i="367"/>
  <c r="AA1672" i="367"/>
  <c r="AB1672" i="367" s="1"/>
  <c r="AC1716" i="367"/>
  <c r="R12" i="367"/>
  <c r="AB1735" i="367"/>
  <c r="AC1735" i="367" s="1"/>
  <c r="L1671" i="367"/>
  <c r="K502" i="367"/>
  <c r="D501" i="367"/>
  <c r="D1686" i="367"/>
  <c r="K1687" i="367"/>
  <c r="AC1687" i="367" s="1"/>
  <c r="AA1184" i="367"/>
  <c r="S1151" i="367"/>
  <c r="AB1742" i="367"/>
  <c r="AA211" i="367"/>
  <c r="AB211" i="367" s="1"/>
  <c r="AC211" i="367" s="1"/>
  <c r="S165" i="367"/>
  <c r="K1715" i="367"/>
  <c r="D1714" i="367"/>
  <c r="R502" i="367"/>
  <c r="L501" i="367"/>
  <c r="L1714" i="367"/>
  <c r="R1715" i="367"/>
  <c r="AB1715" i="367" s="1"/>
  <c r="AB1249" i="367"/>
  <c r="AC1249" i="367" s="1"/>
  <c r="AC1715" i="367" l="1"/>
  <c r="K1714" i="367"/>
  <c r="D1713" i="367"/>
  <c r="K1686" i="367"/>
  <c r="AC1686" i="367" s="1"/>
  <c r="D1685" i="367"/>
  <c r="K1685" i="367" s="1"/>
  <c r="AC1685" i="367" s="1"/>
  <c r="K1184" i="367"/>
  <c r="D1151" i="367"/>
  <c r="R1714" i="367"/>
  <c r="AB1714" i="367" s="1"/>
  <c r="L1713" i="367"/>
  <c r="AA1151" i="367"/>
  <c r="S1106" i="367"/>
  <c r="K501" i="367"/>
  <c r="D257" i="367"/>
  <c r="K257" i="367" s="1"/>
  <c r="K1672" i="367"/>
  <c r="AC1672" i="367" s="1"/>
  <c r="AA501" i="367"/>
  <c r="S257" i="367"/>
  <c r="AA257" i="367" s="1"/>
  <c r="R501" i="367"/>
  <c r="L257" i="367"/>
  <c r="AA165" i="367"/>
  <c r="AB165" i="367" s="1"/>
  <c r="AC165" i="367" s="1"/>
  <c r="S12" i="367"/>
  <c r="S1705" i="367"/>
  <c r="AA1671" i="367"/>
  <c r="R1184" i="367"/>
  <c r="AB1184" i="367" s="1"/>
  <c r="AC1184" i="367" s="1"/>
  <c r="L1151" i="367"/>
  <c r="AC1191" i="367"/>
  <c r="AB502" i="367"/>
  <c r="AC502" i="367" s="1"/>
  <c r="L1705" i="367"/>
  <c r="R1671" i="367"/>
  <c r="R1705" i="367" s="1"/>
  <c r="K12" i="367"/>
  <c r="AA1713" i="367"/>
  <c r="S1712" i="367"/>
  <c r="AC1714" i="367" l="1"/>
  <c r="D11" i="367"/>
  <c r="D1101" i="367" s="1"/>
  <c r="D1671" i="367"/>
  <c r="D1705" i="367" s="1"/>
  <c r="AB501" i="367"/>
  <c r="R257" i="367"/>
  <c r="AB257" i="367" s="1"/>
  <c r="AC257" i="367" s="1"/>
  <c r="L11" i="367"/>
  <c r="R1151" i="367"/>
  <c r="AB1151" i="367" s="1"/>
  <c r="L1106" i="367"/>
  <c r="AA1705" i="367"/>
  <c r="AB1671" i="367"/>
  <c r="R1713" i="367"/>
  <c r="AB1713" i="367" s="1"/>
  <c r="L1712" i="367"/>
  <c r="S1770" i="367"/>
  <c r="AA1712" i="367"/>
  <c r="AA1770" i="367" s="1"/>
  <c r="AC501" i="367"/>
  <c r="AA1106" i="367"/>
  <c r="S1105" i="367"/>
  <c r="K1151" i="367"/>
  <c r="D1106" i="367"/>
  <c r="K1713" i="367"/>
  <c r="D1712" i="367"/>
  <c r="AA12" i="367"/>
  <c r="AB12" i="367" s="1"/>
  <c r="AC12" i="367" s="1"/>
  <c r="S11" i="367"/>
  <c r="K11" i="367" l="1"/>
  <c r="K1101" i="367" s="1"/>
  <c r="AC1151" i="367"/>
  <c r="K1671" i="367"/>
  <c r="K1705" i="367" s="1"/>
  <c r="S1101" i="367"/>
  <c r="AA11" i="367"/>
  <c r="AA1101" i="367" s="1"/>
  <c r="AA1105" i="367"/>
  <c r="S1104" i="367"/>
  <c r="AB1705" i="367"/>
  <c r="R1106" i="367"/>
  <c r="L1105" i="367"/>
  <c r="D1770" i="367"/>
  <c r="K1712" i="367"/>
  <c r="K1770" i="367" s="1"/>
  <c r="AB1106" i="367"/>
  <c r="L1770" i="367"/>
  <c r="L1783" i="367" s="1"/>
  <c r="R1712" i="367"/>
  <c r="L1101" i="367"/>
  <c r="R11" i="367"/>
  <c r="K1106" i="367"/>
  <c r="D1105" i="367"/>
  <c r="AC1713" i="367"/>
  <c r="AC1705" i="367" l="1"/>
  <c r="AC1106" i="367"/>
  <c r="AC1671" i="367"/>
  <c r="R1101" i="367"/>
  <c r="AB11" i="367"/>
  <c r="AA1104" i="367"/>
  <c r="S1668" i="367"/>
  <c r="S1771" i="367" s="1"/>
  <c r="D1104" i="367"/>
  <c r="K1105" i="367"/>
  <c r="R1770" i="367"/>
  <c r="AB1712" i="367"/>
  <c r="R1105" i="367"/>
  <c r="AB1105" i="367" s="1"/>
  <c r="L1104" i="367"/>
  <c r="AC1105" i="367" l="1"/>
  <c r="D1668" i="367"/>
  <c r="D1771" i="367" s="1"/>
  <c r="K1104" i="367"/>
  <c r="K1668" i="367" s="1"/>
  <c r="K1771" i="367" s="1"/>
  <c r="AA1668" i="367"/>
  <c r="AA1771" i="367" s="1"/>
  <c r="AB1770" i="367"/>
  <c r="AC1770" i="367" s="1"/>
  <c r="AC1712" i="367"/>
  <c r="AB1101" i="367"/>
  <c r="AC11" i="367"/>
  <c r="L1668" i="367"/>
  <c r="L1771" i="367" s="1"/>
  <c r="R1104" i="367"/>
  <c r="R1668" i="367" s="1"/>
  <c r="R1771" i="367" s="1"/>
  <c r="AC1101" i="367" l="1"/>
  <c r="AB1104" i="367"/>
  <c r="AB1668" i="367" l="1"/>
  <c r="AC1104" i="367"/>
  <c r="AC1668" i="367" l="1"/>
  <c r="AB1771" i="367"/>
  <c r="AC1771" i="367" s="1"/>
  <c r="D431" i="5" l="1"/>
  <c r="E431" i="5"/>
  <c r="F431" i="5"/>
  <c r="G431" i="5"/>
  <c r="H431" i="5"/>
  <c r="I431" i="5"/>
  <c r="J431" i="5"/>
  <c r="K431" i="5"/>
  <c r="L431" i="5"/>
  <c r="M431" i="5"/>
  <c r="N431" i="5"/>
  <c r="C431" i="5"/>
  <c r="D452" i="5"/>
  <c r="E452" i="5"/>
  <c r="F452" i="5"/>
  <c r="G452" i="5"/>
  <c r="H452" i="5"/>
  <c r="I452" i="5"/>
  <c r="J452" i="5"/>
  <c r="K452" i="5"/>
  <c r="L452" i="5"/>
  <c r="M452" i="5"/>
  <c r="N452" i="5"/>
  <c r="C452" i="5"/>
  <c r="Z452" i="365"/>
  <c r="Z431" i="365" s="1"/>
  <c r="Y452" i="365"/>
  <c r="Y431" i="365" s="1"/>
  <c r="X452" i="365"/>
  <c r="X431" i="365" s="1"/>
  <c r="W452" i="365"/>
  <c r="W431" i="365" s="1"/>
  <c r="V452" i="365"/>
  <c r="V431" i="365" s="1"/>
  <c r="U452" i="365"/>
  <c r="U431" i="365" s="1"/>
  <c r="T452" i="365"/>
  <c r="T431" i="365" s="1"/>
  <c r="S452" i="365"/>
  <c r="S431" i="365" s="1"/>
  <c r="Q452" i="365"/>
  <c r="Q431" i="365" s="1"/>
  <c r="P452" i="365"/>
  <c r="P431" i="365" s="1"/>
  <c r="O452" i="365"/>
  <c r="O431" i="365" s="1"/>
  <c r="N452" i="365"/>
  <c r="N431" i="365" s="1"/>
  <c r="M452" i="365"/>
  <c r="M431" i="365" s="1"/>
  <c r="L452" i="365"/>
  <c r="L431" i="365" s="1"/>
  <c r="J452" i="365"/>
  <c r="J431" i="365" s="1"/>
  <c r="I452" i="365"/>
  <c r="I431" i="365" s="1"/>
  <c r="H452" i="365"/>
  <c r="H431" i="365" s="1"/>
  <c r="G452" i="365"/>
  <c r="G431" i="365" s="1"/>
  <c r="F452" i="365"/>
  <c r="F431" i="365" s="1"/>
  <c r="D452" i="365"/>
  <c r="D431" i="365" s="1"/>
  <c r="E888" i="365" l="1"/>
  <c r="E889" i="365"/>
  <c r="K889" i="365" s="1"/>
  <c r="R889" i="365"/>
  <c r="AA889" i="365"/>
  <c r="Z888" i="365"/>
  <c r="Y888" i="365"/>
  <c r="X888" i="365"/>
  <c r="W888" i="365"/>
  <c r="V888" i="365"/>
  <c r="U888" i="365"/>
  <c r="T888" i="365"/>
  <c r="S888" i="365"/>
  <c r="Q888" i="365"/>
  <c r="P888" i="365"/>
  <c r="O888" i="365"/>
  <c r="N888" i="365"/>
  <c r="M888" i="365"/>
  <c r="L888" i="365"/>
  <c r="J888" i="365"/>
  <c r="I888" i="365"/>
  <c r="H888" i="365"/>
  <c r="G888" i="365"/>
  <c r="F888" i="365"/>
  <c r="D888" i="365"/>
  <c r="D820" i="5"/>
  <c r="E820" i="5"/>
  <c r="F820" i="5"/>
  <c r="G820" i="5"/>
  <c r="H820" i="5"/>
  <c r="I820" i="5"/>
  <c r="J820" i="5"/>
  <c r="K820" i="5"/>
  <c r="L820" i="5"/>
  <c r="M820" i="5"/>
  <c r="N820" i="5"/>
  <c r="C820" i="5"/>
  <c r="O888" i="5"/>
  <c r="O889" i="5"/>
  <c r="D888" i="5"/>
  <c r="E888" i="5"/>
  <c r="F888" i="5"/>
  <c r="G888" i="5"/>
  <c r="H888" i="5"/>
  <c r="I888" i="5"/>
  <c r="J888" i="5"/>
  <c r="K888" i="5"/>
  <c r="L888" i="5"/>
  <c r="M888" i="5"/>
  <c r="N888" i="5"/>
  <c r="C888" i="5"/>
  <c r="O481" i="5"/>
  <c r="O482" i="5"/>
  <c r="E481" i="365"/>
  <c r="K481" i="365" s="1"/>
  <c r="R481" i="365"/>
  <c r="AA481" i="365"/>
  <c r="E484" i="365"/>
  <c r="K484" i="365" s="1"/>
  <c r="E485" i="365"/>
  <c r="K485" i="365" s="1"/>
  <c r="E486" i="365"/>
  <c r="K486" i="365" s="1"/>
  <c r="E487" i="365"/>
  <c r="K487" i="365" s="1"/>
  <c r="E488" i="365"/>
  <c r="K488" i="365" s="1"/>
  <c r="E489" i="365"/>
  <c r="K489" i="365" s="1"/>
  <c r="E490" i="365"/>
  <c r="K490" i="365" s="1"/>
  <c r="E491" i="365"/>
  <c r="K491" i="365" s="1"/>
  <c r="E492" i="365"/>
  <c r="K492" i="365" s="1"/>
  <c r="E493" i="365"/>
  <c r="K493" i="365" s="1"/>
  <c r="E494" i="365"/>
  <c r="K494" i="365" s="1"/>
  <c r="R467" i="365"/>
  <c r="R468" i="365"/>
  <c r="R469" i="365"/>
  <c r="R470" i="365"/>
  <c r="R471" i="365"/>
  <c r="R472" i="365"/>
  <c r="R473" i="365"/>
  <c r="R474" i="365"/>
  <c r="R475" i="365"/>
  <c r="R476" i="365"/>
  <c r="R477" i="365"/>
  <c r="R478" i="365"/>
  <c r="R479" i="365"/>
  <c r="R480" i="365"/>
  <c r="R482" i="365"/>
  <c r="R483" i="365"/>
  <c r="R484" i="365"/>
  <c r="R485" i="365"/>
  <c r="R486" i="365"/>
  <c r="R487" i="365"/>
  <c r="R488" i="365"/>
  <c r="R489" i="365"/>
  <c r="R490" i="365"/>
  <c r="R491" i="365"/>
  <c r="R492" i="365"/>
  <c r="R493" i="365"/>
  <c r="R494" i="365"/>
  <c r="R496" i="365"/>
  <c r="R500" i="365"/>
  <c r="AA486" i="365"/>
  <c r="AA487" i="365"/>
  <c r="AA488" i="365"/>
  <c r="AA489" i="365"/>
  <c r="AA490" i="365"/>
  <c r="AA491" i="365"/>
  <c r="AA492" i="365"/>
  <c r="AA493" i="365"/>
  <c r="AA494" i="36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AB487" i="365" l="1"/>
  <c r="AC487" i="365" s="1"/>
  <c r="AB489" i="365"/>
  <c r="AC489" i="365" s="1"/>
  <c r="AA888" i="365"/>
  <c r="AB493" i="365"/>
  <c r="AC493" i="365" s="1"/>
  <c r="AB494" i="365"/>
  <c r="AC494" i="365" s="1"/>
  <c r="AB490" i="365"/>
  <c r="AC490" i="365" s="1"/>
  <c r="AB486" i="365"/>
  <c r="AC486" i="365" s="1"/>
  <c r="R888" i="365"/>
  <c r="AB492" i="365"/>
  <c r="AC492" i="365" s="1"/>
  <c r="K888" i="365"/>
  <c r="AB889" i="365"/>
  <c r="AC889" i="365" s="1"/>
  <c r="AB488" i="365"/>
  <c r="AC488" i="365" s="1"/>
  <c r="AB481" i="365"/>
  <c r="AC481" i="365" s="1"/>
  <c r="AB491" i="365"/>
  <c r="AC491" i="365" s="1"/>
  <c r="E827" i="365"/>
  <c r="K827" i="365" s="1"/>
  <c r="R826" i="365"/>
  <c r="R827" i="365"/>
  <c r="AA826" i="365"/>
  <c r="AA827" i="365"/>
  <c r="Z822" i="365"/>
  <c r="Y822" i="365"/>
  <c r="X822" i="365"/>
  <c r="W822" i="365"/>
  <c r="V822" i="365"/>
  <c r="U822" i="365"/>
  <c r="T822" i="365"/>
  <c r="S822" i="365"/>
  <c r="Q822" i="365"/>
  <c r="P822" i="365"/>
  <c r="O822" i="365"/>
  <c r="N822" i="365"/>
  <c r="M822" i="365"/>
  <c r="L822" i="365"/>
  <c r="J822" i="365"/>
  <c r="I822" i="365"/>
  <c r="H822" i="365"/>
  <c r="G822" i="365"/>
  <c r="F822" i="365"/>
  <c r="D822" i="365"/>
  <c r="O827" i="5"/>
  <c r="D822" i="5"/>
  <c r="E822" i="5"/>
  <c r="F822" i="5"/>
  <c r="G822" i="5"/>
  <c r="H822" i="5"/>
  <c r="I822" i="5"/>
  <c r="J822" i="5"/>
  <c r="K822" i="5"/>
  <c r="L822" i="5"/>
  <c r="M822" i="5"/>
  <c r="N822" i="5"/>
  <c r="C822" i="5"/>
  <c r="AB888" i="365" l="1"/>
  <c r="AC888" i="365" s="1"/>
  <c r="AB827" i="365"/>
  <c r="AC827" i="365" s="1"/>
  <c r="AB826" i="365"/>
  <c r="Y1024" i="365"/>
  <c r="T1025" i="365"/>
  <c r="Z1026" i="365"/>
  <c r="Z1025" i="365" s="1"/>
  <c r="Z1027" i="365" s="1"/>
  <c r="X1026" i="365"/>
  <c r="X1025" i="365" s="1"/>
  <c r="X1027" i="365" s="1"/>
  <c r="W1026" i="365"/>
  <c r="W1025" i="365" s="1"/>
  <c r="W1027" i="365" s="1"/>
  <c r="V1026" i="365"/>
  <c r="V1025" i="365" s="1"/>
  <c r="V1027" i="365" s="1"/>
  <c r="U1026" i="365"/>
  <c r="U1025" i="365" s="1"/>
  <c r="U1027" i="365" s="1"/>
  <c r="N1026" i="5"/>
  <c r="N1025" i="5" s="1"/>
  <c r="N1027" i="5" s="1"/>
  <c r="M1026" i="5"/>
  <c r="M1025" i="5" s="1"/>
  <c r="M1027" i="5" s="1"/>
  <c r="L1026" i="5"/>
  <c r="K1026" i="5"/>
  <c r="J1026" i="5"/>
  <c r="J1025" i="5" s="1"/>
  <c r="J1027" i="5" s="1"/>
  <c r="I1026" i="5"/>
  <c r="I1025" i="5" s="1"/>
  <c r="I1027" i="5" s="1"/>
  <c r="H1026" i="5"/>
  <c r="G1026" i="5"/>
  <c r="G1025" i="5" s="1"/>
  <c r="G1027" i="5" s="1"/>
  <c r="F1026" i="5"/>
  <c r="F1025" i="5" s="1"/>
  <c r="F1027" i="5" s="1"/>
  <c r="E1026" i="5"/>
  <c r="E1025" i="5" s="1"/>
  <c r="E1027" i="5" s="1"/>
  <c r="D1026" i="5"/>
  <c r="L1025" i="5"/>
  <c r="L1027" i="5" s="1"/>
  <c r="K1025" i="5"/>
  <c r="K1027" i="5" s="1"/>
  <c r="H1025" i="5"/>
  <c r="H1027" i="5" s="1"/>
  <c r="D1025" i="5"/>
  <c r="D1027" i="5" s="1"/>
  <c r="C1025" i="5"/>
  <c r="C1027" i="5" s="1"/>
  <c r="O1027" i="5" s="1"/>
  <c r="C1026" i="5"/>
  <c r="O1026" i="5" s="1"/>
  <c r="R1026" i="365"/>
  <c r="R1027" i="365"/>
  <c r="F1025" i="365"/>
  <c r="D1025" i="365"/>
  <c r="U1008" i="365"/>
  <c r="U85" i="365"/>
  <c r="U76" i="365"/>
  <c r="T75" i="365"/>
  <c r="AA1026" i="365" l="1"/>
  <c r="AB1026" i="365" s="1"/>
  <c r="AA1027" i="365"/>
  <c r="AB1027" i="365" s="1"/>
  <c r="E1027" i="365"/>
  <c r="K1027" i="365" s="1"/>
  <c r="E1026" i="365"/>
  <c r="K1026" i="365" s="1"/>
  <c r="Z163" i="366"/>
  <c r="AA163" i="366" s="1"/>
  <c r="Y163" i="366"/>
  <c r="P163" i="366"/>
  <c r="I163" i="366"/>
  <c r="Z161" i="366"/>
  <c r="Y161" i="366"/>
  <c r="P161" i="366"/>
  <c r="I161" i="366"/>
  <c r="AA161" i="366" s="1"/>
  <c r="X159" i="366"/>
  <c r="T159" i="366"/>
  <c r="H159" i="366"/>
  <c r="Z158" i="366"/>
  <c r="AA158" i="366" s="1"/>
  <c r="Y158" i="366"/>
  <c r="P158" i="366"/>
  <c r="I158" i="366"/>
  <c r="Z157" i="366"/>
  <c r="Y157" i="366"/>
  <c r="P157" i="366"/>
  <c r="I157" i="366"/>
  <c r="AA157" i="366" s="1"/>
  <c r="Y156" i="366"/>
  <c r="P156" i="366"/>
  <c r="Z156" i="366" s="1"/>
  <c r="AA156" i="366" s="1"/>
  <c r="I156" i="366"/>
  <c r="Y155" i="366"/>
  <c r="P155" i="366"/>
  <c r="I155" i="366"/>
  <c r="Z154" i="366"/>
  <c r="AA154" i="366" s="1"/>
  <c r="Y154" i="366"/>
  <c r="P154" i="366"/>
  <c r="I154" i="366"/>
  <c r="X153" i="366"/>
  <c r="W153" i="366"/>
  <c r="V153" i="366"/>
  <c r="U153" i="366"/>
  <c r="T153" i="366"/>
  <c r="S153" i="366"/>
  <c r="R153" i="366"/>
  <c r="Q153" i="366"/>
  <c r="Y153" i="366" s="1"/>
  <c r="O153" i="366"/>
  <c r="N153" i="366"/>
  <c r="M153" i="366"/>
  <c r="L153" i="366"/>
  <c r="K153" i="366"/>
  <c r="J153" i="366"/>
  <c r="H153" i="366"/>
  <c r="G153" i="366"/>
  <c r="F153" i="366"/>
  <c r="E153" i="366"/>
  <c r="D153" i="366"/>
  <c r="C153" i="366"/>
  <c r="C122" i="366" s="1"/>
  <c r="C121" i="366" s="1"/>
  <c r="C159" i="366" s="1"/>
  <c r="B153" i="366"/>
  <c r="Y152" i="366"/>
  <c r="P152" i="366"/>
  <c r="Z152" i="366" s="1"/>
  <c r="AA152" i="366" s="1"/>
  <c r="I152" i="366"/>
  <c r="Z151" i="366"/>
  <c r="AA151" i="366" s="1"/>
  <c r="Y151" i="366"/>
  <c r="P151" i="366"/>
  <c r="I151" i="366"/>
  <c r="Z150" i="366"/>
  <c r="Y150" i="366"/>
  <c r="P150" i="366"/>
  <c r="I150" i="366"/>
  <c r="AA150" i="366" s="1"/>
  <c r="Y149" i="366"/>
  <c r="P149" i="366"/>
  <c r="Z149" i="366" s="1"/>
  <c r="AA149" i="366" s="1"/>
  <c r="I149" i="366"/>
  <c r="Y148" i="366"/>
  <c r="P148" i="366"/>
  <c r="I148" i="366"/>
  <c r="Z147" i="366"/>
  <c r="AA147" i="366" s="1"/>
  <c r="Y147" i="366"/>
  <c r="P147" i="366"/>
  <c r="I147" i="366"/>
  <c r="Z146" i="366"/>
  <c r="Y146" i="366"/>
  <c r="P146" i="366"/>
  <c r="I146" i="366"/>
  <c r="AA146" i="366" s="1"/>
  <c r="X145" i="366"/>
  <c r="X144" i="366" s="1"/>
  <c r="W145" i="366"/>
  <c r="W144" i="366" s="1"/>
  <c r="V145" i="366"/>
  <c r="U145" i="366"/>
  <c r="T145" i="366"/>
  <c r="T144" i="366" s="1"/>
  <c r="S145" i="366"/>
  <c r="S144" i="366" s="1"/>
  <c r="R145" i="366"/>
  <c r="Q145" i="366"/>
  <c r="Y145" i="366" s="1"/>
  <c r="O145" i="366"/>
  <c r="O144" i="366" s="1"/>
  <c r="N145" i="366"/>
  <c r="M145" i="366"/>
  <c r="L145" i="366"/>
  <c r="L144" i="366" s="1"/>
  <c r="K145" i="366"/>
  <c r="K144" i="366" s="1"/>
  <c r="J145" i="366"/>
  <c r="H145" i="366"/>
  <c r="H144" i="366" s="1"/>
  <c r="G145" i="366"/>
  <c r="G144" i="366" s="1"/>
  <c r="F145" i="366"/>
  <c r="E145" i="366"/>
  <c r="D145" i="366"/>
  <c r="D144" i="366" s="1"/>
  <c r="C145" i="366"/>
  <c r="C144" i="366" s="1"/>
  <c r="B145" i="366"/>
  <c r="V144" i="366"/>
  <c r="V122" i="366" s="1"/>
  <c r="V121" i="366" s="1"/>
  <c r="V159" i="366" s="1"/>
  <c r="U144" i="366"/>
  <c r="R144" i="366"/>
  <c r="R122" i="366" s="1"/>
  <c r="R121" i="366" s="1"/>
  <c r="R159" i="366" s="1"/>
  <c r="Q144" i="366"/>
  <c r="Y144" i="366" s="1"/>
  <c r="N144" i="366"/>
  <c r="N122" i="366" s="1"/>
  <c r="N121" i="366" s="1"/>
  <c r="N159" i="366" s="1"/>
  <c r="M144" i="366"/>
  <c r="J144" i="366"/>
  <c r="F144" i="366"/>
  <c r="F122" i="366" s="1"/>
  <c r="F121" i="366" s="1"/>
  <c r="F159" i="366" s="1"/>
  <c r="E144" i="366"/>
  <c r="B144" i="366"/>
  <c r="Y143" i="366"/>
  <c r="P143" i="366"/>
  <c r="Z143" i="366" s="1"/>
  <c r="AA143" i="366" s="1"/>
  <c r="I143" i="366"/>
  <c r="Y142" i="366"/>
  <c r="P142" i="366"/>
  <c r="I142" i="366"/>
  <c r="Z141" i="366"/>
  <c r="AA141" i="366" s="1"/>
  <c r="Y141" i="366"/>
  <c r="P141" i="366"/>
  <c r="I141" i="366"/>
  <c r="Z140" i="366"/>
  <c r="Y140" i="366"/>
  <c r="P140" i="366"/>
  <c r="I140" i="366"/>
  <c r="AA140" i="366" s="1"/>
  <c r="Y139" i="366"/>
  <c r="P139" i="366"/>
  <c r="Z139" i="366" s="1"/>
  <c r="AA139" i="366" s="1"/>
  <c r="I139" i="366"/>
  <c r="Y138" i="366"/>
  <c r="P138" i="366"/>
  <c r="I138" i="366"/>
  <c r="Z137" i="366"/>
  <c r="AA137" i="366" s="1"/>
  <c r="Y137" i="366"/>
  <c r="P137" i="366"/>
  <c r="I137" i="366"/>
  <c r="Z136" i="366"/>
  <c r="Y136" i="366"/>
  <c r="P136" i="366"/>
  <c r="I136" i="366"/>
  <c r="AA136" i="366" s="1"/>
  <c r="Y135" i="366"/>
  <c r="P135" i="366"/>
  <c r="Z135" i="366" s="1"/>
  <c r="AA135" i="366" s="1"/>
  <c r="I135" i="366"/>
  <c r="Y134" i="366"/>
  <c r="P134" i="366"/>
  <c r="I134" i="366"/>
  <c r="Z133" i="366"/>
  <c r="AA133" i="366" s="1"/>
  <c r="Y133" i="366"/>
  <c r="P133" i="366"/>
  <c r="I133" i="366"/>
  <c r="Z132" i="366"/>
  <c r="Y132" i="366"/>
  <c r="P132" i="366"/>
  <c r="I132" i="366"/>
  <c r="AA132" i="366" s="1"/>
  <c r="Y131" i="366"/>
  <c r="P131" i="366"/>
  <c r="Z131" i="366" s="1"/>
  <c r="AA131" i="366" s="1"/>
  <c r="I131" i="366"/>
  <c r="Y130" i="366"/>
  <c r="P130" i="366"/>
  <c r="Z130" i="366" s="1"/>
  <c r="AA130" i="366" s="1"/>
  <c r="I130" i="366"/>
  <c r="Z129" i="366"/>
  <c r="AA129" i="366" s="1"/>
  <c r="Y129" i="366"/>
  <c r="P129" i="366"/>
  <c r="I129" i="366"/>
  <c r="Z128" i="366"/>
  <c r="Y128" i="366"/>
  <c r="P128" i="366"/>
  <c r="I128" i="366"/>
  <c r="AA128" i="366" s="1"/>
  <c r="Y127" i="366"/>
  <c r="P127" i="366"/>
  <c r="Z127" i="366" s="1"/>
  <c r="AA127" i="366" s="1"/>
  <c r="I127" i="366"/>
  <c r="X126" i="366"/>
  <c r="W126" i="366"/>
  <c r="V126" i="366"/>
  <c r="U126" i="366"/>
  <c r="T126" i="366"/>
  <c r="S126" i="366"/>
  <c r="R126" i="366"/>
  <c r="Q126" i="366"/>
  <c r="Y126" i="366" s="1"/>
  <c r="O126" i="366"/>
  <c r="N126" i="366"/>
  <c r="M126" i="366"/>
  <c r="L126" i="366"/>
  <c r="K126" i="366"/>
  <c r="J126" i="366"/>
  <c r="H126" i="366"/>
  <c r="G126" i="366"/>
  <c r="F126" i="366"/>
  <c r="E126" i="366"/>
  <c r="I126" i="366" s="1"/>
  <c r="D126" i="366"/>
  <c r="C126" i="366"/>
  <c r="B126" i="366"/>
  <c r="Z125" i="366"/>
  <c r="Y125" i="366"/>
  <c r="P125" i="366"/>
  <c r="I125" i="366"/>
  <c r="AA125" i="366" s="1"/>
  <c r="Y124" i="366"/>
  <c r="P124" i="366"/>
  <c r="Z124" i="366" s="1"/>
  <c r="AA124" i="366" s="1"/>
  <c r="I124" i="366"/>
  <c r="X123" i="366"/>
  <c r="X122" i="366" s="1"/>
  <c r="X121" i="366" s="1"/>
  <c r="W123" i="366"/>
  <c r="V123" i="366"/>
  <c r="U123" i="366"/>
  <c r="U122" i="366" s="1"/>
  <c r="T123" i="366"/>
  <c r="T122" i="366" s="1"/>
  <c r="T121" i="366" s="1"/>
  <c r="S123" i="366"/>
  <c r="R123" i="366"/>
  <c r="Q123" i="366"/>
  <c r="Q122" i="366" s="1"/>
  <c r="O123" i="366"/>
  <c r="N123" i="366"/>
  <c r="M123" i="366"/>
  <c r="M122" i="366" s="1"/>
  <c r="M121" i="366" s="1"/>
  <c r="M159" i="366" s="1"/>
  <c r="L123" i="366"/>
  <c r="K123" i="366"/>
  <c r="J123" i="366"/>
  <c r="H123" i="366"/>
  <c r="H122" i="366" s="1"/>
  <c r="H121" i="366" s="1"/>
  <c r="G123" i="366"/>
  <c r="F123" i="366"/>
  <c r="E123" i="366"/>
  <c r="E122" i="366" s="1"/>
  <c r="D123" i="366"/>
  <c r="D122" i="366" s="1"/>
  <c r="D121" i="366" s="1"/>
  <c r="D159" i="366" s="1"/>
  <c r="C123" i="366"/>
  <c r="B123" i="366"/>
  <c r="W122" i="366"/>
  <c r="W121" i="366" s="1"/>
  <c r="W159" i="366" s="1"/>
  <c r="S122" i="366"/>
  <c r="S121" i="366" s="1"/>
  <c r="S159" i="366" s="1"/>
  <c r="O122" i="366"/>
  <c r="O121" i="366" s="1"/>
  <c r="O159" i="366" s="1"/>
  <c r="K122" i="366"/>
  <c r="K121" i="366" s="1"/>
  <c r="K159" i="366" s="1"/>
  <c r="G122" i="366"/>
  <c r="G121" i="366" s="1"/>
  <c r="G159" i="366" s="1"/>
  <c r="U121" i="366"/>
  <c r="U159" i="366" s="1"/>
  <c r="Q121" i="366"/>
  <c r="Q159" i="366" s="1"/>
  <c r="E121" i="366"/>
  <c r="E159" i="366" s="1"/>
  <c r="Y117" i="366"/>
  <c r="P117" i="366"/>
  <c r="I117" i="366"/>
  <c r="Z116" i="366"/>
  <c r="AA116" i="366" s="1"/>
  <c r="Y116" i="366"/>
  <c r="P116" i="366"/>
  <c r="I116" i="366"/>
  <c r="Z115" i="366"/>
  <c r="Y115" i="366"/>
  <c r="P115" i="366"/>
  <c r="I115" i="366"/>
  <c r="AA115" i="366" s="1"/>
  <c r="X114" i="366"/>
  <c r="W114" i="366"/>
  <c r="V114" i="366"/>
  <c r="U114" i="366"/>
  <c r="T114" i="366"/>
  <c r="S114" i="366"/>
  <c r="R114" i="366"/>
  <c r="Q114" i="366"/>
  <c r="O114" i="366"/>
  <c r="N114" i="366"/>
  <c r="M114" i="366"/>
  <c r="L114" i="366"/>
  <c r="P114" i="366" s="1"/>
  <c r="K114" i="366"/>
  <c r="J114" i="366"/>
  <c r="H114" i="366"/>
  <c r="G114" i="366"/>
  <c r="F114" i="366"/>
  <c r="E114" i="366"/>
  <c r="D114" i="366"/>
  <c r="C114" i="366"/>
  <c r="B114" i="366"/>
  <c r="I114" i="366" s="1"/>
  <c r="Z113" i="366"/>
  <c r="AA113" i="366" s="1"/>
  <c r="Y113" i="366"/>
  <c r="P113" i="366"/>
  <c r="I113" i="366"/>
  <c r="Z112" i="366"/>
  <c r="Y112" i="366"/>
  <c r="P112" i="366"/>
  <c r="I112" i="366"/>
  <c r="AA112" i="366" s="1"/>
  <c r="Y111" i="366"/>
  <c r="P111" i="366"/>
  <c r="Z111" i="366" s="1"/>
  <c r="AA111" i="366" s="1"/>
  <c r="I111" i="366"/>
  <c r="Y110" i="366"/>
  <c r="P110" i="366"/>
  <c r="I110" i="366"/>
  <c r="Z109" i="366"/>
  <c r="AA109" i="366" s="1"/>
  <c r="Y109" i="366"/>
  <c r="P109" i="366"/>
  <c r="I109" i="366"/>
  <c r="Z108" i="366"/>
  <c r="Y108" i="366"/>
  <c r="P108" i="366"/>
  <c r="I108" i="366"/>
  <c r="AA108" i="366" s="1"/>
  <c r="Y107" i="366"/>
  <c r="P107" i="366"/>
  <c r="Z107" i="366" s="1"/>
  <c r="AA107" i="366" s="1"/>
  <c r="I107" i="366"/>
  <c r="Y106" i="366"/>
  <c r="P106" i="366"/>
  <c r="I106" i="366"/>
  <c r="Z105" i="366"/>
  <c r="AA105" i="366" s="1"/>
  <c r="Y105" i="366"/>
  <c r="P105" i="366"/>
  <c r="I105" i="366"/>
  <c r="Z104" i="366"/>
  <c r="Y104" i="366"/>
  <c r="P104" i="366"/>
  <c r="I104" i="366"/>
  <c r="AA104" i="366" s="1"/>
  <c r="Y103" i="366"/>
  <c r="P103" i="366"/>
  <c r="Z103" i="366" s="1"/>
  <c r="AA103" i="366" s="1"/>
  <c r="I103" i="366"/>
  <c r="Y102" i="366"/>
  <c r="P102" i="366"/>
  <c r="I102" i="366"/>
  <c r="Z101" i="366"/>
  <c r="AA101" i="366" s="1"/>
  <c r="Y101" i="366"/>
  <c r="P101" i="366"/>
  <c r="I101" i="366"/>
  <c r="Z100" i="366"/>
  <c r="Y100" i="366"/>
  <c r="P100" i="366"/>
  <c r="I100" i="366"/>
  <c r="AA100" i="366" s="1"/>
  <c r="Y99" i="366"/>
  <c r="P99" i="366"/>
  <c r="Z99" i="366" s="1"/>
  <c r="AA99" i="366" s="1"/>
  <c r="I99" i="366"/>
  <c r="Y98" i="366"/>
  <c r="P98" i="366"/>
  <c r="Z98" i="366" s="1"/>
  <c r="AA98" i="366" s="1"/>
  <c r="I98" i="366"/>
  <c r="Z97" i="366"/>
  <c r="AA97" i="366" s="1"/>
  <c r="Y97" i="366"/>
  <c r="P97" i="366"/>
  <c r="I97" i="366"/>
  <c r="Z96" i="366"/>
  <c r="Y96" i="366"/>
  <c r="P96" i="366"/>
  <c r="I96" i="366"/>
  <c r="AA96" i="366" s="1"/>
  <c r="Y95" i="366"/>
  <c r="P95" i="366"/>
  <c r="Z95" i="366" s="1"/>
  <c r="AA95" i="366" s="1"/>
  <c r="I95" i="366"/>
  <c r="Y94" i="366"/>
  <c r="P94" i="366"/>
  <c r="I94" i="366"/>
  <c r="Z93" i="366"/>
  <c r="AA93" i="366" s="1"/>
  <c r="Y93" i="366"/>
  <c r="P93" i="366"/>
  <c r="I93" i="366"/>
  <c r="Z92" i="366"/>
  <c r="Y92" i="366"/>
  <c r="P92" i="366"/>
  <c r="I92" i="366"/>
  <c r="AA92" i="366" s="1"/>
  <c r="Y91" i="366"/>
  <c r="P91" i="366"/>
  <c r="Z91" i="366" s="1"/>
  <c r="AA91" i="366" s="1"/>
  <c r="I91" i="366"/>
  <c r="Y90" i="366"/>
  <c r="P90" i="366"/>
  <c r="I90" i="366"/>
  <c r="Z89" i="366"/>
  <c r="AA89" i="366" s="1"/>
  <c r="Y89" i="366"/>
  <c r="P89" i="366"/>
  <c r="I89" i="366"/>
  <c r="AA88" i="366"/>
  <c r="Y88" i="366"/>
  <c r="P88" i="366"/>
  <c r="Z88" i="366" s="1"/>
  <c r="I88" i="366"/>
  <c r="Y87" i="366"/>
  <c r="P87" i="366"/>
  <c r="Z87" i="366" s="1"/>
  <c r="AA87" i="366" s="1"/>
  <c r="I87" i="366"/>
  <c r="Y86" i="366"/>
  <c r="P86" i="366"/>
  <c r="Z86" i="366" s="1"/>
  <c r="AA86" i="366" s="1"/>
  <c r="I86" i="366"/>
  <c r="Z85" i="366"/>
  <c r="AA85" i="366" s="1"/>
  <c r="Y85" i="366"/>
  <c r="P85" i="366"/>
  <c r="I85" i="366"/>
  <c r="Y84" i="366"/>
  <c r="P84" i="366"/>
  <c r="Z84" i="366" s="1"/>
  <c r="AA84" i="366" s="1"/>
  <c r="I84" i="366"/>
  <c r="Y83" i="366"/>
  <c r="P83" i="366"/>
  <c r="Z83" i="366" s="1"/>
  <c r="AA83" i="366" s="1"/>
  <c r="I83" i="366"/>
  <c r="X82" i="366"/>
  <c r="W82" i="366"/>
  <c r="V82" i="366"/>
  <c r="U82" i="366"/>
  <c r="T82" i="366"/>
  <c r="S82" i="366"/>
  <c r="R82" i="366"/>
  <c r="Q82" i="366"/>
  <c r="Y82" i="366" s="1"/>
  <c r="O82" i="366"/>
  <c r="N82" i="366"/>
  <c r="M82" i="366"/>
  <c r="L82" i="366"/>
  <c r="K82" i="366"/>
  <c r="J82" i="366"/>
  <c r="H82" i="366"/>
  <c r="G82" i="366"/>
  <c r="F82" i="366"/>
  <c r="E82" i="366"/>
  <c r="I82" i="366" s="1"/>
  <c r="D82" i="366"/>
  <c r="C82" i="366"/>
  <c r="B82" i="366"/>
  <c r="AA81" i="366"/>
  <c r="Y81" i="366"/>
  <c r="P81" i="366"/>
  <c r="Z81" i="366" s="1"/>
  <c r="I81" i="366"/>
  <c r="X80" i="366"/>
  <c r="W80" i="366"/>
  <c r="V80" i="366"/>
  <c r="U80" i="366"/>
  <c r="T80" i="366"/>
  <c r="S80" i="366"/>
  <c r="R80" i="366"/>
  <c r="Q80" i="366"/>
  <c r="O80" i="366"/>
  <c r="N80" i="366"/>
  <c r="M80" i="366"/>
  <c r="L80" i="366"/>
  <c r="P80" i="366" s="1"/>
  <c r="K80" i="366"/>
  <c r="J80" i="366"/>
  <c r="H80" i="366"/>
  <c r="G80" i="366"/>
  <c r="F80" i="366"/>
  <c r="E80" i="366"/>
  <c r="D80" i="366"/>
  <c r="C80" i="366"/>
  <c r="B80" i="366"/>
  <c r="I80" i="366" s="1"/>
  <c r="Z79" i="366"/>
  <c r="AA79" i="366" s="1"/>
  <c r="Y79" i="366"/>
  <c r="P79" i="366"/>
  <c r="I79" i="366"/>
  <c r="X78" i="366"/>
  <c r="W78" i="366"/>
  <c r="V78" i="366"/>
  <c r="U78" i="366"/>
  <c r="T78" i="366"/>
  <c r="S78" i="366"/>
  <c r="R78" i="366"/>
  <c r="Q78" i="366"/>
  <c r="O78" i="366"/>
  <c r="N78" i="366"/>
  <c r="M78" i="366"/>
  <c r="L78" i="366"/>
  <c r="K78" i="366"/>
  <c r="P78" i="366" s="1"/>
  <c r="J78" i="366"/>
  <c r="H78" i="366"/>
  <c r="G78" i="366"/>
  <c r="F78" i="366"/>
  <c r="E78" i="366"/>
  <c r="D78" i="366"/>
  <c r="C78" i="366"/>
  <c r="I78" i="366" s="1"/>
  <c r="B78" i="366"/>
  <c r="Y77" i="366"/>
  <c r="Z77" i="366" s="1"/>
  <c r="AA77" i="366" s="1"/>
  <c r="P77" i="366"/>
  <c r="I77" i="366"/>
  <c r="X76" i="366"/>
  <c r="W76" i="366"/>
  <c r="V76" i="366"/>
  <c r="U76" i="366"/>
  <c r="T76" i="366"/>
  <c r="S76" i="366"/>
  <c r="R76" i="366"/>
  <c r="Q76" i="366"/>
  <c r="O76" i="366"/>
  <c r="N76" i="366"/>
  <c r="M76" i="366"/>
  <c r="L76" i="366"/>
  <c r="P76" i="366" s="1"/>
  <c r="K76" i="366"/>
  <c r="J76" i="366"/>
  <c r="H76" i="366"/>
  <c r="G76" i="366"/>
  <c r="F76" i="366"/>
  <c r="E76" i="366"/>
  <c r="D76" i="366"/>
  <c r="C76" i="366"/>
  <c r="B76" i="366"/>
  <c r="Y75" i="366"/>
  <c r="P75" i="366"/>
  <c r="Z75" i="366" s="1"/>
  <c r="AA75" i="366" s="1"/>
  <c r="I75" i="366"/>
  <c r="X74" i="366"/>
  <c r="W74" i="366"/>
  <c r="V74" i="366"/>
  <c r="U74" i="366"/>
  <c r="T74" i="366"/>
  <c r="S74" i="366"/>
  <c r="R74" i="366"/>
  <c r="Q74" i="366"/>
  <c r="Y74" i="366" s="1"/>
  <c r="O74" i="366"/>
  <c r="N74" i="366"/>
  <c r="M74" i="366"/>
  <c r="L74" i="366"/>
  <c r="P74" i="366" s="1"/>
  <c r="K74" i="366"/>
  <c r="J74" i="366"/>
  <c r="H74" i="366"/>
  <c r="G74" i="366"/>
  <c r="F74" i="366"/>
  <c r="E74" i="366"/>
  <c r="I74" i="366" s="1"/>
  <c r="D74" i="366"/>
  <c r="C74" i="366"/>
  <c r="B74" i="366"/>
  <c r="Z73" i="366"/>
  <c r="Y73" i="366"/>
  <c r="P73" i="366"/>
  <c r="I73" i="366"/>
  <c r="AA73" i="366" s="1"/>
  <c r="Y72" i="366"/>
  <c r="P72" i="366"/>
  <c r="Z72" i="366" s="1"/>
  <c r="AA72" i="366" s="1"/>
  <c r="I72" i="366"/>
  <c r="X71" i="366"/>
  <c r="W71" i="366"/>
  <c r="V71" i="366"/>
  <c r="U71" i="366"/>
  <c r="T71" i="366"/>
  <c r="S71" i="366"/>
  <c r="R71" i="366"/>
  <c r="Q71" i="366"/>
  <c r="Y71" i="366" s="1"/>
  <c r="O71" i="366"/>
  <c r="N71" i="366"/>
  <c r="M71" i="366"/>
  <c r="L71" i="366"/>
  <c r="K71" i="366"/>
  <c r="J71" i="366"/>
  <c r="H71" i="366"/>
  <c r="G71" i="366"/>
  <c r="F71" i="366"/>
  <c r="E71" i="366"/>
  <c r="I71" i="366" s="1"/>
  <c r="D71" i="366"/>
  <c r="C71" i="366"/>
  <c r="B71" i="366"/>
  <c r="Z70" i="366"/>
  <c r="Y70" i="366"/>
  <c r="P70" i="366"/>
  <c r="I70" i="366"/>
  <c r="AA70" i="366" s="1"/>
  <c r="X69" i="366"/>
  <c r="W69" i="366"/>
  <c r="V69" i="366"/>
  <c r="U69" i="366"/>
  <c r="T69" i="366"/>
  <c r="S69" i="366"/>
  <c r="R69" i="366"/>
  <c r="Q69" i="366"/>
  <c r="Y69" i="366" s="1"/>
  <c r="O69" i="366"/>
  <c r="N69" i="366"/>
  <c r="M69" i="366"/>
  <c r="L69" i="366"/>
  <c r="P69" i="366" s="1"/>
  <c r="Z69" i="366" s="1"/>
  <c r="AA69" i="366" s="1"/>
  <c r="K69" i="366"/>
  <c r="J69" i="366"/>
  <c r="H69" i="366"/>
  <c r="G69" i="366"/>
  <c r="F69" i="366"/>
  <c r="E69" i="366"/>
  <c r="D69" i="366"/>
  <c r="C69" i="366"/>
  <c r="B69" i="366"/>
  <c r="I69" i="366" s="1"/>
  <c r="Z68" i="366"/>
  <c r="AA68" i="366" s="1"/>
  <c r="Y68" i="366"/>
  <c r="P68" i="366"/>
  <c r="I68" i="366"/>
  <c r="X67" i="366"/>
  <c r="W67" i="366"/>
  <c r="V67" i="366"/>
  <c r="U67" i="366"/>
  <c r="T67" i="366"/>
  <c r="S67" i="366"/>
  <c r="R67" i="366"/>
  <c r="Q67" i="366"/>
  <c r="Y67" i="366" s="1"/>
  <c r="O67" i="366"/>
  <c r="N67" i="366"/>
  <c r="M67" i="366"/>
  <c r="L67" i="366"/>
  <c r="K67" i="366"/>
  <c r="J67" i="366"/>
  <c r="H67" i="366"/>
  <c r="G67" i="366"/>
  <c r="F67" i="366"/>
  <c r="E67" i="366"/>
  <c r="D67" i="366"/>
  <c r="C67" i="366"/>
  <c r="B67" i="366"/>
  <c r="Y66" i="366"/>
  <c r="P66" i="366"/>
  <c r="Z66" i="366" s="1"/>
  <c r="AA66" i="366" s="1"/>
  <c r="I66" i="366"/>
  <c r="X65" i="366"/>
  <c r="W65" i="366"/>
  <c r="V65" i="366"/>
  <c r="U65" i="366"/>
  <c r="T65" i="366"/>
  <c r="S65" i="366"/>
  <c r="R65" i="366"/>
  <c r="Q65" i="366"/>
  <c r="O65" i="366"/>
  <c r="N65" i="366"/>
  <c r="M65" i="366"/>
  <c r="L65" i="366"/>
  <c r="K65" i="366"/>
  <c r="J65" i="366"/>
  <c r="P65" i="366" s="1"/>
  <c r="H65" i="366"/>
  <c r="G65" i="366"/>
  <c r="F65" i="366"/>
  <c r="E65" i="366"/>
  <c r="D65" i="366"/>
  <c r="C65" i="366"/>
  <c r="B65" i="366"/>
  <c r="I65" i="366" s="1"/>
  <c r="Y64" i="366"/>
  <c r="P64" i="366"/>
  <c r="Z64" i="366" s="1"/>
  <c r="AA64" i="366" s="1"/>
  <c r="I64" i="366"/>
  <c r="X63" i="366"/>
  <c r="W63" i="366"/>
  <c r="V63" i="366"/>
  <c r="U63" i="366"/>
  <c r="T63" i="366"/>
  <c r="S63" i="366"/>
  <c r="R63" i="366"/>
  <c r="Q63" i="366"/>
  <c r="Y63" i="366" s="1"/>
  <c r="O63" i="366"/>
  <c r="N63" i="366"/>
  <c r="M63" i="366"/>
  <c r="L63" i="366"/>
  <c r="K63" i="366"/>
  <c r="J63" i="366"/>
  <c r="H63" i="366"/>
  <c r="G63" i="366"/>
  <c r="F63" i="366"/>
  <c r="E63" i="366"/>
  <c r="I63" i="366" s="1"/>
  <c r="D63" i="366"/>
  <c r="C63" i="366"/>
  <c r="B63" i="366"/>
  <c r="Z62" i="366"/>
  <c r="Y62" i="366"/>
  <c r="P62" i="366"/>
  <c r="I62" i="366"/>
  <c r="AA62" i="366" s="1"/>
  <c r="X61" i="366"/>
  <c r="W61" i="366"/>
  <c r="V61" i="366"/>
  <c r="U61" i="366"/>
  <c r="T61" i="366"/>
  <c r="S61" i="366"/>
  <c r="R61" i="366"/>
  <c r="Q61" i="366"/>
  <c r="Y61" i="366" s="1"/>
  <c r="O61" i="366"/>
  <c r="N61" i="366"/>
  <c r="M61" i="366"/>
  <c r="L61" i="366"/>
  <c r="P61" i="366" s="1"/>
  <c r="Z61" i="366" s="1"/>
  <c r="AA61" i="366" s="1"/>
  <c r="K61" i="366"/>
  <c r="J61" i="366"/>
  <c r="H61" i="366"/>
  <c r="G61" i="366"/>
  <c r="F61" i="366"/>
  <c r="E61" i="366"/>
  <c r="D61" i="366"/>
  <c r="C61" i="366"/>
  <c r="B61" i="366"/>
  <c r="I61" i="366" s="1"/>
  <c r="Z60" i="366"/>
  <c r="AA60" i="366" s="1"/>
  <c r="Y60" i="366"/>
  <c r="P60" i="366"/>
  <c r="I60" i="366"/>
  <c r="X59" i="366"/>
  <c r="W59" i="366"/>
  <c r="V59" i="366"/>
  <c r="U59" i="366"/>
  <c r="T59" i="366"/>
  <c r="S59" i="366"/>
  <c r="R59" i="366"/>
  <c r="Q59" i="366"/>
  <c r="Y59" i="366" s="1"/>
  <c r="O59" i="366"/>
  <c r="N59" i="366"/>
  <c r="M59" i="366"/>
  <c r="L59" i="366"/>
  <c r="K59" i="366"/>
  <c r="J59" i="366"/>
  <c r="H59" i="366"/>
  <c r="G59" i="366"/>
  <c r="F59" i="366"/>
  <c r="E59" i="366"/>
  <c r="D59" i="366"/>
  <c r="C59" i="366"/>
  <c r="B59" i="366"/>
  <c r="Y58" i="366"/>
  <c r="P58" i="366"/>
  <c r="Z58" i="366" s="1"/>
  <c r="AA58" i="366" s="1"/>
  <c r="I58" i="366"/>
  <c r="X57" i="366"/>
  <c r="W57" i="366"/>
  <c r="V57" i="366"/>
  <c r="U57" i="366"/>
  <c r="T57" i="366"/>
  <c r="S57" i="366"/>
  <c r="R57" i="366"/>
  <c r="Q57" i="366"/>
  <c r="O57" i="366"/>
  <c r="N57" i="366"/>
  <c r="M57" i="366"/>
  <c r="L57" i="366"/>
  <c r="K57" i="366"/>
  <c r="J57" i="366"/>
  <c r="P57" i="366" s="1"/>
  <c r="H57" i="366"/>
  <c r="G57" i="366"/>
  <c r="F57" i="366"/>
  <c r="E57" i="366"/>
  <c r="D57" i="366"/>
  <c r="C57" i="366"/>
  <c r="B57" i="366"/>
  <c r="I57" i="366" s="1"/>
  <c r="Y56" i="366"/>
  <c r="P56" i="366"/>
  <c r="Z56" i="366" s="1"/>
  <c r="AA56" i="366" s="1"/>
  <c r="I56" i="366"/>
  <c r="X55" i="366"/>
  <c r="W55" i="366"/>
  <c r="V55" i="366"/>
  <c r="U55" i="366"/>
  <c r="T55" i="366"/>
  <c r="S55" i="366"/>
  <c r="R55" i="366"/>
  <c r="Q55" i="366"/>
  <c r="Y55" i="366" s="1"/>
  <c r="O55" i="366"/>
  <c r="N55" i="366"/>
  <c r="M55" i="366"/>
  <c r="L55" i="366"/>
  <c r="K55" i="366"/>
  <c r="J55" i="366"/>
  <c r="H55" i="366"/>
  <c r="G55" i="366"/>
  <c r="F55" i="366"/>
  <c r="E55" i="366"/>
  <c r="I55" i="366" s="1"/>
  <c r="D55" i="366"/>
  <c r="C55" i="366"/>
  <c r="B55" i="366"/>
  <c r="Z54" i="366"/>
  <c r="Y54" i="366"/>
  <c r="P54" i="366"/>
  <c r="I54" i="366"/>
  <c r="AA54" i="366" s="1"/>
  <c r="X53" i="366"/>
  <c r="W53" i="366"/>
  <c r="V53" i="366"/>
  <c r="U53" i="366"/>
  <c r="T53" i="366"/>
  <c r="S53" i="366"/>
  <c r="R53" i="366"/>
  <c r="Q53" i="366"/>
  <c r="Y53" i="366" s="1"/>
  <c r="O53" i="366"/>
  <c r="N53" i="366"/>
  <c r="M53" i="366"/>
  <c r="L53" i="366"/>
  <c r="P53" i="366" s="1"/>
  <c r="Z53" i="366" s="1"/>
  <c r="AA53" i="366" s="1"/>
  <c r="K53" i="366"/>
  <c r="J53" i="366"/>
  <c r="H53" i="366"/>
  <c r="G53" i="366"/>
  <c r="F53" i="366"/>
  <c r="E53" i="366"/>
  <c r="D53" i="366"/>
  <c r="C53" i="366"/>
  <c r="B53" i="366"/>
  <c r="I53" i="366" s="1"/>
  <c r="Z52" i="366"/>
  <c r="AA52" i="366" s="1"/>
  <c r="Y52" i="366"/>
  <c r="P52" i="366"/>
  <c r="I52" i="366"/>
  <c r="Z51" i="366"/>
  <c r="Y51" i="366"/>
  <c r="P51" i="366"/>
  <c r="I51" i="366"/>
  <c r="AA51" i="366" s="1"/>
  <c r="Y50" i="366"/>
  <c r="P50" i="366"/>
  <c r="Z50" i="366" s="1"/>
  <c r="AA50" i="366" s="1"/>
  <c r="I50" i="366"/>
  <c r="Y49" i="366"/>
  <c r="P49" i="366"/>
  <c r="I49" i="366"/>
  <c r="Z48" i="366"/>
  <c r="AA48" i="366" s="1"/>
  <c r="Y48" i="366"/>
  <c r="P48" i="366"/>
  <c r="I48" i="366"/>
  <c r="X47" i="366"/>
  <c r="W47" i="366"/>
  <c r="V47" i="366"/>
  <c r="U47" i="366"/>
  <c r="T47" i="366"/>
  <c r="S47" i="366"/>
  <c r="R47" i="366"/>
  <c r="Q47" i="366"/>
  <c r="Y47" i="366" s="1"/>
  <c r="O47" i="366"/>
  <c r="N47" i="366"/>
  <c r="M47" i="366"/>
  <c r="L47" i="366"/>
  <c r="K47" i="366"/>
  <c r="J47" i="366"/>
  <c r="H47" i="366"/>
  <c r="G47" i="366"/>
  <c r="F47" i="366"/>
  <c r="E47" i="366"/>
  <c r="D47" i="366"/>
  <c r="C47" i="366"/>
  <c r="B47" i="366"/>
  <c r="Y46" i="366"/>
  <c r="P46" i="366"/>
  <c r="I46" i="366"/>
  <c r="X45" i="366"/>
  <c r="W45" i="366"/>
  <c r="V45" i="366"/>
  <c r="U45" i="366"/>
  <c r="T45" i="366"/>
  <c r="S45" i="366"/>
  <c r="R45" i="366"/>
  <c r="Q45" i="366"/>
  <c r="O45" i="366"/>
  <c r="N45" i="366"/>
  <c r="M45" i="366"/>
  <c r="L45" i="366"/>
  <c r="K45" i="366"/>
  <c r="J45" i="366"/>
  <c r="H45" i="366"/>
  <c r="G45" i="366"/>
  <c r="F45" i="366"/>
  <c r="E45" i="366"/>
  <c r="I45" i="366" s="1"/>
  <c r="D45" i="366"/>
  <c r="C45" i="366"/>
  <c r="B45" i="366"/>
  <c r="AA44" i="366"/>
  <c r="Y44" i="366"/>
  <c r="P44" i="366"/>
  <c r="Z44" i="366" s="1"/>
  <c r="I44" i="366"/>
  <c r="X43" i="366"/>
  <c r="W43" i="366"/>
  <c r="V43" i="366"/>
  <c r="U43" i="366"/>
  <c r="T43" i="366"/>
  <c r="S43" i="366"/>
  <c r="R43" i="366"/>
  <c r="Q43" i="366"/>
  <c r="Y43" i="366" s="1"/>
  <c r="O43" i="366"/>
  <c r="N43" i="366"/>
  <c r="M43" i="366"/>
  <c r="L43" i="366"/>
  <c r="P43" i="366" s="1"/>
  <c r="Z43" i="366" s="1"/>
  <c r="AA43" i="366" s="1"/>
  <c r="K43" i="366"/>
  <c r="J43" i="366"/>
  <c r="H43" i="366"/>
  <c r="G43" i="366"/>
  <c r="F43" i="366"/>
  <c r="E43" i="366"/>
  <c r="I43" i="366" s="1"/>
  <c r="D43" i="366"/>
  <c r="C43" i="366"/>
  <c r="B43" i="366"/>
  <c r="Z42" i="366"/>
  <c r="Y42" i="366"/>
  <c r="P42" i="366"/>
  <c r="I42" i="366"/>
  <c r="AA42" i="366" s="1"/>
  <c r="Y41" i="366"/>
  <c r="P41" i="366"/>
  <c r="Z41" i="366" s="1"/>
  <c r="I41" i="366"/>
  <c r="AA41" i="366" s="1"/>
  <c r="Y40" i="366"/>
  <c r="P40" i="366"/>
  <c r="I40" i="366"/>
  <c r="X39" i="366"/>
  <c r="W39" i="366"/>
  <c r="V39" i="366"/>
  <c r="U39" i="366"/>
  <c r="T39" i="366"/>
  <c r="S39" i="366"/>
  <c r="R39" i="366"/>
  <c r="Q39" i="366"/>
  <c r="Y39" i="366" s="1"/>
  <c r="O39" i="366"/>
  <c r="N39" i="366"/>
  <c r="M39" i="366"/>
  <c r="L39" i="366"/>
  <c r="K39" i="366"/>
  <c r="J39" i="366"/>
  <c r="H39" i="366"/>
  <c r="G39" i="366"/>
  <c r="F39" i="366"/>
  <c r="E39" i="366"/>
  <c r="I39" i="366" s="1"/>
  <c r="D39" i="366"/>
  <c r="C39" i="366"/>
  <c r="B39" i="366"/>
  <c r="AA38" i="366"/>
  <c r="Y38" i="366"/>
  <c r="P38" i="366"/>
  <c r="Z38" i="366" s="1"/>
  <c r="I38" i="366"/>
  <c r="F38" i="366"/>
  <c r="X37" i="366"/>
  <c r="W37" i="366"/>
  <c r="V37" i="366"/>
  <c r="U37" i="366"/>
  <c r="T37" i="366"/>
  <c r="S37" i="366"/>
  <c r="R37" i="366"/>
  <c r="Q37" i="366"/>
  <c r="Y37" i="366" s="1"/>
  <c r="O37" i="366"/>
  <c r="N37" i="366"/>
  <c r="M37" i="366"/>
  <c r="L37" i="366"/>
  <c r="K37" i="366"/>
  <c r="J37" i="366"/>
  <c r="P37" i="366" s="1"/>
  <c r="Z37" i="366" s="1"/>
  <c r="AA37" i="366" s="1"/>
  <c r="H37" i="366"/>
  <c r="G37" i="366"/>
  <c r="F37" i="366"/>
  <c r="E37" i="366"/>
  <c r="D37" i="366"/>
  <c r="C37" i="366"/>
  <c r="B37" i="366"/>
  <c r="I37" i="366" s="1"/>
  <c r="Y36" i="366"/>
  <c r="P36" i="366"/>
  <c r="Z36" i="366" s="1"/>
  <c r="I36" i="366"/>
  <c r="AA36" i="366" s="1"/>
  <c r="X35" i="366"/>
  <c r="W35" i="366"/>
  <c r="V35" i="366"/>
  <c r="U35" i="366"/>
  <c r="T35" i="366"/>
  <c r="S35" i="366"/>
  <c r="R35" i="366"/>
  <c r="Q35" i="366"/>
  <c r="Y35" i="366" s="1"/>
  <c r="O35" i="366"/>
  <c r="N35" i="366"/>
  <c r="M35" i="366"/>
  <c r="L35" i="366"/>
  <c r="P35" i="366" s="1"/>
  <c r="Z35" i="366" s="1"/>
  <c r="K35" i="366"/>
  <c r="J35" i="366"/>
  <c r="H35" i="366"/>
  <c r="G35" i="366"/>
  <c r="F35" i="366"/>
  <c r="E35" i="366"/>
  <c r="I35" i="366" s="1"/>
  <c r="D35" i="366"/>
  <c r="C35" i="366"/>
  <c r="B35" i="366"/>
  <c r="Z34" i="366"/>
  <c r="Y34" i="366"/>
  <c r="P34" i="366"/>
  <c r="I34" i="366"/>
  <c r="AA34" i="366" s="1"/>
  <c r="Y33" i="366"/>
  <c r="P33" i="366"/>
  <c r="Z33" i="366" s="1"/>
  <c r="AA33" i="366" s="1"/>
  <c r="I33" i="366"/>
  <c r="Y32" i="366"/>
  <c r="P32" i="366"/>
  <c r="I32" i="366"/>
  <c r="Z31" i="366"/>
  <c r="AA31" i="366" s="1"/>
  <c r="P31" i="366"/>
  <c r="I31" i="366"/>
  <c r="Z30" i="366"/>
  <c r="AA30" i="366" s="1"/>
  <c r="Y30" i="366"/>
  <c r="P30" i="366"/>
  <c r="I30" i="366"/>
  <c r="X29" i="366"/>
  <c r="W29" i="366"/>
  <c r="V29" i="366"/>
  <c r="U29" i="366"/>
  <c r="T29" i="366"/>
  <c r="S29" i="366"/>
  <c r="R29" i="366"/>
  <c r="Q29" i="366"/>
  <c r="O29" i="366"/>
  <c r="N29" i="366"/>
  <c r="M29" i="366"/>
  <c r="L29" i="366"/>
  <c r="K29" i="366"/>
  <c r="J29" i="366"/>
  <c r="H29" i="366"/>
  <c r="G29" i="366"/>
  <c r="F29" i="366"/>
  <c r="E29" i="366"/>
  <c r="D29" i="366"/>
  <c r="C29" i="366"/>
  <c r="B29" i="366"/>
  <c r="Y28" i="366"/>
  <c r="P28" i="366"/>
  <c r="Z28" i="366" s="1"/>
  <c r="AA28" i="366" s="1"/>
  <c r="I28" i="366"/>
  <c r="X27" i="366"/>
  <c r="W27" i="366"/>
  <c r="V27" i="366"/>
  <c r="U27" i="366"/>
  <c r="T27" i="366"/>
  <c r="S27" i="366"/>
  <c r="R27" i="366"/>
  <c r="Q27" i="366"/>
  <c r="Y27" i="366" s="1"/>
  <c r="O27" i="366"/>
  <c r="N27" i="366"/>
  <c r="M27" i="366"/>
  <c r="L27" i="366"/>
  <c r="K27" i="366"/>
  <c r="J27" i="366"/>
  <c r="P27" i="366" s="1"/>
  <c r="H27" i="366"/>
  <c r="G27" i="366"/>
  <c r="F27" i="366"/>
  <c r="E27" i="366"/>
  <c r="D27" i="366"/>
  <c r="C27" i="366"/>
  <c r="B27" i="366"/>
  <c r="I27" i="366" s="1"/>
  <c r="Y26" i="366"/>
  <c r="P26" i="366"/>
  <c r="Z26" i="366" s="1"/>
  <c r="AA26" i="366" s="1"/>
  <c r="I26" i="366"/>
  <c r="X25" i="366"/>
  <c r="W25" i="366"/>
  <c r="V25" i="366"/>
  <c r="U25" i="366"/>
  <c r="T25" i="366"/>
  <c r="S25" i="366"/>
  <c r="R25" i="366"/>
  <c r="Q25" i="366"/>
  <c r="Y25" i="366" s="1"/>
  <c r="O25" i="366"/>
  <c r="N25" i="366"/>
  <c r="M25" i="366"/>
  <c r="L25" i="366"/>
  <c r="P25" i="366" s="1"/>
  <c r="Z25" i="366" s="1"/>
  <c r="AA25" i="366" s="1"/>
  <c r="K25" i="366"/>
  <c r="J25" i="366"/>
  <c r="H25" i="366"/>
  <c r="G25" i="366"/>
  <c r="F25" i="366"/>
  <c r="E25" i="366"/>
  <c r="I25" i="366" s="1"/>
  <c r="D25" i="366"/>
  <c r="C25" i="366"/>
  <c r="B25" i="366"/>
  <c r="Z24" i="366"/>
  <c r="Y24" i="366"/>
  <c r="P24" i="366"/>
  <c r="I24" i="366"/>
  <c r="AA24" i="366" s="1"/>
  <c r="X23" i="366"/>
  <c r="W23" i="366"/>
  <c r="V23" i="366"/>
  <c r="U23" i="366"/>
  <c r="T23" i="366"/>
  <c r="S23" i="366"/>
  <c r="R23" i="366"/>
  <c r="Q23" i="366"/>
  <c r="P23" i="366"/>
  <c r="O23" i="366"/>
  <c r="N23" i="366"/>
  <c r="M23" i="366"/>
  <c r="L23" i="366"/>
  <c r="K23" i="366"/>
  <c r="J23" i="366"/>
  <c r="H23" i="366"/>
  <c r="G23" i="366"/>
  <c r="F23" i="366"/>
  <c r="E23" i="366"/>
  <c r="D23" i="366"/>
  <c r="C23" i="366"/>
  <c r="B23" i="366"/>
  <c r="Z22" i="366"/>
  <c r="AA22" i="366" s="1"/>
  <c r="Y22" i="366"/>
  <c r="P22" i="366"/>
  <c r="I22" i="366"/>
  <c r="Z21" i="366"/>
  <c r="Y21" i="366"/>
  <c r="P21" i="366"/>
  <c r="I21" i="366"/>
  <c r="AA21" i="366" s="1"/>
  <c r="Y20" i="366"/>
  <c r="P20" i="366"/>
  <c r="Z20" i="366" s="1"/>
  <c r="AA20" i="366" s="1"/>
  <c r="I20" i="366"/>
  <c r="X19" i="366"/>
  <c r="W19" i="366"/>
  <c r="V19" i="366"/>
  <c r="U19" i="366"/>
  <c r="T19" i="366"/>
  <c r="S19" i="366"/>
  <c r="R19" i="366"/>
  <c r="Q19" i="366"/>
  <c r="Y19" i="366" s="1"/>
  <c r="O19" i="366"/>
  <c r="N19" i="366"/>
  <c r="M19" i="366"/>
  <c r="L19" i="366"/>
  <c r="P19" i="366" s="1"/>
  <c r="Z19" i="366" s="1"/>
  <c r="K19" i="366"/>
  <c r="J19" i="366"/>
  <c r="H19" i="366"/>
  <c r="G19" i="366"/>
  <c r="F19" i="366"/>
  <c r="E19" i="366"/>
  <c r="D19" i="366"/>
  <c r="I19" i="366" s="1"/>
  <c r="C19" i="366"/>
  <c r="B19" i="366"/>
  <c r="Z18" i="366"/>
  <c r="AA18" i="366" s="1"/>
  <c r="Y18" i="366"/>
  <c r="P18" i="366"/>
  <c r="I18" i="366"/>
  <c r="X17" i="366"/>
  <c r="W17" i="366"/>
  <c r="V17" i="366"/>
  <c r="U17" i="366"/>
  <c r="T17" i="366"/>
  <c r="S17" i="366"/>
  <c r="R17" i="366"/>
  <c r="Q17" i="366"/>
  <c r="Y17" i="366" s="1"/>
  <c r="O17" i="366"/>
  <c r="N17" i="366"/>
  <c r="M17" i="366"/>
  <c r="L17" i="366"/>
  <c r="K17" i="366"/>
  <c r="J17" i="366"/>
  <c r="H17" i="366"/>
  <c r="G17" i="366"/>
  <c r="F17" i="366"/>
  <c r="E17" i="366"/>
  <c r="D17" i="366"/>
  <c r="C17" i="366"/>
  <c r="B17" i="366"/>
  <c r="Y16" i="366"/>
  <c r="Z16" i="366" s="1"/>
  <c r="AA16" i="366" s="1"/>
  <c r="P16" i="366"/>
  <c r="I16" i="366"/>
  <c r="Z15" i="366"/>
  <c r="AA15" i="366" s="1"/>
  <c r="Y15" i="366"/>
  <c r="P15" i="366"/>
  <c r="I15" i="366"/>
  <c r="X14" i="366"/>
  <c r="W14" i="366"/>
  <c r="V14" i="366"/>
  <c r="U14" i="366"/>
  <c r="T14" i="366"/>
  <c r="S14" i="366"/>
  <c r="R14" i="366"/>
  <c r="Q14" i="366"/>
  <c r="Y14" i="366" s="1"/>
  <c r="O14" i="366"/>
  <c r="N14" i="366"/>
  <c r="M14" i="366"/>
  <c r="L14" i="366"/>
  <c r="P14" i="366" s="1"/>
  <c r="Z14" i="366" s="1"/>
  <c r="K14" i="366"/>
  <c r="J14" i="366"/>
  <c r="H14" i="366"/>
  <c r="G14" i="366"/>
  <c r="F14" i="366"/>
  <c r="E14" i="366"/>
  <c r="D14" i="366"/>
  <c r="C14" i="366"/>
  <c r="B14" i="366"/>
  <c r="V13" i="366"/>
  <c r="V6" i="366" s="1"/>
  <c r="V5" i="366" s="1"/>
  <c r="V118" i="366" s="1"/>
  <c r="V165" i="366" s="1"/>
  <c r="U13" i="366"/>
  <c r="R13" i="366"/>
  <c r="Q13" i="366"/>
  <c r="N13" i="366"/>
  <c r="N6" i="366" s="1"/>
  <c r="N5" i="366" s="1"/>
  <c r="N118" i="366" s="1"/>
  <c r="N165" i="366" s="1"/>
  <c r="M13" i="366"/>
  <c r="J13" i="366"/>
  <c r="F13" i="366"/>
  <c r="F6" i="366" s="1"/>
  <c r="F5" i="366" s="1"/>
  <c r="F118" i="366" s="1"/>
  <c r="F165" i="366" s="1"/>
  <c r="E13" i="366"/>
  <c r="B13" i="366"/>
  <c r="AA12" i="366"/>
  <c r="Y12" i="366"/>
  <c r="P12" i="366"/>
  <c r="Z12" i="366" s="1"/>
  <c r="I12" i="366"/>
  <c r="Y11" i="366"/>
  <c r="P11" i="366"/>
  <c r="I11" i="366"/>
  <c r="Y10" i="366"/>
  <c r="Z10" i="366" s="1"/>
  <c r="AA10" i="366" s="1"/>
  <c r="P10" i="366"/>
  <c r="I10" i="366"/>
  <c r="Z9" i="366"/>
  <c r="AA9" i="366" s="1"/>
  <c r="Y9" i="366"/>
  <c r="P9" i="366"/>
  <c r="I9" i="366"/>
  <c r="AA8" i="366"/>
  <c r="Y8" i="366"/>
  <c r="P8" i="366"/>
  <c r="Z8" i="366" s="1"/>
  <c r="I8" i="366"/>
  <c r="X7" i="366"/>
  <c r="W7" i="366"/>
  <c r="V7" i="366"/>
  <c r="U7" i="366"/>
  <c r="U6" i="366" s="1"/>
  <c r="T7" i="366"/>
  <c r="S7" i="366"/>
  <c r="R7" i="366"/>
  <c r="Q7" i="366"/>
  <c r="Q6" i="366" s="1"/>
  <c r="O7" i="366"/>
  <c r="N7" i="366"/>
  <c r="M7" i="366"/>
  <c r="M6" i="366" s="1"/>
  <c r="L7" i="366"/>
  <c r="K7" i="366"/>
  <c r="J7" i="366"/>
  <c r="H7" i="366"/>
  <c r="G7" i="366"/>
  <c r="F7" i="366"/>
  <c r="E7" i="366"/>
  <c r="E6" i="366" s="1"/>
  <c r="D7" i="366"/>
  <c r="C7" i="366"/>
  <c r="B7" i="366"/>
  <c r="R6" i="366"/>
  <c r="R5" i="366" s="1"/>
  <c r="R118" i="366" s="1"/>
  <c r="R165" i="366" s="1"/>
  <c r="J6" i="366"/>
  <c r="J5" i="366" s="1"/>
  <c r="B6" i="366"/>
  <c r="B5" i="366" s="1"/>
  <c r="U5" i="366"/>
  <c r="U118" i="366" s="1"/>
  <c r="U165" i="366" s="1"/>
  <c r="Q5" i="366"/>
  <c r="Q118" i="366" s="1"/>
  <c r="Q165" i="366" s="1"/>
  <c r="M5" i="366"/>
  <c r="M118" i="366" s="1"/>
  <c r="M165" i="366" s="1"/>
  <c r="E5" i="366"/>
  <c r="E118" i="366" s="1"/>
  <c r="E165" i="366" s="1"/>
  <c r="E1726" i="365"/>
  <c r="E1727" i="365"/>
  <c r="E1728" i="365"/>
  <c r="E1729" i="365"/>
  <c r="E1732" i="365"/>
  <c r="E1734" i="365"/>
  <c r="E1738" i="365"/>
  <c r="E1739" i="365"/>
  <c r="E1741" i="365"/>
  <c r="E1748" i="365"/>
  <c r="E1749" i="365"/>
  <c r="E1750" i="365"/>
  <c r="E1751" i="365"/>
  <c r="E1752" i="365"/>
  <c r="E1753" i="365"/>
  <c r="E1754" i="365"/>
  <c r="E1759" i="365"/>
  <c r="E1760" i="365"/>
  <c r="E1765" i="365"/>
  <c r="E1767" i="365"/>
  <c r="E1768" i="365"/>
  <c r="E1769" i="365"/>
  <c r="E1720" i="365"/>
  <c r="E1708" i="365"/>
  <c r="E1681" i="365"/>
  <c r="E1682" i="365"/>
  <c r="E1683" i="365"/>
  <c r="E1684" i="365"/>
  <c r="E1693" i="365"/>
  <c r="E1694" i="365"/>
  <c r="E1695" i="365"/>
  <c r="E1701" i="365"/>
  <c r="E1702" i="365"/>
  <c r="E1703" i="365"/>
  <c r="E1704" i="365"/>
  <c r="E1680" i="365"/>
  <c r="E1110" i="365"/>
  <c r="E1112" i="365"/>
  <c r="E1114" i="365"/>
  <c r="E1115" i="365"/>
  <c r="E1117" i="365"/>
  <c r="E1122" i="365"/>
  <c r="E1124" i="365"/>
  <c r="E1127" i="365"/>
  <c r="E1128" i="365"/>
  <c r="E1130" i="365"/>
  <c r="E1132" i="365"/>
  <c r="E1133" i="365"/>
  <c r="E1136" i="365"/>
  <c r="E1137" i="365"/>
  <c r="E1139" i="365"/>
  <c r="E1141" i="365"/>
  <c r="E1142" i="365"/>
  <c r="E1144" i="365"/>
  <c r="E1148" i="365"/>
  <c r="E1150" i="365"/>
  <c r="E1155" i="365"/>
  <c r="E1156" i="365"/>
  <c r="E1158" i="365"/>
  <c r="E1160" i="365"/>
  <c r="E1161" i="365"/>
  <c r="E1163" i="365"/>
  <c r="E1165" i="365"/>
  <c r="E1166" i="365"/>
  <c r="E1168" i="365"/>
  <c r="E1171" i="365"/>
  <c r="E1175" i="365"/>
  <c r="E1176" i="365"/>
  <c r="E1177" i="365"/>
  <c r="E1178" i="365"/>
  <c r="E1179" i="365"/>
  <c r="E1181" i="365"/>
  <c r="E1183" i="365"/>
  <c r="E1188" i="365"/>
  <c r="E1190" i="365"/>
  <c r="E1195" i="365"/>
  <c r="E1196" i="365"/>
  <c r="E1197" i="365"/>
  <c r="E1198" i="365"/>
  <c r="E1199" i="365"/>
  <c r="E1200" i="365"/>
  <c r="E1203" i="365"/>
  <c r="E1204" i="365"/>
  <c r="E1210" i="365"/>
  <c r="E1211" i="365"/>
  <c r="E1212" i="365"/>
  <c r="E1213" i="365"/>
  <c r="E1214" i="365"/>
  <c r="E1215" i="365"/>
  <c r="E1216" i="365"/>
  <c r="E1218" i="365"/>
  <c r="E1219" i="365"/>
  <c r="E1221" i="365"/>
  <c r="E1222" i="365"/>
  <c r="E1223" i="365"/>
  <c r="E1224" i="365"/>
  <c r="E1225" i="365"/>
  <c r="E1226" i="365"/>
  <c r="E1227" i="365"/>
  <c r="E1229" i="365"/>
  <c r="E1230" i="365"/>
  <c r="E1231" i="365"/>
  <c r="E1232" i="365"/>
  <c r="E1233" i="365"/>
  <c r="E1234" i="365"/>
  <c r="E1237" i="365"/>
  <c r="E1238" i="365"/>
  <c r="E1239" i="365"/>
  <c r="E1240" i="365"/>
  <c r="E1241" i="365"/>
  <c r="E1242" i="365"/>
  <c r="E1244" i="365"/>
  <c r="E1245" i="365"/>
  <c r="E1246" i="365"/>
  <c r="E1248" i="365"/>
  <c r="E1256" i="365"/>
  <c r="E1260" i="365"/>
  <c r="E1263" i="365"/>
  <c r="E1268" i="365"/>
  <c r="E1270" i="365"/>
  <c r="E1271" i="365"/>
  <c r="E1275" i="365"/>
  <c r="E1278" i="365"/>
  <c r="E1279" i="365"/>
  <c r="E1280" i="365"/>
  <c r="E1281" i="365"/>
  <c r="E1282" i="365"/>
  <c r="E1283" i="365"/>
  <c r="E1285" i="365"/>
  <c r="E1286" i="365"/>
  <c r="E1287" i="365"/>
  <c r="E1288" i="365"/>
  <c r="E1289" i="365"/>
  <c r="E1294" i="365"/>
  <c r="E1295" i="365"/>
  <c r="E1296" i="365"/>
  <c r="E1297" i="365"/>
  <c r="E1298" i="365"/>
  <c r="E1299" i="365"/>
  <c r="E1300" i="365"/>
  <c r="E1301" i="365"/>
  <c r="E1302" i="365"/>
  <c r="E1304" i="365"/>
  <c r="E1305" i="365"/>
  <c r="E1306" i="365"/>
  <c r="E1307" i="365"/>
  <c r="E1308" i="365"/>
  <c r="E1309" i="365"/>
  <c r="E1310" i="365"/>
  <c r="E1311" i="365"/>
  <c r="E1312" i="365"/>
  <c r="E1313" i="365"/>
  <c r="E1314" i="365"/>
  <c r="E1315" i="365"/>
  <c r="E1316" i="365"/>
  <c r="E1317" i="365"/>
  <c r="E1318" i="365"/>
  <c r="E1319" i="365"/>
  <c r="E1320" i="365"/>
  <c r="E1321" i="365"/>
  <c r="E1322" i="365"/>
  <c r="E1323" i="365"/>
  <c r="E1324" i="365"/>
  <c r="E1325" i="365"/>
  <c r="E1326" i="365"/>
  <c r="E1327" i="365"/>
  <c r="E1328" i="365"/>
  <c r="E1329" i="365"/>
  <c r="E1330" i="365"/>
  <c r="E1331" i="365"/>
  <c r="E1332" i="365"/>
  <c r="E1333" i="365"/>
  <c r="E1334" i="365"/>
  <c r="E1335" i="365"/>
  <c r="E1336" i="365"/>
  <c r="E1337" i="365"/>
  <c r="E1338" i="365"/>
  <c r="E1339" i="365"/>
  <c r="E1340" i="365"/>
  <c r="E1341" i="365"/>
  <c r="E1342" i="365"/>
  <c r="E1343" i="365"/>
  <c r="E1344" i="365"/>
  <c r="E1345" i="365"/>
  <c r="E1346" i="365"/>
  <c r="E1347" i="365"/>
  <c r="E1348" i="365"/>
  <c r="E1349" i="365"/>
  <c r="E1350" i="365"/>
  <c r="E1351" i="365"/>
  <c r="E1352" i="365"/>
  <c r="E1353" i="365"/>
  <c r="E1354" i="365"/>
  <c r="E1355" i="365"/>
  <c r="E1356" i="365"/>
  <c r="E1357" i="365"/>
  <c r="E1358" i="365"/>
  <c r="E1359" i="365"/>
  <c r="E1360" i="365"/>
  <c r="E1361" i="365"/>
  <c r="E1362" i="365"/>
  <c r="E1363" i="365"/>
  <c r="E1364" i="365"/>
  <c r="E1365" i="365"/>
  <c r="E1366" i="365"/>
  <c r="E1367" i="365"/>
  <c r="E1368" i="365"/>
  <c r="E1369" i="365"/>
  <c r="E1370" i="365"/>
  <c r="E1371" i="365"/>
  <c r="E1372" i="365"/>
  <c r="E1373" i="365"/>
  <c r="E1374" i="365"/>
  <c r="E1375" i="365"/>
  <c r="E1376" i="365"/>
  <c r="E1377" i="365"/>
  <c r="E1378" i="365"/>
  <c r="E1379" i="365"/>
  <c r="E1380" i="365"/>
  <c r="E1381" i="365"/>
  <c r="E1382" i="365"/>
  <c r="E1383" i="365"/>
  <c r="E1384" i="365"/>
  <c r="E1385" i="365"/>
  <c r="E1386" i="365"/>
  <c r="E1387" i="365"/>
  <c r="E1388" i="365"/>
  <c r="E1389" i="365"/>
  <c r="E1390" i="365"/>
  <c r="E1391" i="365"/>
  <c r="E1392" i="365"/>
  <c r="E1393" i="365"/>
  <c r="E1394" i="365"/>
  <c r="E1395" i="365"/>
  <c r="E1396" i="365"/>
  <c r="E1397" i="365"/>
  <c r="E1398" i="365"/>
  <c r="E1399" i="365"/>
  <c r="E1400" i="365"/>
  <c r="E1401" i="365"/>
  <c r="E1402" i="365"/>
  <c r="E1403" i="365"/>
  <c r="E1404" i="365"/>
  <c r="E1405" i="365"/>
  <c r="E1406" i="365"/>
  <c r="E1407" i="365"/>
  <c r="E1408" i="365"/>
  <c r="E1409" i="365"/>
  <c r="E1410" i="365"/>
  <c r="E1411" i="365"/>
  <c r="E1412" i="365"/>
  <c r="E1413" i="365"/>
  <c r="E1414" i="365"/>
  <c r="E1415" i="365"/>
  <c r="E1416" i="365"/>
  <c r="E1417" i="365"/>
  <c r="E1418" i="365"/>
  <c r="E1419" i="365"/>
  <c r="E1420" i="365"/>
  <c r="E1421" i="365"/>
  <c r="E1422" i="365"/>
  <c r="E1423" i="365"/>
  <c r="E1424" i="365"/>
  <c r="E1425" i="365"/>
  <c r="E1426" i="365"/>
  <c r="E1427" i="365"/>
  <c r="E1428" i="365"/>
  <c r="E1429" i="365"/>
  <c r="E1430" i="365"/>
  <c r="E1431" i="365"/>
  <c r="E1432" i="365"/>
  <c r="E1433" i="365"/>
  <c r="E1434" i="365"/>
  <c r="E1435" i="365"/>
  <c r="E1436" i="365"/>
  <c r="E1437" i="365"/>
  <c r="E1438" i="365"/>
  <c r="E1439" i="365"/>
  <c r="E1440" i="365"/>
  <c r="E1441" i="365"/>
  <c r="E1442" i="365"/>
  <c r="E1443" i="365"/>
  <c r="E1444" i="365"/>
  <c r="E1445" i="365"/>
  <c r="E1446" i="365"/>
  <c r="E1447" i="365"/>
  <c r="E1448" i="365"/>
  <c r="E1449" i="365"/>
  <c r="E1450" i="365"/>
  <c r="E1451" i="365"/>
  <c r="E1452" i="365"/>
  <c r="E1453" i="365"/>
  <c r="E1454" i="365"/>
  <c r="E1455" i="365"/>
  <c r="E1456" i="365"/>
  <c r="E1457" i="365"/>
  <c r="E1458" i="365"/>
  <c r="E1459" i="365"/>
  <c r="E1460" i="365"/>
  <c r="E1461" i="365"/>
  <c r="E1462" i="365"/>
  <c r="E1463" i="365"/>
  <c r="E1464" i="365"/>
  <c r="E1465" i="365"/>
  <c r="E1466" i="365"/>
  <c r="E1467" i="365"/>
  <c r="E1468" i="365"/>
  <c r="E1469" i="365"/>
  <c r="E1470" i="365"/>
  <c r="E1471" i="365"/>
  <c r="E1472" i="365"/>
  <c r="E1473" i="365"/>
  <c r="E1474" i="365"/>
  <c r="E1475" i="365"/>
  <c r="E1476" i="365"/>
  <c r="E1477" i="365"/>
  <c r="E1480" i="365"/>
  <c r="E1481" i="365"/>
  <c r="E1482" i="365"/>
  <c r="E1483" i="365"/>
  <c r="E1484" i="365"/>
  <c r="E1485" i="365"/>
  <c r="E1486" i="365"/>
  <c r="E1487" i="365"/>
  <c r="E1488" i="365"/>
  <c r="E1489" i="365"/>
  <c r="E1490" i="365"/>
  <c r="E1492" i="365"/>
  <c r="E1493" i="365"/>
  <c r="E1494" i="365"/>
  <c r="E1495" i="365"/>
  <c r="E1496" i="365"/>
  <c r="E1497" i="365"/>
  <c r="E1498" i="365"/>
  <c r="E1499" i="365"/>
  <c r="E1500" i="365"/>
  <c r="E1501" i="365"/>
  <c r="E1502" i="365"/>
  <c r="E1503" i="365"/>
  <c r="E1504" i="365"/>
  <c r="E1507" i="365"/>
  <c r="E1508" i="365"/>
  <c r="E1509" i="365"/>
  <c r="E1510" i="365"/>
  <c r="E1511" i="365"/>
  <c r="E1512" i="365"/>
  <c r="E1513" i="365"/>
  <c r="E1514" i="365"/>
  <c r="E1515" i="365"/>
  <c r="E1516" i="365"/>
  <c r="E1517" i="365"/>
  <c r="E1519" i="365"/>
  <c r="E1520" i="365"/>
  <c r="E1521" i="365"/>
  <c r="E1522" i="365"/>
  <c r="E1523" i="365"/>
  <c r="E1524" i="365"/>
  <c r="E1525" i="365"/>
  <c r="E1526" i="365"/>
  <c r="E1527" i="365"/>
  <c r="E1528" i="365"/>
  <c r="E1529" i="365"/>
  <c r="E1530" i="365"/>
  <c r="E1531" i="365"/>
  <c r="E1532" i="365"/>
  <c r="E1533" i="365"/>
  <c r="E1534" i="365"/>
  <c r="E1535" i="365"/>
  <c r="E1536" i="365"/>
  <c r="E1537" i="365"/>
  <c r="E1538" i="365"/>
  <c r="E1539" i="365"/>
  <c r="E1540" i="365"/>
  <c r="E1541" i="365"/>
  <c r="E1542" i="365"/>
  <c r="E1543" i="365"/>
  <c r="E1544" i="365"/>
  <c r="E1545" i="365"/>
  <c r="E1546" i="365"/>
  <c r="E1547" i="365"/>
  <c r="E1548" i="365"/>
  <c r="E1549" i="365"/>
  <c r="E1550" i="365"/>
  <c r="E1551" i="365"/>
  <c r="E1552" i="365"/>
  <c r="E1553" i="365"/>
  <c r="E1554" i="365"/>
  <c r="E1555" i="365"/>
  <c r="E1556" i="365"/>
  <c r="E1557" i="365"/>
  <c r="E1558" i="365"/>
  <c r="E1559" i="365"/>
  <c r="E1560" i="365"/>
  <c r="E1561" i="365"/>
  <c r="E1562" i="365"/>
  <c r="E1563" i="365"/>
  <c r="E1564" i="365"/>
  <c r="E1565" i="365"/>
  <c r="E1566" i="365"/>
  <c r="E1567" i="365"/>
  <c r="E1568" i="365"/>
  <c r="E1569" i="365"/>
  <c r="E1570" i="365"/>
  <c r="E1571" i="365"/>
  <c r="E1572" i="365"/>
  <c r="E1573" i="365"/>
  <c r="E1574" i="365"/>
  <c r="E1575" i="365"/>
  <c r="E1576" i="365"/>
  <c r="E1577" i="365"/>
  <c r="E1578" i="365"/>
  <c r="E1579" i="365"/>
  <c r="E1580" i="365"/>
  <c r="E1581" i="365"/>
  <c r="E1582" i="365"/>
  <c r="E1583" i="365"/>
  <c r="E1584" i="365"/>
  <c r="E1585" i="365"/>
  <c r="E1586" i="365"/>
  <c r="E1587" i="365"/>
  <c r="E1588" i="365"/>
  <c r="E1589" i="365"/>
  <c r="E1590" i="365"/>
  <c r="E1591" i="365"/>
  <c r="E1592" i="365"/>
  <c r="E1593" i="365"/>
  <c r="E1594" i="365"/>
  <c r="E1595" i="365"/>
  <c r="E1596" i="365"/>
  <c r="E1597" i="365"/>
  <c r="E1598" i="365"/>
  <c r="E1599" i="365"/>
  <c r="E1600" i="365"/>
  <c r="E1601" i="365"/>
  <c r="E1602" i="365"/>
  <c r="E1603" i="365"/>
  <c r="E1604" i="365"/>
  <c r="E1605" i="365"/>
  <c r="E1606" i="365"/>
  <c r="E1607" i="365"/>
  <c r="E1608" i="365"/>
  <c r="E1609" i="365"/>
  <c r="E1610" i="365"/>
  <c r="E1611" i="365"/>
  <c r="E1612" i="365"/>
  <c r="E1613" i="365"/>
  <c r="E1614" i="365"/>
  <c r="E1615" i="365"/>
  <c r="E1616" i="365"/>
  <c r="E1617" i="365"/>
  <c r="E1618" i="365"/>
  <c r="E1619" i="365"/>
  <c r="E1620" i="365"/>
  <c r="E1621" i="365"/>
  <c r="E1622" i="365"/>
  <c r="E1623" i="365"/>
  <c r="E1624" i="365"/>
  <c r="E1625" i="365"/>
  <c r="E1626" i="365"/>
  <c r="E1627" i="365"/>
  <c r="E1628" i="365"/>
  <c r="E1630" i="365"/>
  <c r="E1631" i="365"/>
  <c r="E1633" i="365"/>
  <c r="E1634" i="365"/>
  <c r="E1635" i="365"/>
  <c r="E1636" i="365"/>
  <c r="E1638" i="365"/>
  <c r="E1639" i="365"/>
  <c r="E1641" i="365"/>
  <c r="E1642" i="365"/>
  <c r="E1643" i="365"/>
  <c r="E1647" i="365"/>
  <c r="E1651" i="365"/>
  <c r="E1652" i="365"/>
  <c r="E1654" i="365"/>
  <c r="E1655" i="365"/>
  <c r="E1656" i="365"/>
  <c r="E1657" i="365"/>
  <c r="E1660" i="365"/>
  <c r="E1661" i="365"/>
  <c r="E1663" i="365"/>
  <c r="E1664" i="365"/>
  <c r="E1665" i="365"/>
  <c r="E1666" i="365"/>
  <c r="E1667" i="365"/>
  <c r="E1109" i="365"/>
  <c r="J118" i="366" l="1"/>
  <c r="B118" i="366"/>
  <c r="AA19" i="366"/>
  <c r="Z27" i="366"/>
  <c r="AA27" i="366" s="1"/>
  <c r="AA35" i="366"/>
  <c r="Z57" i="366"/>
  <c r="AA57" i="366" s="1"/>
  <c r="D13" i="366"/>
  <c r="Y23" i="366"/>
  <c r="P29" i="366"/>
  <c r="Z32" i="366"/>
  <c r="AA32" i="366" s="1"/>
  <c r="P39" i="366"/>
  <c r="Z39" i="366" s="1"/>
  <c r="AA39" i="366" s="1"/>
  <c r="P45" i="366"/>
  <c r="Z46" i="366"/>
  <c r="AA46" i="366" s="1"/>
  <c r="P55" i="366"/>
  <c r="Z55" i="366" s="1"/>
  <c r="AA55" i="366" s="1"/>
  <c r="P59" i="366"/>
  <c r="Z59" i="366" s="1"/>
  <c r="AA59" i="366" s="1"/>
  <c r="P63" i="366"/>
  <c r="Z63" i="366" s="1"/>
  <c r="AA63" i="366" s="1"/>
  <c r="P67" i="366"/>
  <c r="Z67" i="366" s="1"/>
  <c r="P71" i="366"/>
  <c r="Z71" i="366" s="1"/>
  <c r="AA71" i="366" s="1"/>
  <c r="I123" i="366"/>
  <c r="I7" i="366"/>
  <c r="Y7" i="366"/>
  <c r="H13" i="366"/>
  <c r="Z23" i="366"/>
  <c r="Z74" i="366"/>
  <c r="AA74" i="366" s="1"/>
  <c r="I14" i="366"/>
  <c r="AA14" i="366" s="1"/>
  <c r="I17" i="366"/>
  <c r="K13" i="366"/>
  <c r="K6" i="366" s="1"/>
  <c r="K5" i="366" s="1"/>
  <c r="K118" i="366" s="1"/>
  <c r="K165" i="366" s="1"/>
  <c r="O13" i="366"/>
  <c r="O6" i="366" s="1"/>
  <c r="O5" i="366" s="1"/>
  <c r="O118" i="366" s="1"/>
  <c r="O165" i="366" s="1"/>
  <c r="S13" i="366"/>
  <c r="S6" i="366" s="1"/>
  <c r="S5" i="366" s="1"/>
  <c r="S118" i="366" s="1"/>
  <c r="S165" i="366" s="1"/>
  <c r="W13" i="366"/>
  <c r="W6" i="366" s="1"/>
  <c r="W5" i="366" s="1"/>
  <c r="W118" i="366" s="1"/>
  <c r="W165" i="366" s="1"/>
  <c r="I29" i="366"/>
  <c r="Z40" i="366"/>
  <c r="AA40" i="366" s="1"/>
  <c r="P47" i="366"/>
  <c r="Z47" i="366" s="1"/>
  <c r="Z49" i="366"/>
  <c r="AA49" i="366" s="1"/>
  <c r="Y57" i="366"/>
  <c r="I59" i="366"/>
  <c r="Y65" i="366"/>
  <c r="Z65" i="366" s="1"/>
  <c r="AA65" i="366" s="1"/>
  <c r="I67" i="366"/>
  <c r="D6" i="366"/>
  <c r="D5" i="366" s="1"/>
  <c r="D118" i="366" s="1"/>
  <c r="D165" i="366" s="1"/>
  <c r="H6" i="366"/>
  <c r="H5" i="366" s="1"/>
  <c r="H118" i="366" s="1"/>
  <c r="H165" i="366" s="1"/>
  <c r="P7" i="366"/>
  <c r="T6" i="366"/>
  <c r="T5" i="366" s="1"/>
  <c r="T118" i="366" s="1"/>
  <c r="T165" i="366" s="1"/>
  <c r="Z11" i="366"/>
  <c r="AA11" i="366" s="1"/>
  <c r="C13" i="366"/>
  <c r="G13" i="366"/>
  <c r="G6" i="366" s="1"/>
  <c r="G5" i="366" s="1"/>
  <c r="G118" i="366" s="1"/>
  <c r="G165" i="366" s="1"/>
  <c r="L13" i="366"/>
  <c r="P13" i="366" s="1"/>
  <c r="P17" i="366"/>
  <c r="Z17" i="366" s="1"/>
  <c r="T13" i="366"/>
  <c r="X13" i="366"/>
  <c r="X6" i="366" s="1"/>
  <c r="X5" i="366" s="1"/>
  <c r="X118" i="366" s="1"/>
  <c r="X165" i="366" s="1"/>
  <c r="I23" i="366"/>
  <c r="Y29" i="366"/>
  <c r="Y45" i="366"/>
  <c r="I47" i="366"/>
  <c r="Y76" i="366"/>
  <c r="Z76" i="366" s="1"/>
  <c r="AA76" i="366" s="1"/>
  <c r="Y80" i="366"/>
  <c r="Z80" i="366" s="1"/>
  <c r="AA80" i="366" s="1"/>
  <c r="P82" i="366"/>
  <c r="Z82" i="366" s="1"/>
  <c r="AA82" i="366" s="1"/>
  <c r="Z94" i="366"/>
  <c r="AA94" i="366" s="1"/>
  <c r="Z110" i="366"/>
  <c r="AA110" i="366" s="1"/>
  <c r="Y114" i="366"/>
  <c r="Z114" i="366" s="1"/>
  <c r="AA114" i="366" s="1"/>
  <c r="Y121" i="366"/>
  <c r="Y159" i="366" s="1"/>
  <c r="Z142" i="366"/>
  <c r="AA142" i="366" s="1"/>
  <c r="J122" i="366"/>
  <c r="P144" i="366"/>
  <c r="Z144" i="366" s="1"/>
  <c r="I145" i="366"/>
  <c r="Z148" i="366"/>
  <c r="AA148" i="366" s="1"/>
  <c r="P153" i="366"/>
  <c r="Z153" i="366" s="1"/>
  <c r="Z155" i="366"/>
  <c r="AA155" i="366" s="1"/>
  <c r="Y78" i="366"/>
  <c r="Z78" i="366" s="1"/>
  <c r="AA78" i="366" s="1"/>
  <c r="Z90" i="366"/>
  <c r="AA90" i="366" s="1"/>
  <c r="Z106" i="366"/>
  <c r="AA106" i="366" s="1"/>
  <c r="P126" i="366"/>
  <c r="Z126" i="366" s="1"/>
  <c r="AA126" i="366" s="1"/>
  <c r="Z138" i="366"/>
  <c r="AA138" i="366" s="1"/>
  <c r="I144" i="366"/>
  <c r="B122" i="366"/>
  <c r="P145" i="366"/>
  <c r="Z145" i="366" s="1"/>
  <c r="I153" i="366"/>
  <c r="I76" i="366"/>
  <c r="Z102" i="366"/>
  <c r="AA102" i="366" s="1"/>
  <c r="Z117" i="366"/>
  <c r="AA117" i="366" s="1"/>
  <c r="P123" i="366"/>
  <c r="Z123" i="366" s="1"/>
  <c r="AA123" i="366" s="1"/>
  <c r="Y122" i="366"/>
  <c r="Y123" i="366"/>
  <c r="Z134" i="366"/>
  <c r="AA134" i="366" s="1"/>
  <c r="L122" i="366"/>
  <c r="L121" i="366" s="1"/>
  <c r="L159" i="366" s="1"/>
  <c r="E29" i="365"/>
  <c r="K29" i="365" s="1"/>
  <c r="E36" i="365"/>
  <c r="K36" i="365" s="1"/>
  <c r="E45" i="365"/>
  <c r="K45" i="365" s="1"/>
  <c r="E52" i="365"/>
  <c r="K52" i="365" s="1"/>
  <c r="E60" i="365"/>
  <c r="K60" i="365" s="1"/>
  <c r="E67" i="365"/>
  <c r="K67" i="365" s="1"/>
  <c r="E84" i="365"/>
  <c r="K84" i="365" s="1"/>
  <c r="E93" i="365"/>
  <c r="K93" i="365" s="1"/>
  <c r="E95" i="365"/>
  <c r="E102" i="365"/>
  <c r="K102" i="365" s="1"/>
  <c r="E109" i="365"/>
  <c r="K109" i="365" s="1"/>
  <c r="E116" i="365"/>
  <c r="K116" i="365" s="1"/>
  <c r="E124" i="365"/>
  <c r="K124" i="365" s="1"/>
  <c r="E126" i="365"/>
  <c r="K126" i="365" s="1"/>
  <c r="E129" i="365"/>
  <c r="K129" i="365" s="1"/>
  <c r="E134" i="365"/>
  <c r="E139" i="365"/>
  <c r="E145" i="365"/>
  <c r="K145" i="365" s="1"/>
  <c r="E152" i="365"/>
  <c r="K152" i="365" s="1"/>
  <c r="E155" i="365"/>
  <c r="E158" i="365"/>
  <c r="E168" i="365"/>
  <c r="K168" i="365" s="1"/>
  <c r="E175" i="365"/>
  <c r="E183" i="365"/>
  <c r="E190" i="365"/>
  <c r="E199" i="365"/>
  <c r="K199" i="365" s="1"/>
  <c r="E200" i="365"/>
  <c r="K200" i="365" s="1"/>
  <c r="E202" i="365"/>
  <c r="K202" i="365" s="1"/>
  <c r="E210" i="365"/>
  <c r="K210" i="365" s="1"/>
  <c r="E215" i="365"/>
  <c r="E217" i="365"/>
  <c r="E223" i="365"/>
  <c r="E224" i="365"/>
  <c r="K224" i="365" s="1"/>
  <c r="E227" i="365"/>
  <c r="E229" i="365"/>
  <c r="E231" i="365"/>
  <c r="K231" i="365" s="1"/>
  <c r="E234" i="365"/>
  <c r="E242" i="365"/>
  <c r="E243" i="365"/>
  <c r="K243" i="365" s="1"/>
  <c r="E262" i="365"/>
  <c r="E263" i="365"/>
  <c r="E264" i="365"/>
  <c r="K264" i="365" s="1"/>
  <c r="E265" i="365"/>
  <c r="E266" i="365"/>
  <c r="K266" i="365" s="1"/>
  <c r="E267" i="365"/>
  <c r="E268" i="365"/>
  <c r="K268" i="365" s="1"/>
  <c r="E269" i="365"/>
  <c r="E270" i="365"/>
  <c r="K270" i="365" s="1"/>
  <c r="E271" i="365"/>
  <c r="E272" i="365"/>
  <c r="K272" i="365" s="1"/>
  <c r="E273" i="365"/>
  <c r="E274" i="365"/>
  <c r="K274" i="365" s="1"/>
  <c r="E275" i="365"/>
  <c r="E276" i="365"/>
  <c r="K276" i="365" s="1"/>
  <c r="E277" i="365"/>
  <c r="E278" i="365"/>
  <c r="E279" i="365"/>
  <c r="K279" i="365" s="1"/>
  <c r="E280" i="365"/>
  <c r="K280" i="365" s="1"/>
  <c r="E281" i="365"/>
  <c r="E282" i="365"/>
  <c r="K282" i="365" s="1"/>
  <c r="E283" i="365"/>
  <c r="E284" i="365"/>
  <c r="K284" i="365" s="1"/>
  <c r="E285" i="365"/>
  <c r="E286" i="365"/>
  <c r="K286" i="365" s="1"/>
  <c r="E287" i="365"/>
  <c r="K287" i="365" s="1"/>
  <c r="E288" i="365"/>
  <c r="K288" i="365" s="1"/>
  <c r="E289" i="365"/>
  <c r="E290" i="365"/>
  <c r="K290" i="365" s="1"/>
  <c r="E291" i="365"/>
  <c r="E292" i="365"/>
  <c r="K292" i="365" s="1"/>
  <c r="E293" i="365"/>
  <c r="E294" i="365"/>
  <c r="E295" i="365"/>
  <c r="K295" i="365" s="1"/>
  <c r="E296" i="365"/>
  <c r="K296" i="365" s="1"/>
  <c r="E297" i="365"/>
  <c r="E298" i="365"/>
  <c r="K298" i="365" s="1"/>
  <c r="E299" i="365"/>
  <c r="E300" i="365"/>
  <c r="K300" i="365" s="1"/>
  <c r="E301" i="365"/>
  <c r="E302" i="365"/>
  <c r="K302" i="365" s="1"/>
  <c r="E303" i="365"/>
  <c r="K303" i="365" s="1"/>
  <c r="E304" i="365"/>
  <c r="K304" i="365" s="1"/>
  <c r="E305" i="365"/>
  <c r="E306" i="365"/>
  <c r="K306" i="365" s="1"/>
  <c r="E307" i="365"/>
  <c r="E308" i="365"/>
  <c r="K308" i="365" s="1"/>
  <c r="E309" i="365"/>
  <c r="E310" i="365"/>
  <c r="K310" i="365" s="1"/>
  <c r="E311" i="365"/>
  <c r="K311" i="365" s="1"/>
  <c r="E312" i="365"/>
  <c r="K312" i="365" s="1"/>
  <c r="E313" i="365"/>
  <c r="E314" i="365"/>
  <c r="E315" i="365"/>
  <c r="K315" i="365" s="1"/>
  <c r="E316" i="365"/>
  <c r="K316" i="365" s="1"/>
  <c r="E317" i="365"/>
  <c r="E318" i="365"/>
  <c r="K318" i="365" s="1"/>
  <c r="E319" i="365"/>
  <c r="K319" i="365" s="1"/>
  <c r="E320" i="365"/>
  <c r="K320" i="365" s="1"/>
  <c r="E321" i="365"/>
  <c r="E322" i="365"/>
  <c r="K322" i="365" s="1"/>
  <c r="E323" i="365"/>
  <c r="K323" i="365" s="1"/>
  <c r="E324" i="365"/>
  <c r="K324" i="365" s="1"/>
  <c r="E325" i="365"/>
  <c r="E326" i="365"/>
  <c r="K326" i="365" s="1"/>
  <c r="E327" i="365"/>
  <c r="K327" i="365" s="1"/>
  <c r="E328" i="365"/>
  <c r="K328" i="365" s="1"/>
  <c r="E329" i="365"/>
  <c r="E330" i="365"/>
  <c r="E331" i="365"/>
  <c r="K331" i="365" s="1"/>
  <c r="E332" i="365"/>
  <c r="K332" i="365" s="1"/>
  <c r="E333" i="365"/>
  <c r="E334" i="365"/>
  <c r="E335" i="365"/>
  <c r="K335" i="365" s="1"/>
  <c r="E336" i="365"/>
  <c r="K336" i="365" s="1"/>
  <c r="E337" i="365"/>
  <c r="E338" i="365"/>
  <c r="K338" i="365" s="1"/>
  <c r="E339" i="365"/>
  <c r="E340" i="365"/>
  <c r="K340" i="365" s="1"/>
  <c r="E341" i="365"/>
  <c r="E342" i="365"/>
  <c r="K342" i="365" s="1"/>
  <c r="E343" i="365"/>
  <c r="K343" i="365" s="1"/>
  <c r="E345" i="365"/>
  <c r="K345" i="365" s="1"/>
  <c r="E347" i="365"/>
  <c r="E348" i="365"/>
  <c r="K348" i="365" s="1"/>
  <c r="E349" i="365"/>
  <c r="E350" i="365"/>
  <c r="K350" i="365" s="1"/>
  <c r="E351" i="365"/>
  <c r="K351" i="365" s="1"/>
  <c r="E352" i="365"/>
  <c r="K352" i="365" s="1"/>
  <c r="E353" i="365"/>
  <c r="E354" i="365"/>
  <c r="K354" i="365" s="1"/>
  <c r="E355" i="365"/>
  <c r="E356" i="365"/>
  <c r="K356" i="365" s="1"/>
  <c r="E357" i="365"/>
  <c r="E358" i="365"/>
  <c r="K358" i="365" s="1"/>
  <c r="E359" i="365"/>
  <c r="K359" i="365" s="1"/>
  <c r="E360" i="365"/>
  <c r="K360" i="365" s="1"/>
  <c r="E361" i="365"/>
  <c r="E362" i="365"/>
  <c r="K362" i="365" s="1"/>
  <c r="E363" i="365"/>
  <c r="K363" i="365" s="1"/>
  <c r="E364" i="365"/>
  <c r="K364" i="365" s="1"/>
  <c r="E365" i="365"/>
  <c r="E366" i="365"/>
  <c r="K366" i="365" s="1"/>
  <c r="E367" i="365"/>
  <c r="K367" i="365" s="1"/>
  <c r="E368" i="365"/>
  <c r="K368" i="365" s="1"/>
  <c r="E369" i="365"/>
  <c r="E370" i="365"/>
  <c r="K370" i="365" s="1"/>
  <c r="E371" i="365"/>
  <c r="K371" i="365" s="1"/>
  <c r="E372" i="365"/>
  <c r="K372" i="365" s="1"/>
  <c r="E373" i="365"/>
  <c r="E374" i="365"/>
  <c r="K374" i="365" s="1"/>
  <c r="E375" i="365"/>
  <c r="K375" i="365" s="1"/>
  <c r="E376" i="365"/>
  <c r="K376" i="365" s="1"/>
  <c r="E377" i="365"/>
  <c r="E378" i="365"/>
  <c r="K378" i="365" s="1"/>
  <c r="E380" i="365"/>
  <c r="K380" i="365" s="1"/>
  <c r="E381" i="365"/>
  <c r="E382" i="365"/>
  <c r="E383" i="365"/>
  <c r="K383" i="365" s="1"/>
  <c r="E384" i="365"/>
  <c r="K384" i="365" s="1"/>
  <c r="E385" i="365"/>
  <c r="E386" i="365"/>
  <c r="K386" i="365" s="1"/>
  <c r="E387" i="365"/>
  <c r="K387" i="365" s="1"/>
  <c r="E388" i="365"/>
  <c r="K388" i="365" s="1"/>
  <c r="E389" i="365"/>
  <c r="E390" i="365"/>
  <c r="K390" i="365" s="1"/>
  <c r="E391" i="365"/>
  <c r="K391" i="365" s="1"/>
  <c r="E392" i="365"/>
  <c r="K392" i="365" s="1"/>
  <c r="E393" i="365"/>
  <c r="E394" i="365"/>
  <c r="K394" i="365" s="1"/>
  <c r="E395" i="365"/>
  <c r="K395" i="365" s="1"/>
  <c r="E396" i="365"/>
  <c r="K396" i="365" s="1"/>
  <c r="E397" i="365"/>
  <c r="E398" i="365"/>
  <c r="E399" i="365"/>
  <c r="K399" i="365" s="1"/>
  <c r="E400" i="365"/>
  <c r="K400" i="365" s="1"/>
  <c r="E401" i="365"/>
  <c r="E402" i="365"/>
  <c r="K402" i="365" s="1"/>
  <c r="E403" i="365"/>
  <c r="K403" i="365" s="1"/>
  <c r="E404" i="365"/>
  <c r="K404" i="365" s="1"/>
  <c r="E405" i="365"/>
  <c r="E406" i="365"/>
  <c r="K406" i="365" s="1"/>
  <c r="E407" i="365"/>
  <c r="K407" i="365" s="1"/>
  <c r="E408" i="365"/>
  <c r="K408" i="365" s="1"/>
  <c r="E409" i="365"/>
  <c r="E410" i="365"/>
  <c r="K410" i="365" s="1"/>
  <c r="E411" i="365"/>
  <c r="K411" i="365" s="1"/>
  <c r="E412" i="365"/>
  <c r="K412" i="365" s="1"/>
  <c r="E415" i="365"/>
  <c r="K415" i="365" s="1"/>
  <c r="E417" i="365"/>
  <c r="E420" i="365"/>
  <c r="K420" i="365" s="1"/>
  <c r="E421" i="365"/>
  <c r="E425" i="365"/>
  <c r="K425" i="365" s="1"/>
  <c r="E426" i="365"/>
  <c r="E427" i="365"/>
  <c r="K427" i="365" s="1"/>
  <c r="E428" i="365"/>
  <c r="K428" i="365" s="1"/>
  <c r="E429" i="365"/>
  <c r="E432" i="365"/>
  <c r="K432" i="365" s="1"/>
  <c r="E433" i="365"/>
  <c r="K433" i="365" s="1"/>
  <c r="E434" i="365"/>
  <c r="E435" i="365"/>
  <c r="E436" i="365"/>
  <c r="K436" i="365" s="1"/>
  <c r="E437" i="365"/>
  <c r="K437" i="365" s="1"/>
  <c r="E438" i="365"/>
  <c r="E439" i="365"/>
  <c r="E440" i="365"/>
  <c r="K440" i="365" s="1"/>
  <c r="E441" i="365"/>
  <c r="K441" i="365" s="1"/>
  <c r="E442" i="365"/>
  <c r="E443" i="365"/>
  <c r="E444" i="365"/>
  <c r="K444" i="365" s="1"/>
  <c r="E445" i="365"/>
  <c r="K445" i="365" s="1"/>
  <c r="E446" i="365"/>
  <c r="E447" i="365"/>
  <c r="E448" i="365"/>
  <c r="K448" i="365" s="1"/>
  <c r="E449" i="365"/>
  <c r="K449" i="365" s="1"/>
  <c r="E450" i="365"/>
  <c r="E451" i="365"/>
  <c r="E453" i="365"/>
  <c r="E454" i="365"/>
  <c r="K454" i="365" s="1"/>
  <c r="E455" i="365"/>
  <c r="E456" i="365"/>
  <c r="K456" i="365" s="1"/>
  <c r="E457" i="365"/>
  <c r="K457" i="365" s="1"/>
  <c r="E458" i="365"/>
  <c r="K458" i="365" s="1"/>
  <c r="E459" i="365"/>
  <c r="E460" i="365"/>
  <c r="K460" i="365" s="1"/>
  <c r="E461" i="365"/>
  <c r="K461" i="365" s="1"/>
  <c r="E462" i="365"/>
  <c r="K462" i="365" s="1"/>
  <c r="E463" i="365"/>
  <c r="E464" i="365"/>
  <c r="K464" i="365" s="1"/>
  <c r="E465" i="365"/>
  <c r="K465" i="365" s="1"/>
  <c r="E466" i="365"/>
  <c r="K466" i="365" s="1"/>
  <c r="E467" i="365"/>
  <c r="E468" i="365"/>
  <c r="K468" i="365" s="1"/>
  <c r="E469" i="365"/>
  <c r="K469" i="365" s="1"/>
  <c r="E470" i="365"/>
  <c r="K470" i="365" s="1"/>
  <c r="E471" i="365"/>
  <c r="E472" i="365"/>
  <c r="K472" i="365" s="1"/>
  <c r="E473" i="365"/>
  <c r="K473" i="365" s="1"/>
  <c r="E474" i="365"/>
  <c r="K474" i="365" s="1"/>
  <c r="E475" i="365"/>
  <c r="E476" i="365"/>
  <c r="K476" i="365" s="1"/>
  <c r="E477" i="365"/>
  <c r="E478" i="365"/>
  <c r="K478" i="365" s="1"/>
  <c r="E479" i="365"/>
  <c r="E480" i="365"/>
  <c r="K480" i="365" s="1"/>
  <c r="E482" i="365"/>
  <c r="K482" i="365" s="1"/>
  <c r="E483" i="365"/>
  <c r="K483" i="365" s="1"/>
  <c r="E496" i="365"/>
  <c r="E500" i="365"/>
  <c r="E506" i="365"/>
  <c r="K506" i="365" s="1"/>
  <c r="E507" i="365"/>
  <c r="K507" i="365" s="1"/>
  <c r="E508" i="365"/>
  <c r="E509" i="365"/>
  <c r="K509" i="365" s="1"/>
  <c r="E510" i="365"/>
  <c r="K510" i="365" s="1"/>
  <c r="E511" i="365"/>
  <c r="K511" i="365" s="1"/>
  <c r="E512" i="365"/>
  <c r="E513" i="365"/>
  <c r="E514" i="365"/>
  <c r="K514" i="365" s="1"/>
  <c r="E515" i="365"/>
  <c r="K515" i="365" s="1"/>
  <c r="E516" i="365"/>
  <c r="E520" i="365"/>
  <c r="E521" i="365"/>
  <c r="E522" i="365"/>
  <c r="K522" i="365" s="1"/>
  <c r="E523" i="365"/>
  <c r="K523" i="365" s="1"/>
  <c r="E524" i="365"/>
  <c r="E526" i="365"/>
  <c r="K526" i="365" s="1"/>
  <c r="E529" i="365"/>
  <c r="K529" i="365" s="1"/>
  <c r="E530" i="365"/>
  <c r="K530" i="365" s="1"/>
  <c r="E531" i="365"/>
  <c r="K531" i="365" s="1"/>
  <c r="E532" i="365"/>
  <c r="E534" i="365"/>
  <c r="K534" i="365" s="1"/>
  <c r="E535" i="365"/>
  <c r="K535" i="365" s="1"/>
  <c r="E536" i="365"/>
  <c r="E537" i="365"/>
  <c r="E538" i="365"/>
  <c r="K538" i="365" s="1"/>
  <c r="E539" i="365"/>
  <c r="K539" i="365" s="1"/>
  <c r="E540" i="365"/>
  <c r="E541" i="365"/>
  <c r="E542" i="365"/>
  <c r="K542" i="365" s="1"/>
  <c r="E543" i="365"/>
  <c r="K543" i="365" s="1"/>
  <c r="E544" i="365"/>
  <c r="E545" i="365"/>
  <c r="E546" i="365"/>
  <c r="K546" i="365" s="1"/>
  <c r="E547" i="365"/>
  <c r="K547" i="365" s="1"/>
  <c r="E548" i="365"/>
  <c r="E549" i="365"/>
  <c r="E550" i="365"/>
  <c r="K550" i="365" s="1"/>
  <c r="E551" i="365"/>
  <c r="K551" i="365" s="1"/>
  <c r="E552" i="365"/>
  <c r="E553" i="365"/>
  <c r="E554" i="365"/>
  <c r="K554" i="365" s="1"/>
  <c r="E555" i="365"/>
  <c r="K555" i="365" s="1"/>
  <c r="E556" i="365"/>
  <c r="E557" i="365"/>
  <c r="E558" i="365"/>
  <c r="K558" i="365" s="1"/>
  <c r="E559" i="365"/>
  <c r="K559" i="365" s="1"/>
  <c r="E560" i="365"/>
  <c r="E561" i="365"/>
  <c r="E562" i="365"/>
  <c r="K562" i="365" s="1"/>
  <c r="E563" i="365"/>
  <c r="K563" i="365" s="1"/>
  <c r="E564" i="365"/>
  <c r="E565" i="365"/>
  <c r="E566" i="365"/>
  <c r="K566" i="365" s="1"/>
  <c r="E567" i="365"/>
  <c r="K567" i="365" s="1"/>
  <c r="E568" i="365"/>
  <c r="E569" i="365"/>
  <c r="E570" i="365"/>
  <c r="K570" i="365" s="1"/>
  <c r="E571" i="365"/>
  <c r="K571" i="365" s="1"/>
  <c r="E572" i="365"/>
  <c r="E573" i="365"/>
  <c r="E574" i="365"/>
  <c r="K574" i="365" s="1"/>
  <c r="E575" i="365"/>
  <c r="K575" i="365" s="1"/>
  <c r="E576" i="365"/>
  <c r="E577" i="365"/>
  <c r="E578" i="365"/>
  <c r="K578" i="365" s="1"/>
  <c r="E579" i="365"/>
  <c r="K579" i="365" s="1"/>
  <c r="E580" i="365"/>
  <c r="E581" i="365"/>
  <c r="E582" i="365"/>
  <c r="K582" i="365" s="1"/>
  <c r="E583" i="365"/>
  <c r="K583" i="365" s="1"/>
  <c r="E584" i="365"/>
  <c r="E585" i="365"/>
  <c r="E586" i="365"/>
  <c r="K586" i="365" s="1"/>
  <c r="E587" i="365"/>
  <c r="K587" i="365" s="1"/>
  <c r="E588" i="365"/>
  <c r="E589" i="365"/>
  <c r="E590" i="365"/>
  <c r="K590" i="365" s="1"/>
  <c r="E591" i="365"/>
  <c r="K591" i="365" s="1"/>
  <c r="E592" i="365"/>
  <c r="E593" i="365"/>
  <c r="E594" i="365"/>
  <c r="K594" i="365" s="1"/>
  <c r="E595" i="365"/>
  <c r="K595" i="365" s="1"/>
  <c r="E596" i="365"/>
  <c r="E597" i="365"/>
  <c r="E598" i="365"/>
  <c r="K598" i="365" s="1"/>
  <c r="E599" i="365"/>
  <c r="K599" i="365" s="1"/>
  <c r="E600" i="365"/>
  <c r="E601" i="365"/>
  <c r="E602" i="365"/>
  <c r="K602" i="365" s="1"/>
  <c r="E603" i="365"/>
  <c r="K603" i="365" s="1"/>
  <c r="E604" i="365"/>
  <c r="E605" i="365"/>
  <c r="E606" i="365"/>
  <c r="K606" i="365" s="1"/>
  <c r="E607" i="365"/>
  <c r="K607" i="365" s="1"/>
  <c r="E608" i="365"/>
  <c r="E609" i="365"/>
  <c r="E610" i="365"/>
  <c r="K610" i="365" s="1"/>
  <c r="E611" i="365"/>
  <c r="K611" i="365" s="1"/>
  <c r="E612" i="365"/>
  <c r="E613" i="365"/>
  <c r="E614" i="365"/>
  <c r="K614" i="365" s="1"/>
  <c r="E615" i="365"/>
  <c r="K615" i="365" s="1"/>
  <c r="E616" i="365"/>
  <c r="E617" i="365"/>
  <c r="E618" i="365"/>
  <c r="K618" i="365" s="1"/>
  <c r="E619" i="365"/>
  <c r="K619" i="365" s="1"/>
  <c r="E620" i="365"/>
  <c r="E621" i="365"/>
  <c r="E622" i="365"/>
  <c r="K622" i="365" s="1"/>
  <c r="E623" i="365"/>
  <c r="K623" i="365" s="1"/>
  <c r="E624" i="365"/>
  <c r="E625" i="365"/>
  <c r="E626" i="365"/>
  <c r="K626" i="365" s="1"/>
  <c r="E627" i="365"/>
  <c r="K627" i="365" s="1"/>
  <c r="E628" i="365"/>
  <c r="E629" i="365"/>
  <c r="E630" i="365"/>
  <c r="K630" i="365" s="1"/>
  <c r="E631" i="365"/>
  <c r="K631" i="365" s="1"/>
  <c r="E632" i="365"/>
  <c r="E633" i="365"/>
  <c r="E634" i="365"/>
  <c r="K634" i="365" s="1"/>
  <c r="E635" i="365"/>
  <c r="K635" i="365" s="1"/>
  <c r="E636" i="365"/>
  <c r="E637" i="365"/>
  <c r="E638" i="365"/>
  <c r="K638" i="365" s="1"/>
  <c r="E639" i="365"/>
  <c r="K639" i="365" s="1"/>
  <c r="E640" i="365"/>
  <c r="E641" i="365"/>
  <c r="E642" i="365"/>
  <c r="K642" i="365" s="1"/>
  <c r="E643" i="365"/>
  <c r="K643" i="365" s="1"/>
  <c r="E644" i="365"/>
  <c r="E645" i="365"/>
  <c r="E646" i="365"/>
  <c r="K646" i="365" s="1"/>
  <c r="E647" i="365"/>
  <c r="K647" i="365" s="1"/>
  <c r="E648" i="365"/>
  <c r="E649" i="365"/>
  <c r="E650" i="365"/>
  <c r="K650" i="365" s="1"/>
  <c r="E651" i="365"/>
  <c r="K651" i="365" s="1"/>
  <c r="E652" i="365"/>
  <c r="E653" i="365"/>
  <c r="E654" i="365"/>
  <c r="K654" i="365" s="1"/>
  <c r="E655" i="365"/>
  <c r="K655" i="365" s="1"/>
  <c r="E656" i="365"/>
  <c r="E657" i="365"/>
  <c r="E658" i="365"/>
  <c r="K658" i="365" s="1"/>
  <c r="E659" i="365"/>
  <c r="K659" i="365" s="1"/>
  <c r="E660" i="365"/>
  <c r="E661" i="365"/>
  <c r="E662" i="365"/>
  <c r="K662" i="365" s="1"/>
  <c r="E663" i="365"/>
  <c r="K663" i="365" s="1"/>
  <c r="E664" i="365"/>
  <c r="E665" i="365"/>
  <c r="E666" i="365"/>
  <c r="K666" i="365" s="1"/>
  <c r="E667" i="365"/>
  <c r="K667" i="365" s="1"/>
  <c r="E668" i="365"/>
  <c r="E669" i="365"/>
  <c r="E670" i="365"/>
  <c r="K670" i="365" s="1"/>
  <c r="E671" i="365"/>
  <c r="K671" i="365" s="1"/>
  <c r="E672" i="365"/>
  <c r="E673" i="365"/>
  <c r="E674" i="365"/>
  <c r="K674" i="365" s="1"/>
  <c r="E675" i="365"/>
  <c r="K675" i="365" s="1"/>
  <c r="E676" i="365"/>
  <c r="E677" i="365"/>
  <c r="E678" i="365"/>
  <c r="K678" i="365" s="1"/>
  <c r="E679" i="365"/>
  <c r="K679" i="365" s="1"/>
  <c r="E680" i="365"/>
  <c r="E681" i="365"/>
  <c r="E683" i="365"/>
  <c r="K683" i="365" s="1"/>
  <c r="E684" i="365"/>
  <c r="E685" i="365"/>
  <c r="E686" i="365"/>
  <c r="K686" i="365" s="1"/>
  <c r="E688" i="365"/>
  <c r="K688" i="365" s="1"/>
  <c r="E689" i="365"/>
  <c r="E691" i="365"/>
  <c r="K691" i="365" s="1"/>
  <c r="E692" i="365"/>
  <c r="E694" i="365"/>
  <c r="K694" i="365" s="1"/>
  <c r="E695" i="365"/>
  <c r="K695" i="365" s="1"/>
  <c r="E697" i="365"/>
  <c r="E698" i="365"/>
  <c r="K698" i="365" s="1"/>
  <c r="E699" i="365"/>
  <c r="K699" i="365" s="1"/>
  <c r="E701" i="365"/>
  <c r="E702" i="365"/>
  <c r="K702" i="365" s="1"/>
  <c r="E703" i="365"/>
  <c r="K703" i="365" s="1"/>
  <c r="E704" i="365"/>
  <c r="K704" i="365" s="1"/>
  <c r="E705" i="365"/>
  <c r="E706" i="365"/>
  <c r="K706" i="365" s="1"/>
  <c r="E707" i="365"/>
  <c r="K707" i="365" s="1"/>
  <c r="E709" i="365"/>
  <c r="K709" i="365" s="1"/>
  <c r="E710" i="365"/>
  <c r="K710" i="365" s="1"/>
  <c r="E711" i="365"/>
  <c r="K711" i="365" s="1"/>
  <c r="E713" i="365"/>
  <c r="E714" i="365"/>
  <c r="K714" i="365" s="1"/>
  <c r="E716" i="365"/>
  <c r="E719" i="365"/>
  <c r="K719" i="365" s="1"/>
  <c r="E720" i="365"/>
  <c r="E721" i="365"/>
  <c r="K721" i="365" s="1"/>
  <c r="E722" i="365"/>
  <c r="K722" i="365" s="1"/>
  <c r="E723" i="365"/>
  <c r="K723" i="365" s="1"/>
  <c r="E724" i="365"/>
  <c r="E725" i="365"/>
  <c r="K725" i="365" s="1"/>
  <c r="E726" i="365"/>
  <c r="K726" i="365" s="1"/>
  <c r="E727" i="365"/>
  <c r="K727" i="365" s="1"/>
  <c r="E728" i="365"/>
  <c r="E729" i="365"/>
  <c r="K729" i="365" s="1"/>
  <c r="E731" i="365"/>
  <c r="K731" i="365" s="1"/>
  <c r="E732" i="365"/>
  <c r="E733" i="365"/>
  <c r="E734" i="365"/>
  <c r="K734" i="365" s="1"/>
  <c r="E735" i="365"/>
  <c r="E737" i="365"/>
  <c r="E738" i="365"/>
  <c r="K738" i="365" s="1"/>
  <c r="E739" i="365"/>
  <c r="K739" i="365" s="1"/>
  <c r="E740" i="365"/>
  <c r="E742" i="365"/>
  <c r="K742" i="365" s="1"/>
  <c r="E743" i="365"/>
  <c r="K743" i="365" s="1"/>
  <c r="E744" i="365"/>
  <c r="K744" i="365" s="1"/>
  <c r="E746" i="365"/>
  <c r="K746" i="365" s="1"/>
  <c r="E747" i="365"/>
  <c r="K747" i="365" s="1"/>
  <c r="E749" i="365"/>
  <c r="E750" i="365"/>
  <c r="K750" i="365" s="1"/>
  <c r="E751" i="365"/>
  <c r="K751" i="365" s="1"/>
  <c r="E753" i="365"/>
  <c r="E754" i="365"/>
  <c r="K754" i="365" s="1"/>
  <c r="E755" i="365"/>
  <c r="K755" i="365" s="1"/>
  <c r="E756" i="365"/>
  <c r="E757" i="365"/>
  <c r="E759" i="365"/>
  <c r="K759" i="365" s="1"/>
  <c r="E761" i="365"/>
  <c r="K761" i="365" s="1"/>
  <c r="E762" i="365"/>
  <c r="K762" i="365" s="1"/>
  <c r="E764" i="365"/>
  <c r="E766" i="365"/>
  <c r="K766" i="365" s="1"/>
  <c r="E768" i="365"/>
  <c r="K768" i="365" s="1"/>
  <c r="E770" i="365"/>
  <c r="K770" i="365" s="1"/>
  <c r="E772" i="365"/>
  <c r="E774" i="365"/>
  <c r="E776" i="365"/>
  <c r="K776" i="365" s="1"/>
  <c r="E778" i="365"/>
  <c r="K778" i="365" s="1"/>
  <c r="E779" i="365"/>
  <c r="K779" i="365" s="1"/>
  <c r="E781" i="365"/>
  <c r="E782" i="365"/>
  <c r="K782" i="365" s="1"/>
  <c r="E784" i="365"/>
  <c r="E785" i="365"/>
  <c r="E786" i="365"/>
  <c r="K786" i="365" s="1"/>
  <c r="E787" i="365"/>
  <c r="K787" i="365" s="1"/>
  <c r="E788" i="365"/>
  <c r="E789" i="365"/>
  <c r="E790" i="365"/>
  <c r="K790" i="365" s="1"/>
  <c r="E791" i="365"/>
  <c r="K791" i="365" s="1"/>
  <c r="E792" i="365"/>
  <c r="E793" i="365"/>
  <c r="E794" i="365"/>
  <c r="K794" i="365" s="1"/>
  <c r="E795" i="365"/>
  <c r="K795" i="365" s="1"/>
  <c r="E796" i="365"/>
  <c r="E798" i="365"/>
  <c r="K798" i="365" s="1"/>
  <c r="E799" i="365"/>
  <c r="K799" i="365" s="1"/>
  <c r="E801" i="365"/>
  <c r="K801" i="365" s="1"/>
  <c r="E802" i="365"/>
  <c r="K802" i="365" s="1"/>
  <c r="E804" i="365"/>
  <c r="E805" i="365"/>
  <c r="E806" i="365"/>
  <c r="K806" i="365" s="1"/>
  <c r="E808" i="365"/>
  <c r="E810" i="365"/>
  <c r="K810" i="365" s="1"/>
  <c r="E812" i="365"/>
  <c r="E814" i="365"/>
  <c r="K814" i="365" s="1"/>
  <c r="E816" i="365"/>
  <c r="E818" i="365"/>
  <c r="K818" i="365" s="1"/>
  <c r="E819" i="365"/>
  <c r="K819" i="365" s="1"/>
  <c r="E822" i="365"/>
  <c r="E823" i="365"/>
  <c r="K823" i="365" s="1"/>
  <c r="E824" i="365"/>
  <c r="E825" i="365"/>
  <c r="E826" i="365"/>
  <c r="K826" i="365" s="1"/>
  <c r="E829" i="365"/>
  <c r="E831" i="365"/>
  <c r="K831" i="365" s="1"/>
  <c r="E833" i="365"/>
  <c r="E835" i="365"/>
  <c r="K835" i="365" s="1"/>
  <c r="E837" i="365"/>
  <c r="E839" i="365"/>
  <c r="D838" i="365" s="1"/>
  <c r="E841" i="365"/>
  <c r="E843" i="365"/>
  <c r="K843" i="365" s="1"/>
  <c r="E845" i="365"/>
  <c r="E847" i="365"/>
  <c r="K847" i="365" s="1"/>
  <c r="E849" i="365"/>
  <c r="E851" i="365"/>
  <c r="K851" i="365" s="1"/>
  <c r="E853" i="365"/>
  <c r="E855" i="365"/>
  <c r="K855" i="365" s="1"/>
  <c r="E857" i="365"/>
  <c r="E859" i="365"/>
  <c r="K859" i="365" s="1"/>
  <c r="E861" i="365"/>
  <c r="E863" i="365"/>
  <c r="K863" i="365" s="1"/>
  <c r="E865" i="365"/>
  <c r="E867" i="365"/>
  <c r="K867" i="365" s="1"/>
  <c r="E869" i="365"/>
  <c r="E871" i="365"/>
  <c r="K871" i="365" s="1"/>
  <c r="E873" i="365"/>
  <c r="E875" i="365"/>
  <c r="K875" i="365" s="1"/>
  <c r="E877" i="365"/>
  <c r="E879" i="365"/>
  <c r="K879" i="365" s="1"/>
  <c r="E881" i="365"/>
  <c r="E883" i="365"/>
  <c r="K883" i="365" s="1"/>
  <c r="E885" i="365"/>
  <c r="E887" i="365"/>
  <c r="K887" i="365" s="1"/>
  <c r="E891" i="365"/>
  <c r="E893" i="365"/>
  <c r="K893" i="365" s="1"/>
  <c r="E895" i="365"/>
  <c r="E897" i="365"/>
  <c r="K897" i="365" s="1"/>
  <c r="E899" i="365"/>
  <c r="E901" i="365"/>
  <c r="K901" i="365" s="1"/>
  <c r="E903" i="365"/>
  <c r="E905" i="365"/>
  <c r="K905" i="365" s="1"/>
  <c r="E907" i="365"/>
  <c r="E909" i="365"/>
  <c r="K909" i="365" s="1"/>
  <c r="E910" i="365"/>
  <c r="K910" i="365" s="1"/>
  <c r="E912" i="365"/>
  <c r="K912" i="365" s="1"/>
  <c r="E914" i="365"/>
  <c r="K914" i="365" s="1"/>
  <c r="E916" i="365"/>
  <c r="K916" i="365" s="1"/>
  <c r="E918" i="365"/>
  <c r="K918" i="365" s="1"/>
  <c r="E920" i="365"/>
  <c r="K920" i="365" s="1"/>
  <c r="E921" i="365"/>
  <c r="K921" i="365" s="1"/>
  <c r="E922" i="365"/>
  <c r="K922" i="365" s="1"/>
  <c r="E923" i="365"/>
  <c r="E924" i="365"/>
  <c r="K924" i="365" s="1"/>
  <c r="E925" i="365"/>
  <c r="K925" i="365" s="1"/>
  <c r="E926" i="365"/>
  <c r="K926" i="365" s="1"/>
  <c r="E927" i="365"/>
  <c r="E928" i="365"/>
  <c r="E929" i="365"/>
  <c r="K929" i="365" s="1"/>
  <c r="E930" i="365"/>
  <c r="K930" i="365" s="1"/>
  <c r="E931" i="365"/>
  <c r="E932" i="365"/>
  <c r="K932" i="365" s="1"/>
  <c r="E933" i="365"/>
  <c r="K933" i="365" s="1"/>
  <c r="E934" i="365"/>
  <c r="K934" i="365" s="1"/>
  <c r="E935" i="365"/>
  <c r="E936" i="365"/>
  <c r="K936" i="365" s="1"/>
  <c r="E937" i="365"/>
  <c r="K937" i="365" s="1"/>
  <c r="E938" i="365"/>
  <c r="K938" i="365" s="1"/>
  <c r="E939" i="365"/>
  <c r="E940" i="365"/>
  <c r="K940" i="365" s="1"/>
  <c r="E941" i="365"/>
  <c r="K941" i="365" s="1"/>
  <c r="E942" i="365"/>
  <c r="K942" i="365" s="1"/>
  <c r="E943" i="365"/>
  <c r="E944" i="365"/>
  <c r="E945" i="365"/>
  <c r="K945" i="365" s="1"/>
  <c r="E946" i="365"/>
  <c r="K946" i="365" s="1"/>
  <c r="E947" i="365"/>
  <c r="E948" i="365"/>
  <c r="K948" i="365" s="1"/>
  <c r="E950" i="365"/>
  <c r="K950" i="365" s="1"/>
  <c r="E951" i="365"/>
  <c r="K951" i="365" s="1"/>
  <c r="E952" i="365"/>
  <c r="K952" i="365" s="1"/>
  <c r="E953" i="365"/>
  <c r="K953" i="365" s="1"/>
  <c r="E954" i="365"/>
  <c r="E955" i="365"/>
  <c r="K955" i="365" s="1"/>
  <c r="E957" i="365"/>
  <c r="K957" i="365" s="1"/>
  <c r="E958" i="365"/>
  <c r="E959" i="365"/>
  <c r="K959" i="365" s="1"/>
  <c r="E960" i="365"/>
  <c r="K960" i="365" s="1"/>
  <c r="E962" i="365"/>
  <c r="K962" i="365" s="1"/>
  <c r="E963" i="365"/>
  <c r="E965" i="365"/>
  <c r="K965" i="365" s="1"/>
  <c r="E966" i="365"/>
  <c r="K966" i="365" s="1"/>
  <c r="E968" i="365"/>
  <c r="K968" i="365" s="1"/>
  <c r="E969" i="365"/>
  <c r="K969" i="365" s="1"/>
  <c r="E970" i="365"/>
  <c r="K970" i="365" s="1"/>
  <c r="E974" i="365"/>
  <c r="K974" i="365" s="1"/>
  <c r="E975" i="365"/>
  <c r="E979" i="365"/>
  <c r="K979" i="365" s="1"/>
  <c r="E980" i="365"/>
  <c r="K980" i="365" s="1"/>
  <c r="E984" i="365"/>
  <c r="K984" i="365" s="1"/>
  <c r="E986" i="365"/>
  <c r="K986" i="365" s="1"/>
  <c r="E988" i="365"/>
  <c r="K988" i="365" s="1"/>
  <c r="E990" i="365"/>
  <c r="K990" i="365" s="1"/>
  <c r="E992" i="365"/>
  <c r="K992" i="365" s="1"/>
  <c r="E994" i="365"/>
  <c r="K994" i="365" s="1"/>
  <c r="E996" i="365"/>
  <c r="K996" i="365" s="1"/>
  <c r="E998" i="365"/>
  <c r="K998" i="365" s="1"/>
  <c r="E1000" i="365"/>
  <c r="K1000" i="365" s="1"/>
  <c r="E1002" i="365"/>
  <c r="K1002" i="365" s="1"/>
  <c r="E1004" i="365"/>
  <c r="K1004" i="365" s="1"/>
  <c r="E1006" i="365"/>
  <c r="K1006" i="365" s="1"/>
  <c r="E1008" i="365"/>
  <c r="K1008" i="365" s="1"/>
  <c r="E1013" i="365"/>
  <c r="K1013" i="365" s="1"/>
  <c r="E1018" i="365"/>
  <c r="K1018" i="365" s="1"/>
  <c r="E1021" i="365"/>
  <c r="K1021" i="365" s="1"/>
  <c r="E1024" i="365"/>
  <c r="K1024" i="365" s="1"/>
  <c r="E1025" i="365"/>
  <c r="E1028" i="365"/>
  <c r="K1028" i="365" s="1"/>
  <c r="E1034" i="365"/>
  <c r="K1034" i="365" s="1"/>
  <c r="E1036" i="365"/>
  <c r="K1036" i="365" s="1"/>
  <c r="E1040" i="365"/>
  <c r="E1042" i="365"/>
  <c r="K1042" i="365" s="1"/>
  <c r="E1044" i="365"/>
  <c r="K1044" i="365" s="1"/>
  <c r="E1046" i="365"/>
  <c r="K1046" i="365" s="1"/>
  <c r="E1048" i="365"/>
  <c r="K1048" i="365" s="1"/>
  <c r="E1050" i="365"/>
  <c r="E1052" i="365"/>
  <c r="K1052" i="365" s="1"/>
  <c r="E1054" i="365"/>
  <c r="K1054" i="365" s="1"/>
  <c r="E1056" i="365"/>
  <c r="E1058" i="365"/>
  <c r="E1060" i="365"/>
  <c r="K1060" i="365" s="1"/>
  <c r="E1062" i="365"/>
  <c r="K1062" i="365" s="1"/>
  <c r="E1064" i="365"/>
  <c r="K1064" i="365" s="1"/>
  <c r="E1066" i="365"/>
  <c r="E1068" i="365"/>
  <c r="K1068" i="365" s="1"/>
  <c r="E1070" i="365"/>
  <c r="K1070" i="365" s="1"/>
  <c r="E1072" i="365"/>
  <c r="K1072" i="365" s="1"/>
  <c r="E1074" i="365"/>
  <c r="K1074" i="365" s="1"/>
  <c r="E1076" i="365"/>
  <c r="K1076" i="365" s="1"/>
  <c r="E1078" i="365"/>
  <c r="K1078" i="365" s="1"/>
  <c r="E1079" i="365"/>
  <c r="E1080" i="365"/>
  <c r="K1080" i="365" s="1"/>
  <c r="E1081" i="365"/>
  <c r="E1082" i="365"/>
  <c r="K1082" i="365" s="1"/>
  <c r="E1083" i="365"/>
  <c r="E1084" i="365"/>
  <c r="K1084" i="365" s="1"/>
  <c r="E1085" i="365"/>
  <c r="E1086" i="365"/>
  <c r="K1086" i="365" s="1"/>
  <c r="E1087" i="365"/>
  <c r="E1088" i="365"/>
  <c r="E1089" i="365"/>
  <c r="E1090" i="365"/>
  <c r="K1090" i="365" s="1"/>
  <c r="E1092" i="365"/>
  <c r="K1092" i="365" s="1"/>
  <c r="E1094" i="365"/>
  <c r="E1096" i="365"/>
  <c r="K1096" i="365" s="1"/>
  <c r="E1098" i="365"/>
  <c r="K1098" i="365" s="1"/>
  <c r="E1100" i="365"/>
  <c r="E14" i="365"/>
  <c r="AA1769" i="365"/>
  <c r="R1769" i="365"/>
  <c r="K1769" i="365"/>
  <c r="AA1768" i="365"/>
  <c r="R1768" i="365"/>
  <c r="K1768" i="365"/>
  <c r="AA1767" i="365"/>
  <c r="R1767" i="365"/>
  <c r="AB1767" i="365" s="1"/>
  <c r="K1767" i="365"/>
  <c r="Z1766" i="365"/>
  <c r="Y1766" i="365"/>
  <c r="X1766" i="365"/>
  <c r="W1766" i="365"/>
  <c r="V1766" i="365"/>
  <c r="U1766" i="365"/>
  <c r="T1766" i="365"/>
  <c r="S1766" i="365"/>
  <c r="Q1766" i="365"/>
  <c r="P1766" i="365"/>
  <c r="O1766" i="365"/>
  <c r="N1766" i="365"/>
  <c r="M1766" i="365"/>
  <c r="L1766" i="365"/>
  <c r="J1766" i="365"/>
  <c r="I1766" i="365"/>
  <c r="H1766" i="365"/>
  <c r="G1766" i="365"/>
  <c r="F1766" i="365"/>
  <c r="D1766" i="365"/>
  <c r="AA1765" i="365"/>
  <c r="R1765" i="365"/>
  <c r="K1765" i="365"/>
  <c r="Z1764" i="365"/>
  <c r="Y1764" i="365"/>
  <c r="Y1763" i="365" s="1"/>
  <c r="Y1762" i="365" s="1"/>
  <c r="Y1761" i="365" s="1"/>
  <c r="X1764" i="365"/>
  <c r="X1763" i="365" s="1"/>
  <c r="W1764" i="365"/>
  <c r="W1763" i="365" s="1"/>
  <c r="V1764" i="365"/>
  <c r="U1764" i="365"/>
  <c r="U1763" i="365" s="1"/>
  <c r="U1762" i="365" s="1"/>
  <c r="U1761" i="365" s="1"/>
  <c r="T1764" i="365"/>
  <c r="T1763" i="365" s="1"/>
  <c r="S1764" i="365"/>
  <c r="S1763" i="365" s="1"/>
  <c r="Q1764" i="365"/>
  <c r="Q1763" i="365" s="1"/>
  <c r="P1764" i="365"/>
  <c r="P1763" i="365" s="1"/>
  <c r="O1764" i="365"/>
  <c r="O1763" i="365" s="1"/>
  <c r="N1764" i="365"/>
  <c r="N1763" i="365" s="1"/>
  <c r="M1764" i="365"/>
  <c r="M1763" i="365" s="1"/>
  <c r="L1764" i="365"/>
  <c r="J1764" i="365"/>
  <c r="J1763" i="365" s="1"/>
  <c r="I1764" i="365"/>
  <c r="I1763" i="365" s="1"/>
  <c r="H1764" i="365"/>
  <c r="H1763" i="365" s="1"/>
  <c r="G1764" i="365"/>
  <c r="G1763" i="365" s="1"/>
  <c r="G1762" i="365" s="1"/>
  <c r="G1761" i="365" s="1"/>
  <c r="F1764" i="365"/>
  <c r="F1763" i="365" s="1"/>
  <c r="D1764" i="365"/>
  <c r="Z1763" i="365"/>
  <c r="V1763" i="365"/>
  <c r="V1762" i="365" s="1"/>
  <c r="V1761" i="365" s="1"/>
  <c r="AA1760" i="365"/>
  <c r="R1760" i="365"/>
  <c r="K1760" i="365"/>
  <c r="AA1759" i="365"/>
  <c r="R1759" i="365"/>
  <c r="K1759" i="365"/>
  <c r="Z1758" i="365"/>
  <c r="Z1757" i="365" s="1"/>
  <c r="Z1756" i="365" s="1"/>
  <c r="Z1755" i="365" s="1"/>
  <c r="Y1758" i="365"/>
  <c r="Y1757" i="365" s="1"/>
  <c r="Y1756" i="365" s="1"/>
  <c r="Y1755" i="365" s="1"/>
  <c r="X1758" i="365"/>
  <c r="X1757" i="365" s="1"/>
  <c r="X1756" i="365" s="1"/>
  <c r="X1755" i="365" s="1"/>
  <c r="W1758" i="365"/>
  <c r="W1757" i="365" s="1"/>
  <c r="W1756" i="365" s="1"/>
  <c r="W1755" i="365" s="1"/>
  <c r="V1758" i="365"/>
  <c r="U1758" i="365"/>
  <c r="U1757" i="365" s="1"/>
  <c r="U1756" i="365" s="1"/>
  <c r="U1755" i="365" s="1"/>
  <c r="T1758" i="365"/>
  <c r="T1757" i="365" s="1"/>
  <c r="T1756" i="365" s="1"/>
  <c r="T1755" i="365" s="1"/>
  <c r="S1758" i="365"/>
  <c r="Q1758" i="365"/>
  <c r="Q1757" i="365" s="1"/>
  <c r="Q1756" i="365" s="1"/>
  <c r="Q1755" i="365" s="1"/>
  <c r="P1758" i="365"/>
  <c r="P1757" i="365" s="1"/>
  <c r="P1756" i="365" s="1"/>
  <c r="P1755" i="365" s="1"/>
  <c r="O1758" i="365"/>
  <c r="O1757" i="365" s="1"/>
  <c r="O1756" i="365" s="1"/>
  <c r="O1755" i="365" s="1"/>
  <c r="N1758" i="365"/>
  <c r="N1757" i="365" s="1"/>
  <c r="N1756" i="365" s="1"/>
  <c r="N1755" i="365" s="1"/>
  <c r="M1758" i="365"/>
  <c r="L1758" i="365"/>
  <c r="J1758" i="365"/>
  <c r="J1757" i="365" s="1"/>
  <c r="J1756" i="365" s="1"/>
  <c r="J1755" i="365" s="1"/>
  <c r="I1758" i="365"/>
  <c r="I1757" i="365" s="1"/>
  <c r="I1756" i="365" s="1"/>
  <c r="I1755" i="365" s="1"/>
  <c r="H1758" i="365"/>
  <c r="H1757" i="365" s="1"/>
  <c r="H1756" i="365" s="1"/>
  <c r="H1755" i="365" s="1"/>
  <c r="G1758" i="365"/>
  <c r="G1757" i="365" s="1"/>
  <c r="G1756" i="365" s="1"/>
  <c r="G1755" i="365" s="1"/>
  <c r="F1758" i="365"/>
  <c r="F1757" i="365" s="1"/>
  <c r="F1756" i="365" s="1"/>
  <c r="F1755" i="365" s="1"/>
  <c r="D1758" i="365"/>
  <c r="D1757" i="365" s="1"/>
  <c r="V1757" i="365"/>
  <c r="V1756" i="365" s="1"/>
  <c r="V1755" i="365" s="1"/>
  <c r="M1757" i="365"/>
  <c r="M1756" i="365" s="1"/>
  <c r="M1755" i="365" s="1"/>
  <c r="AA1754" i="365"/>
  <c r="R1754" i="365"/>
  <c r="K1754" i="365"/>
  <c r="AA1753" i="365"/>
  <c r="R1753" i="365"/>
  <c r="K1753" i="365"/>
  <c r="AA1752" i="365"/>
  <c r="R1752" i="365"/>
  <c r="K1752" i="365"/>
  <c r="AA1751" i="365"/>
  <c r="R1751" i="365"/>
  <c r="K1751" i="365"/>
  <c r="AA1750" i="365"/>
  <c r="R1750" i="365"/>
  <c r="K1750" i="365"/>
  <c r="AA1749" i="365"/>
  <c r="R1749" i="365"/>
  <c r="K1749" i="365"/>
  <c r="AA1748" i="365"/>
  <c r="R1748" i="365"/>
  <c r="K1748" i="365"/>
  <c r="Z1747" i="365"/>
  <c r="Z1746" i="365" s="1"/>
  <c r="Z1745" i="365" s="1"/>
  <c r="Z1744" i="365" s="1"/>
  <c r="Y1747" i="365"/>
  <c r="Y1746" i="365" s="1"/>
  <c r="Y1745" i="365" s="1"/>
  <c r="Y1744" i="365" s="1"/>
  <c r="X1747" i="365"/>
  <c r="X1746" i="365" s="1"/>
  <c r="X1745" i="365" s="1"/>
  <c r="X1744" i="365" s="1"/>
  <c r="W1747" i="365"/>
  <c r="W1746" i="365" s="1"/>
  <c r="W1745" i="365" s="1"/>
  <c r="W1744" i="365" s="1"/>
  <c r="V1747" i="365"/>
  <c r="V1746" i="365" s="1"/>
  <c r="V1745" i="365" s="1"/>
  <c r="V1744" i="365" s="1"/>
  <c r="U1747" i="365"/>
  <c r="U1746" i="365" s="1"/>
  <c r="U1745" i="365" s="1"/>
  <c r="U1744" i="365" s="1"/>
  <c r="T1747" i="365"/>
  <c r="T1746" i="365" s="1"/>
  <c r="T1745" i="365" s="1"/>
  <c r="T1744" i="365" s="1"/>
  <c r="S1747" i="365"/>
  <c r="S1746" i="365" s="1"/>
  <c r="S1745" i="365" s="1"/>
  <c r="S1744" i="365" s="1"/>
  <c r="Q1747" i="365"/>
  <c r="Q1746" i="365" s="1"/>
  <c r="Q1745" i="365" s="1"/>
  <c r="Q1744" i="365" s="1"/>
  <c r="P1747" i="365"/>
  <c r="P1746" i="365" s="1"/>
  <c r="P1745" i="365" s="1"/>
  <c r="P1744" i="365" s="1"/>
  <c r="O1747" i="365"/>
  <c r="O1746" i="365" s="1"/>
  <c r="O1745" i="365" s="1"/>
  <c r="O1744" i="365" s="1"/>
  <c r="N1747" i="365"/>
  <c r="N1746" i="365" s="1"/>
  <c r="N1745" i="365" s="1"/>
  <c r="N1744" i="365" s="1"/>
  <c r="M1747" i="365"/>
  <c r="M1746" i="365" s="1"/>
  <c r="M1745" i="365" s="1"/>
  <c r="M1744" i="365" s="1"/>
  <c r="L1747" i="365"/>
  <c r="L1746" i="365" s="1"/>
  <c r="J1747" i="365"/>
  <c r="J1746" i="365" s="1"/>
  <c r="J1745" i="365" s="1"/>
  <c r="J1744" i="365" s="1"/>
  <c r="I1747" i="365"/>
  <c r="I1746" i="365" s="1"/>
  <c r="I1745" i="365" s="1"/>
  <c r="I1744" i="365" s="1"/>
  <c r="H1747" i="365"/>
  <c r="H1746" i="365" s="1"/>
  <c r="H1745" i="365" s="1"/>
  <c r="H1744" i="365" s="1"/>
  <c r="G1747" i="365"/>
  <c r="G1746" i="365" s="1"/>
  <c r="G1745" i="365" s="1"/>
  <c r="G1744" i="365" s="1"/>
  <c r="F1747" i="365"/>
  <c r="F1746" i="365" s="1"/>
  <c r="F1745" i="365" s="1"/>
  <c r="F1744" i="365" s="1"/>
  <c r="D1747" i="365"/>
  <c r="D1746" i="365" s="1"/>
  <c r="D1745" i="365" s="1"/>
  <c r="D1744" i="365" s="1"/>
  <c r="AA1741" i="365"/>
  <c r="R1741" i="365"/>
  <c r="K1741" i="365"/>
  <c r="Z1740" i="365"/>
  <c r="Y1740" i="365"/>
  <c r="X1740" i="365"/>
  <c r="W1740" i="365"/>
  <c r="V1740" i="365"/>
  <c r="U1740" i="365"/>
  <c r="T1740" i="365"/>
  <c r="S1740" i="365"/>
  <c r="Q1740" i="365"/>
  <c r="P1740" i="365"/>
  <c r="O1740" i="365"/>
  <c r="N1740" i="365"/>
  <c r="M1740" i="365"/>
  <c r="L1740" i="365"/>
  <c r="J1740" i="365"/>
  <c r="I1740" i="365"/>
  <c r="H1740" i="365"/>
  <c r="G1740" i="365"/>
  <c r="F1740" i="365"/>
  <c r="D1740" i="365"/>
  <c r="AA1739" i="365"/>
  <c r="R1739" i="365"/>
  <c r="K1739" i="365"/>
  <c r="AA1738" i="365"/>
  <c r="R1738" i="365"/>
  <c r="K1738" i="365"/>
  <c r="Z1737" i="365"/>
  <c r="Z1736" i="365" s="1"/>
  <c r="Y1737" i="365"/>
  <c r="Y1736" i="365" s="1"/>
  <c r="X1737" i="365"/>
  <c r="X1736" i="365" s="1"/>
  <c r="W1737" i="365"/>
  <c r="W1736" i="365" s="1"/>
  <c r="V1737" i="365"/>
  <c r="V1736" i="365" s="1"/>
  <c r="U1737" i="365"/>
  <c r="U1736" i="365" s="1"/>
  <c r="T1737" i="365"/>
  <c r="T1736" i="365" s="1"/>
  <c r="S1737" i="365"/>
  <c r="S1736" i="365" s="1"/>
  <c r="Q1737" i="365"/>
  <c r="Q1736" i="365" s="1"/>
  <c r="P1737" i="365"/>
  <c r="P1736" i="365" s="1"/>
  <c r="O1737" i="365"/>
  <c r="O1736" i="365" s="1"/>
  <c r="N1737" i="365"/>
  <c r="N1736" i="365" s="1"/>
  <c r="M1737" i="365"/>
  <c r="M1736" i="365" s="1"/>
  <c r="L1737" i="365"/>
  <c r="L1736" i="365" s="1"/>
  <c r="J1737" i="365"/>
  <c r="J1736" i="365" s="1"/>
  <c r="I1737" i="365"/>
  <c r="I1736" i="365" s="1"/>
  <c r="H1737" i="365"/>
  <c r="H1736" i="365" s="1"/>
  <c r="G1737" i="365"/>
  <c r="G1736" i="365" s="1"/>
  <c r="F1737" i="365"/>
  <c r="F1736" i="365" s="1"/>
  <c r="D1737" i="365"/>
  <c r="D1736" i="365" s="1"/>
  <c r="AA1734" i="365"/>
  <c r="R1734" i="365"/>
  <c r="K1734" i="365"/>
  <c r="Z1733" i="365"/>
  <c r="Y1733" i="365"/>
  <c r="X1733" i="365"/>
  <c r="W1733" i="365"/>
  <c r="V1733" i="365"/>
  <c r="U1733" i="365"/>
  <c r="T1733" i="365"/>
  <c r="S1733" i="365"/>
  <c r="Q1733" i="365"/>
  <c r="P1733" i="365"/>
  <c r="O1733" i="365"/>
  <c r="N1733" i="365"/>
  <c r="M1733" i="365"/>
  <c r="L1733" i="365"/>
  <c r="J1733" i="365"/>
  <c r="I1733" i="365"/>
  <c r="H1733" i="365"/>
  <c r="G1733" i="365"/>
  <c r="F1733" i="365"/>
  <c r="D1733" i="365"/>
  <c r="AA1732" i="365"/>
  <c r="R1732" i="365"/>
  <c r="K1732" i="365"/>
  <c r="Z1731" i="365"/>
  <c r="Z1730" i="365" s="1"/>
  <c r="Y1731" i="365"/>
  <c r="Y1730" i="365" s="1"/>
  <c r="X1731" i="365"/>
  <c r="X1730" i="365" s="1"/>
  <c r="W1731" i="365"/>
  <c r="W1730" i="365" s="1"/>
  <c r="V1731" i="365"/>
  <c r="U1731" i="365"/>
  <c r="U1730" i="365" s="1"/>
  <c r="T1731" i="365"/>
  <c r="T1730" i="365" s="1"/>
  <c r="S1731" i="365"/>
  <c r="S1730" i="365" s="1"/>
  <c r="Q1731" i="365"/>
  <c r="Q1730" i="365" s="1"/>
  <c r="P1731" i="365"/>
  <c r="O1731" i="365"/>
  <c r="O1730" i="365" s="1"/>
  <c r="N1731" i="365"/>
  <c r="M1731" i="365"/>
  <c r="M1730" i="365" s="1"/>
  <c r="L1731" i="365"/>
  <c r="L1730" i="365" s="1"/>
  <c r="J1731" i="365"/>
  <c r="J1730" i="365" s="1"/>
  <c r="I1731" i="365"/>
  <c r="I1730" i="365" s="1"/>
  <c r="H1731" i="365"/>
  <c r="H1730" i="365" s="1"/>
  <c r="G1731" i="365"/>
  <c r="G1730" i="365" s="1"/>
  <c r="F1731" i="365"/>
  <c r="F1730" i="365" s="1"/>
  <c r="D1731" i="365"/>
  <c r="D1730" i="365" s="1"/>
  <c r="V1730" i="365"/>
  <c r="P1730" i="365"/>
  <c r="AA1729" i="365"/>
  <c r="R1729" i="365"/>
  <c r="K1729" i="365"/>
  <c r="AA1728" i="365"/>
  <c r="R1728" i="365"/>
  <c r="K1728" i="365"/>
  <c r="AA1727" i="365"/>
  <c r="R1727" i="365"/>
  <c r="K1727" i="365"/>
  <c r="AA1726" i="365"/>
  <c r="R1726" i="365"/>
  <c r="K1726" i="365"/>
  <c r="Z1725" i="365"/>
  <c r="Y1725" i="365"/>
  <c r="Y1724" i="365" s="1"/>
  <c r="Y1723" i="365" s="1"/>
  <c r="X1725" i="365"/>
  <c r="X1724" i="365" s="1"/>
  <c r="X1723" i="365" s="1"/>
  <c r="W1725" i="365"/>
  <c r="W1724" i="365" s="1"/>
  <c r="W1723" i="365" s="1"/>
  <c r="V1725" i="365"/>
  <c r="V1724" i="365" s="1"/>
  <c r="V1723" i="365" s="1"/>
  <c r="U1725" i="365"/>
  <c r="U1724" i="365" s="1"/>
  <c r="U1723" i="365" s="1"/>
  <c r="T1725" i="365"/>
  <c r="T1724" i="365" s="1"/>
  <c r="T1723" i="365" s="1"/>
  <c r="S1725" i="365"/>
  <c r="S1724" i="365" s="1"/>
  <c r="S1723" i="365" s="1"/>
  <c r="Q1725" i="365"/>
  <c r="Q1724" i="365" s="1"/>
  <c r="Q1723" i="365" s="1"/>
  <c r="P1725" i="365"/>
  <c r="P1724" i="365" s="1"/>
  <c r="P1723" i="365" s="1"/>
  <c r="O1725" i="365"/>
  <c r="O1724" i="365" s="1"/>
  <c r="O1723" i="365" s="1"/>
  <c r="N1725" i="365"/>
  <c r="N1724" i="365" s="1"/>
  <c r="N1723" i="365" s="1"/>
  <c r="M1725" i="365"/>
  <c r="M1724" i="365" s="1"/>
  <c r="M1723" i="365" s="1"/>
  <c r="L1725" i="365"/>
  <c r="J1725" i="365"/>
  <c r="J1724" i="365" s="1"/>
  <c r="J1723" i="365" s="1"/>
  <c r="I1725" i="365"/>
  <c r="I1724" i="365" s="1"/>
  <c r="I1723" i="365" s="1"/>
  <c r="H1725" i="365"/>
  <c r="H1724" i="365" s="1"/>
  <c r="H1723" i="365" s="1"/>
  <c r="G1725" i="365"/>
  <c r="G1724" i="365" s="1"/>
  <c r="G1723" i="365" s="1"/>
  <c r="F1725" i="365"/>
  <c r="F1724" i="365" s="1"/>
  <c r="F1723" i="365" s="1"/>
  <c r="D1725" i="365"/>
  <c r="Z1724" i="365"/>
  <c r="Z1723" i="365" s="1"/>
  <c r="AA1720" i="365"/>
  <c r="R1720" i="365"/>
  <c r="K1720" i="365"/>
  <c r="Z1719" i="365"/>
  <c r="Z1718" i="365" s="1"/>
  <c r="Z1717" i="365" s="1"/>
  <c r="Y1719" i="365"/>
  <c r="Y1718" i="365" s="1"/>
  <c r="Y1717" i="365" s="1"/>
  <c r="X1719" i="365"/>
  <c r="X1718" i="365" s="1"/>
  <c r="X1717" i="365" s="1"/>
  <c r="W1719" i="365"/>
  <c r="W1718" i="365" s="1"/>
  <c r="W1717" i="365" s="1"/>
  <c r="V1719" i="365"/>
  <c r="V1718" i="365" s="1"/>
  <c r="V1717" i="365" s="1"/>
  <c r="U1719" i="365"/>
  <c r="U1718" i="365" s="1"/>
  <c r="U1717" i="365" s="1"/>
  <c r="T1719" i="365"/>
  <c r="T1718" i="365" s="1"/>
  <c r="S1719" i="365"/>
  <c r="Q1719" i="365"/>
  <c r="Q1718" i="365" s="1"/>
  <c r="Q1717" i="365" s="1"/>
  <c r="P1719" i="365"/>
  <c r="P1718" i="365" s="1"/>
  <c r="P1717" i="365" s="1"/>
  <c r="O1719" i="365"/>
  <c r="O1718" i="365" s="1"/>
  <c r="O1717" i="365" s="1"/>
  <c r="N1719" i="365"/>
  <c r="N1718" i="365" s="1"/>
  <c r="N1717" i="365" s="1"/>
  <c r="M1719" i="365"/>
  <c r="M1718" i="365" s="1"/>
  <c r="M1717" i="365" s="1"/>
  <c r="L1719" i="365"/>
  <c r="J1719" i="365"/>
  <c r="J1718" i="365" s="1"/>
  <c r="J1717" i="365" s="1"/>
  <c r="I1719" i="365"/>
  <c r="I1718" i="365" s="1"/>
  <c r="I1717" i="365" s="1"/>
  <c r="H1719" i="365"/>
  <c r="H1718" i="365" s="1"/>
  <c r="H1717" i="365" s="1"/>
  <c r="G1719" i="365"/>
  <c r="G1718" i="365" s="1"/>
  <c r="G1717" i="365" s="1"/>
  <c r="F1719" i="365"/>
  <c r="F1718" i="365" s="1"/>
  <c r="F1717" i="365" s="1"/>
  <c r="D1719" i="365"/>
  <c r="T1717" i="365"/>
  <c r="Z1709" i="365"/>
  <c r="Y1709" i="365"/>
  <c r="X1709" i="365"/>
  <c r="W1709" i="365"/>
  <c r="V1709" i="365"/>
  <c r="U1709" i="365"/>
  <c r="T1709" i="365"/>
  <c r="S1709" i="365"/>
  <c r="Q1709" i="365"/>
  <c r="P1709" i="365"/>
  <c r="O1709" i="365"/>
  <c r="N1709" i="365"/>
  <c r="M1709" i="365"/>
  <c r="L1709" i="365"/>
  <c r="J1709" i="365"/>
  <c r="I1709" i="365"/>
  <c r="H1709" i="365"/>
  <c r="G1709" i="365"/>
  <c r="F1709" i="365"/>
  <c r="D1709" i="365"/>
  <c r="AA1708" i="365"/>
  <c r="R1708" i="365"/>
  <c r="R1709" i="365" s="1"/>
  <c r="E1709" i="365"/>
  <c r="Z1705" i="365"/>
  <c r="AA1704" i="365"/>
  <c r="R1704" i="365"/>
  <c r="K1704" i="365"/>
  <c r="AA1703" i="365"/>
  <c r="R1703" i="365"/>
  <c r="K1703" i="365"/>
  <c r="AA1702" i="365"/>
  <c r="R1702" i="365"/>
  <c r="K1702" i="365"/>
  <c r="AA1701" i="365"/>
  <c r="R1701" i="365"/>
  <c r="K1701" i="365"/>
  <c r="Z1700" i="365"/>
  <c r="Y1700" i="365"/>
  <c r="Y1699" i="365" s="1"/>
  <c r="Y1698" i="365" s="1"/>
  <c r="Y1697" i="365" s="1"/>
  <c r="Y1696" i="365" s="1"/>
  <c r="X1700" i="365"/>
  <c r="X1699" i="365" s="1"/>
  <c r="X1698" i="365" s="1"/>
  <c r="X1697" i="365" s="1"/>
  <c r="X1696" i="365" s="1"/>
  <c r="W1700" i="365"/>
  <c r="W1699" i="365" s="1"/>
  <c r="W1698" i="365" s="1"/>
  <c r="W1697" i="365" s="1"/>
  <c r="W1696" i="365" s="1"/>
  <c r="V1700" i="365"/>
  <c r="V1699" i="365" s="1"/>
  <c r="V1698" i="365" s="1"/>
  <c r="V1697" i="365" s="1"/>
  <c r="V1696" i="365" s="1"/>
  <c r="U1700" i="365"/>
  <c r="U1699" i="365" s="1"/>
  <c r="U1698" i="365" s="1"/>
  <c r="U1697" i="365" s="1"/>
  <c r="U1696" i="365" s="1"/>
  <c r="T1700" i="365"/>
  <c r="T1699" i="365" s="1"/>
  <c r="S1700" i="365"/>
  <c r="S1699" i="365" s="1"/>
  <c r="S1698" i="365" s="1"/>
  <c r="S1697" i="365" s="1"/>
  <c r="S1696" i="365" s="1"/>
  <c r="Q1700" i="365"/>
  <c r="Q1699" i="365" s="1"/>
  <c r="Q1698" i="365" s="1"/>
  <c r="Q1697" i="365" s="1"/>
  <c r="Q1696" i="365" s="1"/>
  <c r="P1700" i="365"/>
  <c r="P1699" i="365" s="1"/>
  <c r="P1698" i="365" s="1"/>
  <c r="P1697" i="365" s="1"/>
  <c r="P1696" i="365" s="1"/>
  <c r="O1700" i="365"/>
  <c r="O1699" i="365" s="1"/>
  <c r="O1698" i="365" s="1"/>
  <c r="O1697" i="365" s="1"/>
  <c r="O1696" i="365" s="1"/>
  <c r="N1700" i="365"/>
  <c r="N1699" i="365" s="1"/>
  <c r="N1698" i="365" s="1"/>
  <c r="N1697" i="365" s="1"/>
  <c r="N1696" i="365" s="1"/>
  <c r="M1700" i="365"/>
  <c r="M1699" i="365" s="1"/>
  <c r="M1698" i="365" s="1"/>
  <c r="M1697" i="365" s="1"/>
  <c r="M1696" i="365" s="1"/>
  <c r="L1700" i="365"/>
  <c r="J1700" i="365"/>
  <c r="J1699" i="365" s="1"/>
  <c r="J1698" i="365" s="1"/>
  <c r="J1697" i="365" s="1"/>
  <c r="J1696" i="365" s="1"/>
  <c r="I1700" i="365"/>
  <c r="I1699" i="365" s="1"/>
  <c r="I1698" i="365" s="1"/>
  <c r="I1697" i="365" s="1"/>
  <c r="I1696" i="365" s="1"/>
  <c r="H1700" i="365"/>
  <c r="H1699" i="365" s="1"/>
  <c r="H1698" i="365" s="1"/>
  <c r="H1697" i="365" s="1"/>
  <c r="H1696" i="365" s="1"/>
  <c r="G1700" i="365"/>
  <c r="G1699" i="365" s="1"/>
  <c r="G1698" i="365" s="1"/>
  <c r="G1697" i="365" s="1"/>
  <c r="G1696" i="365" s="1"/>
  <c r="F1700" i="365"/>
  <c r="F1699" i="365" s="1"/>
  <c r="F1698" i="365" s="1"/>
  <c r="F1697" i="365" s="1"/>
  <c r="F1696" i="365" s="1"/>
  <c r="D1700" i="365"/>
  <c r="D1699" i="365" s="1"/>
  <c r="AA1695" i="365"/>
  <c r="R1695" i="365"/>
  <c r="K1695" i="365"/>
  <c r="AA1694" i="365"/>
  <c r="R1694" i="365"/>
  <c r="K1694" i="365"/>
  <c r="AA1693" i="365"/>
  <c r="R1693" i="365"/>
  <c r="K1693" i="365"/>
  <c r="Y1692" i="365"/>
  <c r="Y1691" i="365" s="1"/>
  <c r="Y1690" i="365" s="1"/>
  <c r="Y1689" i="365" s="1"/>
  <c r="Y1688" i="365" s="1"/>
  <c r="Y1687" i="365" s="1"/>
  <c r="Y1686" i="365" s="1"/>
  <c r="X1692" i="365"/>
  <c r="X1691" i="365" s="1"/>
  <c r="X1690" i="365" s="1"/>
  <c r="X1689" i="365" s="1"/>
  <c r="X1688" i="365" s="1"/>
  <c r="X1687" i="365" s="1"/>
  <c r="X1686" i="365" s="1"/>
  <c r="W1692" i="365"/>
  <c r="W1691" i="365" s="1"/>
  <c r="W1690" i="365" s="1"/>
  <c r="W1689" i="365" s="1"/>
  <c r="W1688" i="365" s="1"/>
  <c r="W1687" i="365" s="1"/>
  <c r="W1686" i="365" s="1"/>
  <c r="V1692" i="365"/>
  <c r="V1691" i="365" s="1"/>
  <c r="V1690" i="365" s="1"/>
  <c r="V1689" i="365" s="1"/>
  <c r="V1688" i="365" s="1"/>
  <c r="V1687" i="365" s="1"/>
  <c r="V1686" i="365" s="1"/>
  <c r="U1692" i="365"/>
  <c r="U1691" i="365" s="1"/>
  <c r="U1690" i="365" s="1"/>
  <c r="U1689" i="365" s="1"/>
  <c r="U1688" i="365" s="1"/>
  <c r="U1687" i="365" s="1"/>
  <c r="U1686" i="365" s="1"/>
  <c r="T1692" i="365"/>
  <c r="T1691" i="365" s="1"/>
  <c r="T1690" i="365" s="1"/>
  <c r="T1689" i="365" s="1"/>
  <c r="T1688" i="365" s="1"/>
  <c r="T1687" i="365" s="1"/>
  <c r="T1686" i="365" s="1"/>
  <c r="S1692" i="365"/>
  <c r="S1691" i="365" s="1"/>
  <c r="Q1692" i="365"/>
  <c r="P1692" i="365"/>
  <c r="P1691" i="365" s="1"/>
  <c r="P1690" i="365" s="1"/>
  <c r="P1689" i="365" s="1"/>
  <c r="P1688" i="365" s="1"/>
  <c r="P1687" i="365" s="1"/>
  <c r="P1686" i="365" s="1"/>
  <c r="P1685" i="365" s="1"/>
  <c r="O1692" i="365"/>
  <c r="O1691" i="365" s="1"/>
  <c r="O1690" i="365" s="1"/>
  <c r="O1689" i="365" s="1"/>
  <c r="O1688" i="365" s="1"/>
  <c r="O1687" i="365" s="1"/>
  <c r="O1686" i="365" s="1"/>
  <c r="N1692" i="365"/>
  <c r="N1691" i="365" s="1"/>
  <c r="N1690" i="365" s="1"/>
  <c r="N1689" i="365" s="1"/>
  <c r="N1688" i="365" s="1"/>
  <c r="N1687" i="365" s="1"/>
  <c r="N1686" i="365" s="1"/>
  <c r="M1692" i="365"/>
  <c r="M1691" i="365" s="1"/>
  <c r="M1690" i="365" s="1"/>
  <c r="M1689" i="365" s="1"/>
  <c r="M1688" i="365" s="1"/>
  <c r="M1687" i="365" s="1"/>
  <c r="M1686" i="365" s="1"/>
  <c r="L1692" i="365"/>
  <c r="L1691" i="365" s="1"/>
  <c r="J1692" i="365"/>
  <c r="J1691" i="365" s="1"/>
  <c r="J1690" i="365" s="1"/>
  <c r="J1689" i="365" s="1"/>
  <c r="J1688" i="365" s="1"/>
  <c r="J1687" i="365" s="1"/>
  <c r="J1686" i="365" s="1"/>
  <c r="I1692" i="365"/>
  <c r="I1691" i="365" s="1"/>
  <c r="I1690" i="365" s="1"/>
  <c r="I1689" i="365" s="1"/>
  <c r="I1688" i="365" s="1"/>
  <c r="I1687" i="365" s="1"/>
  <c r="I1686" i="365" s="1"/>
  <c r="H1692" i="365"/>
  <c r="H1691" i="365" s="1"/>
  <c r="H1690" i="365" s="1"/>
  <c r="H1689" i="365" s="1"/>
  <c r="H1688" i="365" s="1"/>
  <c r="H1687" i="365" s="1"/>
  <c r="H1686" i="365" s="1"/>
  <c r="G1692" i="365"/>
  <c r="G1691" i="365" s="1"/>
  <c r="G1690" i="365" s="1"/>
  <c r="G1689" i="365" s="1"/>
  <c r="G1688" i="365" s="1"/>
  <c r="G1687" i="365" s="1"/>
  <c r="G1686" i="365" s="1"/>
  <c r="F1692" i="365"/>
  <c r="D1692" i="365"/>
  <c r="D1691" i="365" s="1"/>
  <c r="D1690" i="365" s="1"/>
  <c r="Q1691" i="365"/>
  <c r="Q1690" i="365" s="1"/>
  <c r="Q1689" i="365" s="1"/>
  <c r="Q1688" i="365" s="1"/>
  <c r="Q1687" i="365" s="1"/>
  <c r="Q1686" i="365" s="1"/>
  <c r="AA1684" i="365"/>
  <c r="R1684" i="365"/>
  <c r="K1684" i="365"/>
  <c r="AA1683" i="365"/>
  <c r="R1683" i="365"/>
  <c r="K1683" i="365"/>
  <c r="AA1682" i="365"/>
  <c r="R1682" i="365"/>
  <c r="K1682" i="365"/>
  <c r="AA1681" i="365"/>
  <c r="R1681" i="365"/>
  <c r="K1681" i="365"/>
  <c r="AA1680" i="365"/>
  <c r="R1680" i="365"/>
  <c r="K1680" i="365"/>
  <c r="Z1679" i="365"/>
  <c r="Y1679" i="365"/>
  <c r="Y1678" i="365" s="1"/>
  <c r="Y1677" i="365" s="1"/>
  <c r="Y1676" i="365" s="1"/>
  <c r="Y1675" i="365" s="1"/>
  <c r="Y1674" i="365" s="1"/>
  <c r="Y1673" i="365" s="1"/>
  <c r="Y1672" i="365" s="1"/>
  <c r="X1679" i="365"/>
  <c r="X1678" i="365" s="1"/>
  <c r="X1677" i="365" s="1"/>
  <c r="X1676" i="365" s="1"/>
  <c r="X1675" i="365" s="1"/>
  <c r="X1674" i="365" s="1"/>
  <c r="X1673" i="365" s="1"/>
  <c r="X1672" i="365" s="1"/>
  <c r="W1679" i="365"/>
  <c r="W1678" i="365" s="1"/>
  <c r="W1677" i="365" s="1"/>
  <c r="W1676" i="365" s="1"/>
  <c r="W1675" i="365" s="1"/>
  <c r="W1674" i="365" s="1"/>
  <c r="W1673" i="365" s="1"/>
  <c r="W1672" i="365" s="1"/>
  <c r="V1679" i="365"/>
  <c r="V1678" i="365" s="1"/>
  <c r="V1677" i="365" s="1"/>
  <c r="V1676" i="365" s="1"/>
  <c r="V1675" i="365" s="1"/>
  <c r="V1674" i="365" s="1"/>
  <c r="V1673" i="365" s="1"/>
  <c r="V1672" i="365" s="1"/>
  <c r="U1679" i="365"/>
  <c r="U1678" i="365" s="1"/>
  <c r="U1677" i="365" s="1"/>
  <c r="U1676" i="365" s="1"/>
  <c r="U1675" i="365" s="1"/>
  <c r="U1674" i="365" s="1"/>
  <c r="U1673" i="365" s="1"/>
  <c r="U1672" i="365" s="1"/>
  <c r="T1679" i="365"/>
  <c r="T1678" i="365" s="1"/>
  <c r="T1677" i="365" s="1"/>
  <c r="T1676" i="365" s="1"/>
  <c r="T1675" i="365" s="1"/>
  <c r="T1674" i="365" s="1"/>
  <c r="T1673" i="365" s="1"/>
  <c r="T1672" i="365" s="1"/>
  <c r="S1679" i="365"/>
  <c r="S1678" i="365" s="1"/>
  <c r="Q1679" i="365"/>
  <c r="Q1678" i="365" s="1"/>
  <c r="Q1677" i="365" s="1"/>
  <c r="Q1676" i="365" s="1"/>
  <c r="Q1675" i="365" s="1"/>
  <c r="Q1674" i="365" s="1"/>
  <c r="Q1673" i="365" s="1"/>
  <c r="Q1672" i="365" s="1"/>
  <c r="P1679" i="365"/>
  <c r="P1678" i="365" s="1"/>
  <c r="P1677" i="365" s="1"/>
  <c r="P1676" i="365" s="1"/>
  <c r="P1675" i="365" s="1"/>
  <c r="P1674" i="365" s="1"/>
  <c r="P1673" i="365" s="1"/>
  <c r="P1672" i="365" s="1"/>
  <c r="O1679" i="365"/>
  <c r="O1678" i="365" s="1"/>
  <c r="O1677" i="365" s="1"/>
  <c r="O1676" i="365" s="1"/>
  <c r="O1675" i="365" s="1"/>
  <c r="O1674" i="365" s="1"/>
  <c r="O1673" i="365" s="1"/>
  <c r="O1672" i="365" s="1"/>
  <c r="N1679" i="365"/>
  <c r="N1678" i="365" s="1"/>
  <c r="N1677" i="365" s="1"/>
  <c r="N1676" i="365" s="1"/>
  <c r="N1675" i="365" s="1"/>
  <c r="N1674" i="365" s="1"/>
  <c r="N1673" i="365" s="1"/>
  <c r="N1672" i="365" s="1"/>
  <c r="M1679" i="365"/>
  <c r="M1678" i="365" s="1"/>
  <c r="M1677" i="365" s="1"/>
  <c r="M1676" i="365" s="1"/>
  <c r="M1675" i="365" s="1"/>
  <c r="M1674" i="365" s="1"/>
  <c r="M1673" i="365" s="1"/>
  <c r="M1672" i="365" s="1"/>
  <c r="L1679" i="365"/>
  <c r="L1678" i="365" s="1"/>
  <c r="J1679" i="365"/>
  <c r="J1678" i="365" s="1"/>
  <c r="J1677" i="365" s="1"/>
  <c r="J1676" i="365" s="1"/>
  <c r="J1675" i="365" s="1"/>
  <c r="J1674" i="365" s="1"/>
  <c r="J1673" i="365" s="1"/>
  <c r="J1672" i="365" s="1"/>
  <c r="I1679" i="365"/>
  <c r="I1678" i="365" s="1"/>
  <c r="I1677" i="365" s="1"/>
  <c r="I1676" i="365" s="1"/>
  <c r="I1675" i="365" s="1"/>
  <c r="I1674" i="365" s="1"/>
  <c r="I1673" i="365" s="1"/>
  <c r="I1672" i="365" s="1"/>
  <c r="H1679" i="365"/>
  <c r="H1678" i="365" s="1"/>
  <c r="H1677" i="365" s="1"/>
  <c r="H1676" i="365" s="1"/>
  <c r="H1675" i="365" s="1"/>
  <c r="H1674" i="365" s="1"/>
  <c r="H1673" i="365" s="1"/>
  <c r="H1672" i="365" s="1"/>
  <c r="G1679" i="365"/>
  <c r="G1678" i="365" s="1"/>
  <c r="G1677" i="365" s="1"/>
  <c r="G1676" i="365" s="1"/>
  <c r="G1675" i="365" s="1"/>
  <c r="G1674" i="365" s="1"/>
  <c r="G1673" i="365" s="1"/>
  <c r="G1672" i="365" s="1"/>
  <c r="F1679" i="365"/>
  <c r="F1678" i="365" s="1"/>
  <c r="F1677" i="365" s="1"/>
  <c r="F1676" i="365" s="1"/>
  <c r="F1675" i="365" s="1"/>
  <c r="F1674" i="365" s="1"/>
  <c r="F1673" i="365" s="1"/>
  <c r="F1672" i="365" s="1"/>
  <c r="D1679" i="365"/>
  <c r="AA1667" i="365"/>
  <c r="R1667" i="365"/>
  <c r="K1667" i="365"/>
  <c r="AA1666" i="365"/>
  <c r="R1666" i="365"/>
  <c r="K1666" i="365"/>
  <c r="AA1665" i="365"/>
  <c r="R1665" i="365"/>
  <c r="K1665" i="365"/>
  <c r="AA1664" i="365"/>
  <c r="R1664" i="365"/>
  <c r="K1664" i="365"/>
  <c r="AA1663" i="365"/>
  <c r="R1663" i="365"/>
  <c r="K1663" i="365"/>
  <c r="Z1662" i="365"/>
  <c r="Y1662" i="365"/>
  <c r="X1662" i="365"/>
  <c r="W1662" i="365"/>
  <c r="V1662" i="365"/>
  <c r="U1662" i="365"/>
  <c r="T1662" i="365"/>
  <c r="S1662" i="365"/>
  <c r="Q1662" i="365"/>
  <c r="P1662" i="365"/>
  <c r="O1662" i="365"/>
  <c r="N1662" i="365"/>
  <c r="M1662" i="365"/>
  <c r="L1662" i="365"/>
  <c r="J1662" i="365"/>
  <c r="I1662" i="365"/>
  <c r="H1662" i="365"/>
  <c r="G1662" i="365"/>
  <c r="F1662" i="365"/>
  <c r="D1662" i="365"/>
  <c r="AA1661" i="365"/>
  <c r="R1661" i="365"/>
  <c r="K1661" i="365"/>
  <c r="AA1660" i="365"/>
  <c r="R1660" i="365"/>
  <c r="K1660" i="365"/>
  <c r="Z1659" i="365"/>
  <c r="Y1659" i="365"/>
  <c r="X1659" i="365"/>
  <c r="W1659" i="365"/>
  <c r="V1659" i="365"/>
  <c r="U1659" i="365"/>
  <c r="T1659" i="365"/>
  <c r="S1659" i="365"/>
  <c r="Q1659" i="365"/>
  <c r="P1659" i="365"/>
  <c r="O1659" i="365"/>
  <c r="N1659" i="365"/>
  <c r="M1659" i="365"/>
  <c r="L1659" i="365"/>
  <c r="J1659" i="365"/>
  <c r="I1659" i="365"/>
  <c r="H1659" i="365"/>
  <c r="G1659" i="365"/>
  <c r="F1659" i="365"/>
  <c r="D1659" i="365"/>
  <c r="AA1657" i="365"/>
  <c r="R1657" i="365"/>
  <c r="K1657" i="365"/>
  <c r="AA1656" i="365"/>
  <c r="R1656" i="365"/>
  <c r="K1656" i="365"/>
  <c r="AA1655" i="365"/>
  <c r="R1655" i="365"/>
  <c r="K1655" i="365"/>
  <c r="AA1654" i="365"/>
  <c r="R1654" i="365"/>
  <c r="K1654" i="365"/>
  <c r="Z1653" i="365"/>
  <c r="Z1650" i="365" s="1"/>
  <c r="Y1653" i="365"/>
  <c r="Y1650" i="365" s="1"/>
  <c r="X1653" i="365"/>
  <c r="W1653" i="365"/>
  <c r="W1650" i="365" s="1"/>
  <c r="V1653" i="365"/>
  <c r="V1650" i="365" s="1"/>
  <c r="U1653" i="365"/>
  <c r="U1650" i="365" s="1"/>
  <c r="T1653" i="365"/>
  <c r="T1650" i="365" s="1"/>
  <c r="S1653" i="365"/>
  <c r="S1650" i="365" s="1"/>
  <c r="Q1653" i="365"/>
  <c r="Q1650" i="365" s="1"/>
  <c r="P1653" i="365"/>
  <c r="P1650" i="365" s="1"/>
  <c r="O1653" i="365"/>
  <c r="O1650" i="365" s="1"/>
  <c r="N1653" i="365"/>
  <c r="N1650" i="365" s="1"/>
  <c r="M1653" i="365"/>
  <c r="M1650" i="365" s="1"/>
  <c r="L1653" i="365"/>
  <c r="L1650" i="365" s="1"/>
  <c r="J1653" i="365"/>
  <c r="J1650" i="365" s="1"/>
  <c r="I1653" i="365"/>
  <c r="I1650" i="365" s="1"/>
  <c r="H1653" i="365"/>
  <c r="H1650" i="365" s="1"/>
  <c r="G1653" i="365"/>
  <c r="G1650" i="365" s="1"/>
  <c r="F1653" i="365"/>
  <c r="D1653" i="365"/>
  <c r="D1650" i="365" s="1"/>
  <c r="AA1652" i="365"/>
  <c r="R1652" i="365"/>
  <c r="K1652" i="365"/>
  <c r="AA1651" i="365"/>
  <c r="R1651" i="365"/>
  <c r="K1651" i="365"/>
  <c r="X1650" i="365"/>
  <c r="AA1647" i="365"/>
  <c r="R1647" i="365"/>
  <c r="K1647" i="365"/>
  <c r="Z1646" i="365"/>
  <c r="Z1645" i="365" s="1"/>
  <c r="Z1644" i="365" s="1"/>
  <c r="Y1646" i="365"/>
  <c r="Y1645" i="365" s="1"/>
  <c r="Y1644" i="365" s="1"/>
  <c r="X1646" i="365"/>
  <c r="X1645" i="365" s="1"/>
  <c r="W1646" i="365"/>
  <c r="W1645" i="365" s="1"/>
  <c r="W1644" i="365" s="1"/>
  <c r="V1646" i="365"/>
  <c r="V1645" i="365" s="1"/>
  <c r="V1644" i="365" s="1"/>
  <c r="U1646" i="365"/>
  <c r="U1645" i="365" s="1"/>
  <c r="U1644" i="365" s="1"/>
  <c r="T1646" i="365"/>
  <c r="T1645" i="365" s="1"/>
  <c r="T1644" i="365" s="1"/>
  <c r="S1646" i="365"/>
  <c r="S1645" i="365" s="1"/>
  <c r="S1644" i="365" s="1"/>
  <c r="Q1646" i="365"/>
  <c r="Q1645" i="365" s="1"/>
  <c r="Q1644" i="365" s="1"/>
  <c r="P1646" i="365"/>
  <c r="P1645" i="365" s="1"/>
  <c r="P1644" i="365" s="1"/>
  <c r="O1646" i="365"/>
  <c r="O1645" i="365" s="1"/>
  <c r="O1644" i="365" s="1"/>
  <c r="N1646" i="365"/>
  <c r="N1645" i="365" s="1"/>
  <c r="N1644" i="365" s="1"/>
  <c r="M1646" i="365"/>
  <c r="M1645" i="365" s="1"/>
  <c r="M1644" i="365" s="1"/>
  <c r="L1646" i="365"/>
  <c r="J1646" i="365"/>
  <c r="J1645" i="365" s="1"/>
  <c r="J1644" i="365" s="1"/>
  <c r="I1646" i="365"/>
  <c r="I1645" i="365" s="1"/>
  <c r="I1644" i="365" s="1"/>
  <c r="H1646" i="365"/>
  <c r="H1645" i="365" s="1"/>
  <c r="H1644" i="365" s="1"/>
  <c r="G1646" i="365"/>
  <c r="G1645" i="365" s="1"/>
  <c r="G1644" i="365" s="1"/>
  <c r="F1646" i="365"/>
  <c r="F1645" i="365" s="1"/>
  <c r="F1644" i="365" s="1"/>
  <c r="D1646" i="365"/>
  <c r="X1644" i="365"/>
  <c r="AA1643" i="365"/>
  <c r="R1643" i="365"/>
  <c r="K1643" i="365"/>
  <c r="AA1642" i="365"/>
  <c r="R1642" i="365"/>
  <c r="K1642" i="365"/>
  <c r="AA1641" i="365"/>
  <c r="R1641" i="365"/>
  <c r="K1641" i="365"/>
  <c r="Z1640" i="365"/>
  <c r="Y1640" i="365"/>
  <c r="X1640" i="365"/>
  <c r="W1640" i="365"/>
  <c r="V1640" i="365"/>
  <c r="U1640" i="365"/>
  <c r="T1640" i="365"/>
  <c r="S1640" i="365"/>
  <c r="Q1640" i="365"/>
  <c r="P1640" i="365"/>
  <c r="O1640" i="365"/>
  <c r="N1640" i="365"/>
  <c r="M1640" i="365"/>
  <c r="L1640" i="365"/>
  <c r="J1640" i="365"/>
  <c r="I1640" i="365"/>
  <c r="H1640" i="365"/>
  <c r="G1640" i="365"/>
  <c r="F1640" i="365"/>
  <c r="D1640" i="365"/>
  <c r="AA1639" i="365"/>
  <c r="R1639" i="365"/>
  <c r="K1639" i="365"/>
  <c r="AA1638" i="365"/>
  <c r="R1638" i="365"/>
  <c r="K1638" i="365"/>
  <c r="Z1637" i="365"/>
  <c r="Y1637" i="365"/>
  <c r="X1637" i="365"/>
  <c r="W1637" i="365"/>
  <c r="V1637" i="365"/>
  <c r="U1637" i="365"/>
  <c r="T1637" i="365"/>
  <c r="S1637" i="365"/>
  <c r="Q1637" i="365"/>
  <c r="P1637" i="365"/>
  <c r="O1637" i="365"/>
  <c r="N1637" i="365"/>
  <c r="M1637" i="365"/>
  <c r="L1637" i="365"/>
  <c r="J1637" i="365"/>
  <c r="I1637" i="365"/>
  <c r="H1637" i="365"/>
  <c r="G1637" i="365"/>
  <c r="F1637" i="365"/>
  <c r="D1637" i="365"/>
  <c r="AA1636" i="365"/>
  <c r="R1636" i="365"/>
  <c r="K1636" i="365"/>
  <c r="AA1635" i="365"/>
  <c r="R1635" i="365"/>
  <c r="K1635" i="365"/>
  <c r="AA1634" i="365"/>
  <c r="R1634" i="365"/>
  <c r="K1634" i="365"/>
  <c r="AA1633" i="365"/>
  <c r="R1633" i="365"/>
  <c r="K1633" i="365"/>
  <c r="Z1632" i="365"/>
  <c r="Y1632" i="365"/>
  <c r="X1632" i="365"/>
  <c r="W1632" i="365"/>
  <c r="V1632" i="365"/>
  <c r="U1632" i="365"/>
  <c r="T1632" i="365"/>
  <c r="S1632" i="365"/>
  <c r="Q1632" i="365"/>
  <c r="P1632" i="365"/>
  <c r="O1632" i="365"/>
  <c r="N1632" i="365"/>
  <c r="M1632" i="365"/>
  <c r="L1632" i="365"/>
  <c r="J1632" i="365"/>
  <c r="I1632" i="365"/>
  <c r="H1632" i="365"/>
  <c r="G1632" i="365"/>
  <c r="F1632" i="365"/>
  <c r="D1632" i="365"/>
  <c r="AA1631" i="365"/>
  <c r="R1631" i="365"/>
  <c r="K1631" i="365"/>
  <c r="AA1630" i="365"/>
  <c r="R1630" i="365"/>
  <c r="K1630" i="365"/>
  <c r="Z1629" i="365"/>
  <c r="Y1629" i="365"/>
  <c r="X1629" i="365"/>
  <c r="W1629" i="365"/>
  <c r="V1629" i="365"/>
  <c r="U1629" i="365"/>
  <c r="T1629" i="365"/>
  <c r="S1629" i="365"/>
  <c r="Q1629" i="365"/>
  <c r="P1629" i="365"/>
  <c r="O1629" i="365"/>
  <c r="N1629" i="365"/>
  <c r="M1629" i="365"/>
  <c r="L1629" i="365"/>
  <c r="J1629" i="365"/>
  <c r="I1629" i="365"/>
  <c r="H1629" i="365"/>
  <c r="G1629" i="365"/>
  <c r="F1629" i="365"/>
  <c r="D1629" i="365"/>
  <c r="AA1628" i="365"/>
  <c r="R1628" i="365"/>
  <c r="K1628" i="365"/>
  <c r="AA1627" i="365"/>
  <c r="R1627" i="365"/>
  <c r="K1627" i="365"/>
  <c r="AA1626" i="365"/>
  <c r="R1626" i="365"/>
  <c r="K1626" i="365"/>
  <c r="AA1625" i="365"/>
  <c r="R1625" i="365"/>
  <c r="K1625" i="365"/>
  <c r="AA1624" i="365"/>
  <c r="R1624" i="365"/>
  <c r="K1624" i="365"/>
  <c r="AA1623" i="365"/>
  <c r="R1623" i="365"/>
  <c r="K1623" i="365"/>
  <c r="AA1622" i="365"/>
  <c r="R1622" i="365"/>
  <c r="K1622" i="365"/>
  <c r="AA1621" i="365"/>
  <c r="R1621" i="365"/>
  <c r="K1621" i="365"/>
  <c r="AA1620" i="365"/>
  <c r="R1620" i="365"/>
  <c r="K1620" i="365"/>
  <c r="AA1619" i="365"/>
  <c r="R1619" i="365"/>
  <c r="K1619" i="365"/>
  <c r="AA1618" i="365"/>
  <c r="R1618" i="365"/>
  <c r="K1618" i="365"/>
  <c r="AA1617" i="365"/>
  <c r="R1617" i="365"/>
  <c r="K1617" i="365"/>
  <c r="AA1616" i="365"/>
  <c r="R1616" i="365"/>
  <c r="K1616" i="365"/>
  <c r="AA1615" i="365"/>
  <c r="R1615" i="365"/>
  <c r="K1615" i="365"/>
  <c r="AA1614" i="365"/>
  <c r="R1614" i="365"/>
  <c r="K1614" i="365"/>
  <c r="AA1613" i="365"/>
  <c r="R1613" i="365"/>
  <c r="K1613" i="365"/>
  <c r="AA1612" i="365"/>
  <c r="R1612" i="365"/>
  <c r="K1612" i="365"/>
  <c r="AA1611" i="365"/>
  <c r="R1611" i="365"/>
  <c r="K1611" i="365"/>
  <c r="AA1610" i="365"/>
  <c r="R1610" i="365"/>
  <c r="K1610" i="365"/>
  <c r="AA1609" i="365"/>
  <c r="R1609" i="365"/>
  <c r="K1609" i="365"/>
  <c r="AA1608" i="365"/>
  <c r="R1608" i="365"/>
  <c r="K1608" i="365"/>
  <c r="AA1607" i="365"/>
  <c r="R1607" i="365"/>
  <c r="K1607" i="365"/>
  <c r="AA1606" i="365"/>
  <c r="AB1606" i="365" s="1"/>
  <c r="R1606" i="365"/>
  <c r="K1606" i="365"/>
  <c r="AA1605" i="365"/>
  <c r="R1605" i="365"/>
  <c r="K1605" i="365"/>
  <c r="AA1604" i="365"/>
  <c r="R1604" i="365"/>
  <c r="K1604" i="365"/>
  <c r="AA1603" i="365"/>
  <c r="R1603" i="365"/>
  <c r="K1603" i="365"/>
  <c r="AA1602" i="365"/>
  <c r="R1602" i="365"/>
  <c r="K1602" i="365"/>
  <c r="AA1601" i="365"/>
  <c r="R1601" i="365"/>
  <c r="K1601" i="365"/>
  <c r="AA1600" i="365"/>
  <c r="R1600" i="365"/>
  <c r="K1600" i="365"/>
  <c r="AA1599" i="365"/>
  <c r="R1599" i="365"/>
  <c r="K1599" i="365"/>
  <c r="AA1598" i="365"/>
  <c r="R1598" i="365"/>
  <c r="K1598" i="365"/>
  <c r="AA1597" i="365"/>
  <c r="R1597" i="365"/>
  <c r="K1597" i="365"/>
  <c r="AA1596" i="365"/>
  <c r="R1596" i="365"/>
  <c r="K1596" i="365"/>
  <c r="AA1595" i="365"/>
  <c r="R1595" i="365"/>
  <c r="K1595" i="365"/>
  <c r="AA1594" i="365"/>
  <c r="R1594" i="365"/>
  <c r="K1594" i="365"/>
  <c r="AA1593" i="365"/>
  <c r="R1593" i="365"/>
  <c r="K1593" i="365"/>
  <c r="AA1592" i="365"/>
  <c r="R1592" i="365"/>
  <c r="K1592" i="365"/>
  <c r="AA1591" i="365"/>
  <c r="R1591" i="365"/>
  <c r="K1591" i="365"/>
  <c r="AA1590" i="365"/>
  <c r="R1590" i="365"/>
  <c r="K1590" i="365"/>
  <c r="AA1589" i="365"/>
  <c r="R1589" i="365"/>
  <c r="K1589" i="365"/>
  <c r="AA1588" i="365"/>
  <c r="R1588" i="365"/>
  <c r="K1588" i="365"/>
  <c r="AA1587" i="365"/>
  <c r="R1587" i="365"/>
  <c r="K1587" i="365"/>
  <c r="AA1586" i="365"/>
  <c r="R1586" i="365"/>
  <c r="K1586" i="365"/>
  <c r="AA1585" i="365"/>
  <c r="R1585" i="365"/>
  <c r="K1585" i="365"/>
  <c r="AA1584" i="365"/>
  <c r="R1584" i="365"/>
  <c r="K1584" i="365"/>
  <c r="AA1583" i="365"/>
  <c r="R1583" i="365"/>
  <c r="K1583" i="365"/>
  <c r="AA1582" i="365"/>
  <c r="R1582" i="365"/>
  <c r="K1582" i="365"/>
  <c r="AA1581" i="365"/>
  <c r="R1581" i="365"/>
  <c r="K1581" i="365"/>
  <c r="AA1580" i="365"/>
  <c r="R1580" i="365"/>
  <c r="K1580" i="365"/>
  <c r="AA1579" i="365"/>
  <c r="R1579" i="365"/>
  <c r="K1579" i="365"/>
  <c r="AA1578" i="365"/>
  <c r="R1578" i="365"/>
  <c r="K1578" i="365"/>
  <c r="AA1577" i="365"/>
  <c r="R1577" i="365"/>
  <c r="K1577" i="365"/>
  <c r="AA1576" i="365"/>
  <c r="R1576" i="365"/>
  <c r="K1576" i="365"/>
  <c r="AA1575" i="365"/>
  <c r="R1575" i="365"/>
  <c r="K1575" i="365"/>
  <c r="AA1574" i="365"/>
  <c r="R1574" i="365"/>
  <c r="K1574" i="365"/>
  <c r="AA1573" i="365"/>
  <c r="R1573" i="365"/>
  <c r="K1573" i="365"/>
  <c r="AA1572" i="365"/>
  <c r="R1572" i="365"/>
  <c r="K1572" i="365"/>
  <c r="AA1571" i="365"/>
  <c r="R1571" i="365"/>
  <c r="K1571" i="365"/>
  <c r="AA1570" i="365"/>
  <c r="R1570" i="365"/>
  <c r="K1570" i="365"/>
  <c r="AA1569" i="365"/>
  <c r="R1569" i="365"/>
  <c r="K1569" i="365"/>
  <c r="AA1568" i="365"/>
  <c r="R1568" i="365"/>
  <c r="K1568" i="365"/>
  <c r="AA1567" i="365"/>
  <c r="R1567" i="365"/>
  <c r="K1567" i="365"/>
  <c r="AA1566" i="365"/>
  <c r="R1566" i="365"/>
  <c r="K1566" i="365"/>
  <c r="AA1565" i="365"/>
  <c r="R1565" i="365"/>
  <c r="K1565" i="365"/>
  <c r="AA1564" i="365"/>
  <c r="R1564" i="365"/>
  <c r="K1564" i="365"/>
  <c r="AA1563" i="365"/>
  <c r="R1563" i="365"/>
  <c r="K1563" i="365"/>
  <c r="AA1562" i="365"/>
  <c r="R1562" i="365"/>
  <c r="K1562" i="365"/>
  <c r="AA1561" i="365"/>
  <c r="R1561" i="365"/>
  <c r="K1561" i="365"/>
  <c r="AA1560" i="365"/>
  <c r="R1560" i="365"/>
  <c r="K1560" i="365"/>
  <c r="AA1559" i="365"/>
  <c r="R1559" i="365"/>
  <c r="K1559" i="365"/>
  <c r="AA1558" i="365"/>
  <c r="R1558" i="365"/>
  <c r="K1558" i="365"/>
  <c r="AA1557" i="365"/>
  <c r="R1557" i="365"/>
  <c r="K1557" i="365"/>
  <c r="AA1556" i="365"/>
  <c r="R1556" i="365"/>
  <c r="K1556" i="365"/>
  <c r="AA1555" i="365"/>
  <c r="R1555" i="365"/>
  <c r="K1555" i="365"/>
  <c r="AA1554" i="365"/>
  <c r="R1554" i="365"/>
  <c r="K1554" i="365"/>
  <c r="AA1553" i="365"/>
  <c r="R1553" i="365"/>
  <c r="K1553" i="365"/>
  <c r="AA1552" i="365"/>
  <c r="R1552" i="365"/>
  <c r="K1552" i="365"/>
  <c r="AA1551" i="365"/>
  <c r="R1551" i="365"/>
  <c r="K1551" i="365"/>
  <c r="AA1550" i="365"/>
  <c r="R1550" i="365"/>
  <c r="K1550" i="365"/>
  <c r="AA1549" i="365"/>
  <c r="R1549" i="365"/>
  <c r="K1549" i="365"/>
  <c r="AA1548" i="365"/>
  <c r="R1548" i="365"/>
  <c r="K1548" i="365"/>
  <c r="AA1547" i="365"/>
  <c r="R1547" i="365"/>
  <c r="K1547" i="365"/>
  <c r="AA1546" i="365"/>
  <c r="R1546" i="365"/>
  <c r="K1546" i="365"/>
  <c r="AA1545" i="365"/>
  <c r="R1545" i="365"/>
  <c r="K1545" i="365"/>
  <c r="AA1544" i="365"/>
  <c r="R1544" i="365"/>
  <c r="K1544" i="365"/>
  <c r="AA1543" i="365"/>
  <c r="R1543" i="365"/>
  <c r="K1543" i="365"/>
  <c r="AA1542" i="365"/>
  <c r="R1542" i="365"/>
  <c r="K1542" i="365"/>
  <c r="AA1541" i="365"/>
  <c r="R1541" i="365"/>
  <c r="K1541" i="365"/>
  <c r="AA1540" i="365"/>
  <c r="R1540" i="365"/>
  <c r="K1540" i="365"/>
  <c r="AA1539" i="365"/>
  <c r="R1539" i="365"/>
  <c r="K1539" i="365"/>
  <c r="AA1538" i="365"/>
  <c r="R1538" i="365"/>
  <c r="K1538" i="365"/>
  <c r="AA1537" i="365"/>
  <c r="R1537" i="365"/>
  <c r="K1537" i="365"/>
  <c r="AA1536" i="365"/>
  <c r="R1536" i="365"/>
  <c r="K1536" i="365"/>
  <c r="AA1535" i="365"/>
  <c r="R1535" i="365"/>
  <c r="K1535" i="365"/>
  <c r="AA1534" i="365"/>
  <c r="R1534" i="365"/>
  <c r="K1534" i="365"/>
  <c r="AA1533" i="365"/>
  <c r="R1533" i="365"/>
  <c r="K1533" i="365"/>
  <c r="AA1532" i="365"/>
  <c r="R1532" i="365"/>
  <c r="K1532" i="365"/>
  <c r="AA1531" i="365"/>
  <c r="R1531" i="365"/>
  <c r="K1531" i="365"/>
  <c r="AA1530" i="365"/>
  <c r="R1530" i="365"/>
  <c r="K1530" i="365"/>
  <c r="AA1529" i="365"/>
  <c r="R1529" i="365"/>
  <c r="K1529" i="365"/>
  <c r="AA1528" i="365"/>
  <c r="R1528" i="365"/>
  <c r="K1528" i="365"/>
  <c r="AA1527" i="365"/>
  <c r="R1527" i="365"/>
  <c r="K1527" i="365"/>
  <c r="AA1526" i="365"/>
  <c r="R1526" i="365"/>
  <c r="K1526" i="365"/>
  <c r="AA1525" i="365"/>
  <c r="R1525" i="365"/>
  <c r="K1525" i="365"/>
  <c r="AA1524" i="365"/>
  <c r="R1524" i="365"/>
  <c r="K1524" i="365"/>
  <c r="AA1523" i="365"/>
  <c r="R1523" i="365"/>
  <c r="K1523" i="365"/>
  <c r="AA1522" i="365"/>
  <c r="R1522" i="365"/>
  <c r="K1522" i="365"/>
  <c r="AA1521" i="365"/>
  <c r="R1521" i="365"/>
  <c r="K1521" i="365"/>
  <c r="AA1520" i="365"/>
  <c r="R1520" i="365"/>
  <c r="K1520" i="365"/>
  <c r="AA1519" i="365"/>
  <c r="R1519" i="365"/>
  <c r="K1519" i="365"/>
  <c r="AA1517" i="365"/>
  <c r="R1517" i="365"/>
  <c r="K1517" i="365"/>
  <c r="AA1516" i="365"/>
  <c r="R1516" i="365"/>
  <c r="K1516" i="365"/>
  <c r="AA1515" i="365"/>
  <c r="R1515" i="365"/>
  <c r="K1515" i="365"/>
  <c r="AA1514" i="365"/>
  <c r="R1514" i="365"/>
  <c r="K1514" i="365"/>
  <c r="AA1513" i="365"/>
  <c r="R1513" i="365"/>
  <c r="K1513" i="365"/>
  <c r="AA1512" i="365"/>
  <c r="R1512" i="365"/>
  <c r="K1512" i="365"/>
  <c r="AA1511" i="365"/>
  <c r="R1511" i="365"/>
  <c r="K1511" i="365"/>
  <c r="AA1510" i="365"/>
  <c r="R1510" i="365"/>
  <c r="K1510" i="365"/>
  <c r="AA1509" i="365"/>
  <c r="R1509" i="365"/>
  <c r="K1509" i="365"/>
  <c r="AA1508" i="365"/>
  <c r="R1508" i="365"/>
  <c r="K1508" i="365"/>
  <c r="AA1507" i="365"/>
  <c r="R1507" i="365"/>
  <c r="K1507" i="365"/>
  <c r="Z1506" i="365"/>
  <c r="Z1505" i="365" s="1"/>
  <c r="Y1506" i="365"/>
  <c r="Y1505" i="365" s="1"/>
  <c r="X1506" i="365"/>
  <c r="X1505" i="365" s="1"/>
  <c r="W1506" i="365"/>
  <c r="W1505" i="365" s="1"/>
  <c r="V1506" i="365"/>
  <c r="V1505" i="365" s="1"/>
  <c r="U1506" i="365"/>
  <c r="U1505" i="365" s="1"/>
  <c r="T1506" i="365"/>
  <c r="T1505" i="365" s="1"/>
  <c r="S1506" i="365"/>
  <c r="S1505" i="365" s="1"/>
  <c r="Q1506" i="365"/>
  <c r="Q1505" i="365" s="1"/>
  <c r="P1506" i="365"/>
  <c r="P1505" i="365" s="1"/>
  <c r="O1506" i="365"/>
  <c r="O1505" i="365" s="1"/>
  <c r="N1506" i="365"/>
  <c r="N1505" i="365" s="1"/>
  <c r="M1506" i="365"/>
  <c r="M1505" i="365" s="1"/>
  <c r="L1506" i="365"/>
  <c r="L1505" i="365" s="1"/>
  <c r="J1506" i="365"/>
  <c r="J1505" i="365" s="1"/>
  <c r="I1506" i="365"/>
  <c r="I1505" i="365" s="1"/>
  <c r="H1506" i="365"/>
  <c r="H1505" i="365" s="1"/>
  <c r="G1506" i="365"/>
  <c r="G1505" i="365" s="1"/>
  <c r="F1506" i="365"/>
  <c r="F1505" i="365" s="1"/>
  <c r="D1506" i="365"/>
  <c r="D1505" i="365" s="1"/>
  <c r="AA1504" i="365"/>
  <c r="R1504" i="365"/>
  <c r="K1504" i="365"/>
  <c r="AA1503" i="365"/>
  <c r="R1503" i="365"/>
  <c r="K1503" i="365"/>
  <c r="AA1502" i="365"/>
  <c r="R1502" i="365"/>
  <c r="K1502" i="365"/>
  <c r="AA1501" i="365"/>
  <c r="R1501" i="365"/>
  <c r="K1501" i="365"/>
  <c r="AA1500" i="365"/>
  <c r="R1500" i="365"/>
  <c r="K1500" i="365"/>
  <c r="AA1499" i="365"/>
  <c r="R1499" i="365"/>
  <c r="K1499" i="365"/>
  <c r="AA1498" i="365"/>
  <c r="R1498" i="365"/>
  <c r="K1498" i="365"/>
  <c r="AA1497" i="365"/>
  <c r="R1497" i="365"/>
  <c r="K1497" i="365"/>
  <c r="AA1496" i="365"/>
  <c r="R1496" i="365"/>
  <c r="K1496" i="365"/>
  <c r="AA1495" i="365"/>
  <c r="R1495" i="365"/>
  <c r="K1495" i="365"/>
  <c r="AA1494" i="365"/>
  <c r="R1494" i="365"/>
  <c r="K1494" i="365"/>
  <c r="AA1493" i="365"/>
  <c r="R1493" i="365"/>
  <c r="K1493" i="365"/>
  <c r="AA1492" i="365"/>
  <c r="R1492" i="365"/>
  <c r="K1492" i="365"/>
  <c r="Z1491" i="365"/>
  <c r="Z1479" i="365" s="1"/>
  <c r="Z1478" i="365" s="1"/>
  <c r="Y1491" i="365"/>
  <c r="Y1479" i="365" s="1"/>
  <c r="X1491" i="365"/>
  <c r="X1479" i="365" s="1"/>
  <c r="W1491" i="365"/>
  <c r="W1479" i="365" s="1"/>
  <c r="V1491" i="365"/>
  <c r="V1479" i="365" s="1"/>
  <c r="U1491" i="365"/>
  <c r="U1479" i="365" s="1"/>
  <c r="T1491" i="365"/>
  <c r="T1479" i="365" s="1"/>
  <c r="S1491" i="365"/>
  <c r="S1479" i="365" s="1"/>
  <c r="Q1491" i="365"/>
  <c r="Q1479" i="365" s="1"/>
  <c r="P1491" i="365"/>
  <c r="P1479" i="365" s="1"/>
  <c r="O1491" i="365"/>
  <c r="O1479" i="365" s="1"/>
  <c r="N1491" i="365"/>
  <c r="N1479" i="365" s="1"/>
  <c r="M1491" i="365"/>
  <c r="M1479" i="365" s="1"/>
  <c r="L1491" i="365"/>
  <c r="J1491" i="365"/>
  <c r="J1479" i="365" s="1"/>
  <c r="I1491" i="365"/>
  <c r="I1479" i="365" s="1"/>
  <c r="H1491" i="365"/>
  <c r="H1479" i="365" s="1"/>
  <c r="G1491" i="365"/>
  <c r="G1479" i="365" s="1"/>
  <c r="F1491" i="365"/>
  <c r="F1479" i="365" s="1"/>
  <c r="D1491" i="365"/>
  <c r="AA1490" i="365"/>
  <c r="R1490" i="365"/>
  <c r="K1490" i="365"/>
  <c r="AA1489" i="365"/>
  <c r="R1489" i="365"/>
  <c r="K1489" i="365"/>
  <c r="AA1488" i="365"/>
  <c r="R1488" i="365"/>
  <c r="K1488" i="365"/>
  <c r="AA1487" i="365"/>
  <c r="R1487" i="365"/>
  <c r="K1487" i="365"/>
  <c r="AA1486" i="365"/>
  <c r="R1486" i="365"/>
  <c r="K1486" i="365"/>
  <c r="AA1485" i="365"/>
  <c r="R1485" i="365"/>
  <c r="K1485" i="365"/>
  <c r="AA1484" i="365"/>
  <c r="R1484" i="365"/>
  <c r="K1484" i="365"/>
  <c r="AA1483" i="365"/>
  <c r="R1483" i="365"/>
  <c r="K1483" i="365"/>
  <c r="AA1482" i="365"/>
  <c r="R1482" i="365"/>
  <c r="K1482" i="365"/>
  <c r="AA1481" i="365"/>
  <c r="R1481" i="365"/>
  <c r="K1481" i="365"/>
  <c r="AA1480" i="365"/>
  <c r="R1480" i="365"/>
  <c r="K1480" i="365"/>
  <c r="AA1477" i="365"/>
  <c r="R1477" i="365"/>
  <c r="K1477" i="365"/>
  <c r="AA1476" i="365"/>
  <c r="R1476" i="365"/>
  <c r="K1476" i="365"/>
  <c r="AA1475" i="365"/>
  <c r="R1475" i="365"/>
  <c r="K1475" i="365"/>
  <c r="AA1474" i="365"/>
  <c r="R1474" i="365"/>
  <c r="K1474" i="365"/>
  <c r="AA1473" i="365"/>
  <c r="R1473" i="365"/>
  <c r="K1473" i="365"/>
  <c r="AA1472" i="365"/>
  <c r="R1472" i="365"/>
  <c r="K1472" i="365"/>
  <c r="AA1471" i="365"/>
  <c r="R1471" i="365"/>
  <c r="K1471" i="365"/>
  <c r="AA1470" i="365"/>
  <c r="R1470" i="365"/>
  <c r="K1470" i="365"/>
  <c r="AA1469" i="365"/>
  <c r="R1469" i="365"/>
  <c r="K1469" i="365"/>
  <c r="AA1468" i="365"/>
  <c r="R1468" i="365"/>
  <c r="K1468" i="365"/>
  <c r="AA1467" i="365"/>
  <c r="R1467" i="365"/>
  <c r="K1467" i="365"/>
  <c r="AA1466" i="365"/>
  <c r="R1466" i="365"/>
  <c r="K1466" i="365"/>
  <c r="AA1465" i="365"/>
  <c r="R1465" i="365"/>
  <c r="K1465" i="365"/>
  <c r="AA1464" i="365"/>
  <c r="R1464" i="365"/>
  <c r="K1464" i="365"/>
  <c r="AA1463" i="365"/>
  <c r="R1463" i="365"/>
  <c r="K1463" i="365"/>
  <c r="AA1462" i="365"/>
  <c r="R1462" i="365"/>
  <c r="K1462" i="365"/>
  <c r="AA1461" i="365"/>
  <c r="R1461" i="365"/>
  <c r="K1461" i="365"/>
  <c r="AA1460" i="365"/>
  <c r="R1460" i="365"/>
  <c r="K1460" i="365"/>
  <c r="AA1459" i="365"/>
  <c r="R1459" i="365"/>
  <c r="K1459" i="365"/>
  <c r="AA1458" i="365"/>
  <c r="R1458" i="365"/>
  <c r="K1458" i="365"/>
  <c r="AA1457" i="365"/>
  <c r="R1457" i="365"/>
  <c r="K1457" i="365"/>
  <c r="AA1456" i="365"/>
  <c r="R1456" i="365"/>
  <c r="K1456" i="365"/>
  <c r="AA1455" i="365"/>
  <c r="R1455" i="365"/>
  <c r="K1455" i="365"/>
  <c r="AA1454" i="365"/>
  <c r="R1454" i="365"/>
  <c r="K1454" i="365"/>
  <c r="AA1453" i="365"/>
  <c r="R1453" i="365"/>
  <c r="K1453" i="365"/>
  <c r="AA1452" i="365"/>
  <c r="R1452" i="365"/>
  <c r="K1452" i="365"/>
  <c r="AA1451" i="365"/>
  <c r="R1451" i="365"/>
  <c r="K1451" i="365"/>
  <c r="AA1450" i="365"/>
  <c r="R1450" i="365"/>
  <c r="K1450" i="365"/>
  <c r="AA1449" i="365"/>
  <c r="R1449" i="365"/>
  <c r="K1449" i="365"/>
  <c r="AA1448" i="365"/>
  <c r="R1448" i="365"/>
  <c r="K1448" i="365"/>
  <c r="AA1447" i="365"/>
  <c r="R1447" i="365"/>
  <c r="K1447" i="365"/>
  <c r="AA1446" i="365"/>
  <c r="R1446" i="365"/>
  <c r="K1446" i="365"/>
  <c r="AA1445" i="365"/>
  <c r="R1445" i="365"/>
  <c r="K1445" i="365"/>
  <c r="AA1444" i="365"/>
  <c r="R1444" i="365"/>
  <c r="K1444" i="365"/>
  <c r="AA1443" i="365"/>
  <c r="R1443" i="365"/>
  <c r="K1443" i="365"/>
  <c r="AA1442" i="365"/>
  <c r="R1442" i="365"/>
  <c r="K1442" i="365"/>
  <c r="AA1441" i="365"/>
  <c r="R1441" i="365"/>
  <c r="K1441" i="365"/>
  <c r="AA1440" i="365"/>
  <c r="R1440" i="365"/>
  <c r="K1440" i="365"/>
  <c r="AA1439" i="365"/>
  <c r="R1439" i="365"/>
  <c r="K1439" i="365"/>
  <c r="AA1438" i="365"/>
  <c r="R1438" i="365"/>
  <c r="K1438" i="365"/>
  <c r="AA1437" i="365"/>
  <c r="R1437" i="365"/>
  <c r="K1437" i="365"/>
  <c r="AA1436" i="365"/>
  <c r="R1436" i="365"/>
  <c r="K1436" i="365"/>
  <c r="AA1435" i="365"/>
  <c r="R1435" i="365"/>
  <c r="K1435" i="365"/>
  <c r="AA1434" i="365"/>
  <c r="R1434" i="365"/>
  <c r="K1434" i="365"/>
  <c r="AA1433" i="365"/>
  <c r="R1433" i="365"/>
  <c r="K1433" i="365"/>
  <c r="AA1432" i="365"/>
  <c r="R1432" i="365"/>
  <c r="K1432" i="365"/>
  <c r="AA1431" i="365"/>
  <c r="R1431" i="365"/>
  <c r="K1431" i="365"/>
  <c r="AA1430" i="365"/>
  <c r="R1430" i="365"/>
  <c r="K1430" i="365"/>
  <c r="AA1429" i="365"/>
  <c r="R1429" i="365"/>
  <c r="K1429" i="365"/>
  <c r="AA1428" i="365"/>
  <c r="R1428" i="365"/>
  <c r="K1428" i="365"/>
  <c r="AA1427" i="365"/>
  <c r="R1427" i="365"/>
  <c r="K1427" i="365"/>
  <c r="AA1426" i="365"/>
  <c r="R1426" i="365"/>
  <c r="K1426" i="365"/>
  <c r="AA1425" i="365"/>
  <c r="R1425" i="365"/>
  <c r="K1425" i="365"/>
  <c r="AA1424" i="365"/>
  <c r="R1424" i="365"/>
  <c r="K1424" i="365"/>
  <c r="AA1423" i="365"/>
  <c r="R1423" i="365"/>
  <c r="K1423" i="365"/>
  <c r="AA1422" i="365"/>
  <c r="R1422" i="365"/>
  <c r="K1422" i="365"/>
  <c r="AA1421" i="365"/>
  <c r="R1421" i="365"/>
  <c r="K1421" i="365"/>
  <c r="AA1420" i="365"/>
  <c r="R1420" i="365"/>
  <c r="K1420" i="365"/>
  <c r="AA1419" i="365"/>
  <c r="R1419" i="365"/>
  <c r="K1419" i="365"/>
  <c r="AA1418" i="365"/>
  <c r="R1418" i="365"/>
  <c r="K1418" i="365"/>
  <c r="AA1417" i="365"/>
  <c r="R1417" i="365"/>
  <c r="K1417" i="365"/>
  <c r="AA1416" i="365"/>
  <c r="R1416" i="365"/>
  <c r="K1416" i="365"/>
  <c r="AA1415" i="365"/>
  <c r="R1415" i="365"/>
  <c r="K1415" i="365"/>
  <c r="AA1414" i="365"/>
  <c r="R1414" i="365"/>
  <c r="K1414" i="365"/>
  <c r="AA1413" i="365"/>
  <c r="R1413" i="365"/>
  <c r="K1413" i="365"/>
  <c r="AA1412" i="365"/>
  <c r="R1412" i="365"/>
  <c r="K1412" i="365"/>
  <c r="AA1411" i="365"/>
  <c r="R1411" i="365"/>
  <c r="K1411" i="365"/>
  <c r="AA1410" i="365"/>
  <c r="R1410" i="365"/>
  <c r="K1410" i="365"/>
  <c r="AA1409" i="365"/>
  <c r="R1409" i="365"/>
  <c r="K1409" i="365"/>
  <c r="AA1408" i="365"/>
  <c r="R1408" i="365"/>
  <c r="K1408" i="365"/>
  <c r="AA1407" i="365"/>
  <c r="R1407" i="365"/>
  <c r="K1407" i="365"/>
  <c r="AA1406" i="365"/>
  <c r="R1406" i="365"/>
  <c r="K1406" i="365"/>
  <c r="AA1405" i="365"/>
  <c r="R1405" i="365"/>
  <c r="K1405" i="365"/>
  <c r="AA1404" i="365"/>
  <c r="R1404" i="365"/>
  <c r="K1404" i="365"/>
  <c r="AA1403" i="365"/>
  <c r="R1403" i="365"/>
  <c r="K1403" i="365"/>
  <c r="AA1402" i="365"/>
  <c r="R1402" i="365"/>
  <c r="K1402" i="365"/>
  <c r="AA1401" i="365"/>
  <c r="R1401" i="365"/>
  <c r="K1401" i="365"/>
  <c r="AA1400" i="365"/>
  <c r="R1400" i="365"/>
  <c r="K1400" i="365"/>
  <c r="AA1399" i="365"/>
  <c r="R1399" i="365"/>
  <c r="K1399" i="365"/>
  <c r="AA1398" i="365"/>
  <c r="R1398" i="365"/>
  <c r="K1398" i="365"/>
  <c r="AA1397" i="365"/>
  <c r="R1397" i="365"/>
  <c r="K1397" i="365"/>
  <c r="AA1396" i="365"/>
  <c r="R1396" i="365"/>
  <c r="K1396" i="365"/>
  <c r="AA1395" i="365"/>
  <c r="R1395" i="365"/>
  <c r="K1395" i="365"/>
  <c r="AA1394" i="365"/>
  <c r="R1394" i="365"/>
  <c r="K1394" i="365"/>
  <c r="AA1393" i="365"/>
  <c r="R1393" i="365"/>
  <c r="K1393" i="365"/>
  <c r="AA1392" i="365"/>
  <c r="R1392" i="365"/>
  <c r="K1392" i="365"/>
  <c r="AA1391" i="365"/>
  <c r="R1391" i="365"/>
  <c r="K1391" i="365"/>
  <c r="AA1390" i="365"/>
  <c r="R1390" i="365"/>
  <c r="K1390" i="365"/>
  <c r="AA1389" i="365"/>
  <c r="R1389" i="365"/>
  <c r="K1389" i="365"/>
  <c r="AA1388" i="365"/>
  <c r="R1388" i="365"/>
  <c r="K1388" i="365"/>
  <c r="AA1387" i="365"/>
  <c r="R1387" i="365"/>
  <c r="K1387" i="365"/>
  <c r="AA1386" i="365"/>
  <c r="R1386" i="365"/>
  <c r="K1386" i="365"/>
  <c r="AA1385" i="365"/>
  <c r="R1385" i="365"/>
  <c r="K1385" i="365"/>
  <c r="AA1384" i="365"/>
  <c r="R1384" i="365"/>
  <c r="K1384" i="365"/>
  <c r="AA1383" i="365"/>
  <c r="R1383" i="365"/>
  <c r="K1383" i="365"/>
  <c r="AA1382" i="365"/>
  <c r="R1382" i="365"/>
  <c r="K1382" i="365"/>
  <c r="AA1381" i="365"/>
  <c r="R1381" i="365"/>
  <c r="K1381" i="365"/>
  <c r="AA1380" i="365"/>
  <c r="R1380" i="365"/>
  <c r="K1380" i="365"/>
  <c r="AA1379" i="365"/>
  <c r="R1379" i="365"/>
  <c r="K1379" i="365"/>
  <c r="AA1378" i="365"/>
  <c r="R1378" i="365"/>
  <c r="K1378" i="365"/>
  <c r="AA1377" i="365"/>
  <c r="R1377" i="365"/>
  <c r="K1377" i="365"/>
  <c r="AA1376" i="365"/>
  <c r="R1376" i="365"/>
  <c r="K1376" i="365"/>
  <c r="AA1375" i="365"/>
  <c r="R1375" i="365"/>
  <c r="K1375" i="365"/>
  <c r="AA1374" i="365"/>
  <c r="R1374" i="365"/>
  <c r="K1374" i="365"/>
  <c r="AA1373" i="365"/>
  <c r="R1373" i="365"/>
  <c r="K1373" i="365"/>
  <c r="AA1372" i="365"/>
  <c r="R1372" i="365"/>
  <c r="K1372" i="365"/>
  <c r="AA1371" i="365"/>
  <c r="R1371" i="365"/>
  <c r="K1371" i="365"/>
  <c r="AA1370" i="365"/>
  <c r="R1370" i="365"/>
  <c r="K1370" i="365"/>
  <c r="AA1369" i="365"/>
  <c r="R1369" i="365"/>
  <c r="K1369" i="365"/>
  <c r="AA1368" i="365"/>
  <c r="R1368" i="365"/>
  <c r="K1368" i="365"/>
  <c r="AA1367" i="365"/>
  <c r="R1367" i="365"/>
  <c r="K1367" i="365"/>
  <c r="AA1366" i="365"/>
  <c r="R1366" i="365"/>
  <c r="K1366" i="365"/>
  <c r="AA1365" i="365"/>
  <c r="R1365" i="365"/>
  <c r="K1365" i="365"/>
  <c r="AA1364" i="365"/>
  <c r="R1364" i="365"/>
  <c r="K1364" i="365"/>
  <c r="AA1363" i="365"/>
  <c r="R1363" i="365"/>
  <c r="K1363" i="365"/>
  <c r="AA1362" i="365"/>
  <c r="R1362" i="365"/>
  <c r="K1362" i="365"/>
  <c r="AA1361" i="365"/>
  <c r="R1361" i="365"/>
  <c r="K1361" i="365"/>
  <c r="AA1360" i="365"/>
  <c r="R1360" i="365"/>
  <c r="K1360" i="365"/>
  <c r="AA1359" i="365"/>
  <c r="R1359" i="365"/>
  <c r="K1359" i="365"/>
  <c r="AA1358" i="365"/>
  <c r="R1358" i="365"/>
  <c r="K1358" i="365"/>
  <c r="AA1357" i="365"/>
  <c r="R1357" i="365"/>
  <c r="K1357" i="365"/>
  <c r="AA1356" i="365"/>
  <c r="R1356" i="365"/>
  <c r="K1356" i="365"/>
  <c r="AA1355" i="365"/>
  <c r="R1355" i="365"/>
  <c r="K1355" i="365"/>
  <c r="AA1354" i="365"/>
  <c r="R1354" i="365"/>
  <c r="K1354" i="365"/>
  <c r="AA1353" i="365"/>
  <c r="R1353" i="365"/>
  <c r="K1353" i="365"/>
  <c r="AA1352" i="365"/>
  <c r="R1352" i="365"/>
  <c r="K1352" i="365"/>
  <c r="AA1351" i="365"/>
  <c r="R1351" i="365"/>
  <c r="K1351" i="365"/>
  <c r="AA1350" i="365"/>
  <c r="R1350" i="365"/>
  <c r="K1350" i="365"/>
  <c r="AA1349" i="365"/>
  <c r="R1349" i="365"/>
  <c r="K1349" i="365"/>
  <c r="AA1348" i="365"/>
  <c r="R1348" i="365"/>
  <c r="K1348" i="365"/>
  <c r="AA1347" i="365"/>
  <c r="R1347" i="365"/>
  <c r="K1347" i="365"/>
  <c r="AA1346" i="365"/>
  <c r="R1346" i="365"/>
  <c r="K1346" i="365"/>
  <c r="AA1345" i="365"/>
  <c r="R1345" i="365"/>
  <c r="K1345" i="365"/>
  <c r="AA1344" i="365"/>
  <c r="R1344" i="365"/>
  <c r="K1344" i="365"/>
  <c r="AA1343" i="365"/>
  <c r="R1343" i="365"/>
  <c r="K1343" i="365"/>
  <c r="AA1342" i="365"/>
  <c r="R1342" i="365"/>
  <c r="K1342" i="365"/>
  <c r="AA1341" i="365"/>
  <c r="R1341" i="365"/>
  <c r="K1341" i="365"/>
  <c r="AA1340" i="365"/>
  <c r="R1340" i="365"/>
  <c r="K1340" i="365"/>
  <c r="AA1339" i="365"/>
  <c r="R1339" i="365"/>
  <c r="K1339" i="365"/>
  <c r="AA1338" i="365"/>
  <c r="R1338" i="365"/>
  <c r="K1338" i="365"/>
  <c r="AA1337" i="365"/>
  <c r="R1337" i="365"/>
  <c r="K1337" i="365"/>
  <c r="AA1336" i="365"/>
  <c r="R1336" i="365"/>
  <c r="K1336" i="365"/>
  <c r="AA1335" i="365"/>
  <c r="R1335" i="365"/>
  <c r="K1335" i="365"/>
  <c r="AA1334" i="365"/>
  <c r="R1334" i="365"/>
  <c r="K1334" i="365"/>
  <c r="AA1333" i="365"/>
  <c r="R1333" i="365"/>
  <c r="K1333" i="365"/>
  <c r="AA1332" i="365"/>
  <c r="R1332" i="365"/>
  <c r="K1332" i="365"/>
  <c r="AA1331" i="365"/>
  <c r="R1331" i="365"/>
  <c r="K1331" i="365"/>
  <c r="AA1330" i="365"/>
  <c r="R1330" i="365"/>
  <c r="K1330" i="365"/>
  <c r="AA1329" i="365"/>
  <c r="R1329" i="365"/>
  <c r="K1329" i="365"/>
  <c r="AA1328" i="365"/>
  <c r="R1328" i="365"/>
  <c r="K1328" i="365"/>
  <c r="AA1327" i="365"/>
  <c r="R1327" i="365"/>
  <c r="K1327" i="365"/>
  <c r="AA1326" i="365"/>
  <c r="R1326" i="365"/>
  <c r="K1326" i="365"/>
  <c r="AA1325" i="365"/>
  <c r="R1325" i="365"/>
  <c r="K1325" i="365"/>
  <c r="AA1324" i="365"/>
  <c r="R1324" i="365"/>
  <c r="K1324" i="365"/>
  <c r="AA1323" i="365"/>
  <c r="R1323" i="365"/>
  <c r="K1323" i="365"/>
  <c r="AA1322" i="365"/>
  <c r="R1322" i="365"/>
  <c r="K1322" i="365"/>
  <c r="AA1321" i="365"/>
  <c r="R1321" i="365"/>
  <c r="K1321" i="365"/>
  <c r="AA1320" i="365"/>
  <c r="R1320" i="365"/>
  <c r="K1320" i="365"/>
  <c r="AA1319" i="365"/>
  <c r="R1319" i="365"/>
  <c r="K1319" i="365"/>
  <c r="AA1318" i="365"/>
  <c r="R1318" i="365"/>
  <c r="K1318" i="365"/>
  <c r="AA1317" i="365"/>
  <c r="R1317" i="365"/>
  <c r="K1317" i="365"/>
  <c r="AA1316" i="365"/>
  <c r="R1316" i="365"/>
  <c r="K1316" i="365"/>
  <c r="AA1315" i="365"/>
  <c r="R1315" i="365"/>
  <c r="K1315" i="365"/>
  <c r="AA1314" i="365"/>
  <c r="R1314" i="365"/>
  <c r="K1314" i="365"/>
  <c r="AA1313" i="365"/>
  <c r="R1313" i="365"/>
  <c r="K1313" i="365"/>
  <c r="AA1312" i="365"/>
  <c r="R1312" i="365"/>
  <c r="K1312" i="365"/>
  <c r="AA1311" i="365"/>
  <c r="R1311" i="365"/>
  <c r="K1311" i="365"/>
  <c r="AA1310" i="365"/>
  <c r="R1310" i="365"/>
  <c r="K1310" i="365"/>
  <c r="AA1309" i="365"/>
  <c r="R1309" i="365"/>
  <c r="K1309" i="365"/>
  <c r="AA1308" i="365"/>
  <c r="R1308" i="365"/>
  <c r="K1308" i="365"/>
  <c r="AA1307" i="365"/>
  <c r="R1307" i="365"/>
  <c r="K1307" i="365"/>
  <c r="AA1306" i="365"/>
  <c r="R1306" i="365"/>
  <c r="K1306" i="365"/>
  <c r="AA1305" i="365"/>
  <c r="R1305" i="365"/>
  <c r="K1305" i="365"/>
  <c r="AA1304" i="365"/>
  <c r="R1304" i="365"/>
  <c r="K1304" i="365"/>
  <c r="Z1303" i="365"/>
  <c r="Y1303" i="365"/>
  <c r="X1303" i="365"/>
  <c r="W1303" i="365"/>
  <c r="V1303" i="365"/>
  <c r="U1303" i="365"/>
  <c r="T1303" i="365"/>
  <c r="S1303" i="365"/>
  <c r="Q1303" i="365"/>
  <c r="P1303" i="365"/>
  <c r="O1303" i="365"/>
  <c r="N1303" i="365"/>
  <c r="M1303" i="365"/>
  <c r="L1303" i="365"/>
  <c r="J1303" i="365"/>
  <c r="I1303" i="365"/>
  <c r="H1303" i="365"/>
  <c r="G1303" i="365"/>
  <c r="F1303" i="365"/>
  <c r="D1303" i="365"/>
  <c r="AA1302" i="365"/>
  <c r="R1302" i="365"/>
  <c r="K1302" i="365"/>
  <c r="AA1301" i="365"/>
  <c r="R1301" i="365"/>
  <c r="K1301" i="365"/>
  <c r="AA1300" i="365"/>
  <c r="R1300" i="365"/>
  <c r="K1300" i="365"/>
  <c r="AA1299" i="365"/>
  <c r="R1299" i="365"/>
  <c r="K1299" i="365"/>
  <c r="AA1298" i="365"/>
  <c r="R1298" i="365"/>
  <c r="K1298" i="365"/>
  <c r="AA1297" i="365"/>
  <c r="R1297" i="365"/>
  <c r="K1297" i="365"/>
  <c r="AA1296" i="365"/>
  <c r="R1296" i="365"/>
  <c r="K1296" i="365"/>
  <c r="AA1295" i="365"/>
  <c r="R1295" i="365"/>
  <c r="K1295" i="365"/>
  <c r="AA1294" i="365"/>
  <c r="R1294" i="365"/>
  <c r="K1294" i="365"/>
  <c r="Z1293" i="365"/>
  <c r="Y1293" i="365"/>
  <c r="X1293" i="365"/>
  <c r="W1293" i="365"/>
  <c r="V1293" i="365"/>
  <c r="U1293" i="365"/>
  <c r="T1293" i="365"/>
  <c r="S1293" i="365"/>
  <c r="Q1293" i="365"/>
  <c r="P1293" i="365"/>
  <c r="O1293" i="365"/>
  <c r="N1293" i="365"/>
  <c r="M1293" i="365"/>
  <c r="L1293" i="365"/>
  <c r="J1293" i="365"/>
  <c r="I1293" i="365"/>
  <c r="H1293" i="365"/>
  <c r="G1293" i="365"/>
  <c r="F1293" i="365"/>
  <c r="D1293" i="365"/>
  <c r="AA1289" i="365"/>
  <c r="R1289" i="365"/>
  <c r="K1289" i="365"/>
  <c r="AA1288" i="365"/>
  <c r="R1288" i="365"/>
  <c r="K1288" i="365"/>
  <c r="AA1287" i="365"/>
  <c r="R1287" i="365"/>
  <c r="K1287" i="365"/>
  <c r="AA1286" i="365"/>
  <c r="R1286" i="365"/>
  <c r="K1286" i="365"/>
  <c r="AA1285" i="365"/>
  <c r="R1285" i="365"/>
  <c r="K1285" i="365"/>
  <c r="AA1283" i="365"/>
  <c r="R1283" i="365"/>
  <c r="K1283" i="365"/>
  <c r="AA1282" i="365"/>
  <c r="R1282" i="365"/>
  <c r="K1282" i="365"/>
  <c r="AA1281" i="365"/>
  <c r="R1281" i="365"/>
  <c r="K1281" i="365"/>
  <c r="AA1280" i="365"/>
  <c r="R1280" i="365"/>
  <c r="K1280" i="365"/>
  <c r="AA1279" i="365"/>
  <c r="R1279" i="365"/>
  <c r="K1279" i="365"/>
  <c r="AA1278" i="365"/>
  <c r="R1278" i="365"/>
  <c r="K1278" i="365"/>
  <c r="Z1277" i="365"/>
  <c r="Y1277" i="365"/>
  <c r="X1277" i="365"/>
  <c r="X1276" i="365" s="1"/>
  <c r="W1277" i="365"/>
  <c r="W1276" i="365" s="1"/>
  <c r="V1277" i="365"/>
  <c r="V1276" i="365" s="1"/>
  <c r="U1277" i="365"/>
  <c r="U1276" i="365" s="1"/>
  <c r="T1277" i="365"/>
  <c r="T1276" i="365" s="1"/>
  <c r="S1277" i="365"/>
  <c r="S1276" i="365" s="1"/>
  <c r="Q1277" i="365"/>
  <c r="P1277" i="365"/>
  <c r="P1276" i="365" s="1"/>
  <c r="O1277" i="365"/>
  <c r="O1276" i="365" s="1"/>
  <c r="N1277" i="365"/>
  <c r="N1276" i="365" s="1"/>
  <c r="M1277" i="365"/>
  <c r="M1276" i="365" s="1"/>
  <c r="L1277" i="365"/>
  <c r="L1276" i="365" s="1"/>
  <c r="J1277" i="365"/>
  <c r="J1276" i="365" s="1"/>
  <c r="I1277" i="365"/>
  <c r="I1276" i="365" s="1"/>
  <c r="H1277" i="365"/>
  <c r="G1277" i="365"/>
  <c r="G1276" i="365" s="1"/>
  <c r="F1277" i="365"/>
  <c r="F1276" i="365" s="1"/>
  <c r="D1277" i="365"/>
  <c r="D1276" i="365" s="1"/>
  <c r="Z1276" i="365"/>
  <c r="Y1276" i="365"/>
  <c r="Q1276" i="365"/>
  <c r="H1276" i="365"/>
  <c r="AA1275" i="365"/>
  <c r="R1275" i="365"/>
  <c r="K1275" i="365"/>
  <c r="Z1274" i="365"/>
  <c r="Z1273" i="365" s="1"/>
  <c r="Z1272" i="365" s="1"/>
  <c r="Y1274" i="365"/>
  <c r="Y1273" i="365" s="1"/>
  <c r="Y1272" i="365" s="1"/>
  <c r="X1274" i="365"/>
  <c r="X1273" i="365" s="1"/>
  <c r="X1272" i="365" s="1"/>
  <c r="W1274" i="365"/>
  <c r="W1273" i="365" s="1"/>
  <c r="W1272" i="365" s="1"/>
  <c r="V1274" i="365"/>
  <c r="V1273" i="365" s="1"/>
  <c r="V1272" i="365" s="1"/>
  <c r="U1274" i="365"/>
  <c r="U1273" i="365" s="1"/>
  <c r="U1272" i="365" s="1"/>
  <c r="T1274" i="365"/>
  <c r="T1273" i="365" s="1"/>
  <c r="T1272" i="365" s="1"/>
  <c r="S1274" i="365"/>
  <c r="S1273" i="365" s="1"/>
  <c r="S1272" i="365" s="1"/>
  <c r="Q1274" i="365"/>
  <c r="Q1273" i="365" s="1"/>
  <c r="Q1272" i="365" s="1"/>
  <c r="P1274" i="365"/>
  <c r="P1273" i="365" s="1"/>
  <c r="P1272" i="365" s="1"/>
  <c r="O1274" i="365"/>
  <c r="O1273" i="365" s="1"/>
  <c r="O1272" i="365" s="1"/>
  <c r="N1274" i="365"/>
  <c r="N1273" i="365" s="1"/>
  <c r="N1272" i="365" s="1"/>
  <c r="M1274" i="365"/>
  <c r="M1273" i="365" s="1"/>
  <c r="M1272" i="365" s="1"/>
  <c r="L1274" i="365"/>
  <c r="J1274" i="365"/>
  <c r="J1273" i="365" s="1"/>
  <c r="J1272" i="365" s="1"/>
  <c r="I1274" i="365"/>
  <c r="I1273" i="365" s="1"/>
  <c r="I1272" i="365" s="1"/>
  <c r="H1274" i="365"/>
  <c r="H1273" i="365" s="1"/>
  <c r="H1272" i="365" s="1"/>
  <c r="G1274" i="365"/>
  <c r="G1273" i="365" s="1"/>
  <c r="G1272" i="365" s="1"/>
  <c r="F1274" i="365"/>
  <c r="F1273" i="365" s="1"/>
  <c r="F1272" i="365" s="1"/>
  <c r="D1274" i="365"/>
  <c r="AA1271" i="365"/>
  <c r="R1271" i="365"/>
  <c r="K1271" i="365"/>
  <c r="AA1270" i="365"/>
  <c r="R1270" i="365"/>
  <c r="K1270" i="365"/>
  <c r="Z1269" i="365"/>
  <c r="Y1269" i="365"/>
  <c r="X1269" i="365"/>
  <c r="W1269" i="365"/>
  <c r="V1269" i="365"/>
  <c r="U1269" i="365"/>
  <c r="T1269" i="365"/>
  <c r="S1269" i="365"/>
  <c r="Q1269" i="365"/>
  <c r="P1269" i="365"/>
  <c r="O1269" i="365"/>
  <c r="N1269" i="365"/>
  <c r="M1269" i="365"/>
  <c r="L1269" i="365"/>
  <c r="J1269" i="365"/>
  <c r="I1269" i="365"/>
  <c r="H1269" i="365"/>
  <c r="G1269" i="365"/>
  <c r="F1269" i="365"/>
  <c r="D1269" i="365"/>
  <c r="AA1268" i="365"/>
  <c r="R1268" i="365"/>
  <c r="K1268" i="365"/>
  <c r="Z1267" i="365"/>
  <c r="Z1266" i="365" s="1"/>
  <c r="Y1267" i="365"/>
  <c r="Y1266" i="365" s="1"/>
  <c r="X1267" i="365"/>
  <c r="X1266" i="365" s="1"/>
  <c r="W1267" i="365"/>
  <c r="W1266" i="365" s="1"/>
  <c r="V1267" i="365"/>
  <c r="V1266" i="365" s="1"/>
  <c r="U1267" i="365"/>
  <c r="U1266" i="365" s="1"/>
  <c r="T1267" i="365"/>
  <c r="T1266" i="365" s="1"/>
  <c r="S1267" i="365"/>
  <c r="S1266" i="365" s="1"/>
  <c r="Q1267" i="365"/>
  <c r="Q1266" i="365" s="1"/>
  <c r="P1267" i="365"/>
  <c r="P1266" i="365" s="1"/>
  <c r="O1267" i="365"/>
  <c r="O1266" i="365" s="1"/>
  <c r="N1267" i="365"/>
  <c r="N1266" i="365" s="1"/>
  <c r="M1267" i="365"/>
  <c r="M1266" i="365" s="1"/>
  <c r="L1267" i="365"/>
  <c r="L1266" i="365" s="1"/>
  <c r="J1267" i="365"/>
  <c r="J1266" i="365" s="1"/>
  <c r="I1267" i="365"/>
  <c r="I1266" i="365" s="1"/>
  <c r="H1267" i="365"/>
  <c r="H1266" i="365" s="1"/>
  <c r="G1267" i="365"/>
  <c r="G1266" i="365" s="1"/>
  <c r="F1267" i="365"/>
  <c r="F1266" i="365" s="1"/>
  <c r="F1265" i="365" s="1"/>
  <c r="D1267" i="365"/>
  <c r="D1266" i="365" s="1"/>
  <c r="AA1263" i="365"/>
  <c r="R1263" i="365"/>
  <c r="K1263" i="365"/>
  <c r="Z1262" i="365"/>
  <c r="Z1261" i="365" s="1"/>
  <c r="Y1262" i="365"/>
  <c r="Y1261" i="365" s="1"/>
  <c r="X1262" i="365"/>
  <c r="X1261" i="365" s="1"/>
  <c r="W1262" i="365"/>
  <c r="W1261" i="365" s="1"/>
  <c r="V1262" i="365"/>
  <c r="V1261" i="365" s="1"/>
  <c r="U1262" i="365"/>
  <c r="U1261" i="365" s="1"/>
  <c r="T1262" i="365"/>
  <c r="T1261" i="365" s="1"/>
  <c r="S1262" i="365"/>
  <c r="S1261" i="365" s="1"/>
  <c r="Q1262" i="365"/>
  <c r="Q1261" i="365" s="1"/>
  <c r="P1262" i="365"/>
  <c r="P1261" i="365" s="1"/>
  <c r="O1262" i="365"/>
  <c r="O1261" i="365" s="1"/>
  <c r="N1262" i="365"/>
  <c r="N1261" i="365" s="1"/>
  <c r="M1262" i="365"/>
  <c r="M1261" i="365" s="1"/>
  <c r="L1262" i="365"/>
  <c r="J1262" i="365"/>
  <c r="J1261" i="365" s="1"/>
  <c r="I1262" i="365"/>
  <c r="I1261" i="365" s="1"/>
  <c r="H1262" i="365"/>
  <c r="H1261" i="365" s="1"/>
  <c r="G1262" i="365"/>
  <c r="G1261" i="365" s="1"/>
  <c r="F1262" i="365"/>
  <c r="F1261" i="365" s="1"/>
  <c r="D1262" i="365"/>
  <c r="AA1260" i="365"/>
  <c r="R1260" i="365"/>
  <c r="K1260" i="365"/>
  <c r="Z1259" i="365"/>
  <c r="Z1258" i="365" s="1"/>
  <c r="Y1259" i="365"/>
  <c r="Y1258" i="365" s="1"/>
  <c r="X1259" i="365"/>
  <c r="X1258" i="365" s="1"/>
  <c r="W1259" i="365"/>
  <c r="W1258" i="365" s="1"/>
  <c r="V1259" i="365"/>
  <c r="V1258" i="365" s="1"/>
  <c r="U1259" i="365"/>
  <c r="U1258" i="365" s="1"/>
  <c r="T1259" i="365"/>
  <c r="T1258" i="365" s="1"/>
  <c r="S1259" i="365"/>
  <c r="S1258" i="365" s="1"/>
  <c r="Q1259" i="365"/>
  <c r="Q1258" i="365" s="1"/>
  <c r="P1259" i="365"/>
  <c r="P1258" i="365" s="1"/>
  <c r="O1259" i="365"/>
  <c r="O1258" i="365" s="1"/>
  <c r="N1259" i="365"/>
  <c r="N1258" i="365" s="1"/>
  <c r="M1259" i="365"/>
  <c r="M1258" i="365" s="1"/>
  <c r="L1259" i="365"/>
  <c r="L1258" i="365" s="1"/>
  <c r="J1259" i="365"/>
  <c r="J1258" i="365" s="1"/>
  <c r="I1259" i="365"/>
  <c r="I1258" i="365" s="1"/>
  <c r="H1259" i="365"/>
  <c r="H1258" i="365" s="1"/>
  <c r="G1259" i="365"/>
  <c r="G1258" i="365" s="1"/>
  <c r="F1259" i="365"/>
  <c r="F1258" i="365" s="1"/>
  <c r="D1259" i="365"/>
  <c r="D1258" i="365" s="1"/>
  <c r="AA1256" i="365"/>
  <c r="R1256" i="365"/>
  <c r="K1256" i="365"/>
  <c r="Z1255" i="365"/>
  <c r="Z1254" i="365" s="1"/>
  <c r="Z1253" i="365" s="1"/>
  <c r="Z1252" i="365" s="1"/>
  <c r="Z1251" i="365" s="1"/>
  <c r="Z1250" i="365" s="1"/>
  <c r="Y1255" i="365"/>
  <c r="Y1254" i="365" s="1"/>
  <c r="Y1253" i="365" s="1"/>
  <c r="Y1252" i="365" s="1"/>
  <c r="Y1251" i="365" s="1"/>
  <c r="Y1250" i="365" s="1"/>
  <c r="X1255" i="365"/>
  <c r="X1254" i="365" s="1"/>
  <c r="X1253" i="365" s="1"/>
  <c r="X1252" i="365" s="1"/>
  <c r="X1251" i="365" s="1"/>
  <c r="X1250" i="365" s="1"/>
  <c r="W1255" i="365"/>
  <c r="W1254" i="365" s="1"/>
  <c r="W1253" i="365" s="1"/>
  <c r="W1252" i="365" s="1"/>
  <c r="W1251" i="365" s="1"/>
  <c r="W1250" i="365" s="1"/>
  <c r="V1255" i="365"/>
  <c r="V1254" i="365" s="1"/>
  <c r="V1253" i="365" s="1"/>
  <c r="V1252" i="365" s="1"/>
  <c r="V1251" i="365" s="1"/>
  <c r="V1250" i="365" s="1"/>
  <c r="U1255" i="365"/>
  <c r="U1254" i="365" s="1"/>
  <c r="U1253" i="365" s="1"/>
  <c r="U1252" i="365" s="1"/>
  <c r="U1251" i="365" s="1"/>
  <c r="U1250" i="365" s="1"/>
  <c r="T1255" i="365"/>
  <c r="T1254" i="365" s="1"/>
  <c r="T1253" i="365" s="1"/>
  <c r="T1252" i="365" s="1"/>
  <c r="T1251" i="365" s="1"/>
  <c r="T1250" i="365" s="1"/>
  <c r="S1255" i="365"/>
  <c r="S1254" i="365" s="1"/>
  <c r="S1253" i="365" s="1"/>
  <c r="S1252" i="365" s="1"/>
  <c r="S1251" i="365" s="1"/>
  <c r="S1250" i="365" s="1"/>
  <c r="Q1255" i="365"/>
  <c r="Q1254" i="365" s="1"/>
  <c r="Q1253" i="365" s="1"/>
  <c r="Q1252" i="365" s="1"/>
  <c r="Q1251" i="365" s="1"/>
  <c r="Q1250" i="365" s="1"/>
  <c r="P1255" i="365"/>
  <c r="P1254" i="365" s="1"/>
  <c r="P1253" i="365" s="1"/>
  <c r="P1252" i="365" s="1"/>
  <c r="P1251" i="365" s="1"/>
  <c r="P1250" i="365" s="1"/>
  <c r="O1255" i="365"/>
  <c r="O1254" i="365" s="1"/>
  <c r="N1255" i="365"/>
  <c r="N1254" i="365" s="1"/>
  <c r="N1253" i="365" s="1"/>
  <c r="N1252" i="365" s="1"/>
  <c r="N1251" i="365" s="1"/>
  <c r="N1250" i="365" s="1"/>
  <c r="M1255" i="365"/>
  <c r="L1255" i="365"/>
  <c r="J1255" i="365"/>
  <c r="J1254" i="365" s="1"/>
  <c r="J1253" i="365" s="1"/>
  <c r="J1252" i="365" s="1"/>
  <c r="J1251" i="365" s="1"/>
  <c r="J1250" i="365" s="1"/>
  <c r="I1255" i="365"/>
  <c r="I1254" i="365" s="1"/>
  <c r="I1253" i="365" s="1"/>
  <c r="I1252" i="365" s="1"/>
  <c r="I1251" i="365" s="1"/>
  <c r="I1250" i="365" s="1"/>
  <c r="H1255" i="365"/>
  <c r="H1254" i="365" s="1"/>
  <c r="H1253" i="365" s="1"/>
  <c r="H1252" i="365" s="1"/>
  <c r="H1251" i="365" s="1"/>
  <c r="H1250" i="365" s="1"/>
  <c r="G1255" i="365"/>
  <c r="G1254" i="365" s="1"/>
  <c r="G1253" i="365" s="1"/>
  <c r="G1252" i="365" s="1"/>
  <c r="G1251" i="365" s="1"/>
  <c r="G1250" i="365" s="1"/>
  <c r="F1255" i="365"/>
  <c r="F1254" i="365" s="1"/>
  <c r="F1253" i="365" s="1"/>
  <c r="F1252" i="365" s="1"/>
  <c r="F1251" i="365" s="1"/>
  <c r="F1250" i="365" s="1"/>
  <c r="D1255" i="365"/>
  <c r="D1254" i="365" s="1"/>
  <c r="M1254" i="365"/>
  <c r="M1253" i="365" s="1"/>
  <c r="M1252" i="365" s="1"/>
  <c r="M1251" i="365" s="1"/>
  <c r="M1250" i="365" s="1"/>
  <c r="L1254" i="365"/>
  <c r="O1253" i="365"/>
  <c r="O1252" i="365" s="1"/>
  <c r="O1251" i="365" s="1"/>
  <c r="O1250" i="365" s="1"/>
  <c r="AA1248" i="365"/>
  <c r="R1248" i="365"/>
  <c r="K1248" i="365"/>
  <c r="Z1247" i="365"/>
  <c r="Y1247" i="365"/>
  <c r="X1247" i="365"/>
  <c r="W1247" i="365"/>
  <c r="V1247" i="365"/>
  <c r="U1247" i="365"/>
  <c r="T1247" i="365"/>
  <c r="S1247" i="365"/>
  <c r="Q1247" i="365"/>
  <c r="P1247" i="365"/>
  <c r="O1247" i="365"/>
  <c r="N1247" i="365"/>
  <c r="M1247" i="365"/>
  <c r="L1247" i="365"/>
  <c r="J1247" i="365"/>
  <c r="I1247" i="365"/>
  <c r="H1247" i="365"/>
  <c r="G1247" i="365"/>
  <c r="F1247" i="365"/>
  <c r="D1247" i="365"/>
  <c r="AA1246" i="365"/>
  <c r="R1246" i="365"/>
  <c r="K1246" i="365"/>
  <c r="AA1245" i="365"/>
  <c r="R1245" i="365"/>
  <c r="K1245" i="365"/>
  <c r="AA1244" i="365"/>
  <c r="R1244" i="365"/>
  <c r="K1244" i="365"/>
  <c r="AA1243" i="365"/>
  <c r="R1243" i="365"/>
  <c r="AA1242" i="365"/>
  <c r="R1242" i="365"/>
  <c r="K1242" i="365"/>
  <c r="AA1241" i="365"/>
  <c r="R1241" i="365"/>
  <c r="K1241" i="365"/>
  <c r="AA1240" i="365"/>
  <c r="R1240" i="365"/>
  <c r="K1240" i="365"/>
  <c r="AA1239" i="365"/>
  <c r="R1239" i="365"/>
  <c r="K1239" i="365"/>
  <c r="AA1238" i="365"/>
  <c r="R1238" i="365"/>
  <c r="K1238" i="365"/>
  <c r="AA1237" i="365"/>
  <c r="AB1237" i="365" s="1"/>
  <c r="R1237" i="365"/>
  <c r="K1237" i="365"/>
  <c r="Z1236" i="365"/>
  <c r="Z1235" i="365" s="1"/>
  <c r="Y1236" i="365"/>
  <c r="Y1235" i="365" s="1"/>
  <c r="X1236" i="365"/>
  <c r="X1235" i="365" s="1"/>
  <c r="W1236" i="365"/>
  <c r="W1235" i="365" s="1"/>
  <c r="V1236" i="365"/>
  <c r="V1235" i="365" s="1"/>
  <c r="U1236" i="365"/>
  <c r="U1235" i="365" s="1"/>
  <c r="T1236" i="365"/>
  <c r="T1235" i="365" s="1"/>
  <c r="S1236" i="365"/>
  <c r="S1235" i="365" s="1"/>
  <c r="Q1236" i="365"/>
  <c r="Q1235" i="365" s="1"/>
  <c r="P1236" i="365"/>
  <c r="P1235" i="365" s="1"/>
  <c r="O1236" i="365"/>
  <c r="O1235" i="365" s="1"/>
  <c r="N1236" i="365"/>
  <c r="N1235" i="365" s="1"/>
  <c r="M1236" i="365"/>
  <c r="M1235" i="365" s="1"/>
  <c r="L1236" i="365"/>
  <c r="L1235" i="365" s="1"/>
  <c r="J1236" i="365"/>
  <c r="J1235" i="365" s="1"/>
  <c r="I1236" i="365"/>
  <c r="I1235" i="365" s="1"/>
  <c r="H1236" i="365"/>
  <c r="H1235" i="365" s="1"/>
  <c r="G1236" i="365"/>
  <c r="G1235" i="365" s="1"/>
  <c r="F1236" i="365"/>
  <c r="F1235" i="365" s="1"/>
  <c r="D1236" i="365"/>
  <c r="D1235" i="365" s="1"/>
  <c r="AA1234" i="365"/>
  <c r="R1234" i="365"/>
  <c r="K1234" i="365"/>
  <c r="AA1233" i="365"/>
  <c r="R1233" i="365"/>
  <c r="K1233" i="365"/>
  <c r="AA1232" i="365"/>
  <c r="R1232" i="365"/>
  <c r="K1232" i="365"/>
  <c r="AA1231" i="365"/>
  <c r="AB1231" i="365" s="1"/>
  <c r="R1231" i="365"/>
  <c r="K1231" i="365"/>
  <c r="AA1230" i="365"/>
  <c r="R1230" i="365"/>
  <c r="K1230" i="365"/>
  <c r="AA1229" i="365"/>
  <c r="R1229" i="365"/>
  <c r="K1229" i="365"/>
  <c r="Z1228" i="365"/>
  <c r="Y1228" i="365"/>
  <c r="X1228" i="365"/>
  <c r="W1228" i="365"/>
  <c r="V1228" i="365"/>
  <c r="U1228" i="365"/>
  <c r="T1228" i="365"/>
  <c r="S1228" i="365"/>
  <c r="Q1228" i="365"/>
  <c r="P1228" i="365"/>
  <c r="O1228" i="365"/>
  <c r="N1228" i="365"/>
  <c r="M1228" i="365"/>
  <c r="L1228" i="365"/>
  <c r="J1228" i="365"/>
  <c r="I1228" i="365"/>
  <c r="H1228" i="365"/>
  <c r="G1228" i="365"/>
  <c r="F1228" i="365"/>
  <c r="D1228" i="365"/>
  <c r="AA1227" i="365"/>
  <c r="R1227" i="365"/>
  <c r="K1227" i="365"/>
  <c r="AA1226" i="365"/>
  <c r="R1226" i="365"/>
  <c r="K1226" i="365"/>
  <c r="AA1225" i="365"/>
  <c r="R1225" i="365"/>
  <c r="K1225" i="365"/>
  <c r="AA1224" i="365"/>
  <c r="R1224" i="365"/>
  <c r="K1224" i="365"/>
  <c r="AA1223" i="365"/>
  <c r="R1223" i="365"/>
  <c r="K1223" i="365"/>
  <c r="AA1222" i="365"/>
  <c r="R1222" i="365"/>
  <c r="K1222" i="365"/>
  <c r="AA1221" i="365"/>
  <c r="R1221" i="365"/>
  <c r="K1221" i="365"/>
  <c r="Z1220" i="365"/>
  <c r="Y1220" i="365"/>
  <c r="X1220" i="365"/>
  <c r="W1220" i="365"/>
  <c r="V1220" i="365"/>
  <c r="U1220" i="365"/>
  <c r="T1220" i="365"/>
  <c r="S1220" i="365"/>
  <c r="Q1220" i="365"/>
  <c r="P1220" i="365"/>
  <c r="O1220" i="365"/>
  <c r="N1220" i="365"/>
  <c r="M1220" i="365"/>
  <c r="L1220" i="365"/>
  <c r="J1220" i="365"/>
  <c r="I1220" i="365"/>
  <c r="H1220" i="365"/>
  <c r="G1220" i="365"/>
  <c r="F1220" i="365"/>
  <c r="D1220" i="365"/>
  <c r="AA1219" i="365"/>
  <c r="R1219" i="365"/>
  <c r="K1219" i="365"/>
  <c r="AA1218" i="365"/>
  <c r="R1218" i="365"/>
  <c r="K1218" i="365"/>
  <c r="Z1217" i="365"/>
  <c r="Y1217" i="365"/>
  <c r="X1217" i="365"/>
  <c r="W1217" i="365"/>
  <c r="V1217" i="365"/>
  <c r="U1217" i="365"/>
  <c r="T1217" i="365"/>
  <c r="S1217" i="365"/>
  <c r="Q1217" i="365"/>
  <c r="P1217" i="365"/>
  <c r="O1217" i="365"/>
  <c r="N1217" i="365"/>
  <c r="M1217" i="365"/>
  <c r="L1217" i="365"/>
  <c r="J1217" i="365"/>
  <c r="I1217" i="365"/>
  <c r="H1217" i="365"/>
  <c r="G1217" i="365"/>
  <c r="F1217" i="365"/>
  <c r="D1217" i="365"/>
  <c r="AA1216" i="365"/>
  <c r="R1216" i="365"/>
  <c r="K1216" i="365"/>
  <c r="AA1215" i="365"/>
  <c r="R1215" i="365"/>
  <c r="K1215" i="365"/>
  <c r="AA1214" i="365"/>
  <c r="R1214" i="365"/>
  <c r="K1214" i="365"/>
  <c r="AA1213" i="365"/>
  <c r="R1213" i="365"/>
  <c r="K1213" i="365"/>
  <c r="AA1212" i="365"/>
  <c r="R1212" i="365"/>
  <c r="K1212" i="365"/>
  <c r="AA1211" i="365"/>
  <c r="R1211" i="365"/>
  <c r="K1211" i="365"/>
  <c r="AA1210" i="365"/>
  <c r="R1210" i="365"/>
  <c r="K1210" i="365"/>
  <c r="Z1209" i="365"/>
  <c r="Z1208" i="365" s="1"/>
  <c r="Y1209" i="365"/>
  <c r="Y1208" i="365" s="1"/>
  <c r="X1209" i="365"/>
  <c r="X1208" i="365" s="1"/>
  <c r="W1209" i="365"/>
  <c r="W1208" i="365" s="1"/>
  <c r="V1209" i="365"/>
  <c r="V1208" i="365" s="1"/>
  <c r="U1209" i="365"/>
  <c r="U1208" i="365" s="1"/>
  <c r="T1209" i="365"/>
  <c r="T1208" i="365" s="1"/>
  <c r="S1209" i="365"/>
  <c r="S1208" i="365" s="1"/>
  <c r="Q1209" i="365"/>
  <c r="Q1208" i="365" s="1"/>
  <c r="P1209" i="365"/>
  <c r="P1208" i="365" s="1"/>
  <c r="O1209" i="365"/>
  <c r="O1208" i="365" s="1"/>
  <c r="N1209" i="365"/>
  <c r="N1208" i="365" s="1"/>
  <c r="M1209" i="365"/>
  <c r="M1208" i="365" s="1"/>
  <c r="L1209" i="365"/>
  <c r="J1209" i="365"/>
  <c r="J1208" i="365" s="1"/>
  <c r="I1209" i="365"/>
  <c r="I1208" i="365" s="1"/>
  <c r="H1209" i="365"/>
  <c r="H1208" i="365" s="1"/>
  <c r="G1209" i="365"/>
  <c r="G1208" i="365" s="1"/>
  <c r="F1209" i="365"/>
  <c r="F1208" i="365" s="1"/>
  <c r="D1209" i="365"/>
  <c r="AA1204" i="365"/>
  <c r="R1204" i="365"/>
  <c r="K1204" i="365"/>
  <c r="AA1203" i="365"/>
  <c r="R1203" i="365"/>
  <c r="K1203" i="365"/>
  <c r="Z1202" i="365"/>
  <c r="Z1201" i="365" s="1"/>
  <c r="Y1202" i="365"/>
  <c r="Y1201" i="365" s="1"/>
  <c r="X1202" i="365"/>
  <c r="X1201" i="365" s="1"/>
  <c r="W1202" i="365"/>
  <c r="W1201" i="365" s="1"/>
  <c r="V1202" i="365"/>
  <c r="V1201" i="365" s="1"/>
  <c r="U1202" i="365"/>
  <c r="U1201" i="365" s="1"/>
  <c r="T1202" i="365"/>
  <c r="T1201" i="365" s="1"/>
  <c r="S1202" i="365"/>
  <c r="S1201" i="365" s="1"/>
  <c r="Q1202" i="365"/>
  <c r="Q1201" i="365" s="1"/>
  <c r="P1202" i="365"/>
  <c r="P1201" i="365" s="1"/>
  <c r="O1202" i="365"/>
  <c r="O1201" i="365" s="1"/>
  <c r="N1202" i="365"/>
  <c r="N1201" i="365" s="1"/>
  <c r="M1202" i="365"/>
  <c r="M1201" i="365" s="1"/>
  <c r="L1202" i="365"/>
  <c r="L1201" i="365" s="1"/>
  <c r="J1202" i="365"/>
  <c r="J1201" i="365" s="1"/>
  <c r="I1202" i="365"/>
  <c r="I1201" i="365" s="1"/>
  <c r="H1202" i="365"/>
  <c r="H1201" i="365" s="1"/>
  <c r="G1202" i="365"/>
  <c r="F1202" i="365"/>
  <c r="F1201" i="365" s="1"/>
  <c r="D1202" i="365"/>
  <c r="G1201" i="365"/>
  <c r="AA1200" i="365"/>
  <c r="R1200" i="365"/>
  <c r="K1200" i="365"/>
  <c r="AA1199" i="365"/>
  <c r="R1199" i="365"/>
  <c r="K1199" i="365"/>
  <c r="AA1198" i="365"/>
  <c r="R1198" i="365"/>
  <c r="K1198" i="365"/>
  <c r="AA1197" i="365"/>
  <c r="R1197" i="365"/>
  <c r="K1197" i="365"/>
  <c r="AA1196" i="365"/>
  <c r="R1196" i="365"/>
  <c r="K1196" i="365"/>
  <c r="AA1195" i="365"/>
  <c r="R1195" i="365"/>
  <c r="K1195" i="365"/>
  <c r="Z1194" i="365"/>
  <c r="Y1194" i="365"/>
  <c r="Y1193" i="365" s="1"/>
  <c r="X1194" i="365"/>
  <c r="X1193" i="365" s="1"/>
  <c r="W1194" i="365"/>
  <c r="W1193" i="365" s="1"/>
  <c r="V1194" i="365"/>
  <c r="V1193" i="365" s="1"/>
  <c r="U1194" i="365"/>
  <c r="U1193" i="365" s="1"/>
  <c r="T1194" i="365"/>
  <c r="T1193" i="365" s="1"/>
  <c r="S1194" i="365"/>
  <c r="S1193" i="365" s="1"/>
  <c r="Q1194" i="365"/>
  <c r="Q1193" i="365" s="1"/>
  <c r="P1194" i="365"/>
  <c r="P1193" i="365" s="1"/>
  <c r="O1194" i="365"/>
  <c r="N1194" i="365"/>
  <c r="N1193" i="365" s="1"/>
  <c r="M1194" i="365"/>
  <c r="M1193" i="365" s="1"/>
  <c r="L1194" i="365"/>
  <c r="J1194" i="365"/>
  <c r="J1193" i="365" s="1"/>
  <c r="I1194" i="365"/>
  <c r="I1193" i="365" s="1"/>
  <c r="H1194" i="365"/>
  <c r="H1193" i="365" s="1"/>
  <c r="G1194" i="365"/>
  <c r="G1193" i="365" s="1"/>
  <c r="F1194" i="365"/>
  <c r="D1194" i="365"/>
  <c r="D1193" i="365" s="1"/>
  <c r="Z1193" i="365"/>
  <c r="O1193" i="365"/>
  <c r="F1193" i="365"/>
  <c r="AA1190" i="365"/>
  <c r="R1190" i="365"/>
  <c r="K1190" i="365"/>
  <c r="Z1189" i="365"/>
  <c r="Y1189" i="365"/>
  <c r="X1189" i="365"/>
  <c r="W1189" i="365"/>
  <c r="V1189" i="365"/>
  <c r="U1189" i="365"/>
  <c r="T1189" i="365"/>
  <c r="S1189" i="365"/>
  <c r="Q1189" i="365"/>
  <c r="P1189" i="365"/>
  <c r="O1189" i="365"/>
  <c r="N1189" i="365"/>
  <c r="M1189" i="365"/>
  <c r="L1189" i="365"/>
  <c r="J1189" i="365"/>
  <c r="I1189" i="365"/>
  <c r="H1189" i="365"/>
  <c r="G1189" i="365"/>
  <c r="F1189" i="365"/>
  <c r="D1189" i="365"/>
  <c r="AA1188" i="365"/>
  <c r="R1188" i="365"/>
  <c r="K1188" i="365"/>
  <c r="Z1187" i="365"/>
  <c r="Z1186" i="365" s="1"/>
  <c r="Y1187" i="365"/>
  <c r="Y1186" i="365" s="1"/>
  <c r="X1187" i="365"/>
  <c r="X1186" i="365" s="1"/>
  <c r="W1187" i="365"/>
  <c r="W1186" i="365" s="1"/>
  <c r="V1187" i="365"/>
  <c r="V1186" i="365" s="1"/>
  <c r="U1187" i="365"/>
  <c r="U1186" i="365" s="1"/>
  <c r="T1187" i="365"/>
  <c r="T1186" i="365" s="1"/>
  <c r="S1187" i="365"/>
  <c r="S1186" i="365" s="1"/>
  <c r="Q1187" i="365"/>
  <c r="P1187" i="365"/>
  <c r="P1186" i="365" s="1"/>
  <c r="O1187" i="365"/>
  <c r="O1186" i="365" s="1"/>
  <c r="N1187" i="365"/>
  <c r="N1186" i="365" s="1"/>
  <c r="M1187" i="365"/>
  <c r="M1186" i="365" s="1"/>
  <c r="M1185" i="365" s="1"/>
  <c r="L1187" i="365"/>
  <c r="L1186" i="365" s="1"/>
  <c r="J1187" i="365"/>
  <c r="J1186" i="365" s="1"/>
  <c r="I1187" i="365"/>
  <c r="I1186" i="365" s="1"/>
  <c r="H1187" i="365"/>
  <c r="H1186" i="365" s="1"/>
  <c r="G1187" i="365"/>
  <c r="G1186" i="365" s="1"/>
  <c r="F1187" i="365"/>
  <c r="F1186" i="365" s="1"/>
  <c r="D1187" i="365"/>
  <c r="Q1186" i="365"/>
  <c r="Q1185" i="365" s="1"/>
  <c r="AA1183" i="365"/>
  <c r="R1183" i="365"/>
  <c r="K1183" i="365"/>
  <c r="Z1182" i="365"/>
  <c r="Y1182" i="365"/>
  <c r="X1182" i="365"/>
  <c r="W1182" i="365"/>
  <c r="V1182" i="365"/>
  <c r="U1182" i="365"/>
  <c r="T1182" i="365"/>
  <c r="S1182" i="365"/>
  <c r="Q1182" i="365"/>
  <c r="P1182" i="365"/>
  <c r="O1182" i="365"/>
  <c r="N1182" i="365"/>
  <c r="M1182" i="365"/>
  <c r="L1182" i="365"/>
  <c r="J1182" i="365"/>
  <c r="I1182" i="365"/>
  <c r="H1182" i="365"/>
  <c r="G1182" i="365"/>
  <c r="F1182" i="365"/>
  <c r="D1182" i="365"/>
  <c r="AA1181" i="365"/>
  <c r="R1181" i="365"/>
  <c r="K1181" i="365"/>
  <c r="Z1180" i="365"/>
  <c r="Y1180" i="365"/>
  <c r="X1180" i="365"/>
  <c r="W1180" i="365"/>
  <c r="V1180" i="365"/>
  <c r="U1180" i="365"/>
  <c r="T1180" i="365"/>
  <c r="S1180" i="365"/>
  <c r="Q1180" i="365"/>
  <c r="P1180" i="365"/>
  <c r="O1180" i="365"/>
  <c r="N1180" i="365"/>
  <c r="M1180" i="365"/>
  <c r="L1180" i="365"/>
  <c r="J1180" i="365"/>
  <c r="I1180" i="365"/>
  <c r="H1180" i="365"/>
  <c r="G1180" i="365"/>
  <c r="F1180" i="365"/>
  <c r="D1180" i="365"/>
  <c r="AA1179" i="365"/>
  <c r="R1179" i="365"/>
  <c r="K1179" i="365"/>
  <c r="AA1178" i="365"/>
  <c r="R1178" i="365"/>
  <c r="K1178" i="365"/>
  <c r="AA1177" i="365"/>
  <c r="R1177" i="365"/>
  <c r="K1177" i="365"/>
  <c r="AA1176" i="365"/>
  <c r="R1176" i="365"/>
  <c r="K1176" i="365"/>
  <c r="AA1175" i="365"/>
  <c r="R1175" i="365"/>
  <c r="K1175" i="365"/>
  <c r="Z1174" i="365"/>
  <c r="Y1174" i="365"/>
  <c r="X1174" i="365"/>
  <c r="W1174" i="365"/>
  <c r="V1174" i="365"/>
  <c r="U1174" i="365"/>
  <c r="T1174" i="365"/>
  <c r="S1174" i="365"/>
  <c r="Q1174" i="365"/>
  <c r="P1174" i="365"/>
  <c r="O1174" i="365"/>
  <c r="N1174" i="365"/>
  <c r="M1174" i="365"/>
  <c r="L1174" i="365"/>
  <c r="J1174" i="365"/>
  <c r="I1174" i="365"/>
  <c r="H1174" i="365"/>
  <c r="G1174" i="365"/>
  <c r="F1174" i="365"/>
  <c r="D1174" i="365"/>
  <c r="AA1171" i="365"/>
  <c r="R1171" i="365"/>
  <c r="K1171" i="365"/>
  <c r="Z1170" i="365"/>
  <c r="Y1170" i="365"/>
  <c r="Y1169" i="365" s="1"/>
  <c r="X1170" i="365"/>
  <c r="X1169" i="365" s="1"/>
  <c r="W1170" i="365"/>
  <c r="W1169" i="365" s="1"/>
  <c r="V1170" i="365"/>
  <c r="V1169" i="365" s="1"/>
  <c r="U1170" i="365"/>
  <c r="U1169" i="365" s="1"/>
  <c r="T1170" i="365"/>
  <c r="T1169" i="365" s="1"/>
  <c r="S1170" i="365"/>
  <c r="Q1170" i="365"/>
  <c r="Q1169" i="365" s="1"/>
  <c r="P1170" i="365"/>
  <c r="P1169" i="365" s="1"/>
  <c r="O1170" i="365"/>
  <c r="O1169" i="365" s="1"/>
  <c r="N1170" i="365"/>
  <c r="N1169" i="365" s="1"/>
  <c r="M1170" i="365"/>
  <c r="M1169" i="365" s="1"/>
  <c r="L1170" i="365"/>
  <c r="J1170" i="365"/>
  <c r="J1169" i="365" s="1"/>
  <c r="I1170" i="365"/>
  <c r="I1169" i="365" s="1"/>
  <c r="H1170" i="365"/>
  <c r="H1169" i="365" s="1"/>
  <c r="G1170" i="365"/>
  <c r="G1169" i="365" s="1"/>
  <c r="F1170" i="365"/>
  <c r="F1169" i="365" s="1"/>
  <c r="D1170" i="365"/>
  <c r="Z1169" i="365"/>
  <c r="AA1168" i="365"/>
  <c r="R1168" i="365"/>
  <c r="K1168" i="365"/>
  <c r="Z1167" i="365"/>
  <c r="Z1164" i="365" s="1"/>
  <c r="Y1167" i="365"/>
  <c r="Y1164" i="365" s="1"/>
  <c r="X1167" i="365"/>
  <c r="X1164" i="365" s="1"/>
  <c r="W1167" i="365"/>
  <c r="W1164" i="365" s="1"/>
  <c r="V1167" i="365"/>
  <c r="V1164" i="365" s="1"/>
  <c r="U1167" i="365"/>
  <c r="U1164" i="365" s="1"/>
  <c r="T1167" i="365"/>
  <c r="S1167" i="365"/>
  <c r="S1164" i="365" s="1"/>
  <c r="Q1167" i="365"/>
  <c r="Q1164" i="365" s="1"/>
  <c r="P1167" i="365"/>
  <c r="P1164" i="365" s="1"/>
  <c r="O1167" i="365"/>
  <c r="O1164" i="365" s="1"/>
  <c r="N1167" i="365"/>
  <c r="N1164" i="365" s="1"/>
  <c r="M1167" i="365"/>
  <c r="M1164" i="365" s="1"/>
  <c r="L1167" i="365"/>
  <c r="L1164" i="365" s="1"/>
  <c r="J1167" i="365"/>
  <c r="J1164" i="365" s="1"/>
  <c r="I1167" i="365"/>
  <c r="I1164" i="365" s="1"/>
  <c r="H1167" i="365"/>
  <c r="H1164" i="365" s="1"/>
  <c r="G1167" i="365"/>
  <c r="G1164" i="365" s="1"/>
  <c r="F1167" i="365"/>
  <c r="F1164" i="365" s="1"/>
  <c r="D1167" i="365"/>
  <c r="AA1166" i="365"/>
  <c r="R1166" i="365"/>
  <c r="K1166" i="365"/>
  <c r="AA1165" i="365"/>
  <c r="R1165" i="365"/>
  <c r="K1165" i="365"/>
  <c r="T1164" i="365"/>
  <c r="D1164" i="365"/>
  <c r="AA1163" i="365"/>
  <c r="R1163" i="365"/>
  <c r="K1163" i="365"/>
  <c r="Z1162" i="365"/>
  <c r="Y1162" i="365"/>
  <c r="X1162" i="365"/>
  <c r="W1162" i="365"/>
  <c r="V1162" i="365"/>
  <c r="U1162" i="365"/>
  <c r="T1162" i="365"/>
  <c r="S1162" i="365"/>
  <c r="Q1162" i="365"/>
  <c r="P1162" i="365"/>
  <c r="O1162" i="365"/>
  <c r="N1162" i="365"/>
  <c r="M1162" i="365"/>
  <c r="L1162" i="365"/>
  <c r="J1162" i="365"/>
  <c r="I1162" i="365"/>
  <c r="H1162" i="365"/>
  <c r="G1162" i="365"/>
  <c r="F1162" i="365"/>
  <c r="D1162" i="365"/>
  <c r="AA1161" i="365"/>
  <c r="R1161" i="365"/>
  <c r="K1161" i="365"/>
  <c r="AA1160" i="365"/>
  <c r="R1160" i="365"/>
  <c r="K1160" i="365"/>
  <c r="AA1158" i="365"/>
  <c r="R1158" i="365"/>
  <c r="K1158" i="365"/>
  <c r="Z1157" i="365"/>
  <c r="Z1154" i="365" s="1"/>
  <c r="Y1157" i="365"/>
  <c r="Y1154" i="365" s="1"/>
  <c r="X1157" i="365"/>
  <c r="X1154" i="365" s="1"/>
  <c r="W1157" i="365"/>
  <c r="W1154" i="365" s="1"/>
  <c r="V1157" i="365"/>
  <c r="V1154" i="365" s="1"/>
  <c r="U1157" i="365"/>
  <c r="U1154" i="365" s="1"/>
  <c r="T1157" i="365"/>
  <c r="T1154" i="365" s="1"/>
  <c r="S1157" i="365"/>
  <c r="S1154" i="365" s="1"/>
  <c r="Q1157" i="365"/>
  <c r="Q1154" i="365" s="1"/>
  <c r="P1157" i="365"/>
  <c r="P1154" i="365" s="1"/>
  <c r="O1157" i="365"/>
  <c r="O1154" i="365" s="1"/>
  <c r="N1157" i="365"/>
  <c r="N1154" i="365" s="1"/>
  <c r="M1157" i="365"/>
  <c r="M1154" i="365" s="1"/>
  <c r="L1157" i="365"/>
  <c r="L1154" i="365" s="1"/>
  <c r="J1157" i="365"/>
  <c r="J1154" i="365" s="1"/>
  <c r="I1157" i="365"/>
  <c r="I1154" i="365" s="1"/>
  <c r="H1157" i="365"/>
  <c r="H1154" i="365" s="1"/>
  <c r="G1157" i="365"/>
  <c r="G1154" i="365" s="1"/>
  <c r="F1157" i="365"/>
  <c r="F1154" i="365" s="1"/>
  <c r="D1157" i="365"/>
  <c r="D1154" i="365" s="1"/>
  <c r="AA1156" i="365"/>
  <c r="R1156" i="365"/>
  <c r="K1156" i="365"/>
  <c r="AA1155" i="365"/>
  <c r="R1155" i="365"/>
  <c r="K1155" i="365"/>
  <c r="AA1150" i="365"/>
  <c r="R1150" i="365"/>
  <c r="K1150" i="365"/>
  <c r="Z1149" i="365"/>
  <c r="Y1149" i="365"/>
  <c r="X1149" i="365"/>
  <c r="W1149" i="365"/>
  <c r="V1149" i="365"/>
  <c r="U1149" i="365"/>
  <c r="T1149" i="365"/>
  <c r="S1149" i="365"/>
  <c r="Q1149" i="365"/>
  <c r="P1149" i="365"/>
  <c r="O1149" i="365"/>
  <c r="N1149" i="365"/>
  <c r="M1149" i="365"/>
  <c r="L1149" i="365"/>
  <c r="J1149" i="365"/>
  <c r="I1149" i="365"/>
  <c r="H1149" i="365"/>
  <c r="G1149" i="365"/>
  <c r="F1149" i="365"/>
  <c r="D1149" i="365"/>
  <c r="AA1148" i="365"/>
  <c r="R1148" i="365"/>
  <c r="K1148" i="365"/>
  <c r="Z1147" i="365"/>
  <c r="Y1147" i="365"/>
  <c r="X1147" i="365"/>
  <c r="W1147" i="365"/>
  <c r="V1147" i="365"/>
  <c r="U1147" i="365"/>
  <c r="T1147" i="365"/>
  <c r="S1147" i="365"/>
  <c r="Q1147" i="365"/>
  <c r="P1147" i="365"/>
  <c r="O1147" i="365"/>
  <c r="N1147" i="365"/>
  <c r="M1147" i="365"/>
  <c r="L1147" i="365"/>
  <c r="J1147" i="365"/>
  <c r="I1147" i="365"/>
  <c r="H1147" i="365"/>
  <c r="G1147" i="365"/>
  <c r="F1147" i="365"/>
  <c r="D1147" i="365"/>
  <c r="AA1144" i="365"/>
  <c r="R1144" i="365"/>
  <c r="K1144" i="365"/>
  <c r="Z1143" i="365"/>
  <c r="Z1140" i="365" s="1"/>
  <c r="Y1143" i="365"/>
  <c r="Y1140" i="365" s="1"/>
  <c r="X1143" i="365"/>
  <c r="X1140" i="365" s="1"/>
  <c r="W1143" i="365"/>
  <c r="W1140" i="365" s="1"/>
  <c r="V1143" i="365"/>
  <c r="V1140" i="365" s="1"/>
  <c r="U1143" i="365"/>
  <c r="U1140" i="365" s="1"/>
  <c r="T1143" i="365"/>
  <c r="T1140" i="365" s="1"/>
  <c r="S1143" i="365"/>
  <c r="Q1143" i="365"/>
  <c r="Q1140" i="365" s="1"/>
  <c r="P1143" i="365"/>
  <c r="P1140" i="365" s="1"/>
  <c r="O1143" i="365"/>
  <c r="N1143" i="365"/>
  <c r="N1140" i="365" s="1"/>
  <c r="M1143" i="365"/>
  <c r="M1140" i="365" s="1"/>
  <c r="L1143" i="365"/>
  <c r="L1140" i="365" s="1"/>
  <c r="J1143" i="365"/>
  <c r="J1140" i="365" s="1"/>
  <c r="I1143" i="365"/>
  <c r="I1140" i="365" s="1"/>
  <c r="H1143" i="365"/>
  <c r="H1140" i="365" s="1"/>
  <c r="G1143" i="365"/>
  <c r="G1140" i="365" s="1"/>
  <c r="F1143" i="365"/>
  <c r="F1140" i="365" s="1"/>
  <c r="D1143" i="365"/>
  <c r="D1140" i="365" s="1"/>
  <c r="AA1142" i="365"/>
  <c r="R1142" i="365"/>
  <c r="K1142" i="365"/>
  <c r="AA1141" i="365"/>
  <c r="R1141" i="365"/>
  <c r="K1141" i="365"/>
  <c r="O1140" i="365"/>
  <c r="AA1139" i="365"/>
  <c r="R1139" i="365"/>
  <c r="K1139" i="365"/>
  <c r="Z1138" i="365"/>
  <c r="Z1135" i="365" s="1"/>
  <c r="Y1138" i="365"/>
  <c r="X1138" i="365"/>
  <c r="X1135" i="365" s="1"/>
  <c r="W1138" i="365"/>
  <c r="V1138" i="365"/>
  <c r="V1135" i="365" s="1"/>
  <c r="U1138" i="365"/>
  <c r="U1135" i="365" s="1"/>
  <c r="T1138" i="365"/>
  <c r="T1135" i="365" s="1"/>
  <c r="S1138" i="365"/>
  <c r="S1135" i="365" s="1"/>
  <c r="Q1138" i="365"/>
  <c r="Q1135" i="365" s="1"/>
  <c r="P1138" i="365"/>
  <c r="P1135" i="365" s="1"/>
  <c r="O1138" i="365"/>
  <c r="O1135" i="365" s="1"/>
  <c r="N1138" i="365"/>
  <c r="N1135" i="365" s="1"/>
  <c r="M1138" i="365"/>
  <c r="M1135" i="365" s="1"/>
  <c r="L1138" i="365"/>
  <c r="L1135" i="365" s="1"/>
  <c r="J1138" i="365"/>
  <c r="J1135" i="365" s="1"/>
  <c r="I1138" i="365"/>
  <c r="I1135" i="365" s="1"/>
  <c r="H1138" i="365"/>
  <c r="H1135" i="365" s="1"/>
  <c r="G1138" i="365"/>
  <c r="G1135" i="365" s="1"/>
  <c r="F1138" i="365"/>
  <c r="F1135" i="365" s="1"/>
  <c r="D1138" i="365"/>
  <c r="D1135" i="365" s="1"/>
  <c r="AA1137" i="365"/>
  <c r="R1137" i="365"/>
  <c r="K1137" i="365"/>
  <c r="AA1136" i="365"/>
  <c r="R1136" i="365"/>
  <c r="K1136" i="365"/>
  <c r="Y1135" i="365"/>
  <c r="W1135" i="365"/>
  <c r="AA1133" i="365"/>
  <c r="R1133" i="365"/>
  <c r="K1133" i="365"/>
  <c r="AA1132" i="365"/>
  <c r="R1132" i="365"/>
  <c r="K1132" i="365"/>
  <c r="Z1131" i="365"/>
  <c r="Y1131" i="365"/>
  <c r="X1131" i="365"/>
  <c r="W1131" i="365"/>
  <c r="V1131" i="365"/>
  <c r="U1131" i="365"/>
  <c r="T1131" i="365"/>
  <c r="S1131" i="365"/>
  <c r="Q1131" i="365"/>
  <c r="P1131" i="365"/>
  <c r="O1131" i="365"/>
  <c r="N1131" i="365"/>
  <c r="M1131" i="365"/>
  <c r="L1131" i="365"/>
  <c r="J1131" i="365"/>
  <c r="I1131" i="365"/>
  <c r="H1131" i="365"/>
  <c r="G1131" i="365"/>
  <c r="F1131" i="365"/>
  <c r="D1131" i="365"/>
  <c r="AA1130" i="365"/>
  <c r="R1130" i="365"/>
  <c r="K1130" i="365"/>
  <c r="Z1129" i="365"/>
  <c r="Z1126" i="365" s="1"/>
  <c r="Y1129" i="365"/>
  <c r="Y1126" i="365" s="1"/>
  <c r="X1129" i="365"/>
  <c r="X1126" i="365" s="1"/>
  <c r="W1129" i="365"/>
  <c r="W1126" i="365" s="1"/>
  <c r="V1129" i="365"/>
  <c r="V1126" i="365" s="1"/>
  <c r="U1129" i="365"/>
  <c r="U1126" i="365" s="1"/>
  <c r="T1129" i="365"/>
  <c r="T1126" i="365" s="1"/>
  <c r="S1129" i="365"/>
  <c r="S1126" i="365" s="1"/>
  <c r="Q1129" i="365"/>
  <c r="Q1126" i="365" s="1"/>
  <c r="P1129" i="365"/>
  <c r="P1126" i="365" s="1"/>
  <c r="O1129" i="365"/>
  <c r="N1129" i="365"/>
  <c r="N1126" i="365" s="1"/>
  <c r="M1129" i="365"/>
  <c r="M1126" i="365" s="1"/>
  <c r="L1129" i="365"/>
  <c r="J1129" i="365"/>
  <c r="J1126" i="365" s="1"/>
  <c r="I1129" i="365"/>
  <c r="I1126" i="365" s="1"/>
  <c r="H1129" i="365"/>
  <c r="H1126" i="365" s="1"/>
  <c r="G1129" i="365"/>
  <c r="G1126" i="365" s="1"/>
  <c r="F1129" i="365"/>
  <c r="D1129" i="365"/>
  <c r="AA1128" i="365"/>
  <c r="R1128" i="365"/>
  <c r="K1128" i="365"/>
  <c r="AA1127" i="365"/>
  <c r="R1127" i="365"/>
  <c r="K1127" i="365"/>
  <c r="O1126" i="365"/>
  <c r="F1126" i="365"/>
  <c r="AA1124" i="365"/>
  <c r="R1124" i="365"/>
  <c r="K1124" i="365"/>
  <c r="Z1123" i="365"/>
  <c r="Y1123" i="365"/>
  <c r="X1123" i="365"/>
  <c r="W1123" i="365"/>
  <c r="V1123" i="365"/>
  <c r="U1123" i="365"/>
  <c r="T1123" i="365"/>
  <c r="S1123" i="365"/>
  <c r="Q1123" i="365"/>
  <c r="P1123" i="365"/>
  <c r="O1123" i="365"/>
  <c r="N1123" i="365"/>
  <c r="M1123" i="365"/>
  <c r="L1123" i="365"/>
  <c r="J1123" i="365"/>
  <c r="I1123" i="365"/>
  <c r="H1123" i="365"/>
  <c r="G1123" i="365"/>
  <c r="F1123" i="365"/>
  <c r="D1123" i="365"/>
  <c r="AA1122" i="365"/>
  <c r="R1122" i="365"/>
  <c r="K1122" i="365"/>
  <c r="Z1121" i="365"/>
  <c r="Y1121" i="365"/>
  <c r="Y1120" i="365" s="1"/>
  <c r="Y1119" i="365" s="1"/>
  <c r="Y1118" i="365" s="1"/>
  <c r="X1121" i="365"/>
  <c r="W1121" i="365"/>
  <c r="V1121" i="365"/>
  <c r="U1121" i="365"/>
  <c r="T1121" i="365"/>
  <c r="S1121" i="365"/>
  <c r="Q1121" i="365"/>
  <c r="P1121" i="365"/>
  <c r="P1120" i="365" s="1"/>
  <c r="P1119" i="365" s="1"/>
  <c r="P1118" i="365" s="1"/>
  <c r="O1121" i="365"/>
  <c r="N1121" i="365"/>
  <c r="M1121" i="365"/>
  <c r="L1121" i="365"/>
  <c r="L1120" i="365" s="1"/>
  <c r="L1119" i="365" s="1"/>
  <c r="J1121" i="365"/>
  <c r="I1121" i="365"/>
  <c r="H1121" i="365"/>
  <c r="G1121" i="365"/>
  <c r="G1120" i="365" s="1"/>
  <c r="G1119" i="365" s="1"/>
  <c r="G1118" i="365" s="1"/>
  <c r="F1121" i="365"/>
  <c r="D1121" i="365"/>
  <c r="AA1117" i="365"/>
  <c r="R1117" i="365"/>
  <c r="K1117" i="365"/>
  <c r="Z1116" i="365"/>
  <c r="Z1113" i="365" s="1"/>
  <c r="Y1116" i="365"/>
  <c r="Y1113" i="365" s="1"/>
  <c r="X1116" i="365"/>
  <c r="W1116" i="365"/>
  <c r="V1116" i="365"/>
  <c r="U1116" i="365"/>
  <c r="U1113" i="365" s="1"/>
  <c r="T1116" i="365"/>
  <c r="T1113" i="365" s="1"/>
  <c r="S1116" i="365"/>
  <c r="S1113" i="365" s="1"/>
  <c r="Q1116" i="365"/>
  <c r="Q1113" i="365" s="1"/>
  <c r="P1116" i="365"/>
  <c r="P1113" i="365" s="1"/>
  <c r="O1116" i="365"/>
  <c r="O1113" i="365" s="1"/>
  <c r="N1116" i="365"/>
  <c r="N1113" i="365" s="1"/>
  <c r="M1116" i="365"/>
  <c r="L1116" i="365"/>
  <c r="L1113" i="365" s="1"/>
  <c r="J1116" i="365"/>
  <c r="J1113" i="365" s="1"/>
  <c r="I1116" i="365"/>
  <c r="I1113" i="365" s="1"/>
  <c r="H1116" i="365"/>
  <c r="H1113" i="365" s="1"/>
  <c r="G1116" i="365"/>
  <c r="G1113" i="365" s="1"/>
  <c r="F1116" i="365"/>
  <c r="F1113" i="365" s="1"/>
  <c r="D1116" i="365"/>
  <c r="AA1115" i="365"/>
  <c r="R1115" i="365"/>
  <c r="K1115" i="365"/>
  <c r="AA1114" i="365"/>
  <c r="R1114" i="365"/>
  <c r="K1114" i="365"/>
  <c r="X1113" i="365"/>
  <c r="W1113" i="365"/>
  <c r="V1113" i="365"/>
  <c r="AA1112" i="365"/>
  <c r="R1112" i="365"/>
  <c r="K1112" i="365"/>
  <c r="Z1111" i="365"/>
  <c r="Z1108" i="365" s="1"/>
  <c r="Y1111" i="365"/>
  <c r="Y1108" i="365" s="1"/>
  <c r="X1111" i="365"/>
  <c r="X1108" i="365" s="1"/>
  <c r="W1111" i="365"/>
  <c r="W1108" i="365" s="1"/>
  <c r="V1111" i="365"/>
  <c r="V1108" i="365" s="1"/>
  <c r="U1111" i="365"/>
  <c r="U1108" i="365" s="1"/>
  <c r="T1111" i="365"/>
  <c r="T1108" i="365" s="1"/>
  <c r="S1111" i="365"/>
  <c r="S1108" i="365" s="1"/>
  <c r="Q1111" i="365"/>
  <c r="Q1108" i="365" s="1"/>
  <c r="P1111" i="365"/>
  <c r="P1108" i="365" s="1"/>
  <c r="O1111" i="365"/>
  <c r="O1108" i="365" s="1"/>
  <c r="N1111" i="365"/>
  <c r="N1108" i="365" s="1"/>
  <c r="M1111" i="365"/>
  <c r="M1108" i="365" s="1"/>
  <c r="L1111" i="365"/>
  <c r="L1108" i="365" s="1"/>
  <c r="J1111" i="365"/>
  <c r="J1108" i="365" s="1"/>
  <c r="I1111" i="365"/>
  <c r="I1108" i="365" s="1"/>
  <c r="H1111" i="365"/>
  <c r="H1108" i="365" s="1"/>
  <c r="G1111" i="365"/>
  <c r="G1108" i="365" s="1"/>
  <c r="F1111" i="365"/>
  <c r="F1108" i="365" s="1"/>
  <c r="D1111" i="365"/>
  <c r="D1108" i="365" s="1"/>
  <c r="AA1110" i="365"/>
  <c r="R1110" i="365"/>
  <c r="K1110" i="365"/>
  <c r="AA1109" i="365"/>
  <c r="R1109" i="365"/>
  <c r="K1109" i="365"/>
  <c r="AA1100" i="365"/>
  <c r="R1100" i="365"/>
  <c r="K1100" i="365"/>
  <c r="Z1099" i="365"/>
  <c r="Y1099" i="365"/>
  <c r="X1099" i="365"/>
  <c r="W1099" i="365"/>
  <c r="V1099" i="365"/>
  <c r="U1099" i="365"/>
  <c r="T1099" i="365"/>
  <c r="S1099" i="365"/>
  <c r="Q1099" i="365"/>
  <c r="P1099" i="365"/>
  <c r="O1099" i="365"/>
  <c r="N1099" i="365"/>
  <c r="M1099" i="365"/>
  <c r="L1099" i="365"/>
  <c r="J1099" i="365"/>
  <c r="I1099" i="365"/>
  <c r="H1099" i="365"/>
  <c r="G1099" i="365"/>
  <c r="F1099" i="365"/>
  <c r="D1099" i="365"/>
  <c r="AA1098" i="365"/>
  <c r="R1098" i="365"/>
  <c r="Z1097" i="365"/>
  <c r="Y1097" i="365"/>
  <c r="X1097" i="365"/>
  <c r="W1097" i="365"/>
  <c r="V1097" i="365"/>
  <c r="U1097" i="365"/>
  <c r="T1097" i="365"/>
  <c r="S1097" i="365"/>
  <c r="Q1097" i="365"/>
  <c r="P1097" i="365"/>
  <c r="O1097" i="365"/>
  <c r="N1097" i="365"/>
  <c r="M1097" i="365"/>
  <c r="L1097" i="365"/>
  <c r="J1097" i="365"/>
  <c r="I1097" i="365"/>
  <c r="H1097" i="365"/>
  <c r="G1097" i="365"/>
  <c r="F1097" i="365"/>
  <c r="D1097" i="365"/>
  <c r="AA1096" i="365"/>
  <c r="R1096" i="365"/>
  <c r="Z1095" i="365"/>
  <c r="Y1095" i="365"/>
  <c r="X1095" i="365"/>
  <c r="W1095" i="365"/>
  <c r="V1095" i="365"/>
  <c r="U1095" i="365"/>
  <c r="T1095" i="365"/>
  <c r="S1095" i="365"/>
  <c r="Q1095" i="365"/>
  <c r="P1095" i="365"/>
  <c r="O1095" i="365"/>
  <c r="N1095" i="365"/>
  <c r="M1095" i="365"/>
  <c r="L1095" i="365"/>
  <c r="J1095" i="365"/>
  <c r="I1095" i="365"/>
  <c r="H1095" i="365"/>
  <c r="G1095" i="365"/>
  <c r="F1095" i="365"/>
  <c r="D1095" i="365"/>
  <c r="AA1094" i="365"/>
  <c r="R1094" i="365"/>
  <c r="K1094" i="365"/>
  <c r="Z1093" i="365"/>
  <c r="Y1093" i="365"/>
  <c r="X1093" i="365"/>
  <c r="W1093" i="365"/>
  <c r="V1093" i="365"/>
  <c r="U1093" i="365"/>
  <c r="T1093" i="365"/>
  <c r="S1093" i="365"/>
  <c r="Q1093" i="365"/>
  <c r="P1093" i="365"/>
  <c r="O1093" i="365"/>
  <c r="N1093" i="365"/>
  <c r="M1093" i="365"/>
  <c r="L1093" i="365"/>
  <c r="J1093" i="365"/>
  <c r="I1093" i="365"/>
  <c r="H1093" i="365"/>
  <c r="G1093" i="365"/>
  <c r="F1093" i="365"/>
  <c r="D1093" i="365"/>
  <c r="AA1092" i="365"/>
  <c r="R1092" i="365"/>
  <c r="Z1091" i="365"/>
  <c r="Y1091" i="365"/>
  <c r="X1091" i="365"/>
  <c r="W1091" i="365"/>
  <c r="V1091" i="365"/>
  <c r="U1091" i="365"/>
  <c r="T1091" i="365"/>
  <c r="S1091" i="365"/>
  <c r="Q1091" i="365"/>
  <c r="P1091" i="365"/>
  <c r="O1091" i="365"/>
  <c r="N1091" i="365"/>
  <c r="M1091" i="365"/>
  <c r="L1091" i="365"/>
  <c r="J1091" i="365"/>
  <c r="I1091" i="365"/>
  <c r="H1091" i="365"/>
  <c r="G1091" i="365"/>
  <c r="F1091" i="365"/>
  <c r="D1091" i="365"/>
  <c r="AA1090" i="365"/>
  <c r="R1090" i="365"/>
  <c r="Z1089" i="365"/>
  <c r="Y1089" i="365"/>
  <c r="X1089" i="365"/>
  <c r="W1089" i="365"/>
  <c r="V1089" i="365"/>
  <c r="U1089" i="365"/>
  <c r="T1089" i="365"/>
  <c r="S1089" i="365"/>
  <c r="Q1089" i="365"/>
  <c r="P1089" i="365"/>
  <c r="O1089" i="365"/>
  <c r="N1089" i="365"/>
  <c r="M1089" i="365"/>
  <c r="L1089" i="365"/>
  <c r="J1089" i="365"/>
  <c r="I1089" i="365"/>
  <c r="H1089" i="365"/>
  <c r="G1089" i="365"/>
  <c r="F1089" i="365"/>
  <c r="D1089" i="365"/>
  <c r="AA1088" i="365"/>
  <c r="R1088" i="365"/>
  <c r="K1088" i="365"/>
  <c r="Z1087" i="365"/>
  <c r="Y1087" i="365"/>
  <c r="X1087" i="365"/>
  <c r="W1087" i="365"/>
  <c r="V1087" i="365"/>
  <c r="U1087" i="365"/>
  <c r="T1087" i="365"/>
  <c r="S1087" i="365"/>
  <c r="Q1087" i="365"/>
  <c r="P1087" i="365"/>
  <c r="O1087" i="365"/>
  <c r="N1087" i="365"/>
  <c r="M1087" i="365"/>
  <c r="L1087" i="365"/>
  <c r="J1087" i="365"/>
  <c r="I1087" i="365"/>
  <c r="H1087" i="365"/>
  <c r="G1087" i="365"/>
  <c r="F1087" i="365"/>
  <c r="D1087" i="365"/>
  <c r="AA1086" i="365"/>
  <c r="R1086" i="365"/>
  <c r="Z1085" i="365"/>
  <c r="Y1085" i="365"/>
  <c r="X1085" i="365"/>
  <c r="W1085" i="365"/>
  <c r="V1085" i="365"/>
  <c r="U1085" i="365"/>
  <c r="T1085" i="365"/>
  <c r="S1085" i="365"/>
  <c r="Q1085" i="365"/>
  <c r="P1085" i="365"/>
  <c r="O1085" i="365"/>
  <c r="N1085" i="365"/>
  <c r="M1085" i="365"/>
  <c r="L1085" i="365"/>
  <c r="J1085" i="365"/>
  <c r="I1085" i="365"/>
  <c r="H1085" i="365"/>
  <c r="G1085" i="365"/>
  <c r="F1085" i="365"/>
  <c r="D1085" i="365"/>
  <c r="AA1084" i="365"/>
  <c r="R1084" i="365"/>
  <c r="Z1083" i="365"/>
  <c r="Y1083" i="365"/>
  <c r="X1083" i="365"/>
  <c r="W1083" i="365"/>
  <c r="V1083" i="365"/>
  <c r="U1083" i="365"/>
  <c r="T1083" i="365"/>
  <c r="S1083" i="365"/>
  <c r="Q1083" i="365"/>
  <c r="P1083" i="365"/>
  <c r="O1083" i="365"/>
  <c r="N1083" i="365"/>
  <c r="M1083" i="365"/>
  <c r="L1083" i="365"/>
  <c r="J1083" i="365"/>
  <c r="I1083" i="365"/>
  <c r="H1083" i="365"/>
  <c r="G1083" i="365"/>
  <c r="F1083" i="365"/>
  <c r="D1083" i="365"/>
  <c r="AA1082" i="365"/>
  <c r="R1082" i="365"/>
  <c r="Z1081" i="365"/>
  <c r="Y1081" i="365"/>
  <c r="X1081" i="365"/>
  <c r="W1081" i="365"/>
  <c r="V1081" i="365"/>
  <c r="U1081" i="365"/>
  <c r="T1081" i="365"/>
  <c r="S1081" i="365"/>
  <c r="Q1081" i="365"/>
  <c r="P1081" i="365"/>
  <c r="O1081" i="365"/>
  <c r="N1081" i="365"/>
  <c r="M1081" i="365"/>
  <c r="L1081" i="365"/>
  <c r="J1081" i="365"/>
  <c r="I1081" i="365"/>
  <c r="H1081" i="365"/>
  <c r="G1081" i="365"/>
  <c r="F1081" i="365"/>
  <c r="D1081" i="365"/>
  <c r="AA1080" i="365"/>
  <c r="R1080" i="365"/>
  <c r="Z1079" i="365"/>
  <c r="Y1079" i="365"/>
  <c r="X1079" i="365"/>
  <c r="W1079" i="365"/>
  <c r="V1079" i="365"/>
  <c r="U1079" i="365"/>
  <c r="T1079" i="365"/>
  <c r="S1079" i="365"/>
  <c r="Q1079" i="365"/>
  <c r="P1079" i="365"/>
  <c r="O1079" i="365"/>
  <c r="N1079" i="365"/>
  <c r="M1079" i="365"/>
  <c r="L1079" i="365"/>
  <c r="J1079" i="365"/>
  <c r="I1079" i="365"/>
  <c r="H1079" i="365"/>
  <c r="G1079" i="365"/>
  <c r="F1079" i="365"/>
  <c r="D1079" i="365"/>
  <c r="AA1078" i="365"/>
  <c r="R1078" i="365"/>
  <c r="Z1077" i="365"/>
  <c r="Y1077" i="365"/>
  <c r="X1077" i="365"/>
  <c r="W1077" i="365"/>
  <c r="V1077" i="365"/>
  <c r="U1077" i="365"/>
  <c r="T1077" i="365"/>
  <c r="S1077" i="365"/>
  <c r="Q1077" i="365"/>
  <c r="P1077" i="365"/>
  <c r="O1077" i="365"/>
  <c r="N1077" i="365"/>
  <c r="M1077" i="365"/>
  <c r="L1077" i="365"/>
  <c r="J1077" i="365"/>
  <c r="I1077" i="365"/>
  <c r="H1077" i="365"/>
  <c r="G1077" i="365"/>
  <c r="F1077" i="365"/>
  <c r="D1077" i="365"/>
  <c r="AA1076" i="365"/>
  <c r="R1076" i="365"/>
  <c r="Z1075" i="365"/>
  <c r="Y1075" i="365"/>
  <c r="X1075" i="365"/>
  <c r="W1075" i="365"/>
  <c r="V1075" i="365"/>
  <c r="U1075" i="365"/>
  <c r="T1075" i="365"/>
  <c r="S1075" i="365"/>
  <c r="Q1075" i="365"/>
  <c r="P1075" i="365"/>
  <c r="O1075" i="365"/>
  <c r="N1075" i="365"/>
  <c r="M1075" i="365"/>
  <c r="L1075" i="365"/>
  <c r="J1075" i="365"/>
  <c r="I1075" i="365"/>
  <c r="H1075" i="365"/>
  <c r="G1075" i="365"/>
  <c r="F1075" i="365"/>
  <c r="D1075" i="365"/>
  <c r="AA1074" i="365"/>
  <c r="R1074" i="365"/>
  <c r="Z1073" i="365"/>
  <c r="Y1073" i="365"/>
  <c r="X1073" i="365"/>
  <c r="W1073" i="365"/>
  <c r="V1073" i="365"/>
  <c r="U1073" i="365"/>
  <c r="T1073" i="365"/>
  <c r="S1073" i="365"/>
  <c r="Q1073" i="365"/>
  <c r="P1073" i="365"/>
  <c r="O1073" i="365"/>
  <c r="N1073" i="365"/>
  <c r="M1073" i="365"/>
  <c r="L1073" i="365"/>
  <c r="J1073" i="365"/>
  <c r="I1073" i="365"/>
  <c r="H1073" i="365"/>
  <c r="G1073" i="365"/>
  <c r="F1073" i="365"/>
  <c r="D1073" i="365"/>
  <c r="AA1072" i="365"/>
  <c r="R1072" i="365"/>
  <c r="Z1071" i="365"/>
  <c r="Y1071" i="365"/>
  <c r="X1071" i="365"/>
  <c r="W1071" i="365"/>
  <c r="V1071" i="365"/>
  <c r="U1071" i="365"/>
  <c r="T1071" i="365"/>
  <c r="S1071" i="365"/>
  <c r="Q1071" i="365"/>
  <c r="P1071" i="365"/>
  <c r="O1071" i="365"/>
  <c r="N1071" i="365"/>
  <c r="M1071" i="365"/>
  <c r="L1071" i="365"/>
  <c r="J1071" i="365"/>
  <c r="I1071" i="365"/>
  <c r="H1071" i="365"/>
  <c r="G1071" i="365"/>
  <c r="F1071" i="365"/>
  <c r="D1071" i="365"/>
  <c r="AA1070" i="365"/>
  <c r="R1070" i="365"/>
  <c r="Z1069" i="365"/>
  <c r="Y1069" i="365"/>
  <c r="X1069" i="365"/>
  <c r="W1069" i="365"/>
  <c r="V1069" i="365"/>
  <c r="U1069" i="365"/>
  <c r="T1069" i="365"/>
  <c r="S1069" i="365"/>
  <c r="Q1069" i="365"/>
  <c r="P1069" i="365"/>
  <c r="O1069" i="365"/>
  <c r="N1069" i="365"/>
  <c r="M1069" i="365"/>
  <c r="L1069" i="365"/>
  <c r="J1069" i="365"/>
  <c r="I1069" i="365"/>
  <c r="H1069" i="365"/>
  <c r="G1069" i="365"/>
  <c r="F1069" i="365"/>
  <c r="D1069" i="365"/>
  <c r="AA1068" i="365"/>
  <c r="R1068" i="365"/>
  <c r="Z1067" i="365"/>
  <c r="Y1067" i="365"/>
  <c r="X1067" i="365"/>
  <c r="W1067" i="365"/>
  <c r="V1067" i="365"/>
  <c r="U1067" i="365"/>
  <c r="T1067" i="365"/>
  <c r="S1067" i="365"/>
  <c r="Q1067" i="365"/>
  <c r="P1067" i="365"/>
  <c r="O1067" i="365"/>
  <c r="N1067" i="365"/>
  <c r="M1067" i="365"/>
  <c r="L1067" i="365"/>
  <c r="J1067" i="365"/>
  <c r="I1067" i="365"/>
  <c r="H1067" i="365"/>
  <c r="G1067" i="365"/>
  <c r="F1067" i="365"/>
  <c r="D1067" i="365"/>
  <c r="AA1066" i="365"/>
  <c r="R1066" i="365"/>
  <c r="K1066" i="365"/>
  <c r="Z1065" i="365"/>
  <c r="Y1065" i="365"/>
  <c r="X1065" i="365"/>
  <c r="W1065" i="365"/>
  <c r="V1065" i="365"/>
  <c r="U1065" i="365"/>
  <c r="T1065" i="365"/>
  <c r="S1065" i="365"/>
  <c r="Q1065" i="365"/>
  <c r="P1065" i="365"/>
  <c r="O1065" i="365"/>
  <c r="N1065" i="365"/>
  <c r="M1065" i="365"/>
  <c r="L1065" i="365"/>
  <c r="J1065" i="365"/>
  <c r="I1065" i="365"/>
  <c r="H1065" i="365"/>
  <c r="G1065" i="365"/>
  <c r="F1065" i="365"/>
  <c r="D1065" i="365"/>
  <c r="AA1064" i="365"/>
  <c r="R1064" i="365"/>
  <c r="Z1063" i="365"/>
  <c r="Y1063" i="365"/>
  <c r="X1063" i="365"/>
  <c r="W1063" i="365"/>
  <c r="V1063" i="365"/>
  <c r="U1063" i="365"/>
  <c r="T1063" i="365"/>
  <c r="S1063" i="365"/>
  <c r="Q1063" i="365"/>
  <c r="P1063" i="365"/>
  <c r="O1063" i="365"/>
  <c r="N1063" i="365"/>
  <c r="M1063" i="365"/>
  <c r="L1063" i="365"/>
  <c r="J1063" i="365"/>
  <c r="I1063" i="365"/>
  <c r="H1063" i="365"/>
  <c r="G1063" i="365"/>
  <c r="F1063" i="365"/>
  <c r="D1063" i="365"/>
  <c r="AA1062" i="365"/>
  <c r="R1062" i="365"/>
  <c r="Z1061" i="365"/>
  <c r="Y1061" i="365"/>
  <c r="X1061" i="365"/>
  <c r="W1061" i="365"/>
  <c r="V1061" i="365"/>
  <c r="U1061" i="365"/>
  <c r="T1061" i="365"/>
  <c r="S1061" i="365"/>
  <c r="Q1061" i="365"/>
  <c r="P1061" i="365"/>
  <c r="O1061" i="365"/>
  <c r="N1061" i="365"/>
  <c r="M1061" i="365"/>
  <c r="L1061" i="365"/>
  <c r="J1061" i="365"/>
  <c r="I1061" i="365"/>
  <c r="H1061" i="365"/>
  <c r="G1061" i="365"/>
  <c r="F1061" i="365"/>
  <c r="D1061" i="365"/>
  <c r="AA1060" i="365"/>
  <c r="R1060" i="365"/>
  <c r="Z1059" i="365"/>
  <c r="Y1059" i="365"/>
  <c r="X1059" i="365"/>
  <c r="W1059" i="365"/>
  <c r="V1059" i="365"/>
  <c r="U1059" i="365"/>
  <c r="T1059" i="365"/>
  <c r="S1059" i="365"/>
  <c r="Q1059" i="365"/>
  <c r="P1059" i="365"/>
  <c r="O1059" i="365"/>
  <c r="N1059" i="365"/>
  <c r="M1059" i="365"/>
  <c r="L1059" i="365"/>
  <c r="J1059" i="365"/>
  <c r="I1059" i="365"/>
  <c r="H1059" i="365"/>
  <c r="G1059" i="365"/>
  <c r="F1059" i="365"/>
  <c r="D1059" i="365"/>
  <c r="AA1058" i="365"/>
  <c r="R1058" i="365"/>
  <c r="K1058" i="365"/>
  <c r="Z1057" i="365"/>
  <c r="Y1057" i="365"/>
  <c r="X1057" i="365"/>
  <c r="W1057" i="365"/>
  <c r="V1057" i="365"/>
  <c r="U1057" i="365"/>
  <c r="T1057" i="365"/>
  <c r="S1057" i="365"/>
  <c r="Q1057" i="365"/>
  <c r="P1057" i="365"/>
  <c r="O1057" i="365"/>
  <c r="N1057" i="365"/>
  <c r="M1057" i="365"/>
  <c r="L1057" i="365"/>
  <c r="J1057" i="365"/>
  <c r="I1057" i="365"/>
  <c r="H1057" i="365"/>
  <c r="G1057" i="365"/>
  <c r="F1057" i="365"/>
  <c r="D1057" i="365"/>
  <c r="AA1056" i="365"/>
  <c r="R1056" i="365"/>
  <c r="K1056" i="365"/>
  <c r="Z1055" i="365"/>
  <c r="Y1055" i="365"/>
  <c r="X1055" i="365"/>
  <c r="W1055" i="365"/>
  <c r="V1055" i="365"/>
  <c r="U1055" i="365"/>
  <c r="T1055" i="365"/>
  <c r="S1055" i="365"/>
  <c r="Q1055" i="365"/>
  <c r="P1055" i="365"/>
  <c r="O1055" i="365"/>
  <c r="N1055" i="365"/>
  <c r="M1055" i="365"/>
  <c r="L1055" i="365"/>
  <c r="J1055" i="365"/>
  <c r="I1055" i="365"/>
  <c r="H1055" i="365"/>
  <c r="G1055" i="365"/>
  <c r="F1055" i="365"/>
  <c r="D1055" i="365"/>
  <c r="AA1054" i="365"/>
  <c r="R1054" i="365"/>
  <c r="Z1053" i="365"/>
  <c r="Y1053" i="365"/>
  <c r="X1053" i="365"/>
  <c r="W1053" i="365"/>
  <c r="V1053" i="365"/>
  <c r="U1053" i="365"/>
  <c r="T1053" i="365"/>
  <c r="S1053" i="365"/>
  <c r="Q1053" i="365"/>
  <c r="P1053" i="365"/>
  <c r="O1053" i="365"/>
  <c r="N1053" i="365"/>
  <c r="M1053" i="365"/>
  <c r="L1053" i="365"/>
  <c r="J1053" i="365"/>
  <c r="I1053" i="365"/>
  <c r="H1053" i="365"/>
  <c r="G1053" i="365"/>
  <c r="F1053" i="365"/>
  <c r="D1053" i="365"/>
  <c r="AA1052" i="365"/>
  <c r="R1052" i="365"/>
  <c r="Z1051" i="365"/>
  <c r="Y1051" i="365"/>
  <c r="X1051" i="365"/>
  <c r="W1051" i="365"/>
  <c r="V1051" i="365"/>
  <c r="U1051" i="365"/>
  <c r="T1051" i="365"/>
  <c r="S1051" i="365"/>
  <c r="Q1051" i="365"/>
  <c r="P1051" i="365"/>
  <c r="O1051" i="365"/>
  <c r="N1051" i="365"/>
  <c r="M1051" i="365"/>
  <c r="L1051" i="365"/>
  <c r="J1051" i="365"/>
  <c r="I1051" i="365"/>
  <c r="H1051" i="365"/>
  <c r="G1051" i="365"/>
  <c r="F1051" i="365"/>
  <c r="D1051" i="365"/>
  <c r="AA1050" i="365"/>
  <c r="R1050" i="365"/>
  <c r="K1050" i="365"/>
  <c r="Z1049" i="365"/>
  <c r="Y1049" i="365"/>
  <c r="X1049" i="365"/>
  <c r="W1049" i="365"/>
  <c r="V1049" i="365"/>
  <c r="U1049" i="365"/>
  <c r="T1049" i="365"/>
  <c r="S1049" i="365"/>
  <c r="Q1049" i="365"/>
  <c r="P1049" i="365"/>
  <c r="O1049" i="365"/>
  <c r="N1049" i="365"/>
  <c r="M1049" i="365"/>
  <c r="L1049" i="365"/>
  <c r="J1049" i="365"/>
  <c r="I1049" i="365"/>
  <c r="H1049" i="365"/>
  <c r="G1049" i="365"/>
  <c r="F1049" i="365"/>
  <c r="D1049" i="365"/>
  <c r="AA1048" i="365"/>
  <c r="R1048" i="365"/>
  <c r="Z1047" i="365"/>
  <c r="Y1047" i="365"/>
  <c r="X1047" i="365"/>
  <c r="W1047" i="365"/>
  <c r="V1047" i="365"/>
  <c r="U1047" i="365"/>
  <c r="T1047" i="365"/>
  <c r="S1047" i="365"/>
  <c r="Q1047" i="365"/>
  <c r="P1047" i="365"/>
  <c r="O1047" i="365"/>
  <c r="N1047" i="365"/>
  <c r="M1047" i="365"/>
  <c r="L1047" i="365"/>
  <c r="J1047" i="365"/>
  <c r="I1047" i="365"/>
  <c r="H1047" i="365"/>
  <c r="G1047" i="365"/>
  <c r="F1047" i="365"/>
  <c r="D1047" i="365"/>
  <c r="AA1046" i="365"/>
  <c r="R1046" i="365"/>
  <c r="Z1045" i="365"/>
  <c r="Y1045" i="365"/>
  <c r="X1045" i="365"/>
  <c r="W1045" i="365"/>
  <c r="V1045" i="365"/>
  <c r="U1045" i="365"/>
  <c r="T1045" i="365"/>
  <c r="S1045" i="365"/>
  <c r="Q1045" i="365"/>
  <c r="P1045" i="365"/>
  <c r="O1045" i="365"/>
  <c r="N1045" i="365"/>
  <c r="M1045" i="365"/>
  <c r="L1045" i="365"/>
  <c r="J1045" i="365"/>
  <c r="I1045" i="365"/>
  <c r="H1045" i="365"/>
  <c r="G1045" i="365"/>
  <c r="F1045" i="365"/>
  <c r="D1045" i="365"/>
  <c r="AA1044" i="365"/>
  <c r="R1044" i="365"/>
  <c r="Z1043" i="365"/>
  <c r="Y1043" i="365"/>
  <c r="X1043" i="365"/>
  <c r="W1043" i="365"/>
  <c r="V1043" i="365"/>
  <c r="U1043" i="365"/>
  <c r="T1043" i="365"/>
  <c r="S1043" i="365"/>
  <c r="P1043" i="365"/>
  <c r="O1043" i="365"/>
  <c r="N1043" i="365"/>
  <c r="M1043" i="365"/>
  <c r="L1043" i="365"/>
  <c r="J1043" i="365"/>
  <c r="I1043" i="365"/>
  <c r="H1043" i="365"/>
  <c r="G1043" i="365"/>
  <c r="F1043" i="365"/>
  <c r="D1043" i="365"/>
  <c r="AA1042" i="365"/>
  <c r="R1042" i="365"/>
  <c r="Z1041" i="365"/>
  <c r="Y1041" i="365"/>
  <c r="X1041" i="365"/>
  <c r="W1041" i="365"/>
  <c r="V1041" i="365"/>
  <c r="U1041" i="365"/>
  <c r="T1041" i="365"/>
  <c r="S1041" i="365"/>
  <c r="Q1041" i="365"/>
  <c r="P1041" i="365"/>
  <c r="O1041" i="365"/>
  <c r="N1041" i="365"/>
  <c r="M1041" i="365"/>
  <c r="L1041" i="365"/>
  <c r="J1041" i="365"/>
  <c r="I1041" i="365"/>
  <c r="H1041" i="365"/>
  <c r="G1041" i="365"/>
  <c r="F1041" i="365"/>
  <c r="D1041" i="365"/>
  <c r="AA1040" i="365"/>
  <c r="R1040" i="365"/>
  <c r="K1040" i="365"/>
  <c r="Z1039" i="365"/>
  <c r="Y1039" i="365"/>
  <c r="X1039" i="365"/>
  <c r="W1039" i="365"/>
  <c r="V1039" i="365"/>
  <c r="U1039" i="365"/>
  <c r="T1039" i="365"/>
  <c r="S1039" i="365"/>
  <c r="Q1039" i="365"/>
  <c r="P1039" i="365"/>
  <c r="O1039" i="365"/>
  <c r="N1039" i="365"/>
  <c r="M1039" i="365"/>
  <c r="L1039" i="365"/>
  <c r="J1039" i="365"/>
  <c r="I1039" i="365"/>
  <c r="H1039" i="365"/>
  <c r="G1039" i="365"/>
  <c r="F1039" i="365"/>
  <c r="D1039" i="365"/>
  <c r="Z1038" i="365"/>
  <c r="X1038" i="365"/>
  <c r="W1038" i="365"/>
  <c r="V1038" i="365"/>
  <c r="P1038" i="365"/>
  <c r="O1038" i="365"/>
  <c r="J1038" i="365"/>
  <c r="I1038" i="365"/>
  <c r="H1038" i="365"/>
  <c r="G1038" i="365"/>
  <c r="F1038" i="365"/>
  <c r="D1038" i="365"/>
  <c r="Z1037" i="365"/>
  <c r="X1037" i="365"/>
  <c r="W1037" i="365"/>
  <c r="V1037" i="365"/>
  <c r="P1037" i="365"/>
  <c r="O1037" i="365"/>
  <c r="J1037" i="365"/>
  <c r="I1037" i="365"/>
  <c r="H1037" i="365"/>
  <c r="G1037" i="365"/>
  <c r="F1037" i="365"/>
  <c r="D1037" i="365"/>
  <c r="T1036" i="365"/>
  <c r="S1036" i="365"/>
  <c r="N1036" i="365"/>
  <c r="M1036" i="365"/>
  <c r="L1036" i="365"/>
  <c r="Z1035" i="365"/>
  <c r="Y1035" i="365"/>
  <c r="X1035" i="365"/>
  <c r="W1035" i="365"/>
  <c r="V1035" i="365"/>
  <c r="U1035" i="365"/>
  <c r="T1035" i="365"/>
  <c r="S1035" i="365"/>
  <c r="Q1035" i="365"/>
  <c r="P1035" i="365"/>
  <c r="O1035" i="365"/>
  <c r="N1035" i="365"/>
  <c r="M1035" i="365"/>
  <c r="L1035" i="365"/>
  <c r="J1035" i="365"/>
  <c r="I1035" i="365"/>
  <c r="H1035" i="365"/>
  <c r="G1035" i="365"/>
  <c r="F1035" i="365"/>
  <c r="D1035" i="365"/>
  <c r="AA1034" i="365"/>
  <c r="R1034" i="365"/>
  <c r="Z1033" i="365"/>
  <c r="Y1033" i="365"/>
  <c r="X1033" i="365"/>
  <c r="W1033" i="365"/>
  <c r="V1033" i="365"/>
  <c r="U1033" i="365"/>
  <c r="T1033" i="365"/>
  <c r="S1033" i="365"/>
  <c r="Q1033" i="365"/>
  <c r="P1033" i="365"/>
  <c r="O1033" i="365"/>
  <c r="N1033" i="365"/>
  <c r="M1033" i="365"/>
  <c r="L1033" i="365"/>
  <c r="J1033" i="365"/>
  <c r="I1033" i="365"/>
  <c r="H1033" i="365"/>
  <c r="G1033" i="365"/>
  <c r="F1033" i="365"/>
  <c r="D1033" i="365"/>
  <c r="Z1032" i="365"/>
  <c r="Y1032" i="365"/>
  <c r="X1032" i="365"/>
  <c r="W1032" i="365"/>
  <c r="V1032" i="365"/>
  <c r="U1032" i="365"/>
  <c r="T1032" i="365"/>
  <c r="S1032" i="365"/>
  <c r="Q1032" i="365"/>
  <c r="P1032" i="365"/>
  <c r="O1032" i="365"/>
  <c r="N1032" i="365"/>
  <c r="M1032" i="365"/>
  <c r="L1032" i="365"/>
  <c r="J1032" i="365"/>
  <c r="I1032" i="365"/>
  <c r="H1032" i="365"/>
  <c r="G1032" i="365"/>
  <c r="F1032" i="365"/>
  <c r="D1032" i="365"/>
  <c r="Z1031" i="365"/>
  <c r="Y1031" i="365"/>
  <c r="X1031" i="365"/>
  <c r="W1031" i="365"/>
  <c r="V1031" i="365"/>
  <c r="U1031" i="365"/>
  <c r="T1031" i="365"/>
  <c r="S1031" i="365"/>
  <c r="Q1031" i="365"/>
  <c r="P1031" i="365"/>
  <c r="O1031" i="365"/>
  <c r="N1031" i="365"/>
  <c r="M1031" i="365"/>
  <c r="L1031" i="365"/>
  <c r="J1031" i="365"/>
  <c r="I1031" i="365"/>
  <c r="H1031" i="365"/>
  <c r="G1031" i="365"/>
  <c r="F1031" i="365"/>
  <c r="D1031" i="365"/>
  <c r="Z1030" i="365"/>
  <c r="Y1030" i="365"/>
  <c r="X1030" i="365"/>
  <c r="W1030" i="365"/>
  <c r="V1030" i="365"/>
  <c r="U1030" i="365"/>
  <c r="T1030" i="365"/>
  <c r="S1030" i="365"/>
  <c r="Q1030" i="365"/>
  <c r="P1030" i="365"/>
  <c r="O1030" i="365"/>
  <c r="N1030" i="365"/>
  <c r="M1030" i="365"/>
  <c r="L1030" i="365"/>
  <c r="J1030" i="365"/>
  <c r="I1030" i="365"/>
  <c r="H1030" i="365"/>
  <c r="G1030" i="365"/>
  <c r="F1030" i="365"/>
  <c r="D1030" i="365"/>
  <c r="Z1029" i="365"/>
  <c r="Y1029" i="365"/>
  <c r="X1029" i="365"/>
  <c r="W1029" i="365"/>
  <c r="V1029" i="365"/>
  <c r="U1029" i="365"/>
  <c r="T1029" i="365"/>
  <c r="S1029" i="365"/>
  <c r="Q1029" i="365"/>
  <c r="P1029" i="365"/>
  <c r="O1029" i="365"/>
  <c r="N1029" i="365"/>
  <c r="M1029" i="365"/>
  <c r="L1029" i="365"/>
  <c r="J1029" i="365"/>
  <c r="I1029" i="365"/>
  <c r="H1029" i="365"/>
  <c r="G1029" i="365"/>
  <c r="F1029" i="365"/>
  <c r="D1029" i="365"/>
  <c r="AA1028" i="365"/>
  <c r="R1028" i="365"/>
  <c r="S1025" i="365"/>
  <c r="Q1025" i="365"/>
  <c r="P1025" i="365"/>
  <c r="O1025" i="365"/>
  <c r="N1025" i="365"/>
  <c r="M1025" i="365"/>
  <c r="L1025" i="365"/>
  <c r="J1025" i="365"/>
  <c r="I1025" i="365"/>
  <c r="H1025" i="365"/>
  <c r="G1025" i="365"/>
  <c r="AA1024" i="365"/>
  <c r="R1024" i="365"/>
  <c r="Z1023" i="365"/>
  <c r="Y1023" i="365"/>
  <c r="X1023" i="365"/>
  <c r="W1023" i="365"/>
  <c r="V1023" i="365"/>
  <c r="U1023" i="365"/>
  <c r="T1023" i="365"/>
  <c r="S1023" i="365"/>
  <c r="Q1023" i="365"/>
  <c r="P1023" i="365"/>
  <c r="O1023" i="365"/>
  <c r="N1023" i="365"/>
  <c r="M1023" i="365"/>
  <c r="L1023" i="365"/>
  <c r="J1023" i="365"/>
  <c r="I1023" i="365"/>
  <c r="H1023" i="365"/>
  <c r="G1023" i="365"/>
  <c r="F1023" i="365"/>
  <c r="D1023" i="365"/>
  <c r="Z1022" i="365"/>
  <c r="Y1022" i="365"/>
  <c r="X1022" i="365"/>
  <c r="W1022" i="365"/>
  <c r="V1022" i="365"/>
  <c r="U1022" i="365"/>
  <c r="T1022" i="365"/>
  <c r="S1022" i="365"/>
  <c r="Q1022" i="365"/>
  <c r="P1022" i="365"/>
  <c r="O1022" i="365"/>
  <c r="N1022" i="365"/>
  <c r="M1022" i="365"/>
  <c r="L1022" i="365"/>
  <c r="J1022" i="365"/>
  <c r="I1022" i="365"/>
  <c r="H1022" i="365"/>
  <c r="G1022" i="365"/>
  <c r="F1022" i="365"/>
  <c r="D1022" i="365"/>
  <c r="AA1021" i="365"/>
  <c r="R1021" i="365"/>
  <c r="Z1020" i="365"/>
  <c r="Y1020" i="365"/>
  <c r="X1020" i="365"/>
  <c r="W1020" i="365"/>
  <c r="V1020" i="365"/>
  <c r="U1020" i="365"/>
  <c r="T1020" i="365"/>
  <c r="S1020" i="365"/>
  <c r="Q1020" i="365"/>
  <c r="P1020" i="365"/>
  <c r="O1020" i="365"/>
  <c r="N1020" i="365"/>
  <c r="M1020" i="365"/>
  <c r="L1020" i="365"/>
  <c r="J1020" i="365"/>
  <c r="I1020" i="365"/>
  <c r="H1020" i="365"/>
  <c r="G1020" i="365"/>
  <c r="F1020" i="365"/>
  <c r="D1020" i="365"/>
  <c r="Z1019" i="365"/>
  <c r="Y1019" i="365"/>
  <c r="X1019" i="365"/>
  <c r="W1019" i="365"/>
  <c r="V1019" i="365"/>
  <c r="U1019" i="365"/>
  <c r="T1019" i="365"/>
  <c r="S1019" i="365"/>
  <c r="Q1019" i="365"/>
  <c r="P1019" i="365"/>
  <c r="O1019" i="365"/>
  <c r="N1019" i="365"/>
  <c r="M1019" i="365"/>
  <c r="L1019" i="365"/>
  <c r="J1019" i="365"/>
  <c r="I1019" i="365"/>
  <c r="H1019" i="365"/>
  <c r="G1019" i="365"/>
  <c r="F1019" i="365"/>
  <c r="D1019" i="365"/>
  <c r="AA1018" i="365"/>
  <c r="R1018" i="365"/>
  <c r="Z1017" i="365"/>
  <c r="Y1017" i="365"/>
  <c r="X1017" i="365"/>
  <c r="W1017" i="365"/>
  <c r="V1017" i="365"/>
  <c r="U1017" i="365"/>
  <c r="T1017" i="365"/>
  <c r="S1017" i="365"/>
  <c r="Q1017" i="365"/>
  <c r="P1017" i="365"/>
  <c r="O1017" i="365"/>
  <c r="N1017" i="365"/>
  <c r="M1017" i="365"/>
  <c r="L1017" i="365"/>
  <c r="J1017" i="365"/>
  <c r="I1017" i="365"/>
  <c r="H1017" i="365"/>
  <c r="G1017" i="365"/>
  <c r="F1017" i="365"/>
  <c r="D1017" i="365"/>
  <c r="Z1016" i="365"/>
  <c r="Y1016" i="365"/>
  <c r="X1016" i="365"/>
  <c r="W1016" i="365"/>
  <c r="V1016" i="365"/>
  <c r="U1016" i="365"/>
  <c r="T1016" i="365"/>
  <c r="S1016" i="365"/>
  <c r="Q1016" i="365"/>
  <c r="P1016" i="365"/>
  <c r="O1016" i="365"/>
  <c r="N1016" i="365"/>
  <c r="M1016" i="365"/>
  <c r="L1016" i="365"/>
  <c r="J1016" i="365"/>
  <c r="I1016" i="365"/>
  <c r="H1016" i="365"/>
  <c r="G1016" i="365"/>
  <c r="F1016" i="365"/>
  <c r="D1016" i="365"/>
  <c r="Z1015" i="365"/>
  <c r="Y1015" i="365"/>
  <c r="X1015" i="365"/>
  <c r="W1015" i="365"/>
  <c r="V1015" i="365"/>
  <c r="U1015" i="365"/>
  <c r="T1015" i="365"/>
  <c r="S1015" i="365"/>
  <c r="Q1015" i="365"/>
  <c r="P1015" i="365"/>
  <c r="O1015" i="365"/>
  <c r="N1015" i="365"/>
  <c r="M1015" i="365"/>
  <c r="L1015" i="365"/>
  <c r="J1015" i="365"/>
  <c r="I1015" i="365"/>
  <c r="H1015" i="365"/>
  <c r="G1015" i="365"/>
  <c r="F1015" i="365"/>
  <c r="D1015" i="365"/>
  <c r="Z1014" i="365"/>
  <c r="Y1014" i="365"/>
  <c r="X1014" i="365"/>
  <c r="W1014" i="365"/>
  <c r="V1014" i="365"/>
  <c r="U1014" i="365"/>
  <c r="T1014" i="365"/>
  <c r="S1014" i="365"/>
  <c r="Q1014" i="365"/>
  <c r="P1014" i="365"/>
  <c r="O1014" i="365"/>
  <c r="N1014" i="365"/>
  <c r="M1014" i="365"/>
  <c r="L1014" i="365"/>
  <c r="J1014" i="365"/>
  <c r="I1014" i="365"/>
  <c r="H1014" i="365"/>
  <c r="G1014" i="365"/>
  <c r="F1014" i="365"/>
  <c r="D1014" i="365"/>
  <c r="AA1013" i="365"/>
  <c r="R1013" i="365"/>
  <c r="Z1012" i="365"/>
  <c r="Y1012" i="365"/>
  <c r="X1012" i="365"/>
  <c r="W1012" i="365"/>
  <c r="V1012" i="365"/>
  <c r="R1012" i="365"/>
  <c r="J1012" i="365"/>
  <c r="I1012" i="365"/>
  <c r="H1012" i="365"/>
  <c r="G1012" i="365"/>
  <c r="F1012" i="365"/>
  <c r="D1012" i="365"/>
  <c r="Z1011" i="365"/>
  <c r="Y1011" i="365"/>
  <c r="X1011" i="365"/>
  <c r="W1011" i="365"/>
  <c r="V1011" i="365"/>
  <c r="R1011" i="365"/>
  <c r="J1011" i="365"/>
  <c r="I1011" i="365"/>
  <c r="H1011" i="365"/>
  <c r="G1011" i="365"/>
  <c r="F1011" i="365"/>
  <c r="D1011" i="365"/>
  <c r="Z1010" i="365"/>
  <c r="Y1010" i="365"/>
  <c r="X1010" i="365"/>
  <c r="W1010" i="365"/>
  <c r="V1010" i="365"/>
  <c r="R1010" i="365"/>
  <c r="J1010" i="365"/>
  <c r="I1010" i="365"/>
  <c r="H1010" i="365"/>
  <c r="G1010" i="365"/>
  <c r="F1010" i="365"/>
  <c r="D1010" i="365"/>
  <c r="Z1009" i="365"/>
  <c r="Y1009" i="365"/>
  <c r="X1009" i="365"/>
  <c r="W1009" i="365"/>
  <c r="V1009" i="365"/>
  <c r="R1009" i="365"/>
  <c r="J1009" i="365"/>
  <c r="I1009" i="365"/>
  <c r="H1009" i="365"/>
  <c r="G1009" i="365"/>
  <c r="F1009" i="365"/>
  <c r="D1009" i="365"/>
  <c r="T1008" i="365"/>
  <c r="T1007" i="365" s="1"/>
  <c r="S1008" i="365"/>
  <c r="S1007" i="365" s="1"/>
  <c r="Q1008" i="365"/>
  <c r="Q1007" i="365" s="1"/>
  <c r="P1008" i="365"/>
  <c r="P1007" i="365" s="1"/>
  <c r="O1008" i="365"/>
  <c r="O1007" i="365" s="1"/>
  <c r="N1008" i="365"/>
  <c r="M1008" i="365"/>
  <c r="L1008" i="365"/>
  <c r="Z1007" i="365"/>
  <c r="Y1007" i="365"/>
  <c r="X1007" i="365"/>
  <c r="W1007" i="365"/>
  <c r="V1007" i="365"/>
  <c r="U1007" i="365"/>
  <c r="J1007" i="365"/>
  <c r="I1007" i="365"/>
  <c r="H1007" i="365"/>
  <c r="G1007" i="365"/>
  <c r="F1007" i="365"/>
  <c r="D1007" i="365"/>
  <c r="AA1006" i="365"/>
  <c r="R1006" i="365"/>
  <c r="Z1005" i="365"/>
  <c r="Y1005" i="365"/>
  <c r="X1005" i="365"/>
  <c r="W1005" i="365"/>
  <c r="V1005" i="365"/>
  <c r="U1005" i="365"/>
  <c r="T1005" i="365"/>
  <c r="S1005" i="365"/>
  <c r="Q1005" i="365"/>
  <c r="P1005" i="365"/>
  <c r="O1005" i="365"/>
  <c r="N1005" i="365"/>
  <c r="M1005" i="365"/>
  <c r="L1005" i="365"/>
  <c r="J1005" i="365"/>
  <c r="I1005" i="365"/>
  <c r="H1005" i="365"/>
  <c r="G1005" i="365"/>
  <c r="F1005" i="365"/>
  <c r="D1005" i="365"/>
  <c r="AA1004" i="365"/>
  <c r="R1004" i="365"/>
  <c r="Z1003" i="365"/>
  <c r="Y1003" i="365"/>
  <c r="X1003" i="365"/>
  <c r="W1003" i="365"/>
  <c r="V1003" i="365"/>
  <c r="U1003" i="365"/>
  <c r="T1003" i="365"/>
  <c r="S1003" i="365"/>
  <c r="Q1003" i="365"/>
  <c r="P1003" i="365"/>
  <c r="O1003" i="365"/>
  <c r="N1003" i="365"/>
  <c r="M1003" i="365"/>
  <c r="L1003" i="365"/>
  <c r="J1003" i="365"/>
  <c r="I1003" i="365"/>
  <c r="H1003" i="365"/>
  <c r="G1003" i="365"/>
  <c r="F1003" i="365"/>
  <c r="D1003" i="365"/>
  <c r="AA1002" i="365"/>
  <c r="R1002" i="365"/>
  <c r="Z1001" i="365"/>
  <c r="Y1001" i="365"/>
  <c r="X1001" i="365"/>
  <c r="W1001" i="365"/>
  <c r="V1001" i="365"/>
  <c r="U1001" i="365"/>
  <c r="T1001" i="365"/>
  <c r="S1001" i="365"/>
  <c r="Q1001" i="365"/>
  <c r="P1001" i="365"/>
  <c r="O1001" i="365"/>
  <c r="N1001" i="365"/>
  <c r="M1001" i="365"/>
  <c r="L1001" i="365"/>
  <c r="J1001" i="365"/>
  <c r="I1001" i="365"/>
  <c r="H1001" i="365"/>
  <c r="G1001" i="365"/>
  <c r="F1001" i="365"/>
  <c r="D1001" i="365"/>
  <c r="AA1000" i="365"/>
  <c r="R1000" i="365"/>
  <c r="Z999" i="365"/>
  <c r="Y999" i="365"/>
  <c r="X999" i="365"/>
  <c r="W999" i="365"/>
  <c r="V999" i="365"/>
  <c r="U999" i="365"/>
  <c r="T999" i="365"/>
  <c r="S999" i="365"/>
  <c r="Q999" i="365"/>
  <c r="P999" i="365"/>
  <c r="O999" i="365"/>
  <c r="N999" i="365"/>
  <c r="M999" i="365"/>
  <c r="L999" i="365"/>
  <c r="J999" i="365"/>
  <c r="I999" i="365"/>
  <c r="H999" i="365"/>
  <c r="G999" i="365"/>
  <c r="F999" i="365"/>
  <c r="D999" i="365"/>
  <c r="AA998" i="365"/>
  <c r="R998" i="365"/>
  <c r="Z997" i="365"/>
  <c r="Y997" i="365"/>
  <c r="X997" i="365"/>
  <c r="W997" i="365"/>
  <c r="V997" i="365"/>
  <c r="U997" i="365"/>
  <c r="T997" i="365"/>
  <c r="S997" i="365"/>
  <c r="Q997" i="365"/>
  <c r="P997" i="365"/>
  <c r="O997" i="365"/>
  <c r="N997" i="365"/>
  <c r="M997" i="365"/>
  <c r="L997" i="365"/>
  <c r="J997" i="365"/>
  <c r="I997" i="365"/>
  <c r="H997" i="365"/>
  <c r="G997" i="365"/>
  <c r="F997" i="365"/>
  <c r="D997" i="365"/>
  <c r="AA996" i="365"/>
  <c r="R996" i="365"/>
  <c r="Z995" i="365"/>
  <c r="Y995" i="365"/>
  <c r="X995" i="365"/>
  <c r="W995" i="365"/>
  <c r="V995" i="365"/>
  <c r="U995" i="365"/>
  <c r="T995" i="365"/>
  <c r="S995" i="365"/>
  <c r="Q995" i="365"/>
  <c r="P995" i="365"/>
  <c r="O995" i="365"/>
  <c r="N995" i="365"/>
  <c r="M995" i="365"/>
  <c r="L995" i="365"/>
  <c r="J995" i="365"/>
  <c r="I995" i="365"/>
  <c r="H995" i="365"/>
  <c r="G995" i="365"/>
  <c r="F995" i="365"/>
  <c r="D995" i="365"/>
  <c r="AA994" i="365"/>
  <c r="R994" i="365"/>
  <c r="Z993" i="365"/>
  <c r="Y993" i="365"/>
  <c r="X993" i="365"/>
  <c r="W993" i="365"/>
  <c r="V993" i="365"/>
  <c r="U993" i="365"/>
  <c r="T993" i="365"/>
  <c r="S993" i="365"/>
  <c r="Q993" i="365"/>
  <c r="P993" i="365"/>
  <c r="O993" i="365"/>
  <c r="N993" i="365"/>
  <c r="M993" i="365"/>
  <c r="L993" i="365"/>
  <c r="J993" i="365"/>
  <c r="I993" i="365"/>
  <c r="H993" i="365"/>
  <c r="G993" i="365"/>
  <c r="F993" i="365"/>
  <c r="D993" i="365"/>
  <c r="AA992" i="365"/>
  <c r="R992" i="365"/>
  <c r="Z991" i="365"/>
  <c r="Y991" i="365"/>
  <c r="X991" i="365"/>
  <c r="W991" i="365"/>
  <c r="V991" i="365"/>
  <c r="U991" i="365"/>
  <c r="T991" i="365"/>
  <c r="S991" i="365"/>
  <c r="Q991" i="365"/>
  <c r="P991" i="365"/>
  <c r="O991" i="365"/>
  <c r="N991" i="365"/>
  <c r="M991" i="365"/>
  <c r="L991" i="365"/>
  <c r="J991" i="365"/>
  <c r="I991" i="365"/>
  <c r="H991" i="365"/>
  <c r="G991" i="365"/>
  <c r="F991" i="365"/>
  <c r="D991" i="365"/>
  <c r="AA990" i="365"/>
  <c r="R990" i="365"/>
  <c r="Z989" i="365"/>
  <c r="Y989" i="365"/>
  <c r="X989" i="365"/>
  <c r="W989" i="365"/>
  <c r="V989" i="365"/>
  <c r="U989" i="365"/>
  <c r="T989" i="365"/>
  <c r="S989" i="365"/>
  <c r="Q989" i="365"/>
  <c r="P989" i="365"/>
  <c r="O989" i="365"/>
  <c r="N989" i="365"/>
  <c r="M989" i="365"/>
  <c r="L989" i="365"/>
  <c r="J989" i="365"/>
  <c r="I989" i="365"/>
  <c r="H989" i="365"/>
  <c r="G989" i="365"/>
  <c r="F989" i="365"/>
  <c r="D989" i="365"/>
  <c r="AA988" i="365"/>
  <c r="R988" i="365"/>
  <c r="Z987" i="365"/>
  <c r="Y987" i="365"/>
  <c r="X987" i="365"/>
  <c r="W987" i="365"/>
  <c r="V987" i="365"/>
  <c r="U987" i="365"/>
  <c r="T987" i="365"/>
  <c r="S987" i="365"/>
  <c r="Q987" i="365"/>
  <c r="P987" i="365"/>
  <c r="O987" i="365"/>
  <c r="N987" i="365"/>
  <c r="M987" i="365"/>
  <c r="L987" i="365"/>
  <c r="J987" i="365"/>
  <c r="I987" i="365"/>
  <c r="H987" i="365"/>
  <c r="G987" i="365"/>
  <c r="F987" i="365"/>
  <c r="D987" i="365"/>
  <c r="AA986" i="365"/>
  <c r="R986" i="365"/>
  <c r="AA984" i="365"/>
  <c r="R984" i="365"/>
  <c r="Z983" i="365"/>
  <c r="Z982" i="365" s="1"/>
  <c r="Y983" i="365"/>
  <c r="Y982" i="365" s="1"/>
  <c r="X983" i="365"/>
  <c r="X982" i="365" s="1"/>
  <c r="W983" i="365"/>
  <c r="W982" i="365" s="1"/>
  <c r="V983" i="365"/>
  <c r="V982" i="365" s="1"/>
  <c r="U983" i="365"/>
  <c r="U982" i="365" s="1"/>
  <c r="T983" i="365"/>
  <c r="T982" i="365" s="1"/>
  <c r="S983" i="365"/>
  <c r="Q983" i="365"/>
  <c r="Q982" i="365" s="1"/>
  <c r="P983" i="365"/>
  <c r="P982" i="365" s="1"/>
  <c r="O983" i="365"/>
  <c r="O982" i="365" s="1"/>
  <c r="N983" i="365"/>
  <c r="N982" i="365" s="1"/>
  <c r="M983" i="365"/>
  <c r="M982" i="365" s="1"/>
  <c r="L983" i="365"/>
  <c r="L982" i="365" s="1"/>
  <c r="J983" i="365"/>
  <c r="J982" i="365" s="1"/>
  <c r="I983" i="365"/>
  <c r="I982" i="365" s="1"/>
  <c r="H983" i="365"/>
  <c r="H982" i="365" s="1"/>
  <c r="G983" i="365"/>
  <c r="G982" i="365" s="1"/>
  <c r="F983" i="365"/>
  <c r="F982" i="365" s="1"/>
  <c r="D983" i="365"/>
  <c r="D982" i="365" s="1"/>
  <c r="AA980" i="365"/>
  <c r="R980" i="365"/>
  <c r="AA979" i="365"/>
  <c r="R979" i="365"/>
  <c r="Z978" i="365"/>
  <c r="Z977" i="365" s="1"/>
  <c r="Y978" i="365"/>
  <c r="Y977" i="365" s="1"/>
  <c r="X978" i="365"/>
  <c r="X977" i="365" s="1"/>
  <c r="W978" i="365"/>
  <c r="W977" i="365" s="1"/>
  <c r="V978" i="365"/>
  <c r="V977" i="365" s="1"/>
  <c r="U978" i="365"/>
  <c r="U977" i="365" s="1"/>
  <c r="T978" i="365"/>
  <c r="T977" i="365" s="1"/>
  <c r="S978" i="365"/>
  <c r="S977" i="365" s="1"/>
  <c r="Q978" i="365"/>
  <c r="Q977" i="365" s="1"/>
  <c r="P978" i="365"/>
  <c r="P977" i="365" s="1"/>
  <c r="O978" i="365"/>
  <c r="O977" i="365" s="1"/>
  <c r="N978" i="365"/>
  <c r="N977" i="365" s="1"/>
  <c r="M978" i="365"/>
  <c r="M977" i="365" s="1"/>
  <c r="L978" i="365"/>
  <c r="J978" i="365"/>
  <c r="J977" i="365" s="1"/>
  <c r="I978" i="365"/>
  <c r="I977" i="365" s="1"/>
  <c r="H978" i="365"/>
  <c r="H977" i="365" s="1"/>
  <c r="G978" i="365"/>
  <c r="G977" i="365" s="1"/>
  <c r="F978" i="365"/>
  <c r="F977" i="365" s="1"/>
  <c r="D978" i="365"/>
  <c r="D977" i="365" s="1"/>
  <c r="AA975" i="365"/>
  <c r="R975" i="365"/>
  <c r="K975" i="365"/>
  <c r="AA974" i="365"/>
  <c r="R974" i="365"/>
  <c r="Z973" i="365"/>
  <c r="Z972" i="365" s="1"/>
  <c r="Z971" i="365" s="1"/>
  <c r="Y973" i="365"/>
  <c r="Y972" i="365" s="1"/>
  <c r="Y971" i="365" s="1"/>
  <c r="X973" i="365"/>
  <c r="X972" i="365" s="1"/>
  <c r="X971" i="365" s="1"/>
  <c r="W973" i="365"/>
  <c r="W972" i="365" s="1"/>
  <c r="W971" i="365" s="1"/>
  <c r="V973" i="365"/>
  <c r="V972" i="365" s="1"/>
  <c r="V971" i="365" s="1"/>
  <c r="U973" i="365"/>
  <c r="U972" i="365" s="1"/>
  <c r="U971" i="365" s="1"/>
  <c r="T973" i="365"/>
  <c r="T972" i="365" s="1"/>
  <c r="T971" i="365" s="1"/>
  <c r="S973" i="365"/>
  <c r="Q973" i="365"/>
  <c r="Q972" i="365" s="1"/>
  <c r="Q971" i="365" s="1"/>
  <c r="P973" i="365"/>
  <c r="P972" i="365" s="1"/>
  <c r="P971" i="365" s="1"/>
  <c r="O973" i="365"/>
  <c r="O972" i="365" s="1"/>
  <c r="O971" i="365" s="1"/>
  <c r="N973" i="365"/>
  <c r="N972" i="365" s="1"/>
  <c r="N971" i="365" s="1"/>
  <c r="M973" i="365"/>
  <c r="M972" i="365" s="1"/>
  <c r="M971" i="365" s="1"/>
  <c r="L973" i="365"/>
  <c r="L972" i="365" s="1"/>
  <c r="J973" i="365"/>
  <c r="J972" i="365" s="1"/>
  <c r="J971" i="365" s="1"/>
  <c r="I973" i="365"/>
  <c r="I972" i="365" s="1"/>
  <c r="I971" i="365" s="1"/>
  <c r="H973" i="365"/>
  <c r="H972" i="365" s="1"/>
  <c r="H971" i="365" s="1"/>
  <c r="G973" i="365"/>
  <c r="G972" i="365" s="1"/>
  <c r="G971" i="365" s="1"/>
  <c r="F973" i="365"/>
  <c r="F972" i="365" s="1"/>
  <c r="F971" i="365" s="1"/>
  <c r="D973" i="365"/>
  <c r="D972" i="365" s="1"/>
  <c r="D971" i="365" s="1"/>
  <c r="AA970" i="365"/>
  <c r="R970" i="365"/>
  <c r="AA969" i="365"/>
  <c r="R969" i="365"/>
  <c r="AA968" i="365"/>
  <c r="R968" i="365"/>
  <c r="Z967" i="365"/>
  <c r="Y967" i="365"/>
  <c r="X967" i="365"/>
  <c r="W967" i="365"/>
  <c r="V967" i="365"/>
  <c r="U967" i="365"/>
  <c r="T967" i="365"/>
  <c r="S967" i="365"/>
  <c r="Q967" i="365"/>
  <c r="P967" i="365"/>
  <c r="O967" i="365"/>
  <c r="N967" i="365"/>
  <c r="M967" i="365"/>
  <c r="L967" i="365"/>
  <c r="J967" i="365"/>
  <c r="I967" i="365"/>
  <c r="H967" i="365"/>
  <c r="G967" i="365"/>
  <c r="F967" i="365"/>
  <c r="D967" i="365"/>
  <c r="AA966" i="365"/>
  <c r="R966" i="365"/>
  <c r="AA965" i="365"/>
  <c r="R965" i="365"/>
  <c r="Z964" i="365"/>
  <c r="Y964" i="365"/>
  <c r="X964" i="365"/>
  <c r="W964" i="365"/>
  <c r="V964" i="365"/>
  <c r="U964" i="365"/>
  <c r="T964" i="365"/>
  <c r="S964" i="365"/>
  <c r="Q964" i="365"/>
  <c r="P964" i="365"/>
  <c r="O964" i="365"/>
  <c r="N964" i="365"/>
  <c r="M964" i="365"/>
  <c r="L964" i="365"/>
  <c r="J964" i="365"/>
  <c r="I964" i="365"/>
  <c r="H964" i="365"/>
  <c r="G964" i="365"/>
  <c r="F964" i="365"/>
  <c r="D964" i="365"/>
  <c r="AA963" i="365"/>
  <c r="R963" i="365"/>
  <c r="K963" i="365"/>
  <c r="AA962" i="365"/>
  <c r="R962" i="365"/>
  <c r="Z961" i="365"/>
  <c r="Y961" i="365"/>
  <c r="X961" i="365"/>
  <c r="W961" i="365"/>
  <c r="V961" i="365"/>
  <c r="U961" i="365"/>
  <c r="T961" i="365"/>
  <c r="S961" i="365"/>
  <c r="Q961" i="365"/>
  <c r="P961" i="365"/>
  <c r="O961" i="365"/>
  <c r="N961" i="365"/>
  <c r="M961" i="365"/>
  <c r="L961" i="365"/>
  <c r="J961" i="365"/>
  <c r="I961" i="365"/>
  <c r="H961" i="365"/>
  <c r="G961" i="365"/>
  <c r="F961" i="365"/>
  <c r="D961" i="365"/>
  <c r="AA960" i="365"/>
  <c r="R960" i="365"/>
  <c r="AA959" i="365"/>
  <c r="R959" i="365"/>
  <c r="AA958" i="365"/>
  <c r="R958" i="365"/>
  <c r="K958" i="365"/>
  <c r="AA957" i="365"/>
  <c r="R957" i="365"/>
  <c r="Z956" i="365"/>
  <c r="Y956" i="365"/>
  <c r="X956" i="365"/>
  <c r="W956" i="365"/>
  <c r="V956" i="365"/>
  <c r="U956" i="365"/>
  <c r="T956" i="365"/>
  <c r="S956" i="365"/>
  <c r="Q956" i="365"/>
  <c r="P956" i="365"/>
  <c r="O956" i="365"/>
  <c r="N956" i="365"/>
  <c r="M956" i="365"/>
  <c r="L956" i="365"/>
  <c r="J956" i="365"/>
  <c r="I956" i="365"/>
  <c r="H956" i="365"/>
  <c r="G956" i="365"/>
  <c r="F956" i="365"/>
  <c r="D956" i="365"/>
  <c r="AA955" i="365"/>
  <c r="R955" i="365"/>
  <c r="AA954" i="365"/>
  <c r="R954" i="365"/>
  <c r="K954" i="365"/>
  <c r="AA953" i="365"/>
  <c r="R953" i="365"/>
  <c r="AA952" i="365"/>
  <c r="R952" i="365"/>
  <c r="AA951" i="365"/>
  <c r="R951" i="365"/>
  <c r="AA950" i="365"/>
  <c r="R950" i="365"/>
  <c r="Z949" i="365"/>
  <c r="Z919" i="365" s="1"/>
  <c r="Y949" i="365"/>
  <c r="X949" i="365"/>
  <c r="X919" i="365" s="1"/>
  <c r="W949" i="365"/>
  <c r="W919" i="365" s="1"/>
  <c r="V949" i="365"/>
  <c r="V919" i="365" s="1"/>
  <c r="U949" i="365"/>
  <c r="U919" i="365" s="1"/>
  <c r="T949" i="365"/>
  <c r="T919" i="365" s="1"/>
  <c r="S949" i="365"/>
  <c r="S919" i="365" s="1"/>
  <c r="Q949" i="365"/>
  <c r="Q919" i="365" s="1"/>
  <c r="P949" i="365"/>
  <c r="P919" i="365" s="1"/>
  <c r="O949" i="365"/>
  <c r="O919" i="365" s="1"/>
  <c r="N949" i="365"/>
  <c r="N919" i="365" s="1"/>
  <c r="M949" i="365"/>
  <c r="M919" i="365" s="1"/>
  <c r="L949" i="365"/>
  <c r="L919" i="365" s="1"/>
  <c r="J949" i="365"/>
  <c r="J919" i="365" s="1"/>
  <c r="I949" i="365"/>
  <c r="I919" i="365" s="1"/>
  <c r="H949" i="365"/>
  <c r="H919" i="365" s="1"/>
  <c r="G949" i="365"/>
  <c r="G919" i="365" s="1"/>
  <c r="F949" i="365"/>
  <c r="F919" i="365" s="1"/>
  <c r="D949" i="365"/>
  <c r="D919" i="365" s="1"/>
  <c r="AA948" i="365"/>
  <c r="R948" i="365"/>
  <c r="AA947" i="365"/>
  <c r="R947" i="365"/>
  <c r="K947" i="365"/>
  <c r="AA946" i="365"/>
  <c r="R946" i="365"/>
  <c r="AA945" i="365"/>
  <c r="R945" i="365"/>
  <c r="AA944" i="365"/>
  <c r="R944" i="365"/>
  <c r="K944" i="365"/>
  <c r="AA943" i="365"/>
  <c r="R943" i="365"/>
  <c r="K943" i="365"/>
  <c r="AA942" i="365"/>
  <c r="R942" i="365"/>
  <c r="AA941" i="365"/>
  <c r="R941" i="365"/>
  <c r="AA940" i="365"/>
  <c r="R940" i="365"/>
  <c r="AA939" i="365"/>
  <c r="R939" i="365"/>
  <c r="K939" i="365"/>
  <c r="AA938" i="365"/>
  <c r="R938" i="365"/>
  <c r="AA937" i="365"/>
  <c r="R937" i="365"/>
  <c r="AA936" i="365"/>
  <c r="R936" i="365"/>
  <c r="AA935" i="365"/>
  <c r="R935" i="365"/>
  <c r="K935" i="365"/>
  <c r="AA934" i="365"/>
  <c r="R934" i="365"/>
  <c r="AA933" i="365"/>
  <c r="R933" i="365"/>
  <c r="AA932" i="365"/>
  <c r="R932" i="365"/>
  <c r="AA931" i="365"/>
  <c r="R931" i="365"/>
  <c r="K931" i="365"/>
  <c r="AA930" i="365"/>
  <c r="R930" i="365"/>
  <c r="AA929" i="365"/>
  <c r="R929" i="365"/>
  <c r="AA928" i="365"/>
  <c r="R928" i="365"/>
  <c r="K928" i="365"/>
  <c r="AA927" i="365"/>
  <c r="R927" i="365"/>
  <c r="K927" i="365"/>
  <c r="AA926" i="365"/>
  <c r="R926" i="365"/>
  <c r="AA925" i="365"/>
  <c r="R925" i="365"/>
  <c r="AA924" i="365"/>
  <c r="R924" i="365"/>
  <c r="AA923" i="365"/>
  <c r="R923" i="365"/>
  <c r="K923" i="365"/>
  <c r="AA922" i="365"/>
  <c r="R922" i="365"/>
  <c r="AA921" i="365"/>
  <c r="R921" i="365"/>
  <c r="AA920" i="365"/>
  <c r="R920" i="365"/>
  <c r="Y919" i="365"/>
  <c r="AA918" i="365"/>
  <c r="R918" i="365"/>
  <c r="Z917" i="365"/>
  <c r="Y917" i="365"/>
  <c r="X917" i="365"/>
  <c r="W917" i="365"/>
  <c r="V917" i="365"/>
  <c r="U917" i="365"/>
  <c r="T917" i="365"/>
  <c r="S917" i="365"/>
  <c r="Q917" i="365"/>
  <c r="P917" i="365"/>
  <c r="O917" i="365"/>
  <c r="N917" i="365"/>
  <c r="M917" i="365"/>
  <c r="L917" i="365"/>
  <c r="J917" i="365"/>
  <c r="I917" i="365"/>
  <c r="H917" i="365"/>
  <c r="G917" i="365"/>
  <c r="F917" i="365"/>
  <c r="D917" i="365"/>
  <c r="AA916" i="365"/>
  <c r="R916" i="365"/>
  <c r="Z915" i="365"/>
  <c r="Y915" i="365"/>
  <c r="X915" i="365"/>
  <c r="W915" i="365"/>
  <c r="V915" i="365"/>
  <c r="U915" i="365"/>
  <c r="T915" i="365"/>
  <c r="S915" i="365"/>
  <c r="Q915" i="365"/>
  <c r="P915" i="365"/>
  <c r="O915" i="365"/>
  <c r="N915" i="365"/>
  <c r="M915" i="365"/>
  <c r="L915" i="365"/>
  <c r="J915" i="365"/>
  <c r="I915" i="365"/>
  <c r="H915" i="365"/>
  <c r="G915" i="365"/>
  <c r="F915" i="365"/>
  <c r="D915" i="365"/>
  <c r="AA914" i="365"/>
  <c r="R914" i="365"/>
  <c r="Z913" i="365"/>
  <c r="Y913" i="365"/>
  <c r="X913" i="365"/>
  <c r="W913" i="365"/>
  <c r="V913" i="365"/>
  <c r="U913" i="365"/>
  <c r="T913" i="365"/>
  <c r="S913" i="365"/>
  <c r="Q913" i="365"/>
  <c r="P913" i="365"/>
  <c r="O913" i="365"/>
  <c r="N913" i="365"/>
  <c r="M913" i="365"/>
  <c r="L913" i="365"/>
  <c r="J913" i="365"/>
  <c r="I913" i="365"/>
  <c r="H913" i="365"/>
  <c r="G913" i="365"/>
  <c r="F913" i="365"/>
  <c r="D913" i="365"/>
  <c r="AA912" i="365"/>
  <c r="R912" i="365"/>
  <c r="Z911" i="365"/>
  <c r="Y911" i="365"/>
  <c r="X911" i="365"/>
  <c r="W911" i="365"/>
  <c r="V911" i="365"/>
  <c r="U911" i="365"/>
  <c r="T911" i="365"/>
  <c r="S911" i="365"/>
  <c r="Q911" i="365"/>
  <c r="P911" i="365"/>
  <c r="O911" i="365"/>
  <c r="N911" i="365"/>
  <c r="M911" i="365"/>
  <c r="L911" i="365"/>
  <c r="J911" i="365"/>
  <c r="I911" i="365"/>
  <c r="H911" i="365"/>
  <c r="G911" i="365"/>
  <c r="F911" i="365"/>
  <c r="D911" i="365"/>
  <c r="AA910" i="365"/>
  <c r="R910" i="365"/>
  <c r="AA909" i="365"/>
  <c r="R909" i="365"/>
  <c r="Z908" i="365"/>
  <c r="Y908" i="365"/>
  <c r="X908" i="365"/>
  <c r="W908" i="365"/>
  <c r="V908" i="365"/>
  <c r="U908" i="365"/>
  <c r="T908" i="365"/>
  <c r="S908" i="365"/>
  <c r="Q908" i="365"/>
  <c r="P908" i="365"/>
  <c r="O908" i="365"/>
  <c r="N908" i="365"/>
  <c r="M908" i="365"/>
  <c r="L908" i="365"/>
  <c r="J908" i="365"/>
  <c r="I908" i="365"/>
  <c r="H908" i="365"/>
  <c r="G908" i="365"/>
  <c r="F908" i="365"/>
  <c r="D908" i="365"/>
  <c r="AA907" i="365"/>
  <c r="R907" i="365"/>
  <c r="K907" i="365"/>
  <c r="Z906" i="365"/>
  <c r="Y906" i="365"/>
  <c r="X906" i="365"/>
  <c r="W906" i="365"/>
  <c r="V906" i="365"/>
  <c r="U906" i="365"/>
  <c r="T906" i="365"/>
  <c r="S906" i="365"/>
  <c r="Q906" i="365"/>
  <c r="P906" i="365"/>
  <c r="O906" i="365"/>
  <c r="N906" i="365"/>
  <c r="M906" i="365"/>
  <c r="L906" i="365"/>
  <c r="J906" i="365"/>
  <c r="I906" i="365"/>
  <c r="H906" i="365"/>
  <c r="G906" i="365"/>
  <c r="F906" i="365"/>
  <c r="D906" i="365"/>
  <c r="AA905" i="365"/>
  <c r="R905" i="365"/>
  <c r="Z904" i="365"/>
  <c r="Y904" i="365"/>
  <c r="X904" i="365"/>
  <c r="W904" i="365"/>
  <c r="V904" i="365"/>
  <c r="U904" i="365"/>
  <c r="T904" i="365"/>
  <c r="S904" i="365"/>
  <c r="Q904" i="365"/>
  <c r="P904" i="365"/>
  <c r="O904" i="365"/>
  <c r="N904" i="365"/>
  <c r="M904" i="365"/>
  <c r="L904" i="365"/>
  <c r="J904" i="365"/>
  <c r="I904" i="365"/>
  <c r="H904" i="365"/>
  <c r="G904" i="365"/>
  <c r="F904" i="365"/>
  <c r="D904" i="365"/>
  <c r="AA903" i="365"/>
  <c r="R903" i="365"/>
  <c r="K903" i="365"/>
  <c r="Z902" i="365"/>
  <c r="Y902" i="365"/>
  <c r="X902" i="365"/>
  <c r="W902" i="365"/>
  <c r="V902" i="365"/>
  <c r="U902" i="365"/>
  <c r="T902" i="365"/>
  <c r="S902" i="365"/>
  <c r="Q902" i="365"/>
  <c r="P902" i="365"/>
  <c r="O902" i="365"/>
  <c r="N902" i="365"/>
  <c r="M902" i="365"/>
  <c r="L902" i="365"/>
  <c r="J902" i="365"/>
  <c r="I902" i="365"/>
  <c r="H902" i="365"/>
  <c r="G902" i="365"/>
  <c r="F902" i="365"/>
  <c r="D902" i="365"/>
  <c r="AA901" i="365"/>
  <c r="R901" i="365"/>
  <c r="Z900" i="365"/>
  <c r="Y900" i="365"/>
  <c r="X900" i="365"/>
  <c r="W900" i="365"/>
  <c r="V900" i="365"/>
  <c r="U900" i="365"/>
  <c r="T900" i="365"/>
  <c r="S900" i="365"/>
  <c r="Q900" i="365"/>
  <c r="P900" i="365"/>
  <c r="O900" i="365"/>
  <c r="N900" i="365"/>
  <c r="M900" i="365"/>
  <c r="L900" i="365"/>
  <c r="J900" i="365"/>
  <c r="I900" i="365"/>
  <c r="H900" i="365"/>
  <c r="G900" i="365"/>
  <c r="F900" i="365"/>
  <c r="D900" i="365"/>
  <c r="AA899" i="365"/>
  <c r="R899" i="365"/>
  <c r="K899" i="365"/>
  <c r="Z898" i="365"/>
  <c r="Y898" i="365"/>
  <c r="X898" i="365"/>
  <c r="W898" i="365"/>
  <c r="V898" i="365"/>
  <c r="U898" i="365"/>
  <c r="T898" i="365"/>
  <c r="S898" i="365"/>
  <c r="Q898" i="365"/>
  <c r="P898" i="365"/>
  <c r="O898" i="365"/>
  <c r="N898" i="365"/>
  <c r="M898" i="365"/>
  <c r="L898" i="365"/>
  <c r="J898" i="365"/>
  <c r="I898" i="365"/>
  <c r="H898" i="365"/>
  <c r="G898" i="365"/>
  <c r="F898" i="365"/>
  <c r="D898" i="365"/>
  <c r="AA897" i="365"/>
  <c r="R897" i="365"/>
  <c r="Z896" i="365"/>
  <c r="Y896" i="365"/>
  <c r="X896" i="365"/>
  <c r="W896" i="365"/>
  <c r="V896" i="365"/>
  <c r="U896" i="365"/>
  <c r="T896" i="365"/>
  <c r="S896" i="365"/>
  <c r="Q896" i="365"/>
  <c r="P896" i="365"/>
  <c r="O896" i="365"/>
  <c r="N896" i="365"/>
  <c r="M896" i="365"/>
  <c r="L896" i="365"/>
  <c r="J896" i="365"/>
  <c r="I896" i="365"/>
  <c r="H896" i="365"/>
  <c r="G896" i="365"/>
  <c r="F896" i="365"/>
  <c r="D896" i="365"/>
  <c r="AA895" i="365"/>
  <c r="R895" i="365"/>
  <c r="K895" i="365"/>
  <c r="Z894" i="365"/>
  <c r="Y894" i="365"/>
  <c r="X894" i="365"/>
  <c r="W894" i="365"/>
  <c r="V894" i="365"/>
  <c r="U894" i="365"/>
  <c r="T894" i="365"/>
  <c r="S894" i="365"/>
  <c r="Q894" i="365"/>
  <c r="P894" i="365"/>
  <c r="O894" i="365"/>
  <c r="N894" i="365"/>
  <c r="M894" i="365"/>
  <c r="L894" i="365"/>
  <c r="J894" i="365"/>
  <c r="I894" i="365"/>
  <c r="H894" i="365"/>
  <c r="G894" i="365"/>
  <c r="F894" i="365"/>
  <c r="D894" i="365"/>
  <c r="AA893" i="365"/>
  <c r="R893" i="365"/>
  <c r="Z892" i="365"/>
  <c r="Y892" i="365"/>
  <c r="X892" i="365"/>
  <c r="W892" i="365"/>
  <c r="V892" i="365"/>
  <c r="U892" i="365"/>
  <c r="T892" i="365"/>
  <c r="S892" i="365"/>
  <c r="Q892" i="365"/>
  <c r="P892" i="365"/>
  <c r="O892" i="365"/>
  <c r="N892" i="365"/>
  <c r="M892" i="365"/>
  <c r="L892" i="365"/>
  <c r="J892" i="365"/>
  <c r="I892" i="365"/>
  <c r="H892" i="365"/>
  <c r="G892" i="365"/>
  <c r="F892" i="365"/>
  <c r="D892" i="365"/>
  <c r="AA891" i="365"/>
  <c r="R891" i="365"/>
  <c r="K891" i="365"/>
  <c r="Z890" i="365"/>
  <c r="Y890" i="365"/>
  <c r="X890" i="365"/>
  <c r="W890" i="365"/>
  <c r="V890" i="365"/>
  <c r="U890" i="365"/>
  <c r="T890" i="365"/>
  <c r="S890" i="365"/>
  <c r="Q890" i="365"/>
  <c r="P890" i="365"/>
  <c r="O890" i="365"/>
  <c r="N890" i="365"/>
  <c r="M890" i="365"/>
  <c r="L890" i="365"/>
  <c r="J890" i="365"/>
  <c r="I890" i="365"/>
  <c r="H890" i="365"/>
  <c r="G890" i="365"/>
  <c r="F890" i="365"/>
  <c r="D890" i="365"/>
  <c r="AA887" i="365"/>
  <c r="R887" i="365"/>
  <c r="Z886" i="365"/>
  <c r="Y886" i="365"/>
  <c r="X886" i="365"/>
  <c r="W886" i="365"/>
  <c r="V886" i="365"/>
  <c r="U886" i="365"/>
  <c r="T886" i="365"/>
  <c r="S886" i="365"/>
  <c r="Q886" i="365"/>
  <c r="P886" i="365"/>
  <c r="O886" i="365"/>
  <c r="N886" i="365"/>
  <c r="M886" i="365"/>
  <c r="L886" i="365"/>
  <c r="J886" i="365"/>
  <c r="I886" i="365"/>
  <c r="H886" i="365"/>
  <c r="G886" i="365"/>
  <c r="F886" i="365"/>
  <c r="D886" i="365"/>
  <c r="AA885" i="365"/>
  <c r="R885" i="365"/>
  <c r="K885" i="365"/>
  <c r="Z884" i="365"/>
  <c r="Y884" i="365"/>
  <c r="X884" i="365"/>
  <c r="W884" i="365"/>
  <c r="V884" i="365"/>
  <c r="U884" i="365"/>
  <c r="T884" i="365"/>
  <c r="S884" i="365"/>
  <c r="Q884" i="365"/>
  <c r="P884" i="365"/>
  <c r="O884" i="365"/>
  <c r="N884" i="365"/>
  <c r="M884" i="365"/>
  <c r="L884" i="365"/>
  <c r="J884" i="365"/>
  <c r="I884" i="365"/>
  <c r="H884" i="365"/>
  <c r="G884" i="365"/>
  <c r="F884" i="365"/>
  <c r="D884" i="365"/>
  <c r="AA883" i="365"/>
  <c r="R883" i="365"/>
  <c r="Z882" i="365"/>
  <c r="Y882" i="365"/>
  <c r="X882" i="365"/>
  <c r="W882" i="365"/>
  <c r="V882" i="365"/>
  <c r="U882" i="365"/>
  <c r="T882" i="365"/>
  <c r="S882" i="365"/>
  <c r="Q882" i="365"/>
  <c r="P882" i="365"/>
  <c r="O882" i="365"/>
  <c r="N882" i="365"/>
  <c r="M882" i="365"/>
  <c r="L882" i="365"/>
  <c r="J882" i="365"/>
  <c r="I882" i="365"/>
  <c r="H882" i="365"/>
  <c r="G882" i="365"/>
  <c r="F882" i="365"/>
  <c r="D882" i="365"/>
  <c r="AA881" i="365"/>
  <c r="R881" i="365"/>
  <c r="K881" i="365"/>
  <c r="Z880" i="365"/>
  <c r="Y880" i="365"/>
  <c r="X880" i="365"/>
  <c r="W880" i="365"/>
  <c r="V880" i="365"/>
  <c r="U880" i="365"/>
  <c r="T880" i="365"/>
  <c r="S880" i="365"/>
  <c r="Q880" i="365"/>
  <c r="P880" i="365"/>
  <c r="O880" i="365"/>
  <c r="N880" i="365"/>
  <c r="M880" i="365"/>
  <c r="L880" i="365"/>
  <c r="J880" i="365"/>
  <c r="I880" i="365"/>
  <c r="H880" i="365"/>
  <c r="G880" i="365"/>
  <c r="F880" i="365"/>
  <c r="D880" i="365"/>
  <c r="AA879" i="365"/>
  <c r="R879" i="365"/>
  <c r="Z878" i="365"/>
  <c r="Y878" i="365"/>
  <c r="X878" i="365"/>
  <c r="W878" i="365"/>
  <c r="V878" i="365"/>
  <c r="U878" i="365"/>
  <c r="T878" i="365"/>
  <c r="S878" i="365"/>
  <c r="Q878" i="365"/>
  <c r="P878" i="365"/>
  <c r="O878" i="365"/>
  <c r="N878" i="365"/>
  <c r="M878" i="365"/>
  <c r="L878" i="365"/>
  <c r="J878" i="365"/>
  <c r="I878" i="365"/>
  <c r="H878" i="365"/>
  <c r="G878" i="365"/>
  <c r="F878" i="365"/>
  <c r="D878" i="365"/>
  <c r="AA877" i="365"/>
  <c r="R877" i="365"/>
  <c r="K877" i="365"/>
  <c r="Z876" i="365"/>
  <c r="Y876" i="365"/>
  <c r="X876" i="365"/>
  <c r="W876" i="365"/>
  <c r="V876" i="365"/>
  <c r="U876" i="365"/>
  <c r="T876" i="365"/>
  <c r="S876" i="365"/>
  <c r="Q876" i="365"/>
  <c r="P876" i="365"/>
  <c r="O876" i="365"/>
  <c r="N876" i="365"/>
  <c r="M876" i="365"/>
  <c r="L876" i="365"/>
  <c r="J876" i="365"/>
  <c r="I876" i="365"/>
  <c r="H876" i="365"/>
  <c r="G876" i="365"/>
  <c r="F876" i="365"/>
  <c r="D876" i="365"/>
  <c r="AA875" i="365"/>
  <c r="R875" i="365"/>
  <c r="Z874" i="365"/>
  <c r="Y874" i="365"/>
  <c r="X874" i="365"/>
  <c r="W874" i="365"/>
  <c r="V874" i="365"/>
  <c r="U874" i="365"/>
  <c r="T874" i="365"/>
  <c r="S874" i="365"/>
  <c r="Q874" i="365"/>
  <c r="P874" i="365"/>
  <c r="O874" i="365"/>
  <c r="N874" i="365"/>
  <c r="M874" i="365"/>
  <c r="L874" i="365"/>
  <c r="J874" i="365"/>
  <c r="I874" i="365"/>
  <c r="H874" i="365"/>
  <c r="G874" i="365"/>
  <c r="F874" i="365"/>
  <c r="D874" i="365"/>
  <c r="AA873" i="365"/>
  <c r="R873" i="365"/>
  <c r="K873" i="365"/>
  <c r="Z872" i="365"/>
  <c r="Y872" i="365"/>
  <c r="X872" i="365"/>
  <c r="W872" i="365"/>
  <c r="V872" i="365"/>
  <c r="U872" i="365"/>
  <c r="T872" i="365"/>
  <c r="S872" i="365"/>
  <c r="Q872" i="365"/>
  <c r="P872" i="365"/>
  <c r="O872" i="365"/>
  <c r="N872" i="365"/>
  <c r="M872" i="365"/>
  <c r="L872" i="365"/>
  <c r="J872" i="365"/>
  <c r="I872" i="365"/>
  <c r="H872" i="365"/>
  <c r="G872" i="365"/>
  <c r="F872" i="365"/>
  <c r="D872" i="365"/>
  <c r="AA871" i="365"/>
  <c r="R871" i="365"/>
  <c r="Z870" i="365"/>
  <c r="Y870" i="365"/>
  <c r="X870" i="365"/>
  <c r="W870" i="365"/>
  <c r="V870" i="365"/>
  <c r="U870" i="365"/>
  <c r="T870" i="365"/>
  <c r="S870" i="365"/>
  <c r="Q870" i="365"/>
  <c r="P870" i="365"/>
  <c r="O870" i="365"/>
  <c r="N870" i="365"/>
  <c r="M870" i="365"/>
  <c r="L870" i="365"/>
  <c r="J870" i="365"/>
  <c r="I870" i="365"/>
  <c r="H870" i="365"/>
  <c r="G870" i="365"/>
  <c r="F870" i="365"/>
  <c r="D870" i="365"/>
  <c r="AA869" i="365"/>
  <c r="R869" i="365"/>
  <c r="K869" i="365"/>
  <c r="Z868" i="365"/>
  <c r="Y868" i="365"/>
  <c r="X868" i="365"/>
  <c r="W868" i="365"/>
  <c r="V868" i="365"/>
  <c r="U868" i="365"/>
  <c r="T868" i="365"/>
  <c r="S868" i="365"/>
  <c r="Q868" i="365"/>
  <c r="P868" i="365"/>
  <c r="O868" i="365"/>
  <c r="N868" i="365"/>
  <c r="M868" i="365"/>
  <c r="L868" i="365"/>
  <c r="J868" i="365"/>
  <c r="I868" i="365"/>
  <c r="H868" i="365"/>
  <c r="G868" i="365"/>
  <c r="F868" i="365"/>
  <c r="D868" i="365"/>
  <c r="AA867" i="365"/>
  <c r="R867" i="365"/>
  <c r="Z866" i="365"/>
  <c r="Y866" i="365"/>
  <c r="X866" i="365"/>
  <c r="W866" i="365"/>
  <c r="V866" i="365"/>
  <c r="U866" i="365"/>
  <c r="T866" i="365"/>
  <c r="S866" i="365"/>
  <c r="Q866" i="365"/>
  <c r="P866" i="365"/>
  <c r="O866" i="365"/>
  <c r="N866" i="365"/>
  <c r="M866" i="365"/>
  <c r="L866" i="365"/>
  <c r="J866" i="365"/>
  <c r="I866" i="365"/>
  <c r="H866" i="365"/>
  <c r="G866" i="365"/>
  <c r="F866" i="365"/>
  <c r="D866" i="365"/>
  <c r="AA865" i="365"/>
  <c r="R865" i="365"/>
  <c r="K865" i="365"/>
  <c r="Z864" i="365"/>
  <c r="Y864" i="365"/>
  <c r="X864" i="365"/>
  <c r="W864" i="365"/>
  <c r="V864" i="365"/>
  <c r="U864" i="365"/>
  <c r="T864" i="365"/>
  <c r="S864" i="365"/>
  <c r="Q864" i="365"/>
  <c r="P864" i="365"/>
  <c r="O864" i="365"/>
  <c r="N864" i="365"/>
  <c r="M864" i="365"/>
  <c r="L864" i="365"/>
  <c r="J864" i="365"/>
  <c r="I864" i="365"/>
  <c r="H864" i="365"/>
  <c r="G864" i="365"/>
  <c r="F864" i="365"/>
  <c r="D864" i="365"/>
  <c r="AA863" i="365"/>
  <c r="R863" i="365"/>
  <c r="Z862" i="365"/>
  <c r="Y862" i="365"/>
  <c r="X862" i="365"/>
  <c r="W862" i="365"/>
  <c r="V862" i="365"/>
  <c r="U862" i="365"/>
  <c r="T862" i="365"/>
  <c r="S862" i="365"/>
  <c r="Q862" i="365"/>
  <c r="P862" i="365"/>
  <c r="O862" i="365"/>
  <c r="N862" i="365"/>
  <c r="M862" i="365"/>
  <c r="L862" i="365"/>
  <c r="J862" i="365"/>
  <c r="I862" i="365"/>
  <c r="H862" i="365"/>
  <c r="G862" i="365"/>
  <c r="F862" i="365"/>
  <c r="D862" i="365"/>
  <c r="AA861" i="365"/>
  <c r="R861" i="365"/>
  <c r="K861" i="365"/>
  <c r="Z860" i="365"/>
  <c r="Y860" i="365"/>
  <c r="X860" i="365"/>
  <c r="W860" i="365"/>
  <c r="V860" i="365"/>
  <c r="U860" i="365"/>
  <c r="T860" i="365"/>
  <c r="S860" i="365"/>
  <c r="Q860" i="365"/>
  <c r="P860" i="365"/>
  <c r="O860" i="365"/>
  <c r="N860" i="365"/>
  <c r="M860" i="365"/>
  <c r="L860" i="365"/>
  <c r="J860" i="365"/>
  <c r="I860" i="365"/>
  <c r="H860" i="365"/>
  <c r="G860" i="365"/>
  <c r="F860" i="365"/>
  <c r="D860" i="365"/>
  <c r="AA859" i="365"/>
  <c r="R859" i="365"/>
  <c r="Z858" i="365"/>
  <c r="Y858" i="365"/>
  <c r="X858" i="365"/>
  <c r="W858" i="365"/>
  <c r="V858" i="365"/>
  <c r="U858" i="365"/>
  <c r="T858" i="365"/>
  <c r="S858" i="365"/>
  <c r="Q858" i="365"/>
  <c r="P858" i="365"/>
  <c r="O858" i="365"/>
  <c r="N858" i="365"/>
  <c r="M858" i="365"/>
  <c r="L858" i="365"/>
  <c r="J858" i="365"/>
  <c r="I858" i="365"/>
  <c r="H858" i="365"/>
  <c r="G858" i="365"/>
  <c r="F858" i="365"/>
  <c r="D858" i="365"/>
  <c r="AA857" i="365"/>
  <c r="R857" i="365"/>
  <c r="K857" i="365"/>
  <c r="Z856" i="365"/>
  <c r="Y856" i="365"/>
  <c r="X856" i="365"/>
  <c r="W856" i="365"/>
  <c r="V856" i="365"/>
  <c r="U856" i="365"/>
  <c r="T856" i="365"/>
  <c r="S856" i="365"/>
  <c r="Q856" i="365"/>
  <c r="P856" i="365"/>
  <c r="O856" i="365"/>
  <c r="N856" i="365"/>
  <c r="M856" i="365"/>
  <c r="L856" i="365"/>
  <c r="J856" i="365"/>
  <c r="I856" i="365"/>
  <c r="H856" i="365"/>
  <c r="G856" i="365"/>
  <c r="F856" i="365"/>
  <c r="D856" i="365"/>
  <c r="AA855" i="365"/>
  <c r="R855" i="365"/>
  <c r="Z854" i="365"/>
  <c r="Y854" i="365"/>
  <c r="X854" i="365"/>
  <c r="W854" i="365"/>
  <c r="V854" i="365"/>
  <c r="U854" i="365"/>
  <c r="T854" i="365"/>
  <c r="S854" i="365"/>
  <c r="Q854" i="365"/>
  <c r="P854" i="365"/>
  <c r="O854" i="365"/>
  <c r="N854" i="365"/>
  <c r="M854" i="365"/>
  <c r="L854" i="365"/>
  <c r="J854" i="365"/>
  <c r="I854" i="365"/>
  <c r="H854" i="365"/>
  <c r="G854" i="365"/>
  <c r="F854" i="365"/>
  <c r="D854" i="365"/>
  <c r="AA853" i="365"/>
  <c r="R853" i="365"/>
  <c r="K853" i="365"/>
  <c r="Z852" i="365"/>
  <c r="Y852" i="365"/>
  <c r="X852" i="365"/>
  <c r="W852" i="365"/>
  <c r="V852" i="365"/>
  <c r="U852" i="365"/>
  <c r="T852" i="365"/>
  <c r="S852" i="365"/>
  <c r="Q852" i="365"/>
  <c r="P852" i="365"/>
  <c r="O852" i="365"/>
  <c r="N852" i="365"/>
  <c r="M852" i="365"/>
  <c r="L852" i="365"/>
  <c r="J852" i="365"/>
  <c r="I852" i="365"/>
  <c r="H852" i="365"/>
  <c r="G852" i="365"/>
  <c r="F852" i="365"/>
  <c r="D852" i="365"/>
  <c r="AA851" i="365"/>
  <c r="R851" i="365"/>
  <c r="Z850" i="365"/>
  <c r="Y850" i="365"/>
  <c r="X850" i="365"/>
  <c r="W850" i="365"/>
  <c r="V850" i="365"/>
  <c r="U850" i="365"/>
  <c r="T850" i="365"/>
  <c r="S850" i="365"/>
  <c r="Q850" i="365"/>
  <c r="P850" i="365"/>
  <c r="O850" i="365"/>
  <c r="N850" i="365"/>
  <c r="M850" i="365"/>
  <c r="L850" i="365"/>
  <c r="J850" i="365"/>
  <c r="I850" i="365"/>
  <c r="H850" i="365"/>
  <c r="G850" i="365"/>
  <c r="F850" i="365"/>
  <c r="D850" i="365"/>
  <c r="AA849" i="365"/>
  <c r="R849" i="365"/>
  <c r="K849" i="365"/>
  <c r="Z848" i="365"/>
  <c r="Y848" i="365"/>
  <c r="X848" i="365"/>
  <c r="W848" i="365"/>
  <c r="V848" i="365"/>
  <c r="U848" i="365"/>
  <c r="T848" i="365"/>
  <c r="S848" i="365"/>
  <c r="Q848" i="365"/>
  <c r="P848" i="365"/>
  <c r="O848" i="365"/>
  <c r="N848" i="365"/>
  <c r="M848" i="365"/>
  <c r="L848" i="365"/>
  <c r="J848" i="365"/>
  <c r="I848" i="365"/>
  <c r="H848" i="365"/>
  <c r="G848" i="365"/>
  <c r="F848" i="365"/>
  <c r="D848" i="365"/>
  <c r="AA847" i="365"/>
  <c r="R847" i="365"/>
  <c r="Z846" i="365"/>
  <c r="Y846" i="365"/>
  <c r="X846" i="365"/>
  <c r="W846" i="365"/>
  <c r="V846" i="365"/>
  <c r="U846" i="365"/>
  <c r="T846" i="365"/>
  <c r="S846" i="365"/>
  <c r="Q846" i="365"/>
  <c r="P846" i="365"/>
  <c r="O846" i="365"/>
  <c r="N846" i="365"/>
  <c r="M846" i="365"/>
  <c r="L846" i="365"/>
  <c r="J846" i="365"/>
  <c r="I846" i="365"/>
  <c r="H846" i="365"/>
  <c r="G846" i="365"/>
  <c r="F846" i="365"/>
  <c r="D846" i="365"/>
  <c r="AA845" i="365"/>
  <c r="R845" i="365"/>
  <c r="K845" i="365"/>
  <c r="Z844" i="365"/>
  <c r="Y844" i="365"/>
  <c r="X844" i="365"/>
  <c r="W844" i="365"/>
  <c r="V844" i="365"/>
  <c r="U844" i="365"/>
  <c r="T844" i="365"/>
  <c r="S844" i="365"/>
  <c r="Q844" i="365"/>
  <c r="P844" i="365"/>
  <c r="O844" i="365"/>
  <c r="N844" i="365"/>
  <c r="M844" i="365"/>
  <c r="L844" i="365"/>
  <c r="J844" i="365"/>
  <c r="I844" i="365"/>
  <c r="H844" i="365"/>
  <c r="G844" i="365"/>
  <c r="F844" i="365"/>
  <c r="D844" i="365"/>
  <c r="AA843" i="365"/>
  <c r="R843" i="365"/>
  <c r="Z842" i="365"/>
  <c r="Y842" i="365"/>
  <c r="X842" i="365"/>
  <c r="W842" i="365"/>
  <c r="V842" i="365"/>
  <c r="U842" i="365"/>
  <c r="T842" i="365"/>
  <c r="S842" i="365"/>
  <c r="Q842" i="365"/>
  <c r="P842" i="365"/>
  <c r="O842" i="365"/>
  <c r="N842" i="365"/>
  <c r="M842" i="365"/>
  <c r="L842" i="365"/>
  <c r="J842" i="365"/>
  <c r="I842" i="365"/>
  <c r="H842" i="365"/>
  <c r="G842" i="365"/>
  <c r="F842" i="365"/>
  <c r="D842" i="365"/>
  <c r="AA841" i="365"/>
  <c r="R841" i="365"/>
  <c r="K841" i="365"/>
  <c r="Z840" i="365"/>
  <c r="Y840" i="365"/>
  <c r="X840" i="365"/>
  <c r="W840" i="365"/>
  <c r="V840" i="365"/>
  <c r="U840" i="365"/>
  <c r="T840" i="365"/>
  <c r="S840" i="365"/>
  <c r="Q840" i="365"/>
  <c r="P840" i="365"/>
  <c r="O840" i="365"/>
  <c r="N840" i="365"/>
  <c r="M840" i="365"/>
  <c r="L840" i="365"/>
  <c r="J840" i="365"/>
  <c r="I840" i="365"/>
  <c r="H840" i="365"/>
  <c r="G840" i="365"/>
  <c r="F840" i="365"/>
  <c r="D840" i="365"/>
  <c r="AA839" i="365"/>
  <c r="Z838" i="365" s="1"/>
  <c r="R839" i="365"/>
  <c r="Q838" i="365" s="1"/>
  <c r="Y838" i="365"/>
  <c r="X838" i="365"/>
  <c r="W838" i="365"/>
  <c r="V838" i="365"/>
  <c r="U838" i="365"/>
  <c r="T838" i="365"/>
  <c r="S838" i="365"/>
  <c r="P838" i="365"/>
  <c r="O838" i="365"/>
  <c r="N838" i="365"/>
  <c r="M838" i="365"/>
  <c r="L838" i="365"/>
  <c r="I838" i="365"/>
  <c r="H838" i="365"/>
  <c r="G838" i="365"/>
  <c r="F838" i="365"/>
  <c r="AA837" i="365"/>
  <c r="R837" i="365"/>
  <c r="K837" i="365"/>
  <c r="Z836" i="365"/>
  <c r="Y836" i="365"/>
  <c r="X836" i="365"/>
  <c r="W836" i="365"/>
  <c r="V836" i="365"/>
  <c r="U836" i="365"/>
  <c r="T836" i="365"/>
  <c r="S836" i="365"/>
  <c r="Q836" i="365"/>
  <c r="P836" i="365"/>
  <c r="O836" i="365"/>
  <c r="N836" i="365"/>
  <c r="M836" i="365"/>
  <c r="L836" i="365"/>
  <c r="J836" i="365"/>
  <c r="I836" i="365"/>
  <c r="H836" i="365"/>
  <c r="G836" i="365"/>
  <c r="F836" i="365"/>
  <c r="D836" i="365"/>
  <c r="AA835" i="365"/>
  <c r="R835" i="365"/>
  <c r="Z834" i="365"/>
  <c r="Y834" i="365"/>
  <c r="X834" i="365"/>
  <c r="W834" i="365"/>
  <c r="V834" i="365"/>
  <c r="U834" i="365"/>
  <c r="T834" i="365"/>
  <c r="S834" i="365"/>
  <c r="Q834" i="365"/>
  <c r="P834" i="365"/>
  <c r="O834" i="365"/>
  <c r="N834" i="365"/>
  <c r="M834" i="365"/>
  <c r="L834" i="365"/>
  <c r="J834" i="365"/>
  <c r="I834" i="365"/>
  <c r="H834" i="365"/>
  <c r="G834" i="365"/>
  <c r="F834" i="365"/>
  <c r="D834" i="365"/>
  <c r="AA833" i="365"/>
  <c r="R833" i="365"/>
  <c r="K833" i="365"/>
  <c r="Z832" i="365"/>
  <c r="Y832" i="365"/>
  <c r="X832" i="365"/>
  <c r="W832" i="365"/>
  <c r="V832" i="365"/>
  <c r="U832" i="365"/>
  <c r="T832" i="365"/>
  <c r="S832" i="365"/>
  <c r="Q832" i="365"/>
  <c r="P832" i="365"/>
  <c r="O832" i="365"/>
  <c r="N832" i="365"/>
  <c r="M832" i="365"/>
  <c r="L832" i="365"/>
  <c r="J832" i="365"/>
  <c r="I832" i="365"/>
  <c r="H832" i="365"/>
  <c r="G832" i="365"/>
  <c r="F832" i="365"/>
  <c r="D832" i="365"/>
  <c r="AA831" i="365"/>
  <c r="R831" i="365"/>
  <c r="Z830" i="365"/>
  <c r="Y830" i="365"/>
  <c r="X830" i="365"/>
  <c r="W830" i="365"/>
  <c r="V830" i="365"/>
  <c r="U830" i="365"/>
  <c r="T830" i="365"/>
  <c r="S830" i="365"/>
  <c r="Q830" i="365"/>
  <c r="P830" i="365"/>
  <c r="O830" i="365"/>
  <c r="N830" i="365"/>
  <c r="M830" i="365"/>
  <c r="L830" i="365"/>
  <c r="J830" i="365"/>
  <c r="I830" i="365"/>
  <c r="H830" i="365"/>
  <c r="G830" i="365"/>
  <c r="F830" i="365"/>
  <c r="D830" i="365"/>
  <c r="AA829" i="365"/>
  <c r="R829" i="365"/>
  <c r="K829" i="365"/>
  <c r="Z828" i="365"/>
  <c r="Y828" i="365"/>
  <c r="X828" i="365"/>
  <c r="W828" i="365"/>
  <c r="V828" i="365"/>
  <c r="U828" i="365"/>
  <c r="T828" i="365"/>
  <c r="S828" i="365"/>
  <c r="Q828" i="365"/>
  <c r="P828" i="365"/>
  <c r="O828" i="365"/>
  <c r="N828" i="365"/>
  <c r="M828" i="365"/>
  <c r="L828" i="365"/>
  <c r="J828" i="365"/>
  <c r="I828" i="365"/>
  <c r="H828" i="365"/>
  <c r="G828" i="365"/>
  <c r="F828" i="365"/>
  <c r="D828" i="365"/>
  <c r="AA825" i="365"/>
  <c r="R825" i="365"/>
  <c r="K825" i="365"/>
  <c r="AA824" i="365"/>
  <c r="R824" i="365"/>
  <c r="K824" i="365"/>
  <c r="AA823" i="365"/>
  <c r="R823" i="365"/>
  <c r="AA822" i="365"/>
  <c r="AA819" i="365"/>
  <c r="R819" i="365"/>
  <c r="AA818" i="365"/>
  <c r="R818" i="365"/>
  <c r="Z817" i="365"/>
  <c r="Y817" i="365"/>
  <c r="X817" i="365"/>
  <c r="W817" i="365"/>
  <c r="V817" i="365"/>
  <c r="U817" i="365"/>
  <c r="T817" i="365"/>
  <c r="S817" i="365"/>
  <c r="Q817" i="365"/>
  <c r="P817" i="365"/>
  <c r="O817" i="365"/>
  <c r="N817" i="365"/>
  <c r="M817" i="365"/>
  <c r="L817" i="365"/>
  <c r="J817" i="365"/>
  <c r="I817" i="365"/>
  <c r="H817" i="365"/>
  <c r="G817" i="365"/>
  <c r="F817" i="365"/>
  <c r="D817" i="365"/>
  <c r="AA816" i="365"/>
  <c r="R816" i="365"/>
  <c r="K816" i="365"/>
  <c r="Z815" i="365"/>
  <c r="Y815" i="365"/>
  <c r="X815" i="365"/>
  <c r="W815" i="365"/>
  <c r="V815" i="365"/>
  <c r="U815" i="365"/>
  <c r="T815" i="365"/>
  <c r="S815" i="365"/>
  <c r="Q815" i="365"/>
  <c r="P815" i="365"/>
  <c r="O815" i="365"/>
  <c r="N815" i="365"/>
  <c r="M815" i="365"/>
  <c r="L815" i="365"/>
  <c r="J815" i="365"/>
  <c r="I815" i="365"/>
  <c r="H815" i="365"/>
  <c r="G815" i="365"/>
  <c r="F815" i="365"/>
  <c r="D815" i="365"/>
  <c r="AA814" i="365"/>
  <c r="R814" i="365"/>
  <c r="Z813" i="365"/>
  <c r="Y813" i="365"/>
  <c r="X813" i="365"/>
  <c r="W813" i="365"/>
  <c r="V813" i="365"/>
  <c r="U813" i="365"/>
  <c r="T813" i="365"/>
  <c r="S813" i="365"/>
  <c r="Q813" i="365"/>
  <c r="P813" i="365"/>
  <c r="O813" i="365"/>
  <c r="N813" i="365"/>
  <c r="M813" i="365"/>
  <c r="L813" i="365"/>
  <c r="J813" i="365"/>
  <c r="I813" i="365"/>
  <c r="H813" i="365"/>
  <c r="G813" i="365"/>
  <c r="F813" i="365"/>
  <c r="D813" i="365"/>
  <c r="AA812" i="365"/>
  <c r="R812" i="365"/>
  <c r="K812" i="365"/>
  <c r="Z811" i="365"/>
  <c r="Y811" i="365"/>
  <c r="X811" i="365"/>
  <c r="W811" i="365"/>
  <c r="V811" i="365"/>
  <c r="U811" i="365"/>
  <c r="T811" i="365"/>
  <c r="S811" i="365"/>
  <c r="Q811" i="365"/>
  <c r="P811" i="365"/>
  <c r="O811" i="365"/>
  <c r="N811" i="365"/>
  <c r="M811" i="365"/>
  <c r="L811" i="365"/>
  <c r="J811" i="365"/>
  <c r="I811" i="365"/>
  <c r="H811" i="365"/>
  <c r="G811" i="365"/>
  <c r="F811" i="365"/>
  <c r="D811" i="365"/>
  <c r="AA810" i="365"/>
  <c r="R810" i="365"/>
  <c r="Z809" i="365"/>
  <c r="Y809" i="365"/>
  <c r="X809" i="365"/>
  <c r="W809" i="365"/>
  <c r="V809" i="365"/>
  <c r="U809" i="365"/>
  <c r="T809" i="365"/>
  <c r="S809" i="365"/>
  <c r="Q809" i="365"/>
  <c r="P809" i="365"/>
  <c r="O809" i="365"/>
  <c r="N809" i="365"/>
  <c r="M809" i="365"/>
  <c r="L809" i="365"/>
  <c r="J809" i="365"/>
  <c r="I809" i="365"/>
  <c r="H809" i="365"/>
  <c r="G809" i="365"/>
  <c r="F809" i="365"/>
  <c r="D809" i="365"/>
  <c r="AA808" i="365"/>
  <c r="R808" i="365"/>
  <c r="K808" i="365"/>
  <c r="Z807" i="365"/>
  <c r="Y807" i="365"/>
  <c r="X807" i="365"/>
  <c r="W807" i="365"/>
  <c r="V807" i="365"/>
  <c r="U807" i="365"/>
  <c r="T807" i="365"/>
  <c r="S807" i="365"/>
  <c r="Q807" i="365"/>
  <c r="P807" i="365"/>
  <c r="O807" i="365"/>
  <c r="N807" i="365"/>
  <c r="M807" i="365"/>
  <c r="L807" i="365"/>
  <c r="J807" i="365"/>
  <c r="I807" i="365"/>
  <c r="H807" i="365"/>
  <c r="G807" i="365"/>
  <c r="F807" i="365"/>
  <c r="D807" i="365"/>
  <c r="AA806" i="365"/>
  <c r="R806" i="365"/>
  <c r="AA805" i="365"/>
  <c r="R805" i="365"/>
  <c r="K805" i="365"/>
  <c r="AA804" i="365"/>
  <c r="R804" i="365"/>
  <c r="K804" i="365"/>
  <c r="Z803" i="365"/>
  <c r="Y803" i="365"/>
  <c r="X803" i="365"/>
  <c r="W803" i="365"/>
  <c r="V803" i="365"/>
  <c r="U803" i="365"/>
  <c r="T803" i="365"/>
  <c r="S803" i="365"/>
  <c r="Q803" i="365"/>
  <c r="P803" i="365"/>
  <c r="O803" i="365"/>
  <c r="N803" i="365"/>
  <c r="M803" i="365"/>
  <c r="L803" i="365"/>
  <c r="J803" i="365"/>
  <c r="I803" i="365"/>
  <c r="H803" i="365"/>
  <c r="G803" i="365"/>
  <c r="F803" i="365"/>
  <c r="D803" i="365"/>
  <c r="AA802" i="365"/>
  <c r="R802" i="365"/>
  <c r="AA801" i="365"/>
  <c r="R801" i="365"/>
  <c r="Z800" i="365"/>
  <c r="Y800" i="365"/>
  <c r="X800" i="365"/>
  <c r="W800" i="365"/>
  <c r="V800" i="365"/>
  <c r="U800" i="365"/>
  <c r="T800" i="365"/>
  <c r="S800" i="365"/>
  <c r="Q800" i="365"/>
  <c r="P800" i="365"/>
  <c r="O800" i="365"/>
  <c r="N800" i="365"/>
  <c r="M800" i="365"/>
  <c r="L800" i="365"/>
  <c r="J800" i="365"/>
  <c r="I800" i="365"/>
  <c r="H800" i="365"/>
  <c r="G800" i="365"/>
  <c r="F800" i="365"/>
  <c r="D800" i="365"/>
  <c r="AA799" i="365"/>
  <c r="R799" i="365"/>
  <c r="AA798" i="365"/>
  <c r="R798" i="365"/>
  <c r="Z797" i="365"/>
  <c r="Y797" i="365"/>
  <c r="X797" i="365"/>
  <c r="W797" i="365"/>
  <c r="V797" i="365"/>
  <c r="U797" i="365"/>
  <c r="T797" i="365"/>
  <c r="S797" i="365"/>
  <c r="Q797" i="365"/>
  <c r="P797" i="365"/>
  <c r="O797" i="365"/>
  <c r="N797" i="365"/>
  <c r="M797" i="365"/>
  <c r="L797" i="365"/>
  <c r="J797" i="365"/>
  <c r="I797" i="365"/>
  <c r="H797" i="365"/>
  <c r="G797" i="365"/>
  <c r="F797" i="365"/>
  <c r="D797" i="365"/>
  <c r="AA796" i="365"/>
  <c r="R796" i="365"/>
  <c r="K796" i="365"/>
  <c r="AA795" i="365"/>
  <c r="R795" i="365"/>
  <c r="AA794" i="365"/>
  <c r="R794" i="365"/>
  <c r="AA793" i="365"/>
  <c r="R793" i="365"/>
  <c r="K793" i="365"/>
  <c r="AA792" i="365"/>
  <c r="R792" i="365"/>
  <c r="K792" i="365"/>
  <c r="AA791" i="365"/>
  <c r="R791" i="365"/>
  <c r="AA790" i="365"/>
  <c r="R790" i="365"/>
  <c r="AA789" i="365"/>
  <c r="R789" i="365"/>
  <c r="K789" i="365"/>
  <c r="AA788" i="365"/>
  <c r="R788" i="365"/>
  <c r="K788" i="365"/>
  <c r="AA787" i="365"/>
  <c r="R787" i="365"/>
  <c r="AA786" i="365"/>
  <c r="R786" i="365"/>
  <c r="AA785" i="365"/>
  <c r="R785" i="365"/>
  <c r="K785" i="365"/>
  <c r="AA784" i="365"/>
  <c r="R784" i="365"/>
  <c r="K784" i="365"/>
  <c r="Z783" i="365"/>
  <c r="Y783" i="365"/>
  <c r="X783" i="365"/>
  <c r="W783" i="365"/>
  <c r="V783" i="365"/>
  <c r="U783" i="365"/>
  <c r="T783" i="365"/>
  <c r="S783" i="365"/>
  <c r="Q783" i="365"/>
  <c r="P783" i="365"/>
  <c r="O783" i="365"/>
  <c r="N783" i="365"/>
  <c r="M783" i="365"/>
  <c r="L783" i="365"/>
  <c r="J783" i="365"/>
  <c r="I783" i="365"/>
  <c r="H783" i="365"/>
  <c r="G783" i="365"/>
  <c r="F783" i="365"/>
  <c r="D783" i="365"/>
  <c r="AA782" i="365"/>
  <c r="R782" i="365"/>
  <c r="AA781" i="365"/>
  <c r="R781" i="365"/>
  <c r="K781" i="365"/>
  <c r="Z780" i="365"/>
  <c r="Y780" i="365"/>
  <c r="X780" i="365"/>
  <c r="W780" i="365"/>
  <c r="V780" i="365"/>
  <c r="U780" i="365"/>
  <c r="T780" i="365"/>
  <c r="S780" i="365"/>
  <c r="Q780" i="365"/>
  <c r="P780" i="365"/>
  <c r="O780" i="365"/>
  <c r="N780" i="365"/>
  <c r="M780" i="365"/>
  <c r="L780" i="365"/>
  <c r="J780" i="365"/>
  <c r="I780" i="365"/>
  <c r="H780" i="365"/>
  <c r="G780" i="365"/>
  <c r="F780" i="365"/>
  <c r="D780" i="365"/>
  <c r="AA779" i="365"/>
  <c r="R779" i="365"/>
  <c r="AA778" i="365"/>
  <c r="R778" i="365"/>
  <c r="Z777" i="365"/>
  <c r="Y777" i="365"/>
  <c r="X777" i="365"/>
  <c r="W777" i="365"/>
  <c r="V777" i="365"/>
  <c r="U777" i="365"/>
  <c r="T777" i="365"/>
  <c r="S777" i="365"/>
  <c r="Q777" i="365"/>
  <c r="P777" i="365"/>
  <c r="O777" i="365"/>
  <c r="N777" i="365"/>
  <c r="M777" i="365"/>
  <c r="L777" i="365"/>
  <c r="J777" i="365"/>
  <c r="I777" i="365"/>
  <c r="H777" i="365"/>
  <c r="G777" i="365"/>
  <c r="F777" i="365"/>
  <c r="D777" i="365"/>
  <c r="AA776" i="365"/>
  <c r="R776" i="365"/>
  <c r="Z775" i="365"/>
  <c r="Y775" i="365"/>
  <c r="X775" i="365"/>
  <c r="W775" i="365"/>
  <c r="V775" i="365"/>
  <c r="U775" i="365"/>
  <c r="T775" i="365"/>
  <c r="S775" i="365"/>
  <c r="Q775" i="365"/>
  <c r="P775" i="365"/>
  <c r="O775" i="365"/>
  <c r="N775" i="365"/>
  <c r="M775" i="365"/>
  <c r="L775" i="365"/>
  <c r="J775" i="365"/>
  <c r="I775" i="365"/>
  <c r="H775" i="365"/>
  <c r="G775" i="365"/>
  <c r="F775" i="365"/>
  <c r="D775" i="365"/>
  <c r="AA774" i="365"/>
  <c r="R774" i="365"/>
  <c r="K774" i="365"/>
  <c r="Z773" i="365"/>
  <c r="Y773" i="365"/>
  <c r="X773" i="365"/>
  <c r="W773" i="365"/>
  <c r="V773" i="365"/>
  <c r="U773" i="365"/>
  <c r="T773" i="365"/>
  <c r="S773" i="365"/>
  <c r="Q773" i="365"/>
  <c r="P773" i="365"/>
  <c r="O773" i="365"/>
  <c r="N773" i="365"/>
  <c r="M773" i="365"/>
  <c r="L773" i="365"/>
  <c r="J773" i="365"/>
  <c r="I773" i="365"/>
  <c r="H773" i="365"/>
  <c r="G773" i="365"/>
  <c r="F773" i="365"/>
  <c r="D773" i="365"/>
  <c r="AA772" i="365"/>
  <c r="R772" i="365"/>
  <c r="K772" i="365"/>
  <c r="Z771" i="365"/>
  <c r="Y771" i="365"/>
  <c r="X771" i="365"/>
  <c r="W771" i="365"/>
  <c r="V771" i="365"/>
  <c r="U771" i="365"/>
  <c r="T771" i="365"/>
  <c r="S771" i="365"/>
  <c r="Q771" i="365"/>
  <c r="P771" i="365"/>
  <c r="O771" i="365"/>
  <c r="N771" i="365"/>
  <c r="M771" i="365"/>
  <c r="L771" i="365"/>
  <c r="J771" i="365"/>
  <c r="I771" i="365"/>
  <c r="H771" i="365"/>
  <c r="G771" i="365"/>
  <c r="F771" i="365"/>
  <c r="D771" i="365"/>
  <c r="AA770" i="365"/>
  <c r="R770" i="365"/>
  <c r="Z769" i="365"/>
  <c r="Y769" i="365"/>
  <c r="X769" i="365"/>
  <c r="W769" i="365"/>
  <c r="V769" i="365"/>
  <c r="U769" i="365"/>
  <c r="T769" i="365"/>
  <c r="S769" i="365"/>
  <c r="Q769" i="365"/>
  <c r="P769" i="365"/>
  <c r="O769" i="365"/>
  <c r="N769" i="365"/>
  <c r="M769" i="365"/>
  <c r="L769" i="365"/>
  <c r="J769" i="365"/>
  <c r="I769" i="365"/>
  <c r="H769" i="365"/>
  <c r="G769" i="365"/>
  <c r="F769" i="365"/>
  <c r="D769" i="365"/>
  <c r="AA768" i="365"/>
  <c r="R768" i="365"/>
  <c r="Z767" i="365"/>
  <c r="Y767" i="365"/>
  <c r="X767" i="365"/>
  <c r="W767" i="365"/>
  <c r="V767" i="365"/>
  <c r="U767" i="365"/>
  <c r="T767" i="365"/>
  <c r="S767" i="365"/>
  <c r="Q767" i="365"/>
  <c r="P767" i="365"/>
  <c r="O767" i="365"/>
  <c r="N767" i="365"/>
  <c r="M767" i="365"/>
  <c r="L767" i="365"/>
  <c r="J767" i="365"/>
  <c r="I767" i="365"/>
  <c r="H767" i="365"/>
  <c r="G767" i="365"/>
  <c r="F767" i="365"/>
  <c r="D767" i="365"/>
  <c r="AA766" i="365"/>
  <c r="R766" i="365"/>
  <c r="Z765" i="365"/>
  <c r="Y765" i="365"/>
  <c r="X765" i="365"/>
  <c r="W765" i="365"/>
  <c r="V765" i="365"/>
  <c r="U765" i="365"/>
  <c r="T765" i="365"/>
  <c r="S765" i="365"/>
  <c r="Q765" i="365"/>
  <c r="P765" i="365"/>
  <c r="O765" i="365"/>
  <c r="N765" i="365"/>
  <c r="M765" i="365"/>
  <c r="L765" i="365"/>
  <c r="J765" i="365"/>
  <c r="I765" i="365"/>
  <c r="H765" i="365"/>
  <c r="G765" i="365"/>
  <c r="F765" i="365"/>
  <c r="D765" i="365"/>
  <c r="AA764" i="365"/>
  <c r="R764" i="365"/>
  <c r="K764" i="365"/>
  <c r="Z763" i="365"/>
  <c r="Y763" i="365"/>
  <c r="X763" i="365"/>
  <c r="W763" i="365"/>
  <c r="V763" i="365"/>
  <c r="U763" i="365"/>
  <c r="T763" i="365"/>
  <c r="S763" i="365"/>
  <c r="Q763" i="365"/>
  <c r="P763" i="365"/>
  <c r="O763" i="365"/>
  <c r="N763" i="365"/>
  <c r="M763" i="365"/>
  <c r="L763" i="365"/>
  <c r="J763" i="365"/>
  <c r="I763" i="365"/>
  <c r="H763" i="365"/>
  <c r="G763" i="365"/>
  <c r="F763" i="365"/>
  <c r="D763" i="365"/>
  <c r="AA762" i="365"/>
  <c r="R762" i="365"/>
  <c r="AA761" i="365"/>
  <c r="R761" i="365"/>
  <c r="Z760" i="365"/>
  <c r="Y760" i="365"/>
  <c r="X760" i="365"/>
  <c r="W760" i="365"/>
  <c r="V760" i="365"/>
  <c r="U760" i="365"/>
  <c r="T760" i="365"/>
  <c r="S760" i="365"/>
  <c r="Q760" i="365"/>
  <c r="P760" i="365"/>
  <c r="O760" i="365"/>
  <c r="N760" i="365"/>
  <c r="M760" i="365"/>
  <c r="L760" i="365"/>
  <c r="J760" i="365"/>
  <c r="I760" i="365"/>
  <c r="H760" i="365"/>
  <c r="G760" i="365"/>
  <c r="F760" i="365"/>
  <c r="D760" i="365"/>
  <c r="AA759" i="365"/>
  <c r="R759" i="365"/>
  <c r="Z758" i="365"/>
  <c r="Y758" i="365"/>
  <c r="X758" i="365"/>
  <c r="W758" i="365"/>
  <c r="V758" i="365"/>
  <c r="U758" i="365"/>
  <c r="T758" i="365"/>
  <c r="S758" i="365"/>
  <c r="Q758" i="365"/>
  <c r="P758" i="365"/>
  <c r="O758" i="365"/>
  <c r="N758" i="365"/>
  <c r="M758" i="365"/>
  <c r="L758" i="365"/>
  <c r="J758" i="365"/>
  <c r="I758" i="365"/>
  <c r="H758" i="365"/>
  <c r="G758" i="365"/>
  <c r="F758" i="365"/>
  <c r="D758" i="365"/>
  <c r="AA757" i="365"/>
  <c r="R757" i="365"/>
  <c r="K757" i="365"/>
  <c r="AA756" i="365"/>
  <c r="R756" i="365"/>
  <c r="K756" i="365"/>
  <c r="AA755" i="365"/>
  <c r="R755" i="365"/>
  <c r="AA754" i="365"/>
  <c r="R754" i="365"/>
  <c r="AA753" i="365"/>
  <c r="R753" i="365"/>
  <c r="K753" i="365"/>
  <c r="Z752" i="365"/>
  <c r="Y752" i="365"/>
  <c r="X752" i="365"/>
  <c r="W752" i="365"/>
  <c r="V752" i="365"/>
  <c r="U752" i="365"/>
  <c r="T752" i="365"/>
  <c r="S752" i="365"/>
  <c r="Q752" i="365"/>
  <c r="P752" i="365"/>
  <c r="O752" i="365"/>
  <c r="N752" i="365"/>
  <c r="M752" i="365"/>
  <c r="L752" i="365"/>
  <c r="J752" i="365"/>
  <c r="I752" i="365"/>
  <c r="H752" i="365"/>
  <c r="G752" i="365"/>
  <c r="F752" i="365"/>
  <c r="D752" i="365"/>
  <c r="AA751" i="365"/>
  <c r="R751" i="365"/>
  <c r="AA750" i="365"/>
  <c r="R750" i="365"/>
  <c r="AA749" i="365"/>
  <c r="R749" i="365"/>
  <c r="K749" i="365"/>
  <c r="Z748" i="365"/>
  <c r="Y748" i="365"/>
  <c r="X748" i="365"/>
  <c r="W748" i="365"/>
  <c r="V748" i="365"/>
  <c r="U748" i="365"/>
  <c r="T748" i="365"/>
  <c r="S748" i="365"/>
  <c r="Q748" i="365"/>
  <c r="P748" i="365"/>
  <c r="O748" i="365"/>
  <c r="N748" i="365"/>
  <c r="M748" i="365"/>
  <c r="L748" i="365"/>
  <c r="J748" i="365"/>
  <c r="I748" i="365"/>
  <c r="H748" i="365"/>
  <c r="G748" i="365"/>
  <c r="F748" i="365"/>
  <c r="D748" i="365"/>
  <c r="AA747" i="365"/>
  <c r="R747" i="365"/>
  <c r="AA746" i="365"/>
  <c r="R746" i="365"/>
  <c r="Z745" i="365"/>
  <c r="Y745" i="365"/>
  <c r="X745" i="365"/>
  <c r="W745" i="365"/>
  <c r="V745" i="365"/>
  <c r="U745" i="365"/>
  <c r="T745" i="365"/>
  <c r="S745" i="365"/>
  <c r="Q745" i="365"/>
  <c r="P745" i="365"/>
  <c r="O745" i="365"/>
  <c r="N745" i="365"/>
  <c r="M745" i="365"/>
  <c r="L745" i="365"/>
  <c r="J745" i="365"/>
  <c r="I745" i="365"/>
  <c r="H745" i="365"/>
  <c r="G745" i="365"/>
  <c r="F745" i="365"/>
  <c r="D745" i="365"/>
  <c r="AA744" i="365"/>
  <c r="R744" i="365"/>
  <c r="AA743" i="365"/>
  <c r="R743" i="365"/>
  <c r="AA742" i="365"/>
  <c r="R742" i="365"/>
  <c r="Z741" i="365"/>
  <c r="Y741" i="365"/>
  <c r="X741" i="365"/>
  <c r="W741" i="365"/>
  <c r="V741" i="365"/>
  <c r="U741" i="365"/>
  <c r="T741" i="365"/>
  <c r="S741" i="365"/>
  <c r="Q741" i="365"/>
  <c r="P741" i="365"/>
  <c r="O741" i="365"/>
  <c r="N741" i="365"/>
  <c r="M741" i="365"/>
  <c r="L741" i="365"/>
  <c r="J741" i="365"/>
  <c r="I741" i="365"/>
  <c r="H741" i="365"/>
  <c r="G741" i="365"/>
  <c r="F741" i="365"/>
  <c r="D741" i="365"/>
  <c r="AA740" i="365"/>
  <c r="R740" i="365"/>
  <c r="K740" i="365"/>
  <c r="AA739" i="365"/>
  <c r="R739" i="365"/>
  <c r="AA738" i="365"/>
  <c r="R738" i="365"/>
  <c r="AA737" i="365"/>
  <c r="R737" i="365"/>
  <c r="K737" i="365"/>
  <c r="Z736" i="365"/>
  <c r="Y736" i="365"/>
  <c r="X736" i="365"/>
  <c r="W736" i="365"/>
  <c r="V736" i="365"/>
  <c r="U736" i="365"/>
  <c r="T736" i="365"/>
  <c r="S736" i="365"/>
  <c r="Q736" i="365"/>
  <c r="P736" i="365"/>
  <c r="O736" i="365"/>
  <c r="N736" i="365"/>
  <c r="M736" i="365"/>
  <c r="L736" i="365"/>
  <c r="J736" i="365"/>
  <c r="I736" i="365"/>
  <c r="H736" i="365"/>
  <c r="G736" i="365"/>
  <c r="F736" i="365"/>
  <c r="D736" i="365"/>
  <c r="AA735" i="365"/>
  <c r="R735" i="365"/>
  <c r="K735" i="365"/>
  <c r="AA734" i="365"/>
  <c r="R734" i="365"/>
  <c r="AA733" i="365"/>
  <c r="R733" i="365"/>
  <c r="K733" i="365"/>
  <c r="AA732" i="365"/>
  <c r="R732" i="365"/>
  <c r="K732" i="365"/>
  <c r="AA731" i="365"/>
  <c r="R731" i="365"/>
  <c r="Z730" i="365"/>
  <c r="Y730" i="365"/>
  <c r="X730" i="365"/>
  <c r="W730" i="365"/>
  <c r="V730" i="365"/>
  <c r="U730" i="365"/>
  <c r="T730" i="365"/>
  <c r="S730" i="365"/>
  <c r="Q730" i="365"/>
  <c r="P730" i="365"/>
  <c r="O730" i="365"/>
  <c r="N730" i="365"/>
  <c r="M730" i="365"/>
  <c r="L730" i="365"/>
  <c r="J730" i="365"/>
  <c r="I730" i="365"/>
  <c r="H730" i="365"/>
  <c r="G730" i="365"/>
  <c r="F730" i="365"/>
  <c r="D730" i="365"/>
  <c r="AA729" i="365"/>
  <c r="R729" i="365"/>
  <c r="AA728" i="365"/>
  <c r="R728" i="365"/>
  <c r="K728" i="365"/>
  <c r="AA727" i="365"/>
  <c r="R727" i="365"/>
  <c r="AA726" i="365"/>
  <c r="R726" i="365"/>
  <c r="AA725" i="365"/>
  <c r="R725" i="365"/>
  <c r="AA724" i="365"/>
  <c r="R724" i="365"/>
  <c r="K724" i="365"/>
  <c r="AA723" i="365"/>
  <c r="R723" i="365"/>
  <c r="AA722" i="365"/>
  <c r="R722" i="365"/>
  <c r="AA721" i="365"/>
  <c r="R721" i="365"/>
  <c r="AA720" i="365"/>
  <c r="R720" i="365"/>
  <c r="K720" i="365"/>
  <c r="AA719" i="365"/>
  <c r="R719" i="365"/>
  <c r="Z718" i="365"/>
  <c r="Y718" i="365"/>
  <c r="X718" i="365"/>
  <c r="W718" i="365"/>
  <c r="V718" i="365"/>
  <c r="U718" i="365"/>
  <c r="T718" i="365"/>
  <c r="S718" i="365"/>
  <c r="Q718" i="365"/>
  <c r="P718" i="365"/>
  <c r="O718" i="365"/>
  <c r="N718" i="365"/>
  <c r="M718" i="365"/>
  <c r="L718" i="365"/>
  <c r="J718" i="365"/>
  <c r="I718" i="365"/>
  <c r="H718" i="365"/>
  <c r="G718" i="365"/>
  <c r="F718" i="365"/>
  <c r="D718" i="365"/>
  <c r="AA716" i="365"/>
  <c r="R716" i="365"/>
  <c r="K716" i="365"/>
  <c r="Z715" i="365"/>
  <c r="Y715" i="365"/>
  <c r="X715" i="365"/>
  <c r="W715" i="365"/>
  <c r="V715" i="365"/>
  <c r="U715" i="365"/>
  <c r="T715" i="365"/>
  <c r="S715" i="365"/>
  <c r="Q715" i="365"/>
  <c r="P715" i="365"/>
  <c r="O715" i="365"/>
  <c r="N715" i="365"/>
  <c r="M715" i="365"/>
  <c r="L715" i="365"/>
  <c r="J715" i="365"/>
  <c r="I715" i="365"/>
  <c r="H715" i="365"/>
  <c r="G715" i="365"/>
  <c r="F715" i="365"/>
  <c r="D715" i="365"/>
  <c r="AA714" i="365"/>
  <c r="R714" i="365"/>
  <c r="AA713" i="365"/>
  <c r="R713" i="365"/>
  <c r="K713" i="365"/>
  <c r="Z712" i="365"/>
  <c r="Y712" i="365"/>
  <c r="X712" i="365"/>
  <c r="W712" i="365"/>
  <c r="V712" i="365"/>
  <c r="U712" i="365"/>
  <c r="T712" i="365"/>
  <c r="S712" i="365"/>
  <c r="Q712" i="365"/>
  <c r="P712" i="365"/>
  <c r="O712" i="365"/>
  <c r="N712" i="365"/>
  <c r="M712" i="365"/>
  <c r="L712" i="365"/>
  <c r="J712" i="365"/>
  <c r="I712" i="365"/>
  <c r="H712" i="365"/>
  <c r="G712" i="365"/>
  <c r="F712" i="365"/>
  <c r="D712" i="365"/>
  <c r="AA711" i="365"/>
  <c r="R711" i="365"/>
  <c r="AA710" i="365"/>
  <c r="R710" i="365"/>
  <c r="AA709" i="365"/>
  <c r="R709" i="365"/>
  <c r="Z708" i="365"/>
  <c r="Y708" i="365"/>
  <c r="X708" i="365"/>
  <c r="W708" i="365"/>
  <c r="V708" i="365"/>
  <c r="U708" i="365"/>
  <c r="T708" i="365"/>
  <c r="S708" i="365"/>
  <c r="Q708" i="365"/>
  <c r="P708" i="365"/>
  <c r="O708" i="365"/>
  <c r="N708" i="365"/>
  <c r="M708" i="365"/>
  <c r="L708" i="365"/>
  <c r="J708" i="365"/>
  <c r="I708" i="365"/>
  <c r="H708" i="365"/>
  <c r="G708" i="365"/>
  <c r="F708" i="365"/>
  <c r="D708" i="365"/>
  <c r="AA707" i="365"/>
  <c r="R707" i="365"/>
  <c r="AA706" i="365"/>
  <c r="R706" i="365"/>
  <c r="AA705" i="365"/>
  <c r="R705" i="365"/>
  <c r="K705" i="365"/>
  <c r="AA704" i="365"/>
  <c r="R704" i="365"/>
  <c r="AA703" i="365"/>
  <c r="R703" i="365"/>
  <c r="AA702" i="365"/>
  <c r="R702" i="365"/>
  <c r="AA701" i="365"/>
  <c r="R701" i="365"/>
  <c r="K701" i="365"/>
  <c r="Z700" i="365"/>
  <c r="Y700" i="365"/>
  <c r="X700" i="365"/>
  <c r="W700" i="365"/>
  <c r="V700" i="365"/>
  <c r="U700" i="365"/>
  <c r="T700" i="365"/>
  <c r="S700" i="365"/>
  <c r="Q700" i="365"/>
  <c r="P700" i="365"/>
  <c r="O700" i="365"/>
  <c r="N700" i="365"/>
  <c r="M700" i="365"/>
  <c r="L700" i="365"/>
  <c r="J700" i="365"/>
  <c r="I700" i="365"/>
  <c r="H700" i="365"/>
  <c r="G700" i="365"/>
  <c r="F700" i="365"/>
  <c r="D700" i="365"/>
  <c r="AA699" i="365"/>
  <c r="R699" i="365"/>
  <c r="AA698" i="365"/>
  <c r="R698" i="365"/>
  <c r="AA697" i="365"/>
  <c r="R697" i="365"/>
  <c r="K697" i="365"/>
  <c r="Z696" i="365"/>
  <c r="Y696" i="365"/>
  <c r="X696" i="365"/>
  <c r="W696" i="365"/>
  <c r="V696" i="365"/>
  <c r="U696" i="365"/>
  <c r="T696" i="365"/>
  <c r="S696" i="365"/>
  <c r="Q696" i="365"/>
  <c r="P696" i="365"/>
  <c r="O696" i="365"/>
  <c r="N696" i="365"/>
  <c r="M696" i="365"/>
  <c r="L696" i="365"/>
  <c r="J696" i="365"/>
  <c r="I696" i="365"/>
  <c r="H696" i="365"/>
  <c r="G696" i="365"/>
  <c r="F696" i="365"/>
  <c r="D696" i="365"/>
  <c r="AA695" i="365"/>
  <c r="R695" i="365"/>
  <c r="AA694" i="365"/>
  <c r="R694" i="365"/>
  <c r="Z693" i="365"/>
  <c r="Y693" i="365"/>
  <c r="X693" i="365"/>
  <c r="W693" i="365"/>
  <c r="V693" i="365"/>
  <c r="U693" i="365"/>
  <c r="T693" i="365"/>
  <c r="S693" i="365"/>
  <c r="Q693" i="365"/>
  <c r="P693" i="365"/>
  <c r="O693" i="365"/>
  <c r="N693" i="365"/>
  <c r="M693" i="365"/>
  <c r="L693" i="365"/>
  <c r="J693" i="365"/>
  <c r="I693" i="365"/>
  <c r="H693" i="365"/>
  <c r="G693" i="365"/>
  <c r="F693" i="365"/>
  <c r="D693" i="365"/>
  <c r="AA692" i="365"/>
  <c r="R692" i="365"/>
  <c r="K692" i="365"/>
  <c r="AA691" i="365"/>
  <c r="R691" i="365"/>
  <c r="Z690" i="365"/>
  <c r="Y690" i="365"/>
  <c r="X690" i="365"/>
  <c r="W690" i="365"/>
  <c r="V690" i="365"/>
  <c r="U690" i="365"/>
  <c r="T690" i="365"/>
  <c r="S690" i="365"/>
  <c r="Q690" i="365"/>
  <c r="P690" i="365"/>
  <c r="O690" i="365"/>
  <c r="N690" i="365"/>
  <c r="M690" i="365"/>
  <c r="L690" i="365"/>
  <c r="J690" i="365"/>
  <c r="I690" i="365"/>
  <c r="H690" i="365"/>
  <c r="G690" i="365"/>
  <c r="F690" i="365"/>
  <c r="D690" i="365"/>
  <c r="AA689" i="365"/>
  <c r="R689" i="365"/>
  <c r="K689" i="365"/>
  <c r="AA688" i="365"/>
  <c r="R688" i="365"/>
  <c r="Z687" i="365"/>
  <c r="Y687" i="365"/>
  <c r="X687" i="365"/>
  <c r="W687" i="365"/>
  <c r="V687" i="365"/>
  <c r="U687" i="365"/>
  <c r="T687" i="365"/>
  <c r="S687" i="365"/>
  <c r="Q687" i="365"/>
  <c r="P687" i="365"/>
  <c r="O687" i="365"/>
  <c r="N687" i="365"/>
  <c r="M687" i="365"/>
  <c r="L687" i="365"/>
  <c r="J687" i="365"/>
  <c r="I687" i="365"/>
  <c r="H687" i="365"/>
  <c r="G687" i="365"/>
  <c r="F687" i="365"/>
  <c r="D687" i="365"/>
  <c r="AA686" i="365"/>
  <c r="R686" i="365"/>
  <c r="AA685" i="365"/>
  <c r="R685" i="365"/>
  <c r="K685" i="365"/>
  <c r="AA684" i="365"/>
  <c r="R684" i="365"/>
  <c r="K684" i="365"/>
  <c r="AA683" i="365"/>
  <c r="R683" i="365"/>
  <c r="Z682" i="365"/>
  <c r="Y682" i="365"/>
  <c r="X682" i="365"/>
  <c r="W682" i="365"/>
  <c r="V682" i="365"/>
  <c r="U682" i="365"/>
  <c r="T682" i="365"/>
  <c r="S682" i="365"/>
  <c r="Q682" i="365"/>
  <c r="P682" i="365"/>
  <c r="O682" i="365"/>
  <c r="N682" i="365"/>
  <c r="M682" i="365"/>
  <c r="L682" i="365"/>
  <c r="J682" i="365"/>
  <c r="I682" i="365"/>
  <c r="H682" i="365"/>
  <c r="G682" i="365"/>
  <c r="F682" i="365"/>
  <c r="D682" i="365"/>
  <c r="AA681" i="365"/>
  <c r="R681" i="365"/>
  <c r="K681" i="365"/>
  <c r="AA680" i="365"/>
  <c r="R680" i="365"/>
  <c r="K680" i="365"/>
  <c r="AA679" i="365"/>
  <c r="R679" i="365"/>
  <c r="AA678" i="365"/>
  <c r="R678" i="365"/>
  <c r="AA677" i="365"/>
  <c r="R677" i="365"/>
  <c r="K677" i="365"/>
  <c r="AA676" i="365"/>
  <c r="R676" i="365"/>
  <c r="K676" i="365"/>
  <c r="AA675" i="365"/>
  <c r="R675" i="365"/>
  <c r="AA674" i="365"/>
  <c r="R674" i="365"/>
  <c r="AA673" i="365"/>
  <c r="R673" i="365"/>
  <c r="K673" i="365"/>
  <c r="AA672" i="365"/>
  <c r="R672" i="365"/>
  <c r="K672" i="365"/>
  <c r="AA671" i="365"/>
  <c r="R671" i="365"/>
  <c r="AA670" i="365"/>
  <c r="R670" i="365"/>
  <c r="AA669" i="365"/>
  <c r="R669" i="365"/>
  <c r="K669" i="365"/>
  <c r="AA668" i="365"/>
  <c r="R668" i="365"/>
  <c r="K668" i="365"/>
  <c r="AA667" i="365"/>
  <c r="R667" i="365"/>
  <c r="AA666" i="365"/>
  <c r="R666" i="365"/>
  <c r="AA665" i="365"/>
  <c r="R665" i="365"/>
  <c r="K665" i="365"/>
  <c r="AA664" i="365"/>
  <c r="R664" i="365"/>
  <c r="K664" i="365"/>
  <c r="AA663" i="365"/>
  <c r="R663" i="365"/>
  <c r="AA662" i="365"/>
  <c r="R662" i="365"/>
  <c r="AA661" i="365"/>
  <c r="R661" i="365"/>
  <c r="K661" i="365"/>
  <c r="AA660" i="365"/>
  <c r="R660" i="365"/>
  <c r="K660" i="365"/>
  <c r="AA659" i="365"/>
  <c r="R659" i="365"/>
  <c r="AA658" i="365"/>
  <c r="R658" i="365"/>
  <c r="AA657" i="365"/>
  <c r="R657" i="365"/>
  <c r="K657" i="365"/>
  <c r="AA656" i="365"/>
  <c r="R656" i="365"/>
  <c r="K656" i="365"/>
  <c r="AA655" i="365"/>
  <c r="R655" i="365"/>
  <c r="AA654" i="365"/>
  <c r="R654" i="365"/>
  <c r="AA653" i="365"/>
  <c r="R653" i="365"/>
  <c r="K653" i="365"/>
  <c r="AA652" i="365"/>
  <c r="R652" i="365"/>
  <c r="K652" i="365"/>
  <c r="AA651" i="365"/>
  <c r="R651" i="365"/>
  <c r="AA650" i="365"/>
  <c r="R650" i="365"/>
  <c r="AA649" i="365"/>
  <c r="R649" i="365"/>
  <c r="K649" i="365"/>
  <c r="AA648" i="365"/>
  <c r="R648" i="365"/>
  <c r="K648" i="365"/>
  <c r="AA647" i="365"/>
  <c r="R647" i="365"/>
  <c r="AA646" i="365"/>
  <c r="R646" i="365"/>
  <c r="AA645" i="365"/>
  <c r="R645" i="365"/>
  <c r="K645" i="365"/>
  <c r="AA644" i="365"/>
  <c r="R644" i="365"/>
  <c r="K644" i="365"/>
  <c r="AA643" i="365"/>
  <c r="R643" i="365"/>
  <c r="AA642" i="365"/>
  <c r="R642" i="365"/>
  <c r="AA641" i="365"/>
  <c r="R641" i="365"/>
  <c r="K641" i="365"/>
  <c r="AA640" i="365"/>
  <c r="R640" i="365"/>
  <c r="K640" i="365"/>
  <c r="AA639" i="365"/>
  <c r="R639" i="365"/>
  <c r="AA638" i="365"/>
  <c r="R638" i="365"/>
  <c r="AA637" i="365"/>
  <c r="R637" i="365"/>
  <c r="K637" i="365"/>
  <c r="AA636" i="365"/>
  <c r="R636" i="365"/>
  <c r="K636" i="365"/>
  <c r="AA635" i="365"/>
  <c r="R635" i="365"/>
  <c r="AA634" i="365"/>
  <c r="R634" i="365"/>
  <c r="AA633" i="365"/>
  <c r="R633" i="365"/>
  <c r="K633" i="365"/>
  <c r="AA632" i="365"/>
  <c r="R632" i="365"/>
  <c r="K632" i="365"/>
  <c r="AA631" i="365"/>
  <c r="R631" i="365"/>
  <c r="AA630" i="365"/>
  <c r="R630" i="365"/>
  <c r="AA629" i="365"/>
  <c r="R629" i="365"/>
  <c r="K629" i="365"/>
  <c r="AA628" i="365"/>
  <c r="R628" i="365"/>
  <c r="K628" i="365"/>
  <c r="AA627" i="365"/>
  <c r="R627" i="365"/>
  <c r="AA626" i="365"/>
  <c r="R626" i="365"/>
  <c r="AA625" i="365"/>
  <c r="R625" i="365"/>
  <c r="K625" i="365"/>
  <c r="AA624" i="365"/>
  <c r="R624" i="365"/>
  <c r="K624" i="365"/>
  <c r="AA623" i="365"/>
  <c r="R623" i="365"/>
  <c r="AA622" i="365"/>
  <c r="R622" i="365"/>
  <c r="AA621" i="365"/>
  <c r="R621" i="365"/>
  <c r="K621" i="365"/>
  <c r="AA620" i="365"/>
  <c r="R620" i="365"/>
  <c r="K620" i="365"/>
  <c r="AA619" i="365"/>
  <c r="R619" i="365"/>
  <c r="AA618" i="365"/>
  <c r="R618" i="365"/>
  <c r="AA617" i="365"/>
  <c r="R617" i="365"/>
  <c r="K617" i="365"/>
  <c r="AA616" i="365"/>
  <c r="R616" i="365"/>
  <c r="K616" i="365"/>
  <c r="AA615" i="365"/>
  <c r="R615" i="365"/>
  <c r="AA614" i="365"/>
  <c r="R614" i="365"/>
  <c r="AA613" i="365"/>
  <c r="R613" i="365"/>
  <c r="K613" i="365"/>
  <c r="AA612" i="365"/>
  <c r="R612" i="365"/>
  <c r="K612" i="365"/>
  <c r="AA611" i="365"/>
  <c r="R611" i="365"/>
  <c r="AA610" i="365"/>
  <c r="R610" i="365"/>
  <c r="AA609" i="365"/>
  <c r="R609" i="365"/>
  <c r="K609" i="365"/>
  <c r="AA608" i="365"/>
  <c r="R608" i="365"/>
  <c r="K608" i="365"/>
  <c r="AA607" i="365"/>
  <c r="R607" i="365"/>
  <c r="AA606" i="365"/>
  <c r="R606" i="365"/>
  <c r="AA605" i="365"/>
  <c r="R605" i="365"/>
  <c r="K605" i="365"/>
  <c r="AA604" i="365"/>
  <c r="R604" i="365"/>
  <c r="K604" i="365"/>
  <c r="AA603" i="365"/>
  <c r="R603" i="365"/>
  <c r="AA602" i="365"/>
  <c r="R602" i="365"/>
  <c r="AA601" i="365"/>
  <c r="R601" i="365"/>
  <c r="K601" i="365"/>
  <c r="AA600" i="365"/>
  <c r="R600" i="365"/>
  <c r="K600" i="365"/>
  <c r="AA599" i="365"/>
  <c r="R599" i="365"/>
  <c r="AA598" i="365"/>
  <c r="R598" i="365"/>
  <c r="AA597" i="365"/>
  <c r="R597" i="365"/>
  <c r="K597" i="365"/>
  <c r="AA596" i="365"/>
  <c r="R596" i="365"/>
  <c r="K596" i="365"/>
  <c r="AA595" i="365"/>
  <c r="R595" i="365"/>
  <c r="AA594" i="365"/>
  <c r="R594" i="365"/>
  <c r="AA593" i="365"/>
  <c r="R593" i="365"/>
  <c r="K593" i="365"/>
  <c r="AA592" i="365"/>
  <c r="R592" i="365"/>
  <c r="K592" i="365"/>
  <c r="AA591" i="365"/>
  <c r="R591" i="365"/>
  <c r="AA590" i="365"/>
  <c r="R590" i="365"/>
  <c r="AA589" i="365"/>
  <c r="R589" i="365"/>
  <c r="K589" i="365"/>
  <c r="AA588" i="365"/>
  <c r="R588" i="365"/>
  <c r="K588" i="365"/>
  <c r="AA587" i="365"/>
  <c r="R587" i="365"/>
  <c r="AA586" i="365"/>
  <c r="R586" i="365"/>
  <c r="AA585" i="365"/>
  <c r="R585" i="365"/>
  <c r="K585" i="365"/>
  <c r="AA584" i="365"/>
  <c r="R584" i="365"/>
  <c r="K584" i="365"/>
  <c r="AA583" i="365"/>
  <c r="R583" i="365"/>
  <c r="AA582" i="365"/>
  <c r="R582" i="365"/>
  <c r="AA581" i="365"/>
  <c r="R581" i="365"/>
  <c r="K581" i="365"/>
  <c r="AA580" i="365"/>
  <c r="R580" i="365"/>
  <c r="K580" i="365"/>
  <c r="AA579" i="365"/>
  <c r="R579" i="365"/>
  <c r="AA578" i="365"/>
  <c r="R578" i="365"/>
  <c r="AA577" i="365"/>
  <c r="R577" i="365"/>
  <c r="K577" i="365"/>
  <c r="AA576" i="365"/>
  <c r="R576" i="365"/>
  <c r="K576" i="365"/>
  <c r="AA575" i="365"/>
  <c r="R575" i="365"/>
  <c r="AA574" i="365"/>
  <c r="R574" i="365"/>
  <c r="AA573" i="365"/>
  <c r="R573" i="365"/>
  <c r="K573" i="365"/>
  <c r="AA572" i="365"/>
  <c r="R572" i="365"/>
  <c r="K572" i="365"/>
  <c r="AA571" i="365"/>
  <c r="R571" i="365"/>
  <c r="AA570" i="365"/>
  <c r="R570" i="365"/>
  <c r="AA569" i="365"/>
  <c r="R569" i="365"/>
  <c r="K569" i="365"/>
  <c r="AA568" i="365"/>
  <c r="R568" i="365"/>
  <c r="K568" i="365"/>
  <c r="AA567" i="365"/>
  <c r="R567" i="365"/>
  <c r="AA566" i="365"/>
  <c r="R566" i="365"/>
  <c r="AA565" i="365"/>
  <c r="R565" i="365"/>
  <c r="K565" i="365"/>
  <c r="AA564" i="365"/>
  <c r="R564" i="365"/>
  <c r="K564" i="365"/>
  <c r="AA563" i="365"/>
  <c r="R563" i="365"/>
  <c r="AA562" i="365"/>
  <c r="R562" i="365"/>
  <c r="AA561" i="365"/>
  <c r="R561" i="365"/>
  <c r="K561" i="365"/>
  <c r="AA560" i="365"/>
  <c r="R560" i="365"/>
  <c r="K560" i="365"/>
  <c r="AA559" i="365"/>
  <c r="R559" i="365"/>
  <c r="AA558" i="365"/>
  <c r="R558" i="365"/>
  <c r="AA557" i="365"/>
  <c r="R557" i="365"/>
  <c r="K557" i="365"/>
  <c r="AA556" i="365"/>
  <c r="R556" i="365"/>
  <c r="K556" i="365"/>
  <c r="AA555" i="365"/>
  <c r="R555" i="365"/>
  <c r="AA554" i="365"/>
  <c r="R554" i="365"/>
  <c r="AA553" i="365"/>
  <c r="R553" i="365"/>
  <c r="K553" i="365"/>
  <c r="AA552" i="365"/>
  <c r="R552" i="365"/>
  <c r="K552" i="365"/>
  <c r="AA551" i="365"/>
  <c r="R551" i="365"/>
  <c r="AA550" i="365"/>
  <c r="R550" i="365"/>
  <c r="AA549" i="365"/>
  <c r="R549" i="365"/>
  <c r="K549" i="365"/>
  <c r="AA548" i="365"/>
  <c r="R548" i="365"/>
  <c r="K548" i="365"/>
  <c r="AA547" i="365"/>
  <c r="R547" i="365"/>
  <c r="AA546" i="365"/>
  <c r="R546" i="365"/>
  <c r="AA545" i="365"/>
  <c r="R545" i="365"/>
  <c r="K545" i="365"/>
  <c r="AA544" i="365"/>
  <c r="R544" i="365"/>
  <c r="K544" i="365"/>
  <c r="AA543" i="365"/>
  <c r="R543" i="365"/>
  <c r="AA542" i="365"/>
  <c r="R542" i="365"/>
  <c r="AA541" i="365"/>
  <c r="R541" i="365"/>
  <c r="K541" i="365"/>
  <c r="AA540" i="365"/>
  <c r="R540" i="365"/>
  <c r="K540" i="365"/>
  <c r="AA539" i="365"/>
  <c r="R539" i="365"/>
  <c r="AA538" i="365"/>
  <c r="R538" i="365"/>
  <c r="AA537" i="365"/>
  <c r="R537" i="365"/>
  <c r="K537" i="365"/>
  <c r="AA536" i="365"/>
  <c r="R536" i="365"/>
  <c r="K536" i="365"/>
  <c r="AA535" i="365"/>
  <c r="R535" i="365"/>
  <c r="AA534" i="365"/>
  <c r="R534" i="365"/>
  <c r="Z533" i="365"/>
  <c r="Y533" i="365"/>
  <c r="X533" i="365"/>
  <c r="W533" i="365"/>
  <c r="V533" i="365"/>
  <c r="U533" i="365"/>
  <c r="T533" i="365"/>
  <c r="S533" i="365"/>
  <c r="Q533" i="365"/>
  <c r="P533" i="365"/>
  <c r="O533" i="365"/>
  <c r="N533" i="365"/>
  <c r="M533" i="365"/>
  <c r="L533" i="365"/>
  <c r="J533" i="365"/>
  <c r="I533" i="365"/>
  <c r="H533" i="365"/>
  <c r="G533" i="365"/>
  <c r="F533" i="365"/>
  <c r="D533" i="365"/>
  <c r="AA532" i="365"/>
  <c r="R532" i="365"/>
  <c r="K532" i="365"/>
  <c r="AA531" i="365"/>
  <c r="R531" i="365"/>
  <c r="AA530" i="365"/>
  <c r="R530" i="365"/>
  <c r="AA529" i="365"/>
  <c r="R529" i="365"/>
  <c r="Z528" i="365"/>
  <c r="Y528" i="365"/>
  <c r="X528" i="365"/>
  <c r="W528" i="365"/>
  <c r="V528" i="365"/>
  <c r="U528" i="365"/>
  <c r="T528" i="365"/>
  <c r="S528" i="365"/>
  <c r="Q528" i="365"/>
  <c r="P528" i="365"/>
  <c r="O528" i="365"/>
  <c r="N528" i="365"/>
  <c r="M528" i="365"/>
  <c r="L528" i="365"/>
  <c r="J528" i="365"/>
  <c r="I528" i="365"/>
  <c r="H528" i="365"/>
  <c r="G528" i="365"/>
  <c r="F528" i="365"/>
  <c r="D528" i="365"/>
  <c r="AA526" i="365"/>
  <c r="R526" i="365"/>
  <c r="Z525" i="365"/>
  <c r="Y525" i="365"/>
  <c r="X525" i="365"/>
  <c r="W525" i="365"/>
  <c r="V525" i="365"/>
  <c r="U525" i="365"/>
  <c r="T525" i="365"/>
  <c r="S525" i="365"/>
  <c r="Q525" i="365"/>
  <c r="P525" i="365"/>
  <c r="O525" i="365"/>
  <c r="N525" i="365"/>
  <c r="M525" i="365"/>
  <c r="L525" i="365"/>
  <c r="J525" i="365"/>
  <c r="I525" i="365"/>
  <c r="H525" i="365"/>
  <c r="G525" i="365"/>
  <c r="F525" i="365"/>
  <c r="D525" i="365"/>
  <c r="AA524" i="365"/>
  <c r="R524" i="365"/>
  <c r="K524" i="365"/>
  <c r="AA523" i="365"/>
  <c r="R523" i="365"/>
  <c r="AA522" i="365"/>
  <c r="R522" i="365"/>
  <c r="AA521" i="365"/>
  <c r="R521" i="365"/>
  <c r="K521" i="365"/>
  <c r="AA520" i="365"/>
  <c r="R520" i="365"/>
  <c r="K520" i="365"/>
  <c r="Z519" i="365"/>
  <c r="Z518" i="365" s="1"/>
  <c r="Y519" i="365"/>
  <c r="Y518" i="365" s="1"/>
  <c r="X519" i="365"/>
  <c r="X518" i="365" s="1"/>
  <c r="W519" i="365"/>
  <c r="W518" i="365" s="1"/>
  <c r="V519" i="365"/>
  <c r="V518" i="365" s="1"/>
  <c r="U519" i="365"/>
  <c r="U518" i="365" s="1"/>
  <c r="T519" i="365"/>
  <c r="T518" i="365" s="1"/>
  <c r="S519" i="365"/>
  <c r="S518" i="365" s="1"/>
  <c r="Q519" i="365"/>
  <c r="Q518" i="365" s="1"/>
  <c r="P519" i="365"/>
  <c r="P518" i="365" s="1"/>
  <c r="O519" i="365"/>
  <c r="O518" i="365" s="1"/>
  <c r="N519" i="365"/>
  <c r="M519" i="365"/>
  <c r="M518" i="365" s="1"/>
  <c r="L519" i="365"/>
  <c r="L518" i="365" s="1"/>
  <c r="J519" i="365"/>
  <c r="J518" i="365" s="1"/>
  <c r="I519" i="365"/>
  <c r="I518" i="365" s="1"/>
  <c r="H519" i="365"/>
  <c r="H518" i="365" s="1"/>
  <c r="G519" i="365"/>
  <c r="G518" i="365" s="1"/>
  <c r="F519" i="365"/>
  <c r="F518" i="365" s="1"/>
  <c r="D519" i="365"/>
  <c r="D518" i="365" s="1"/>
  <c r="AA516" i="365"/>
  <c r="R516" i="365"/>
  <c r="K516" i="365"/>
  <c r="AA515" i="365"/>
  <c r="R515" i="365"/>
  <c r="AA514" i="365"/>
  <c r="R514" i="365"/>
  <c r="AA513" i="365"/>
  <c r="R513" i="365"/>
  <c r="K513" i="365"/>
  <c r="AA512" i="365"/>
  <c r="R512" i="365"/>
  <c r="K512" i="365"/>
  <c r="AA511" i="365"/>
  <c r="R511" i="365"/>
  <c r="AA510" i="365"/>
  <c r="R510" i="365"/>
  <c r="AA509" i="365"/>
  <c r="R509" i="365"/>
  <c r="AA508" i="365"/>
  <c r="R508" i="365"/>
  <c r="K508" i="365"/>
  <c r="AA507" i="365"/>
  <c r="R507" i="365"/>
  <c r="AA506" i="365"/>
  <c r="R506" i="365"/>
  <c r="Z505" i="365"/>
  <c r="Z504" i="365" s="1"/>
  <c r="Y505" i="365"/>
  <c r="Y504" i="365" s="1"/>
  <c r="X505" i="365"/>
  <c r="X504" i="365" s="1"/>
  <c r="W505" i="365"/>
  <c r="W504" i="365" s="1"/>
  <c r="V505" i="365"/>
  <c r="V504" i="365" s="1"/>
  <c r="U505" i="365"/>
  <c r="U504" i="365" s="1"/>
  <c r="T505" i="365"/>
  <c r="T504" i="365" s="1"/>
  <c r="S505" i="365"/>
  <c r="S504" i="365" s="1"/>
  <c r="Q505" i="365"/>
  <c r="Q504" i="365" s="1"/>
  <c r="P505" i="365"/>
  <c r="P504" i="365" s="1"/>
  <c r="O505" i="365"/>
  <c r="O504" i="365" s="1"/>
  <c r="N505" i="365"/>
  <c r="M505" i="365"/>
  <c r="M504" i="365" s="1"/>
  <c r="L505" i="365"/>
  <c r="L504" i="365" s="1"/>
  <c r="J505" i="365"/>
  <c r="J504" i="365" s="1"/>
  <c r="I505" i="365"/>
  <c r="I504" i="365" s="1"/>
  <c r="H505" i="365"/>
  <c r="H504" i="365" s="1"/>
  <c r="G505" i="365"/>
  <c r="G504" i="365" s="1"/>
  <c r="F505" i="365"/>
  <c r="F504" i="365" s="1"/>
  <c r="D505" i="365"/>
  <c r="D504" i="365" s="1"/>
  <c r="AA500" i="365"/>
  <c r="AB500" i="365" s="1"/>
  <c r="K500" i="365"/>
  <c r="Z499" i="365"/>
  <c r="Z498" i="365" s="1"/>
  <c r="Z497" i="365" s="1"/>
  <c r="Y499" i="365"/>
  <c r="Y498" i="365" s="1"/>
  <c r="Y497" i="365" s="1"/>
  <c r="X499" i="365"/>
  <c r="X498" i="365" s="1"/>
  <c r="X497" i="365" s="1"/>
  <c r="W499" i="365"/>
  <c r="W498" i="365" s="1"/>
  <c r="W497" i="365" s="1"/>
  <c r="V499" i="365"/>
  <c r="V498" i="365" s="1"/>
  <c r="V497" i="365" s="1"/>
  <c r="U499" i="365"/>
  <c r="U498" i="365" s="1"/>
  <c r="U497" i="365" s="1"/>
  <c r="T499" i="365"/>
  <c r="T498" i="365" s="1"/>
  <c r="T497" i="365" s="1"/>
  <c r="S499" i="365"/>
  <c r="S498" i="365" s="1"/>
  <c r="S497" i="365" s="1"/>
  <c r="Q499" i="365"/>
  <c r="Q498" i="365" s="1"/>
  <c r="Q497" i="365" s="1"/>
  <c r="P499" i="365"/>
  <c r="P498" i="365" s="1"/>
  <c r="P497" i="365" s="1"/>
  <c r="O499" i="365"/>
  <c r="O498" i="365" s="1"/>
  <c r="O497" i="365" s="1"/>
  <c r="N499" i="365"/>
  <c r="N498" i="365" s="1"/>
  <c r="N497" i="365" s="1"/>
  <c r="M499" i="365"/>
  <c r="M498" i="365" s="1"/>
  <c r="M497" i="365" s="1"/>
  <c r="L499" i="365"/>
  <c r="J499" i="365"/>
  <c r="J498" i="365" s="1"/>
  <c r="J497" i="365" s="1"/>
  <c r="I499" i="365"/>
  <c r="I498" i="365" s="1"/>
  <c r="I497" i="365" s="1"/>
  <c r="H499" i="365"/>
  <c r="G499" i="365"/>
  <c r="F499" i="365"/>
  <c r="F498" i="365" s="1"/>
  <c r="F497" i="365" s="1"/>
  <c r="D499" i="365"/>
  <c r="D498" i="365" s="1"/>
  <c r="H498" i="365"/>
  <c r="H497" i="365" s="1"/>
  <c r="AA496" i="365"/>
  <c r="AB496" i="365" s="1"/>
  <c r="K496" i="365"/>
  <c r="Z495" i="365"/>
  <c r="Y495" i="365"/>
  <c r="Y430" i="365" s="1"/>
  <c r="X495" i="365"/>
  <c r="W495" i="365"/>
  <c r="V495" i="365"/>
  <c r="U495" i="365"/>
  <c r="U430" i="365" s="1"/>
  <c r="T495" i="365"/>
  <c r="S495" i="365"/>
  <c r="Q495" i="365"/>
  <c r="P495" i="365"/>
  <c r="P430" i="365" s="1"/>
  <c r="O495" i="365"/>
  <c r="N495" i="365"/>
  <c r="N430" i="365" s="1"/>
  <c r="M495" i="365"/>
  <c r="L495" i="365"/>
  <c r="J495" i="365"/>
  <c r="J430" i="365" s="1"/>
  <c r="I495" i="365"/>
  <c r="H495" i="365"/>
  <c r="G495" i="365"/>
  <c r="F495" i="365"/>
  <c r="F430" i="365" s="1"/>
  <c r="D495" i="365"/>
  <c r="AA485" i="365"/>
  <c r="AB485" i="365" s="1"/>
  <c r="AA484" i="365"/>
  <c r="AB484" i="365" s="1"/>
  <c r="AA483" i="365"/>
  <c r="AB483" i="365" s="1"/>
  <c r="AA482" i="365"/>
  <c r="AB482" i="365" s="1"/>
  <c r="AA480" i="365"/>
  <c r="AB480" i="365" s="1"/>
  <c r="AA479" i="365"/>
  <c r="AB479" i="365" s="1"/>
  <c r="K479" i="365"/>
  <c r="AA478" i="365"/>
  <c r="AB478" i="365" s="1"/>
  <c r="AA477" i="365"/>
  <c r="AB477" i="365" s="1"/>
  <c r="K477" i="365"/>
  <c r="AA476" i="365"/>
  <c r="AB476" i="365" s="1"/>
  <c r="AA475" i="365"/>
  <c r="AB475" i="365" s="1"/>
  <c r="K475" i="365"/>
  <c r="AA474" i="365"/>
  <c r="AB474" i="365" s="1"/>
  <c r="AA473" i="365"/>
  <c r="AB473" i="365" s="1"/>
  <c r="AA472" i="365"/>
  <c r="AB472" i="365" s="1"/>
  <c r="AA471" i="365"/>
  <c r="AB471" i="365" s="1"/>
  <c r="K471" i="365"/>
  <c r="AA470" i="365"/>
  <c r="AB470" i="365" s="1"/>
  <c r="AA469" i="365"/>
  <c r="AB469" i="365" s="1"/>
  <c r="AA468" i="365"/>
  <c r="AB468" i="365" s="1"/>
  <c r="AA467" i="365"/>
  <c r="AB467" i="365" s="1"/>
  <c r="K467" i="365"/>
  <c r="AA466" i="365"/>
  <c r="R466" i="365"/>
  <c r="AA465" i="365"/>
  <c r="R465" i="365"/>
  <c r="AA464" i="365"/>
  <c r="R464" i="365"/>
  <c r="AA463" i="365"/>
  <c r="R463" i="365"/>
  <c r="K463" i="365"/>
  <c r="AA462" i="365"/>
  <c r="R462" i="365"/>
  <c r="AA461" i="365"/>
  <c r="R461" i="365"/>
  <c r="AA460" i="365"/>
  <c r="R460" i="365"/>
  <c r="AA459" i="365"/>
  <c r="R459" i="365"/>
  <c r="K459" i="365"/>
  <c r="AA458" i="365"/>
  <c r="R458" i="365"/>
  <c r="AA457" i="365"/>
  <c r="R457" i="365"/>
  <c r="AA456" i="365"/>
  <c r="R456" i="365"/>
  <c r="AA455" i="365"/>
  <c r="R455" i="365"/>
  <c r="K455" i="365"/>
  <c r="AA454" i="365"/>
  <c r="R454" i="365"/>
  <c r="AA453" i="365"/>
  <c r="R453" i="365"/>
  <c r="K453" i="365"/>
  <c r="L430" i="365"/>
  <c r="AA451" i="365"/>
  <c r="R451" i="365"/>
  <c r="K451" i="365"/>
  <c r="AA450" i="365"/>
  <c r="R450" i="365"/>
  <c r="K450" i="365"/>
  <c r="AA449" i="365"/>
  <c r="R449" i="365"/>
  <c r="AA448" i="365"/>
  <c r="R448" i="365"/>
  <c r="AA447" i="365"/>
  <c r="R447" i="365"/>
  <c r="K447" i="365"/>
  <c r="AA446" i="365"/>
  <c r="R446" i="365"/>
  <c r="K446" i="365"/>
  <c r="AA445" i="365"/>
  <c r="R445" i="365"/>
  <c r="AA444" i="365"/>
  <c r="R444" i="365"/>
  <c r="AA443" i="365"/>
  <c r="R443" i="365"/>
  <c r="K443" i="365"/>
  <c r="AA442" i="365"/>
  <c r="R442" i="365"/>
  <c r="K442" i="365"/>
  <c r="AA441" i="365"/>
  <c r="R441" i="365"/>
  <c r="AA440" i="365"/>
  <c r="R440" i="365"/>
  <c r="AA439" i="365"/>
  <c r="R439" i="365"/>
  <c r="K439" i="365"/>
  <c r="AA438" i="365"/>
  <c r="R438" i="365"/>
  <c r="K438" i="365"/>
  <c r="AA437" i="365"/>
  <c r="R437" i="365"/>
  <c r="AA436" i="365"/>
  <c r="R436" i="365"/>
  <c r="AA435" i="365"/>
  <c r="R435" i="365"/>
  <c r="K435" i="365"/>
  <c r="AA434" i="365"/>
  <c r="R434" i="365"/>
  <c r="K434" i="365"/>
  <c r="AA433" i="365"/>
  <c r="R433" i="365"/>
  <c r="AA432" i="365"/>
  <c r="R432" i="365"/>
  <c r="AA429" i="365"/>
  <c r="R429" i="365"/>
  <c r="K429" i="365"/>
  <c r="AA428" i="365"/>
  <c r="R428" i="365"/>
  <c r="AA427" i="365"/>
  <c r="R427" i="365"/>
  <c r="AA426" i="365"/>
  <c r="R426" i="365"/>
  <c r="K426" i="365"/>
  <c r="AA425" i="365"/>
  <c r="R425" i="365"/>
  <c r="Z424" i="365"/>
  <c r="Y424" i="365"/>
  <c r="Y423" i="365" s="1"/>
  <c r="Y422" i="365" s="1"/>
  <c r="X424" i="365"/>
  <c r="X423" i="365" s="1"/>
  <c r="X422" i="365" s="1"/>
  <c r="W424" i="365"/>
  <c r="W423" i="365" s="1"/>
  <c r="W422" i="365" s="1"/>
  <c r="V424" i="365"/>
  <c r="V423" i="365" s="1"/>
  <c r="V422" i="365" s="1"/>
  <c r="U424" i="365"/>
  <c r="U423" i="365" s="1"/>
  <c r="U422" i="365" s="1"/>
  <c r="T424" i="365"/>
  <c r="T423" i="365" s="1"/>
  <c r="T422" i="365" s="1"/>
  <c r="S424" i="365"/>
  <c r="S423" i="365" s="1"/>
  <c r="Q424" i="365"/>
  <c r="Q423" i="365" s="1"/>
  <c r="Q422" i="365" s="1"/>
  <c r="P424" i="365"/>
  <c r="P423" i="365" s="1"/>
  <c r="P422" i="365" s="1"/>
  <c r="O424" i="365"/>
  <c r="O423" i="365" s="1"/>
  <c r="O422" i="365" s="1"/>
  <c r="N424" i="365"/>
  <c r="N423" i="365" s="1"/>
  <c r="N422" i="365" s="1"/>
  <c r="M424" i="365"/>
  <c r="M423" i="365" s="1"/>
  <c r="M422" i="365" s="1"/>
  <c r="L424" i="365"/>
  <c r="J424" i="365"/>
  <c r="J423" i="365" s="1"/>
  <c r="J422" i="365" s="1"/>
  <c r="I424" i="365"/>
  <c r="I423" i="365" s="1"/>
  <c r="I422" i="365" s="1"/>
  <c r="H424" i="365"/>
  <c r="H423" i="365" s="1"/>
  <c r="H422" i="365" s="1"/>
  <c r="G424" i="365"/>
  <c r="G423" i="365" s="1"/>
  <c r="G422" i="365" s="1"/>
  <c r="F424" i="365"/>
  <c r="F423" i="365" s="1"/>
  <c r="F422" i="365" s="1"/>
  <c r="D424" i="365"/>
  <c r="Z423" i="365"/>
  <c r="Z422" i="365" s="1"/>
  <c r="AA421" i="365"/>
  <c r="R421" i="365"/>
  <c r="K421" i="365"/>
  <c r="AA420" i="365"/>
  <c r="R420" i="365"/>
  <c r="Z419" i="365"/>
  <c r="Z418" i="365" s="1"/>
  <c r="Y419" i="365"/>
  <c r="Y418" i="365" s="1"/>
  <c r="X419" i="365"/>
  <c r="X418" i="365" s="1"/>
  <c r="W419" i="365"/>
  <c r="W418" i="365" s="1"/>
  <c r="V419" i="365"/>
  <c r="V418" i="365" s="1"/>
  <c r="U419" i="365"/>
  <c r="U418" i="365" s="1"/>
  <c r="T419" i="365"/>
  <c r="T418" i="365" s="1"/>
  <c r="S419" i="365"/>
  <c r="Q419" i="365"/>
  <c r="Q418" i="365" s="1"/>
  <c r="P419" i="365"/>
  <c r="O419" i="365"/>
  <c r="O418" i="365" s="1"/>
  <c r="N419" i="365"/>
  <c r="M419" i="365"/>
  <c r="M418" i="365" s="1"/>
  <c r="L419" i="365"/>
  <c r="L418" i="365" s="1"/>
  <c r="J419" i="365"/>
  <c r="J418" i="365" s="1"/>
  <c r="I419" i="365"/>
  <c r="I418" i="365" s="1"/>
  <c r="H419" i="365"/>
  <c r="H418" i="365" s="1"/>
  <c r="G419" i="365"/>
  <c r="G418" i="365" s="1"/>
  <c r="F419" i="365"/>
  <c r="D419" i="365"/>
  <c r="D418" i="365" s="1"/>
  <c r="P418" i="365"/>
  <c r="AA417" i="365"/>
  <c r="R417" i="365"/>
  <c r="K417" i="365"/>
  <c r="Z416" i="365"/>
  <c r="Y416" i="365"/>
  <c r="X416" i="365"/>
  <c r="W416" i="365"/>
  <c r="V416" i="365"/>
  <c r="U416" i="365"/>
  <c r="T416" i="365"/>
  <c r="S416" i="365"/>
  <c r="Q416" i="365"/>
  <c r="P416" i="365"/>
  <c r="O416" i="365"/>
  <c r="N416" i="365"/>
  <c r="M416" i="365"/>
  <c r="L416" i="365"/>
  <c r="J416" i="365"/>
  <c r="I416" i="365"/>
  <c r="H416" i="365"/>
  <c r="G416" i="365"/>
  <c r="F416" i="365"/>
  <c r="D416" i="365"/>
  <c r="AA415" i="365"/>
  <c r="R415" i="365"/>
  <c r="Z414" i="365"/>
  <c r="Y414" i="365"/>
  <c r="Y413" i="365" s="1"/>
  <c r="X414" i="365"/>
  <c r="X413" i="365" s="1"/>
  <c r="W414" i="365"/>
  <c r="W413" i="365" s="1"/>
  <c r="V414" i="365"/>
  <c r="V413" i="365" s="1"/>
  <c r="U414" i="365"/>
  <c r="U413" i="365" s="1"/>
  <c r="T414" i="365"/>
  <c r="T413" i="365" s="1"/>
  <c r="S414" i="365"/>
  <c r="Q414" i="365"/>
  <c r="Q413" i="365" s="1"/>
  <c r="P414" i="365"/>
  <c r="P413" i="365" s="1"/>
  <c r="O414" i="365"/>
  <c r="O413" i="365" s="1"/>
  <c r="N414" i="365"/>
  <c r="N413" i="365" s="1"/>
  <c r="M414" i="365"/>
  <c r="M413" i="365" s="1"/>
  <c r="L414" i="365"/>
  <c r="L413" i="365" s="1"/>
  <c r="J414" i="365"/>
  <c r="J413" i="365" s="1"/>
  <c r="I414" i="365"/>
  <c r="I413" i="365" s="1"/>
  <c r="H414" i="365"/>
  <c r="H413" i="365" s="1"/>
  <c r="G414" i="365"/>
  <c r="G413" i="365" s="1"/>
  <c r="F414" i="365"/>
  <c r="F413" i="365" s="1"/>
  <c r="D414" i="365"/>
  <c r="Z413" i="365"/>
  <c r="AA412" i="365"/>
  <c r="R412" i="365"/>
  <c r="AA411" i="365"/>
  <c r="R411" i="365"/>
  <c r="AA410" i="365"/>
  <c r="R410" i="365"/>
  <c r="AA409" i="365"/>
  <c r="R409" i="365"/>
  <c r="K409" i="365"/>
  <c r="AA408" i="365"/>
  <c r="R408" i="365"/>
  <c r="AA407" i="365"/>
  <c r="R407" i="365"/>
  <c r="AA406" i="365"/>
  <c r="R406" i="365"/>
  <c r="AA405" i="365"/>
  <c r="R405" i="365"/>
  <c r="K405" i="365"/>
  <c r="AA404" i="365"/>
  <c r="R404" i="365"/>
  <c r="AA403" i="365"/>
  <c r="R403" i="365"/>
  <c r="AA402" i="365"/>
  <c r="R402" i="365"/>
  <c r="AA401" i="365"/>
  <c r="R401" i="365"/>
  <c r="K401" i="365"/>
  <c r="AA400" i="365"/>
  <c r="R400" i="365"/>
  <c r="AA399" i="365"/>
  <c r="R399" i="365"/>
  <c r="AA398" i="365"/>
  <c r="R398" i="365"/>
  <c r="K398" i="365"/>
  <c r="AA397" i="365"/>
  <c r="R397" i="365"/>
  <c r="K397" i="365"/>
  <c r="AA396" i="365"/>
  <c r="R396" i="365"/>
  <c r="AA395" i="365"/>
  <c r="R395" i="365"/>
  <c r="AA394" i="365"/>
  <c r="R394" i="365"/>
  <c r="AA393" i="365"/>
  <c r="R393" i="365"/>
  <c r="K393" i="365"/>
  <c r="AA392" i="365"/>
  <c r="R392" i="365"/>
  <c r="AA391" i="365"/>
  <c r="R391" i="365"/>
  <c r="AA390" i="365"/>
  <c r="R390" i="365"/>
  <c r="AA389" i="365"/>
  <c r="R389" i="365"/>
  <c r="K389" i="365"/>
  <c r="AA388" i="365"/>
  <c r="R388" i="365"/>
  <c r="AA387" i="365"/>
  <c r="R387" i="365"/>
  <c r="AA386" i="365"/>
  <c r="R386" i="365"/>
  <c r="AA385" i="365"/>
  <c r="R385" i="365"/>
  <c r="K385" i="365"/>
  <c r="AA384" i="365"/>
  <c r="R384" i="365"/>
  <c r="AA383" i="365"/>
  <c r="R383" i="365"/>
  <c r="AA382" i="365"/>
  <c r="R382" i="365"/>
  <c r="K382" i="365"/>
  <c r="AA381" i="365"/>
  <c r="R381" i="365"/>
  <c r="K381" i="365"/>
  <c r="AA380" i="365"/>
  <c r="R380" i="365"/>
  <c r="Z379" i="365"/>
  <c r="Y379" i="365"/>
  <c r="X379" i="365"/>
  <c r="W379" i="365"/>
  <c r="V379" i="365"/>
  <c r="U379" i="365"/>
  <c r="T379" i="365"/>
  <c r="S379" i="365"/>
  <c r="Q379" i="365"/>
  <c r="P379" i="365"/>
  <c r="O379" i="365"/>
  <c r="N379" i="365"/>
  <c r="M379" i="365"/>
  <c r="L379" i="365"/>
  <c r="J379" i="365"/>
  <c r="I379" i="365"/>
  <c r="H379" i="365"/>
  <c r="G379" i="365"/>
  <c r="F379" i="365"/>
  <c r="D379" i="365"/>
  <c r="AA378" i="365"/>
  <c r="R378" i="365"/>
  <c r="AA377" i="365"/>
  <c r="R377" i="365"/>
  <c r="K377" i="365"/>
  <c r="AA376" i="365"/>
  <c r="R376" i="365"/>
  <c r="AA375" i="365"/>
  <c r="R375" i="365"/>
  <c r="AA374" i="365"/>
  <c r="R374" i="365"/>
  <c r="AA373" i="365"/>
  <c r="R373" i="365"/>
  <c r="K373" i="365"/>
  <c r="AA372" i="365"/>
  <c r="R372" i="365"/>
  <c r="AA371" i="365"/>
  <c r="R371" i="365"/>
  <c r="AA370" i="365"/>
  <c r="R370" i="365"/>
  <c r="AA369" i="365"/>
  <c r="R369" i="365"/>
  <c r="K369" i="365"/>
  <c r="AA368" i="365"/>
  <c r="R368" i="365"/>
  <c r="AA367" i="365"/>
  <c r="R367" i="365"/>
  <c r="AA366" i="365"/>
  <c r="R366" i="365"/>
  <c r="AA365" i="365"/>
  <c r="R365" i="365"/>
  <c r="K365" i="365"/>
  <c r="AA364" i="365"/>
  <c r="R364" i="365"/>
  <c r="AA363" i="365"/>
  <c r="R363" i="365"/>
  <c r="AA362" i="365"/>
  <c r="R362" i="365"/>
  <c r="AA361" i="365"/>
  <c r="R361" i="365"/>
  <c r="K361" i="365"/>
  <c r="AA360" i="365"/>
  <c r="R360" i="365"/>
  <c r="AA359" i="365"/>
  <c r="R359" i="365"/>
  <c r="AA358" i="365"/>
  <c r="R358" i="365"/>
  <c r="AA357" i="365"/>
  <c r="R357" i="365"/>
  <c r="K357" i="365"/>
  <c r="AA356" i="365"/>
  <c r="R356" i="365"/>
  <c r="AA355" i="365"/>
  <c r="R355" i="365"/>
  <c r="K355" i="365"/>
  <c r="AA354" i="365"/>
  <c r="R354" i="365"/>
  <c r="AA353" i="365"/>
  <c r="R353" i="365"/>
  <c r="K353" i="365"/>
  <c r="AA352" i="365"/>
  <c r="R352" i="365"/>
  <c r="AA351" i="365"/>
  <c r="R351" i="365"/>
  <c r="AA350" i="365"/>
  <c r="R350" i="365"/>
  <c r="AA349" i="365"/>
  <c r="R349" i="365"/>
  <c r="K349" i="365"/>
  <c r="AA348" i="365"/>
  <c r="R348" i="365"/>
  <c r="AA347" i="365"/>
  <c r="R347" i="365"/>
  <c r="K347" i="365"/>
  <c r="Z346" i="365"/>
  <c r="Y346" i="365"/>
  <c r="X346" i="365"/>
  <c r="W346" i="365"/>
  <c r="V346" i="365"/>
  <c r="U346" i="365"/>
  <c r="T346" i="365"/>
  <c r="S346" i="365"/>
  <c r="Q346" i="365"/>
  <c r="P346" i="365"/>
  <c r="O346" i="365"/>
  <c r="N346" i="365"/>
  <c r="M346" i="365"/>
  <c r="L346" i="365"/>
  <c r="J346" i="365"/>
  <c r="I346" i="365"/>
  <c r="H346" i="365"/>
  <c r="G346" i="365"/>
  <c r="F346" i="365"/>
  <c r="D346" i="365"/>
  <c r="AA345" i="365"/>
  <c r="R345" i="365"/>
  <c r="Z344" i="365"/>
  <c r="Y344" i="365"/>
  <c r="X344" i="365"/>
  <c r="W344" i="365"/>
  <c r="V344" i="365"/>
  <c r="U344" i="365"/>
  <c r="T344" i="365"/>
  <c r="S344" i="365"/>
  <c r="Q344" i="365"/>
  <c r="P344" i="365"/>
  <c r="O344" i="365"/>
  <c r="N344" i="365"/>
  <c r="M344" i="365"/>
  <c r="L344" i="365"/>
  <c r="J344" i="365"/>
  <c r="I344" i="365"/>
  <c r="H344" i="365"/>
  <c r="G344" i="365"/>
  <c r="F344" i="365"/>
  <c r="D344" i="365"/>
  <c r="AA343" i="365"/>
  <c r="R343" i="365"/>
  <c r="AA342" i="365"/>
  <c r="R342" i="365"/>
  <c r="AA341" i="365"/>
  <c r="R341" i="365"/>
  <c r="K341" i="365"/>
  <c r="AA340" i="365"/>
  <c r="R340" i="365"/>
  <c r="AA339" i="365"/>
  <c r="R339" i="365"/>
  <c r="K339" i="365"/>
  <c r="AA338" i="365"/>
  <c r="R338" i="365"/>
  <c r="AA337" i="365"/>
  <c r="R337" i="365"/>
  <c r="K337" i="365"/>
  <c r="AA336" i="365"/>
  <c r="R336" i="365"/>
  <c r="AA335" i="365"/>
  <c r="R335" i="365"/>
  <c r="AA334" i="365"/>
  <c r="R334" i="365"/>
  <c r="K334" i="365"/>
  <c r="AA333" i="365"/>
  <c r="R333" i="365"/>
  <c r="K333" i="365"/>
  <c r="AA332" i="365"/>
  <c r="R332" i="365"/>
  <c r="AA331" i="365"/>
  <c r="R331" i="365"/>
  <c r="AA330" i="365"/>
  <c r="R330" i="365"/>
  <c r="K330" i="365"/>
  <c r="AA329" i="365"/>
  <c r="R329" i="365"/>
  <c r="K329" i="365"/>
  <c r="AA328" i="365"/>
  <c r="R328" i="365"/>
  <c r="AA327" i="365"/>
  <c r="R327" i="365"/>
  <c r="AA326" i="365"/>
  <c r="R326" i="365"/>
  <c r="AA325" i="365"/>
  <c r="R325" i="365"/>
  <c r="K325" i="365"/>
  <c r="AA324" i="365"/>
  <c r="R324" i="365"/>
  <c r="AA323" i="365"/>
  <c r="R323" i="365"/>
  <c r="AA322" i="365"/>
  <c r="R322" i="365"/>
  <c r="AA321" i="365"/>
  <c r="R321" i="365"/>
  <c r="K321" i="365"/>
  <c r="AA320" i="365"/>
  <c r="R320" i="365"/>
  <c r="AA319" i="365"/>
  <c r="R319" i="365"/>
  <c r="AA318" i="365"/>
  <c r="R318" i="365"/>
  <c r="AA317" i="365"/>
  <c r="R317" i="365"/>
  <c r="K317" i="365"/>
  <c r="AA316" i="365"/>
  <c r="R316" i="365"/>
  <c r="AA315" i="365"/>
  <c r="R315" i="365"/>
  <c r="AA314" i="365"/>
  <c r="R314" i="365"/>
  <c r="K314" i="365"/>
  <c r="AA313" i="365"/>
  <c r="R313" i="365"/>
  <c r="K313" i="365"/>
  <c r="AA312" i="365"/>
  <c r="R312" i="365"/>
  <c r="AA311" i="365"/>
  <c r="R311" i="365"/>
  <c r="AA310" i="365"/>
  <c r="R310" i="365"/>
  <c r="AA309" i="365"/>
  <c r="R309" i="365"/>
  <c r="K309" i="365"/>
  <c r="AA308" i="365"/>
  <c r="R308" i="365"/>
  <c r="AA307" i="365"/>
  <c r="R307" i="365"/>
  <c r="K307" i="365"/>
  <c r="AA306" i="365"/>
  <c r="R306" i="365"/>
  <c r="AA305" i="365"/>
  <c r="R305" i="365"/>
  <c r="K305" i="365"/>
  <c r="AA304" i="365"/>
  <c r="R304" i="365"/>
  <c r="AA303" i="365"/>
  <c r="R303" i="365"/>
  <c r="AA302" i="365"/>
  <c r="R302" i="365"/>
  <c r="AA301" i="365"/>
  <c r="R301" i="365"/>
  <c r="K301" i="365"/>
  <c r="AA300" i="365"/>
  <c r="R300" i="365"/>
  <c r="AA299" i="365"/>
  <c r="R299" i="365"/>
  <c r="K299" i="365"/>
  <c r="AA298" i="365"/>
  <c r="R298" i="365"/>
  <c r="AA297" i="365"/>
  <c r="R297" i="365"/>
  <c r="K297" i="365"/>
  <c r="AA296" i="365"/>
  <c r="R296" i="365"/>
  <c r="AA295" i="365"/>
  <c r="R295" i="365"/>
  <c r="AA294" i="365"/>
  <c r="R294" i="365"/>
  <c r="K294" i="365"/>
  <c r="AA293" i="365"/>
  <c r="R293" i="365"/>
  <c r="K293" i="365"/>
  <c r="AA292" i="365"/>
  <c r="R292" i="365"/>
  <c r="AA291" i="365"/>
  <c r="R291" i="365"/>
  <c r="K291" i="365"/>
  <c r="AA290" i="365"/>
  <c r="R290" i="365"/>
  <c r="AA289" i="365"/>
  <c r="R289" i="365"/>
  <c r="K289" i="365"/>
  <c r="AA288" i="365"/>
  <c r="R288" i="365"/>
  <c r="AA287" i="365"/>
  <c r="R287" i="365"/>
  <c r="AA286" i="365"/>
  <c r="R286" i="365"/>
  <c r="AA285" i="365"/>
  <c r="R285" i="365"/>
  <c r="K285" i="365"/>
  <c r="AA284" i="365"/>
  <c r="R284" i="365"/>
  <c r="AA283" i="365"/>
  <c r="R283" i="365"/>
  <c r="K283" i="365"/>
  <c r="AA282" i="365"/>
  <c r="R282" i="365"/>
  <c r="AA281" i="365"/>
  <c r="R281" i="365"/>
  <c r="K281" i="365"/>
  <c r="AA280" i="365"/>
  <c r="R280" i="365"/>
  <c r="AA279" i="365"/>
  <c r="R279" i="365"/>
  <c r="AA278" i="365"/>
  <c r="R278" i="365"/>
  <c r="K278" i="365"/>
  <c r="AA277" i="365"/>
  <c r="R277" i="365"/>
  <c r="K277" i="365"/>
  <c r="AA276" i="365"/>
  <c r="R276" i="365"/>
  <c r="AA275" i="365"/>
  <c r="R275" i="365"/>
  <c r="K275" i="365"/>
  <c r="AA274" i="365"/>
  <c r="R274" i="365"/>
  <c r="AA273" i="365"/>
  <c r="R273" i="365"/>
  <c r="K273" i="365"/>
  <c r="AA272" i="365"/>
  <c r="R272" i="365"/>
  <c r="AA271" i="365"/>
  <c r="R271" i="365"/>
  <c r="K271" i="365"/>
  <c r="AA270" i="365"/>
  <c r="R270" i="365"/>
  <c r="AA269" i="365"/>
  <c r="R269" i="365"/>
  <c r="K269" i="365"/>
  <c r="AA268" i="365"/>
  <c r="R268" i="365"/>
  <c r="AA267" i="365"/>
  <c r="R267" i="365"/>
  <c r="K267" i="365"/>
  <c r="AA266" i="365"/>
  <c r="R266" i="365"/>
  <c r="AA265" i="365"/>
  <c r="R265" i="365"/>
  <c r="K265" i="365"/>
  <c r="AA264" i="365"/>
  <c r="R264" i="365"/>
  <c r="AA263" i="365"/>
  <c r="R263" i="365"/>
  <c r="K263" i="365"/>
  <c r="AA262" i="365"/>
  <c r="R262" i="365"/>
  <c r="K262" i="365"/>
  <c r="Z261" i="365"/>
  <c r="Y261" i="365"/>
  <c r="X261" i="365"/>
  <c r="W261" i="365"/>
  <c r="V261" i="365"/>
  <c r="U261" i="365"/>
  <c r="T261" i="365"/>
  <c r="S261" i="365"/>
  <c r="Q261" i="365"/>
  <c r="P261" i="365"/>
  <c r="O261" i="365"/>
  <c r="N261" i="365"/>
  <c r="M261" i="365"/>
  <c r="L261" i="365"/>
  <c r="J261" i="365"/>
  <c r="I261" i="365"/>
  <c r="H261" i="365"/>
  <c r="G261" i="365"/>
  <c r="F261" i="365"/>
  <c r="D261" i="365"/>
  <c r="Z256" i="365"/>
  <c r="Y256" i="365"/>
  <c r="X256" i="365"/>
  <c r="W256" i="365"/>
  <c r="V256" i="365"/>
  <c r="U256" i="365"/>
  <c r="T256" i="365"/>
  <c r="S256" i="365"/>
  <c r="Q256" i="365"/>
  <c r="P256" i="365"/>
  <c r="O256" i="365"/>
  <c r="N256" i="365"/>
  <c r="M256" i="365"/>
  <c r="L256" i="365"/>
  <c r="J256" i="365"/>
  <c r="I256" i="365"/>
  <c r="H256" i="365"/>
  <c r="G256" i="365"/>
  <c r="F256" i="365"/>
  <c r="D256" i="365"/>
  <c r="Z255" i="365"/>
  <c r="Y255" i="365"/>
  <c r="X255" i="365"/>
  <c r="W255" i="365"/>
  <c r="V255" i="365"/>
  <c r="U255" i="365"/>
  <c r="T255" i="365"/>
  <c r="S255" i="365"/>
  <c r="Q255" i="365"/>
  <c r="P255" i="365"/>
  <c r="O255" i="365"/>
  <c r="N255" i="365"/>
  <c r="M255" i="365"/>
  <c r="L255" i="365"/>
  <c r="J255" i="365"/>
  <c r="I255" i="365"/>
  <c r="H255" i="365"/>
  <c r="G255" i="365"/>
  <c r="F255" i="365"/>
  <c r="D255" i="365"/>
  <c r="Z254" i="365"/>
  <c r="Y254" i="365"/>
  <c r="X254" i="365"/>
  <c r="W254" i="365"/>
  <c r="V254" i="365"/>
  <c r="U254" i="365"/>
  <c r="T254" i="365"/>
  <c r="S254" i="365"/>
  <c r="Q254" i="365"/>
  <c r="P254" i="365"/>
  <c r="O254" i="365"/>
  <c r="N254" i="365"/>
  <c r="M254" i="365"/>
  <c r="L254" i="365"/>
  <c r="J254" i="365"/>
  <c r="I254" i="365"/>
  <c r="H254" i="365"/>
  <c r="G254" i="365"/>
  <c r="F254" i="365"/>
  <c r="D254" i="365"/>
  <c r="Z253" i="365"/>
  <c r="Y253" i="365"/>
  <c r="X253" i="365"/>
  <c r="W253" i="365"/>
  <c r="V253" i="365"/>
  <c r="U253" i="365"/>
  <c r="T253" i="365"/>
  <c r="S253" i="365"/>
  <c r="Q253" i="365"/>
  <c r="P253" i="365"/>
  <c r="O253" i="365"/>
  <c r="N253" i="365"/>
  <c r="M253" i="365"/>
  <c r="L253" i="365"/>
  <c r="J253" i="365"/>
  <c r="I253" i="365"/>
  <c r="H253" i="365"/>
  <c r="G253" i="365"/>
  <c r="F253" i="365"/>
  <c r="D253" i="365"/>
  <c r="Z252" i="365"/>
  <c r="Y252" i="365"/>
  <c r="X252" i="365"/>
  <c r="W252" i="365"/>
  <c r="V252" i="365"/>
  <c r="U252" i="365"/>
  <c r="T252" i="365"/>
  <c r="S252" i="365"/>
  <c r="Q252" i="365"/>
  <c r="P252" i="365"/>
  <c r="O252" i="365"/>
  <c r="N252" i="365"/>
  <c r="M252" i="365"/>
  <c r="L252" i="365"/>
  <c r="J252" i="365"/>
  <c r="I252" i="365"/>
  <c r="H252" i="365"/>
  <c r="G252" i="365"/>
  <c r="F252" i="365"/>
  <c r="D252" i="365"/>
  <c r="Z251" i="365"/>
  <c r="Y251" i="365"/>
  <c r="X251" i="365"/>
  <c r="W251" i="365"/>
  <c r="V251" i="365"/>
  <c r="U251" i="365"/>
  <c r="T251" i="365"/>
  <c r="S251" i="365"/>
  <c r="Q251" i="365"/>
  <c r="P251" i="365"/>
  <c r="O251" i="365"/>
  <c r="N251" i="365"/>
  <c r="M251" i="365"/>
  <c r="L251" i="365"/>
  <c r="J251" i="365"/>
  <c r="I251" i="365"/>
  <c r="H251" i="365"/>
  <c r="G251" i="365"/>
  <c r="F251" i="365"/>
  <c r="D251" i="365"/>
  <c r="Z250" i="365"/>
  <c r="Z249" i="365" s="1"/>
  <c r="Y250" i="365"/>
  <c r="X250" i="365"/>
  <c r="W250" i="365"/>
  <c r="V250" i="365"/>
  <c r="U250" i="365"/>
  <c r="T250" i="365"/>
  <c r="T249" i="365" s="1"/>
  <c r="S250" i="365"/>
  <c r="Q250" i="365"/>
  <c r="Q249" i="365" s="1"/>
  <c r="P250" i="365"/>
  <c r="O250" i="365"/>
  <c r="N250" i="365"/>
  <c r="M250" i="365"/>
  <c r="M249" i="365" s="1"/>
  <c r="L250" i="365"/>
  <c r="L249" i="365" s="1"/>
  <c r="J250" i="365"/>
  <c r="I250" i="365"/>
  <c r="I249" i="365" s="1"/>
  <c r="H250" i="365"/>
  <c r="H249" i="365" s="1"/>
  <c r="G250" i="365"/>
  <c r="F250" i="365"/>
  <c r="D250" i="365"/>
  <c r="D249" i="365" s="1"/>
  <c r="Z248" i="365"/>
  <c r="Z247" i="365" s="1"/>
  <c r="Y248" i="365"/>
  <c r="Y247" i="365" s="1"/>
  <c r="X248" i="365"/>
  <c r="X247" i="365" s="1"/>
  <c r="W248" i="365"/>
  <c r="W247" i="365" s="1"/>
  <c r="V248" i="365"/>
  <c r="V247" i="365" s="1"/>
  <c r="U248" i="365"/>
  <c r="U247" i="365" s="1"/>
  <c r="T248" i="365"/>
  <c r="T247" i="365" s="1"/>
  <c r="S248" i="365"/>
  <c r="Q248" i="365"/>
  <c r="Q247" i="365" s="1"/>
  <c r="P248" i="365"/>
  <c r="P247" i="365" s="1"/>
  <c r="O248" i="365"/>
  <c r="O247" i="365" s="1"/>
  <c r="N248" i="365"/>
  <c r="M248" i="365"/>
  <c r="M247" i="365" s="1"/>
  <c r="L248" i="365"/>
  <c r="L247" i="365" s="1"/>
  <c r="J248" i="365"/>
  <c r="J247" i="365" s="1"/>
  <c r="I248" i="365"/>
  <c r="I247" i="365" s="1"/>
  <c r="H248" i="365"/>
  <c r="H247" i="365" s="1"/>
  <c r="G248" i="365"/>
  <c r="G247" i="365" s="1"/>
  <c r="F248" i="365"/>
  <c r="D248" i="365"/>
  <c r="D247" i="365" s="1"/>
  <c r="Z246" i="365"/>
  <c r="Z245" i="365" s="1"/>
  <c r="Z244" i="365" s="1"/>
  <c r="Y246" i="365"/>
  <c r="Y245" i="365" s="1"/>
  <c r="Y244" i="365" s="1"/>
  <c r="X246" i="365"/>
  <c r="X245" i="365" s="1"/>
  <c r="X244" i="365" s="1"/>
  <c r="W246" i="365"/>
  <c r="W245" i="365" s="1"/>
  <c r="W244" i="365" s="1"/>
  <c r="V246" i="365"/>
  <c r="V245" i="365" s="1"/>
  <c r="V244" i="365" s="1"/>
  <c r="U246" i="365"/>
  <c r="U245" i="365" s="1"/>
  <c r="U244" i="365" s="1"/>
  <c r="T246" i="365"/>
  <c r="T245" i="365" s="1"/>
  <c r="T244" i="365" s="1"/>
  <c r="S246" i="365"/>
  <c r="Q246" i="365"/>
  <c r="Q245" i="365" s="1"/>
  <c r="Q244" i="365" s="1"/>
  <c r="P246" i="365"/>
  <c r="P245" i="365" s="1"/>
  <c r="P244" i="365" s="1"/>
  <c r="O246" i="365"/>
  <c r="O245" i="365" s="1"/>
  <c r="O244" i="365" s="1"/>
  <c r="N246" i="365"/>
  <c r="M246" i="365"/>
  <c r="M245" i="365" s="1"/>
  <c r="M244" i="365" s="1"/>
  <c r="L246" i="365"/>
  <c r="L245" i="365" s="1"/>
  <c r="J246" i="365"/>
  <c r="J245" i="365" s="1"/>
  <c r="J244" i="365" s="1"/>
  <c r="I246" i="365"/>
  <c r="I245" i="365" s="1"/>
  <c r="I244" i="365" s="1"/>
  <c r="H246" i="365"/>
  <c r="H245" i="365" s="1"/>
  <c r="H244" i="365" s="1"/>
  <c r="G246" i="365"/>
  <c r="G245" i="365" s="1"/>
  <c r="G244" i="365" s="1"/>
  <c r="F246" i="365"/>
  <c r="D246" i="365"/>
  <c r="D245" i="365" s="1"/>
  <c r="AA243" i="365"/>
  <c r="R243" i="365"/>
  <c r="AA242" i="365"/>
  <c r="R242" i="365"/>
  <c r="K242" i="365"/>
  <c r="Z241" i="365"/>
  <c r="Z233" i="365" s="1"/>
  <c r="Z232" i="365" s="1"/>
  <c r="Y241" i="365"/>
  <c r="Y233" i="365" s="1"/>
  <c r="Y232" i="365" s="1"/>
  <c r="X241" i="365"/>
  <c r="X233" i="365" s="1"/>
  <c r="X232" i="365" s="1"/>
  <c r="W241" i="365"/>
  <c r="W233" i="365" s="1"/>
  <c r="W232" i="365" s="1"/>
  <c r="V241" i="365"/>
  <c r="V233" i="365" s="1"/>
  <c r="V232" i="365" s="1"/>
  <c r="U241" i="365"/>
  <c r="T241" i="365"/>
  <c r="T233" i="365" s="1"/>
  <c r="T232" i="365" s="1"/>
  <c r="S241" i="365"/>
  <c r="S233" i="365" s="1"/>
  <c r="S232" i="365" s="1"/>
  <c r="Q241" i="365"/>
  <c r="Q233" i="365" s="1"/>
  <c r="Q232" i="365" s="1"/>
  <c r="P241" i="365"/>
  <c r="P233" i="365" s="1"/>
  <c r="P232" i="365" s="1"/>
  <c r="O241" i="365"/>
  <c r="O233" i="365" s="1"/>
  <c r="O232" i="365" s="1"/>
  <c r="N241" i="365"/>
  <c r="N233" i="365" s="1"/>
  <c r="N232" i="365" s="1"/>
  <c r="M241" i="365"/>
  <c r="M233" i="365" s="1"/>
  <c r="M232" i="365" s="1"/>
  <c r="L241" i="365"/>
  <c r="L233" i="365" s="1"/>
  <c r="J241" i="365"/>
  <c r="J233" i="365" s="1"/>
  <c r="J232" i="365" s="1"/>
  <c r="I241" i="365"/>
  <c r="I233" i="365" s="1"/>
  <c r="I232" i="365" s="1"/>
  <c r="H241" i="365"/>
  <c r="H233" i="365" s="1"/>
  <c r="H232" i="365" s="1"/>
  <c r="G241" i="365"/>
  <c r="G233" i="365" s="1"/>
  <c r="G232" i="365" s="1"/>
  <c r="F241" i="365"/>
  <c r="F233" i="365" s="1"/>
  <c r="F232" i="365" s="1"/>
  <c r="D241" i="365"/>
  <c r="Z240" i="365"/>
  <c r="Y240" i="365"/>
  <c r="X240" i="365"/>
  <c r="W240" i="365"/>
  <c r="V240" i="365"/>
  <c r="U240" i="365"/>
  <c r="T240" i="365"/>
  <c r="S240" i="365"/>
  <c r="Q240" i="365"/>
  <c r="P240" i="365"/>
  <c r="O240" i="365"/>
  <c r="N240" i="365"/>
  <c r="M240" i="365"/>
  <c r="L240" i="365"/>
  <c r="J240" i="365"/>
  <c r="I240" i="365"/>
  <c r="H240" i="365"/>
  <c r="G240" i="365"/>
  <c r="F240" i="365"/>
  <c r="D240" i="365"/>
  <c r="Z239" i="365"/>
  <c r="Y239" i="365"/>
  <c r="X239" i="365"/>
  <c r="W239" i="365"/>
  <c r="V239" i="365"/>
  <c r="U239" i="365"/>
  <c r="T239" i="365"/>
  <c r="S239" i="365"/>
  <c r="Q239" i="365"/>
  <c r="P239" i="365"/>
  <c r="O239" i="365"/>
  <c r="N239" i="365"/>
  <c r="M239" i="365"/>
  <c r="L239" i="365"/>
  <c r="J239" i="365"/>
  <c r="I239" i="365"/>
  <c r="H239" i="365"/>
  <c r="G239" i="365"/>
  <c r="F239" i="365"/>
  <c r="D239" i="365"/>
  <c r="Z238" i="365"/>
  <c r="Y238" i="365"/>
  <c r="X238" i="365"/>
  <c r="W238" i="365"/>
  <c r="V238" i="365"/>
  <c r="U238" i="365"/>
  <c r="T238" i="365"/>
  <c r="S238" i="365"/>
  <c r="Q238" i="365"/>
  <c r="P238" i="365"/>
  <c r="O238" i="365"/>
  <c r="N238" i="365"/>
  <c r="M238" i="365"/>
  <c r="L238" i="365"/>
  <c r="J238" i="365"/>
  <c r="I238" i="365"/>
  <c r="H238" i="365"/>
  <c r="G238" i="365"/>
  <c r="F238" i="365"/>
  <c r="D238" i="365"/>
  <c r="Z237" i="365"/>
  <c r="Y237" i="365"/>
  <c r="X237" i="365"/>
  <c r="W237" i="365"/>
  <c r="V237" i="365"/>
  <c r="U237" i="365"/>
  <c r="T237" i="365"/>
  <c r="S237" i="365"/>
  <c r="Q237" i="365"/>
  <c r="P237" i="365"/>
  <c r="O237" i="365"/>
  <c r="N237" i="365"/>
  <c r="M237" i="365"/>
  <c r="L237" i="365"/>
  <c r="J237" i="365"/>
  <c r="I237" i="365"/>
  <c r="H237" i="365"/>
  <c r="G237" i="365"/>
  <c r="F237" i="365"/>
  <c r="D237" i="365"/>
  <c r="Z236" i="365"/>
  <c r="Y236" i="365"/>
  <c r="X236" i="365"/>
  <c r="W236" i="365"/>
  <c r="V236" i="365"/>
  <c r="U236" i="365"/>
  <c r="T236" i="365"/>
  <c r="S236" i="365"/>
  <c r="Q236" i="365"/>
  <c r="P236" i="365"/>
  <c r="O236" i="365"/>
  <c r="N236" i="365"/>
  <c r="M236" i="365"/>
  <c r="L236" i="365"/>
  <c r="J236" i="365"/>
  <c r="I236" i="365"/>
  <c r="H236" i="365"/>
  <c r="G236" i="365"/>
  <c r="F236" i="365"/>
  <c r="D236" i="365"/>
  <c r="Z235" i="365"/>
  <c r="Y235" i="365"/>
  <c r="X235" i="365"/>
  <c r="W235" i="365"/>
  <c r="V235" i="365"/>
  <c r="U235" i="365"/>
  <c r="T235" i="365"/>
  <c r="S235" i="365"/>
  <c r="Q235" i="365"/>
  <c r="P235" i="365"/>
  <c r="O235" i="365"/>
  <c r="N235" i="365"/>
  <c r="M235" i="365"/>
  <c r="L235" i="365"/>
  <c r="J235" i="365"/>
  <c r="I235" i="365"/>
  <c r="H235" i="365"/>
  <c r="G235" i="365"/>
  <c r="F235" i="365"/>
  <c r="D235" i="365"/>
  <c r="AA234" i="365"/>
  <c r="R234" i="365"/>
  <c r="K234" i="365"/>
  <c r="U233" i="365"/>
  <c r="U232" i="365" s="1"/>
  <c r="AA231" i="365"/>
  <c r="R231" i="365"/>
  <c r="Z230" i="365"/>
  <c r="Y230" i="365"/>
  <c r="X230" i="365"/>
  <c r="W230" i="365"/>
  <c r="V230" i="365"/>
  <c r="U230" i="365"/>
  <c r="T230" i="365"/>
  <c r="S230" i="365"/>
  <c r="Q230" i="365"/>
  <c r="P230" i="365"/>
  <c r="O230" i="365"/>
  <c r="N230" i="365"/>
  <c r="M230" i="365"/>
  <c r="L230" i="365"/>
  <c r="J230" i="365"/>
  <c r="I230" i="365"/>
  <c r="H230" i="365"/>
  <c r="G230" i="365"/>
  <c r="F230" i="365"/>
  <c r="D230" i="365"/>
  <c r="AA229" i="365"/>
  <c r="R229" i="365"/>
  <c r="K229" i="365"/>
  <c r="Z228" i="365"/>
  <c r="Y228" i="365"/>
  <c r="X228" i="365"/>
  <c r="W228" i="365"/>
  <c r="V228" i="365"/>
  <c r="U228" i="365"/>
  <c r="T228" i="365"/>
  <c r="S228" i="365"/>
  <c r="Q228" i="365"/>
  <c r="P228" i="365"/>
  <c r="O228" i="365"/>
  <c r="N228" i="365"/>
  <c r="M228" i="365"/>
  <c r="L228" i="365"/>
  <c r="J228" i="365"/>
  <c r="I228" i="365"/>
  <c r="H228" i="365"/>
  <c r="G228" i="365"/>
  <c r="F228" i="365"/>
  <c r="D228" i="365"/>
  <c r="AA227" i="365"/>
  <c r="R227" i="365"/>
  <c r="K227" i="365"/>
  <c r="Z226" i="365"/>
  <c r="Z225" i="365" s="1"/>
  <c r="Y226" i="365"/>
  <c r="Y225" i="365" s="1"/>
  <c r="X226" i="365"/>
  <c r="X225" i="365" s="1"/>
  <c r="W226" i="365"/>
  <c r="W225" i="365" s="1"/>
  <c r="V226" i="365"/>
  <c r="V225" i="365" s="1"/>
  <c r="U226" i="365"/>
  <c r="U225" i="365" s="1"/>
  <c r="T226" i="365"/>
  <c r="T225" i="365" s="1"/>
  <c r="S226" i="365"/>
  <c r="Q226" i="365"/>
  <c r="Q225" i="365" s="1"/>
  <c r="P226" i="365"/>
  <c r="P225" i="365" s="1"/>
  <c r="O226" i="365"/>
  <c r="O225" i="365" s="1"/>
  <c r="N226" i="365"/>
  <c r="N225" i="365" s="1"/>
  <c r="M226" i="365"/>
  <c r="M225" i="365" s="1"/>
  <c r="L226" i="365"/>
  <c r="L225" i="365" s="1"/>
  <c r="J226" i="365"/>
  <c r="J225" i="365" s="1"/>
  <c r="I226" i="365"/>
  <c r="I225" i="365" s="1"/>
  <c r="H226" i="365"/>
  <c r="H225" i="365" s="1"/>
  <c r="G226" i="365"/>
  <c r="G225" i="365" s="1"/>
  <c r="F226" i="365"/>
  <c r="D226" i="365"/>
  <c r="D225" i="365" s="1"/>
  <c r="AA224" i="365"/>
  <c r="R224" i="365"/>
  <c r="AA223" i="365"/>
  <c r="R223" i="365"/>
  <c r="K223" i="365"/>
  <c r="Z222" i="365"/>
  <c r="Z221" i="365" s="1"/>
  <c r="Y222" i="365"/>
  <c r="Y221" i="365" s="1"/>
  <c r="X222" i="365"/>
  <c r="X221" i="365" s="1"/>
  <c r="W222" i="365"/>
  <c r="W221" i="365" s="1"/>
  <c r="V222" i="365"/>
  <c r="V221" i="365" s="1"/>
  <c r="U222" i="365"/>
  <c r="U221" i="365" s="1"/>
  <c r="T222" i="365"/>
  <c r="T221" i="365" s="1"/>
  <c r="S222" i="365"/>
  <c r="Q222" i="365"/>
  <c r="Q221" i="365" s="1"/>
  <c r="P222" i="365"/>
  <c r="P221" i="365" s="1"/>
  <c r="O222" i="365"/>
  <c r="O221" i="365" s="1"/>
  <c r="N222" i="365"/>
  <c r="N221" i="365" s="1"/>
  <c r="M222" i="365"/>
  <c r="M221" i="365" s="1"/>
  <c r="L222" i="365"/>
  <c r="L221" i="365" s="1"/>
  <c r="J222" i="365"/>
  <c r="J221" i="365" s="1"/>
  <c r="I222" i="365"/>
  <c r="I221" i="365" s="1"/>
  <c r="H222" i="365"/>
  <c r="H221" i="365" s="1"/>
  <c r="G222" i="365"/>
  <c r="G221" i="365" s="1"/>
  <c r="F222" i="365"/>
  <c r="D222" i="365"/>
  <c r="D221" i="365" s="1"/>
  <c r="AA217" i="365"/>
  <c r="R217" i="365"/>
  <c r="K217" i="365"/>
  <c r="Z216" i="365"/>
  <c r="Y216" i="365"/>
  <c r="X216" i="365"/>
  <c r="W216" i="365"/>
  <c r="V216" i="365"/>
  <c r="U216" i="365"/>
  <c r="T216" i="365"/>
  <c r="S216" i="365"/>
  <c r="Q216" i="365"/>
  <c r="P216" i="365"/>
  <c r="O216" i="365"/>
  <c r="N216" i="365"/>
  <c r="M216" i="365"/>
  <c r="L216" i="365"/>
  <c r="J216" i="365"/>
  <c r="I216" i="365"/>
  <c r="H216" i="365"/>
  <c r="G216" i="365"/>
  <c r="F216" i="365"/>
  <c r="D216" i="365"/>
  <c r="AA215" i="365"/>
  <c r="R215" i="365"/>
  <c r="K215" i="365"/>
  <c r="Z214" i="365"/>
  <c r="Y214" i="365"/>
  <c r="Y213" i="365" s="1"/>
  <c r="X214" i="365"/>
  <c r="X213" i="365" s="1"/>
  <c r="W214" i="365"/>
  <c r="W213" i="365" s="1"/>
  <c r="V214" i="365"/>
  <c r="V213" i="365" s="1"/>
  <c r="U214" i="365"/>
  <c r="U213" i="365" s="1"/>
  <c r="T214" i="365"/>
  <c r="T213" i="365" s="1"/>
  <c r="S214" i="365"/>
  <c r="S213" i="365" s="1"/>
  <c r="Q214" i="365"/>
  <c r="Q213" i="365" s="1"/>
  <c r="P214" i="365"/>
  <c r="P213" i="365" s="1"/>
  <c r="O214" i="365"/>
  <c r="O213" i="365" s="1"/>
  <c r="N214" i="365"/>
  <c r="N213" i="365" s="1"/>
  <c r="M214" i="365"/>
  <c r="M213" i="365" s="1"/>
  <c r="L214" i="365"/>
  <c r="J214" i="365"/>
  <c r="J213" i="365" s="1"/>
  <c r="I214" i="365"/>
  <c r="I213" i="365" s="1"/>
  <c r="H214" i="365"/>
  <c r="H213" i="365" s="1"/>
  <c r="G214" i="365"/>
  <c r="G213" i="365" s="1"/>
  <c r="F214" i="365"/>
  <c r="F213" i="365" s="1"/>
  <c r="D214" i="365"/>
  <c r="Z213" i="365"/>
  <c r="AA210" i="365"/>
  <c r="R210" i="365"/>
  <c r="Z209" i="365"/>
  <c r="Z201" i="365" s="1"/>
  <c r="Y209" i="365"/>
  <c r="Y201" i="365" s="1"/>
  <c r="X209" i="365"/>
  <c r="X201" i="365" s="1"/>
  <c r="W209" i="365"/>
  <c r="W201" i="365" s="1"/>
  <c r="V209" i="365"/>
  <c r="V201" i="365" s="1"/>
  <c r="U209" i="365"/>
  <c r="U201" i="365" s="1"/>
  <c r="T209" i="365"/>
  <c r="T201" i="365" s="1"/>
  <c r="S209" i="365"/>
  <c r="S201" i="365" s="1"/>
  <c r="Q209" i="365"/>
  <c r="Q201" i="365" s="1"/>
  <c r="P209" i="365"/>
  <c r="P201" i="365" s="1"/>
  <c r="O209" i="365"/>
  <c r="N209" i="365"/>
  <c r="N201" i="365" s="1"/>
  <c r="M209" i="365"/>
  <c r="M201" i="365" s="1"/>
  <c r="L209" i="365"/>
  <c r="J209" i="365"/>
  <c r="J201" i="365" s="1"/>
  <c r="I209" i="365"/>
  <c r="I201" i="365" s="1"/>
  <c r="H209" i="365"/>
  <c r="H201" i="365" s="1"/>
  <c r="G209" i="365"/>
  <c r="G201" i="365" s="1"/>
  <c r="F209" i="365"/>
  <c r="F201" i="365" s="1"/>
  <c r="D209" i="365"/>
  <c r="D201" i="365" s="1"/>
  <c r="Z208" i="365"/>
  <c r="Y208" i="365"/>
  <c r="X208" i="365"/>
  <c r="W208" i="365"/>
  <c r="V208" i="365"/>
  <c r="U208" i="365"/>
  <c r="T208" i="365"/>
  <c r="S208" i="365"/>
  <c r="Q208" i="365"/>
  <c r="P208" i="365"/>
  <c r="O208" i="365"/>
  <c r="N208" i="365"/>
  <c r="M208" i="365"/>
  <c r="L208" i="365"/>
  <c r="J208" i="365"/>
  <c r="I208" i="365"/>
  <c r="H208" i="365"/>
  <c r="G208" i="365"/>
  <c r="F208" i="365"/>
  <c r="D208" i="365"/>
  <c r="Z207" i="365"/>
  <c r="Y207" i="365"/>
  <c r="X207" i="365"/>
  <c r="W207" i="365"/>
  <c r="V207" i="365"/>
  <c r="U207" i="365"/>
  <c r="T207" i="365"/>
  <c r="S207" i="365"/>
  <c r="Q207" i="365"/>
  <c r="P207" i="365"/>
  <c r="O207" i="365"/>
  <c r="N207" i="365"/>
  <c r="M207" i="365"/>
  <c r="L207" i="365"/>
  <c r="J207" i="365"/>
  <c r="I207" i="365"/>
  <c r="H207" i="365"/>
  <c r="G207" i="365"/>
  <c r="F207" i="365"/>
  <c r="D207" i="365"/>
  <c r="Z206" i="365"/>
  <c r="Y206" i="365"/>
  <c r="X206" i="365"/>
  <c r="W206" i="365"/>
  <c r="V206" i="365"/>
  <c r="U206" i="365"/>
  <c r="T206" i="365"/>
  <c r="S206" i="365"/>
  <c r="Q206" i="365"/>
  <c r="P206" i="365"/>
  <c r="O206" i="365"/>
  <c r="N206" i="365"/>
  <c r="M206" i="365"/>
  <c r="L206" i="365"/>
  <c r="J206" i="365"/>
  <c r="I206" i="365"/>
  <c r="H206" i="365"/>
  <c r="G206" i="365"/>
  <c r="F206" i="365"/>
  <c r="D206" i="365"/>
  <c r="Z205" i="365"/>
  <c r="Y205" i="365"/>
  <c r="X205" i="365"/>
  <c r="W205" i="365"/>
  <c r="V205" i="365"/>
  <c r="U205" i="365"/>
  <c r="T205" i="365"/>
  <c r="S205" i="365"/>
  <c r="Q205" i="365"/>
  <c r="P205" i="365"/>
  <c r="O205" i="365"/>
  <c r="N205" i="365"/>
  <c r="M205" i="365"/>
  <c r="L205" i="365"/>
  <c r="J205" i="365"/>
  <c r="I205" i="365"/>
  <c r="H205" i="365"/>
  <c r="G205" i="365"/>
  <c r="F205" i="365"/>
  <c r="D205" i="365"/>
  <c r="Z204" i="365"/>
  <c r="Y204" i="365"/>
  <c r="X204" i="365"/>
  <c r="W204" i="365"/>
  <c r="V204" i="365"/>
  <c r="U204" i="365"/>
  <c r="T204" i="365"/>
  <c r="S204" i="365"/>
  <c r="Q204" i="365"/>
  <c r="P204" i="365"/>
  <c r="O204" i="365"/>
  <c r="N204" i="365"/>
  <c r="M204" i="365"/>
  <c r="L204" i="365"/>
  <c r="J204" i="365"/>
  <c r="I204" i="365"/>
  <c r="H204" i="365"/>
  <c r="G204" i="365"/>
  <c r="F204" i="365"/>
  <c r="D204" i="365"/>
  <c r="Z203" i="365"/>
  <c r="Y203" i="365"/>
  <c r="X203" i="365"/>
  <c r="W203" i="365"/>
  <c r="V203" i="365"/>
  <c r="U203" i="365"/>
  <c r="T203" i="365"/>
  <c r="S203" i="365"/>
  <c r="Q203" i="365"/>
  <c r="P203" i="365"/>
  <c r="O203" i="365"/>
  <c r="N203" i="365"/>
  <c r="M203" i="365"/>
  <c r="L203" i="365"/>
  <c r="J203" i="365"/>
  <c r="I203" i="365"/>
  <c r="H203" i="365"/>
  <c r="G203" i="365"/>
  <c r="F203" i="365"/>
  <c r="D203" i="365"/>
  <c r="AA202" i="365"/>
  <c r="R202" i="365"/>
  <c r="O201" i="365"/>
  <c r="AA200" i="365"/>
  <c r="R200" i="365"/>
  <c r="AA199" i="365"/>
  <c r="R199" i="365"/>
  <c r="Z198" i="365"/>
  <c r="Z197" i="365" s="1"/>
  <c r="Y198" i="365"/>
  <c r="Y197" i="365" s="1"/>
  <c r="X198" i="365"/>
  <c r="X197" i="365" s="1"/>
  <c r="W198" i="365"/>
  <c r="W197" i="365" s="1"/>
  <c r="V198" i="365"/>
  <c r="V197" i="365" s="1"/>
  <c r="U198" i="365"/>
  <c r="U197" i="365" s="1"/>
  <c r="T198" i="365"/>
  <c r="T197" i="365" s="1"/>
  <c r="S198" i="365"/>
  <c r="S197" i="365" s="1"/>
  <c r="Q198" i="365"/>
  <c r="Q197" i="365" s="1"/>
  <c r="P198" i="365"/>
  <c r="P197" i="365" s="1"/>
  <c r="O198" i="365"/>
  <c r="O197" i="365" s="1"/>
  <c r="N198" i="365"/>
  <c r="M198" i="365"/>
  <c r="M197" i="365" s="1"/>
  <c r="L198" i="365"/>
  <c r="L197" i="365" s="1"/>
  <c r="J198" i="365"/>
  <c r="J197" i="365" s="1"/>
  <c r="I198" i="365"/>
  <c r="I197" i="365" s="1"/>
  <c r="H198" i="365"/>
  <c r="H197" i="365" s="1"/>
  <c r="G198" i="365"/>
  <c r="G197" i="365" s="1"/>
  <c r="F198" i="365"/>
  <c r="F197" i="365" s="1"/>
  <c r="D198" i="365"/>
  <c r="D197" i="365" s="1"/>
  <c r="Z196" i="365"/>
  <c r="Y196" i="365"/>
  <c r="X196" i="365"/>
  <c r="W196" i="365"/>
  <c r="V196" i="365"/>
  <c r="U196" i="365"/>
  <c r="T196" i="365"/>
  <c r="S196" i="365"/>
  <c r="Q196" i="365"/>
  <c r="P196" i="365"/>
  <c r="O196" i="365"/>
  <c r="N196" i="365"/>
  <c r="M196" i="365"/>
  <c r="L196" i="365"/>
  <c r="J196" i="365"/>
  <c r="I196" i="365"/>
  <c r="H196" i="365"/>
  <c r="G196" i="365"/>
  <c r="F196" i="365"/>
  <c r="D196" i="365"/>
  <c r="Z195" i="365"/>
  <c r="Y195" i="365"/>
  <c r="X195" i="365"/>
  <c r="W195" i="365"/>
  <c r="V195" i="365"/>
  <c r="U195" i="365"/>
  <c r="T195" i="365"/>
  <c r="S195" i="365"/>
  <c r="Q195" i="365"/>
  <c r="P195" i="365"/>
  <c r="O195" i="365"/>
  <c r="N195" i="365"/>
  <c r="M195" i="365"/>
  <c r="L195" i="365"/>
  <c r="J195" i="365"/>
  <c r="I195" i="365"/>
  <c r="H195" i="365"/>
  <c r="G195" i="365"/>
  <c r="F195" i="365"/>
  <c r="D195" i="365"/>
  <c r="Z194" i="365"/>
  <c r="Y194" i="365"/>
  <c r="X194" i="365"/>
  <c r="W194" i="365"/>
  <c r="V194" i="365"/>
  <c r="U194" i="365"/>
  <c r="T194" i="365"/>
  <c r="S194" i="365"/>
  <c r="Q194" i="365"/>
  <c r="P194" i="365"/>
  <c r="O194" i="365"/>
  <c r="N194" i="365"/>
  <c r="M194" i="365"/>
  <c r="L194" i="365"/>
  <c r="J194" i="365"/>
  <c r="I194" i="365"/>
  <c r="H194" i="365"/>
  <c r="G194" i="365"/>
  <c r="F194" i="365"/>
  <c r="D194" i="365"/>
  <c r="Z193" i="365"/>
  <c r="Y193" i="365"/>
  <c r="X193" i="365"/>
  <c r="W193" i="365"/>
  <c r="V193" i="365"/>
  <c r="U193" i="365"/>
  <c r="T193" i="365"/>
  <c r="S193" i="365"/>
  <c r="Q193" i="365"/>
  <c r="P193" i="365"/>
  <c r="O193" i="365"/>
  <c r="N193" i="365"/>
  <c r="M193" i="365"/>
  <c r="L193" i="365"/>
  <c r="J193" i="365"/>
  <c r="I193" i="365"/>
  <c r="H193" i="365"/>
  <c r="G193" i="365"/>
  <c r="F193" i="365"/>
  <c r="D193" i="365"/>
  <c r="Z192" i="365"/>
  <c r="Y192" i="365"/>
  <c r="X192" i="365"/>
  <c r="W192" i="365"/>
  <c r="V192" i="365"/>
  <c r="U192" i="365"/>
  <c r="T192" i="365"/>
  <c r="S192" i="365"/>
  <c r="Q192" i="365"/>
  <c r="P192" i="365"/>
  <c r="O192" i="365"/>
  <c r="N192" i="365"/>
  <c r="M192" i="365"/>
  <c r="L192" i="365"/>
  <c r="J192" i="365"/>
  <c r="I192" i="365"/>
  <c r="H192" i="365"/>
  <c r="G192" i="365"/>
  <c r="F192" i="365"/>
  <c r="D192" i="365"/>
  <c r="Z191" i="365"/>
  <c r="Y191" i="365"/>
  <c r="X191" i="365"/>
  <c r="W191" i="365"/>
  <c r="V191" i="365"/>
  <c r="U191" i="365"/>
  <c r="T191" i="365"/>
  <c r="S191" i="365"/>
  <c r="Q191" i="365"/>
  <c r="P191" i="365"/>
  <c r="O191" i="365"/>
  <c r="N191" i="365"/>
  <c r="M191" i="365"/>
  <c r="L191" i="365"/>
  <c r="J191" i="365"/>
  <c r="I191" i="365"/>
  <c r="H191" i="365"/>
  <c r="G191" i="365"/>
  <c r="F191" i="365"/>
  <c r="D191" i="365"/>
  <c r="AA190" i="365"/>
  <c r="R190" i="365"/>
  <c r="K190" i="365"/>
  <c r="Z189" i="365"/>
  <c r="Y189" i="365"/>
  <c r="X189" i="365"/>
  <c r="W189" i="365"/>
  <c r="V189" i="365"/>
  <c r="U189" i="365"/>
  <c r="T189" i="365"/>
  <c r="S189" i="365"/>
  <c r="Q189" i="365"/>
  <c r="P189" i="365"/>
  <c r="O189" i="365"/>
  <c r="N189" i="365"/>
  <c r="M189" i="365"/>
  <c r="L189" i="365"/>
  <c r="J189" i="365"/>
  <c r="I189" i="365"/>
  <c r="H189" i="365"/>
  <c r="G189" i="365"/>
  <c r="F189" i="365"/>
  <c r="D189" i="365"/>
  <c r="Z188" i="365"/>
  <c r="Y188" i="365"/>
  <c r="X188" i="365"/>
  <c r="W188" i="365"/>
  <c r="V188" i="365"/>
  <c r="U188" i="365"/>
  <c r="T188" i="365"/>
  <c r="S188" i="365"/>
  <c r="Q188" i="365"/>
  <c r="P188" i="365"/>
  <c r="O188" i="365"/>
  <c r="N188" i="365"/>
  <c r="M188" i="365"/>
  <c r="L188" i="365"/>
  <c r="J188" i="365"/>
  <c r="I188" i="365"/>
  <c r="H188" i="365"/>
  <c r="G188" i="365"/>
  <c r="F188" i="365"/>
  <c r="D188" i="365"/>
  <c r="Z187" i="365"/>
  <c r="Y187" i="365"/>
  <c r="X187" i="365"/>
  <c r="W187" i="365"/>
  <c r="V187" i="365"/>
  <c r="U187" i="365"/>
  <c r="T187" i="365"/>
  <c r="S187" i="365"/>
  <c r="Q187" i="365"/>
  <c r="P187" i="365"/>
  <c r="O187" i="365"/>
  <c r="N187" i="365"/>
  <c r="M187" i="365"/>
  <c r="L187" i="365"/>
  <c r="J187" i="365"/>
  <c r="I187" i="365"/>
  <c r="H187" i="365"/>
  <c r="G187" i="365"/>
  <c r="F187" i="365"/>
  <c r="D187" i="365"/>
  <c r="Z186" i="365"/>
  <c r="Y186" i="365"/>
  <c r="X186" i="365"/>
  <c r="W186" i="365"/>
  <c r="V186" i="365"/>
  <c r="U186" i="365"/>
  <c r="T186" i="365"/>
  <c r="S186" i="365"/>
  <c r="Q186" i="365"/>
  <c r="P186" i="365"/>
  <c r="O186" i="365"/>
  <c r="N186" i="365"/>
  <c r="M186" i="365"/>
  <c r="L186" i="365"/>
  <c r="J186" i="365"/>
  <c r="I186" i="365"/>
  <c r="H186" i="365"/>
  <c r="G186" i="365"/>
  <c r="F186" i="365"/>
  <c r="D186" i="365"/>
  <c r="Z185" i="365"/>
  <c r="Y185" i="365"/>
  <c r="X185" i="365"/>
  <c r="W185" i="365"/>
  <c r="V185" i="365"/>
  <c r="U185" i="365"/>
  <c r="T185" i="365"/>
  <c r="S185" i="365"/>
  <c r="Q185" i="365"/>
  <c r="P185" i="365"/>
  <c r="O185" i="365"/>
  <c r="N185" i="365"/>
  <c r="M185" i="365"/>
  <c r="L185" i="365"/>
  <c r="J185" i="365"/>
  <c r="I185" i="365"/>
  <c r="H185" i="365"/>
  <c r="G185" i="365"/>
  <c r="F185" i="365"/>
  <c r="D185" i="365"/>
  <c r="Z184" i="365"/>
  <c r="Y184" i="365"/>
  <c r="X184" i="365"/>
  <c r="W184" i="365"/>
  <c r="V184" i="365"/>
  <c r="U184" i="365"/>
  <c r="T184" i="365"/>
  <c r="S184" i="365"/>
  <c r="Q184" i="365"/>
  <c r="P184" i="365"/>
  <c r="O184" i="365"/>
  <c r="N184" i="365"/>
  <c r="M184" i="365"/>
  <c r="L184" i="365"/>
  <c r="J184" i="365"/>
  <c r="I184" i="365"/>
  <c r="H184" i="365"/>
  <c r="G184" i="365"/>
  <c r="F184" i="365"/>
  <c r="D184" i="365"/>
  <c r="AA183" i="365"/>
  <c r="R183" i="365"/>
  <c r="K183" i="365"/>
  <c r="Z182" i="365"/>
  <c r="Y182" i="365"/>
  <c r="X182" i="365"/>
  <c r="W182" i="365"/>
  <c r="V182" i="365"/>
  <c r="U182" i="365"/>
  <c r="T182" i="365"/>
  <c r="S182" i="365"/>
  <c r="Q182" i="365"/>
  <c r="P182" i="365"/>
  <c r="O182" i="365"/>
  <c r="N182" i="365"/>
  <c r="M182" i="365"/>
  <c r="L182" i="365"/>
  <c r="J182" i="365"/>
  <c r="I182" i="365"/>
  <c r="H182" i="365"/>
  <c r="G182" i="365"/>
  <c r="F182" i="365"/>
  <c r="D182" i="365"/>
  <c r="Z181" i="365"/>
  <c r="Y181" i="365"/>
  <c r="X181" i="365"/>
  <c r="W181" i="365"/>
  <c r="V181" i="365"/>
  <c r="U181" i="365"/>
  <c r="T181" i="365"/>
  <c r="S181" i="365"/>
  <c r="Q181" i="365"/>
  <c r="P181" i="365"/>
  <c r="O181" i="365"/>
  <c r="N181" i="365"/>
  <c r="M181" i="365"/>
  <c r="L181" i="365"/>
  <c r="J181" i="365"/>
  <c r="I181" i="365"/>
  <c r="H181" i="365"/>
  <c r="G181" i="365"/>
  <c r="F181" i="365"/>
  <c r="D181" i="365"/>
  <c r="Z180" i="365"/>
  <c r="Y180" i="365"/>
  <c r="X180" i="365"/>
  <c r="W180" i="365"/>
  <c r="V180" i="365"/>
  <c r="U180" i="365"/>
  <c r="T180" i="365"/>
  <c r="S180" i="365"/>
  <c r="Q180" i="365"/>
  <c r="P180" i="365"/>
  <c r="O180" i="365"/>
  <c r="N180" i="365"/>
  <c r="M180" i="365"/>
  <c r="L180" i="365"/>
  <c r="J180" i="365"/>
  <c r="I180" i="365"/>
  <c r="H180" i="365"/>
  <c r="G180" i="365"/>
  <c r="F180" i="365"/>
  <c r="D180" i="365"/>
  <c r="Z179" i="365"/>
  <c r="Y179" i="365"/>
  <c r="X179" i="365"/>
  <c r="W179" i="365"/>
  <c r="V179" i="365"/>
  <c r="U179" i="365"/>
  <c r="T179" i="365"/>
  <c r="S179" i="365"/>
  <c r="Q179" i="365"/>
  <c r="P179" i="365"/>
  <c r="O179" i="365"/>
  <c r="N179" i="365"/>
  <c r="M179" i="365"/>
  <c r="L179" i="365"/>
  <c r="J179" i="365"/>
  <c r="I179" i="365"/>
  <c r="H179" i="365"/>
  <c r="G179" i="365"/>
  <c r="F179" i="365"/>
  <c r="D179" i="365"/>
  <c r="Z178" i="365"/>
  <c r="Y178" i="365"/>
  <c r="X178" i="365"/>
  <c r="W178" i="365"/>
  <c r="V178" i="365"/>
  <c r="U178" i="365"/>
  <c r="T178" i="365"/>
  <c r="S178" i="365"/>
  <c r="Q178" i="365"/>
  <c r="P178" i="365"/>
  <c r="O178" i="365"/>
  <c r="N178" i="365"/>
  <c r="M178" i="365"/>
  <c r="L178" i="365"/>
  <c r="J178" i="365"/>
  <c r="I178" i="365"/>
  <c r="H178" i="365"/>
  <c r="G178" i="365"/>
  <c r="F178" i="365"/>
  <c r="D178" i="365"/>
  <c r="Z177" i="365"/>
  <c r="Y177" i="365"/>
  <c r="X177" i="365"/>
  <c r="W177" i="365"/>
  <c r="V177" i="365"/>
  <c r="U177" i="365"/>
  <c r="T177" i="365"/>
  <c r="S177" i="365"/>
  <c r="Q177" i="365"/>
  <c r="P177" i="365"/>
  <c r="O177" i="365"/>
  <c r="N177" i="365"/>
  <c r="M177" i="365"/>
  <c r="L177" i="365"/>
  <c r="J177" i="365"/>
  <c r="I177" i="365"/>
  <c r="H177" i="365"/>
  <c r="G177" i="365"/>
  <c r="F177" i="365"/>
  <c r="D177" i="365"/>
  <c r="Z176" i="365"/>
  <c r="Y176" i="365"/>
  <c r="X176" i="365"/>
  <c r="W176" i="365"/>
  <c r="V176" i="365"/>
  <c r="U176" i="365"/>
  <c r="T176" i="365"/>
  <c r="S176" i="365"/>
  <c r="Q176" i="365"/>
  <c r="P176" i="365"/>
  <c r="O176" i="365"/>
  <c r="N176" i="365"/>
  <c r="M176" i="365"/>
  <c r="L176" i="365"/>
  <c r="J176" i="365"/>
  <c r="I176" i="365"/>
  <c r="H176" i="365"/>
  <c r="G176" i="365"/>
  <c r="F176" i="365"/>
  <c r="D176" i="365"/>
  <c r="AA175" i="365"/>
  <c r="R175" i="365"/>
  <c r="K175" i="365"/>
  <c r="Z174" i="365"/>
  <c r="Y174" i="365"/>
  <c r="X174" i="365"/>
  <c r="W174" i="365"/>
  <c r="V174" i="365"/>
  <c r="U174" i="365"/>
  <c r="T174" i="365"/>
  <c r="S174" i="365"/>
  <c r="Q174" i="365"/>
  <c r="P174" i="365"/>
  <c r="O174" i="365"/>
  <c r="N174" i="365"/>
  <c r="M174" i="365"/>
  <c r="L174" i="365"/>
  <c r="J174" i="365"/>
  <c r="I174" i="365"/>
  <c r="H174" i="365"/>
  <c r="G174" i="365"/>
  <c r="F174" i="365"/>
  <c r="D174" i="365"/>
  <c r="Z173" i="365"/>
  <c r="Y173" i="365"/>
  <c r="X173" i="365"/>
  <c r="W173" i="365"/>
  <c r="V173" i="365"/>
  <c r="U173" i="365"/>
  <c r="T173" i="365"/>
  <c r="S173" i="365"/>
  <c r="Q173" i="365"/>
  <c r="P173" i="365"/>
  <c r="O173" i="365"/>
  <c r="N173" i="365"/>
  <c r="M173" i="365"/>
  <c r="L173" i="365"/>
  <c r="J173" i="365"/>
  <c r="I173" i="365"/>
  <c r="H173" i="365"/>
  <c r="G173" i="365"/>
  <c r="F173" i="365"/>
  <c r="D173" i="365"/>
  <c r="Z172" i="365"/>
  <c r="Y172" i="365"/>
  <c r="X172" i="365"/>
  <c r="W172" i="365"/>
  <c r="V172" i="365"/>
  <c r="U172" i="365"/>
  <c r="T172" i="365"/>
  <c r="S172" i="365"/>
  <c r="Q172" i="365"/>
  <c r="P172" i="365"/>
  <c r="O172" i="365"/>
  <c r="N172" i="365"/>
  <c r="M172" i="365"/>
  <c r="L172" i="365"/>
  <c r="J172" i="365"/>
  <c r="I172" i="365"/>
  <c r="H172" i="365"/>
  <c r="G172" i="365"/>
  <c r="F172" i="365"/>
  <c r="D172" i="365"/>
  <c r="Z171" i="365"/>
  <c r="Y171" i="365"/>
  <c r="X171" i="365"/>
  <c r="W171" i="365"/>
  <c r="V171" i="365"/>
  <c r="U171" i="365"/>
  <c r="T171" i="365"/>
  <c r="S171" i="365"/>
  <c r="Q171" i="365"/>
  <c r="P171" i="365"/>
  <c r="O171" i="365"/>
  <c r="N171" i="365"/>
  <c r="M171" i="365"/>
  <c r="L171" i="365"/>
  <c r="J171" i="365"/>
  <c r="I171" i="365"/>
  <c r="H171" i="365"/>
  <c r="G171" i="365"/>
  <c r="F171" i="365"/>
  <c r="D171" i="365"/>
  <c r="Z170" i="365"/>
  <c r="Y170" i="365"/>
  <c r="X170" i="365"/>
  <c r="W170" i="365"/>
  <c r="V170" i="365"/>
  <c r="U170" i="365"/>
  <c r="T170" i="365"/>
  <c r="S170" i="365"/>
  <c r="Q170" i="365"/>
  <c r="P170" i="365"/>
  <c r="O170" i="365"/>
  <c r="N170" i="365"/>
  <c r="M170" i="365"/>
  <c r="L170" i="365"/>
  <c r="J170" i="365"/>
  <c r="I170" i="365"/>
  <c r="H170" i="365"/>
  <c r="G170" i="365"/>
  <c r="F170" i="365"/>
  <c r="D170" i="365"/>
  <c r="Z169" i="365"/>
  <c r="Y169" i="365"/>
  <c r="X169" i="365"/>
  <c r="W169" i="365"/>
  <c r="V169" i="365"/>
  <c r="U169" i="365"/>
  <c r="T169" i="365"/>
  <c r="S169" i="365"/>
  <c r="Q169" i="365"/>
  <c r="P169" i="365"/>
  <c r="O169" i="365"/>
  <c r="N169" i="365"/>
  <c r="M169" i="365"/>
  <c r="L169" i="365"/>
  <c r="J169" i="365"/>
  <c r="I169" i="365"/>
  <c r="H169" i="365"/>
  <c r="G169" i="365"/>
  <c r="F169" i="365"/>
  <c r="D169" i="365"/>
  <c r="AA168" i="365"/>
  <c r="R168" i="365"/>
  <c r="Z167" i="365"/>
  <c r="Y167" i="365"/>
  <c r="X167" i="365"/>
  <c r="W167" i="365"/>
  <c r="V167" i="365"/>
  <c r="U167" i="365"/>
  <c r="T167" i="365"/>
  <c r="S167" i="365"/>
  <c r="Q167" i="365"/>
  <c r="P167" i="365"/>
  <c r="O167" i="365"/>
  <c r="N167" i="365"/>
  <c r="M167" i="365"/>
  <c r="L167" i="365"/>
  <c r="J167" i="365"/>
  <c r="I167" i="365"/>
  <c r="H167" i="365"/>
  <c r="G167" i="365"/>
  <c r="F167" i="365"/>
  <c r="D167" i="365"/>
  <c r="Z164" i="365"/>
  <c r="Y164" i="365"/>
  <c r="X164" i="365"/>
  <c r="W164" i="365"/>
  <c r="V164" i="365"/>
  <c r="U164" i="365"/>
  <c r="T164" i="365"/>
  <c r="S164" i="365"/>
  <c r="Q164" i="365"/>
  <c r="P164" i="365"/>
  <c r="O164" i="365"/>
  <c r="N164" i="365"/>
  <c r="M164" i="365"/>
  <c r="L164" i="365"/>
  <c r="J164" i="365"/>
  <c r="I164" i="365"/>
  <c r="H164" i="365"/>
  <c r="G164" i="365"/>
  <c r="F164" i="365"/>
  <c r="D164" i="365"/>
  <c r="Z163" i="365"/>
  <c r="Y163" i="365"/>
  <c r="X163" i="365"/>
  <c r="W163" i="365"/>
  <c r="V163" i="365"/>
  <c r="U163" i="365"/>
  <c r="T163" i="365"/>
  <c r="S163" i="365"/>
  <c r="Q163" i="365"/>
  <c r="P163" i="365"/>
  <c r="O163" i="365"/>
  <c r="N163" i="365"/>
  <c r="M163" i="365"/>
  <c r="L163" i="365"/>
  <c r="J163" i="365"/>
  <c r="I163" i="365"/>
  <c r="H163" i="365"/>
  <c r="G163" i="365"/>
  <c r="F163" i="365"/>
  <c r="D163" i="365"/>
  <c r="Z162" i="365"/>
  <c r="Y162" i="365"/>
  <c r="X162" i="365"/>
  <c r="W162" i="365"/>
  <c r="V162" i="365"/>
  <c r="U162" i="365"/>
  <c r="T162" i="365"/>
  <c r="S162" i="365"/>
  <c r="Q162" i="365"/>
  <c r="P162" i="365"/>
  <c r="O162" i="365"/>
  <c r="N162" i="365"/>
  <c r="M162" i="365"/>
  <c r="L162" i="365"/>
  <c r="J162" i="365"/>
  <c r="I162" i="365"/>
  <c r="H162" i="365"/>
  <c r="G162" i="365"/>
  <c r="F162" i="365"/>
  <c r="D162" i="365"/>
  <c r="Z161" i="365"/>
  <c r="Y161" i="365"/>
  <c r="X161" i="365"/>
  <c r="W161" i="365"/>
  <c r="V161" i="365"/>
  <c r="U161" i="365"/>
  <c r="T161" i="365"/>
  <c r="S161" i="365"/>
  <c r="Q161" i="365"/>
  <c r="P161" i="365"/>
  <c r="O161" i="365"/>
  <c r="N161" i="365"/>
  <c r="M161" i="365"/>
  <c r="L161" i="365"/>
  <c r="J161" i="365"/>
  <c r="I161" i="365"/>
  <c r="H161" i="365"/>
  <c r="G161" i="365"/>
  <c r="F161" i="365"/>
  <c r="D161" i="365"/>
  <c r="Z160" i="365"/>
  <c r="Y160" i="365"/>
  <c r="X160" i="365"/>
  <c r="W160" i="365"/>
  <c r="V160" i="365"/>
  <c r="U160" i="365"/>
  <c r="T160" i="365"/>
  <c r="S160" i="365"/>
  <c r="Q160" i="365"/>
  <c r="P160" i="365"/>
  <c r="O160" i="365"/>
  <c r="N160" i="365"/>
  <c r="M160" i="365"/>
  <c r="L160" i="365"/>
  <c r="J160" i="365"/>
  <c r="I160" i="365"/>
  <c r="H160" i="365"/>
  <c r="G160" i="365"/>
  <c r="F160" i="365"/>
  <c r="D160" i="365"/>
  <c r="Z159" i="365"/>
  <c r="Y159" i="365"/>
  <c r="X159" i="365"/>
  <c r="W159" i="365"/>
  <c r="V159" i="365"/>
  <c r="U159" i="365"/>
  <c r="T159" i="365"/>
  <c r="S159" i="365"/>
  <c r="Q159" i="365"/>
  <c r="P159" i="365"/>
  <c r="O159" i="365"/>
  <c r="N159" i="365"/>
  <c r="M159" i="365"/>
  <c r="L159" i="365"/>
  <c r="J159" i="365"/>
  <c r="I159" i="365"/>
  <c r="H159" i="365"/>
  <c r="G159" i="365"/>
  <c r="F159" i="365"/>
  <c r="D159" i="365"/>
  <c r="AA158" i="365"/>
  <c r="R158" i="365"/>
  <c r="K158" i="365"/>
  <c r="Z157" i="365"/>
  <c r="Y157" i="365"/>
  <c r="X157" i="365"/>
  <c r="W157" i="365"/>
  <c r="V157" i="365"/>
  <c r="U157" i="365"/>
  <c r="T157" i="365"/>
  <c r="S157" i="365"/>
  <c r="Q157" i="365"/>
  <c r="P157" i="365"/>
  <c r="O157" i="365"/>
  <c r="N157" i="365"/>
  <c r="M157" i="365"/>
  <c r="L157" i="365"/>
  <c r="J157" i="365"/>
  <c r="I157" i="365"/>
  <c r="H157" i="365"/>
  <c r="G157" i="365"/>
  <c r="F157" i="365"/>
  <c r="D157" i="365"/>
  <c r="Z156" i="365"/>
  <c r="Y156" i="365"/>
  <c r="X156" i="365"/>
  <c r="W156" i="365"/>
  <c r="V156" i="365"/>
  <c r="U156" i="365"/>
  <c r="T156" i="365"/>
  <c r="S156" i="365"/>
  <c r="Q156" i="365"/>
  <c r="P156" i="365"/>
  <c r="O156" i="365"/>
  <c r="N156" i="365"/>
  <c r="M156" i="365"/>
  <c r="L156" i="365"/>
  <c r="J156" i="365"/>
  <c r="I156" i="365"/>
  <c r="H156" i="365"/>
  <c r="G156" i="365"/>
  <c r="F156" i="365"/>
  <c r="D156" i="365"/>
  <c r="AA155" i="365"/>
  <c r="R155" i="365"/>
  <c r="K155" i="365"/>
  <c r="Z154" i="365"/>
  <c r="Y154" i="365"/>
  <c r="X154" i="365"/>
  <c r="W154" i="365"/>
  <c r="V154" i="365"/>
  <c r="U154" i="365"/>
  <c r="T154" i="365"/>
  <c r="S154" i="365"/>
  <c r="Q154" i="365"/>
  <c r="P154" i="365"/>
  <c r="O154" i="365"/>
  <c r="N154" i="365"/>
  <c r="M154" i="365"/>
  <c r="L154" i="365"/>
  <c r="J154" i="365"/>
  <c r="I154" i="365"/>
  <c r="H154" i="365"/>
  <c r="G154" i="365"/>
  <c r="F154" i="365"/>
  <c r="D154" i="365"/>
  <c r="Z153" i="365"/>
  <c r="Y153" i="365"/>
  <c r="X153" i="365"/>
  <c r="W153" i="365"/>
  <c r="V153" i="365"/>
  <c r="U153" i="365"/>
  <c r="T153" i="365"/>
  <c r="S153" i="365"/>
  <c r="Q153" i="365"/>
  <c r="P153" i="365"/>
  <c r="O153" i="365"/>
  <c r="N153" i="365"/>
  <c r="M153" i="365"/>
  <c r="L153" i="365"/>
  <c r="J153" i="365"/>
  <c r="I153" i="365"/>
  <c r="H153" i="365"/>
  <c r="G153" i="365"/>
  <c r="F153" i="365"/>
  <c r="D153" i="365"/>
  <c r="AA152" i="365"/>
  <c r="R152" i="365"/>
  <c r="Z151" i="365"/>
  <c r="Y151" i="365"/>
  <c r="X151" i="365"/>
  <c r="W151" i="365"/>
  <c r="V151" i="365"/>
  <c r="U151" i="365"/>
  <c r="T151" i="365"/>
  <c r="S151" i="365"/>
  <c r="Q151" i="365"/>
  <c r="P151" i="365"/>
  <c r="O151" i="365"/>
  <c r="N151" i="365"/>
  <c r="M151" i="365"/>
  <c r="L151" i="365"/>
  <c r="J151" i="365"/>
  <c r="I151" i="365"/>
  <c r="H151" i="365"/>
  <c r="G151" i="365"/>
  <c r="F151" i="365"/>
  <c r="D151" i="365"/>
  <c r="Z150" i="365"/>
  <c r="Y150" i="365"/>
  <c r="X150" i="365"/>
  <c r="W150" i="365"/>
  <c r="V150" i="365"/>
  <c r="U150" i="365"/>
  <c r="T150" i="365"/>
  <c r="S150" i="365"/>
  <c r="Q150" i="365"/>
  <c r="P150" i="365"/>
  <c r="O150" i="365"/>
  <c r="N150" i="365"/>
  <c r="M150" i="365"/>
  <c r="L150" i="365"/>
  <c r="J150" i="365"/>
  <c r="I150" i="365"/>
  <c r="H150" i="365"/>
  <c r="G150" i="365"/>
  <c r="F150" i="365"/>
  <c r="D150" i="365"/>
  <c r="Z149" i="365"/>
  <c r="Y149" i="365"/>
  <c r="X149" i="365"/>
  <c r="W149" i="365"/>
  <c r="V149" i="365"/>
  <c r="U149" i="365"/>
  <c r="T149" i="365"/>
  <c r="S149" i="365"/>
  <c r="Q149" i="365"/>
  <c r="P149" i="365"/>
  <c r="O149" i="365"/>
  <c r="N149" i="365"/>
  <c r="M149" i="365"/>
  <c r="L149" i="365"/>
  <c r="J149" i="365"/>
  <c r="I149" i="365"/>
  <c r="H149" i="365"/>
  <c r="G149" i="365"/>
  <c r="F149" i="365"/>
  <c r="D149" i="365"/>
  <c r="Z148" i="365"/>
  <c r="Y148" i="365"/>
  <c r="X148" i="365"/>
  <c r="W148" i="365"/>
  <c r="V148" i="365"/>
  <c r="U148" i="365"/>
  <c r="T148" i="365"/>
  <c r="S148" i="365"/>
  <c r="Q148" i="365"/>
  <c r="P148" i="365"/>
  <c r="O148" i="365"/>
  <c r="N148" i="365"/>
  <c r="M148" i="365"/>
  <c r="L148" i="365"/>
  <c r="J148" i="365"/>
  <c r="I148" i="365"/>
  <c r="H148" i="365"/>
  <c r="G148" i="365"/>
  <c r="F148" i="365"/>
  <c r="D148" i="365"/>
  <c r="Z147" i="365"/>
  <c r="Y147" i="365"/>
  <c r="X147" i="365"/>
  <c r="W147" i="365"/>
  <c r="V147" i="365"/>
  <c r="U147" i="365"/>
  <c r="T147" i="365"/>
  <c r="S147" i="365"/>
  <c r="Q147" i="365"/>
  <c r="P147" i="365"/>
  <c r="O147" i="365"/>
  <c r="N147" i="365"/>
  <c r="M147" i="365"/>
  <c r="L147" i="365"/>
  <c r="J147" i="365"/>
  <c r="I147" i="365"/>
  <c r="H147" i="365"/>
  <c r="G147" i="365"/>
  <c r="F147" i="365"/>
  <c r="D147" i="365"/>
  <c r="Z146" i="365"/>
  <c r="Y146" i="365"/>
  <c r="X146" i="365"/>
  <c r="W146" i="365"/>
  <c r="V146" i="365"/>
  <c r="U146" i="365"/>
  <c r="T146" i="365"/>
  <c r="S146" i="365"/>
  <c r="Q146" i="365"/>
  <c r="P146" i="365"/>
  <c r="O146" i="365"/>
  <c r="N146" i="365"/>
  <c r="M146" i="365"/>
  <c r="L146" i="365"/>
  <c r="J146" i="365"/>
  <c r="I146" i="365"/>
  <c r="H146" i="365"/>
  <c r="G146" i="365"/>
  <c r="F146" i="365"/>
  <c r="D146" i="365"/>
  <c r="AA145" i="365"/>
  <c r="R145" i="365"/>
  <c r="Z144" i="365"/>
  <c r="Y144" i="365"/>
  <c r="X144" i="365"/>
  <c r="W144" i="365"/>
  <c r="V144" i="365"/>
  <c r="U144" i="365"/>
  <c r="T144" i="365"/>
  <c r="S144" i="365"/>
  <c r="Q144" i="365"/>
  <c r="P144" i="365"/>
  <c r="O144" i="365"/>
  <c r="N144" i="365"/>
  <c r="M144" i="365"/>
  <c r="L144" i="365"/>
  <c r="J144" i="365"/>
  <c r="I144" i="365"/>
  <c r="H144" i="365"/>
  <c r="G144" i="365"/>
  <c r="F144" i="365"/>
  <c r="D144" i="365"/>
  <c r="Z143" i="365"/>
  <c r="Y143" i="365"/>
  <c r="X143" i="365"/>
  <c r="W143" i="365"/>
  <c r="V143" i="365"/>
  <c r="U143" i="365"/>
  <c r="T143" i="365"/>
  <c r="S143" i="365"/>
  <c r="Q143" i="365"/>
  <c r="P143" i="365"/>
  <c r="O143" i="365"/>
  <c r="N143" i="365"/>
  <c r="M143" i="365"/>
  <c r="L143" i="365"/>
  <c r="J143" i="365"/>
  <c r="I143" i="365"/>
  <c r="H143" i="365"/>
  <c r="G143" i="365"/>
  <c r="F143" i="365"/>
  <c r="D143" i="365"/>
  <c r="Z142" i="365"/>
  <c r="Y142" i="365"/>
  <c r="X142" i="365"/>
  <c r="W142" i="365"/>
  <c r="V142" i="365"/>
  <c r="U142" i="365"/>
  <c r="T142" i="365"/>
  <c r="S142" i="365"/>
  <c r="Q142" i="365"/>
  <c r="P142" i="365"/>
  <c r="O142" i="365"/>
  <c r="N142" i="365"/>
  <c r="M142" i="365"/>
  <c r="L142" i="365"/>
  <c r="J142" i="365"/>
  <c r="I142" i="365"/>
  <c r="H142" i="365"/>
  <c r="G142" i="365"/>
  <c r="F142" i="365"/>
  <c r="D142" i="365"/>
  <c r="Z141" i="365"/>
  <c r="Y141" i="365"/>
  <c r="X141" i="365"/>
  <c r="W141" i="365"/>
  <c r="V141" i="365"/>
  <c r="U141" i="365"/>
  <c r="T141" i="365"/>
  <c r="S141" i="365"/>
  <c r="Q141" i="365"/>
  <c r="P141" i="365"/>
  <c r="O141" i="365"/>
  <c r="N141" i="365"/>
  <c r="M141" i="365"/>
  <c r="L141" i="365"/>
  <c r="J141" i="365"/>
  <c r="I141" i="365"/>
  <c r="H141" i="365"/>
  <c r="G141" i="365"/>
  <c r="F141" i="365"/>
  <c r="D141" i="365"/>
  <c r="Z140" i="365"/>
  <c r="Y140" i="365"/>
  <c r="X140" i="365"/>
  <c r="W140" i="365"/>
  <c r="V140" i="365"/>
  <c r="U140" i="365"/>
  <c r="T140" i="365"/>
  <c r="S140" i="365"/>
  <c r="Q140" i="365"/>
  <c r="P140" i="365"/>
  <c r="O140" i="365"/>
  <c r="N140" i="365"/>
  <c r="M140" i="365"/>
  <c r="L140" i="365"/>
  <c r="J140" i="365"/>
  <c r="I140" i="365"/>
  <c r="H140" i="365"/>
  <c r="G140" i="365"/>
  <c r="F140" i="365"/>
  <c r="D140" i="365"/>
  <c r="AA139" i="365"/>
  <c r="R139" i="365"/>
  <c r="K139" i="365"/>
  <c r="Z138" i="365"/>
  <c r="Y138" i="365"/>
  <c r="X138" i="365"/>
  <c r="W138" i="365"/>
  <c r="V138" i="365"/>
  <c r="U138" i="365"/>
  <c r="T138" i="365"/>
  <c r="S138" i="365"/>
  <c r="Q138" i="365"/>
  <c r="P138" i="365"/>
  <c r="O138" i="365"/>
  <c r="N138" i="365"/>
  <c r="M138" i="365"/>
  <c r="L138" i="365"/>
  <c r="J138" i="365"/>
  <c r="I138" i="365"/>
  <c r="H138" i="365"/>
  <c r="G138" i="365"/>
  <c r="F138" i="365"/>
  <c r="D138" i="365"/>
  <c r="Z137" i="365"/>
  <c r="Y137" i="365"/>
  <c r="X137" i="365"/>
  <c r="W137" i="365"/>
  <c r="V137" i="365"/>
  <c r="U137" i="365"/>
  <c r="T137" i="365"/>
  <c r="S137" i="365"/>
  <c r="Q137" i="365"/>
  <c r="P137" i="365"/>
  <c r="O137" i="365"/>
  <c r="N137" i="365"/>
  <c r="M137" i="365"/>
  <c r="L137" i="365"/>
  <c r="J137" i="365"/>
  <c r="I137" i="365"/>
  <c r="H137" i="365"/>
  <c r="G137" i="365"/>
  <c r="F137" i="365"/>
  <c r="D137" i="365"/>
  <c r="Z136" i="365"/>
  <c r="Y136" i="365"/>
  <c r="X136" i="365"/>
  <c r="W136" i="365"/>
  <c r="V136" i="365"/>
  <c r="U136" i="365"/>
  <c r="T136" i="365"/>
  <c r="S136" i="365"/>
  <c r="Q136" i="365"/>
  <c r="P136" i="365"/>
  <c r="O136" i="365"/>
  <c r="N136" i="365"/>
  <c r="M136" i="365"/>
  <c r="L136" i="365"/>
  <c r="J136" i="365"/>
  <c r="I136" i="365"/>
  <c r="H136" i="365"/>
  <c r="G136" i="365"/>
  <c r="F136" i="365"/>
  <c r="D136" i="365"/>
  <c r="Z135" i="365"/>
  <c r="Y135" i="365"/>
  <c r="X135" i="365"/>
  <c r="W135" i="365"/>
  <c r="V135" i="365"/>
  <c r="U135" i="365"/>
  <c r="T135" i="365"/>
  <c r="S135" i="365"/>
  <c r="Q135" i="365"/>
  <c r="P135" i="365"/>
  <c r="O135" i="365"/>
  <c r="N135" i="365"/>
  <c r="M135" i="365"/>
  <c r="L135" i="365"/>
  <c r="J135" i="365"/>
  <c r="I135" i="365"/>
  <c r="H135" i="365"/>
  <c r="G135" i="365"/>
  <c r="F135" i="365"/>
  <c r="D135" i="365"/>
  <c r="AA134" i="365"/>
  <c r="R134" i="365"/>
  <c r="K134" i="365"/>
  <c r="Z133" i="365"/>
  <c r="Y133" i="365"/>
  <c r="X133" i="365"/>
  <c r="W133" i="365"/>
  <c r="V133" i="365"/>
  <c r="U133" i="365"/>
  <c r="T133" i="365"/>
  <c r="S133" i="365"/>
  <c r="Q133" i="365"/>
  <c r="P133" i="365"/>
  <c r="O133" i="365"/>
  <c r="N133" i="365"/>
  <c r="M133" i="365"/>
  <c r="L133" i="365"/>
  <c r="J133" i="365"/>
  <c r="I133" i="365"/>
  <c r="H133" i="365"/>
  <c r="G133" i="365"/>
  <c r="F133" i="365"/>
  <c r="D133" i="365"/>
  <c r="Z132" i="365"/>
  <c r="Y132" i="365"/>
  <c r="X132" i="365"/>
  <c r="W132" i="365"/>
  <c r="V132" i="365"/>
  <c r="U132" i="365"/>
  <c r="T132" i="365"/>
  <c r="S132" i="365"/>
  <c r="Q132" i="365"/>
  <c r="P132" i="365"/>
  <c r="O132" i="365"/>
  <c r="N132" i="365"/>
  <c r="M132" i="365"/>
  <c r="L132" i="365"/>
  <c r="J132" i="365"/>
  <c r="I132" i="365"/>
  <c r="H132" i="365"/>
  <c r="G132" i="365"/>
  <c r="F132" i="365"/>
  <c r="D132" i="365"/>
  <c r="Z131" i="365"/>
  <c r="Y131" i="365"/>
  <c r="X131" i="365"/>
  <c r="W131" i="365"/>
  <c r="V131" i="365"/>
  <c r="U131" i="365"/>
  <c r="T131" i="365"/>
  <c r="S131" i="365"/>
  <c r="Q131" i="365"/>
  <c r="P131" i="365"/>
  <c r="O131" i="365"/>
  <c r="N131" i="365"/>
  <c r="M131" i="365"/>
  <c r="L131" i="365"/>
  <c r="J131" i="365"/>
  <c r="I131" i="365"/>
  <c r="H131" i="365"/>
  <c r="G131" i="365"/>
  <c r="F131" i="365"/>
  <c r="D131" i="365"/>
  <c r="Z130" i="365"/>
  <c r="Y130" i="365"/>
  <c r="X130" i="365"/>
  <c r="W130" i="365"/>
  <c r="V130" i="365"/>
  <c r="U130" i="365"/>
  <c r="T130" i="365"/>
  <c r="S130" i="365"/>
  <c r="Q130" i="365"/>
  <c r="P130" i="365"/>
  <c r="O130" i="365"/>
  <c r="N130" i="365"/>
  <c r="M130" i="365"/>
  <c r="L130" i="365"/>
  <c r="J130" i="365"/>
  <c r="I130" i="365"/>
  <c r="H130" i="365"/>
  <c r="G130" i="365"/>
  <c r="F130" i="365"/>
  <c r="D130" i="365"/>
  <c r="AA129" i="365"/>
  <c r="R129" i="365"/>
  <c r="Z128" i="365"/>
  <c r="Y128" i="365"/>
  <c r="X128" i="365"/>
  <c r="W128" i="365"/>
  <c r="V128" i="365"/>
  <c r="U128" i="365"/>
  <c r="T128" i="365"/>
  <c r="S128" i="365"/>
  <c r="Q128" i="365"/>
  <c r="P128" i="365"/>
  <c r="O128" i="365"/>
  <c r="N128" i="365"/>
  <c r="M128" i="365"/>
  <c r="L128" i="365"/>
  <c r="J128" i="365"/>
  <c r="I128" i="365"/>
  <c r="H128" i="365"/>
  <c r="G128" i="365"/>
  <c r="F128" i="365"/>
  <c r="D128" i="365"/>
  <c r="Z127" i="365"/>
  <c r="Y127" i="365"/>
  <c r="X127" i="365"/>
  <c r="W127" i="365"/>
  <c r="V127" i="365"/>
  <c r="U127" i="365"/>
  <c r="T127" i="365"/>
  <c r="S127" i="365"/>
  <c r="Q127" i="365"/>
  <c r="P127" i="365"/>
  <c r="O127" i="365"/>
  <c r="N127" i="365"/>
  <c r="M127" i="365"/>
  <c r="L127" i="365"/>
  <c r="J127" i="365"/>
  <c r="I127" i="365"/>
  <c r="H127" i="365"/>
  <c r="G127" i="365"/>
  <c r="F127" i="365"/>
  <c r="D127" i="365"/>
  <c r="AA126" i="365"/>
  <c r="R126" i="365"/>
  <c r="Z125" i="365"/>
  <c r="Y125" i="365"/>
  <c r="X125" i="365"/>
  <c r="W125" i="365"/>
  <c r="V125" i="365"/>
  <c r="U125" i="365"/>
  <c r="T125" i="365"/>
  <c r="S125" i="365"/>
  <c r="Q125" i="365"/>
  <c r="P125" i="365"/>
  <c r="O125" i="365"/>
  <c r="N125" i="365"/>
  <c r="M125" i="365"/>
  <c r="L125" i="365"/>
  <c r="J125" i="365"/>
  <c r="I125" i="365"/>
  <c r="H125" i="365"/>
  <c r="G125" i="365"/>
  <c r="F125" i="365"/>
  <c r="D125" i="365"/>
  <c r="AA124" i="365"/>
  <c r="R124" i="365"/>
  <c r="Z123" i="365"/>
  <c r="Y123" i="365"/>
  <c r="X123" i="365"/>
  <c r="W123" i="365"/>
  <c r="V123" i="365"/>
  <c r="U123" i="365"/>
  <c r="T123" i="365"/>
  <c r="S123" i="365"/>
  <c r="Q123" i="365"/>
  <c r="P123" i="365"/>
  <c r="O123" i="365"/>
  <c r="N123" i="365"/>
  <c r="M123" i="365"/>
  <c r="L123" i="365"/>
  <c r="J123" i="365"/>
  <c r="I123" i="365"/>
  <c r="H123" i="365"/>
  <c r="G123" i="365"/>
  <c r="F123" i="365"/>
  <c r="D123" i="365"/>
  <c r="Z122" i="365"/>
  <c r="Y122" i="365"/>
  <c r="X122" i="365"/>
  <c r="W122" i="365"/>
  <c r="V122" i="365"/>
  <c r="U122" i="365"/>
  <c r="T122" i="365"/>
  <c r="S122" i="365"/>
  <c r="Q122" i="365"/>
  <c r="P122" i="365"/>
  <c r="O122" i="365"/>
  <c r="N122" i="365"/>
  <c r="M122" i="365"/>
  <c r="L122" i="365"/>
  <c r="J122" i="365"/>
  <c r="I122" i="365"/>
  <c r="H122" i="365"/>
  <c r="G122" i="365"/>
  <c r="F122" i="365"/>
  <c r="D122" i="365"/>
  <c r="Z121" i="365"/>
  <c r="Y121" i="365"/>
  <c r="X121" i="365"/>
  <c r="W121" i="365"/>
  <c r="V121" i="365"/>
  <c r="U121" i="365"/>
  <c r="T121" i="365"/>
  <c r="S121" i="365"/>
  <c r="Q121" i="365"/>
  <c r="P121" i="365"/>
  <c r="O121" i="365"/>
  <c r="N121" i="365"/>
  <c r="M121" i="365"/>
  <c r="L121" i="365"/>
  <c r="J121" i="365"/>
  <c r="I121" i="365"/>
  <c r="H121" i="365"/>
  <c r="G121" i="365"/>
  <c r="F121" i="365"/>
  <c r="D121" i="365"/>
  <c r="Z120" i="365"/>
  <c r="Y120" i="365"/>
  <c r="X120" i="365"/>
  <c r="W120" i="365"/>
  <c r="V120" i="365"/>
  <c r="U120" i="365"/>
  <c r="T120" i="365"/>
  <c r="S120" i="365"/>
  <c r="Q120" i="365"/>
  <c r="P120" i="365"/>
  <c r="O120" i="365"/>
  <c r="N120" i="365"/>
  <c r="M120" i="365"/>
  <c r="L120" i="365"/>
  <c r="J120" i="365"/>
  <c r="I120" i="365"/>
  <c r="H120" i="365"/>
  <c r="G120" i="365"/>
  <c r="F120" i="365"/>
  <c r="D120" i="365"/>
  <c r="Z119" i="365"/>
  <c r="Y119" i="365"/>
  <c r="X119" i="365"/>
  <c r="W119" i="365"/>
  <c r="V119" i="365"/>
  <c r="U119" i="365"/>
  <c r="T119" i="365"/>
  <c r="S119" i="365"/>
  <c r="Q119" i="365"/>
  <c r="P119" i="365"/>
  <c r="O119" i="365"/>
  <c r="N119" i="365"/>
  <c r="M119" i="365"/>
  <c r="L119" i="365"/>
  <c r="J119" i="365"/>
  <c r="I119" i="365"/>
  <c r="H119" i="365"/>
  <c r="G119" i="365"/>
  <c r="F119" i="365"/>
  <c r="D119" i="365"/>
  <c r="Z118" i="365"/>
  <c r="Y118" i="365"/>
  <c r="X118" i="365"/>
  <c r="W118" i="365"/>
  <c r="V118" i="365"/>
  <c r="U118" i="365"/>
  <c r="T118" i="365"/>
  <c r="S118" i="365"/>
  <c r="Q118" i="365"/>
  <c r="P118" i="365"/>
  <c r="O118" i="365"/>
  <c r="N118" i="365"/>
  <c r="M118" i="365"/>
  <c r="L118" i="365"/>
  <c r="J118" i="365"/>
  <c r="I118" i="365"/>
  <c r="H118" i="365"/>
  <c r="G118" i="365"/>
  <c r="F118" i="365"/>
  <c r="D118" i="365"/>
  <c r="Z117" i="365"/>
  <c r="Y117" i="365"/>
  <c r="X117" i="365"/>
  <c r="W117" i="365"/>
  <c r="V117" i="365"/>
  <c r="U117" i="365"/>
  <c r="T117" i="365"/>
  <c r="S117" i="365"/>
  <c r="Q117" i="365"/>
  <c r="P117" i="365"/>
  <c r="O117" i="365"/>
  <c r="N117" i="365"/>
  <c r="M117" i="365"/>
  <c r="L117" i="365"/>
  <c r="J117" i="365"/>
  <c r="I117" i="365"/>
  <c r="H117" i="365"/>
  <c r="G117" i="365"/>
  <c r="F117" i="365"/>
  <c r="D117" i="365"/>
  <c r="AA116" i="365"/>
  <c r="R116" i="365"/>
  <c r="Z115" i="365"/>
  <c r="Y115" i="365"/>
  <c r="X115" i="365"/>
  <c r="W115" i="365"/>
  <c r="V115" i="365"/>
  <c r="U115" i="365"/>
  <c r="T115" i="365"/>
  <c r="S115" i="365"/>
  <c r="Q115" i="365"/>
  <c r="P115" i="365"/>
  <c r="O115" i="365"/>
  <c r="N115" i="365"/>
  <c r="M115" i="365"/>
  <c r="L115" i="365"/>
  <c r="J115" i="365"/>
  <c r="I115" i="365"/>
  <c r="H115" i="365"/>
  <c r="G115" i="365"/>
  <c r="F115" i="365"/>
  <c r="D115" i="365"/>
  <c r="Z114" i="365"/>
  <c r="Y114" i="365"/>
  <c r="X114" i="365"/>
  <c r="W114" i="365"/>
  <c r="V114" i="365"/>
  <c r="U114" i="365"/>
  <c r="T114" i="365"/>
  <c r="S114" i="365"/>
  <c r="Q114" i="365"/>
  <c r="P114" i="365"/>
  <c r="O114" i="365"/>
  <c r="N114" i="365"/>
  <c r="M114" i="365"/>
  <c r="L114" i="365"/>
  <c r="J114" i="365"/>
  <c r="I114" i="365"/>
  <c r="H114" i="365"/>
  <c r="G114" i="365"/>
  <c r="F114" i="365"/>
  <c r="D114" i="365"/>
  <c r="Z113" i="365"/>
  <c r="Y113" i="365"/>
  <c r="X113" i="365"/>
  <c r="W113" i="365"/>
  <c r="V113" i="365"/>
  <c r="U113" i="365"/>
  <c r="T113" i="365"/>
  <c r="S113" i="365"/>
  <c r="Q113" i="365"/>
  <c r="P113" i="365"/>
  <c r="O113" i="365"/>
  <c r="N113" i="365"/>
  <c r="M113" i="365"/>
  <c r="L113" i="365"/>
  <c r="J113" i="365"/>
  <c r="I113" i="365"/>
  <c r="H113" i="365"/>
  <c r="G113" i="365"/>
  <c r="F113" i="365"/>
  <c r="D113" i="365"/>
  <c r="Z112" i="365"/>
  <c r="Y112" i="365"/>
  <c r="X112" i="365"/>
  <c r="W112" i="365"/>
  <c r="V112" i="365"/>
  <c r="U112" i="365"/>
  <c r="T112" i="365"/>
  <c r="S112" i="365"/>
  <c r="Q112" i="365"/>
  <c r="P112" i="365"/>
  <c r="O112" i="365"/>
  <c r="N112" i="365"/>
  <c r="M112" i="365"/>
  <c r="L112" i="365"/>
  <c r="J112" i="365"/>
  <c r="I112" i="365"/>
  <c r="H112" i="365"/>
  <c r="G112" i="365"/>
  <c r="F112" i="365"/>
  <c r="D112" i="365"/>
  <c r="Z111" i="365"/>
  <c r="Y111" i="365"/>
  <c r="X111" i="365"/>
  <c r="W111" i="365"/>
  <c r="V111" i="365"/>
  <c r="U111" i="365"/>
  <c r="T111" i="365"/>
  <c r="S111" i="365"/>
  <c r="Q111" i="365"/>
  <c r="P111" i="365"/>
  <c r="O111" i="365"/>
  <c r="N111" i="365"/>
  <c r="M111" i="365"/>
  <c r="L111" i="365"/>
  <c r="J111" i="365"/>
  <c r="I111" i="365"/>
  <c r="H111" i="365"/>
  <c r="G111" i="365"/>
  <c r="F111" i="365"/>
  <c r="D111" i="365"/>
  <c r="Z110" i="365"/>
  <c r="Y110" i="365"/>
  <c r="X110" i="365"/>
  <c r="W110" i="365"/>
  <c r="V110" i="365"/>
  <c r="U110" i="365"/>
  <c r="T110" i="365"/>
  <c r="S110" i="365"/>
  <c r="Q110" i="365"/>
  <c r="P110" i="365"/>
  <c r="O110" i="365"/>
  <c r="N110" i="365"/>
  <c r="M110" i="365"/>
  <c r="L110" i="365"/>
  <c r="J110" i="365"/>
  <c r="I110" i="365"/>
  <c r="H110" i="365"/>
  <c r="G110" i="365"/>
  <c r="F110" i="365"/>
  <c r="D110" i="365"/>
  <c r="AA109" i="365"/>
  <c r="R109" i="365"/>
  <c r="Z108" i="365"/>
  <c r="Y108" i="365"/>
  <c r="X108" i="365"/>
  <c r="W108" i="365"/>
  <c r="V108" i="365"/>
  <c r="U108" i="365"/>
  <c r="T108" i="365"/>
  <c r="S108" i="365"/>
  <c r="Q108" i="365"/>
  <c r="P108" i="365"/>
  <c r="O108" i="365"/>
  <c r="N108" i="365"/>
  <c r="M108" i="365"/>
  <c r="L108" i="365"/>
  <c r="J108" i="365"/>
  <c r="I108" i="365"/>
  <c r="H108" i="365"/>
  <c r="G108" i="365"/>
  <c r="F108" i="365"/>
  <c r="D108" i="365"/>
  <c r="Z107" i="365"/>
  <c r="Y107" i="365"/>
  <c r="X107" i="365"/>
  <c r="W107" i="365"/>
  <c r="V107" i="365"/>
  <c r="U107" i="365"/>
  <c r="T107" i="365"/>
  <c r="S107" i="365"/>
  <c r="Q107" i="365"/>
  <c r="P107" i="365"/>
  <c r="O107" i="365"/>
  <c r="N107" i="365"/>
  <c r="M107" i="365"/>
  <c r="L107" i="365"/>
  <c r="J107" i="365"/>
  <c r="I107" i="365"/>
  <c r="H107" i="365"/>
  <c r="G107" i="365"/>
  <c r="F107" i="365"/>
  <c r="D107" i="365"/>
  <c r="Z106" i="365"/>
  <c r="Y106" i="365"/>
  <c r="X106" i="365"/>
  <c r="W106" i="365"/>
  <c r="V106" i="365"/>
  <c r="U106" i="365"/>
  <c r="T106" i="365"/>
  <c r="S106" i="365"/>
  <c r="Q106" i="365"/>
  <c r="P106" i="365"/>
  <c r="O106" i="365"/>
  <c r="N106" i="365"/>
  <c r="M106" i="365"/>
  <c r="L106" i="365"/>
  <c r="J106" i="365"/>
  <c r="I106" i="365"/>
  <c r="H106" i="365"/>
  <c r="G106" i="365"/>
  <c r="F106" i="365"/>
  <c r="D106" i="365"/>
  <c r="Z105" i="365"/>
  <c r="Y105" i="365"/>
  <c r="X105" i="365"/>
  <c r="W105" i="365"/>
  <c r="V105" i="365"/>
  <c r="U105" i="365"/>
  <c r="T105" i="365"/>
  <c r="S105" i="365"/>
  <c r="Q105" i="365"/>
  <c r="P105" i="365"/>
  <c r="O105" i="365"/>
  <c r="N105" i="365"/>
  <c r="M105" i="365"/>
  <c r="L105" i="365"/>
  <c r="J105" i="365"/>
  <c r="I105" i="365"/>
  <c r="H105" i="365"/>
  <c r="G105" i="365"/>
  <c r="F105" i="365"/>
  <c r="D105" i="365"/>
  <c r="Z104" i="365"/>
  <c r="Y104" i="365"/>
  <c r="X104" i="365"/>
  <c r="W104" i="365"/>
  <c r="V104" i="365"/>
  <c r="U104" i="365"/>
  <c r="T104" i="365"/>
  <c r="S104" i="365"/>
  <c r="Q104" i="365"/>
  <c r="P104" i="365"/>
  <c r="O104" i="365"/>
  <c r="N104" i="365"/>
  <c r="M104" i="365"/>
  <c r="L104" i="365"/>
  <c r="J104" i="365"/>
  <c r="I104" i="365"/>
  <c r="H104" i="365"/>
  <c r="G104" i="365"/>
  <c r="F104" i="365"/>
  <c r="D104" i="365"/>
  <c r="Z103" i="365"/>
  <c r="Y103" i="365"/>
  <c r="X103" i="365"/>
  <c r="W103" i="365"/>
  <c r="V103" i="365"/>
  <c r="U103" i="365"/>
  <c r="T103" i="365"/>
  <c r="S103" i="365"/>
  <c r="Q103" i="365"/>
  <c r="P103" i="365"/>
  <c r="O103" i="365"/>
  <c r="N103" i="365"/>
  <c r="M103" i="365"/>
  <c r="L103" i="365"/>
  <c r="J103" i="365"/>
  <c r="I103" i="365"/>
  <c r="H103" i="365"/>
  <c r="G103" i="365"/>
  <c r="F103" i="365"/>
  <c r="D103" i="365"/>
  <c r="AA102" i="365"/>
  <c r="R102" i="365"/>
  <c r="Z101" i="365"/>
  <c r="Y101" i="365"/>
  <c r="X101" i="365"/>
  <c r="W101" i="365"/>
  <c r="V101" i="365"/>
  <c r="U101" i="365"/>
  <c r="T101" i="365"/>
  <c r="S101" i="365"/>
  <c r="Q101" i="365"/>
  <c r="P101" i="365"/>
  <c r="O101" i="365"/>
  <c r="N101" i="365"/>
  <c r="M101" i="365"/>
  <c r="L101" i="365"/>
  <c r="J101" i="365"/>
  <c r="I101" i="365"/>
  <c r="H101" i="365"/>
  <c r="G101" i="365"/>
  <c r="F101" i="365"/>
  <c r="D101" i="365"/>
  <c r="Z100" i="365"/>
  <c r="Y100" i="365"/>
  <c r="X100" i="365"/>
  <c r="W100" i="365"/>
  <c r="V100" i="365"/>
  <c r="U100" i="365"/>
  <c r="T100" i="365"/>
  <c r="S100" i="365"/>
  <c r="Q100" i="365"/>
  <c r="P100" i="365"/>
  <c r="O100" i="365"/>
  <c r="N100" i="365"/>
  <c r="M100" i="365"/>
  <c r="L100" i="365"/>
  <c r="J100" i="365"/>
  <c r="I100" i="365"/>
  <c r="H100" i="365"/>
  <c r="G100" i="365"/>
  <c r="F100" i="365"/>
  <c r="D100" i="365"/>
  <c r="Z99" i="365"/>
  <c r="Y99" i="365"/>
  <c r="X99" i="365"/>
  <c r="W99" i="365"/>
  <c r="V99" i="365"/>
  <c r="U99" i="365"/>
  <c r="T99" i="365"/>
  <c r="S99" i="365"/>
  <c r="Q99" i="365"/>
  <c r="P99" i="365"/>
  <c r="O99" i="365"/>
  <c r="N99" i="365"/>
  <c r="M99" i="365"/>
  <c r="L99" i="365"/>
  <c r="J99" i="365"/>
  <c r="I99" i="365"/>
  <c r="H99" i="365"/>
  <c r="G99" i="365"/>
  <c r="F99" i="365"/>
  <c r="D99" i="365"/>
  <c r="Z98" i="365"/>
  <c r="Y98" i="365"/>
  <c r="X98" i="365"/>
  <c r="W98" i="365"/>
  <c r="V98" i="365"/>
  <c r="U98" i="365"/>
  <c r="T98" i="365"/>
  <c r="S98" i="365"/>
  <c r="Q98" i="365"/>
  <c r="P98" i="365"/>
  <c r="O98" i="365"/>
  <c r="N98" i="365"/>
  <c r="M98" i="365"/>
  <c r="L98" i="365"/>
  <c r="J98" i="365"/>
  <c r="I98" i="365"/>
  <c r="H98" i="365"/>
  <c r="G98" i="365"/>
  <c r="F98" i="365"/>
  <c r="D98" i="365"/>
  <c r="Z97" i="365"/>
  <c r="Y97" i="365"/>
  <c r="X97" i="365"/>
  <c r="W97" i="365"/>
  <c r="V97" i="365"/>
  <c r="U97" i="365"/>
  <c r="T97" i="365"/>
  <c r="S97" i="365"/>
  <c r="Q97" i="365"/>
  <c r="P97" i="365"/>
  <c r="O97" i="365"/>
  <c r="N97" i="365"/>
  <c r="M97" i="365"/>
  <c r="L97" i="365"/>
  <c r="J97" i="365"/>
  <c r="I97" i="365"/>
  <c r="H97" i="365"/>
  <c r="G97" i="365"/>
  <c r="F97" i="365"/>
  <c r="D97" i="365"/>
  <c r="Z96" i="365"/>
  <c r="Y96" i="365"/>
  <c r="X96" i="365"/>
  <c r="W96" i="365"/>
  <c r="V96" i="365"/>
  <c r="U96" i="365"/>
  <c r="T96" i="365"/>
  <c r="S96" i="365"/>
  <c r="Q96" i="365"/>
  <c r="P96" i="365"/>
  <c r="O96" i="365"/>
  <c r="N96" i="365"/>
  <c r="M96" i="365"/>
  <c r="L96" i="365"/>
  <c r="J96" i="365"/>
  <c r="I96" i="365"/>
  <c r="H96" i="365"/>
  <c r="G96" i="365"/>
  <c r="F96" i="365"/>
  <c r="D96" i="365"/>
  <c r="AA95" i="365"/>
  <c r="R95" i="365"/>
  <c r="K95" i="365"/>
  <c r="Z94" i="365"/>
  <c r="Y94" i="365"/>
  <c r="X94" i="365"/>
  <c r="W94" i="365"/>
  <c r="V94" i="365"/>
  <c r="U94" i="365"/>
  <c r="T94" i="365"/>
  <c r="S94" i="365"/>
  <c r="Q94" i="365"/>
  <c r="P94" i="365"/>
  <c r="O94" i="365"/>
  <c r="N94" i="365"/>
  <c r="M94" i="365"/>
  <c r="L94" i="365"/>
  <c r="J94" i="365"/>
  <c r="I94" i="365"/>
  <c r="H94" i="365"/>
  <c r="G94" i="365"/>
  <c r="F94" i="365"/>
  <c r="D94" i="365"/>
  <c r="AA93" i="365"/>
  <c r="R93" i="365"/>
  <c r="Z92" i="365"/>
  <c r="Y92" i="365"/>
  <c r="X92" i="365"/>
  <c r="W92" i="365"/>
  <c r="V92" i="365"/>
  <c r="T92" i="365"/>
  <c r="S92" i="365"/>
  <c r="P92" i="365"/>
  <c r="O92" i="365"/>
  <c r="N92" i="365"/>
  <c r="M92" i="365"/>
  <c r="L92" i="365"/>
  <c r="J92" i="365"/>
  <c r="I92" i="365"/>
  <c r="H92" i="365"/>
  <c r="G92" i="365"/>
  <c r="F92" i="365"/>
  <c r="D92" i="365"/>
  <c r="Z91" i="365"/>
  <c r="Y91" i="365"/>
  <c r="X91" i="365"/>
  <c r="W91" i="365"/>
  <c r="V91" i="365"/>
  <c r="T91" i="365"/>
  <c r="S91" i="365"/>
  <c r="P91" i="365"/>
  <c r="O91" i="365"/>
  <c r="N91" i="365"/>
  <c r="M91" i="365"/>
  <c r="L91" i="365"/>
  <c r="J91" i="365"/>
  <c r="I91" i="365"/>
  <c r="H91" i="365"/>
  <c r="G91" i="365"/>
  <c r="F91" i="365"/>
  <c r="D91" i="365"/>
  <c r="Z90" i="365"/>
  <c r="Y90" i="365"/>
  <c r="X90" i="365"/>
  <c r="W90" i="365"/>
  <c r="V90" i="365"/>
  <c r="T90" i="365"/>
  <c r="S90" i="365"/>
  <c r="P90" i="365"/>
  <c r="O90" i="365"/>
  <c r="N90" i="365"/>
  <c r="M90" i="365"/>
  <c r="L90" i="365"/>
  <c r="J90" i="365"/>
  <c r="I90" i="365"/>
  <c r="H90" i="365"/>
  <c r="G90" i="365"/>
  <c r="F90" i="365"/>
  <c r="D90" i="365"/>
  <c r="Z89" i="365"/>
  <c r="Y89" i="365"/>
  <c r="X89" i="365"/>
  <c r="W89" i="365"/>
  <c r="V89" i="365"/>
  <c r="T89" i="365"/>
  <c r="S89" i="365"/>
  <c r="P89" i="365"/>
  <c r="O89" i="365"/>
  <c r="N89" i="365"/>
  <c r="M89" i="365"/>
  <c r="L89" i="365"/>
  <c r="J89" i="365"/>
  <c r="I89" i="365"/>
  <c r="H89" i="365"/>
  <c r="G89" i="365"/>
  <c r="F89" i="365"/>
  <c r="D89" i="365"/>
  <c r="Z88" i="365"/>
  <c r="Y88" i="365"/>
  <c r="X88" i="365"/>
  <c r="W88" i="365"/>
  <c r="V88" i="365"/>
  <c r="T88" i="365"/>
  <c r="S88" i="365"/>
  <c r="P88" i="365"/>
  <c r="O88" i="365"/>
  <c r="N88" i="365"/>
  <c r="M88" i="365"/>
  <c r="L88" i="365"/>
  <c r="J88" i="365"/>
  <c r="I88" i="365"/>
  <c r="H88" i="365"/>
  <c r="G88" i="365"/>
  <c r="F88" i="365"/>
  <c r="D88" i="365"/>
  <c r="Z87" i="365"/>
  <c r="Y87" i="365"/>
  <c r="X87" i="365"/>
  <c r="W87" i="365"/>
  <c r="V87" i="365"/>
  <c r="T87" i="365"/>
  <c r="S87" i="365"/>
  <c r="P87" i="365"/>
  <c r="O87" i="365"/>
  <c r="N87" i="365"/>
  <c r="M87" i="365"/>
  <c r="L87" i="365"/>
  <c r="J87" i="365"/>
  <c r="I87" i="365"/>
  <c r="H87" i="365"/>
  <c r="G87" i="365"/>
  <c r="F87" i="365"/>
  <c r="D87" i="365"/>
  <c r="Z86" i="365"/>
  <c r="Y86" i="365"/>
  <c r="X86" i="365"/>
  <c r="W86" i="365"/>
  <c r="V86" i="365"/>
  <c r="T86" i="365"/>
  <c r="S86" i="365"/>
  <c r="P86" i="365"/>
  <c r="O86" i="365"/>
  <c r="N86" i="365"/>
  <c r="M86" i="365"/>
  <c r="L86" i="365"/>
  <c r="J86" i="365"/>
  <c r="I86" i="365"/>
  <c r="H86" i="365"/>
  <c r="G86" i="365"/>
  <c r="F86" i="365"/>
  <c r="D86" i="365"/>
  <c r="AA85" i="365"/>
  <c r="Q85" i="365"/>
  <c r="AA84" i="365"/>
  <c r="R84" i="365"/>
  <c r="Z83" i="365"/>
  <c r="Y83" i="365"/>
  <c r="X83" i="365"/>
  <c r="W83" i="365"/>
  <c r="V83" i="365"/>
  <c r="T83" i="365"/>
  <c r="S83" i="365"/>
  <c r="P83" i="365"/>
  <c r="O83" i="365"/>
  <c r="N83" i="365"/>
  <c r="M83" i="365"/>
  <c r="L83" i="365"/>
  <c r="J83" i="365"/>
  <c r="I83" i="365"/>
  <c r="H83" i="365"/>
  <c r="G83" i="365"/>
  <c r="F83" i="365"/>
  <c r="D83" i="365"/>
  <c r="Z82" i="365"/>
  <c r="Y82" i="365"/>
  <c r="X82" i="365"/>
  <c r="W82" i="365"/>
  <c r="V82" i="365"/>
  <c r="T82" i="365"/>
  <c r="S82" i="365"/>
  <c r="P82" i="365"/>
  <c r="O82" i="365"/>
  <c r="N82" i="365"/>
  <c r="M82" i="365"/>
  <c r="L82" i="365"/>
  <c r="J82" i="365"/>
  <c r="I82" i="365"/>
  <c r="H82" i="365"/>
  <c r="G82" i="365"/>
  <c r="F82" i="365"/>
  <c r="D82" i="365"/>
  <c r="Z81" i="365"/>
  <c r="Y81" i="365"/>
  <c r="X81" i="365"/>
  <c r="W81" i="365"/>
  <c r="V81" i="365"/>
  <c r="T81" i="365"/>
  <c r="S81" i="365"/>
  <c r="P81" i="365"/>
  <c r="O81" i="365"/>
  <c r="N81" i="365"/>
  <c r="M81" i="365"/>
  <c r="L81" i="365"/>
  <c r="J81" i="365"/>
  <c r="I81" i="365"/>
  <c r="H81" i="365"/>
  <c r="G81" i="365"/>
  <c r="F81" i="365"/>
  <c r="D81" i="365"/>
  <c r="Z80" i="365"/>
  <c r="Y80" i="365"/>
  <c r="X80" i="365"/>
  <c r="W80" i="365"/>
  <c r="V80" i="365"/>
  <c r="T80" i="365"/>
  <c r="S80" i="365"/>
  <c r="P80" i="365"/>
  <c r="O80" i="365"/>
  <c r="N80" i="365"/>
  <c r="M80" i="365"/>
  <c r="L80" i="365"/>
  <c r="J80" i="365"/>
  <c r="I80" i="365"/>
  <c r="H80" i="365"/>
  <c r="G80" i="365"/>
  <c r="F80" i="365"/>
  <c r="D80" i="365"/>
  <c r="Z79" i="365"/>
  <c r="Y79" i="365"/>
  <c r="X79" i="365"/>
  <c r="W79" i="365"/>
  <c r="V79" i="365"/>
  <c r="T79" i="365"/>
  <c r="S79" i="365"/>
  <c r="P79" i="365"/>
  <c r="O79" i="365"/>
  <c r="N79" i="365"/>
  <c r="M79" i="365"/>
  <c r="L79" i="365"/>
  <c r="J79" i="365"/>
  <c r="I79" i="365"/>
  <c r="H79" i="365"/>
  <c r="G79" i="365"/>
  <c r="F79" i="365"/>
  <c r="D79" i="365"/>
  <c r="Z78" i="365"/>
  <c r="Y78" i="365"/>
  <c r="X78" i="365"/>
  <c r="W78" i="365"/>
  <c r="V78" i="365"/>
  <c r="T78" i="365"/>
  <c r="S78" i="365"/>
  <c r="P78" i="365"/>
  <c r="O78" i="365"/>
  <c r="N78" i="365"/>
  <c r="M78" i="365"/>
  <c r="L78" i="365"/>
  <c r="J78" i="365"/>
  <c r="I78" i="365"/>
  <c r="H78" i="365"/>
  <c r="G78" i="365"/>
  <c r="F78" i="365"/>
  <c r="D78" i="365"/>
  <c r="Z77" i="365"/>
  <c r="Y77" i="365"/>
  <c r="X77" i="365"/>
  <c r="W77" i="365"/>
  <c r="V77" i="365"/>
  <c r="T77" i="365"/>
  <c r="S77" i="365"/>
  <c r="P77" i="365"/>
  <c r="O77" i="365"/>
  <c r="N77" i="365"/>
  <c r="M77" i="365"/>
  <c r="L77" i="365"/>
  <c r="J77" i="365"/>
  <c r="I77" i="365"/>
  <c r="H77" i="365"/>
  <c r="G77" i="365"/>
  <c r="F77" i="365"/>
  <c r="D77" i="365"/>
  <c r="AA76" i="365"/>
  <c r="Q76" i="365"/>
  <c r="R76" i="365" s="1"/>
  <c r="Z75" i="365"/>
  <c r="Z74" i="365" s="1"/>
  <c r="Y75" i="365"/>
  <c r="Y74" i="365" s="1"/>
  <c r="X75" i="365"/>
  <c r="W75" i="365"/>
  <c r="W74" i="365" s="1"/>
  <c r="V75" i="365"/>
  <c r="V74" i="365" s="1"/>
  <c r="U75" i="365"/>
  <c r="U74" i="365" s="1"/>
  <c r="S75" i="365"/>
  <c r="P75" i="365"/>
  <c r="P74" i="365" s="1"/>
  <c r="O75" i="365"/>
  <c r="O74" i="365" s="1"/>
  <c r="N75" i="365"/>
  <c r="N74" i="365" s="1"/>
  <c r="M75" i="365"/>
  <c r="M74" i="365" s="1"/>
  <c r="L75" i="365"/>
  <c r="L74" i="365" s="1"/>
  <c r="J75" i="365"/>
  <c r="I75" i="365"/>
  <c r="I74" i="365" s="1"/>
  <c r="H75" i="365"/>
  <c r="H74" i="365" s="1"/>
  <c r="G75" i="365"/>
  <c r="F75" i="365"/>
  <c r="F74" i="365" s="1"/>
  <c r="D75" i="365"/>
  <c r="D74" i="365" s="1"/>
  <c r="X74" i="365"/>
  <c r="T74" i="365"/>
  <c r="J74" i="365"/>
  <c r="Z73" i="365"/>
  <c r="Y73" i="365"/>
  <c r="X73" i="365"/>
  <c r="W73" i="365"/>
  <c r="V73" i="365"/>
  <c r="U73" i="365"/>
  <c r="T73" i="365"/>
  <c r="S73" i="365"/>
  <c r="Q73" i="365"/>
  <c r="P73" i="365"/>
  <c r="O73" i="365"/>
  <c r="N73" i="365"/>
  <c r="M73" i="365"/>
  <c r="L73" i="365"/>
  <c r="J73" i="365"/>
  <c r="I73" i="365"/>
  <c r="H73" i="365"/>
  <c r="G73" i="365"/>
  <c r="F73" i="365"/>
  <c r="D73" i="365"/>
  <c r="Z72" i="365"/>
  <c r="Y72" i="365"/>
  <c r="X72" i="365"/>
  <c r="W72" i="365"/>
  <c r="V72" i="365"/>
  <c r="U72" i="365"/>
  <c r="T72" i="365"/>
  <c r="S72" i="365"/>
  <c r="Q72" i="365"/>
  <c r="P72" i="365"/>
  <c r="O72" i="365"/>
  <c r="N72" i="365"/>
  <c r="M72" i="365"/>
  <c r="L72" i="365"/>
  <c r="J72" i="365"/>
  <c r="I72" i="365"/>
  <c r="H72" i="365"/>
  <c r="G72" i="365"/>
  <c r="F72" i="365"/>
  <c r="D72" i="365"/>
  <c r="Z71" i="365"/>
  <c r="Y71" i="365"/>
  <c r="X71" i="365"/>
  <c r="W71" i="365"/>
  <c r="V71" i="365"/>
  <c r="U71" i="365"/>
  <c r="T71" i="365"/>
  <c r="S71" i="365"/>
  <c r="Q71" i="365"/>
  <c r="P71" i="365"/>
  <c r="O71" i="365"/>
  <c r="N71" i="365"/>
  <c r="M71" i="365"/>
  <c r="L71" i="365"/>
  <c r="J71" i="365"/>
  <c r="I71" i="365"/>
  <c r="H71" i="365"/>
  <c r="G71" i="365"/>
  <c r="F71" i="365"/>
  <c r="D71" i="365"/>
  <c r="Z70" i="365"/>
  <c r="Y70" i="365"/>
  <c r="X70" i="365"/>
  <c r="W70" i="365"/>
  <c r="V70" i="365"/>
  <c r="U70" i="365"/>
  <c r="T70" i="365"/>
  <c r="S70" i="365"/>
  <c r="Q70" i="365"/>
  <c r="P70" i="365"/>
  <c r="O70" i="365"/>
  <c r="N70" i="365"/>
  <c r="M70" i="365"/>
  <c r="L70" i="365"/>
  <c r="J70" i="365"/>
  <c r="I70" i="365"/>
  <c r="H70" i="365"/>
  <c r="G70" i="365"/>
  <c r="F70" i="365"/>
  <c r="D70" i="365"/>
  <c r="Z69" i="365"/>
  <c r="Y69" i="365"/>
  <c r="X69" i="365"/>
  <c r="W69" i="365"/>
  <c r="V69" i="365"/>
  <c r="U69" i="365"/>
  <c r="T69" i="365"/>
  <c r="S69" i="365"/>
  <c r="Q69" i="365"/>
  <c r="P69" i="365"/>
  <c r="O69" i="365"/>
  <c r="N69" i="365"/>
  <c r="M69" i="365"/>
  <c r="L69" i="365"/>
  <c r="J69" i="365"/>
  <c r="I69" i="365"/>
  <c r="H69" i="365"/>
  <c r="G69" i="365"/>
  <c r="F69" i="365"/>
  <c r="D69" i="365"/>
  <c r="Z68" i="365"/>
  <c r="Y68" i="365"/>
  <c r="X68" i="365"/>
  <c r="W68" i="365"/>
  <c r="V68" i="365"/>
  <c r="U68" i="365"/>
  <c r="T68" i="365"/>
  <c r="S68" i="365"/>
  <c r="Q68" i="365"/>
  <c r="P68" i="365"/>
  <c r="O68" i="365"/>
  <c r="N68" i="365"/>
  <c r="M68" i="365"/>
  <c r="L68" i="365"/>
  <c r="J68" i="365"/>
  <c r="I68" i="365"/>
  <c r="H68" i="365"/>
  <c r="G68" i="365"/>
  <c r="F68" i="365"/>
  <c r="D68" i="365"/>
  <c r="AA67" i="365"/>
  <c r="R67" i="365"/>
  <c r="Z66" i="365"/>
  <c r="Y66" i="365"/>
  <c r="X66" i="365"/>
  <c r="W66" i="365"/>
  <c r="V66" i="365"/>
  <c r="U66" i="365"/>
  <c r="T66" i="365"/>
  <c r="S66" i="365"/>
  <c r="Q66" i="365"/>
  <c r="P66" i="365"/>
  <c r="O66" i="365"/>
  <c r="N66" i="365"/>
  <c r="M66" i="365"/>
  <c r="L66" i="365"/>
  <c r="J66" i="365"/>
  <c r="I66" i="365"/>
  <c r="H66" i="365"/>
  <c r="G66" i="365"/>
  <c r="F66" i="365"/>
  <c r="D66" i="365"/>
  <c r="Z65" i="365"/>
  <c r="Y65" i="365"/>
  <c r="X65" i="365"/>
  <c r="W65" i="365"/>
  <c r="V65" i="365"/>
  <c r="U65" i="365"/>
  <c r="T65" i="365"/>
  <c r="S65" i="365"/>
  <c r="Q65" i="365"/>
  <c r="P65" i="365"/>
  <c r="O65" i="365"/>
  <c r="N65" i="365"/>
  <c r="M65" i="365"/>
  <c r="L65" i="365"/>
  <c r="J65" i="365"/>
  <c r="I65" i="365"/>
  <c r="H65" i="365"/>
  <c r="G65" i="365"/>
  <c r="F65" i="365"/>
  <c r="D65" i="365"/>
  <c r="Z64" i="365"/>
  <c r="Y64" i="365"/>
  <c r="X64" i="365"/>
  <c r="W64" i="365"/>
  <c r="V64" i="365"/>
  <c r="U64" i="365"/>
  <c r="T64" i="365"/>
  <c r="S64" i="365"/>
  <c r="Q64" i="365"/>
  <c r="P64" i="365"/>
  <c r="O64" i="365"/>
  <c r="N64" i="365"/>
  <c r="M64" i="365"/>
  <c r="L64" i="365"/>
  <c r="J64" i="365"/>
  <c r="I64" i="365"/>
  <c r="H64" i="365"/>
  <c r="G64" i="365"/>
  <c r="F64" i="365"/>
  <c r="D64" i="365"/>
  <c r="Z63" i="365"/>
  <c r="Y63" i="365"/>
  <c r="X63" i="365"/>
  <c r="W63" i="365"/>
  <c r="V63" i="365"/>
  <c r="U63" i="365"/>
  <c r="T63" i="365"/>
  <c r="S63" i="365"/>
  <c r="Q63" i="365"/>
  <c r="P63" i="365"/>
  <c r="O63" i="365"/>
  <c r="N63" i="365"/>
  <c r="M63" i="365"/>
  <c r="L63" i="365"/>
  <c r="J63" i="365"/>
  <c r="I63" i="365"/>
  <c r="H63" i="365"/>
  <c r="G63" i="365"/>
  <c r="F63" i="365"/>
  <c r="D63" i="365"/>
  <c r="Z62" i="365"/>
  <c r="Y62" i="365"/>
  <c r="X62" i="365"/>
  <c r="W62" i="365"/>
  <c r="V62" i="365"/>
  <c r="U62" i="365"/>
  <c r="T62" i="365"/>
  <c r="S62" i="365"/>
  <c r="Q62" i="365"/>
  <c r="P62" i="365"/>
  <c r="O62" i="365"/>
  <c r="N62" i="365"/>
  <c r="M62" i="365"/>
  <c r="L62" i="365"/>
  <c r="J62" i="365"/>
  <c r="I62" i="365"/>
  <c r="H62" i="365"/>
  <c r="G62" i="365"/>
  <c r="F62" i="365"/>
  <c r="D62" i="365"/>
  <c r="Z61" i="365"/>
  <c r="Y61" i="365"/>
  <c r="X61" i="365"/>
  <c r="W61" i="365"/>
  <c r="V61" i="365"/>
  <c r="U61" i="365"/>
  <c r="T61" i="365"/>
  <c r="S61" i="365"/>
  <c r="Q61" i="365"/>
  <c r="P61" i="365"/>
  <c r="O61" i="365"/>
  <c r="N61" i="365"/>
  <c r="M61" i="365"/>
  <c r="L61" i="365"/>
  <c r="J61" i="365"/>
  <c r="I61" i="365"/>
  <c r="H61" i="365"/>
  <c r="G61" i="365"/>
  <c r="F61" i="365"/>
  <c r="D61" i="365"/>
  <c r="AA60" i="365"/>
  <c r="R60" i="365"/>
  <c r="Z59" i="365"/>
  <c r="Y59" i="365"/>
  <c r="X59" i="365"/>
  <c r="W59" i="365"/>
  <c r="V59" i="365"/>
  <c r="U59" i="365"/>
  <c r="T59" i="365"/>
  <c r="S59" i="365"/>
  <c r="Q59" i="365"/>
  <c r="P59" i="365"/>
  <c r="O59" i="365"/>
  <c r="N59" i="365"/>
  <c r="M59" i="365"/>
  <c r="L59" i="365"/>
  <c r="J59" i="365"/>
  <c r="I59" i="365"/>
  <c r="H59" i="365"/>
  <c r="G59" i="365"/>
  <c r="F59" i="365"/>
  <c r="D59" i="365"/>
  <c r="Z58" i="365"/>
  <c r="Y58" i="365"/>
  <c r="X58" i="365"/>
  <c r="W58" i="365"/>
  <c r="V58" i="365"/>
  <c r="U58" i="365"/>
  <c r="T58" i="365"/>
  <c r="S58" i="365"/>
  <c r="Q58" i="365"/>
  <c r="P58" i="365"/>
  <c r="O58" i="365"/>
  <c r="N58" i="365"/>
  <c r="M58" i="365"/>
  <c r="L58" i="365"/>
  <c r="J58" i="365"/>
  <c r="I58" i="365"/>
  <c r="H58" i="365"/>
  <c r="G58" i="365"/>
  <c r="F58" i="365"/>
  <c r="D58" i="365"/>
  <c r="Z57" i="365"/>
  <c r="Y57" i="365"/>
  <c r="X57" i="365"/>
  <c r="W57" i="365"/>
  <c r="V57" i="365"/>
  <c r="U57" i="365"/>
  <c r="T57" i="365"/>
  <c r="S57" i="365"/>
  <c r="Q57" i="365"/>
  <c r="P57" i="365"/>
  <c r="O57" i="365"/>
  <c r="N57" i="365"/>
  <c r="M57" i="365"/>
  <c r="L57" i="365"/>
  <c r="J57" i="365"/>
  <c r="I57" i="365"/>
  <c r="H57" i="365"/>
  <c r="G57" i="365"/>
  <c r="F57" i="365"/>
  <c r="D57" i="365"/>
  <c r="Z56" i="365"/>
  <c r="Y56" i="365"/>
  <c r="X56" i="365"/>
  <c r="W56" i="365"/>
  <c r="V56" i="365"/>
  <c r="U56" i="365"/>
  <c r="T56" i="365"/>
  <c r="S56" i="365"/>
  <c r="Q56" i="365"/>
  <c r="P56" i="365"/>
  <c r="O56" i="365"/>
  <c r="N56" i="365"/>
  <c r="M56" i="365"/>
  <c r="L56" i="365"/>
  <c r="J56" i="365"/>
  <c r="I56" i="365"/>
  <c r="H56" i="365"/>
  <c r="G56" i="365"/>
  <c r="F56" i="365"/>
  <c r="D56" i="365"/>
  <c r="Z55" i="365"/>
  <c r="Y55" i="365"/>
  <c r="X55" i="365"/>
  <c r="W55" i="365"/>
  <c r="V55" i="365"/>
  <c r="U55" i="365"/>
  <c r="T55" i="365"/>
  <c r="S55" i="365"/>
  <c r="Q55" i="365"/>
  <c r="P55" i="365"/>
  <c r="O55" i="365"/>
  <c r="N55" i="365"/>
  <c r="M55" i="365"/>
  <c r="L55" i="365"/>
  <c r="J55" i="365"/>
  <c r="I55" i="365"/>
  <c r="H55" i="365"/>
  <c r="G55" i="365"/>
  <c r="F55" i="365"/>
  <c r="D55" i="365"/>
  <c r="Z54" i="365"/>
  <c r="Y54" i="365"/>
  <c r="X54" i="365"/>
  <c r="W54" i="365"/>
  <c r="V54" i="365"/>
  <c r="U54" i="365"/>
  <c r="T54" i="365"/>
  <c r="S54" i="365"/>
  <c r="Q54" i="365"/>
  <c r="P54" i="365"/>
  <c r="O54" i="365"/>
  <c r="N54" i="365"/>
  <c r="M54" i="365"/>
  <c r="L54" i="365"/>
  <c r="J54" i="365"/>
  <c r="I54" i="365"/>
  <c r="H54" i="365"/>
  <c r="G54" i="365"/>
  <c r="F54" i="365"/>
  <c r="D54" i="365"/>
  <c r="Z53" i="365"/>
  <c r="Y53" i="365"/>
  <c r="X53" i="365"/>
  <c r="W53" i="365"/>
  <c r="V53" i="365"/>
  <c r="U53" i="365"/>
  <c r="T53" i="365"/>
  <c r="S53" i="365"/>
  <c r="Q53" i="365"/>
  <c r="P53" i="365"/>
  <c r="O53" i="365"/>
  <c r="N53" i="365"/>
  <c r="M53" i="365"/>
  <c r="L53" i="365"/>
  <c r="J53" i="365"/>
  <c r="I53" i="365"/>
  <c r="H53" i="365"/>
  <c r="G53" i="365"/>
  <c r="F53" i="365"/>
  <c r="D53" i="365"/>
  <c r="AA52" i="365"/>
  <c r="R52" i="365"/>
  <c r="Z51" i="365"/>
  <c r="Y51" i="365"/>
  <c r="X51" i="365"/>
  <c r="W51" i="365"/>
  <c r="V51" i="365"/>
  <c r="U51" i="365"/>
  <c r="T51" i="365"/>
  <c r="S51" i="365"/>
  <c r="Q51" i="365"/>
  <c r="P51" i="365"/>
  <c r="O51" i="365"/>
  <c r="N51" i="365"/>
  <c r="M51" i="365"/>
  <c r="L51" i="365"/>
  <c r="J51" i="365"/>
  <c r="I51" i="365"/>
  <c r="H51" i="365"/>
  <c r="G51" i="365"/>
  <c r="F51" i="365"/>
  <c r="D51" i="365"/>
  <c r="Z50" i="365"/>
  <c r="Y50" i="365"/>
  <c r="X50" i="365"/>
  <c r="W50" i="365"/>
  <c r="V50" i="365"/>
  <c r="U50" i="365"/>
  <c r="T50" i="365"/>
  <c r="S50" i="365"/>
  <c r="Q50" i="365"/>
  <c r="P50" i="365"/>
  <c r="O50" i="365"/>
  <c r="N50" i="365"/>
  <c r="M50" i="365"/>
  <c r="L50" i="365"/>
  <c r="J50" i="365"/>
  <c r="I50" i="365"/>
  <c r="H50" i="365"/>
  <c r="G50" i="365"/>
  <c r="F50" i="365"/>
  <c r="D50" i="365"/>
  <c r="Z49" i="365"/>
  <c r="Y49" i="365"/>
  <c r="X49" i="365"/>
  <c r="W49" i="365"/>
  <c r="V49" i="365"/>
  <c r="U49" i="365"/>
  <c r="T49" i="365"/>
  <c r="S49" i="365"/>
  <c r="Q49" i="365"/>
  <c r="P49" i="365"/>
  <c r="O49" i="365"/>
  <c r="N49" i="365"/>
  <c r="M49" i="365"/>
  <c r="L49" i="365"/>
  <c r="J49" i="365"/>
  <c r="I49" i="365"/>
  <c r="H49" i="365"/>
  <c r="G49" i="365"/>
  <c r="F49" i="365"/>
  <c r="D49" i="365"/>
  <c r="Z48" i="365"/>
  <c r="Y48" i="365"/>
  <c r="X48" i="365"/>
  <c r="W48" i="365"/>
  <c r="V48" i="365"/>
  <c r="U48" i="365"/>
  <c r="T48" i="365"/>
  <c r="S48" i="365"/>
  <c r="Q48" i="365"/>
  <c r="P48" i="365"/>
  <c r="O48" i="365"/>
  <c r="N48" i="365"/>
  <c r="M48" i="365"/>
  <c r="L48" i="365"/>
  <c r="J48" i="365"/>
  <c r="I48" i="365"/>
  <c r="H48" i="365"/>
  <c r="G48" i="365"/>
  <c r="F48" i="365"/>
  <c r="D48" i="365"/>
  <c r="Z47" i="365"/>
  <c r="Y47" i="365"/>
  <c r="X47" i="365"/>
  <c r="W47" i="365"/>
  <c r="V47" i="365"/>
  <c r="U47" i="365"/>
  <c r="T47" i="365"/>
  <c r="S47" i="365"/>
  <c r="Q47" i="365"/>
  <c r="P47" i="365"/>
  <c r="O47" i="365"/>
  <c r="N47" i="365"/>
  <c r="M47" i="365"/>
  <c r="L47" i="365"/>
  <c r="J47" i="365"/>
  <c r="I47" i="365"/>
  <c r="H47" i="365"/>
  <c r="G47" i="365"/>
  <c r="F47" i="365"/>
  <c r="D47" i="365"/>
  <c r="Z46" i="365"/>
  <c r="Y46" i="365"/>
  <c r="X46" i="365"/>
  <c r="W46" i="365"/>
  <c r="V46" i="365"/>
  <c r="U46" i="365"/>
  <c r="T46" i="365"/>
  <c r="S46" i="365"/>
  <c r="Q46" i="365"/>
  <c r="P46" i="365"/>
  <c r="O46" i="365"/>
  <c r="N46" i="365"/>
  <c r="M46" i="365"/>
  <c r="L46" i="365"/>
  <c r="J46" i="365"/>
  <c r="I46" i="365"/>
  <c r="H46" i="365"/>
  <c r="G46" i="365"/>
  <c r="F46" i="365"/>
  <c r="D46" i="365"/>
  <c r="AA45" i="365"/>
  <c r="R45" i="365"/>
  <c r="Z44" i="365"/>
  <c r="Z43" i="365" s="1"/>
  <c r="Y44" i="365"/>
  <c r="Y43" i="365" s="1"/>
  <c r="X44" i="365"/>
  <c r="X43" i="365" s="1"/>
  <c r="W44" i="365"/>
  <c r="W43" i="365" s="1"/>
  <c r="V44" i="365"/>
  <c r="V43" i="365" s="1"/>
  <c r="U44" i="365"/>
  <c r="U43" i="365" s="1"/>
  <c r="T44" i="365"/>
  <c r="T43" i="365" s="1"/>
  <c r="S44" i="365"/>
  <c r="S43" i="365" s="1"/>
  <c r="Q44" i="365"/>
  <c r="Q43" i="365" s="1"/>
  <c r="P44" i="365"/>
  <c r="P43" i="365" s="1"/>
  <c r="O44" i="365"/>
  <c r="O43" i="365" s="1"/>
  <c r="N44" i="365"/>
  <c r="N43" i="365" s="1"/>
  <c r="M44" i="365"/>
  <c r="L44" i="365"/>
  <c r="L43" i="365" s="1"/>
  <c r="J44" i="365"/>
  <c r="J43" i="365" s="1"/>
  <c r="I44" i="365"/>
  <c r="I43" i="365" s="1"/>
  <c r="H44" i="365"/>
  <c r="H43" i="365" s="1"/>
  <c r="G44" i="365"/>
  <c r="G43" i="365" s="1"/>
  <c r="F44" i="365"/>
  <c r="F43" i="365" s="1"/>
  <c r="D44" i="365"/>
  <c r="D43" i="365" s="1"/>
  <c r="Z42" i="365"/>
  <c r="Y42" i="365"/>
  <c r="X42" i="365"/>
  <c r="W42" i="365"/>
  <c r="V42" i="365"/>
  <c r="U42" i="365"/>
  <c r="T42" i="365"/>
  <c r="S42" i="365"/>
  <c r="Q42" i="365"/>
  <c r="P42" i="365"/>
  <c r="O42" i="365"/>
  <c r="N42" i="365"/>
  <c r="M42" i="365"/>
  <c r="L42" i="365"/>
  <c r="J42" i="365"/>
  <c r="I42" i="365"/>
  <c r="H42" i="365"/>
  <c r="G42" i="365"/>
  <c r="F42" i="365"/>
  <c r="D42" i="365"/>
  <c r="Z41" i="365"/>
  <c r="Y41" i="365"/>
  <c r="X41" i="365"/>
  <c r="W41" i="365"/>
  <c r="V41" i="365"/>
  <c r="U41" i="365"/>
  <c r="T41" i="365"/>
  <c r="S41" i="365"/>
  <c r="Q41" i="365"/>
  <c r="P41" i="365"/>
  <c r="O41" i="365"/>
  <c r="N41" i="365"/>
  <c r="M41" i="365"/>
  <c r="L41" i="365"/>
  <c r="J41" i="365"/>
  <c r="I41" i="365"/>
  <c r="H41" i="365"/>
  <c r="G41" i="365"/>
  <c r="F41" i="365"/>
  <c r="D41" i="365"/>
  <c r="Z40" i="365"/>
  <c r="Y40" i="365"/>
  <c r="X40" i="365"/>
  <c r="W40" i="365"/>
  <c r="V40" i="365"/>
  <c r="U40" i="365"/>
  <c r="T40" i="365"/>
  <c r="S40" i="365"/>
  <c r="Q40" i="365"/>
  <c r="P40" i="365"/>
  <c r="O40" i="365"/>
  <c r="N40" i="365"/>
  <c r="M40" i="365"/>
  <c r="L40" i="365"/>
  <c r="J40" i="365"/>
  <c r="I40" i="365"/>
  <c r="H40" i="365"/>
  <c r="G40" i="365"/>
  <c r="F40" i="365"/>
  <c r="D40" i="365"/>
  <c r="Z39" i="365"/>
  <c r="Y39" i="365"/>
  <c r="X39" i="365"/>
  <c r="W39" i="365"/>
  <c r="V39" i="365"/>
  <c r="U39" i="365"/>
  <c r="T39" i="365"/>
  <c r="S39" i="365"/>
  <c r="Q39" i="365"/>
  <c r="P39" i="365"/>
  <c r="O39" i="365"/>
  <c r="N39" i="365"/>
  <c r="M39" i="365"/>
  <c r="L39" i="365"/>
  <c r="J39" i="365"/>
  <c r="I39" i="365"/>
  <c r="H39" i="365"/>
  <c r="G39" i="365"/>
  <c r="F39" i="365"/>
  <c r="D39" i="365"/>
  <c r="Z38" i="365"/>
  <c r="Y38" i="365"/>
  <c r="X38" i="365"/>
  <c r="W38" i="365"/>
  <c r="V38" i="365"/>
  <c r="U38" i="365"/>
  <c r="T38" i="365"/>
  <c r="S38" i="365"/>
  <c r="Q38" i="365"/>
  <c r="P38" i="365"/>
  <c r="O38" i="365"/>
  <c r="N38" i="365"/>
  <c r="M38" i="365"/>
  <c r="L38" i="365"/>
  <c r="J38" i="365"/>
  <c r="I38" i="365"/>
  <c r="H38" i="365"/>
  <c r="G38" i="365"/>
  <c r="F38" i="365"/>
  <c r="D38" i="365"/>
  <c r="Z37" i="365"/>
  <c r="Y37" i="365"/>
  <c r="X37" i="365"/>
  <c r="W37" i="365"/>
  <c r="V37" i="365"/>
  <c r="U37" i="365"/>
  <c r="T37" i="365"/>
  <c r="S37" i="365"/>
  <c r="Q37" i="365"/>
  <c r="P37" i="365"/>
  <c r="O37" i="365"/>
  <c r="N37" i="365"/>
  <c r="M37" i="365"/>
  <c r="L37" i="365"/>
  <c r="J37" i="365"/>
  <c r="I37" i="365"/>
  <c r="H37" i="365"/>
  <c r="G37" i="365"/>
  <c r="F37" i="365"/>
  <c r="D37" i="365"/>
  <c r="AA36" i="365"/>
  <c r="R36" i="365"/>
  <c r="Z35" i="365"/>
  <c r="Y35" i="365"/>
  <c r="X35" i="365"/>
  <c r="W35" i="365"/>
  <c r="V35" i="365"/>
  <c r="U35" i="365"/>
  <c r="T35" i="365"/>
  <c r="S35" i="365"/>
  <c r="Q35" i="365"/>
  <c r="P35" i="365"/>
  <c r="O35" i="365"/>
  <c r="N35" i="365"/>
  <c r="M35" i="365"/>
  <c r="L35" i="365"/>
  <c r="J35" i="365"/>
  <c r="I35" i="365"/>
  <c r="H35" i="365"/>
  <c r="G35" i="365"/>
  <c r="F35" i="365"/>
  <c r="D35" i="365"/>
  <c r="Z34" i="365"/>
  <c r="Y34" i="365"/>
  <c r="X34" i="365"/>
  <c r="W34" i="365"/>
  <c r="V34" i="365"/>
  <c r="U34" i="365"/>
  <c r="T34" i="365"/>
  <c r="S34" i="365"/>
  <c r="Q34" i="365"/>
  <c r="P34" i="365"/>
  <c r="O34" i="365"/>
  <c r="N34" i="365"/>
  <c r="M34" i="365"/>
  <c r="L34" i="365"/>
  <c r="J34" i="365"/>
  <c r="I34" i="365"/>
  <c r="H34" i="365"/>
  <c r="G34" i="365"/>
  <c r="F34" i="365"/>
  <c r="D34" i="365"/>
  <c r="Z33" i="365"/>
  <c r="Y33" i="365"/>
  <c r="X33" i="365"/>
  <c r="W33" i="365"/>
  <c r="V33" i="365"/>
  <c r="U33" i="365"/>
  <c r="T33" i="365"/>
  <c r="S33" i="365"/>
  <c r="Q33" i="365"/>
  <c r="P33" i="365"/>
  <c r="O33" i="365"/>
  <c r="N33" i="365"/>
  <c r="M33" i="365"/>
  <c r="L33" i="365"/>
  <c r="J33" i="365"/>
  <c r="I33" i="365"/>
  <c r="H33" i="365"/>
  <c r="G33" i="365"/>
  <c r="F33" i="365"/>
  <c r="D33" i="365"/>
  <c r="Z32" i="365"/>
  <c r="Y32" i="365"/>
  <c r="X32" i="365"/>
  <c r="W32" i="365"/>
  <c r="V32" i="365"/>
  <c r="U32" i="365"/>
  <c r="T32" i="365"/>
  <c r="S32" i="365"/>
  <c r="Q32" i="365"/>
  <c r="P32" i="365"/>
  <c r="O32" i="365"/>
  <c r="N32" i="365"/>
  <c r="M32" i="365"/>
  <c r="L32" i="365"/>
  <c r="J32" i="365"/>
  <c r="I32" i="365"/>
  <c r="H32" i="365"/>
  <c r="G32" i="365"/>
  <c r="F32" i="365"/>
  <c r="D32" i="365"/>
  <c r="Z31" i="365"/>
  <c r="Y31" i="365"/>
  <c r="X31" i="365"/>
  <c r="W31" i="365"/>
  <c r="V31" i="365"/>
  <c r="U31" i="365"/>
  <c r="T31" i="365"/>
  <c r="S31" i="365"/>
  <c r="Q31" i="365"/>
  <c r="P31" i="365"/>
  <c r="O31" i="365"/>
  <c r="N31" i="365"/>
  <c r="M31" i="365"/>
  <c r="L31" i="365"/>
  <c r="J31" i="365"/>
  <c r="I31" i="365"/>
  <c r="H31" i="365"/>
  <c r="G31" i="365"/>
  <c r="F31" i="365"/>
  <c r="D31" i="365"/>
  <c r="Z30" i="365"/>
  <c r="Y30" i="365"/>
  <c r="X30" i="365"/>
  <c r="W30" i="365"/>
  <c r="V30" i="365"/>
  <c r="U30" i="365"/>
  <c r="T30" i="365"/>
  <c r="S30" i="365"/>
  <c r="Q30" i="365"/>
  <c r="P30" i="365"/>
  <c r="O30" i="365"/>
  <c r="N30" i="365"/>
  <c r="M30" i="365"/>
  <c r="L30" i="365"/>
  <c r="J30" i="365"/>
  <c r="I30" i="365"/>
  <c r="H30" i="365"/>
  <c r="G30" i="365"/>
  <c r="F30" i="365"/>
  <c r="D30" i="365"/>
  <c r="AA29" i="365"/>
  <c r="R29" i="365"/>
  <c r="Z28" i="365"/>
  <c r="Z27" i="365" s="1"/>
  <c r="Y28" i="365"/>
  <c r="Y27" i="365" s="1"/>
  <c r="X28" i="365"/>
  <c r="X27" i="365" s="1"/>
  <c r="W28" i="365"/>
  <c r="W27" i="365" s="1"/>
  <c r="V28" i="365"/>
  <c r="V27" i="365" s="1"/>
  <c r="U28" i="365"/>
  <c r="U27" i="365" s="1"/>
  <c r="T28" i="365"/>
  <c r="T27" i="365" s="1"/>
  <c r="S28" i="365"/>
  <c r="Q28" i="365"/>
  <c r="Q27" i="365" s="1"/>
  <c r="P28" i="365"/>
  <c r="P27" i="365" s="1"/>
  <c r="O28" i="365"/>
  <c r="O27" i="365" s="1"/>
  <c r="N28" i="365"/>
  <c r="M28" i="365"/>
  <c r="M27" i="365" s="1"/>
  <c r="L28" i="365"/>
  <c r="L27" i="365" s="1"/>
  <c r="J28" i="365"/>
  <c r="J27" i="365" s="1"/>
  <c r="I28" i="365"/>
  <c r="I27" i="365" s="1"/>
  <c r="H28" i="365"/>
  <c r="H27" i="365" s="1"/>
  <c r="G28" i="365"/>
  <c r="G27" i="365" s="1"/>
  <c r="G26" i="365" s="1"/>
  <c r="F28" i="365"/>
  <c r="F27" i="365" s="1"/>
  <c r="D28" i="365"/>
  <c r="Z25" i="365"/>
  <c r="Y25" i="365"/>
  <c r="X25" i="365"/>
  <c r="W25" i="365"/>
  <c r="V25" i="365"/>
  <c r="U25" i="365"/>
  <c r="T25" i="365"/>
  <c r="S25" i="365"/>
  <c r="Q25" i="365"/>
  <c r="P25" i="365"/>
  <c r="O25" i="365"/>
  <c r="N25" i="365"/>
  <c r="M25" i="365"/>
  <c r="L25" i="365"/>
  <c r="J25" i="365"/>
  <c r="I25" i="365"/>
  <c r="H25" i="365"/>
  <c r="G25" i="365"/>
  <c r="F25" i="365"/>
  <c r="D25" i="365"/>
  <c r="Z24" i="365"/>
  <c r="Y24" i="365"/>
  <c r="X24" i="365"/>
  <c r="W24" i="365"/>
  <c r="V24" i="365"/>
  <c r="U24" i="365"/>
  <c r="T24" i="365"/>
  <c r="S24" i="365"/>
  <c r="Q24" i="365"/>
  <c r="P24" i="365"/>
  <c r="O24" i="365"/>
  <c r="N24" i="365"/>
  <c r="M24" i="365"/>
  <c r="L24" i="365"/>
  <c r="J24" i="365"/>
  <c r="I24" i="365"/>
  <c r="H24" i="365"/>
  <c r="G24" i="365"/>
  <c r="F24" i="365"/>
  <c r="D24" i="365"/>
  <c r="Z23" i="365"/>
  <c r="Z22" i="365" s="1"/>
  <c r="Y23" i="365"/>
  <c r="X23" i="365"/>
  <c r="W23" i="365"/>
  <c r="W22" i="365" s="1"/>
  <c r="V23" i="365"/>
  <c r="V22" i="365" s="1"/>
  <c r="U23" i="365"/>
  <c r="T23" i="365"/>
  <c r="S23" i="365"/>
  <c r="Q23" i="365"/>
  <c r="Q22" i="365" s="1"/>
  <c r="P23" i="365"/>
  <c r="O23" i="365"/>
  <c r="O22" i="365" s="1"/>
  <c r="N23" i="365"/>
  <c r="N22" i="365" s="1"/>
  <c r="M23" i="365"/>
  <c r="M22" i="365" s="1"/>
  <c r="L23" i="365"/>
  <c r="J23" i="365"/>
  <c r="I23" i="365"/>
  <c r="I22" i="365" s="1"/>
  <c r="H23" i="365"/>
  <c r="H22" i="365" s="1"/>
  <c r="G23" i="365"/>
  <c r="F23" i="365"/>
  <c r="D23" i="365"/>
  <c r="D22" i="365" s="1"/>
  <c r="Z21" i="365"/>
  <c r="Y21" i="365"/>
  <c r="X21" i="365"/>
  <c r="W21" i="365"/>
  <c r="V21" i="365"/>
  <c r="U21" i="365"/>
  <c r="T21" i="365"/>
  <c r="S21" i="365"/>
  <c r="Q21" i="365"/>
  <c r="P21" i="365"/>
  <c r="O21" i="365"/>
  <c r="N21" i="365"/>
  <c r="M21" i="365"/>
  <c r="L21" i="365"/>
  <c r="J21" i="365"/>
  <c r="I21" i="365"/>
  <c r="H21" i="365"/>
  <c r="G21" i="365"/>
  <c r="F21" i="365"/>
  <c r="D21" i="365"/>
  <c r="Z20" i="365"/>
  <c r="Y20" i="365"/>
  <c r="X20" i="365"/>
  <c r="W20" i="365"/>
  <c r="V20" i="365"/>
  <c r="U20" i="365"/>
  <c r="T20" i="365"/>
  <c r="S20" i="365"/>
  <c r="Q20" i="365"/>
  <c r="P20" i="365"/>
  <c r="O20" i="365"/>
  <c r="N20" i="365"/>
  <c r="M20" i="365"/>
  <c r="L20" i="365"/>
  <c r="J20" i="365"/>
  <c r="I20" i="365"/>
  <c r="H20" i="365"/>
  <c r="G20" i="365"/>
  <c r="F20" i="365"/>
  <c r="D20" i="365"/>
  <c r="Z19" i="365"/>
  <c r="Y19" i="365"/>
  <c r="Y18" i="365" s="1"/>
  <c r="Y17" i="365" s="1"/>
  <c r="X19" i="365"/>
  <c r="X18" i="365" s="1"/>
  <c r="X17" i="365" s="1"/>
  <c r="W19" i="365"/>
  <c r="V19" i="365"/>
  <c r="U19" i="365"/>
  <c r="U18" i="365" s="1"/>
  <c r="U17" i="365" s="1"/>
  <c r="T19" i="365"/>
  <c r="T18" i="365" s="1"/>
  <c r="T17" i="365" s="1"/>
  <c r="S19" i="365"/>
  <c r="S18" i="365" s="1"/>
  <c r="S17" i="365" s="1"/>
  <c r="Q19" i="365"/>
  <c r="Q18" i="365" s="1"/>
  <c r="Q17" i="365" s="1"/>
  <c r="P19" i="365"/>
  <c r="P18" i="365" s="1"/>
  <c r="P17" i="365" s="1"/>
  <c r="O19" i="365"/>
  <c r="O18" i="365" s="1"/>
  <c r="O17" i="365" s="1"/>
  <c r="N19" i="365"/>
  <c r="M19" i="365"/>
  <c r="M18" i="365" s="1"/>
  <c r="M17" i="365" s="1"/>
  <c r="L19" i="365"/>
  <c r="J19" i="365"/>
  <c r="J18" i="365" s="1"/>
  <c r="J17" i="365" s="1"/>
  <c r="I19" i="365"/>
  <c r="H19" i="365"/>
  <c r="G19" i="365"/>
  <c r="G18" i="365" s="1"/>
  <c r="G17" i="365" s="1"/>
  <c r="F19" i="365"/>
  <c r="F18" i="365" s="1"/>
  <c r="F17" i="365" s="1"/>
  <c r="D19" i="365"/>
  <c r="Z16" i="365"/>
  <c r="Z15" i="365" s="1"/>
  <c r="Y16" i="365"/>
  <c r="Y15" i="365" s="1"/>
  <c r="X16" i="365"/>
  <c r="X15" i="365" s="1"/>
  <c r="W16" i="365"/>
  <c r="W15" i="365" s="1"/>
  <c r="V16" i="365"/>
  <c r="V15" i="365" s="1"/>
  <c r="U16" i="365"/>
  <c r="U15" i="365" s="1"/>
  <c r="T16" i="365"/>
  <c r="T15" i="365" s="1"/>
  <c r="S16" i="365"/>
  <c r="S15" i="365" s="1"/>
  <c r="Q16" i="365"/>
  <c r="Q15" i="365" s="1"/>
  <c r="P16" i="365"/>
  <c r="P15" i="365" s="1"/>
  <c r="O16" i="365"/>
  <c r="O15" i="365" s="1"/>
  <c r="N16" i="365"/>
  <c r="N15" i="365" s="1"/>
  <c r="M16" i="365"/>
  <c r="L16" i="365"/>
  <c r="L15" i="365" s="1"/>
  <c r="J16" i="365"/>
  <c r="J15" i="365" s="1"/>
  <c r="I16" i="365"/>
  <c r="I15" i="365" s="1"/>
  <c r="H16" i="365"/>
  <c r="H15" i="365" s="1"/>
  <c r="G16" i="365"/>
  <c r="G15" i="365" s="1"/>
  <c r="F16" i="365"/>
  <c r="F15" i="365" s="1"/>
  <c r="D16" i="365"/>
  <c r="D15" i="365" s="1"/>
  <c r="AA14" i="365"/>
  <c r="R14" i="365"/>
  <c r="K14" i="365"/>
  <c r="V1173" i="365" l="1"/>
  <c r="AB1343" i="365"/>
  <c r="AB1347" i="365"/>
  <c r="AB1351" i="365"/>
  <c r="AB1355" i="365"/>
  <c r="AB1447" i="365"/>
  <c r="AB1451" i="365"/>
  <c r="N1518" i="365"/>
  <c r="W1518" i="365"/>
  <c r="AB962" i="365"/>
  <c r="AB1068" i="365"/>
  <c r="AB1076" i="365"/>
  <c r="AC1076" i="365" s="1"/>
  <c r="AB1444" i="365"/>
  <c r="V249" i="365"/>
  <c r="Z212" i="365"/>
  <c r="H212" i="365"/>
  <c r="M212" i="365"/>
  <c r="Q212" i="365"/>
  <c r="V212" i="365"/>
  <c r="X260" i="365"/>
  <c r="X259" i="365" s="1"/>
  <c r="X258" i="365" s="1"/>
  <c r="L1007" i="365"/>
  <c r="AB1178" i="365"/>
  <c r="X1185" i="365"/>
  <c r="AB1482" i="365"/>
  <c r="AB1489" i="365"/>
  <c r="AB1495" i="365"/>
  <c r="AB1499" i="365"/>
  <c r="AB1503" i="365"/>
  <c r="F212" i="365"/>
  <c r="J212" i="365"/>
  <c r="O212" i="365"/>
  <c r="T212" i="365"/>
  <c r="X212" i="365"/>
  <c r="L260" i="365"/>
  <c r="L259" i="365" s="1"/>
  <c r="L258" i="365" s="1"/>
  <c r="P260" i="365"/>
  <c r="P259" i="365" s="1"/>
  <c r="P258" i="365" s="1"/>
  <c r="AB937" i="365"/>
  <c r="AB947" i="365"/>
  <c r="R1037" i="365"/>
  <c r="AB1211" i="365"/>
  <c r="AB1338" i="365"/>
  <c r="AB1445" i="365"/>
  <c r="AB1605" i="365"/>
  <c r="H1125" i="365"/>
  <c r="O1146" i="365"/>
  <c r="O1145" i="365" s="1"/>
  <c r="J1173" i="365"/>
  <c r="AB1196" i="365"/>
  <c r="AB1279" i="365"/>
  <c r="AB1283" i="365"/>
  <c r="D1292" i="365"/>
  <c r="D1291" i="365" s="1"/>
  <c r="I1292" i="365"/>
  <c r="I1291" i="365" s="1"/>
  <c r="N1292" i="365"/>
  <c r="N1291" i="365" s="1"/>
  <c r="S1292" i="365"/>
  <c r="S1291" i="365" s="1"/>
  <c r="W1292" i="365"/>
  <c r="W1291" i="365" s="1"/>
  <c r="AB1309" i="365"/>
  <c r="AB1325" i="365"/>
  <c r="AB1390" i="365"/>
  <c r="AB1394" i="365"/>
  <c r="AB1398" i="365"/>
  <c r="AB1402" i="365"/>
  <c r="AB1406" i="365"/>
  <c r="AB1414" i="365"/>
  <c r="Q166" i="365"/>
  <c r="AB1428" i="365"/>
  <c r="AB1469" i="365"/>
  <c r="AB1519" i="365"/>
  <c r="AC1519" i="365" s="1"/>
  <c r="AB1547" i="365"/>
  <c r="AB1551" i="365"/>
  <c r="H260" i="365"/>
  <c r="V260" i="365"/>
  <c r="AB1062" i="365"/>
  <c r="F1207" i="365"/>
  <c r="F1206" i="365" s="1"/>
  <c r="F1205" i="365" s="1"/>
  <c r="J1207" i="365"/>
  <c r="J1206" i="365" s="1"/>
  <c r="J1205" i="365" s="1"/>
  <c r="O1207" i="365"/>
  <c r="O1206" i="365" s="1"/>
  <c r="O1205" i="365" s="1"/>
  <c r="T1207" i="365"/>
  <c r="T1206" i="365" s="1"/>
  <c r="T1205" i="365" s="1"/>
  <c r="X1207" i="365"/>
  <c r="X1206" i="365" s="1"/>
  <c r="X1205" i="365" s="1"/>
  <c r="P1207" i="365"/>
  <c r="G1478" i="365"/>
  <c r="AB1511" i="365"/>
  <c r="AB1515" i="365"/>
  <c r="AB1537" i="365"/>
  <c r="AB1545" i="365"/>
  <c r="AB1569" i="365"/>
  <c r="AB1585" i="365"/>
  <c r="AB1589" i="365"/>
  <c r="G1658" i="365"/>
  <c r="L1658" i="365"/>
  <c r="AB1749" i="365"/>
  <c r="AB1213" i="365"/>
  <c r="U1120" i="365"/>
  <c r="U1119" i="365" s="1"/>
  <c r="U1118" i="365" s="1"/>
  <c r="F260" i="365"/>
  <c r="O260" i="365"/>
  <c r="O259" i="365" s="1"/>
  <c r="O258" i="365" s="1"/>
  <c r="O1134" i="365"/>
  <c r="X1134" i="365"/>
  <c r="AB1232" i="365"/>
  <c r="Y1265" i="365"/>
  <c r="AB1324" i="365"/>
  <c r="AB1349" i="365"/>
  <c r="AB1357" i="365"/>
  <c r="AB1361" i="365"/>
  <c r="AB1369" i="365"/>
  <c r="AB1377" i="365"/>
  <c r="AB1385" i="365"/>
  <c r="AB1449" i="365"/>
  <c r="H1762" i="365"/>
  <c r="H1761" i="365" s="1"/>
  <c r="Q1762" i="365"/>
  <c r="Q1761" i="365" s="1"/>
  <c r="J220" i="365"/>
  <c r="AB1070" i="365"/>
  <c r="G1125" i="365"/>
  <c r="P1125" i="365"/>
  <c r="U1125" i="365"/>
  <c r="Y1125" i="365"/>
  <c r="D1134" i="365"/>
  <c r="U1185" i="365"/>
  <c r="Y1185" i="365"/>
  <c r="H1185" i="365"/>
  <c r="Y1257" i="365"/>
  <c r="AB1260" i="365"/>
  <c r="AB1286" i="365"/>
  <c r="AB1363" i="365"/>
  <c r="AB1371" i="365"/>
  <c r="AB1379" i="365"/>
  <c r="AB1419" i="365"/>
  <c r="AB1464" i="365"/>
  <c r="AB1473" i="365"/>
  <c r="AB1477" i="365"/>
  <c r="AB1488" i="365"/>
  <c r="AB1497" i="365"/>
  <c r="AB1501" i="365"/>
  <c r="AB1536" i="365"/>
  <c r="AB1544" i="365"/>
  <c r="AB1568" i="365"/>
  <c r="AB1610" i="365"/>
  <c r="AB1618" i="365"/>
  <c r="F1518" i="365"/>
  <c r="AB1642" i="365"/>
  <c r="D166" i="365"/>
  <c r="I166" i="365"/>
  <c r="N166" i="365"/>
  <c r="W166" i="365"/>
  <c r="H259" i="365"/>
  <c r="H258" i="365" s="1"/>
  <c r="V259" i="365"/>
  <c r="V258" i="365" s="1"/>
  <c r="G1146" i="365"/>
  <c r="G1145" i="365" s="1"/>
  <c r="AB1586" i="365"/>
  <c r="AB1748" i="365"/>
  <c r="R204" i="365"/>
  <c r="D260" i="365"/>
  <c r="D259" i="365" s="1"/>
  <c r="I260" i="365"/>
  <c r="I259" i="365" s="1"/>
  <c r="N260" i="365"/>
  <c r="N259" i="365" s="1"/>
  <c r="N258" i="365" s="1"/>
  <c r="S260" i="365"/>
  <c r="S259" i="365" s="1"/>
  <c r="W260" i="365"/>
  <c r="W259" i="365" s="1"/>
  <c r="W258" i="365" s="1"/>
  <c r="H430" i="365"/>
  <c r="V430" i="365"/>
  <c r="Z430" i="365"/>
  <c r="W821" i="365"/>
  <c r="W820" i="365" s="1"/>
  <c r="M821" i="365"/>
  <c r="M820" i="365" s="1"/>
  <c r="N1173" i="365"/>
  <c r="S1173" i="365"/>
  <c r="W1173" i="365"/>
  <c r="J1172" i="365"/>
  <c r="AB1197" i="365"/>
  <c r="AC1197" i="365" s="1"/>
  <c r="R94" i="365"/>
  <c r="Y166" i="365"/>
  <c r="AB323" i="365"/>
  <c r="AB965" i="365"/>
  <c r="AB1115" i="365"/>
  <c r="AB1312" i="365"/>
  <c r="AB1332" i="365"/>
  <c r="AB1393" i="365"/>
  <c r="AB1401" i="365"/>
  <c r="AB1409" i="365"/>
  <c r="AB1417" i="365"/>
  <c r="AB1421" i="365"/>
  <c r="AB1455" i="365"/>
  <c r="AB1579" i="365"/>
  <c r="AB1591" i="365"/>
  <c r="AB1595" i="365"/>
  <c r="AB1609" i="365"/>
  <c r="AB1630" i="365"/>
  <c r="AB1240" i="365"/>
  <c r="AB1680" i="365"/>
  <c r="AB1701" i="365"/>
  <c r="O1743" i="365"/>
  <c r="O1742" i="365" s="1"/>
  <c r="T1743" i="365"/>
  <c r="T1742" i="365" s="1"/>
  <c r="X1743" i="365"/>
  <c r="X1742" i="365" s="1"/>
  <c r="Z1762" i="365"/>
  <c r="Z1761" i="365" s="1"/>
  <c r="M1762" i="365"/>
  <c r="M1761" i="365" s="1"/>
  <c r="Q430" i="365"/>
  <c r="D717" i="365"/>
  <c r="L717" i="365"/>
  <c r="AB944" i="365"/>
  <c r="N1007" i="365"/>
  <c r="X1120" i="365"/>
  <c r="X1119" i="365" s="1"/>
  <c r="X1118" i="365" s="1"/>
  <c r="T1146" i="365"/>
  <c r="T1145" i="365" s="1"/>
  <c r="X1146" i="365"/>
  <c r="X1145" i="365" s="1"/>
  <c r="L1146" i="365"/>
  <c r="P1146" i="365"/>
  <c r="P1145" i="365" s="1"/>
  <c r="AB1166" i="365"/>
  <c r="F1173" i="365"/>
  <c r="F1172" i="365" s="1"/>
  <c r="O1173" i="365"/>
  <c r="O1172" i="365" s="1"/>
  <c r="T1173" i="365"/>
  <c r="T1172" i="365" s="1"/>
  <c r="X1173" i="365"/>
  <c r="X1172" i="365" s="1"/>
  <c r="AB1176" i="365"/>
  <c r="U1207" i="365"/>
  <c r="G1207" i="365"/>
  <c r="AB1239" i="365"/>
  <c r="Y1249" i="365"/>
  <c r="AB1256" i="365"/>
  <c r="I1257" i="365"/>
  <c r="W1257" i="365"/>
  <c r="F1257" i="365"/>
  <c r="J1257" i="365"/>
  <c r="H1265" i="365"/>
  <c r="Q1265" i="365"/>
  <c r="V1265" i="365"/>
  <c r="R1269" i="365"/>
  <c r="AA1269" i="365"/>
  <c r="H1292" i="365"/>
  <c r="H1291" i="365" s="1"/>
  <c r="AB1319" i="365"/>
  <c r="AB1323" i="365"/>
  <c r="AB1335" i="365"/>
  <c r="AB1340" i="365"/>
  <c r="AB1453" i="365"/>
  <c r="AB1465" i="365"/>
  <c r="AB1475" i="365"/>
  <c r="AB1485" i="365"/>
  <c r="S1478" i="365"/>
  <c r="AB1594" i="365"/>
  <c r="AB1598" i="365"/>
  <c r="AC1598" i="365" s="1"/>
  <c r="AB1602" i="365"/>
  <c r="AB1624" i="365"/>
  <c r="AB1628" i="365"/>
  <c r="Z1518" i="365"/>
  <c r="T1658" i="365"/>
  <c r="X1658" i="365"/>
  <c r="AB1661" i="365"/>
  <c r="AC1661" i="365" s="1"/>
  <c r="Q1722" i="365"/>
  <c r="Q1721" i="365" s="1"/>
  <c r="Y1743" i="365"/>
  <c r="Y1742" i="365" s="1"/>
  <c r="Y1735" i="365" s="1"/>
  <c r="P1743" i="365"/>
  <c r="P1742" i="365" s="1"/>
  <c r="AB1752" i="365"/>
  <c r="AC1752" i="365" s="1"/>
  <c r="I1762" i="365"/>
  <c r="I1761" i="365" s="1"/>
  <c r="N1762" i="365"/>
  <c r="N1761" i="365" s="1"/>
  <c r="S1762" i="365"/>
  <c r="W1762" i="365"/>
  <c r="W1761" i="365" s="1"/>
  <c r="AA346" i="365"/>
  <c r="AB348" i="365"/>
  <c r="AB360" i="365"/>
  <c r="AB394" i="365"/>
  <c r="M430" i="365"/>
  <c r="X430" i="365"/>
  <c r="R495" i="365"/>
  <c r="X717" i="365"/>
  <c r="AB1050" i="365"/>
  <c r="AB1144" i="365"/>
  <c r="Y1207" i="365"/>
  <c r="H1207" i="365"/>
  <c r="H1206" i="365" s="1"/>
  <c r="H1205" i="365" s="1"/>
  <c r="M1207" i="365"/>
  <c r="M1206" i="365" s="1"/>
  <c r="M1205" i="365" s="1"/>
  <c r="Q1207" i="365"/>
  <c r="Q1206" i="365" s="1"/>
  <c r="Q1205" i="365" s="1"/>
  <c r="Q1192" i="365" s="1"/>
  <c r="Q1191" i="365" s="1"/>
  <c r="Q1184" i="365" s="1"/>
  <c r="V1207" i="365"/>
  <c r="V1206" i="365" s="1"/>
  <c r="V1205" i="365" s="1"/>
  <c r="V1192" i="365" s="1"/>
  <c r="V1191" i="365" s="1"/>
  <c r="Z1207" i="365"/>
  <c r="Z1206" i="365" s="1"/>
  <c r="Z1205" i="365" s="1"/>
  <c r="AB1241" i="365"/>
  <c r="O1257" i="365"/>
  <c r="AB1346" i="365"/>
  <c r="AC1346" i="365" s="1"/>
  <c r="AB1354" i="365"/>
  <c r="AC1354" i="365" s="1"/>
  <c r="AB1359" i="365"/>
  <c r="AB1367" i="365"/>
  <c r="AB1375" i="365"/>
  <c r="AB1383" i="365"/>
  <c r="AB1426" i="365"/>
  <c r="AB1427" i="365"/>
  <c r="AC1427" i="365" s="1"/>
  <c r="AB1483" i="365"/>
  <c r="J1478" i="365"/>
  <c r="O1478" i="365"/>
  <c r="AB1510" i="365"/>
  <c r="AB1513" i="365"/>
  <c r="AB1529" i="365"/>
  <c r="AB1549" i="365"/>
  <c r="AC1549" i="365" s="1"/>
  <c r="AB1561" i="365"/>
  <c r="AB1636" i="365"/>
  <c r="AB1654" i="365"/>
  <c r="AB1682" i="365"/>
  <c r="H1743" i="365"/>
  <c r="H1742" i="365" s="1"/>
  <c r="AB1754" i="365"/>
  <c r="AB1760" i="365"/>
  <c r="AB152" i="365"/>
  <c r="AB229" i="365"/>
  <c r="AB738" i="365"/>
  <c r="AB754" i="365"/>
  <c r="AB818" i="365"/>
  <c r="AB974" i="365"/>
  <c r="L498" i="365"/>
  <c r="R499" i="365"/>
  <c r="AB385" i="365"/>
  <c r="AB668" i="365"/>
  <c r="AB676" i="365"/>
  <c r="AB337" i="365"/>
  <c r="AB627" i="365"/>
  <c r="AB633" i="365"/>
  <c r="AB692" i="365"/>
  <c r="AB702" i="365"/>
  <c r="AB905" i="365"/>
  <c r="AC1347" i="365"/>
  <c r="AC1355" i="365"/>
  <c r="AC1654" i="365"/>
  <c r="I220" i="365"/>
  <c r="I219" i="365" s="1"/>
  <c r="I218" i="365" s="1"/>
  <c r="N220" i="365"/>
  <c r="N219" i="365" s="1"/>
  <c r="N218" i="365" s="1"/>
  <c r="AB303" i="365"/>
  <c r="AB332" i="365"/>
  <c r="AB302" i="365"/>
  <c r="K1085" i="365"/>
  <c r="O26" i="365"/>
  <c r="AA112" i="365"/>
  <c r="R118" i="365"/>
  <c r="R122" i="365"/>
  <c r="R135" i="365"/>
  <c r="R156" i="365"/>
  <c r="F166" i="365"/>
  <c r="J166" i="365"/>
  <c r="O166" i="365"/>
  <c r="T166" i="365"/>
  <c r="X166" i="365"/>
  <c r="R171" i="365"/>
  <c r="R176" i="365"/>
  <c r="Z166" i="365"/>
  <c r="N212" i="365"/>
  <c r="S212" i="365"/>
  <c r="W212" i="365"/>
  <c r="AB328" i="365"/>
  <c r="AB334" i="365"/>
  <c r="AB375" i="365"/>
  <c r="AB603" i="365"/>
  <c r="AB609" i="365"/>
  <c r="AB624" i="365"/>
  <c r="AB643" i="365"/>
  <c r="G717" i="365"/>
  <c r="R730" i="365"/>
  <c r="T717" i="365"/>
  <c r="AB804" i="365"/>
  <c r="AB833" i="365"/>
  <c r="R1019" i="365"/>
  <c r="R1022" i="365"/>
  <c r="R1071" i="365"/>
  <c r="G1134" i="365"/>
  <c r="T1159" i="365"/>
  <c r="T1153" i="365" s="1"/>
  <c r="T1152" i="365" s="1"/>
  <c r="V1172" i="365"/>
  <c r="H1192" i="365"/>
  <c r="H1191" i="365" s="1"/>
  <c r="AC1485" i="365"/>
  <c r="AA48" i="365"/>
  <c r="F26" i="365"/>
  <c r="F13" i="365" s="1"/>
  <c r="J26" i="365"/>
  <c r="J13" i="365" s="1"/>
  <c r="AB327" i="365"/>
  <c r="R533" i="365"/>
  <c r="AB605" i="365"/>
  <c r="AB706" i="365"/>
  <c r="H717" i="365"/>
  <c r="M717" i="365"/>
  <c r="Q717" i="365"/>
  <c r="V717" i="365"/>
  <c r="Z717" i="365"/>
  <c r="AB746" i="365"/>
  <c r="R797" i="365"/>
  <c r="AB810" i="365"/>
  <c r="AB867" i="365"/>
  <c r="R880" i="365"/>
  <c r="R900" i="365"/>
  <c r="AB936" i="365"/>
  <c r="AB966" i="365"/>
  <c r="M1007" i="365"/>
  <c r="AA1037" i="365"/>
  <c r="AB1080" i="365"/>
  <c r="H1120" i="365"/>
  <c r="H1119" i="365" s="1"/>
  <c r="H1118" i="365" s="1"/>
  <c r="M1120" i="365"/>
  <c r="M1119" i="365" s="1"/>
  <c r="M1118" i="365" s="1"/>
  <c r="Q1120" i="365"/>
  <c r="Q1119" i="365" s="1"/>
  <c r="Q1118" i="365" s="1"/>
  <c r="V1120" i="365"/>
  <c r="V1119" i="365" s="1"/>
  <c r="V1118" i="365" s="1"/>
  <c r="I1120" i="365"/>
  <c r="I1119" i="365" s="1"/>
  <c r="I1118" i="365" s="1"/>
  <c r="R1123" i="365"/>
  <c r="S1120" i="365"/>
  <c r="S1119" i="365" s="1"/>
  <c r="W1120" i="365"/>
  <c r="W1119" i="365" s="1"/>
  <c r="W1118" i="365" s="1"/>
  <c r="F1125" i="365"/>
  <c r="V1125" i="365"/>
  <c r="L1134" i="365"/>
  <c r="P1134" i="365"/>
  <c r="AB1139" i="365"/>
  <c r="AC1139" i="365" s="1"/>
  <c r="AB1142" i="365"/>
  <c r="D1146" i="365"/>
  <c r="I1146" i="365"/>
  <c r="I1145" i="365" s="1"/>
  <c r="N1146" i="365"/>
  <c r="N1145" i="365" s="1"/>
  <c r="W1146" i="365"/>
  <c r="W1145" i="365" s="1"/>
  <c r="AB1163" i="365"/>
  <c r="AC1163" i="365" s="1"/>
  <c r="P1265" i="365"/>
  <c r="R99" i="365"/>
  <c r="R107" i="365"/>
  <c r="R209" i="365"/>
  <c r="H220" i="365"/>
  <c r="M220" i="365"/>
  <c r="Q220" i="365"/>
  <c r="V220" i="365"/>
  <c r="V219" i="365" s="1"/>
  <c r="V218" i="365" s="1"/>
  <c r="V211" i="365" s="1"/>
  <c r="Z220" i="365"/>
  <c r="Z219" i="365" s="1"/>
  <c r="Z218" i="365" s="1"/>
  <c r="Z211" i="365" s="1"/>
  <c r="J1518" i="365"/>
  <c r="O1518" i="365"/>
  <c r="N1685" i="365"/>
  <c r="AB410" i="365"/>
  <c r="AC410" i="365" s="1"/>
  <c r="AB442" i="365"/>
  <c r="AB711" i="365"/>
  <c r="AB734" i="365"/>
  <c r="AA765" i="365"/>
  <c r="AB923" i="365"/>
  <c r="Z985" i="365"/>
  <c r="R1030" i="365"/>
  <c r="AB1046" i="365"/>
  <c r="R1057" i="365"/>
  <c r="O1125" i="365"/>
  <c r="Z1125" i="365"/>
  <c r="J1125" i="365"/>
  <c r="T1125" i="365"/>
  <c r="X1125" i="365"/>
  <c r="AB1132" i="365"/>
  <c r="W1134" i="365"/>
  <c r="T1134" i="365"/>
  <c r="H1159" i="365"/>
  <c r="G1173" i="365"/>
  <c r="G1172" i="365" s="1"/>
  <c r="P1173" i="365"/>
  <c r="P1172" i="365" s="1"/>
  <c r="U1173" i="365"/>
  <c r="U1172" i="365" s="1"/>
  <c r="Y1173" i="365"/>
  <c r="Y1172" i="365" s="1"/>
  <c r="Z1173" i="365"/>
  <c r="Z1172" i="365" s="1"/>
  <c r="I1207" i="365"/>
  <c r="I1206" i="365" s="1"/>
  <c r="I1205" i="365" s="1"/>
  <c r="I1192" i="365" s="1"/>
  <c r="I1191" i="365" s="1"/>
  <c r="AB1223" i="365"/>
  <c r="AB1227" i="365"/>
  <c r="AB1248" i="365"/>
  <c r="M1257" i="365"/>
  <c r="N1265" i="365"/>
  <c r="S1265" i="365"/>
  <c r="AB1270" i="365"/>
  <c r="V1292" i="365"/>
  <c r="V1291" i="365" s="1"/>
  <c r="Z1292" i="365"/>
  <c r="Z1291" i="365" s="1"/>
  <c r="Z1290" i="365" s="1"/>
  <c r="Z1284" i="365" s="1"/>
  <c r="AB1296" i="365"/>
  <c r="AB1297" i="365"/>
  <c r="AB1306" i="365"/>
  <c r="AB1310" i="365"/>
  <c r="AB1314" i="365"/>
  <c r="AB1318" i="365"/>
  <c r="AB1328" i="365"/>
  <c r="AC1328" i="365" s="1"/>
  <c r="AB1373" i="365"/>
  <c r="AB1389" i="365"/>
  <c r="AB1430" i="365"/>
  <c r="AB1434" i="365"/>
  <c r="AB1442" i="365"/>
  <c r="AB1457" i="365"/>
  <c r="AC1457" i="365" s="1"/>
  <c r="AB1461" i="365"/>
  <c r="AB1481" i="365"/>
  <c r="AB1507" i="365"/>
  <c r="AB1521" i="365"/>
  <c r="AB1531" i="365"/>
  <c r="AB1535" i="365"/>
  <c r="AB1552" i="365"/>
  <c r="AB1560" i="365"/>
  <c r="AB1565" i="365"/>
  <c r="AB1608" i="365"/>
  <c r="AB1652" i="365"/>
  <c r="AB1665" i="365"/>
  <c r="AB1708" i="365"/>
  <c r="AB1709" i="365" s="1"/>
  <c r="F1722" i="365"/>
  <c r="F1721" i="365" s="1"/>
  <c r="J1722" i="365"/>
  <c r="J1721" i="365" s="1"/>
  <c r="J1716" i="365" s="1"/>
  <c r="J1715" i="365" s="1"/>
  <c r="J1714" i="365" s="1"/>
  <c r="I1743" i="365"/>
  <c r="I1742" i="365" s="1"/>
  <c r="I1735" i="365" s="1"/>
  <c r="N1743" i="365"/>
  <c r="N1742" i="365" s="1"/>
  <c r="F1762" i="365"/>
  <c r="F1761" i="365" s="1"/>
  <c r="J1762" i="365"/>
  <c r="J1761" i="365" s="1"/>
  <c r="O1762" i="365"/>
  <c r="O1761" i="365" s="1"/>
  <c r="T1762" i="365"/>
  <c r="T1761" i="365" s="1"/>
  <c r="X1762" i="365"/>
  <c r="X1761" i="365" s="1"/>
  <c r="V1518" i="365"/>
  <c r="J1658" i="365"/>
  <c r="J1649" i="365" s="1"/>
  <c r="J1648" i="365" s="1"/>
  <c r="U1685" i="365"/>
  <c r="AB1158" i="365"/>
  <c r="G1159" i="365"/>
  <c r="AB1168" i="365"/>
  <c r="AC1168" i="365" s="1"/>
  <c r="R1170" i="365"/>
  <c r="N1172" i="365"/>
  <c r="W1172" i="365"/>
  <c r="AA1180" i="365"/>
  <c r="O1185" i="365"/>
  <c r="T1185" i="365"/>
  <c r="AB1190" i="365"/>
  <c r="AB1200" i="365"/>
  <c r="AB1215" i="365"/>
  <c r="AB1221" i="365"/>
  <c r="AB1230" i="365"/>
  <c r="AC1230" i="365" s="1"/>
  <c r="F1249" i="365"/>
  <c r="U1265" i="365"/>
  <c r="AB1268" i="365"/>
  <c r="AB1275" i="365"/>
  <c r="AB1288" i="365"/>
  <c r="T1292" i="365"/>
  <c r="T1291" i="365" s="1"/>
  <c r="G1292" i="365"/>
  <c r="G1291" i="365" s="1"/>
  <c r="L1292" i="365"/>
  <c r="L1291" i="365" s="1"/>
  <c r="P1292" i="365"/>
  <c r="P1291" i="365" s="1"/>
  <c r="AB1304" i="365"/>
  <c r="AC1304" i="365" s="1"/>
  <c r="AB1308" i="365"/>
  <c r="AC1308" i="365" s="1"/>
  <c r="AB1326" i="365"/>
  <c r="AB1334" i="365"/>
  <c r="AB1339" i="365"/>
  <c r="AB1365" i="365"/>
  <c r="AB1381" i="365"/>
  <c r="AB1387" i="365"/>
  <c r="AB1440" i="365"/>
  <c r="AB1467" i="365"/>
  <c r="AB1493" i="365"/>
  <c r="AB1502" i="365"/>
  <c r="AB1509" i="365"/>
  <c r="AB1520" i="365"/>
  <c r="AB1528" i="365"/>
  <c r="AB1533" i="365"/>
  <c r="AB1553" i="365"/>
  <c r="AB1563" i="365"/>
  <c r="AB1567" i="365"/>
  <c r="AC1567" i="365" s="1"/>
  <c r="AB1600" i="365"/>
  <c r="AB1601" i="365"/>
  <c r="G1518" i="365"/>
  <c r="AB1663" i="365"/>
  <c r="AC1663" i="365" s="1"/>
  <c r="X1685" i="365"/>
  <c r="AB1729" i="365"/>
  <c r="AB1739" i="365"/>
  <c r="AB93" i="365"/>
  <c r="AB268" i="365"/>
  <c r="AB415" i="365"/>
  <c r="AC1309" i="365"/>
  <c r="J22" i="365"/>
  <c r="G22" i="365"/>
  <c r="D27" i="365"/>
  <c r="W26" i="365"/>
  <c r="R37" i="365"/>
  <c r="Z18" i="365"/>
  <c r="Z17" i="365" s="1"/>
  <c r="X26" i="365"/>
  <c r="X13" i="365" s="1"/>
  <c r="R40" i="365"/>
  <c r="R87" i="365"/>
  <c r="R89" i="365"/>
  <c r="R91" i="365"/>
  <c r="R96" i="365"/>
  <c r="R16" i="365"/>
  <c r="I18" i="365"/>
  <c r="I17" i="365" s="1"/>
  <c r="N18" i="365"/>
  <c r="N17" i="365" s="1"/>
  <c r="W18" i="365"/>
  <c r="W17" i="365" s="1"/>
  <c r="R64" i="365"/>
  <c r="R69" i="365"/>
  <c r="Q75" i="365"/>
  <c r="Q74" i="365" s="1"/>
  <c r="R74" i="365" s="1"/>
  <c r="R100" i="365"/>
  <c r="AB116" i="365"/>
  <c r="AA130" i="365"/>
  <c r="AB139" i="365"/>
  <c r="R147" i="365"/>
  <c r="R151" i="365"/>
  <c r="R154" i="365"/>
  <c r="P166" i="365"/>
  <c r="R170" i="365"/>
  <c r="R174" i="365"/>
  <c r="R193" i="365"/>
  <c r="R208" i="365"/>
  <c r="G212" i="365"/>
  <c r="P212" i="365"/>
  <c r="Y212" i="365"/>
  <c r="R248" i="365"/>
  <c r="X249" i="365"/>
  <c r="J260" i="365"/>
  <c r="J259" i="365" s="1"/>
  <c r="J258" i="365" s="1"/>
  <c r="T260" i="365"/>
  <c r="T259" i="365" s="1"/>
  <c r="T258" i="365" s="1"/>
  <c r="AB262" i="365"/>
  <c r="AC262" i="365" s="1"/>
  <c r="AB271" i="365"/>
  <c r="AB305" i="365"/>
  <c r="AB364" i="365"/>
  <c r="R379" i="365"/>
  <c r="AB401" i="365"/>
  <c r="AB409" i="365"/>
  <c r="AC409" i="365" s="1"/>
  <c r="AB426" i="365"/>
  <c r="I430" i="365"/>
  <c r="AB446" i="365"/>
  <c r="AB450" i="365"/>
  <c r="W430" i="365"/>
  <c r="AB454" i="365"/>
  <c r="AB460" i="365"/>
  <c r="AB520" i="365"/>
  <c r="AB597" i="365"/>
  <c r="R682" i="365"/>
  <c r="O717" i="365"/>
  <c r="R752" i="365"/>
  <c r="R780" i="365"/>
  <c r="G821" i="365"/>
  <c r="G820" i="365" s="1"/>
  <c r="AA828" i="365"/>
  <c r="AB829" i="365"/>
  <c r="F821" i="365"/>
  <c r="R886" i="365"/>
  <c r="AA886" i="365"/>
  <c r="AB887" i="365"/>
  <c r="R904" i="365"/>
  <c r="AA904" i="365"/>
  <c r="V985" i="365"/>
  <c r="V981" i="365" s="1"/>
  <c r="V976" i="365" s="1"/>
  <c r="F22" i="365"/>
  <c r="R110" i="365"/>
  <c r="R114" i="365"/>
  <c r="H166" i="365"/>
  <c r="M166" i="365"/>
  <c r="V166" i="365"/>
  <c r="R187" i="365"/>
  <c r="AB187" i="365" s="1"/>
  <c r="R251" i="365"/>
  <c r="P249" i="365"/>
  <c r="Y249" i="365"/>
  <c r="R255" i="365"/>
  <c r="T430" i="365"/>
  <c r="O430" i="365"/>
  <c r="R712" i="365"/>
  <c r="AA840" i="365"/>
  <c r="AA842" i="365"/>
  <c r="R846" i="365"/>
  <c r="R862" i="365"/>
  <c r="R964" i="365"/>
  <c r="J985" i="365"/>
  <c r="J981" i="365" s="1"/>
  <c r="J976" i="365" s="1"/>
  <c r="R991" i="365"/>
  <c r="Y22" i="365"/>
  <c r="R41" i="365"/>
  <c r="AA71" i="365"/>
  <c r="R132" i="365"/>
  <c r="R141" i="365"/>
  <c r="AB158" i="365"/>
  <c r="R177" i="365"/>
  <c r="R181" i="365"/>
  <c r="AA191" i="365"/>
  <c r="AA195" i="365"/>
  <c r="AB199" i="365"/>
  <c r="R205" i="365"/>
  <c r="H219" i="365"/>
  <c r="H218" i="365" s="1"/>
  <c r="M219" i="365"/>
  <c r="M218" i="365" s="1"/>
  <c r="M211" i="365" s="1"/>
  <c r="Q219" i="365"/>
  <c r="Q218" i="365" s="1"/>
  <c r="Q211" i="365" s="1"/>
  <c r="Q165" i="365" s="1"/>
  <c r="R236" i="365"/>
  <c r="R240" i="365"/>
  <c r="R261" i="365"/>
  <c r="Q260" i="365"/>
  <c r="Q259" i="365" s="1"/>
  <c r="Q258" i="365" s="1"/>
  <c r="Z260" i="365"/>
  <c r="Z259" i="365" s="1"/>
  <c r="Z258" i="365" s="1"/>
  <c r="G260" i="365"/>
  <c r="G259" i="365" s="1"/>
  <c r="G258" i="365" s="1"/>
  <c r="AB359" i="365"/>
  <c r="R424" i="365"/>
  <c r="AB438" i="365"/>
  <c r="AB441" i="365"/>
  <c r="AB444" i="365"/>
  <c r="AB553" i="365"/>
  <c r="AB614" i="365"/>
  <c r="AB678" i="365"/>
  <c r="AA693" i="365"/>
  <c r="R736" i="365"/>
  <c r="AB778" i="365"/>
  <c r="R809" i="365"/>
  <c r="AA809" i="365"/>
  <c r="R817" i="365"/>
  <c r="AA817" i="365"/>
  <c r="R896" i="365"/>
  <c r="R28" i="365"/>
  <c r="AA34" i="365"/>
  <c r="V18" i="365"/>
  <c r="V17" i="365" s="1"/>
  <c r="R46" i="365"/>
  <c r="R50" i="365"/>
  <c r="AB512" i="365"/>
  <c r="R525" i="365"/>
  <c r="R528" i="365"/>
  <c r="AB531" i="365"/>
  <c r="AB554" i="365"/>
  <c r="AB621" i="365"/>
  <c r="AB686" i="365"/>
  <c r="R690" i="365"/>
  <c r="AA690" i="365"/>
  <c r="AA700" i="365"/>
  <c r="AB713" i="365"/>
  <c r="AC713" i="365" s="1"/>
  <c r="F717" i="365"/>
  <c r="J717" i="365"/>
  <c r="N717" i="365"/>
  <c r="S717" i="365"/>
  <c r="W717" i="365"/>
  <c r="W527" i="365" s="1"/>
  <c r="W517" i="365" s="1"/>
  <c r="W503" i="365" s="1"/>
  <c r="W502" i="365" s="1"/>
  <c r="W501" i="365" s="1"/>
  <c r="R741" i="365"/>
  <c r="AA741" i="365"/>
  <c r="AB770" i="365"/>
  <c r="AA878" i="365"/>
  <c r="AB881" i="365"/>
  <c r="R892" i="365"/>
  <c r="R908" i="365"/>
  <c r="AB921" i="365"/>
  <c r="AB938" i="365"/>
  <c r="AB958" i="365"/>
  <c r="R997" i="365"/>
  <c r="R1016" i="365"/>
  <c r="R1039" i="365"/>
  <c r="AB1042" i="365"/>
  <c r="AA1043" i="365"/>
  <c r="AB1052" i="365"/>
  <c r="AB1060" i="365"/>
  <c r="R1067" i="365"/>
  <c r="AB1072" i="365"/>
  <c r="AB1090" i="365"/>
  <c r="AB1112" i="365"/>
  <c r="AC1112" i="365" s="1"/>
  <c r="F1120" i="365"/>
  <c r="F1119" i="365" s="1"/>
  <c r="F1118" i="365" s="1"/>
  <c r="J1120" i="365"/>
  <c r="J1119" i="365" s="1"/>
  <c r="J1118" i="365" s="1"/>
  <c r="O1120" i="365"/>
  <c r="O1119" i="365" s="1"/>
  <c r="O1118" i="365" s="1"/>
  <c r="O1107" i="365" s="1"/>
  <c r="T1120" i="365"/>
  <c r="T1119" i="365" s="1"/>
  <c r="T1118" i="365" s="1"/>
  <c r="AB1124" i="365"/>
  <c r="N1125" i="365"/>
  <c r="W1125" i="365"/>
  <c r="W1107" i="365" s="1"/>
  <c r="AB1127" i="365"/>
  <c r="AC1127" i="365" s="1"/>
  <c r="I1125" i="365"/>
  <c r="AB1136" i="365"/>
  <c r="I1134" i="365"/>
  <c r="N1134" i="365"/>
  <c r="AA1143" i="365"/>
  <c r="U1146" i="365"/>
  <c r="U1145" i="365" s="1"/>
  <c r="Y1146" i="365"/>
  <c r="Y1145" i="365" s="1"/>
  <c r="AB1148" i="365"/>
  <c r="H1146" i="365"/>
  <c r="H1145" i="365" s="1"/>
  <c r="AB1156" i="365"/>
  <c r="H1153" i="365"/>
  <c r="H1152" i="365" s="1"/>
  <c r="O1159" i="365"/>
  <c r="F1159" i="365"/>
  <c r="X1159" i="365"/>
  <c r="X1153" i="365" s="1"/>
  <c r="X1152" i="365" s="1"/>
  <c r="AB1179" i="365"/>
  <c r="AB1181" i="365"/>
  <c r="AB1183" i="365"/>
  <c r="AC1183" i="365" s="1"/>
  <c r="I1185" i="365"/>
  <c r="Z1192" i="365"/>
  <c r="Z1191" i="365" s="1"/>
  <c r="W1207" i="365"/>
  <c r="AB1219" i="365"/>
  <c r="R1220" i="365"/>
  <c r="AB1229" i="365"/>
  <c r="AB1234" i="365"/>
  <c r="AB1245" i="365"/>
  <c r="AB1246" i="365"/>
  <c r="I1249" i="365"/>
  <c r="W1249" i="365"/>
  <c r="N1257" i="365"/>
  <c r="N1249" i="365" s="1"/>
  <c r="J1265" i="365"/>
  <c r="T1265" i="365"/>
  <c r="AB1289" i="365"/>
  <c r="AB1294" i="365"/>
  <c r="AB1302" i="365"/>
  <c r="AB1313" i="365"/>
  <c r="AB1316" i="365"/>
  <c r="AB1321" i="365"/>
  <c r="AC1321" i="365" s="1"/>
  <c r="AB1327" i="365"/>
  <c r="AB1336" i="365"/>
  <c r="AB1413" i="365"/>
  <c r="AC1469" i="365"/>
  <c r="AB1471" i="365"/>
  <c r="AB1480" i="365"/>
  <c r="AB1487" i="365"/>
  <c r="AC1487" i="365" s="1"/>
  <c r="AB1100" i="365"/>
  <c r="D1120" i="365"/>
  <c r="D1119" i="365" s="1"/>
  <c r="R1131" i="365"/>
  <c r="P1159" i="365"/>
  <c r="U1159" i="365"/>
  <c r="U1153" i="365" s="1"/>
  <c r="U1152" i="365" s="1"/>
  <c r="Y1159" i="365"/>
  <c r="Y1153" i="365" s="1"/>
  <c r="Y1152" i="365" s="1"/>
  <c r="N1207" i="365"/>
  <c r="N1206" i="365" s="1"/>
  <c r="N1205" i="365" s="1"/>
  <c r="AB1226" i="365"/>
  <c r="AC1226" i="365" s="1"/>
  <c r="AA1235" i="365"/>
  <c r="G1257" i="365"/>
  <c r="P1257" i="365"/>
  <c r="P1249" i="365" s="1"/>
  <c r="U1257" i="365"/>
  <c r="U1249" i="365" s="1"/>
  <c r="X1265" i="365"/>
  <c r="AB1330" i="365"/>
  <c r="AC1453" i="365"/>
  <c r="AC1467" i="365"/>
  <c r="AB925" i="365"/>
  <c r="AB930" i="365"/>
  <c r="AB933" i="365"/>
  <c r="AB952" i="365"/>
  <c r="AB959" i="365"/>
  <c r="AB960" i="365"/>
  <c r="AB980" i="365"/>
  <c r="AC980" i="365" s="1"/>
  <c r="AA1036" i="365"/>
  <c r="R1038" i="365"/>
  <c r="R1049" i="365"/>
  <c r="AA1053" i="365"/>
  <c r="AB1053" i="365" s="1"/>
  <c r="R1089" i="365"/>
  <c r="AA1113" i="365"/>
  <c r="AB1161" i="365"/>
  <c r="AC1161" i="365" s="1"/>
  <c r="AB1165" i="365"/>
  <c r="AC1165" i="365" s="1"/>
  <c r="AA1182" i="365"/>
  <c r="AB1188" i="365"/>
  <c r="AB1199" i="365"/>
  <c r="AC1199" i="365" s="1"/>
  <c r="AC1241" i="365"/>
  <c r="AB1243" i="365"/>
  <c r="W1265" i="365"/>
  <c r="AB1300" i="365"/>
  <c r="AC1300" i="365" s="1"/>
  <c r="O1292" i="365"/>
  <c r="O1291" i="365" s="1"/>
  <c r="X1292" i="365"/>
  <c r="X1291" i="365" s="1"/>
  <c r="X1290" i="365" s="1"/>
  <c r="X1284" i="365" s="1"/>
  <c r="AB1424" i="365"/>
  <c r="AB1429" i="365"/>
  <c r="AC1429" i="365" s="1"/>
  <c r="AB1436" i="365"/>
  <c r="AC1436" i="365" s="1"/>
  <c r="AB1437" i="365"/>
  <c r="AB1448" i="365"/>
  <c r="AC1448" i="365" s="1"/>
  <c r="AC1451" i="365"/>
  <c r="AB1459" i="365"/>
  <c r="AB1463" i="365"/>
  <c r="AC1463" i="365" s="1"/>
  <c r="R1025" i="365"/>
  <c r="AA1032" i="365"/>
  <c r="R1069" i="365"/>
  <c r="R1073" i="365"/>
  <c r="R1091" i="365"/>
  <c r="AB1114" i="365"/>
  <c r="AC1114" i="365" s="1"/>
  <c r="M1125" i="365"/>
  <c r="Q1125" i="365"/>
  <c r="AB1137" i="365"/>
  <c r="AC1137" i="365" s="1"/>
  <c r="H1134" i="365"/>
  <c r="H1107" i="365" s="1"/>
  <c r="AB1141" i="365"/>
  <c r="AC1141" i="365" s="1"/>
  <c r="AB1160" i="365"/>
  <c r="AC1160" i="365" s="1"/>
  <c r="R1174" i="365"/>
  <c r="AB1175" i="365"/>
  <c r="AC1175" i="365" s="1"/>
  <c r="AB1195" i="365"/>
  <c r="AC1195" i="365" s="1"/>
  <c r="V1257" i="365"/>
  <c r="Z1257" i="365"/>
  <c r="AB1396" i="365"/>
  <c r="AB1404" i="365"/>
  <c r="AB1411" i="365"/>
  <c r="AC1411" i="365" s="1"/>
  <c r="AB1422" i="365"/>
  <c r="AB1446" i="365"/>
  <c r="AB1454" i="365"/>
  <c r="AB1462" i="365"/>
  <c r="AB1470" i="365"/>
  <c r="AB1496" i="365"/>
  <c r="AB1504" i="365"/>
  <c r="W1478" i="365"/>
  <c r="AB1525" i="365"/>
  <c r="AB1530" i="365"/>
  <c r="AC1533" i="365"/>
  <c r="AB1541" i="365"/>
  <c r="AB1546" i="365"/>
  <c r="AB1557" i="365"/>
  <c r="AB1562" i="365"/>
  <c r="AC1562" i="365" s="1"/>
  <c r="AC1565" i="365"/>
  <c r="AB1573" i="365"/>
  <c r="AB1577" i="365"/>
  <c r="AB1581" i="365"/>
  <c r="AC1589" i="365"/>
  <c r="AB1590" i="365"/>
  <c r="AB1604" i="365"/>
  <c r="AC1609" i="365"/>
  <c r="AB1612" i="365"/>
  <c r="AB1631" i="365"/>
  <c r="AB1638" i="365"/>
  <c r="AC1638" i="365" s="1"/>
  <c r="AB1647" i="365"/>
  <c r="T1649" i="365"/>
  <c r="T1648" i="365" s="1"/>
  <c r="H1658" i="365"/>
  <c r="AB1683" i="365"/>
  <c r="AC1683" i="365" s="1"/>
  <c r="AB1702" i="365"/>
  <c r="AC1702" i="365" s="1"/>
  <c r="AA1709" i="365"/>
  <c r="G1722" i="365"/>
  <c r="G1721" i="365" s="1"/>
  <c r="U1722" i="365"/>
  <c r="U1721" i="365" s="1"/>
  <c r="Y1722" i="365"/>
  <c r="Y1721" i="365" s="1"/>
  <c r="R1731" i="365"/>
  <c r="R1740" i="365"/>
  <c r="U1743" i="365"/>
  <c r="U1742" i="365" s="1"/>
  <c r="X1735" i="365"/>
  <c r="V1722" i="365"/>
  <c r="V1721" i="365" s="1"/>
  <c r="V1716" i="365" s="1"/>
  <c r="V1715" i="365" s="1"/>
  <c r="V1714" i="365" s="1"/>
  <c r="AB1508" i="365"/>
  <c r="AB1517" i="365"/>
  <c r="AB1523" i="365"/>
  <c r="AB1527" i="365"/>
  <c r="AB1539" i="365"/>
  <c r="AB1543" i="365"/>
  <c r="AB1555" i="365"/>
  <c r="AC1555" i="365" s="1"/>
  <c r="AB1559" i="365"/>
  <c r="AB1571" i="365"/>
  <c r="AB1593" i="365"/>
  <c r="AB1597" i="365"/>
  <c r="AB1619" i="365"/>
  <c r="R1629" i="365"/>
  <c r="AA1629" i="365"/>
  <c r="AB1634" i="365"/>
  <c r="AB1641" i="365"/>
  <c r="AC1641" i="365" s="1"/>
  <c r="X1649" i="365"/>
  <c r="X1648" i="365" s="1"/>
  <c r="AB1651" i="365"/>
  <c r="AC1651" i="365" s="1"/>
  <c r="I1658" i="365"/>
  <c r="N1658" i="365"/>
  <c r="S1658" i="365"/>
  <c r="S1649" i="365" s="1"/>
  <c r="AA1719" i="365"/>
  <c r="AB1728" i="365"/>
  <c r="AB1738" i="365"/>
  <c r="AC826" i="365"/>
  <c r="T1478" i="365"/>
  <c r="T1290" i="365" s="1"/>
  <c r="T1284" i="365" s="1"/>
  <c r="X1478" i="365"/>
  <c r="V1478" i="365"/>
  <c r="AC1535" i="365"/>
  <c r="AC1551" i="365"/>
  <c r="AB1574" i="365"/>
  <c r="AB1578" i="365"/>
  <c r="AB1582" i="365"/>
  <c r="AC1582" i="365" s="1"/>
  <c r="AB1626" i="365"/>
  <c r="AB1656" i="365"/>
  <c r="AB1684" i="365"/>
  <c r="AB1694" i="365"/>
  <c r="AC1694" i="365" s="1"/>
  <c r="O1722" i="365"/>
  <c r="O1721" i="365" s="1"/>
  <c r="T1722" i="365"/>
  <c r="T1721" i="365" s="1"/>
  <c r="X1722" i="365"/>
  <c r="X1721" i="365" s="1"/>
  <c r="G1743" i="365"/>
  <c r="G1742" i="365" s="1"/>
  <c r="AA956" i="365"/>
  <c r="AB918" i="365"/>
  <c r="AC918" i="365" s="1"/>
  <c r="AB910" i="365"/>
  <c r="AA908" i="365"/>
  <c r="AB903" i="365"/>
  <c r="AA900" i="365"/>
  <c r="AB900" i="365" s="1"/>
  <c r="AA892" i="365"/>
  <c r="AA896" i="365"/>
  <c r="AB896" i="365" s="1"/>
  <c r="AB897" i="365"/>
  <c r="AB851" i="365"/>
  <c r="AA844" i="365"/>
  <c r="AA797" i="365"/>
  <c r="AB797" i="365" s="1"/>
  <c r="AB699" i="365"/>
  <c r="AB515" i="365"/>
  <c r="AC515" i="365" s="1"/>
  <c r="AB509" i="365"/>
  <c r="AC93" i="365"/>
  <c r="AC158" i="365"/>
  <c r="AB263" i="365"/>
  <c r="AC263" i="365" s="1"/>
  <c r="AB266" i="365"/>
  <c r="AC266" i="365" s="1"/>
  <c r="AB285" i="365"/>
  <c r="AB288" i="365"/>
  <c r="AB318" i="365"/>
  <c r="AC318" i="365" s="1"/>
  <c r="AB321" i="365"/>
  <c r="AC321" i="365" s="1"/>
  <c r="AB335" i="365"/>
  <c r="AB341" i="365"/>
  <c r="AB347" i="365"/>
  <c r="AB363" i="365"/>
  <c r="AC363" i="365" s="1"/>
  <c r="AB376" i="365"/>
  <c r="AC376" i="365" s="1"/>
  <c r="AB389" i="365"/>
  <c r="AC389" i="365" s="1"/>
  <c r="AB390" i="365"/>
  <c r="AB405" i="365"/>
  <c r="AC405" i="365" s="1"/>
  <c r="AB406" i="365"/>
  <c r="AB427" i="365"/>
  <c r="AB437" i="365"/>
  <c r="AB440" i="365"/>
  <c r="AC440" i="365" s="1"/>
  <c r="AB455" i="365"/>
  <c r="AC455" i="365" s="1"/>
  <c r="AB464" i="365"/>
  <c r="AC464" i="365" s="1"/>
  <c r="AB465" i="365"/>
  <c r="AC471" i="365"/>
  <c r="AB516" i="365"/>
  <c r="AC516" i="365" s="1"/>
  <c r="AB534" i="365"/>
  <c r="AC534" i="365" s="1"/>
  <c r="AB558" i="365"/>
  <c r="AC558" i="365" s="1"/>
  <c r="AB566" i="365"/>
  <c r="AB595" i="365"/>
  <c r="AB607" i="365"/>
  <c r="AC607" i="365" s="1"/>
  <c r="AB645" i="365"/>
  <c r="AC645" i="365" s="1"/>
  <c r="AB651" i="365"/>
  <c r="AB663" i="365"/>
  <c r="AC663" i="365" s="1"/>
  <c r="AB674" i="365"/>
  <c r="AB691" i="365"/>
  <c r="AC691" i="365" s="1"/>
  <c r="AB695" i="365"/>
  <c r="AB704" i="365"/>
  <c r="AB721" i="365"/>
  <c r="AC721" i="365" s="1"/>
  <c r="AB732" i="365"/>
  <c r="AB749" i="365"/>
  <c r="AB762" i="365"/>
  <c r="AB776" i="365"/>
  <c r="AC776" i="365" s="1"/>
  <c r="AB787" i="365"/>
  <c r="AC787" i="365" s="1"/>
  <c r="AB824" i="365"/>
  <c r="AB843" i="365"/>
  <c r="AB845" i="365"/>
  <c r="AB909" i="365"/>
  <c r="AC1136" i="365"/>
  <c r="AC1313" i="365"/>
  <c r="AC1402" i="365"/>
  <c r="AC1482" i="365"/>
  <c r="AB168" i="365"/>
  <c r="AB223" i="365"/>
  <c r="AC223" i="365" s="1"/>
  <c r="AB243" i="365"/>
  <c r="AC243" i="365" s="1"/>
  <c r="AB280" i="365"/>
  <c r="AC280" i="365" s="1"/>
  <c r="AB287" i="365"/>
  <c r="AC287" i="365" s="1"/>
  <c r="AB294" i="365"/>
  <c r="AC294" i="365" s="1"/>
  <c r="AB296" i="365"/>
  <c r="AB429" i="365"/>
  <c r="AB445" i="365"/>
  <c r="AC445" i="365" s="1"/>
  <c r="AB453" i="365"/>
  <c r="AB508" i="365"/>
  <c r="AB511" i="365"/>
  <c r="AB514" i="365"/>
  <c r="AB526" i="365"/>
  <c r="AC526" i="365" s="1"/>
  <c r="AB537" i="365"/>
  <c r="AB541" i="365"/>
  <c r="AC541" i="365" s="1"/>
  <c r="AB545" i="365"/>
  <c r="AB549" i="365"/>
  <c r="AC549" i="365" s="1"/>
  <c r="AB561" i="365"/>
  <c r="AC561" i="365" s="1"/>
  <c r="AB565" i="365"/>
  <c r="AB569" i="365"/>
  <c r="AB573" i="365"/>
  <c r="AB577" i="365"/>
  <c r="AB581" i="365"/>
  <c r="AB585" i="365"/>
  <c r="AC585" i="365" s="1"/>
  <c r="AB593" i="365"/>
  <c r="AC593" i="365" s="1"/>
  <c r="AB657" i="365"/>
  <c r="AB662" i="365"/>
  <c r="AB742" i="365"/>
  <c r="AB841" i="365"/>
  <c r="AB877" i="365"/>
  <c r="AB895" i="365"/>
  <c r="AB901" i="365"/>
  <c r="AB986" i="365"/>
  <c r="AB1028" i="365"/>
  <c r="AC1028" i="365" s="1"/>
  <c r="AB231" i="365"/>
  <c r="AC231" i="365" s="1"/>
  <c r="AB267" i="365"/>
  <c r="AB273" i="365"/>
  <c r="AB276" i="365"/>
  <c r="AB289" i="365"/>
  <c r="AB299" i="365"/>
  <c r="AC299" i="365" s="1"/>
  <c r="AB628" i="365"/>
  <c r="AB728" i="365"/>
  <c r="AC728" i="365" s="1"/>
  <c r="AB831" i="365"/>
  <c r="AB893" i="365"/>
  <c r="AB1098" i="365"/>
  <c r="AB1096" i="365"/>
  <c r="AB1094" i="365"/>
  <c r="AA1083" i="365"/>
  <c r="AB1084" i="365"/>
  <c r="AA1085" i="365"/>
  <c r="AB1086" i="365"/>
  <c r="AB1082" i="365"/>
  <c r="AB1078" i="365"/>
  <c r="AA1063" i="365"/>
  <c r="AB1044" i="365"/>
  <c r="AA1045" i="365"/>
  <c r="AA1039" i="365"/>
  <c r="AB1039" i="365" s="1"/>
  <c r="AB1024" i="365"/>
  <c r="AC1024" i="365" s="1"/>
  <c r="AC749" i="365"/>
  <c r="AC867" i="365"/>
  <c r="AC947" i="365"/>
  <c r="AC960" i="365"/>
  <c r="AC271" i="365"/>
  <c r="AC1050" i="365"/>
  <c r="AC1279" i="365"/>
  <c r="AC1489" i="365"/>
  <c r="AC1495" i="365"/>
  <c r="AC1594" i="365"/>
  <c r="AC1628" i="365"/>
  <c r="AC1642" i="365"/>
  <c r="AA87" i="365"/>
  <c r="AA91" i="365"/>
  <c r="X220" i="365"/>
  <c r="AB227" i="365"/>
  <c r="AC227" i="365" s="1"/>
  <c r="AB300" i="365"/>
  <c r="AB324" i="365"/>
  <c r="AB356" i="365"/>
  <c r="AB372" i="365"/>
  <c r="AC385" i="365"/>
  <c r="AB386" i="365"/>
  <c r="AC386" i="365" s="1"/>
  <c r="AC401" i="365"/>
  <c r="AB523" i="365"/>
  <c r="AC621" i="365"/>
  <c r="AB625" i="365"/>
  <c r="AC625" i="365" s="1"/>
  <c r="AC627" i="365"/>
  <c r="AB710" i="365"/>
  <c r="AB124" i="365"/>
  <c r="AB134" i="365"/>
  <c r="P220" i="365"/>
  <c r="Y220" i="365"/>
  <c r="H211" i="365"/>
  <c r="AB272" i="365"/>
  <c r="AC272" i="365" s="1"/>
  <c r="AB282" i="365"/>
  <c r="AC282" i="365" s="1"/>
  <c r="AB307" i="365"/>
  <c r="AB310" i="365"/>
  <c r="AB313" i="365"/>
  <c r="AC313" i="365" s="1"/>
  <c r="AB314" i="365"/>
  <c r="AB317" i="365"/>
  <c r="AB329" i="365"/>
  <c r="AC329" i="365" s="1"/>
  <c r="AB330" i="365"/>
  <c r="AB343" i="365"/>
  <c r="AC343" i="365" s="1"/>
  <c r="AB352" i="365"/>
  <c r="AC352" i="365" s="1"/>
  <c r="AB355" i="365"/>
  <c r="AC355" i="365" s="1"/>
  <c r="AB368" i="365"/>
  <c r="AC368" i="365" s="1"/>
  <c r="AB371" i="365"/>
  <c r="AC371" i="365" s="1"/>
  <c r="AB381" i="365"/>
  <c r="AC381" i="365" s="1"/>
  <c r="AB382" i="365"/>
  <c r="AB397" i="365"/>
  <c r="AC397" i="365" s="1"/>
  <c r="AB398" i="365"/>
  <c r="AB420" i="365"/>
  <c r="AC420" i="365" s="1"/>
  <c r="AB428" i="365"/>
  <c r="AB129" i="365"/>
  <c r="AB224" i="365"/>
  <c r="AC224" i="365" s="1"/>
  <c r="AB264" i="365"/>
  <c r="AB275" i="365"/>
  <c r="AB278" i="365"/>
  <c r="AC278" i="365" s="1"/>
  <c r="AB284" i="365"/>
  <c r="AB291" i="365"/>
  <c r="AC291" i="365" s="1"/>
  <c r="AB295" i="365"/>
  <c r="AC295" i="365" s="1"/>
  <c r="AB298" i="365"/>
  <c r="AC298" i="365" s="1"/>
  <c r="AB306" i="365"/>
  <c r="AC306" i="365" s="1"/>
  <c r="AB309" i="365"/>
  <c r="AB312" i="365"/>
  <c r="AC312" i="365" s="1"/>
  <c r="AB319" i="365"/>
  <c r="AB322" i="365"/>
  <c r="AB339" i="365"/>
  <c r="AC339" i="365" s="1"/>
  <c r="AB351" i="365"/>
  <c r="AC351" i="365" s="1"/>
  <c r="AB367" i="365"/>
  <c r="AC367" i="365" s="1"/>
  <c r="AB393" i="365"/>
  <c r="AC393" i="365" s="1"/>
  <c r="AC394" i="365"/>
  <c r="AB459" i="365"/>
  <c r="AC459" i="365" s="1"/>
  <c r="AB636" i="365"/>
  <c r="AB653" i="365"/>
  <c r="AB656" i="365"/>
  <c r="AB659" i="365"/>
  <c r="AC659" i="365" s="1"/>
  <c r="AB666" i="365"/>
  <c r="AC666" i="365" s="1"/>
  <c r="AB683" i="365"/>
  <c r="AC683" i="365" s="1"/>
  <c r="AB461" i="365"/>
  <c r="AC461" i="365" s="1"/>
  <c r="AC467" i="365"/>
  <c r="AB507" i="365"/>
  <c r="AB510" i="365"/>
  <c r="AB529" i="365"/>
  <c r="AB536" i="365"/>
  <c r="AC536" i="365" s="1"/>
  <c r="AB552" i="365"/>
  <c r="AC552" i="365" s="1"/>
  <c r="AB556" i="365"/>
  <c r="AC556" i="365" s="1"/>
  <c r="AB560" i="365"/>
  <c r="AB589" i="365"/>
  <c r="AC589" i="365" s="1"/>
  <c r="AB592" i="365"/>
  <c r="AB600" i="365"/>
  <c r="AB606" i="365"/>
  <c r="AB610" i="365"/>
  <c r="AB611" i="365"/>
  <c r="AB620" i="365"/>
  <c r="AB623" i="365"/>
  <c r="AB630" i="365"/>
  <c r="AB631" i="365"/>
  <c r="AB634" i="365"/>
  <c r="AB641" i="365"/>
  <c r="AC641" i="365" s="1"/>
  <c r="AB648" i="365"/>
  <c r="AB654" i="365"/>
  <c r="AB665" i="365"/>
  <c r="AB669" i="365"/>
  <c r="AB672" i="365"/>
  <c r="AB677" i="365"/>
  <c r="AB680" i="365"/>
  <c r="AB685" i="365"/>
  <c r="AB694" i="365"/>
  <c r="AB724" i="365"/>
  <c r="AC724" i="365" s="1"/>
  <c r="AB725" i="365"/>
  <c r="AB747" i="365"/>
  <c r="AC747" i="365" s="1"/>
  <c r="AB766" i="365"/>
  <c r="AC766" i="365" s="1"/>
  <c r="AB768" i="365"/>
  <c r="AC768" i="365" s="1"/>
  <c r="AB774" i="365"/>
  <c r="AB786" i="365"/>
  <c r="AC786" i="365" s="1"/>
  <c r="AB790" i="365"/>
  <c r="AB793" i="365"/>
  <c r="AB796" i="365"/>
  <c r="AB823" i="365"/>
  <c r="AB835" i="365"/>
  <c r="AB837" i="365"/>
  <c r="AB839" i="365"/>
  <c r="AB859" i="365"/>
  <c r="AB861" i="365"/>
  <c r="AB885" i="365"/>
  <c r="AB916" i="365"/>
  <c r="AB940" i="365"/>
  <c r="AB943" i="365"/>
  <c r="AC943" i="365" s="1"/>
  <c r="AB946" i="365"/>
  <c r="AB954" i="365"/>
  <c r="AB990" i="365"/>
  <c r="AB998" i="365"/>
  <c r="AB1006" i="365"/>
  <c r="AC1602" i="365"/>
  <c r="AC1684" i="365"/>
  <c r="AB402" i="365"/>
  <c r="AC402" i="365" s="1"/>
  <c r="AB417" i="365"/>
  <c r="AB421" i="365"/>
  <c r="AC421" i="365" s="1"/>
  <c r="AB433" i="365"/>
  <c r="AC433" i="365" s="1"/>
  <c r="AB434" i="365"/>
  <c r="AC434" i="365" s="1"/>
  <c r="AB447" i="365"/>
  <c r="AC447" i="365" s="1"/>
  <c r="AB456" i="365"/>
  <c r="AC456" i="365" s="1"/>
  <c r="AB457" i="365"/>
  <c r="AC477" i="365"/>
  <c r="AA497" i="365"/>
  <c r="AB506" i="365"/>
  <c r="AB513" i="365"/>
  <c r="AC531" i="365"/>
  <c r="AB535" i="365"/>
  <c r="AB539" i="365"/>
  <c r="AC539" i="365" s="1"/>
  <c r="AB543" i="365"/>
  <c r="AC543" i="365" s="1"/>
  <c r="AB547" i="365"/>
  <c r="AC547" i="365" s="1"/>
  <c r="AB551" i="365"/>
  <c r="AC551" i="365" s="1"/>
  <c r="AB555" i="365"/>
  <c r="AC555" i="365" s="1"/>
  <c r="AB563" i="365"/>
  <c r="AB567" i="365"/>
  <c r="AB571" i="365"/>
  <c r="AB575" i="365"/>
  <c r="AB579" i="365"/>
  <c r="AB583" i="365"/>
  <c r="AB587" i="365"/>
  <c r="AC587" i="365" s="1"/>
  <c r="AB591" i="365"/>
  <c r="AC591" i="365" s="1"/>
  <c r="AB596" i="365"/>
  <c r="AC597" i="365"/>
  <c r="AB599" i="365"/>
  <c r="AC599" i="365" s="1"/>
  <c r="AB602" i="365"/>
  <c r="AB613" i="365"/>
  <c r="AC613" i="365" s="1"/>
  <c r="AB616" i="365"/>
  <c r="AB619" i="365"/>
  <c r="AC619" i="365" s="1"/>
  <c r="AB637" i="365"/>
  <c r="AB640" i="365"/>
  <c r="AB644" i="365"/>
  <c r="AB647" i="365"/>
  <c r="AC647" i="365" s="1"/>
  <c r="AB650" i="365"/>
  <c r="AB661" i="365"/>
  <c r="AC661" i="365" s="1"/>
  <c r="AB671" i="365"/>
  <c r="AB688" i="365"/>
  <c r="AB720" i="365"/>
  <c r="AB739" i="365"/>
  <c r="AC739" i="365" s="1"/>
  <c r="AB744" i="365"/>
  <c r="AB755" i="365"/>
  <c r="AB761" i="365"/>
  <c r="AC761" i="365" s="1"/>
  <c r="AB795" i="365"/>
  <c r="AC795" i="365" s="1"/>
  <c r="AB808" i="365"/>
  <c r="AC808" i="365" s="1"/>
  <c r="AB816" i="365"/>
  <c r="AC816" i="365" s="1"/>
  <c r="AB853" i="365"/>
  <c r="AB891" i="365"/>
  <c r="AB899" i="365"/>
  <c r="AB907" i="365"/>
  <c r="AB914" i="365"/>
  <c r="AC914" i="365" s="1"/>
  <c r="AB932" i="365"/>
  <c r="AC932" i="365" s="1"/>
  <c r="AB942" i="365"/>
  <c r="AB945" i="365"/>
  <c r="AC945" i="365" s="1"/>
  <c r="AB950" i="365"/>
  <c r="AB957" i="365"/>
  <c r="AB968" i="365"/>
  <c r="AB1034" i="365"/>
  <c r="AC1115" i="365"/>
  <c r="AC1286" i="365"/>
  <c r="AC1325" i="365"/>
  <c r="AC1496" i="365"/>
  <c r="AC1530" i="365"/>
  <c r="AC1546" i="365"/>
  <c r="AC1612" i="365"/>
  <c r="AC1631" i="365"/>
  <c r="AB697" i="365"/>
  <c r="AB743" i="365"/>
  <c r="AB785" i="365"/>
  <c r="AB788" i="365"/>
  <c r="AB794" i="365"/>
  <c r="AB802" i="365"/>
  <c r="AB869" i="365"/>
  <c r="AB912" i="365"/>
  <c r="AB928" i="365"/>
  <c r="AB934" i="365"/>
  <c r="AB941" i="365"/>
  <c r="AB948" i="365"/>
  <c r="AB970" i="365"/>
  <c r="AA1009" i="365"/>
  <c r="AA1011" i="365"/>
  <c r="AC1324" i="365"/>
  <c r="AC1419" i="365"/>
  <c r="AC1529" i="365"/>
  <c r="AC1545" i="365"/>
  <c r="AC1561" i="365"/>
  <c r="AC1586" i="365"/>
  <c r="AA1025" i="365"/>
  <c r="AB1025" i="365" s="1"/>
  <c r="AA1019" i="365"/>
  <c r="AB1019" i="365" s="1"/>
  <c r="AB1018" i="365"/>
  <c r="AC1018" i="365" s="1"/>
  <c r="AA1014" i="365"/>
  <c r="AA1005" i="365"/>
  <c r="AB1000" i="365"/>
  <c r="AA991" i="365"/>
  <c r="AB991" i="365" s="1"/>
  <c r="AB992" i="365"/>
  <c r="AA989" i="365"/>
  <c r="AA682" i="365"/>
  <c r="AB682" i="365" s="1"/>
  <c r="AA253" i="365"/>
  <c r="AA248" i="365"/>
  <c r="AB248" i="365" s="1"/>
  <c r="U249" i="365"/>
  <c r="AA236" i="365"/>
  <c r="AB236" i="365" s="1"/>
  <c r="AA240" i="365"/>
  <c r="AB240" i="365" s="1"/>
  <c r="AB234" i="365"/>
  <c r="AC234" i="365" s="1"/>
  <c r="U220" i="365"/>
  <c r="AB210" i="365"/>
  <c r="AC210" i="365" s="1"/>
  <c r="U212" i="365"/>
  <c r="AA203" i="365"/>
  <c r="AA207" i="365"/>
  <c r="AB190" i="365"/>
  <c r="AC190" i="365" s="1"/>
  <c r="AA185" i="365"/>
  <c r="AA189" i="365"/>
  <c r="U166" i="365"/>
  <c r="AB183" i="365"/>
  <c r="AC183" i="365" s="1"/>
  <c r="AA179" i="365"/>
  <c r="AA169" i="365"/>
  <c r="AA173" i="365"/>
  <c r="AA160" i="365"/>
  <c r="AA164" i="365"/>
  <c r="AA151" i="365"/>
  <c r="AB151" i="365" s="1"/>
  <c r="AA147" i="365"/>
  <c r="AB147" i="365" s="1"/>
  <c r="AB145" i="365"/>
  <c r="AA141" i="365"/>
  <c r="AB141" i="365" s="1"/>
  <c r="AA135" i="365"/>
  <c r="AB135" i="365" s="1"/>
  <c r="AA128" i="365"/>
  <c r="AB126" i="365"/>
  <c r="AC116" i="365"/>
  <c r="AA120" i="365"/>
  <c r="AA103" i="365"/>
  <c r="AA107" i="365"/>
  <c r="AB107" i="365" s="1"/>
  <c r="AA98" i="365"/>
  <c r="AB91" i="365"/>
  <c r="AA86" i="365"/>
  <c r="AA90" i="365"/>
  <c r="AA89" i="365"/>
  <c r="AB89" i="365" s="1"/>
  <c r="AA88" i="365"/>
  <c r="AA92" i="365"/>
  <c r="AA75" i="365"/>
  <c r="AB76" i="365"/>
  <c r="AA62" i="365"/>
  <c r="AB60" i="365"/>
  <c r="AC60" i="365" s="1"/>
  <c r="AA66" i="365"/>
  <c r="AA53" i="365"/>
  <c r="AA57" i="365"/>
  <c r="AA30" i="365"/>
  <c r="AA39" i="365"/>
  <c r="AA28" i="365"/>
  <c r="AB28" i="365" s="1"/>
  <c r="AA20" i="365"/>
  <c r="AB14" i="365"/>
  <c r="AC14" i="365" s="1"/>
  <c r="U22" i="365"/>
  <c r="Z13" i="366"/>
  <c r="AA47" i="366"/>
  <c r="AA145" i="366"/>
  <c r="AA144" i="366"/>
  <c r="C6" i="366"/>
  <c r="I13" i="366"/>
  <c r="Z7" i="366"/>
  <c r="AA7" i="366" s="1"/>
  <c r="Y6" i="366"/>
  <c r="AA67" i="366"/>
  <c r="Z29" i="366"/>
  <c r="AA29" i="366" s="1"/>
  <c r="Y5" i="366"/>
  <c r="Y118" i="366" s="1"/>
  <c r="Y165" i="366" s="1"/>
  <c r="I122" i="366"/>
  <c r="B121" i="366"/>
  <c r="AA153" i="366"/>
  <c r="P122" i="366"/>
  <c r="Z122" i="366" s="1"/>
  <c r="J121" i="366"/>
  <c r="AA17" i="366"/>
  <c r="L6" i="366"/>
  <c r="AA23" i="366"/>
  <c r="Z45" i="366"/>
  <c r="AA45" i="366" s="1"/>
  <c r="Y13" i="366"/>
  <c r="AC1767" i="365"/>
  <c r="AC1729" i="365"/>
  <c r="AC1682" i="365"/>
  <c r="AC1701" i="365"/>
  <c r="AC1156" i="365"/>
  <c r="AC1234" i="365"/>
  <c r="AC1289" i="365"/>
  <c r="AC1302" i="365"/>
  <c r="AC1394" i="365"/>
  <c r="AC1409" i="365"/>
  <c r="AC1471" i="365"/>
  <c r="AC1523" i="365"/>
  <c r="AC1539" i="365"/>
  <c r="AC1571" i="365"/>
  <c r="AC1619" i="365"/>
  <c r="AC1634" i="365"/>
  <c r="AC1178" i="365"/>
  <c r="AC1190" i="365"/>
  <c r="AC1213" i="365"/>
  <c r="AC1227" i="365"/>
  <c r="AC1288" i="365"/>
  <c r="AC1296" i="365"/>
  <c r="AC1306" i="365"/>
  <c r="AC1349" i="365"/>
  <c r="AC1357" i="365"/>
  <c r="AC1414" i="365"/>
  <c r="AC1417" i="365"/>
  <c r="AC1440" i="365"/>
  <c r="AC1464" i="365"/>
  <c r="AC1481" i="365"/>
  <c r="AC1574" i="365"/>
  <c r="AC1656" i="365"/>
  <c r="AC1158" i="365"/>
  <c r="AC1211" i="365"/>
  <c r="AC1232" i="365"/>
  <c r="AC1310" i="365"/>
  <c r="AC1319" i="365"/>
  <c r="AC1334" i="365"/>
  <c r="AC1339" i="365"/>
  <c r="AC1396" i="365"/>
  <c r="AC1404" i="365"/>
  <c r="AC1422" i="365"/>
  <c r="AC1590" i="365"/>
  <c r="AC139" i="365"/>
  <c r="AC229" i="365"/>
  <c r="K839" i="365"/>
  <c r="AC268" i="365"/>
  <c r="AC289" i="365"/>
  <c r="AC305" i="365"/>
  <c r="AC337" i="365"/>
  <c r="AC347" i="365"/>
  <c r="AC359" i="365"/>
  <c r="AC360" i="365"/>
  <c r="AC375" i="365"/>
  <c r="AC426" i="365"/>
  <c r="AC444" i="365"/>
  <c r="AC720" i="365"/>
  <c r="AC794" i="365"/>
  <c r="AC823" i="365"/>
  <c r="AC831" i="365"/>
  <c r="AC881" i="365"/>
  <c r="AC916" i="365"/>
  <c r="AC937" i="365"/>
  <c r="AC938" i="365"/>
  <c r="AC959" i="365"/>
  <c r="AC962" i="365"/>
  <c r="AC303" i="365"/>
  <c r="AC324" i="365"/>
  <c r="AC327" i="365"/>
  <c r="AC441" i="365"/>
  <c r="AC453" i="365"/>
  <c r="AC454" i="365"/>
  <c r="AC470" i="365"/>
  <c r="AC537" i="365"/>
  <c r="AC545" i="365"/>
  <c r="AC553" i="365"/>
  <c r="AC674" i="365"/>
  <c r="AC678" i="365"/>
  <c r="AC695" i="365"/>
  <c r="AC711" i="365"/>
  <c r="AC744" i="365"/>
  <c r="K822" i="365"/>
  <c r="AC859" i="365"/>
  <c r="AC965" i="365"/>
  <c r="AC974" i="365"/>
  <c r="AC986" i="365"/>
  <c r="AC322" i="365"/>
  <c r="AC427" i="365"/>
  <c r="AC460" i="365"/>
  <c r="AC560" i="365"/>
  <c r="AC605" i="365"/>
  <c r="AC633" i="365"/>
  <c r="AC653" i="365"/>
  <c r="AC668" i="365"/>
  <c r="AC738" i="365"/>
  <c r="AC746" i="365"/>
  <c r="AC762" i="365"/>
  <c r="AC851" i="365"/>
  <c r="AC936" i="365"/>
  <c r="AC958" i="365"/>
  <c r="AA15" i="365"/>
  <c r="AA23" i="365"/>
  <c r="R25" i="365"/>
  <c r="AA31" i="365"/>
  <c r="R49" i="365"/>
  <c r="W13" i="365"/>
  <c r="M15" i="365"/>
  <c r="R15" i="365" s="1"/>
  <c r="D18" i="365"/>
  <c r="H18" i="365"/>
  <c r="H17" i="365" s="1"/>
  <c r="S22" i="365"/>
  <c r="T22" i="365"/>
  <c r="X22" i="365"/>
  <c r="R24" i="365"/>
  <c r="AA24" i="365"/>
  <c r="P26" i="365"/>
  <c r="P13" i="365" s="1"/>
  <c r="U26" i="365"/>
  <c r="U13" i="365" s="1"/>
  <c r="Y26" i="365"/>
  <c r="Y13" i="365" s="1"/>
  <c r="AB29" i="365"/>
  <c r="AC29" i="365" s="1"/>
  <c r="AA32" i="365"/>
  <c r="AA37" i="365"/>
  <c r="AB37" i="365" s="1"/>
  <c r="R38" i="365"/>
  <c r="R42" i="365"/>
  <c r="AA49" i="365"/>
  <c r="R55" i="365"/>
  <c r="R56" i="365"/>
  <c r="R59" i="365"/>
  <c r="AA63" i="365"/>
  <c r="R65" i="365"/>
  <c r="AA68" i="365"/>
  <c r="R70" i="365"/>
  <c r="AA72" i="365"/>
  <c r="O13" i="365"/>
  <c r="R77" i="365"/>
  <c r="R81" i="365"/>
  <c r="R83" i="365"/>
  <c r="R85" i="365"/>
  <c r="AB85" i="365" s="1"/>
  <c r="AA94" i="365"/>
  <c r="AB94" i="365" s="1"/>
  <c r="AA19" i="365"/>
  <c r="R20" i="365"/>
  <c r="R21" i="365"/>
  <c r="R23" i="365"/>
  <c r="P22" i="365"/>
  <c r="AA25" i="365"/>
  <c r="H26" i="365"/>
  <c r="H13" i="365" s="1"/>
  <c r="S27" i="365"/>
  <c r="S26" i="365" s="1"/>
  <c r="R30" i="365"/>
  <c r="R31" i="365"/>
  <c r="AA33" i="365"/>
  <c r="R34" i="365"/>
  <c r="AB34" i="365" s="1"/>
  <c r="R35" i="365"/>
  <c r="AB36" i="365"/>
  <c r="AC36" i="365" s="1"/>
  <c r="AA38" i="365"/>
  <c r="AA42" i="365"/>
  <c r="AA44" i="365"/>
  <c r="AA46" i="365"/>
  <c r="AB46" i="365" s="1"/>
  <c r="R47" i="365"/>
  <c r="R48" i="365"/>
  <c r="AB48" i="365" s="1"/>
  <c r="AA50" i="365"/>
  <c r="R51" i="365"/>
  <c r="AB52" i="365"/>
  <c r="AC52" i="365" s="1"/>
  <c r="AA55" i="365"/>
  <c r="AA59" i="365"/>
  <c r="R62" i="365"/>
  <c r="AA64" i="365"/>
  <c r="R66" i="365"/>
  <c r="AB67" i="365"/>
  <c r="AC67" i="365" s="1"/>
  <c r="AA69" i="365"/>
  <c r="AB69" i="365" s="1"/>
  <c r="R71" i="365"/>
  <c r="AB71" i="365" s="1"/>
  <c r="AA73" i="365"/>
  <c r="AA77" i="365"/>
  <c r="R78" i="365"/>
  <c r="AA78" i="365"/>
  <c r="AA79" i="365"/>
  <c r="R80" i="365"/>
  <c r="AA80" i="365"/>
  <c r="AA81" i="365"/>
  <c r="R82" i="365"/>
  <c r="AA82" i="365"/>
  <c r="AA83" i="365"/>
  <c r="AA96" i="365"/>
  <c r="R97" i="365"/>
  <c r="R98" i="365"/>
  <c r="AA100" i="365"/>
  <c r="AB100" i="365" s="1"/>
  <c r="R101" i="365"/>
  <c r="AB102" i="365"/>
  <c r="AC102" i="365" s="1"/>
  <c r="R105" i="365"/>
  <c r="AA105" i="365"/>
  <c r="AA110" i="365"/>
  <c r="R112" i="365"/>
  <c r="AB112" i="365" s="1"/>
  <c r="AA114" i="365"/>
  <c r="AA118" i="365"/>
  <c r="R120" i="365"/>
  <c r="AA122" i="365"/>
  <c r="AB122" i="365" s="1"/>
  <c r="R128" i="365"/>
  <c r="AB128" i="365" s="1"/>
  <c r="R130" i="365"/>
  <c r="AA132" i="365"/>
  <c r="R137" i="365"/>
  <c r="AA137" i="365"/>
  <c r="R143" i="365"/>
  <c r="AA143" i="365"/>
  <c r="R149" i="365"/>
  <c r="AA149" i="365"/>
  <c r="AA154" i="365"/>
  <c r="AB154" i="365" s="1"/>
  <c r="AA156" i="365"/>
  <c r="AA162" i="365"/>
  <c r="H165" i="365"/>
  <c r="R169" i="365"/>
  <c r="AA171" i="365"/>
  <c r="AB171" i="365" s="1"/>
  <c r="R172" i="365"/>
  <c r="R173" i="365"/>
  <c r="AA177" i="365"/>
  <c r="AB177" i="365" s="1"/>
  <c r="R179" i="365"/>
  <c r="AA181" i="365"/>
  <c r="AB181" i="365" s="1"/>
  <c r="R186" i="365"/>
  <c r="AA186" i="365"/>
  <c r="R192" i="365"/>
  <c r="AA192" i="365"/>
  <c r="R196" i="365"/>
  <c r="AA196" i="365"/>
  <c r="AA197" i="365"/>
  <c r="AB200" i="365"/>
  <c r="L201" i="365"/>
  <c r="R201" i="365" s="1"/>
  <c r="T26" i="365"/>
  <c r="T13" i="365" s="1"/>
  <c r="AB45" i="365"/>
  <c r="AA47" i="365"/>
  <c r="AA51" i="365"/>
  <c r="R53" i="365"/>
  <c r="R54" i="365"/>
  <c r="AA56" i="365"/>
  <c r="R57" i="365"/>
  <c r="R58" i="365"/>
  <c r="AA61" i="365"/>
  <c r="R63" i="365"/>
  <c r="AA65" i="365"/>
  <c r="R68" i="365"/>
  <c r="AA70" i="365"/>
  <c r="R72" i="365"/>
  <c r="R86" i="365"/>
  <c r="R88" i="365"/>
  <c r="R90" i="365"/>
  <c r="R92" i="365"/>
  <c r="AB95" i="365"/>
  <c r="AC95" i="365" s="1"/>
  <c r="AA97" i="365"/>
  <c r="AA101" i="365"/>
  <c r="R103" i="365"/>
  <c r="R104" i="365"/>
  <c r="AA106" i="365"/>
  <c r="R108" i="365"/>
  <c r="AB109" i="365"/>
  <c r="AC109" i="365" s="1"/>
  <c r="R111" i="365"/>
  <c r="AA111" i="365"/>
  <c r="R115" i="365"/>
  <c r="AA115" i="365"/>
  <c r="R119" i="365"/>
  <c r="AA119" i="365"/>
  <c r="R123" i="365"/>
  <c r="AA123" i="365"/>
  <c r="R127" i="365"/>
  <c r="AA127" i="365"/>
  <c r="R133" i="365"/>
  <c r="AA133" i="365"/>
  <c r="R136" i="365"/>
  <c r="AA138" i="365"/>
  <c r="AA140" i="365"/>
  <c r="R142" i="365"/>
  <c r="AA144" i="365"/>
  <c r="AA146" i="365"/>
  <c r="R148" i="365"/>
  <c r="AA150" i="365"/>
  <c r="AB155" i="365"/>
  <c r="AC155" i="365" s="1"/>
  <c r="R157" i="365"/>
  <c r="AA157" i="365"/>
  <c r="AA159" i="365"/>
  <c r="R160" i="365"/>
  <c r="AB160" i="365" s="1"/>
  <c r="R161" i="365"/>
  <c r="AA163" i="365"/>
  <c r="R164" i="365"/>
  <c r="AA201" i="365"/>
  <c r="AA18" i="365"/>
  <c r="R19" i="365"/>
  <c r="R184" i="365"/>
  <c r="AA184" i="365"/>
  <c r="R188" i="365"/>
  <c r="AA188" i="365"/>
  <c r="R194" i="365"/>
  <c r="AA194" i="365"/>
  <c r="AA431" i="365"/>
  <c r="S430" i="365"/>
  <c r="AA16" i="365"/>
  <c r="AA21" i="365"/>
  <c r="R32" i="365"/>
  <c r="R33" i="365"/>
  <c r="AA35" i="365"/>
  <c r="AA40" i="365"/>
  <c r="AB40" i="365" s="1"/>
  <c r="R39" i="365"/>
  <c r="AA41" i="365"/>
  <c r="AB41" i="365" s="1"/>
  <c r="AA43" i="365"/>
  <c r="R44" i="365"/>
  <c r="AA54" i="365"/>
  <c r="AA58" i="365"/>
  <c r="R61" i="365"/>
  <c r="R73" i="365"/>
  <c r="AB73" i="365" s="1"/>
  <c r="R79" i="365"/>
  <c r="AB84" i="365"/>
  <c r="AC84" i="365" s="1"/>
  <c r="AA99" i="365"/>
  <c r="AB99" i="365" s="1"/>
  <c r="AA104" i="365"/>
  <c r="R106" i="365"/>
  <c r="AA108" i="365"/>
  <c r="R113" i="365"/>
  <c r="AA113" i="365"/>
  <c r="R117" i="365"/>
  <c r="AA117" i="365"/>
  <c r="R121" i="365"/>
  <c r="AA121" i="365"/>
  <c r="R125" i="365"/>
  <c r="AA125" i="365"/>
  <c r="R131" i="365"/>
  <c r="AA131" i="365"/>
  <c r="AA136" i="365"/>
  <c r="R138" i="365"/>
  <c r="R140" i="365"/>
  <c r="R167" i="365"/>
  <c r="AB167" i="365" s="1"/>
  <c r="AC168" i="365"/>
  <c r="AA170" i="365"/>
  <c r="AB170" i="365" s="1"/>
  <c r="AA174" i="365"/>
  <c r="AB174" i="365" s="1"/>
  <c r="AA176" i="365"/>
  <c r="AB176" i="365" s="1"/>
  <c r="R180" i="365"/>
  <c r="AA180" i="365"/>
  <c r="AA142" i="365"/>
  <c r="R144" i="365"/>
  <c r="R146" i="365"/>
  <c r="AA148" i="365"/>
  <c r="R150" i="365"/>
  <c r="R153" i="365"/>
  <c r="AA153" i="365"/>
  <c r="R159" i="365"/>
  <c r="AA161" i="365"/>
  <c r="R162" i="365"/>
  <c r="R163" i="365"/>
  <c r="AA167" i="365"/>
  <c r="AA172" i="365"/>
  <c r="AB175" i="365"/>
  <c r="AC175" i="365" s="1"/>
  <c r="R178" i="365"/>
  <c r="AA178" i="365"/>
  <c r="R182" i="365"/>
  <c r="AA182" i="365"/>
  <c r="R185" i="365"/>
  <c r="AA187" i="365"/>
  <c r="R189" i="365"/>
  <c r="R191" i="365"/>
  <c r="AB191" i="365" s="1"/>
  <c r="AA193" i="365"/>
  <c r="R195" i="365"/>
  <c r="AB195" i="365" s="1"/>
  <c r="R198" i="365"/>
  <c r="AA198" i="365"/>
  <c r="AA206" i="365"/>
  <c r="I212" i="365"/>
  <c r="I211" i="365" s="1"/>
  <c r="I165" i="365" s="1"/>
  <c r="AA216" i="365"/>
  <c r="Y219" i="365"/>
  <c r="Y218" i="365" s="1"/>
  <c r="Y211" i="365" s="1"/>
  <c r="Y165" i="365" s="1"/>
  <c r="R230" i="365"/>
  <c r="AA235" i="365"/>
  <c r="R237" i="365"/>
  <c r="AA239" i="365"/>
  <c r="R241" i="365"/>
  <c r="AB242" i="365"/>
  <c r="AC242" i="365" s="1"/>
  <c r="R246" i="365"/>
  <c r="AA246" i="365"/>
  <c r="G249" i="365"/>
  <c r="R252" i="365"/>
  <c r="AA252" i="365"/>
  <c r="R256" i="365"/>
  <c r="AA256" i="365"/>
  <c r="U260" i="365"/>
  <c r="U259" i="365" s="1"/>
  <c r="U258" i="365" s="1"/>
  <c r="Y260" i="365"/>
  <c r="Y259" i="365" s="1"/>
  <c r="Y258" i="365" s="1"/>
  <c r="AB269" i="365"/>
  <c r="AC269" i="365" s="1"/>
  <c r="AB270" i="365"/>
  <c r="AB274" i="365"/>
  <c r="AC274" i="365" s="1"/>
  <c r="AB277" i="365"/>
  <c r="AC277" i="365" s="1"/>
  <c r="AB279" i="365"/>
  <c r="AC279" i="365" s="1"/>
  <c r="AB281" i="365"/>
  <c r="AC281" i="365" s="1"/>
  <c r="AB283" i="365"/>
  <c r="AC283" i="365" s="1"/>
  <c r="AB293" i="365"/>
  <c r="AB301" i="365"/>
  <c r="AC301" i="365" s="1"/>
  <c r="AB304" i="365"/>
  <c r="AB308" i="365"/>
  <c r="AC308" i="365" s="1"/>
  <c r="AB315" i="365"/>
  <c r="AB316" i="365"/>
  <c r="AC316" i="365" s="1"/>
  <c r="AB325" i="365"/>
  <c r="AC325" i="365" s="1"/>
  <c r="AB326" i="365"/>
  <c r="AB331" i="365"/>
  <c r="AB333" i="365"/>
  <c r="AC333" i="365" s="1"/>
  <c r="AA344" i="365"/>
  <c r="AB353" i="365"/>
  <c r="AC353" i="365" s="1"/>
  <c r="AB354" i="365"/>
  <c r="AC354" i="365" s="1"/>
  <c r="AB361" i="365"/>
  <c r="AC361" i="365" s="1"/>
  <c r="AB362" i="365"/>
  <c r="AC362" i="365" s="1"/>
  <c r="AB369" i="365"/>
  <c r="AC369" i="365" s="1"/>
  <c r="AB370" i="365"/>
  <c r="AC370" i="365" s="1"/>
  <c r="AB377" i="365"/>
  <c r="AC377" i="365" s="1"/>
  <c r="AB378" i="365"/>
  <c r="AC378" i="365" s="1"/>
  <c r="AB380" i="365"/>
  <c r="AC380" i="365" s="1"/>
  <c r="AB387" i="365"/>
  <c r="AC387" i="365" s="1"/>
  <c r="AB388" i="365"/>
  <c r="AC388" i="365" s="1"/>
  <c r="AB395" i="365"/>
  <c r="AC395" i="365" s="1"/>
  <c r="AB396" i="365"/>
  <c r="AC396" i="365" s="1"/>
  <c r="AB403" i="365"/>
  <c r="AC403" i="365" s="1"/>
  <c r="AB404" i="365"/>
  <c r="AC404" i="365" s="1"/>
  <c r="AB411" i="365"/>
  <c r="AB412" i="365"/>
  <c r="R419" i="365"/>
  <c r="AA419" i="365"/>
  <c r="AB425" i="365"/>
  <c r="AB435" i="365"/>
  <c r="AC435" i="365" s="1"/>
  <c r="AB436" i="365"/>
  <c r="AB443" i="365"/>
  <c r="AB448" i="365"/>
  <c r="AC448" i="365" s="1"/>
  <c r="AB462" i="365"/>
  <c r="AC462" i="365" s="1"/>
  <c r="AB463" i="365"/>
  <c r="AC463" i="365" s="1"/>
  <c r="AC476" i="365"/>
  <c r="AC485" i="365"/>
  <c r="AC500" i="365"/>
  <c r="R505" i="365"/>
  <c r="AA505" i="365"/>
  <c r="AC507" i="365"/>
  <c r="AC509" i="365"/>
  <c r="AC511" i="365"/>
  <c r="AC513" i="365"/>
  <c r="R519" i="365"/>
  <c r="AA519" i="365"/>
  <c r="AB521" i="365"/>
  <c r="AC521" i="365" s="1"/>
  <c r="AB522" i="365"/>
  <c r="AC522" i="365" s="1"/>
  <c r="AB524" i="365"/>
  <c r="AC524" i="365" s="1"/>
  <c r="AB530" i="365"/>
  <c r="AC530" i="365" s="1"/>
  <c r="AB532" i="365"/>
  <c r="AB590" i="365"/>
  <c r="AC590" i="365" s="1"/>
  <c r="AB598" i="365"/>
  <c r="AC598" i="365" s="1"/>
  <c r="AB604" i="365"/>
  <c r="AC604" i="365" s="1"/>
  <c r="AB612" i="365"/>
  <c r="AC612" i="365" s="1"/>
  <c r="AB617" i="365"/>
  <c r="AC617" i="365" s="1"/>
  <c r="AB622" i="365"/>
  <c r="AB629" i="365"/>
  <c r="AB635" i="365"/>
  <c r="AC635" i="365" s="1"/>
  <c r="AB658" i="365"/>
  <c r="AB664" i="365"/>
  <c r="AB670" i="365"/>
  <c r="AC670" i="365" s="1"/>
  <c r="R696" i="365"/>
  <c r="AA696" i="365"/>
  <c r="AB698" i="365"/>
  <c r="AC698" i="365" s="1"/>
  <c r="AA708" i="365"/>
  <c r="AA712" i="365"/>
  <c r="AA715" i="365"/>
  <c r="R718" i="365"/>
  <c r="P717" i="365"/>
  <c r="U717" i="365"/>
  <c r="Y717" i="365"/>
  <c r="AB719" i="365"/>
  <c r="AB726" i="365"/>
  <c r="AB727" i="365"/>
  <c r="AB740" i="365"/>
  <c r="AC740" i="365" s="1"/>
  <c r="AC743" i="365"/>
  <c r="AB772" i="365"/>
  <c r="AC772" i="365" s="1"/>
  <c r="AC774" i="365"/>
  <c r="R225" i="365"/>
  <c r="R233" i="365"/>
  <c r="R413" i="365"/>
  <c r="AA518" i="365"/>
  <c r="AA730" i="365"/>
  <c r="AB730" i="365" s="1"/>
  <c r="AC732" i="365"/>
  <c r="AC734" i="365"/>
  <c r="AA736" i="365"/>
  <c r="AB736" i="365" s="1"/>
  <c r="AB202" i="365"/>
  <c r="AC202" i="365" s="1"/>
  <c r="AA204" i="365"/>
  <c r="AB204" i="365" s="1"/>
  <c r="AA208" i="365"/>
  <c r="AB208" i="365" s="1"/>
  <c r="R216" i="365"/>
  <c r="AB217" i="365"/>
  <c r="U219" i="365"/>
  <c r="U218" i="365" s="1"/>
  <c r="U211" i="365" s="1"/>
  <c r="D233" i="365"/>
  <c r="R235" i="365"/>
  <c r="AB235" i="365" s="1"/>
  <c r="AA237" i="365"/>
  <c r="R239" i="365"/>
  <c r="AA241" i="365"/>
  <c r="R250" i="365"/>
  <c r="AA250" i="365"/>
  <c r="W249" i="365"/>
  <c r="R254" i="365"/>
  <c r="AA254" i="365"/>
  <c r="I258" i="365"/>
  <c r="AA261" i="365"/>
  <c r="AB265" i="365"/>
  <c r="AB286" i="365"/>
  <c r="AC286" i="365" s="1"/>
  <c r="AB290" i="365"/>
  <c r="AC290" i="365" s="1"/>
  <c r="AB292" i="365"/>
  <c r="AB297" i="365"/>
  <c r="AB311" i="365"/>
  <c r="AC311" i="365" s="1"/>
  <c r="AB320" i="365"/>
  <c r="AB336" i="365"/>
  <c r="AB338" i="365"/>
  <c r="AC338" i="365" s="1"/>
  <c r="AB340" i="365"/>
  <c r="AC340" i="365" s="1"/>
  <c r="AB342" i="365"/>
  <c r="AC342" i="365" s="1"/>
  <c r="R344" i="365"/>
  <c r="AB345" i="365"/>
  <c r="AC345" i="365" s="1"/>
  <c r="AB349" i="365"/>
  <c r="AC349" i="365" s="1"/>
  <c r="AB350" i="365"/>
  <c r="AB357" i="365"/>
  <c r="AC357" i="365" s="1"/>
  <c r="AB358" i="365"/>
  <c r="AC358" i="365" s="1"/>
  <c r="AB365" i="365"/>
  <c r="AC365" i="365" s="1"/>
  <c r="AB366" i="365"/>
  <c r="AB373" i="365"/>
  <c r="AC373" i="365" s="1"/>
  <c r="AB374" i="365"/>
  <c r="AC374" i="365" s="1"/>
  <c r="AA379" i="365"/>
  <c r="AB379" i="365" s="1"/>
  <c r="AB383" i="365"/>
  <c r="AC383" i="365" s="1"/>
  <c r="AB384" i="365"/>
  <c r="AB391" i="365"/>
  <c r="AC391" i="365" s="1"/>
  <c r="AB392" i="365"/>
  <c r="AB399" i="365"/>
  <c r="AC399" i="365" s="1"/>
  <c r="AB400" i="365"/>
  <c r="AB407" i="365"/>
  <c r="AB408" i="365"/>
  <c r="AB432" i="365"/>
  <c r="AC432" i="365" s="1"/>
  <c r="AB439" i="365"/>
  <c r="AB451" i="365"/>
  <c r="AC451" i="365" s="1"/>
  <c r="AA452" i="365"/>
  <c r="AB458" i="365"/>
  <c r="AC458" i="365" s="1"/>
  <c r="AB466" i="365"/>
  <c r="AC466" i="365" s="1"/>
  <c r="AC484" i="365"/>
  <c r="AA495" i="365"/>
  <c r="AB495" i="365" s="1"/>
  <c r="AA528" i="365"/>
  <c r="AB528" i="365" s="1"/>
  <c r="AB538" i="365"/>
  <c r="AC538" i="365" s="1"/>
  <c r="AB540" i="365"/>
  <c r="AC540" i="365" s="1"/>
  <c r="AB542" i="365"/>
  <c r="AC542" i="365" s="1"/>
  <c r="AB544" i="365"/>
  <c r="AC544" i="365" s="1"/>
  <c r="AB546" i="365"/>
  <c r="AC546" i="365" s="1"/>
  <c r="AB548" i="365"/>
  <c r="AC548" i="365" s="1"/>
  <c r="AB550" i="365"/>
  <c r="AB557" i="365"/>
  <c r="AC557" i="365" s="1"/>
  <c r="AB559" i="365"/>
  <c r="AC559" i="365" s="1"/>
  <c r="AB562" i="365"/>
  <c r="AC562" i="365" s="1"/>
  <c r="AB564" i="365"/>
  <c r="AB568" i="365"/>
  <c r="AB570" i="365"/>
  <c r="AB572" i="365"/>
  <c r="AB574" i="365"/>
  <c r="AB576" i="365"/>
  <c r="AB578" i="365"/>
  <c r="AB580" i="365"/>
  <c r="AB582" i="365"/>
  <c r="AB584" i="365"/>
  <c r="AC584" i="365" s="1"/>
  <c r="AB586" i="365"/>
  <c r="AC586" i="365" s="1"/>
  <c r="AB588" i="365"/>
  <c r="AB594" i="365"/>
  <c r="AB601" i="365"/>
  <c r="AB608" i="365"/>
  <c r="AB615" i="365"/>
  <c r="AC615" i="365" s="1"/>
  <c r="AB638" i="365"/>
  <c r="AB642" i="365"/>
  <c r="AB649" i="365"/>
  <c r="AB655" i="365"/>
  <c r="AC655" i="365" s="1"/>
  <c r="AB673" i="365"/>
  <c r="AC676" i="365"/>
  <c r="AB679" i="365"/>
  <c r="AC679" i="365" s="1"/>
  <c r="AA687" i="365"/>
  <c r="AB689" i="365"/>
  <c r="AC689" i="365" s="1"/>
  <c r="AC702" i="365"/>
  <c r="AC704" i="365"/>
  <c r="AC706" i="365"/>
  <c r="R708" i="365"/>
  <c r="AB709" i="365"/>
  <c r="AC709" i="365" s="1"/>
  <c r="R715" i="365"/>
  <c r="AB716" i="365"/>
  <c r="AC716" i="365" s="1"/>
  <c r="AC742" i="365"/>
  <c r="AB750" i="365"/>
  <c r="AC750" i="365" s="1"/>
  <c r="R203" i="365"/>
  <c r="AA205" i="365"/>
  <c r="AB205" i="365" s="1"/>
  <c r="R206" i="365"/>
  <c r="AB206" i="365" s="1"/>
  <c r="R207" i="365"/>
  <c r="AA209" i="365"/>
  <c r="AB209" i="365" s="1"/>
  <c r="AA213" i="365"/>
  <c r="J219" i="365"/>
  <c r="J218" i="365" s="1"/>
  <c r="J211" i="365" s="1"/>
  <c r="J165" i="365" s="1"/>
  <c r="J12" i="365" s="1"/>
  <c r="P219" i="365"/>
  <c r="P218" i="365" s="1"/>
  <c r="X219" i="365"/>
  <c r="X218" i="365" s="1"/>
  <c r="X211" i="365" s="1"/>
  <c r="X165" i="365" s="1"/>
  <c r="X12" i="365" s="1"/>
  <c r="R228" i="365"/>
  <c r="AA233" i="365"/>
  <c r="R238" i="365"/>
  <c r="AA238" i="365"/>
  <c r="J249" i="365"/>
  <c r="O249" i="365"/>
  <c r="AA251" i="365"/>
  <c r="AB251" i="365" s="1"/>
  <c r="R253" i="365"/>
  <c r="AA255" i="365"/>
  <c r="AB255" i="365" s="1"/>
  <c r="R346" i="365"/>
  <c r="AB346" i="365" s="1"/>
  <c r="AA414" i="365"/>
  <c r="R416" i="365"/>
  <c r="AA416" i="365"/>
  <c r="AA424" i="365"/>
  <c r="AB424" i="365" s="1"/>
  <c r="AC457" i="365"/>
  <c r="AC465" i="365"/>
  <c r="AA499" i="365"/>
  <c r="AB499" i="365" s="1"/>
  <c r="AA525" i="365"/>
  <c r="AB525" i="365" s="1"/>
  <c r="AA533" i="365"/>
  <c r="AB533" i="365" s="1"/>
  <c r="AB618" i="365"/>
  <c r="AC618" i="365" s="1"/>
  <c r="AB626" i="365"/>
  <c r="AC626" i="365" s="1"/>
  <c r="AB632" i="365"/>
  <c r="AC632" i="365" s="1"/>
  <c r="AB639" i="365"/>
  <c r="AC639" i="365" s="1"/>
  <c r="AB646" i="365"/>
  <c r="AC646" i="365" s="1"/>
  <c r="AB652" i="365"/>
  <c r="AC652" i="365" s="1"/>
  <c r="AB660" i="365"/>
  <c r="AC660" i="365" s="1"/>
  <c r="AB667" i="365"/>
  <c r="AC667" i="365" s="1"/>
  <c r="AB675" i="365"/>
  <c r="AC675" i="365" s="1"/>
  <c r="AB681" i="365"/>
  <c r="AB684" i="365"/>
  <c r="R687" i="365"/>
  <c r="R693" i="365"/>
  <c r="AB693" i="365" s="1"/>
  <c r="R700" i="365"/>
  <c r="AB700" i="365" s="1"/>
  <c r="AB701" i="365"/>
  <c r="AC701" i="365" s="1"/>
  <c r="AB703" i="365"/>
  <c r="AC703" i="365" s="1"/>
  <c r="AB705" i="365"/>
  <c r="AC705" i="365" s="1"/>
  <c r="AB707" i="365"/>
  <c r="AC707" i="365" s="1"/>
  <c r="AB714" i="365"/>
  <c r="AC714" i="365" s="1"/>
  <c r="I717" i="365"/>
  <c r="AA718" i="365"/>
  <c r="AB722" i="365"/>
  <c r="AB723" i="365"/>
  <c r="AB729" i="365"/>
  <c r="AC729" i="365" s="1"/>
  <c r="AB731" i="365"/>
  <c r="AB733" i="365"/>
  <c r="AC733" i="365" s="1"/>
  <c r="AB735" i="365"/>
  <c r="AC735" i="365" s="1"/>
  <c r="AB737" i="365"/>
  <c r="AC737" i="365" s="1"/>
  <c r="R748" i="365"/>
  <c r="AB756" i="365"/>
  <c r="AC756" i="365" s="1"/>
  <c r="AB757" i="365"/>
  <c r="AC757" i="365" s="1"/>
  <c r="AB759" i="365"/>
  <c r="R763" i="365"/>
  <c r="AB764" i="365"/>
  <c r="AC764" i="365" s="1"/>
  <c r="R767" i="365"/>
  <c r="AA767" i="365"/>
  <c r="R769" i="365"/>
  <c r="R771" i="365"/>
  <c r="R775" i="365"/>
  <c r="AA775" i="365"/>
  <c r="R777" i="365"/>
  <c r="AB782" i="365"/>
  <c r="AB784" i="365"/>
  <c r="AC784" i="365" s="1"/>
  <c r="AB792" i="365"/>
  <c r="AC792" i="365" s="1"/>
  <c r="AA800" i="365"/>
  <c r="AB806" i="365"/>
  <c r="AC810" i="365"/>
  <c r="AB812" i="365"/>
  <c r="AC812" i="365" s="1"/>
  <c r="AB814" i="365"/>
  <c r="AC814" i="365" s="1"/>
  <c r="AC818" i="365"/>
  <c r="O821" i="365"/>
  <c r="O820" i="365" s="1"/>
  <c r="O527" i="365" s="1"/>
  <c r="O517" i="365" s="1"/>
  <c r="O503" i="365" s="1"/>
  <c r="O502" i="365" s="1"/>
  <c r="O501" i="365" s="1"/>
  <c r="T821" i="365"/>
  <c r="T820" i="365" s="1"/>
  <c r="T527" i="365" s="1"/>
  <c r="T517" i="365" s="1"/>
  <c r="T503" i="365" s="1"/>
  <c r="T502" i="365" s="1"/>
  <c r="T501" i="365" s="1"/>
  <c r="X821" i="365"/>
  <c r="X820" i="365" s="1"/>
  <c r="X527" i="365" s="1"/>
  <c r="X517" i="365" s="1"/>
  <c r="X503" i="365" s="1"/>
  <c r="X502" i="365" s="1"/>
  <c r="X501" i="365" s="1"/>
  <c r="AC824" i="365"/>
  <c r="R828" i="365"/>
  <c r="R830" i="365"/>
  <c r="Q821" i="365"/>
  <c r="Q820" i="365" s="1"/>
  <c r="R834" i="365"/>
  <c r="S821" i="365"/>
  <c r="R848" i="365"/>
  <c r="R850" i="365"/>
  <c r="AA850" i="365"/>
  <c r="R852" i="365"/>
  <c r="AB855" i="365"/>
  <c r="AB857" i="365"/>
  <c r="R864" i="365"/>
  <c r="R866" i="365"/>
  <c r="AA866" i="365"/>
  <c r="R868" i="365"/>
  <c r="AB871" i="365"/>
  <c r="AC871" i="365" s="1"/>
  <c r="AB873" i="365"/>
  <c r="AC873" i="365" s="1"/>
  <c r="AB875" i="365"/>
  <c r="AA880" i="365"/>
  <c r="AB880" i="365" s="1"/>
  <c r="R882" i="365"/>
  <c r="AB883" i="365"/>
  <c r="AC883" i="365" s="1"/>
  <c r="AC887" i="365"/>
  <c r="AC893" i="365"/>
  <c r="AC897" i="365"/>
  <c r="AC901" i="365"/>
  <c r="AC905" i="365"/>
  <c r="AA911" i="365"/>
  <c r="AA913" i="365"/>
  <c r="AA915" i="365"/>
  <c r="AA917" i="365"/>
  <c r="AB920" i="365"/>
  <c r="AB922" i="365"/>
  <c r="AC922" i="365" s="1"/>
  <c r="AB924" i="365"/>
  <c r="AB926" i="365"/>
  <c r="AB927" i="365"/>
  <c r="AC927" i="365" s="1"/>
  <c r="AB929" i="365"/>
  <c r="AC929" i="365" s="1"/>
  <c r="AB931" i="365"/>
  <c r="AC931" i="365" s="1"/>
  <c r="AB939" i="365"/>
  <c r="AB951" i="365"/>
  <c r="AB953" i="365"/>
  <c r="AC953" i="365" s="1"/>
  <c r="AB955" i="365"/>
  <c r="AC955" i="365" s="1"/>
  <c r="R961" i="365"/>
  <c r="AA961" i="365"/>
  <c r="AB969" i="365"/>
  <c r="AC969" i="365" s="1"/>
  <c r="AA973" i="365"/>
  <c r="AA978" i="365"/>
  <c r="AB988" i="365"/>
  <c r="AA993" i="365"/>
  <c r="R995" i="365"/>
  <c r="AA995" i="365"/>
  <c r="R1001" i="365"/>
  <c r="AB1002" i="365"/>
  <c r="AB1004" i="365"/>
  <c r="AA752" i="365"/>
  <c r="R758" i="365"/>
  <c r="R765" i="365"/>
  <c r="AB765" i="365" s="1"/>
  <c r="AA769" i="365"/>
  <c r="AA771" i="365"/>
  <c r="AA777" i="365"/>
  <c r="AA780" i="365"/>
  <c r="R783" i="365"/>
  <c r="AC790" i="365"/>
  <c r="AC802" i="365"/>
  <c r="AC804" i="365"/>
  <c r="R807" i="365"/>
  <c r="R811" i="365"/>
  <c r="AA811" i="365"/>
  <c r="R813" i="365"/>
  <c r="R815" i="365"/>
  <c r="P821" i="365"/>
  <c r="P820" i="365" s="1"/>
  <c r="I821" i="365"/>
  <c r="I820" i="365" s="1"/>
  <c r="AA830" i="365"/>
  <c r="V821" i="365"/>
  <c r="V820" i="365" s="1"/>
  <c r="V527" i="365" s="1"/>
  <c r="V517" i="365" s="1"/>
  <c r="V503" i="365" s="1"/>
  <c r="V502" i="365" s="1"/>
  <c r="V501" i="365" s="1"/>
  <c r="Z821" i="365"/>
  <c r="Z820" i="365" s="1"/>
  <c r="Z527" i="365" s="1"/>
  <c r="Z517" i="365" s="1"/>
  <c r="Z503" i="365" s="1"/>
  <c r="Z502" i="365" s="1"/>
  <c r="Z501" i="365" s="1"/>
  <c r="AC835" i="365"/>
  <c r="AC837" i="365"/>
  <c r="AC839" i="365"/>
  <c r="AC841" i="365"/>
  <c r="AC843" i="365"/>
  <c r="AA852" i="365"/>
  <c r="R854" i="365"/>
  <c r="AA868" i="365"/>
  <c r="R870" i="365"/>
  <c r="R876" i="365"/>
  <c r="AC877" i="365"/>
  <c r="AA882" i="365"/>
  <c r="R884" i="365"/>
  <c r="AC885" i="365"/>
  <c r="R890" i="365"/>
  <c r="AA890" i="365"/>
  <c r="R894" i="365"/>
  <c r="AA894" i="365"/>
  <c r="R898" i="365"/>
  <c r="AA898" i="365"/>
  <c r="R902" i="365"/>
  <c r="AA902" i="365"/>
  <c r="R906" i="365"/>
  <c r="AA906" i="365"/>
  <c r="AA919" i="365"/>
  <c r="R956" i="365"/>
  <c r="AA964" i="365"/>
  <c r="AA983" i="365"/>
  <c r="F985" i="365"/>
  <c r="F981" i="365" s="1"/>
  <c r="F976" i="365" s="1"/>
  <c r="R989" i="365"/>
  <c r="AB989" i="365" s="1"/>
  <c r="AA997" i="365"/>
  <c r="AB997" i="365" s="1"/>
  <c r="R999" i="365"/>
  <c r="AA999" i="365"/>
  <c r="R1005" i="365"/>
  <c r="AB1005" i="365" s="1"/>
  <c r="AA1007" i="365"/>
  <c r="AB1009" i="365"/>
  <c r="AB1011" i="365"/>
  <c r="R1014" i="365"/>
  <c r="AB1014" i="365" s="1"/>
  <c r="AA1016" i="365"/>
  <c r="AB1016" i="365" s="1"/>
  <c r="AA1022" i="365"/>
  <c r="AA1030" i="365"/>
  <c r="AB1030" i="365" s="1"/>
  <c r="R1032" i="365"/>
  <c r="AB1032" i="365" s="1"/>
  <c r="AB1037" i="365"/>
  <c r="R745" i="365"/>
  <c r="AA745" i="365"/>
  <c r="AA748" i="365"/>
  <c r="AB751" i="365"/>
  <c r="AB753" i="365"/>
  <c r="AA758" i="365"/>
  <c r="R760" i="365"/>
  <c r="AA760" i="365"/>
  <c r="AA763" i="365"/>
  <c r="R773" i="365"/>
  <c r="AA773" i="365"/>
  <c r="AB779" i="365"/>
  <c r="AA783" i="365"/>
  <c r="AC785" i="365"/>
  <c r="AC788" i="365"/>
  <c r="AC793" i="365"/>
  <c r="AC796" i="365"/>
  <c r="AB798" i="365"/>
  <c r="AC798" i="365" s="1"/>
  <c r="AB801" i="365"/>
  <c r="AC801" i="365" s="1"/>
  <c r="R803" i="365"/>
  <c r="AA803" i="365"/>
  <c r="AA807" i="365"/>
  <c r="AA813" i="365"/>
  <c r="AA815" i="365"/>
  <c r="D821" i="365"/>
  <c r="D820" i="365" s="1"/>
  <c r="D527" i="365" s="1"/>
  <c r="D517" i="365" s="1"/>
  <c r="H821" i="365"/>
  <c r="H820" i="365" s="1"/>
  <c r="H527" i="365" s="1"/>
  <c r="H517" i="365" s="1"/>
  <c r="H503" i="365" s="1"/>
  <c r="H502" i="365" s="1"/>
  <c r="H501" i="365" s="1"/>
  <c r="N821" i="365"/>
  <c r="N820" i="365" s="1"/>
  <c r="N527" i="365" s="1"/>
  <c r="AA832" i="365"/>
  <c r="R836" i="365"/>
  <c r="AA836" i="365"/>
  <c r="R838" i="365"/>
  <c r="AA838" i="365"/>
  <c r="R840" i="365"/>
  <c r="AB840" i="365" s="1"/>
  <c r="R842" i="365"/>
  <c r="AB842" i="365" s="1"/>
  <c r="R844" i="365"/>
  <c r="AB844" i="365" s="1"/>
  <c r="AB847" i="365"/>
  <c r="AB849" i="365"/>
  <c r="R856" i="365"/>
  <c r="R858" i="365"/>
  <c r="AA858" i="365"/>
  <c r="R860" i="365"/>
  <c r="AB863" i="365"/>
  <c r="AB865" i="365"/>
  <c r="AC865" i="365" s="1"/>
  <c r="R872" i="365"/>
  <c r="R874" i="365"/>
  <c r="AA874" i="365"/>
  <c r="AA876" i="365"/>
  <c r="R878" i="365"/>
  <c r="AB878" i="365" s="1"/>
  <c r="AB879" i="365"/>
  <c r="AC879" i="365" s="1"/>
  <c r="AA884" i="365"/>
  <c r="AC895" i="365"/>
  <c r="AC903" i="365"/>
  <c r="AC907" i="365"/>
  <c r="R911" i="365"/>
  <c r="R913" i="365"/>
  <c r="R915" i="365"/>
  <c r="R917" i="365"/>
  <c r="AB935" i="365"/>
  <c r="AC935" i="365" s="1"/>
  <c r="AA949" i="365"/>
  <c r="AB963" i="365"/>
  <c r="AC963" i="365" s="1"/>
  <c r="R967" i="365"/>
  <c r="AA967" i="365"/>
  <c r="AB975" i="365"/>
  <c r="AC975" i="365" s="1"/>
  <c r="R978" i="365"/>
  <c r="AB979" i="365"/>
  <c r="AB984" i="365"/>
  <c r="AC984" i="365" s="1"/>
  <c r="R1007" i="365"/>
  <c r="N985" i="365"/>
  <c r="N981" i="365" s="1"/>
  <c r="N976" i="365" s="1"/>
  <c r="R1017" i="365"/>
  <c r="AA1017" i="365"/>
  <c r="R1020" i="365"/>
  <c r="AB1021" i="365"/>
  <c r="AC1021" i="365" s="1"/>
  <c r="R1023" i="365"/>
  <c r="AA1023" i="365"/>
  <c r="R1031" i="365"/>
  <c r="AA1031" i="365"/>
  <c r="U821" i="365"/>
  <c r="U820" i="365" s="1"/>
  <c r="Y821" i="365"/>
  <c r="Y820" i="365" s="1"/>
  <c r="AC833" i="365"/>
  <c r="AC921" i="365"/>
  <c r="AC923" i="365"/>
  <c r="AC925" i="365"/>
  <c r="Z981" i="365"/>
  <c r="Z976" i="365" s="1"/>
  <c r="R987" i="365"/>
  <c r="AA987" i="365"/>
  <c r="D985" i="365"/>
  <c r="D981" i="365" s="1"/>
  <c r="H985" i="365"/>
  <c r="H981" i="365" s="1"/>
  <c r="H976" i="365" s="1"/>
  <c r="R993" i="365"/>
  <c r="AB993" i="365" s="1"/>
  <c r="AB994" i="365"/>
  <c r="AB996" i="365"/>
  <c r="AA1001" i="365"/>
  <c r="AB1001" i="365" s="1"/>
  <c r="R1003" i="365"/>
  <c r="AA1003" i="365"/>
  <c r="R1008" i="365"/>
  <c r="AA1008" i="365"/>
  <c r="AA1010" i="365"/>
  <c r="AB1010" i="365" s="1"/>
  <c r="AA1012" i="365"/>
  <c r="AB1013" i="365"/>
  <c r="AC1013" i="365" s="1"/>
  <c r="R1015" i="365"/>
  <c r="AA1015" i="365"/>
  <c r="AA1020" i="365"/>
  <c r="K1025" i="365"/>
  <c r="R1029" i="365"/>
  <c r="AA1029" i="365"/>
  <c r="R1033" i="365"/>
  <c r="AA1033" i="365"/>
  <c r="R1036" i="365"/>
  <c r="AB1036" i="365" s="1"/>
  <c r="AB1040" i="365"/>
  <c r="AA1049" i="365"/>
  <c r="AB1049" i="365" s="1"/>
  <c r="R1053" i="365"/>
  <c r="AB1054" i="365"/>
  <c r="AC1054" i="365" s="1"/>
  <c r="O985" i="365"/>
  <c r="O981" i="365" s="1"/>
  <c r="O976" i="365" s="1"/>
  <c r="T985" i="365"/>
  <c r="T981" i="365" s="1"/>
  <c r="T976" i="365" s="1"/>
  <c r="X985" i="365"/>
  <c r="X981" i="365" s="1"/>
  <c r="X976" i="365" s="1"/>
  <c r="AA1057" i="365"/>
  <c r="AB1057" i="365" s="1"/>
  <c r="AA1059" i="365"/>
  <c r="AB1059" i="365" s="1"/>
  <c r="R1063" i="365"/>
  <c r="AB1063" i="365" s="1"/>
  <c r="AB1064" i="365"/>
  <c r="AB1066" i="365"/>
  <c r="AA1073" i="365"/>
  <c r="AB1073" i="365" s="1"/>
  <c r="AA1075" i="365"/>
  <c r="I985" i="365"/>
  <c r="I981" i="365" s="1"/>
  <c r="I976" i="365" s="1"/>
  <c r="AA1077" i="365"/>
  <c r="R1081" i="365"/>
  <c r="K1083" i="365"/>
  <c r="R1083" i="365"/>
  <c r="AB1088" i="365"/>
  <c r="AA1091" i="365"/>
  <c r="AB1091" i="365" s="1"/>
  <c r="AA1093" i="365"/>
  <c r="R1097" i="365"/>
  <c r="D1113" i="365"/>
  <c r="AB1122" i="365"/>
  <c r="R1140" i="365"/>
  <c r="AA1162" i="365"/>
  <c r="S1159" i="365"/>
  <c r="W1159" i="365"/>
  <c r="W1153" i="365" s="1"/>
  <c r="W1152" i="365" s="1"/>
  <c r="U1206" i="365"/>
  <c r="U1205" i="365" s="1"/>
  <c r="U1192" i="365" s="1"/>
  <c r="U1191" i="365" s="1"/>
  <c r="U1184" i="365" s="1"/>
  <c r="Z1249" i="365"/>
  <c r="R1035" i="365"/>
  <c r="AA1035" i="365"/>
  <c r="AA1038" i="365"/>
  <c r="AB1038" i="365" s="1"/>
  <c r="R1041" i="365"/>
  <c r="R1043" i="365"/>
  <c r="AB1043" i="365" s="1"/>
  <c r="R1045" i="365"/>
  <c r="AB1045" i="365" s="1"/>
  <c r="R1047" i="365"/>
  <c r="AB1048" i="365"/>
  <c r="AC1048" i="365" s="1"/>
  <c r="AA1051" i="365"/>
  <c r="G985" i="365"/>
  <c r="G981" i="365" s="1"/>
  <c r="G976" i="365" s="1"/>
  <c r="L985" i="365"/>
  <c r="P985" i="365"/>
  <c r="P981" i="365" s="1"/>
  <c r="P976" i="365" s="1"/>
  <c r="AB1056" i="365"/>
  <c r="AB1058" i="365"/>
  <c r="AA1061" i="365"/>
  <c r="R1065" i="365"/>
  <c r="AC1068" i="365"/>
  <c r="AB1074" i="365"/>
  <c r="AA1079" i="365"/>
  <c r="K1081" i="365"/>
  <c r="AA1081" i="365"/>
  <c r="R1085" i="365"/>
  <c r="AB1085" i="365" s="1"/>
  <c r="K1087" i="365"/>
  <c r="R1087" i="365"/>
  <c r="AB1092" i="365"/>
  <c r="AA1095" i="365"/>
  <c r="AA1097" i="365"/>
  <c r="AC1148" i="365"/>
  <c r="O1153" i="365"/>
  <c r="O1152" i="365" s="1"/>
  <c r="AA1186" i="365"/>
  <c r="S1185" i="365"/>
  <c r="U985" i="365"/>
  <c r="U981" i="365" s="1"/>
  <c r="U976" i="365" s="1"/>
  <c r="Y985" i="365"/>
  <c r="Y981" i="365" s="1"/>
  <c r="Y976" i="365" s="1"/>
  <c r="S1172" i="365"/>
  <c r="R1194" i="365"/>
  <c r="L1193" i="365"/>
  <c r="R1193" i="365" s="1"/>
  <c r="AA1041" i="365"/>
  <c r="AA1047" i="365"/>
  <c r="R1051" i="365"/>
  <c r="AC1052" i="365"/>
  <c r="S985" i="365"/>
  <c r="W985" i="365"/>
  <c r="W981" i="365" s="1"/>
  <c r="W976" i="365" s="1"/>
  <c r="R1059" i="365"/>
  <c r="R1061" i="365"/>
  <c r="AC1062" i="365"/>
  <c r="AA1065" i="365"/>
  <c r="AA1067" i="365"/>
  <c r="AB1067" i="365" s="1"/>
  <c r="AA1069" i="365"/>
  <c r="AB1069" i="365" s="1"/>
  <c r="AA1071" i="365"/>
  <c r="AB1071" i="365" s="1"/>
  <c r="R1075" i="365"/>
  <c r="R1077" i="365"/>
  <c r="Q985" i="365"/>
  <c r="Q981" i="365" s="1"/>
  <c r="Q976" i="365" s="1"/>
  <c r="K1079" i="365"/>
  <c r="R1079" i="365"/>
  <c r="AB1079" i="365" s="1"/>
  <c r="AA1087" i="365"/>
  <c r="K1089" i="365"/>
  <c r="AA1089" i="365"/>
  <c r="AB1089" i="365" s="1"/>
  <c r="R1093" i="365"/>
  <c r="R1095" i="365"/>
  <c r="G1107" i="365"/>
  <c r="AA1135" i="365"/>
  <c r="S1140" i="365"/>
  <c r="S1134" i="365" s="1"/>
  <c r="AA1147" i="365"/>
  <c r="S1146" i="365"/>
  <c r="S1145" i="365" s="1"/>
  <c r="R1186" i="365"/>
  <c r="G1185" i="365"/>
  <c r="P1185" i="365"/>
  <c r="M1249" i="365"/>
  <c r="O1249" i="365"/>
  <c r="J1249" i="365"/>
  <c r="V1249" i="365"/>
  <c r="AA1261" i="365"/>
  <c r="AA1099" i="365"/>
  <c r="R1108" i="365"/>
  <c r="AB1109" i="365"/>
  <c r="AC1109" i="365" s="1"/>
  <c r="AB1110" i="365"/>
  <c r="AC1110" i="365" s="1"/>
  <c r="AA1138" i="365"/>
  <c r="J1134" i="365"/>
  <c r="F1146" i="365"/>
  <c r="F1145" i="365" s="1"/>
  <c r="J1146" i="365"/>
  <c r="J1145" i="365" s="1"/>
  <c r="R1149" i="365"/>
  <c r="AA1149" i="365"/>
  <c r="P1153" i="365"/>
  <c r="P1152" i="365" s="1"/>
  <c r="AB1155" i="365"/>
  <c r="AC1155" i="365" s="1"/>
  <c r="G1153" i="365"/>
  <c r="G1152" i="365" s="1"/>
  <c r="M1159" i="365"/>
  <c r="M1153" i="365" s="1"/>
  <c r="M1152" i="365" s="1"/>
  <c r="Q1159" i="365"/>
  <c r="Q1153" i="365" s="1"/>
  <c r="Q1152" i="365" s="1"/>
  <c r="V1159" i="365"/>
  <c r="Z1159" i="365"/>
  <c r="Z1153" i="365" s="1"/>
  <c r="Z1152" i="365" s="1"/>
  <c r="AB1171" i="365"/>
  <c r="AC1171" i="365" s="1"/>
  <c r="H1173" i="365"/>
  <c r="H1172" i="365" s="1"/>
  <c r="M1173" i="365"/>
  <c r="M1172" i="365" s="1"/>
  <c r="Q1173" i="365"/>
  <c r="Q1172" i="365" s="1"/>
  <c r="AB1203" i="365"/>
  <c r="AC1203" i="365" s="1"/>
  <c r="W1206" i="365"/>
  <c r="W1205" i="365" s="1"/>
  <c r="W1192" i="365" s="1"/>
  <c r="W1191" i="365" s="1"/>
  <c r="AA1217" i="365"/>
  <c r="AA1220" i="365"/>
  <c r="AB1220" i="365" s="1"/>
  <c r="AB1224" i="365"/>
  <c r="AC1224" i="365" s="1"/>
  <c r="AB1225" i="365"/>
  <c r="AC1225" i="365" s="1"/>
  <c r="R1228" i="365"/>
  <c r="AA1236" i="365"/>
  <c r="AB1244" i="365"/>
  <c r="I1265" i="365"/>
  <c r="AB1280" i="365"/>
  <c r="AB1281" i="365"/>
  <c r="AC1281" i="365" s="1"/>
  <c r="N1478" i="365"/>
  <c r="Q1685" i="365"/>
  <c r="Z1120" i="365"/>
  <c r="Z1119" i="365" s="1"/>
  <c r="Z1118" i="365" s="1"/>
  <c r="AA1131" i="365"/>
  <c r="AB1131" i="365" s="1"/>
  <c r="AB1133" i="365"/>
  <c r="R1135" i="365"/>
  <c r="AC1142" i="365"/>
  <c r="U1134" i="365"/>
  <c r="Y1134" i="365"/>
  <c r="Y1107" i="365" s="1"/>
  <c r="AC1144" i="365"/>
  <c r="R1162" i="365"/>
  <c r="I1159" i="365"/>
  <c r="I1153" i="365" s="1"/>
  <c r="I1152" i="365" s="1"/>
  <c r="N1159" i="365"/>
  <c r="N1153" i="365" s="1"/>
  <c r="N1152" i="365" s="1"/>
  <c r="AA1167" i="365"/>
  <c r="AA1170" i="365"/>
  <c r="AB1170" i="365" s="1"/>
  <c r="I1173" i="365"/>
  <c r="I1172" i="365" s="1"/>
  <c r="AA1174" i="365"/>
  <c r="AB1174" i="365" s="1"/>
  <c r="AC1181" i="365"/>
  <c r="R1187" i="365"/>
  <c r="AA1189" i="365"/>
  <c r="W1185" i="365"/>
  <c r="AA1194" i="365"/>
  <c r="AC1200" i="365"/>
  <c r="AA1201" i="365"/>
  <c r="M1192" i="365"/>
  <c r="M1191" i="365" s="1"/>
  <c r="M1184" i="365" s="1"/>
  <c r="P1206" i="365"/>
  <c r="P1205" i="365" s="1"/>
  <c r="P1192" i="365" s="1"/>
  <c r="P1191" i="365" s="1"/>
  <c r="F1192" i="365"/>
  <c r="F1191" i="365" s="1"/>
  <c r="N1192" i="365"/>
  <c r="N1191" i="365" s="1"/>
  <c r="Y1206" i="365"/>
  <c r="Y1205" i="365" s="1"/>
  <c r="Y1192" i="365" s="1"/>
  <c r="Y1191" i="365" s="1"/>
  <c r="Y1184" i="365" s="1"/>
  <c r="Y1151" i="365" s="1"/>
  <c r="AB1216" i="365"/>
  <c r="AC1216" i="365" s="1"/>
  <c r="AB1222" i="365"/>
  <c r="AC1222" i="365" s="1"/>
  <c r="AA1228" i="365"/>
  <c r="AB1233" i="365"/>
  <c r="AC1240" i="365"/>
  <c r="AC1246" i="365"/>
  <c r="R1247" i="365"/>
  <c r="AC1260" i="365"/>
  <c r="AC1268" i="365"/>
  <c r="N1290" i="365"/>
  <c r="N1284" i="365" s="1"/>
  <c r="R1099" i="365"/>
  <c r="I1107" i="365"/>
  <c r="R1111" i="365"/>
  <c r="AB1117" i="365"/>
  <c r="AC1117" i="365" s="1"/>
  <c r="N1120" i="365"/>
  <c r="N1119" i="365" s="1"/>
  <c r="N1118" i="365" s="1"/>
  <c r="N1107" i="365" s="1"/>
  <c r="R1138" i="365"/>
  <c r="M1134" i="365"/>
  <c r="Q1134" i="365"/>
  <c r="R1134" i="365" s="1"/>
  <c r="V1134" i="365"/>
  <c r="Z1134" i="365"/>
  <c r="M1146" i="365"/>
  <c r="M1145" i="365" s="1"/>
  <c r="Q1146" i="365"/>
  <c r="Q1145" i="365" s="1"/>
  <c r="V1146" i="365"/>
  <c r="V1145" i="365" s="1"/>
  <c r="Z1146" i="365"/>
  <c r="Z1145" i="365" s="1"/>
  <c r="AB1150" i="365"/>
  <c r="R1154" i="365"/>
  <c r="J1159" i="365"/>
  <c r="J1153" i="365" s="1"/>
  <c r="J1152" i="365" s="1"/>
  <c r="AB1177" i="365"/>
  <c r="AC1177" i="365" s="1"/>
  <c r="R1180" i="365"/>
  <c r="R1182" i="365"/>
  <c r="J1192" i="365"/>
  <c r="J1191" i="365" s="1"/>
  <c r="X1192" i="365"/>
  <c r="X1191" i="365" s="1"/>
  <c r="X1184" i="365" s="1"/>
  <c r="D1201" i="365"/>
  <c r="G1206" i="365"/>
  <c r="G1205" i="365" s="1"/>
  <c r="G1192" i="365" s="1"/>
  <c r="G1191" i="365" s="1"/>
  <c r="AB1210" i="365"/>
  <c r="AC1210" i="365" s="1"/>
  <c r="AB1212" i="365"/>
  <c r="AC1212" i="365" s="1"/>
  <c r="AB1214" i="365"/>
  <c r="AC1214" i="365" s="1"/>
  <c r="R1217" i="365"/>
  <c r="AB1218" i="365"/>
  <c r="AC1218" i="365" s="1"/>
  <c r="AC1245" i="365"/>
  <c r="G1249" i="365"/>
  <c r="Z1265" i="365"/>
  <c r="AA1265" i="365" s="1"/>
  <c r="O1265" i="365"/>
  <c r="AC1270" i="365"/>
  <c r="AB1285" i="365"/>
  <c r="AC1285" i="365" s="1"/>
  <c r="AB1298" i="365"/>
  <c r="AC1298" i="365" s="1"/>
  <c r="AB1301" i="365"/>
  <c r="AC1301" i="365" s="1"/>
  <c r="R1303" i="365"/>
  <c r="AB1305" i="365"/>
  <c r="AC1305" i="365" s="1"/>
  <c r="AB1320" i="365"/>
  <c r="AC1320" i="365" s="1"/>
  <c r="AB1331" i="365"/>
  <c r="AC1331" i="365" s="1"/>
  <c r="AC1340" i="365"/>
  <c r="AB1344" i="365"/>
  <c r="AC1344" i="365" s="1"/>
  <c r="AB1345" i="365"/>
  <c r="AC1345" i="365" s="1"/>
  <c r="AB1352" i="365"/>
  <c r="AC1352" i="365" s="1"/>
  <c r="AB1353" i="365"/>
  <c r="AC1353" i="365" s="1"/>
  <c r="AB1391" i="365"/>
  <c r="AC1391" i="365" s="1"/>
  <c r="AB1392" i="365"/>
  <c r="AC1392" i="365" s="1"/>
  <c r="AB1399" i="365"/>
  <c r="AC1399" i="365" s="1"/>
  <c r="AB1400" i="365"/>
  <c r="AC1400" i="365" s="1"/>
  <c r="AB1407" i="365"/>
  <c r="AC1407" i="365" s="1"/>
  <c r="AB1408" i="365"/>
  <c r="AC1408" i="365" s="1"/>
  <c r="AB1410" i="365"/>
  <c r="AC1410" i="365" s="1"/>
  <c r="AB1416" i="365"/>
  <c r="AC1416" i="365" s="1"/>
  <c r="AB1418" i="365"/>
  <c r="AC1418" i="365" s="1"/>
  <c r="AB1432" i="365"/>
  <c r="AC1432" i="365" s="1"/>
  <c r="AB1435" i="365"/>
  <c r="AC1435" i="365" s="1"/>
  <c r="AB1438" i="365"/>
  <c r="AC1438" i="365" s="1"/>
  <c r="AB1456" i="365"/>
  <c r="AC1456" i="365" s="1"/>
  <c r="AB1472" i="365"/>
  <c r="AC1472" i="365" s="1"/>
  <c r="AB1490" i="365"/>
  <c r="AC1490" i="365" s="1"/>
  <c r="P1478" i="365"/>
  <c r="P1290" i="365" s="1"/>
  <c r="P1284" i="365" s="1"/>
  <c r="U1478" i="365"/>
  <c r="Y1478" i="365"/>
  <c r="AB1494" i="365"/>
  <c r="AC1499" i="365"/>
  <c r="AC1501" i="365"/>
  <c r="F1478" i="365"/>
  <c r="AC1507" i="365"/>
  <c r="AB1516" i="365"/>
  <c r="AB1522" i="365"/>
  <c r="AC1522" i="365" s="1"/>
  <c r="AB1538" i="365"/>
  <c r="AC1538" i="365" s="1"/>
  <c r="AB1554" i="365"/>
  <c r="AC1554" i="365" s="1"/>
  <c r="AB1570" i="365"/>
  <c r="AC1570" i="365" s="1"/>
  <c r="AC1577" i="365"/>
  <c r="AC1585" i="365"/>
  <c r="AC1601" i="365"/>
  <c r="AC1605" i="365"/>
  <c r="AB1616" i="365"/>
  <c r="AC1616" i="365" s="1"/>
  <c r="H1685" i="365"/>
  <c r="H1671" i="365" s="1"/>
  <c r="H1705" i="365" s="1"/>
  <c r="Y1685" i="365"/>
  <c r="J1685" i="365"/>
  <c r="J1671" i="365" s="1"/>
  <c r="J1705" i="365" s="1"/>
  <c r="O1685" i="365"/>
  <c r="O1671" i="365" s="1"/>
  <c r="O1705" i="365" s="1"/>
  <c r="Q1716" i="365"/>
  <c r="Q1715" i="365" s="1"/>
  <c r="Q1714" i="365" s="1"/>
  <c r="I1722" i="365"/>
  <c r="I1721" i="365" s="1"/>
  <c r="Q1743" i="365"/>
  <c r="Q1742" i="365" s="1"/>
  <c r="Q1735" i="365" s="1"/>
  <c r="AB1753" i="365"/>
  <c r="AA1758" i="365"/>
  <c r="S1757" i="365"/>
  <c r="S1756" i="365" s="1"/>
  <c r="M1265" i="365"/>
  <c r="G1265" i="365"/>
  <c r="AC1294" i="365"/>
  <c r="AC1297" i="365"/>
  <c r="AC1314" i="365"/>
  <c r="AC1336" i="365"/>
  <c r="AB1342" i="365"/>
  <c r="AC1342" i="365" s="1"/>
  <c r="AC1343" i="365"/>
  <c r="AB1350" i="365"/>
  <c r="AC1350" i="365" s="1"/>
  <c r="AC1351" i="365"/>
  <c r="AB1358" i="365"/>
  <c r="AC1390" i="365"/>
  <c r="AB1397" i="365"/>
  <c r="AC1397" i="365" s="1"/>
  <c r="AC1398" i="365"/>
  <c r="AB1405" i="365"/>
  <c r="AC1405" i="365" s="1"/>
  <c r="AC1406" i="365"/>
  <c r="AB1415" i="365"/>
  <c r="AC1415" i="365" s="1"/>
  <c r="AC1424" i="365"/>
  <c r="AC1430" i="365"/>
  <c r="AC1437" i="365"/>
  <c r="AC1459" i="365"/>
  <c r="AC1461" i="365"/>
  <c r="AC1475" i="365"/>
  <c r="AC1477" i="365"/>
  <c r="H1478" i="365"/>
  <c r="H1290" i="365" s="1"/>
  <c r="H1284" i="365" s="1"/>
  <c r="M1478" i="365"/>
  <c r="Q1478" i="365"/>
  <c r="AC1504" i="365"/>
  <c r="AC1510" i="365"/>
  <c r="AC1525" i="365"/>
  <c r="AC1527" i="365"/>
  <c r="AC1541" i="365"/>
  <c r="AC1543" i="365"/>
  <c r="AC1557" i="365"/>
  <c r="AC1559" i="365"/>
  <c r="AC1573" i="365"/>
  <c r="AC1578" i="365"/>
  <c r="M1518" i="365"/>
  <c r="Q1518" i="365"/>
  <c r="H1518" i="365"/>
  <c r="W1722" i="365"/>
  <c r="W1721" i="365" s="1"/>
  <c r="W1716" i="365" s="1"/>
  <c r="W1715" i="365" s="1"/>
  <c r="W1714" i="365" s="1"/>
  <c r="P1722" i="365"/>
  <c r="P1721" i="365" s="1"/>
  <c r="P1716" i="365" s="1"/>
  <c r="P1715" i="365" s="1"/>
  <c r="P1714" i="365" s="1"/>
  <c r="N1735" i="365"/>
  <c r="AC1312" i="365"/>
  <c r="AC1332" i="365"/>
  <c r="AB1348" i="365"/>
  <c r="AC1348" i="365" s="1"/>
  <c r="AB1356" i="365"/>
  <c r="AC1356" i="365" s="1"/>
  <c r="AC1393" i="365"/>
  <c r="AB1395" i="365"/>
  <c r="AC1395" i="365" s="1"/>
  <c r="AC1401" i="365"/>
  <c r="AB1403" i="365"/>
  <c r="AC1403" i="365" s="1"/>
  <c r="AB1412" i="365"/>
  <c r="AC1412" i="365" s="1"/>
  <c r="AB1420" i="365"/>
  <c r="AC1420" i="365" s="1"/>
  <c r="AC1428" i="365"/>
  <c r="AC1465" i="365"/>
  <c r="AC1483" i="365"/>
  <c r="AC1493" i="365"/>
  <c r="AC1509" i="365"/>
  <c r="AC1513" i="365"/>
  <c r="AC1515" i="365"/>
  <c r="AB1575" i="365"/>
  <c r="AC1575" i="365" s="1"/>
  <c r="I1649" i="365"/>
  <c r="I1648" i="365" s="1"/>
  <c r="Z1658" i="365"/>
  <c r="Z1649" i="365" s="1"/>
  <c r="Z1648" i="365" s="1"/>
  <c r="AC1581" i="365"/>
  <c r="AB1587" i="365"/>
  <c r="AC1587" i="365" s="1"/>
  <c r="AC1597" i="365"/>
  <c r="AC1600" i="365"/>
  <c r="AB1622" i="365"/>
  <c r="AC1622" i="365" s="1"/>
  <c r="AB1625" i="365"/>
  <c r="AC1625" i="365" s="1"/>
  <c r="AB1627" i="365"/>
  <c r="AC1627" i="365" s="1"/>
  <c r="S1518" i="365"/>
  <c r="I1518" i="365"/>
  <c r="R1637" i="365"/>
  <c r="AA1640" i="365"/>
  <c r="AB1643" i="365"/>
  <c r="AC1643" i="365" s="1"/>
  <c r="AA1646" i="365"/>
  <c r="AB1655" i="365"/>
  <c r="AC1655" i="365" s="1"/>
  <c r="AB1657" i="365"/>
  <c r="AC1657" i="365" s="1"/>
  <c r="R1662" i="365"/>
  <c r="AA1662" i="365"/>
  <c r="W1658" i="365"/>
  <c r="W1649" i="365" s="1"/>
  <c r="W1648" i="365" s="1"/>
  <c r="AC1665" i="365"/>
  <c r="I1685" i="365"/>
  <c r="I1671" i="365" s="1"/>
  <c r="I1705" i="365" s="1"/>
  <c r="F1716" i="365"/>
  <c r="F1715" i="365" s="1"/>
  <c r="F1714" i="365" s="1"/>
  <c r="O1716" i="365"/>
  <c r="O1715" i="365" s="1"/>
  <c r="O1714" i="365" s="1"/>
  <c r="H1722" i="365"/>
  <c r="H1721" i="365" s="1"/>
  <c r="AC1728" i="365"/>
  <c r="AA1733" i="365"/>
  <c r="AC1749" i="365"/>
  <c r="AC1760" i="365"/>
  <c r="R1766" i="365"/>
  <c r="P1762" i="365"/>
  <c r="P1761" i="365" s="1"/>
  <c r="P1735" i="365" s="1"/>
  <c r="AB1583" i="365"/>
  <c r="AC1583" i="365" s="1"/>
  <c r="AC1593" i="365"/>
  <c r="AB1599" i="365"/>
  <c r="AB1603" i="365"/>
  <c r="AC1603" i="365" s="1"/>
  <c r="AB1607" i="365"/>
  <c r="AC1607" i="365" s="1"/>
  <c r="AB1611" i="365"/>
  <c r="AC1611" i="365" s="1"/>
  <c r="AB1613" i="365"/>
  <c r="AC1613" i="365" s="1"/>
  <c r="AB1614" i="365"/>
  <c r="AC1614" i="365" s="1"/>
  <c r="AB1617" i="365"/>
  <c r="AC1617" i="365" s="1"/>
  <c r="AB1620" i="365"/>
  <c r="AC1620" i="365" s="1"/>
  <c r="T1518" i="365"/>
  <c r="X1518" i="365"/>
  <c r="N1649" i="365"/>
  <c r="N1648" i="365" s="1"/>
  <c r="P1658" i="365"/>
  <c r="P1649" i="365" s="1"/>
  <c r="P1648" i="365" s="1"/>
  <c r="U1658" i="365"/>
  <c r="Y1658" i="365"/>
  <c r="Y1649" i="365" s="1"/>
  <c r="Y1648" i="365" s="1"/>
  <c r="F1658" i="365"/>
  <c r="O1658" i="365"/>
  <c r="O1649" i="365" s="1"/>
  <c r="O1648" i="365" s="1"/>
  <c r="U1671" i="365"/>
  <c r="U1705" i="365" s="1"/>
  <c r="AB1681" i="365"/>
  <c r="AC1681" i="365" s="1"/>
  <c r="G1685" i="365"/>
  <c r="G1671" i="365" s="1"/>
  <c r="G1705" i="365" s="1"/>
  <c r="V1685" i="365"/>
  <c r="V1671" i="365" s="1"/>
  <c r="V1705" i="365" s="1"/>
  <c r="AB1704" i="365"/>
  <c r="AC1704" i="365" s="1"/>
  <c r="AB1720" i="365"/>
  <c r="AC1720" i="365" s="1"/>
  <c r="M1722" i="365"/>
  <c r="M1721" i="365" s="1"/>
  <c r="M1716" i="365" s="1"/>
  <c r="M1715" i="365" s="1"/>
  <c r="M1714" i="365" s="1"/>
  <c r="AB1727" i="365"/>
  <c r="AC1727" i="365" s="1"/>
  <c r="AB1732" i="365"/>
  <c r="AC1732" i="365" s="1"/>
  <c r="R1746" i="365"/>
  <c r="R1747" i="365"/>
  <c r="AB1750" i="365"/>
  <c r="AC1750" i="365" s="1"/>
  <c r="AB1751" i="365"/>
  <c r="AC1751" i="365" s="1"/>
  <c r="AB1769" i="365"/>
  <c r="AC1769" i="365" s="1"/>
  <c r="AC1606" i="365"/>
  <c r="AC1610" i="365"/>
  <c r="AC1618" i="365"/>
  <c r="AC1630" i="365"/>
  <c r="U1518" i="365"/>
  <c r="Y1518" i="365"/>
  <c r="P1518" i="365"/>
  <c r="H1649" i="365"/>
  <c r="H1648" i="365" s="1"/>
  <c r="Q1658" i="365"/>
  <c r="V1658" i="365"/>
  <c r="V1649" i="365" s="1"/>
  <c r="V1648" i="365" s="1"/>
  <c r="U1716" i="365"/>
  <c r="U1715" i="365" s="1"/>
  <c r="U1714" i="365" s="1"/>
  <c r="AB1726" i="365"/>
  <c r="AC1726" i="365" s="1"/>
  <c r="Z1722" i="365"/>
  <c r="Z1721" i="365" s="1"/>
  <c r="Z1716" i="365" s="1"/>
  <c r="Z1715" i="365" s="1"/>
  <c r="Z1714" i="365" s="1"/>
  <c r="R1733" i="365"/>
  <c r="G1735" i="365"/>
  <c r="O1735" i="365"/>
  <c r="R1737" i="365"/>
  <c r="AB1741" i="365"/>
  <c r="AC1741" i="365" s="1"/>
  <c r="M1743" i="365"/>
  <c r="M1742" i="365" s="1"/>
  <c r="M1735" i="365" s="1"/>
  <c r="AC1748" i="365"/>
  <c r="U1735" i="365"/>
  <c r="AA1764" i="365"/>
  <c r="AA1766" i="365"/>
  <c r="AB1768" i="365"/>
  <c r="AC1768" i="365" s="1"/>
  <c r="AA17" i="365"/>
  <c r="AA27" i="365"/>
  <c r="V26" i="365"/>
  <c r="V13" i="365" s="1"/>
  <c r="AB16" i="365"/>
  <c r="I26" i="365"/>
  <c r="I13" i="365" s="1"/>
  <c r="AC45" i="365"/>
  <c r="AB53" i="365"/>
  <c r="AB54" i="365"/>
  <c r="AB57" i="365"/>
  <c r="AB63" i="365"/>
  <c r="AB68" i="365"/>
  <c r="AB86" i="365"/>
  <c r="AB88" i="365"/>
  <c r="AB90" i="365"/>
  <c r="AB92" i="365"/>
  <c r="AB103" i="365"/>
  <c r="AB108" i="365"/>
  <c r="AB142" i="365"/>
  <c r="AB148" i="365"/>
  <c r="AC152" i="365"/>
  <c r="AB193" i="365"/>
  <c r="P211" i="365"/>
  <c r="P165" i="365" s="1"/>
  <c r="P12" i="365" s="1"/>
  <c r="D17" i="365"/>
  <c r="AB19" i="365"/>
  <c r="AB25" i="365"/>
  <c r="AB32" i="365"/>
  <c r="AB33" i="365"/>
  <c r="AB50" i="365"/>
  <c r="AB64" i="365"/>
  <c r="AB96" i="365"/>
  <c r="AB110" i="365"/>
  <c r="AB114" i="365"/>
  <c r="AB118" i="365"/>
  <c r="AB132" i="365"/>
  <c r="AB156" i="365"/>
  <c r="AB169" i="365"/>
  <c r="AB173" i="365"/>
  <c r="AB179" i="365"/>
  <c r="AC199" i="365"/>
  <c r="AB203" i="365"/>
  <c r="AB207" i="365"/>
  <c r="Q26" i="365"/>
  <c r="Q13" i="365" s="1"/>
  <c r="Z26" i="365"/>
  <c r="Z13" i="365" s="1"/>
  <c r="M43" i="365"/>
  <c r="R43" i="365" s="1"/>
  <c r="AB43" i="365" s="1"/>
  <c r="G74" i="365"/>
  <c r="G13" i="365" s="1"/>
  <c r="S74" i="365"/>
  <c r="G166" i="365"/>
  <c r="S166" i="365"/>
  <c r="D213" i="365"/>
  <c r="AB215" i="365"/>
  <c r="AC215" i="365" s="1"/>
  <c r="F221" i="365"/>
  <c r="O220" i="365"/>
  <c r="O219" i="365" s="1"/>
  <c r="O218" i="365" s="1"/>
  <c r="O211" i="365" s="1"/>
  <c r="O165" i="365" s="1"/>
  <c r="O12" i="365" s="1"/>
  <c r="AA222" i="365"/>
  <c r="W220" i="365"/>
  <c r="W219" i="365" s="1"/>
  <c r="W218" i="365" s="1"/>
  <c r="W211" i="365" s="1"/>
  <c r="W165" i="365" s="1"/>
  <c r="W12" i="365" s="1"/>
  <c r="AA228" i="365"/>
  <c r="AA232" i="365"/>
  <c r="AB239" i="365"/>
  <c r="AC265" i="365"/>
  <c r="AC297" i="365"/>
  <c r="AC300" i="365"/>
  <c r="AC314" i="365"/>
  <c r="AC320" i="365"/>
  <c r="AC330" i="365"/>
  <c r="AC336" i="365"/>
  <c r="AC350" i="365"/>
  <c r="AC366" i="365"/>
  <c r="AC384" i="365"/>
  <c r="AC392" i="365"/>
  <c r="AC400" i="365"/>
  <c r="AC408" i="365"/>
  <c r="AA423" i="365"/>
  <c r="AC439" i="365"/>
  <c r="AC442" i="365"/>
  <c r="L18" i="365"/>
  <c r="L22" i="365"/>
  <c r="R22" i="365" s="1"/>
  <c r="D26" i="365"/>
  <c r="L26" i="365"/>
  <c r="N27" i="365"/>
  <c r="N26" i="365" s="1"/>
  <c r="N13" i="365" s="1"/>
  <c r="L166" i="365"/>
  <c r="N197" i="365"/>
  <c r="AA214" i="365"/>
  <c r="D220" i="365"/>
  <c r="R221" i="365"/>
  <c r="L220" i="365"/>
  <c r="T220" i="365"/>
  <c r="T219" i="365" s="1"/>
  <c r="T218" i="365" s="1"/>
  <c r="T211" i="365" s="1"/>
  <c r="T165" i="365" s="1"/>
  <c r="T12" i="365" s="1"/>
  <c r="G220" i="365"/>
  <c r="G219" i="365" s="1"/>
  <c r="G218" i="365" s="1"/>
  <c r="G211" i="365" s="1"/>
  <c r="R226" i="365"/>
  <c r="AB253" i="365"/>
  <c r="AC348" i="365"/>
  <c r="AC356" i="365"/>
  <c r="AC364" i="365"/>
  <c r="AC372" i="365"/>
  <c r="AC382" i="365"/>
  <c r="AC390" i="365"/>
  <c r="AC398" i="365"/>
  <c r="AC429" i="365"/>
  <c r="AC450" i="365"/>
  <c r="F225" i="365"/>
  <c r="AA226" i="365"/>
  <c r="AA230" i="365"/>
  <c r="AB230" i="365" s="1"/>
  <c r="AC264" i="365"/>
  <c r="AC285" i="365"/>
  <c r="AC293" i="365"/>
  <c r="AC296" i="365"/>
  <c r="AC310" i="365"/>
  <c r="AC319" i="365"/>
  <c r="AC326" i="365"/>
  <c r="AC331" i="365"/>
  <c r="AC335" i="365"/>
  <c r="AC425" i="365"/>
  <c r="AC436" i="365"/>
  <c r="AC438" i="365"/>
  <c r="AC443" i="365"/>
  <c r="AC446" i="365"/>
  <c r="AA212" i="365"/>
  <c r="R214" i="365"/>
  <c r="L213" i="365"/>
  <c r="R222" i="365"/>
  <c r="D232" i="365"/>
  <c r="L232" i="365"/>
  <c r="R232" i="365" s="1"/>
  <c r="D244" i="365"/>
  <c r="L244" i="365"/>
  <c r="F245" i="365"/>
  <c r="F244" i="365" s="1"/>
  <c r="N245" i="365"/>
  <c r="N244" i="365" s="1"/>
  <c r="F247" i="365"/>
  <c r="N247" i="365"/>
  <c r="R247" i="365" s="1"/>
  <c r="F249" i="365"/>
  <c r="N249" i="365"/>
  <c r="R249" i="365" s="1"/>
  <c r="F259" i="365"/>
  <c r="F258" i="365" s="1"/>
  <c r="S413" i="365"/>
  <c r="AA413" i="365" s="1"/>
  <c r="AB413" i="365" s="1"/>
  <c r="R414" i="365"/>
  <c r="AB414" i="365" s="1"/>
  <c r="F418" i="365"/>
  <c r="N418" i="365"/>
  <c r="R418" i="365" s="1"/>
  <c r="D423" i="365"/>
  <c r="L423" i="365"/>
  <c r="R431" i="365"/>
  <c r="AB431" i="365" s="1"/>
  <c r="AC469" i="365"/>
  <c r="AC472" i="365"/>
  <c r="AC475" i="365"/>
  <c r="AA498" i="365"/>
  <c r="AC594" i="365"/>
  <c r="AC601" i="365"/>
  <c r="AC603" i="365"/>
  <c r="AC608" i="365"/>
  <c r="AC611" i="365"/>
  <c r="AC616" i="365"/>
  <c r="AC622" i="365"/>
  <c r="AC629" i="365"/>
  <c r="AC631" i="365"/>
  <c r="AC636" i="365"/>
  <c r="AC642" i="365"/>
  <c r="AC649" i="365"/>
  <c r="AC651" i="365"/>
  <c r="AC656" i="365"/>
  <c r="AC664" i="365"/>
  <c r="AC671" i="365"/>
  <c r="AB712" i="365"/>
  <c r="AB718" i="365"/>
  <c r="AC719" i="365"/>
  <c r="AC727" i="365"/>
  <c r="AC751" i="365"/>
  <c r="AC753" i="365"/>
  <c r="S221" i="365"/>
  <c r="S225" i="365"/>
  <c r="AA225" i="365" s="1"/>
  <c r="S245" i="365"/>
  <c r="S247" i="365"/>
  <c r="AA247" i="365" s="1"/>
  <c r="S249" i="365"/>
  <c r="AA249" i="365" s="1"/>
  <c r="M260" i="365"/>
  <c r="D413" i="365"/>
  <c r="S418" i="365"/>
  <c r="AA418" i="365" s="1"/>
  <c r="S422" i="365"/>
  <c r="AA422" i="365" s="1"/>
  <c r="D430" i="365"/>
  <c r="G430" i="365"/>
  <c r="AB449" i="365"/>
  <c r="AC449" i="365" s="1"/>
  <c r="AC468" i="365"/>
  <c r="AC474" i="365"/>
  <c r="AC480" i="365"/>
  <c r="AC483" i="365"/>
  <c r="AC496" i="365"/>
  <c r="AA504" i="365"/>
  <c r="AC592" i="365"/>
  <c r="AC595" i="365"/>
  <c r="AC600" i="365"/>
  <c r="AC606" i="365"/>
  <c r="AC609" i="365"/>
  <c r="AC614" i="365"/>
  <c r="AC620" i="365"/>
  <c r="AC623" i="365"/>
  <c r="AC628" i="365"/>
  <c r="AC634" i="365"/>
  <c r="AC637" i="365"/>
  <c r="AC640" i="365"/>
  <c r="AC643" i="365"/>
  <c r="AC648" i="365"/>
  <c r="AC654" i="365"/>
  <c r="AC657" i="365"/>
  <c r="AC662" i="365"/>
  <c r="AC669" i="365"/>
  <c r="AC672" i="365"/>
  <c r="AC677" i="365"/>
  <c r="AC686" i="365"/>
  <c r="AC688" i="365"/>
  <c r="AC692" i="365"/>
  <c r="AC694" i="365"/>
  <c r="M527" i="365"/>
  <c r="M517" i="365" s="1"/>
  <c r="M503" i="365" s="1"/>
  <c r="M502" i="365" s="1"/>
  <c r="M501" i="365" s="1"/>
  <c r="Q527" i="365"/>
  <c r="Q517" i="365" s="1"/>
  <c r="Q503" i="365" s="1"/>
  <c r="Q502" i="365" s="1"/>
  <c r="Q501" i="365" s="1"/>
  <c r="AC725" i="365"/>
  <c r="AB752" i="365"/>
  <c r="AC754" i="365"/>
  <c r="AC770" i="365"/>
  <c r="AC778" i="365"/>
  <c r="AB780" i="365"/>
  <c r="AC829" i="365"/>
  <c r="F820" i="365"/>
  <c r="F527" i="365" s="1"/>
  <c r="F517" i="365" s="1"/>
  <c r="F503" i="365" s="1"/>
  <c r="S820" i="365"/>
  <c r="R452" i="365"/>
  <c r="AC473" i="365"/>
  <c r="AC478" i="365"/>
  <c r="AC506" i="365"/>
  <c r="AC508" i="365"/>
  <c r="AC510" i="365"/>
  <c r="AC512" i="365"/>
  <c r="AC514" i="365"/>
  <c r="AC520" i="365"/>
  <c r="AC596" i="365"/>
  <c r="AC602" i="365"/>
  <c r="AC610" i="365"/>
  <c r="AC624" i="365"/>
  <c r="AC630" i="365"/>
  <c r="AC638" i="365"/>
  <c r="AC644" i="365"/>
  <c r="AC650" i="365"/>
  <c r="AC658" i="365"/>
  <c r="AC665" i="365"/>
  <c r="AC673" i="365"/>
  <c r="AC680" i="365"/>
  <c r="AC755" i="365"/>
  <c r="R832" i="365"/>
  <c r="AB832" i="365" s="1"/>
  <c r="AA834" i="365"/>
  <c r="L981" i="365"/>
  <c r="D497" i="365"/>
  <c r="G498" i="365"/>
  <c r="G497" i="365" s="1"/>
  <c r="N504" i="365"/>
  <c r="R504" i="365" s="1"/>
  <c r="N518" i="365"/>
  <c r="R800" i="365"/>
  <c r="R822" i="365"/>
  <c r="AB822" i="365" s="1"/>
  <c r="L821" i="365"/>
  <c r="AA848" i="365"/>
  <c r="AB848" i="365" s="1"/>
  <c r="AA856" i="365"/>
  <c r="AB856" i="365" s="1"/>
  <c r="AA864" i="365"/>
  <c r="AB864" i="365" s="1"/>
  <c r="AA872" i="365"/>
  <c r="AC941" i="365"/>
  <c r="AB964" i="365"/>
  <c r="R972" i="365"/>
  <c r="AA977" i="365"/>
  <c r="AB791" i="365"/>
  <c r="AC791" i="365" s="1"/>
  <c r="AB799" i="365"/>
  <c r="AB805" i="365"/>
  <c r="AC805" i="365" s="1"/>
  <c r="AA846" i="365"/>
  <c r="AB846" i="365" s="1"/>
  <c r="AA854" i="365"/>
  <c r="AB854" i="365" s="1"/>
  <c r="AA862" i="365"/>
  <c r="AB862" i="365" s="1"/>
  <c r="AA870" i="365"/>
  <c r="AB870" i="365" s="1"/>
  <c r="AC875" i="365"/>
  <c r="AB882" i="365"/>
  <c r="R919" i="365"/>
  <c r="AC920" i="365"/>
  <c r="AC924" i="365"/>
  <c r="AC934" i="365"/>
  <c r="AC939" i="365"/>
  <c r="AC942" i="365"/>
  <c r="AC944" i="365"/>
  <c r="AC946" i="365"/>
  <c r="AC948" i="365"/>
  <c r="AC966" i="365"/>
  <c r="AB1012" i="365"/>
  <c r="AB1022" i="365"/>
  <c r="AC1034" i="365"/>
  <c r="AB1051" i="365"/>
  <c r="AB1075" i="365"/>
  <c r="AB781" i="365"/>
  <c r="AC781" i="365" s="1"/>
  <c r="AB789" i="365"/>
  <c r="AC789" i="365" s="1"/>
  <c r="AB819" i="365"/>
  <c r="AC819" i="365" s="1"/>
  <c r="AB825" i="365"/>
  <c r="AC825" i="365" s="1"/>
  <c r="AC853" i="365"/>
  <c r="AA860" i="365"/>
  <c r="AB860" i="365" s="1"/>
  <c r="AC861" i="365"/>
  <c r="AC869" i="365"/>
  <c r="AB884" i="365"/>
  <c r="AC928" i="365"/>
  <c r="AC930" i="365"/>
  <c r="AC940" i="365"/>
  <c r="AC950" i="365"/>
  <c r="AC952" i="365"/>
  <c r="AC954" i="365"/>
  <c r="AC968" i="365"/>
  <c r="AC970" i="365"/>
  <c r="R982" i="365"/>
  <c r="AB1083" i="365"/>
  <c r="AB1097" i="365"/>
  <c r="S972" i="365"/>
  <c r="S982" i="365"/>
  <c r="AA982" i="365" s="1"/>
  <c r="M985" i="365"/>
  <c r="M981" i="365" s="1"/>
  <c r="M976" i="365" s="1"/>
  <c r="R1055" i="365"/>
  <c r="AA1123" i="365"/>
  <c r="AB1123" i="365" s="1"/>
  <c r="AA1126" i="365"/>
  <c r="AA1129" i="365"/>
  <c r="AA1140" i="365"/>
  <c r="AB1140" i="365" s="1"/>
  <c r="F1153" i="365"/>
  <c r="F1152" i="365" s="1"/>
  <c r="AC1166" i="365"/>
  <c r="AC1176" i="365"/>
  <c r="AB1180" i="365"/>
  <c r="R949" i="365"/>
  <c r="AB949" i="365" s="1"/>
  <c r="R973" i="365"/>
  <c r="AB973" i="365" s="1"/>
  <c r="R983" i="365"/>
  <c r="AB983" i="365" s="1"/>
  <c r="AA1055" i="365"/>
  <c r="D1118" i="365"/>
  <c r="L1118" i="365"/>
  <c r="T1107" i="365"/>
  <c r="S1118" i="365"/>
  <c r="R1121" i="365"/>
  <c r="F1134" i="365"/>
  <c r="AA1108" i="365"/>
  <c r="AB1108" i="365" s="1"/>
  <c r="AA1111" i="365"/>
  <c r="AB1111" i="365" s="1"/>
  <c r="M1113" i="365"/>
  <c r="R1113" i="365" s="1"/>
  <c r="AB1113" i="365" s="1"/>
  <c r="R1116" i="365"/>
  <c r="J1107" i="365"/>
  <c r="AA1121" i="365"/>
  <c r="AB1128" i="365"/>
  <c r="AC1128" i="365" s="1"/>
  <c r="R1129" i="365"/>
  <c r="L1126" i="365"/>
  <c r="V1153" i="365"/>
  <c r="V1152" i="365" s="1"/>
  <c r="AA1164" i="365"/>
  <c r="AC1196" i="365"/>
  <c r="L971" i="365"/>
  <c r="R971" i="365" s="1"/>
  <c r="L977" i="365"/>
  <c r="AA1116" i="365"/>
  <c r="P1107" i="365"/>
  <c r="X1107" i="365"/>
  <c r="D1126" i="365"/>
  <c r="AB1130" i="365"/>
  <c r="AC1130" i="365" s="1"/>
  <c r="AC1150" i="365"/>
  <c r="AA1154" i="365"/>
  <c r="AB1154" i="365" s="1"/>
  <c r="S1153" i="365"/>
  <c r="R1164" i="365"/>
  <c r="T1192" i="365"/>
  <c r="T1191" i="365" s="1"/>
  <c r="T1184" i="365" s="1"/>
  <c r="AA1193" i="365"/>
  <c r="AB1193" i="365" s="1"/>
  <c r="S1125" i="365"/>
  <c r="AA1125" i="365" s="1"/>
  <c r="R1143" i="365"/>
  <c r="AB1143" i="365" s="1"/>
  <c r="R1147" i="365"/>
  <c r="R1157" i="365"/>
  <c r="R1167" i="365"/>
  <c r="H1184" i="365"/>
  <c r="AA1208" i="365"/>
  <c r="S1207" i="365"/>
  <c r="AA1157" i="365"/>
  <c r="S1169" i="365"/>
  <c r="AA1169" i="365" s="1"/>
  <c r="AA1187" i="365"/>
  <c r="F1185" i="365"/>
  <c r="J1185" i="365"/>
  <c r="N1185" i="365"/>
  <c r="R1189" i="365"/>
  <c r="AB1189" i="365" s="1"/>
  <c r="V1185" i="365"/>
  <c r="Z1185" i="365"/>
  <c r="Z1184" i="365" s="1"/>
  <c r="R1202" i="365"/>
  <c r="AB1269" i="365"/>
  <c r="AC1338" i="365"/>
  <c r="D1145" i="365"/>
  <c r="L1145" i="365"/>
  <c r="D1159" i="365"/>
  <c r="L1159" i="365"/>
  <c r="R1159" i="365" s="1"/>
  <c r="D1169" i="365"/>
  <c r="L1169" i="365"/>
  <c r="R1169" i="365" s="1"/>
  <c r="D1173" i="365"/>
  <c r="L1173" i="365"/>
  <c r="AA1202" i="365"/>
  <c r="AB1204" i="365"/>
  <c r="AC1204" i="365" s="1"/>
  <c r="R1209" i="365"/>
  <c r="L1208" i="365"/>
  <c r="AC1223" i="365"/>
  <c r="L1185" i="365"/>
  <c r="D1186" i="365"/>
  <c r="O1192" i="365"/>
  <c r="O1191" i="365" s="1"/>
  <c r="O1184" i="365" s="1"/>
  <c r="O1151" i="365" s="1"/>
  <c r="AB1198" i="365"/>
  <c r="AC1198" i="365" s="1"/>
  <c r="R1201" i="365"/>
  <c r="D1208" i="365"/>
  <c r="AC1215" i="365"/>
  <c r="AC1219" i="365"/>
  <c r="AC1221" i="365"/>
  <c r="AC1239" i="365"/>
  <c r="AC1256" i="365"/>
  <c r="AC1330" i="365"/>
  <c r="AA1209" i="365"/>
  <c r="AA1258" i="365"/>
  <c r="AA1259" i="365"/>
  <c r="D1261" i="365"/>
  <c r="AA1272" i="365"/>
  <c r="AA1273" i="365"/>
  <c r="R1274" i="365"/>
  <c r="L1273" i="365"/>
  <c r="R1235" i="365"/>
  <c r="AB1235" i="365" s="1"/>
  <c r="AB1242" i="365"/>
  <c r="AC1242" i="365" s="1"/>
  <c r="AA1252" i="365"/>
  <c r="AA1253" i="365"/>
  <c r="H1257" i="365"/>
  <c r="H1249" i="365" s="1"/>
  <c r="X1257" i="365"/>
  <c r="X1249" i="365" s="1"/>
  <c r="AA1262" i="365"/>
  <c r="AB1263" i="365"/>
  <c r="AC1263" i="365" s="1"/>
  <c r="D1265" i="365"/>
  <c r="R1266" i="365"/>
  <c r="L1265" i="365"/>
  <c r="R1267" i="365"/>
  <c r="AB1271" i="365"/>
  <c r="AC1271" i="365" s="1"/>
  <c r="D1273" i="365"/>
  <c r="R1276" i="365"/>
  <c r="R1277" i="365"/>
  <c r="AB1282" i="365"/>
  <c r="AC1282" i="365" s="1"/>
  <c r="AB1287" i="365"/>
  <c r="AC1287" i="365" s="1"/>
  <c r="M1292" i="365"/>
  <c r="M1291" i="365" s="1"/>
  <c r="Q1292" i="365"/>
  <c r="Q1291" i="365" s="1"/>
  <c r="U1292" i="365"/>
  <c r="U1291" i="365" s="1"/>
  <c r="Y1292" i="365"/>
  <c r="Y1291" i="365" s="1"/>
  <c r="AB1299" i="365"/>
  <c r="AC1299" i="365" s="1"/>
  <c r="AB1311" i="365"/>
  <c r="AC1311" i="365" s="1"/>
  <c r="AB1322" i="365"/>
  <c r="AB1333" i="365"/>
  <c r="AC1333" i="365" s="1"/>
  <c r="AB1341" i="365"/>
  <c r="AC1341" i="365" s="1"/>
  <c r="AC1359" i="365"/>
  <c r="AB1360" i="365"/>
  <c r="AC1360" i="365" s="1"/>
  <c r="AC1361" i="365"/>
  <c r="AB1362" i="365"/>
  <c r="AC1362" i="365" s="1"/>
  <c r="AC1363" i="365"/>
  <c r="AB1364" i="365"/>
  <c r="AC1364" i="365" s="1"/>
  <c r="AC1365" i="365"/>
  <c r="AB1366" i="365"/>
  <c r="AC1366" i="365" s="1"/>
  <c r="AC1367" i="365"/>
  <c r="AB1368" i="365"/>
  <c r="AC1368" i="365" s="1"/>
  <c r="AC1369" i="365"/>
  <c r="AB1370" i="365"/>
  <c r="AC1370" i="365" s="1"/>
  <c r="AC1371" i="365"/>
  <c r="AB1372" i="365"/>
  <c r="AC1372" i="365" s="1"/>
  <c r="AC1373" i="365"/>
  <c r="AB1374" i="365"/>
  <c r="AC1374" i="365" s="1"/>
  <c r="AC1375" i="365"/>
  <c r="AB1376" i="365"/>
  <c r="AC1376" i="365" s="1"/>
  <c r="AC1377" i="365"/>
  <c r="AB1378" i="365"/>
  <c r="AC1378" i="365" s="1"/>
  <c r="AC1379" i="365"/>
  <c r="AB1380" i="365"/>
  <c r="AC1380" i="365" s="1"/>
  <c r="AC1381" i="365"/>
  <c r="AB1382" i="365"/>
  <c r="AC1382" i="365" s="1"/>
  <c r="AC1383" i="365"/>
  <c r="AB1384" i="365"/>
  <c r="AC1384" i="365" s="1"/>
  <c r="AC1385" i="365"/>
  <c r="AB1386" i="365"/>
  <c r="AC1386" i="365" s="1"/>
  <c r="AC1387" i="365"/>
  <c r="AB1388" i="365"/>
  <c r="AC1388" i="365" s="1"/>
  <c r="AC1521" i="365"/>
  <c r="AC1547" i="365"/>
  <c r="AC1553" i="365"/>
  <c r="AC1244" i="365"/>
  <c r="AA1247" i="365"/>
  <c r="AA1250" i="365"/>
  <c r="AA1251" i="365"/>
  <c r="D1253" i="365"/>
  <c r="R1254" i="365"/>
  <c r="L1253" i="365"/>
  <c r="R1255" i="365"/>
  <c r="S1257" i="365"/>
  <c r="Q1257" i="365"/>
  <c r="Q1249" i="365" s="1"/>
  <c r="AA1266" i="365"/>
  <c r="AA1267" i="365"/>
  <c r="AA1274" i="365"/>
  <c r="AC1275" i="365"/>
  <c r="R1293" i="365"/>
  <c r="AA1303" i="365"/>
  <c r="AC1327" i="365"/>
  <c r="AC1335" i="365"/>
  <c r="AC1449" i="365"/>
  <c r="AC1455" i="365"/>
  <c r="R1236" i="365"/>
  <c r="AB1236" i="365" s="1"/>
  <c r="AB1238" i="365"/>
  <c r="AC1238" i="365" s="1"/>
  <c r="AA1254" i="365"/>
  <c r="AA1255" i="365"/>
  <c r="R1258" i="365"/>
  <c r="T1257" i="365"/>
  <c r="T1249" i="365" s="1"/>
  <c r="R1259" i="365"/>
  <c r="R1262" i="365"/>
  <c r="L1261" i="365"/>
  <c r="R1261" i="365" s="1"/>
  <c r="AB1261" i="365" s="1"/>
  <c r="AA1276" i="365"/>
  <c r="AA1277" i="365"/>
  <c r="AB1278" i="365"/>
  <c r="F1292" i="365"/>
  <c r="F1291" i="365" s="1"/>
  <c r="J1292" i="365"/>
  <c r="J1291" i="365" s="1"/>
  <c r="J1290" i="365" s="1"/>
  <c r="J1284" i="365" s="1"/>
  <c r="J1264" i="365" s="1"/>
  <c r="AA1293" i="365"/>
  <c r="AB1295" i="365"/>
  <c r="AC1295" i="365" s="1"/>
  <c r="AB1307" i="365"/>
  <c r="AC1307" i="365" s="1"/>
  <c r="AB1315" i="365"/>
  <c r="AC1315" i="365" s="1"/>
  <c r="AB1317" i="365"/>
  <c r="AC1317" i="365" s="1"/>
  <c r="AB1329" i="365"/>
  <c r="AC1329" i="365" s="1"/>
  <c r="AB1337" i="365"/>
  <c r="AC1337" i="365" s="1"/>
  <c r="AC1413" i="365"/>
  <c r="AC1421" i="365"/>
  <c r="AC1447" i="365"/>
  <c r="AC1473" i="365"/>
  <c r="R1491" i="365"/>
  <c r="L1479" i="365"/>
  <c r="AC1497" i="365"/>
  <c r="AC1503" i="365"/>
  <c r="AC1511" i="365"/>
  <c r="AC1517" i="365"/>
  <c r="AC1531" i="365"/>
  <c r="AC1537" i="365"/>
  <c r="AC1563" i="365"/>
  <c r="AC1569" i="365"/>
  <c r="AB1423" i="365"/>
  <c r="AC1423" i="365" s="1"/>
  <c r="AB1431" i="365"/>
  <c r="AC1431" i="365" s="1"/>
  <c r="AB1439" i="365"/>
  <c r="AC1439" i="365" s="1"/>
  <c r="AB1450" i="365"/>
  <c r="AC1450" i="365" s="1"/>
  <c r="AB1458" i="365"/>
  <c r="AC1458" i="365" s="1"/>
  <c r="AB1466" i="365"/>
  <c r="AC1466" i="365" s="1"/>
  <c r="AB1474" i="365"/>
  <c r="AC1474" i="365" s="1"/>
  <c r="AB1484" i="365"/>
  <c r="AC1484" i="365" s="1"/>
  <c r="AB1498" i="365"/>
  <c r="AC1498" i="365" s="1"/>
  <c r="R1505" i="365"/>
  <c r="R1506" i="365"/>
  <c r="AB1512" i="365"/>
  <c r="AC1512" i="365" s="1"/>
  <c r="AB1524" i="365"/>
  <c r="AC1524" i="365" s="1"/>
  <c r="AB1532" i="365"/>
  <c r="AC1532" i="365" s="1"/>
  <c r="AB1540" i="365"/>
  <c r="AC1540" i="365" s="1"/>
  <c r="AB1548" i="365"/>
  <c r="AC1548" i="365" s="1"/>
  <c r="AB1556" i="365"/>
  <c r="AC1556" i="365" s="1"/>
  <c r="AB1564" i="365"/>
  <c r="AC1564" i="365" s="1"/>
  <c r="AB1572" i="365"/>
  <c r="AC1572" i="365" s="1"/>
  <c r="AB1576" i="365"/>
  <c r="AC1576" i="365" s="1"/>
  <c r="AC1579" i="365"/>
  <c r="AB1580" i="365"/>
  <c r="AC1580" i="365" s="1"/>
  <c r="AB1584" i="365"/>
  <c r="AC1584" i="365" s="1"/>
  <c r="AB1588" i="365"/>
  <c r="AC1588" i="365" s="1"/>
  <c r="AC1591" i="365"/>
  <c r="AB1592" i="365"/>
  <c r="AC1592" i="365" s="1"/>
  <c r="AC1595" i="365"/>
  <c r="AB1596" i="365"/>
  <c r="AC1596" i="365" s="1"/>
  <c r="AC1599" i="365"/>
  <c r="AC1604" i="365"/>
  <c r="AB1629" i="365"/>
  <c r="AA1632" i="365"/>
  <c r="D1658" i="365"/>
  <c r="M1658" i="365"/>
  <c r="M1649" i="365" s="1"/>
  <c r="M1648" i="365" s="1"/>
  <c r="R1659" i="365"/>
  <c r="AA1691" i="365"/>
  <c r="S1690" i="365"/>
  <c r="R1736" i="365"/>
  <c r="AB1425" i="365"/>
  <c r="AC1425" i="365" s="1"/>
  <c r="AB1433" i="365"/>
  <c r="AC1433" i="365" s="1"/>
  <c r="AB1441" i="365"/>
  <c r="AC1441" i="365" s="1"/>
  <c r="AB1443" i="365"/>
  <c r="AC1443" i="365" s="1"/>
  <c r="AB1452" i="365"/>
  <c r="AC1452" i="365" s="1"/>
  <c r="AB1460" i="365"/>
  <c r="AC1460" i="365" s="1"/>
  <c r="AB1468" i="365"/>
  <c r="AC1468" i="365" s="1"/>
  <c r="AB1476" i="365"/>
  <c r="AC1476" i="365" s="1"/>
  <c r="D1479" i="365"/>
  <c r="AB1486" i="365"/>
  <c r="AC1486" i="365" s="1"/>
  <c r="AA1491" i="365"/>
  <c r="AB1492" i="365"/>
  <c r="AC1492" i="365" s="1"/>
  <c r="AB1500" i="365"/>
  <c r="AC1500" i="365" s="1"/>
  <c r="AA1505" i="365"/>
  <c r="AA1506" i="365"/>
  <c r="AB1514" i="365"/>
  <c r="AC1514" i="365" s="1"/>
  <c r="AB1526" i="365"/>
  <c r="AC1526" i="365" s="1"/>
  <c r="AB1534" i="365"/>
  <c r="AC1534" i="365" s="1"/>
  <c r="AB1542" i="365"/>
  <c r="AC1542" i="365" s="1"/>
  <c r="AB1550" i="365"/>
  <c r="AC1550" i="365" s="1"/>
  <c r="AB1558" i="365"/>
  <c r="AC1558" i="365" s="1"/>
  <c r="AB1566" i="365"/>
  <c r="AC1566" i="365" s="1"/>
  <c r="AC1608" i="365"/>
  <c r="AB1621" i="365"/>
  <c r="AC1621" i="365" s="1"/>
  <c r="AC1626" i="365"/>
  <c r="AB1633" i="365"/>
  <c r="AC1633" i="365" s="1"/>
  <c r="R1640" i="365"/>
  <c r="L1518" i="365"/>
  <c r="F1691" i="365"/>
  <c r="AC1426" i="365"/>
  <c r="AC1434" i="365"/>
  <c r="AC1445" i="365"/>
  <c r="AC1454" i="365"/>
  <c r="AC1462" i="365"/>
  <c r="AC1470" i="365"/>
  <c r="I1478" i="365"/>
  <c r="I1290" i="365" s="1"/>
  <c r="I1284" i="365" s="1"/>
  <c r="AA1479" i="365"/>
  <c r="AC1480" i="365"/>
  <c r="AC1488" i="365"/>
  <c r="AC1494" i="365"/>
  <c r="AC1502" i="365"/>
  <c r="AC1508" i="365"/>
  <c r="AC1516" i="365"/>
  <c r="AC1520" i="365"/>
  <c r="AC1528" i="365"/>
  <c r="AC1536" i="365"/>
  <c r="AC1544" i="365"/>
  <c r="AC1552" i="365"/>
  <c r="AC1560" i="365"/>
  <c r="AC1568" i="365"/>
  <c r="D1518" i="365"/>
  <c r="AA1644" i="365"/>
  <c r="R1653" i="365"/>
  <c r="AA1678" i="365"/>
  <c r="S1677" i="365"/>
  <c r="M1685" i="365"/>
  <c r="M1671" i="365" s="1"/>
  <c r="M1705" i="365" s="1"/>
  <c r="AB1615" i="365"/>
  <c r="AC1615" i="365" s="1"/>
  <c r="AB1623" i="365"/>
  <c r="AC1623" i="365" s="1"/>
  <c r="R1632" i="365"/>
  <c r="AB1635" i="365"/>
  <c r="AC1635" i="365" s="1"/>
  <c r="AA1637" i="365"/>
  <c r="AB1637" i="365" s="1"/>
  <c r="AB1639" i="365"/>
  <c r="AC1639" i="365" s="1"/>
  <c r="R1646" i="365"/>
  <c r="L1645" i="365"/>
  <c r="Q1649" i="365"/>
  <c r="Q1648" i="365" s="1"/>
  <c r="F1650" i="365"/>
  <c r="AA1650" i="365"/>
  <c r="Q1671" i="365"/>
  <c r="Q1705" i="365" s="1"/>
  <c r="N1671" i="365"/>
  <c r="N1705" i="365" s="1"/>
  <c r="X1671" i="365"/>
  <c r="X1705" i="365" s="1"/>
  <c r="D1689" i="365"/>
  <c r="W1685" i="365"/>
  <c r="W1671" i="365" s="1"/>
  <c r="W1705" i="365" s="1"/>
  <c r="AC1624" i="365"/>
  <c r="AC1636" i="365"/>
  <c r="AA1645" i="365"/>
  <c r="D1645" i="365"/>
  <c r="AC1647" i="365"/>
  <c r="R1650" i="365"/>
  <c r="L1649" i="365"/>
  <c r="AC1652" i="365"/>
  <c r="G1649" i="365"/>
  <c r="G1648" i="365" s="1"/>
  <c r="Y1671" i="365"/>
  <c r="Y1705" i="365" s="1"/>
  <c r="R1678" i="365"/>
  <c r="L1677" i="365"/>
  <c r="P1671" i="365"/>
  <c r="P1705" i="365" s="1"/>
  <c r="R1692" i="365"/>
  <c r="AA1692" i="365"/>
  <c r="D1698" i="365"/>
  <c r="AA1653" i="365"/>
  <c r="AB1664" i="365"/>
  <c r="AC1664" i="365" s="1"/>
  <c r="R1691" i="365"/>
  <c r="AB1693" i="365"/>
  <c r="AC1693" i="365" s="1"/>
  <c r="AA1659" i="365"/>
  <c r="AB1660" i="365"/>
  <c r="AC1660" i="365" s="1"/>
  <c r="AB1666" i="365"/>
  <c r="AB1667" i="365"/>
  <c r="AC1667" i="365" s="1"/>
  <c r="R1679" i="365"/>
  <c r="L1690" i="365"/>
  <c r="R1700" i="365"/>
  <c r="L1699" i="365"/>
  <c r="T1716" i="365"/>
  <c r="T1715" i="365" s="1"/>
  <c r="T1714" i="365" s="1"/>
  <c r="AA1679" i="365"/>
  <c r="AC1680" i="365"/>
  <c r="T1698" i="365"/>
  <c r="T1697" i="365" s="1"/>
  <c r="AA1699" i="365"/>
  <c r="D1718" i="365"/>
  <c r="H1716" i="365"/>
  <c r="H1715" i="365" s="1"/>
  <c r="H1714" i="365" s="1"/>
  <c r="R1725" i="365"/>
  <c r="L1724" i="365"/>
  <c r="W1743" i="365"/>
  <c r="W1742" i="365" s="1"/>
  <c r="D1678" i="365"/>
  <c r="AB1695" i="365"/>
  <c r="AC1695" i="365" s="1"/>
  <c r="AA1700" i="365"/>
  <c r="X1716" i="365"/>
  <c r="X1715" i="365" s="1"/>
  <c r="X1714" i="365" s="1"/>
  <c r="X1713" i="365" s="1"/>
  <c r="X1712" i="365" s="1"/>
  <c r="X1770" i="365" s="1"/>
  <c r="I1716" i="365"/>
  <c r="I1715" i="365" s="1"/>
  <c r="I1714" i="365" s="1"/>
  <c r="I1713" i="365" s="1"/>
  <c r="I1712" i="365" s="1"/>
  <c r="I1770" i="365" s="1"/>
  <c r="Y1716" i="365"/>
  <c r="Y1715" i="365" s="1"/>
  <c r="Y1714" i="365" s="1"/>
  <c r="Y1713" i="365" s="1"/>
  <c r="Y1712" i="365" s="1"/>
  <c r="Y1770" i="365" s="1"/>
  <c r="AA1723" i="365"/>
  <c r="D1724" i="365"/>
  <c r="AA1730" i="365"/>
  <c r="AA1731" i="365"/>
  <c r="AB1731" i="365" s="1"/>
  <c r="AB1703" i="365"/>
  <c r="AC1703" i="365" s="1"/>
  <c r="K1708" i="365"/>
  <c r="K1709" i="365" s="1"/>
  <c r="AC1709" i="365" s="1"/>
  <c r="G1716" i="365"/>
  <c r="G1715" i="365" s="1"/>
  <c r="G1714" i="365" s="1"/>
  <c r="R1719" i="365"/>
  <c r="AB1719" i="365" s="1"/>
  <c r="L1718" i="365"/>
  <c r="AA1736" i="365"/>
  <c r="T1735" i="365"/>
  <c r="S1718" i="365"/>
  <c r="S1722" i="365"/>
  <c r="N1730" i="365"/>
  <c r="J1743" i="365"/>
  <c r="J1742" i="365" s="1"/>
  <c r="L1745" i="365"/>
  <c r="AC1754" i="365"/>
  <c r="AA1756" i="365"/>
  <c r="AA1740" i="365"/>
  <c r="AB1740" i="365" s="1"/>
  <c r="AA1746" i="365"/>
  <c r="AB1746" i="365" s="1"/>
  <c r="V1743" i="365"/>
  <c r="V1742" i="365" s="1"/>
  <c r="V1735" i="365" s="1"/>
  <c r="AA1724" i="365"/>
  <c r="AA1725" i="365"/>
  <c r="AB1734" i="365"/>
  <c r="AA1737" i="365"/>
  <c r="AC1739" i="365"/>
  <c r="F1743" i="365"/>
  <c r="F1742" i="365" s="1"/>
  <c r="F1735" i="365" s="1"/>
  <c r="F1713" i="365" s="1"/>
  <c r="F1712" i="365" s="1"/>
  <c r="F1770" i="365" s="1"/>
  <c r="Z1743" i="365"/>
  <c r="Z1742" i="365" s="1"/>
  <c r="Z1735" i="365" s="1"/>
  <c r="Z1713" i="365" s="1"/>
  <c r="Z1712" i="365" s="1"/>
  <c r="Z1770" i="365" s="1"/>
  <c r="AA1757" i="365"/>
  <c r="R1758" i="365"/>
  <c r="AB1758" i="365" s="1"/>
  <c r="L1757" i="365"/>
  <c r="AA1745" i="365"/>
  <c r="AA1747" i="365"/>
  <c r="S1755" i="365"/>
  <c r="D1756" i="365"/>
  <c r="AA1763" i="365"/>
  <c r="R1764" i="365"/>
  <c r="AB1764" i="365" s="1"/>
  <c r="L1763" i="365"/>
  <c r="AA1744" i="365"/>
  <c r="AB1759" i="365"/>
  <c r="AC1759" i="365" s="1"/>
  <c r="S1761" i="365"/>
  <c r="D1763" i="365"/>
  <c r="AB1765" i="365"/>
  <c r="AC1765" i="365" s="1"/>
  <c r="R75" i="365" l="1"/>
  <c r="AB261" i="365"/>
  <c r="AB919" i="365"/>
  <c r="V1184" i="365"/>
  <c r="J1184" i="365"/>
  <c r="J1151" i="365" s="1"/>
  <c r="J1106" i="365" s="1"/>
  <c r="J1105" i="365" s="1"/>
  <c r="J1104" i="365" s="1"/>
  <c r="J1668" i="365" s="1"/>
  <c r="V1290" i="365"/>
  <c r="V1284" i="365" s="1"/>
  <c r="V1264" i="365" s="1"/>
  <c r="S1290" i="365"/>
  <c r="S1284" i="365" s="1"/>
  <c r="O1290" i="365"/>
  <c r="O1284" i="365" s="1"/>
  <c r="O1264" i="365" s="1"/>
  <c r="G1290" i="365"/>
  <c r="G1284" i="365" s="1"/>
  <c r="G1264" i="365" s="1"/>
  <c r="W1290" i="365"/>
  <c r="W1284" i="365" s="1"/>
  <c r="W1264" i="365" s="1"/>
  <c r="X1264" i="365"/>
  <c r="Q1713" i="365"/>
  <c r="Q1712" i="365" s="1"/>
  <c r="Q1770" i="365" s="1"/>
  <c r="Q1781" i="365" s="1"/>
  <c r="H1735" i="365"/>
  <c r="AA1762" i="365"/>
  <c r="J1735" i="365"/>
  <c r="J1713" i="365" s="1"/>
  <c r="J1712" i="365" s="1"/>
  <c r="J1770" i="365" s="1"/>
  <c r="G1713" i="365"/>
  <c r="G1712" i="365" s="1"/>
  <c r="G1770" i="365" s="1"/>
  <c r="H1713" i="365"/>
  <c r="H1712" i="365" s="1"/>
  <c r="H1770" i="365" s="1"/>
  <c r="AA1761" i="365"/>
  <c r="W1735" i="365"/>
  <c r="W1713" i="365" s="1"/>
  <c r="W1712" i="365" s="1"/>
  <c r="W1770" i="365" s="1"/>
  <c r="Y1290" i="365"/>
  <c r="Y1284" i="365" s="1"/>
  <c r="Y1264" i="365" s="1"/>
  <c r="AB1700" i="365"/>
  <c r="I1264" i="365"/>
  <c r="AB1640" i="365"/>
  <c r="AA1478" i="365"/>
  <c r="AB136" i="365"/>
  <c r="AB61" i="365"/>
  <c r="AA1172" i="365"/>
  <c r="AB1167" i="365"/>
  <c r="AB1162" i="365"/>
  <c r="AB1182" i="365"/>
  <c r="U1107" i="365"/>
  <c r="AB876" i="365"/>
  <c r="AB1116" i="365"/>
  <c r="AB225" i="365"/>
  <c r="AB228" i="365"/>
  <c r="AA1118" i="365"/>
  <c r="AB1228" i="365"/>
  <c r="AB1095" i="365"/>
  <c r="AC145" i="365"/>
  <c r="AC134" i="365"/>
  <c r="AB130" i="365"/>
  <c r="AC129" i="365"/>
  <c r="AC126" i="365"/>
  <c r="AC124" i="365"/>
  <c r="AA1120" i="365"/>
  <c r="AA1159" i="365"/>
  <c r="AB1159" i="365" s="1"/>
  <c r="N517" i="365"/>
  <c r="N503" i="365" s="1"/>
  <c r="N502" i="365" s="1"/>
  <c r="N501" i="365" s="1"/>
  <c r="N257" i="365" s="1"/>
  <c r="Z1264" i="365"/>
  <c r="M165" i="365"/>
  <c r="G527" i="365"/>
  <c r="G517" i="365" s="1"/>
  <c r="G503" i="365" s="1"/>
  <c r="G502" i="365" s="1"/>
  <c r="G501" i="365" s="1"/>
  <c r="G257" i="365" s="1"/>
  <c r="N211" i="365"/>
  <c r="N165" i="365" s="1"/>
  <c r="N12" i="365" s="1"/>
  <c r="AB1187" i="365"/>
  <c r="AB1747" i="365"/>
  <c r="AB1737" i="365"/>
  <c r="F1649" i="365"/>
  <c r="F1648" i="365" s="1"/>
  <c r="N1184" i="365"/>
  <c r="N1151" i="365" s="1"/>
  <c r="N1106" i="365" s="1"/>
  <c r="AA1146" i="365"/>
  <c r="AA1119" i="365"/>
  <c r="R1119" i="365"/>
  <c r="AB834" i="365"/>
  <c r="W1184" i="365"/>
  <c r="N1264" i="365"/>
  <c r="T1264" i="365"/>
  <c r="AA1173" i="365"/>
  <c r="AB1149" i="365"/>
  <c r="AB1147" i="365"/>
  <c r="F1107" i="365"/>
  <c r="AB1733" i="365"/>
  <c r="AB164" i="365"/>
  <c r="R430" i="365"/>
  <c r="AA1518" i="365"/>
  <c r="AB1135" i="365"/>
  <c r="AB1121" i="365"/>
  <c r="AB956" i="365"/>
  <c r="AC957" i="365"/>
  <c r="AC731" i="365"/>
  <c r="AC723" i="365"/>
  <c r="AC685" i="365"/>
  <c r="AC576" i="365"/>
  <c r="AC568" i="365"/>
  <c r="AC575" i="365"/>
  <c r="AC577" i="365"/>
  <c r="AC582" i="365"/>
  <c r="AC574" i="365"/>
  <c r="AC564" i="365"/>
  <c r="AC571" i="365"/>
  <c r="AC573" i="365"/>
  <c r="AC580" i="365"/>
  <c r="AC572" i="365"/>
  <c r="AC583" i="365"/>
  <c r="AC567" i="365"/>
  <c r="AC569" i="365"/>
  <c r="AC578" i="365"/>
  <c r="AC570" i="365"/>
  <c r="AC566" i="365"/>
  <c r="AC579" i="365"/>
  <c r="AC563" i="365"/>
  <c r="AC581" i="365"/>
  <c r="AC565" i="365"/>
  <c r="AC554" i="365"/>
  <c r="AC550" i="365"/>
  <c r="AC535" i="365"/>
  <c r="AC529" i="365"/>
  <c r="AB452" i="365"/>
  <c r="AA430" i="365"/>
  <c r="H1151" i="365"/>
  <c r="H1106" i="365" s="1"/>
  <c r="R1518" i="365"/>
  <c r="AB1266" i="365"/>
  <c r="M1290" i="365"/>
  <c r="M1284" i="365" s="1"/>
  <c r="M1264" i="365" s="1"/>
  <c r="I1184" i="365"/>
  <c r="I1151" i="365" s="1"/>
  <c r="I1106" i="365" s="1"/>
  <c r="I1105" i="365" s="1"/>
  <c r="I1104" i="365" s="1"/>
  <c r="I1668" i="365" s="1"/>
  <c r="Z165" i="365"/>
  <c r="Z12" i="365" s="1"/>
  <c r="V165" i="365"/>
  <c r="V12" i="365" s="1"/>
  <c r="U1290" i="365"/>
  <c r="U1284" i="365" s="1"/>
  <c r="R1145" i="365"/>
  <c r="F1184" i="365"/>
  <c r="F1151" i="365" s="1"/>
  <c r="F1106" i="365" s="1"/>
  <c r="R1146" i="365"/>
  <c r="P1184" i="365"/>
  <c r="P1151" i="365" s="1"/>
  <c r="P1106" i="365" s="1"/>
  <c r="AA1145" i="365"/>
  <c r="AB1061" i="365"/>
  <c r="AB978" i="365"/>
  <c r="AB715" i="365"/>
  <c r="AB809" i="365"/>
  <c r="AB904" i="365"/>
  <c r="Q1151" i="365"/>
  <c r="AA1292" i="365"/>
  <c r="AB66" i="365"/>
  <c r="Q12" i="365"/>
  <c r="AB872" i="365"/>
  <c r="AB708" i="365"/>
  <c r="AB185" i="365"/>
  <c r="AB163" i="365"/>
  <c r="AB892" i="365"/>
  <c r="AB817" i="365"/>
  <c r="L497" i="365"/>
  <c r="R497" i="365" s="1"/>
  <c r="AB497" i="365" s="1"/>
  <c r="R498" i="365"/>
  <c r="AB498" i="365" s="1"/>
  <c r="AB159" i="365"/>
  <c r="AB98" i="365"/>
  <c r="AB87" i="365"/>
  <c r="V1713" i="365"/>
  <c r="V1712" i="365" s="1"/>
  <c r="V1770" i="365" s="1"/>
  <c r="G1184" i="365"/>
  <c r="G1151" i="365" s="1"/>
  <c r="G1106" i="365" s="1"/>
  <c r="AB1099" i="365"/>
  <c r="AB1093" i="365"/>
  <c r="AB915" i="365"/>
  <c r="AA260" i="365"/>
  <c r="AB254" i="365"/>
  <c r="AB250" i="365"/>
  <c r="P527" i="365"/>
  <c r="P517" i="365" s="1"/>
  <c r="P503" i="365" s="1"/>
  <c r="P502" i="365" s="1"/>
  <c r="P501" i="365" s="1"/>
  <c r="P257" i="365" s="1"/>
  <c r="P11" i="365" s="1"/>
  <c r="P1101" i="365" s="1"/>
  <c r="AB150" i="365"/>
  <c r="AB58" i="365"/>
  <c r="R1658" i="365"/>
  <c r="AB20" i="365"/>
  <c r="X1151" i="365"/>
  <c r="W1151" i="365"/>
  <c r="W1106" i="365" s="1"/>
  <c r="AB1662" i="365"/>
  <c r="AB911" i="365"/>
  <c r="AB344" i="365"/>
  <c r="AA717" i="365"/>
  <c r="AB189" i="365"/>
  <c r="AB62" i="365"/>
  <c r="AB690" i="365"/>
  <c r="AB140" i="365"/>
  <c r="AB30" i="365"/>
  <c r="AB15" i="365"/>
  <c r="AB121" i="365"/>
  <c r="AB117" i="365"/>
  <c r="AB113" i="365"/>
  <c r="D1649" i="365"/>
  <c r="D1648" i="365" s="1"/>
  <c r="AB1646" i="365"/>
  <c r="F1290" i="365"/>
  <c r="F1284" i="365" s="1"/>
  <c r="AB1303" i="365"/>
  <c r="AB1247" i="365"/>
  <c r="Q1290" i="365"/>
  <c r="Q1284" i="365" s="1"/>
  <c r="Q1264" i="365" s="1"/>
  <c r="AB1201" i="365"/>
  <c r="AB1202" i="365"/>
  <c r="R1120" i="365"/>
  <c r="AB1120" i="365" s="1"/>
  <c r="M1713" i="365"/>
  <c r="M1712" i="365" s="1"/>
  <c r="M1770" i="365" s="1"/>
  <c r="M1781" i="365" s="1"/>
  <c r="Q1107" i="365"/>
  <c r="V1107" i="365"/>
  <c r="AB1194" i="365"/>
  <c r="AB1081" i="365"/>
  <c r="AB917" i="365"/>
  <c r="AB419" i="365"/>
  <c r="AB172" i="365"/>
  <c r="AB138" i="365"/>
  <c r="AB49" i="365"/>
  <c r="AB908" i="365"/>
  <c r="AB1169" i="365"/>
  <c r="O1106" i="365"/>
  <c r="AA1658" i="365"/>
  <c r="AB1766" i="365"/>
  <c r="Z1107" i="365"/>
  <c r="AB741" i="365"/>
  <c r="AB886" i="365"/>
  <c r="AB828" i="365"/>
  <c r="AB1209" i="365"/>
  <c r="AA1134" i="365"/>
  <c r="AB1134" i="365" s="1"/>
  <c r="U1151" i="365"/>
  <c r="U1106" i="365" s="1"/>
  <c r="AB1007" i="365"/>
  <c r="AC1056" i="365"/>
  <c r="AC979" i="365"/>
  <c r="AC951" i="365"/>
  <c r="AB913" i="365"/>
  <c r="AC910" i="365"/>
  <c r="AC912" i="365"/>
  <c r="AC909" i="365"/>
  <c r="AC899" i="365"/>
  <c r="AC891" i="365"/>
  <c r="AC863" i="365"/>
  <c r="AC857" i="365"/>
  <c r="AC855" i="365"/>
  <c r="AC849" i="365"/>
  <c r="AC847" i="365"/>
  <c r="AC845" i="365"/>
  <c r="AC806" i="365"/>
  <c r="AB800" i="365"/>
  <c r="AC799" i="365"/>
  <c r="AC782" i="365"/>
  <c r="AC779" i="365"/>
  <c r="AC759" i="365"/>
  <c r="AC726" i="365"/>
  <c r="AC722" i="365"/>
  <c r="AB696" i="365"/>
  <c r="AC699" i="365"/>
  <c r="AC684" i="365"/>
  <c r="AC532" i="365"/>
  <c r="AC523" i="365"/>
  <c r="AC407" i="365"/>
  <c r="AC412" i="365"/>
  <c r="AC411" i="365"/>
  <c r="AA821" i="365"/>
  <c r="AC822" i="365"/>
  <c r="AB811" i="365"/>
  <c r="AB416" i="365"/>
  <c r="AB836" i="365"/>
  <c r="AB745" i="365"/>
  <c r="AB815" i="365"/>
  <c r="AB504" i="365"/>
  <c r="AB247" i="365"/>
  <c r="AB222" i="365"/>
  <c r="AB252" i="365"/>
  <c r="AB198" i="365"/>
  <c r="AB186" i="365"/>
  <c r="AB143" i="365"/>
  <c r="AB31" i="365"/>
  <c r="J838" i="365"/>
  <c r="J821" i="365" s="1"/>
  <c r="J820" i="365" s="1"/>
  <c r="J527" i="365" s="1"/>
  <c r="J517" i="365" s="1"/>
  <c r="J503" i="365" s="1"/>
  <c r="J502" i="365" s="1"/>
  <c r="J501" i="365" s="1"/>
  <c r="J257" i="365" s="1"/>
  <c r="J11" i="365" s="1"/>
  <c r="J1101" i="365" s="1"/>
  <c r="U1713" i="365"/>
  <c r="U1712" i="365" s="1"/>
  <c r="U1770" i="365" s="1"/>
  <c r="AB1065" i="365"/>
  <c r="AB1031" i="365"/>
  <c r="Z257" i="365"/>
  <c r="AB775" i="365"/>
  <c r="AB767" i="365"/>
  <c r="AB687" i="365"/>
  <c r="AB161" i="365"/>
  <c r="AB104" i="365"/>
  <c r="AB967" i="365"/>
  <c r="AB874" i="365"/>
  <c r="AB858" i="365"/>
  <c r="AB214" i="365"/>
  <c r="AB216" i="365"/>
  <c r="AB162" i="365"/>
  <c r="AB72" i="365"/>
  <c r="AB75" i="365"/>
  <c r="AB1033" i="365"/>
  <c r="H257" i="365"/>
  <c r="AB902" i="365"/>
  <c r="AB894" i="365"/>
  <c r="AB807" i="365"/>
  <c r="AB783" i="365"/>
  <c r="AB961" i="365"/>
  <c r="AB866" i="365"/>
  <c r="AB850" i="365"/>
  <c r="AC1025" i="365"/>
  <c r="AA985" i="365"/>
  <c r="AB999" i="365"/>
  <c r="AB232" i="365"/>
  <c r="AB256" i="365"/>
  <c r="AB201" i="365"/>
  <c r="U165" i="365"/>
  <c r="U12" i="365" s="1"/>
  <c r="AB192" i="365"/>
  <c r="AB194" i="365"/>
  <c r="AB196" i="365"/>
  <c r="AB182" i="365"/>
  <c r="AB184" i="365"/>
  <c r="AB180" i="365"/>
  <c r="AB178" i="365"/>
  <c r="AB157" i="365"/>
  <c r="AB153" i="365"/>
  <c r="AB146" i="365"/>
  <c r="AB149" i="365"/>
  <c r="AB144" i="365"/>
  <c r="AB123" i="365"/>
  <c r="AB137" i="365"/>
  <c r="AB131" i="365"/>
  <c r="AB127" i="365"/>
  <c r="AB125" i="365"/>
  <c r="AB120" i="365"/>
  <c r="AB111" i="365"/>
  <c r="AB105" i="365"/>
  <c r="AB106" i="365"/>
  <c r="AB79" i="365"/>
  <c r="AB82" i="365"/>
  <c r="AB80" i="365"/>
  <c r="AB78" i="365"/>
  <c r="AB44" i="365"/>
  <c r="AB39" i="365"/>
  <c r="AB23" i="365"/>
  <c r="AB24" i="365"/>
  <c r="L5" i="366"/>
  <c r="P6" i="366"/>
  <c r="Z6" i="366" s="1"/>
  <c r="B159" i="366"/>
  <c r="B165" i="366" s="1"/>
  <c r="I121" i="366"/>
  <c r="I159" i="366" s="1"/>
  <c r="P121" i="366"/>
  <c r="J159" i="366"/>
  <c r="J165" i="366" s="1"/>
  <c r="AA122" i="366"/>
  <c r="C5" i="366"/>
  <c r="I6" i="366"/>
  <c r="AA13" i="366"/>
  <c r="P1264" i="365"/>
  <c r="Y1106" i="365"/>
  <c r="D503" i="365"/>
  <c r="D502" i="365" s="1"/>
  <c r="D501" i="365" s="1"/>
  <c r="AB1506" i="365"/>
  <c r="AB1736" i="365"/>
  <c r="AB1255" i="365"/>
  <c r="AB1259" i="365"/>
  <c r="AB1659" i="365"/>
  <c r="AB1505" i="365"/>
  <c r="AB1491" i="365"/>
  <c r="T1151" i="365"/>
  <c r="T1106" i="365" s="1"/>
  <c r="AB1254" i="365"/>
  <c r="AB1267" i="365"/>
  <c r="AA1257" i="365"/>
  <c r="D1153" i="365"/>
  <c r="AB1146" i="365"/>
  <c r="W257" i="365"/>
  <c r="W11" i="365" s="1"/>
  <c r="W1101" i="365" s="1"/>
  <c r="AB249" i="365"/>
  <c r="AB1077" i="365"/>
  <c r="AB1186" i="365"/>
  <c r="AB1087" i="365"/>
  <c r="AB1041" i="365"/>
  <c r="AB1029" i="365"/>
  <c r="AB1008" i="365"/>
  <c r="AC1008" i="365" s="1"/>
  <c r="AB987" i="365"/>
  <c r="AB838" i="365"/>
  <c r="AB760" i="365"/>
  <c r="AB906" i="365"/>
  <c r="AB898" i="365"/>
  <c r="AB890" i="365"/>
  <c r="AB777" i="365"/>
  <c r="AB769" i="365"/>
  <c r="AB763" i="365"/>
  <c r="AB238" i="365"/>
  <c r="R717" i="365"/>
  <c r="U527" i="365"/>
  <c r="U517" i="365" s="1"/>
  <c r="U503" i="365" s="1"/>
  <c r="U502" i="365" s="1"/>
  <c r="U501" i="365" s="1"/>
  <c r="U257" i="365" s="1"/>
  <c r="AB519" i="365"/>
  <c r="AB246" i="365"/>
  <c r="AB188" i="365"/>
  <c r="AB133" i="365"/>
  <c r="AB119" i="365"/>
  <c r="AB101" i="365"/>
  <c r="AB97" i="365"/>
  <c r="AB51" i="365"/>
  <c r="AB47" i="365"/>
  <c r="AB56" i="365"/>
  <c r="Y12" i="365"/>
  <c r="P1713" i="365"/>
  <c r="P1712" i="365" s="1"/>
  <c r="P1770" i="365" s="1"/>
  <c r="P1781" i="365" s="1"/>
  <c r="X257" i="365"/>
  <c r="X11" i="365" s="1"/>
  <c r="X1101" i="365" s="1"/>
  <c r="O257" i="365"/>
  <c r="O11" i="365" s="1"/>
  <c r="O1101" i="365" s="1"/>
  <c r="R197" i="365"/>
  <c r="AB197" i="365" s="1"/>
  <c r="M26" i="365"/>
  <c r="M13" i="365" s="1"/>
  <c r="M12" i="365" s="1"/>
  <c r="O1713" i="365"/>
  <c r="O1712" i="365" s="1"/>
  <c r="O1770" i="365" s="1"/>
  <c r="O1781" i="365" s="1"/>
  <c r="AB1138" i="365"/>
  <c r="AB1020" i="365"/>
  <c r="AB758" i="365"/>
  <c r="AB830" i="365"/>
  <c r="AB748" i="365"/>
  <c r="AB237" i="365"/>
  <c r="AB77" i="365"/>
  <c r="AB70" i="365"/>
  <c r="AB55" i="365"/>
  <c r="AB42" i="365"/>
  <c r="AA22" i="365"/>
  <c r="AB22" i="365" s="1"/>
  <c r="V257" i="365"/>
  <c r="Q257" i="365"/>
  <c r="Q11" i="365" s="1"/>
  <c r="Q1101" i="365" s="1"/>
  <c r="T257" i="365"/>
  <c r="T11" i="365" s="1"/>
  <c r="T1101" i="365" s="1"/>
  <c r="I12" i="365"/>
  <c r="H1264" i="365"/>
  <c r="AB1217" i="365"/>
  <c r="I527" i="365"/>
  <c r="I517" i="365" s="1"/>
  <c r="I503" i="365" s="1"/>
  <c r="I502" i="365" s="1"/>
  <c r="I501" i="365" s="1"/>
  <c r="I257" i="365" s="1"/>
  <c r="AB241" i="365"/>
  <c r="AB35" i="365"/>
  <c r="H12" i="365"/>
  <c r="AB83" i="365"/>
  <c r="AB59" i="365"/>
  <c r="AB1725" i="365"/>
  <c r="D976" i="365"/>
  <c r="U1649" i="365"/>
  <c r="U1648" i="365" s="1"/>
  <c r="M1151" i="365"/>
  <c r="AB1047" i="365"/>
  <c r="AB1035" i="365"/>
  <c r="AB1015" i="365"/>
  <c r="AB1003" i="365"/>
  <c r="AB1023" i="365"/>
  <c r="AB1017" i="365"/>
  <c r="AB803" i="365"/>
  <c r="AB773" i="365"/>
  <c r="AB813" i="365"/>
  <c r="AB995" i="365"/>
  <c r="AB868" i="365"/>
  <c r="AB852" i="365"/>
  <c r="AB771" i="365"/>
  <c r="AB233" i="365"/>
  <c r="Y527" i="365"/>
  <c r="Y517" i="365" s="1"/>
  <c r="Y503" i="365" s="1"/>
  <c r="Y502" i="365" s="1"/>
  <c r="Y501" i="365" s="1"/>
  <c r="Y257" i="365" s="1"/>
  <c r="AB505" i="365"/>
  <c r="AB115" i="365"/>
  <c r="AB21" i="365"/>
  <c r="AB81" i="365"/>
  <c r="AB65" i="365"/>
  <c r="AB38" i="365"/>
  <c r="F502" i="365"/>
  <c r="F501" i="365" s="1"/>
  <c r="F257" i="365" s="1"/>
  <c r="R1718" i="365"/>
  <c r="L1717" i="365"/>
  <c r="D1252" i="365"/>
  <c r="D1125" i="365"/>
  <c r="D422" i="365"/>
  <c r="AB418" i="365"/>
  <c r="D219" i="365"/>
  <c r="R166" i="365"/>
  <c r="D212" i="365"/>
  <c r="S13" i="365"/>
  <c r="AA74" i="365"/>
  <c r="AB74" i="365" s="1"/>
  <c r="D1717" i="365"/>
  <c r="L1698" i="365"/>
  <c r="R1699" i="365"/>
  <c r="D1644" i="365"/>
  <c r="L1644" i="365"/>
  <c r="R1644" i="365" s="1"/>
  <c r="AB1644" i="365" s="1"/>
  <c r="R1645" i="365"/>
  <c r="AB1645" i="365" s="1"/>
  <c r="AB1691" i="365"/>
  <c r="L1257" i="365"/>
  <c r="R1257" i="365" s="1"/>
  <c r="AB1164" i="365"/>
  <c r="D1755" i="365"/>
  <c r="R1757" i="365"/>
  <c r="AB1757" i="365" s="1"/>
  <c r="L1756" i="365"/>
  <c r="S1648" i="365"/>
  <c r="AA1677" i="365"/>
  <c r="S1676" i="365"/>
  <c r="D1207" i="365"/>
  <c r="R1208" i="365"/>
  <c r="L1207" i="365"/>
  <c r="R1173" i="365"/>
  <c r="L1172" i="365"/>
  <c r="R1172" i="365" s="1"/>
  <c r="AB1208" i="365"/>
  <c r="R977" i="365"/>
  <c r="AB977" i="365" s="1"/>
  <c r="L976" i="365"/>
  <c r="R976" i="365" s="1"/>
  <c r="AB1055" i="365"/>
  <c r="S1107" i="365"/>
  <c r="AB982" i="365"/>
  <c r="S220" i="365"/>
  <c r="AA221" i="365"/>
  <c r="AB221" i="365" s="1"/>
  <c r="R213" i="365"/>
  <c r="AB213" i="365" s="1"/>
  <c r="L212" i="365"/>
  <c r="R245" i="365"/>
  <c r="R18" i="365"/>
  <c r="AB18" i="365" s="1"/>
  <c r="L17" i="365"/>
  <c r="R17" i="365" s="1"/>
  <c r="AB17" i="365" s="1"/>
  <c r="F220" i="365"/>
  <c r="F219" i="365" s="1"/>
  <c r="F218" i="365" s="1"/>
  <c r="F211" i="365" s="1"/>
  <c r="F165" i="365" s="1"/>
  <c r="F12" i="365" s="1"/>
  <c r="AA26" i="365"/>
  <c r="R1730" i="365"/>
  <c r="AB1730" i="365" s="1"/>
  <c r="N1722" i="365"/>
  <c r="N1721" i="365" s="1"/>
  <c r="N1716" i="365" s="1"/>
  <c r="N1715" i="365" s="1"/>
  <c r="N1714" i="365" s="1"/>
  <c r="N1713" i="365" s="1"/>
  <c r="N1712" i="365" s="1"/>
  <c r="N1770" i="365" s="1"/>
  <c r="N1781" i="365" s="1"/>
  <c r="D1688" i="365"/>
  <c r="R1292" i="365"/>
  <c r="AB1292" i="365" s="1"/>
  <c r="R821" i="365"/>
  <c r="L820" i="365"/>
  <c r="R1763" i="365"/>
  <c r="AB1763" i="365" s="1"/>
  <c r="L1762" i="365"/>
  <c r="D1697" i="365"/>
  <c r="D1185" i="365"/>
  <c r="D1762" i="365"/>
  <c r="AA1755" i="365"/>
  <c r="S1743" i="365"/>
  <c r="R1745" i="365"/>
  <c r="AB1745" i="365" s="1"/>
  <c r="L1744" i="365"/>
  <c r="S1721" i="365"/>
  <c r="AA1721" i="365" s="1"/>
  <c r="AA1722" i="365"/>
  <c r="D1723" i="365"/>
  <c r="AB1679" i="365"/>
  <c r="AA1698" i="365"/>
  <c r="AB1653" i="365"/>
  <c r="R1677" i="365"/>
  <c r="L1676" i="365"/>
  <c r="AB1650" i="365"/>
  <c r="AB1678" i="365"/>
  <c r="AB1632" i="365"/>
  <c r="R1479" i="365"/>
  <c r="AB1479" i="365" s="1"/>
  <c r="L1478" i="365"/>
  <c r="R1478" i="365" s="1"/>
  <c r="AB1478" i="365" s="1"/>
  <c r="AB1293" i="365"/>
  <c r="AA1291" i="365"/>
  <c r="AB1277" i="365"/>
  <c r="D1257" i="365"/>
  <c r="L1252" i="365"/>
  <c r="R1253" i="365"/>
  <c r="AB1253" i="365" s="1"/>
  <c r="D1272" i="365"/>
  <c r="R1265" i="365"/>
  <c r="AB1265" i="365" s="1"/>
  <c r="AB1262" i="365"/>
  <c r="AB1258" i="365"/>
  <c r="D1172" i="365"/>
  <c r="AB1157" i="365"/>
  <c r="S1152" i="365"/>
  <c r="AA1153" i="365"/>
  <c r="Z1151" i="365"/>
  <c r="M1107" i="365"/>
  <c r="R985" i="365"/>
  <c r="R518" i="365"/>
  <c r="AB518" i="365" s="1"/>
  <c r="M259" i="365"/>
  <c r="R260" i="365"/>
  <c r="R244" i="365"/>
  <c r="R220" i="365"/>
  <c r="L219" i="365"/>
  <c r="L13" i="365"/>
  <c r="AA166" i="365"/>
  <c r="AA1697" i="365"/>
  <c r="T1696" i="365"/>
  <c r="R1273" i="365"/>
  <c r="AB1273" i="365" s="1"/>
  <c r="L1272" i="365"/>
  <c r="R1272" i="365" s="1"/>
  <c r="AB1272" i="365" s="1"/>
  <c r="S1206" i="365"/>
  <c r="AA1207" i="365"/>
  <c r="AA1185" i="365"/>
  <c r="R1126" i="365"/>
  <c r="AB1126" i="365" s="1"/>
  <c r="L1125" i="365"/>
  <c r="R1125" i="365" s="1"/>
  <c r="AB1125" i="365" s="1"/>
  <c r="S1717" i="365"/>
  <c r="AA1718" i="365"/>
  <c r="D1677" i="365"/>
  <c r="R1724" i="365"/>
  <c r="AB1724" i="365" s="1"/>
  <c r="L1723" i="365"/>
  <c r="AB1699" i="365"/>
  <c r="T1713" i="365"/>
  <c r="T1712" i="365" s="1"/>
  <c r="T1770" i="365" s="1"/>
  <c r="L1689" i="365"/>
  <c r="R1690" i="365"/>
  <c r="AB1692" i="365"/>
  <c r="L1648" i="365"/>
  <c r="R1648" i="365" s="1"/>
  <c r="R1649" i="365"/>
  <c r="F1690" i="365"/>
  <c r="D1478" i="365"/>
  <c r="AA1690" i="365"/>
  <c r="S1689" i="365"/>
  <c r="AB1276" i="365"/>
  <c r="S1249" i="365"/>
  <c r="AA1249" i="365" s="1"/>
  <c r="AB1274" i="365"/>
  <c r="R1291" i="365"/>
  <c r="R1185" i="365"/>
  <c r="L1153" i="365"/>
  <c r="X1106" i="365"/>
  <c r="V1151" i="365"/>
  <c r="R1118" i="365"/>
  <c r="AB1129" i="365"/>
  <c r="S971" i="365"/>
  <c r="AA971" i="365" s="1"/>
  <c r="AB971" i="365" s="1"/>
  <c r="AA972" i="365"/>
  <c r="AB972" i="365" s="1"/>
  <c r="S981" i="365"/>
  <c r="R981" i="365"/>
  <c r="AA820" i="365"/>
  <c r="S527" i="365"/>
  <c r="S258" i="365"/>
  <c r="AA259" i="365"/>
  <c r="S244" i="365"/>
  <c r="AA244" i="365" s="1"/>
  <c r="AA245" i="365"/>
  <c r="R423" i="365"/>
  <c r="AB423" i="365" s="1"/>
  <c r="L422" i="365"/>
  <c r="R422" i="365" s="1"/>
  <c r="AB422" i="365" s="1"/>
  <c r="D258" i="365"/>
  <c r="AB226" i="365"/>
  <c r="D13" i="365"/>
  <c r="G165" i="365"/>
  <c r="G12" i="365" s="1"/>
  <c r="R27" i="365"/>
  <c r="AB27" i="365" s="1"/>
  <c r="W1105" i="365" l="1"/>
  <c r="W1104" i="365" s="1"/>
  <c r="W1668" i="365" s="1"/>
  <c r="W1771" i="365" s="1"/>
  <c r="Y1105" i="365"/>
  <c r="Y1104" i="365" s="1"/>
  <c r="Y1668" i="365" s="1"/>
  <c r="AA1290" i="365"/>
  <c r="AA1284" i="365"/>
  <c r="X1105" i="365"/>
  <c r="X1104" i="365" s="1"/>
  <c r="X1668" i="365" s="1"/>
  <c r="X1771" i="365" s="1"/>
  <c r="O1105" i="365"/>
  <c r="O1104" i="365" s="1"/>
  <c r="O1668" i="365" s="1"/>
  <c r="O1771" i="365" s="1"/>
  <c r="AB1518" i="365"/>
  <c r="T1105" i="365"/>
  <c r="T1104" i="365" s="1"/>
  <c r="T1668" i="365" s="1"/>
  <c r="F1264" i="365"/>
  <c r="V1106" i="365"/>
  <c r="V1105" i="365" s="1"/>
  <c r="V1104" i="365" s="1"/>
  <c r="V1668" i="365" s="1"/>
  <c r="AB1172" i="365"/>
  <c r="AB1118" i="365"/>
  <c r="F1105" i="365"/>
  <c r="F1104" i="365" s="1"/>
  <c r="F1668" i="365" s="1"/>
  <c r="AB1145" i="365"/>
  <c r="Q1106" i="365"/>
  <c r="Q1105" i="365" s="1"/>
  <c r="Q1104" i="365" s="1"/>
  <c r="Q1668" i="365" s="1"/>
  <c r="Q1771" i="365" s="1"/>
  <c r="N1105" i="365"/>
  <c r="N1104" i="365" s="1"/>
  <c r="N1668" i="365" s="1"/>
  <c r="Z1106" i="365"/>
  <c r="Z1105" i="365" s="1"/>
  <c r="Z1104" i="365" s="1"/>
  <c r="Z1668" i="365" s="1"/>
  <c r="AB717" i="365"/>
  <c r="R26" i="365"/>
  <c r="AB26" i="365" s="1"/>
  <c r="AB1173" i="365"/>
  <c r="AB1119" i="365"/>
  <c r="H1105" i="365"/>
  <c r="H1104" i="365" s="1"/>
  <c r="H1668" i="365" s="1"/>
  <c r="AB430" i="365"/>
  <c r="G1105" i="365"/>
  <c r="G1104" i="365" s="1"/>
  <c r="G1668" i="365" s="1"/>
  <c r="AB1658" i="365"/>
  <c r="AB1690" i="365"/>
  <c r="M1106" i="365"/>
  <c r="M1105" i="365" s="1"/>
  <c r="M1104" i="365" s="1"/>
  <c r="M1668" i="365" s="1"/>
  <c r="U1264" i="365"/>
  <c r="U1105" i="365" s="1"/>
  <c r="U1104" i="365" s="1"/>
  <c r="U1668" i="365" s="1"/>
  <c r="AB260" i="365"/>
  <c r="V11" i="365"/>
  <c r="V1101" i="365" s="1"/>
  <c r="AA1649" i="365"/>
  <c r="AB1649" i="365" s="1"/>
  <c r="H11" i="365"/>
  <c r="H1101" i="365" s="1"/>
  <c r="D1152" i="365"/>
  <c r="P1105" i="365"/>
  <c r="P1104" i="365" s="1"/>
  <c r="P1668" i="365" s="1"/>
  <c r="P1771" i="365" s="1"/>
  <c r="I11" i="365"/>
  <c r="I1101" i="365" s="1"/>
  <c r="I1771" i="365" s="1"/>
  <c r="AB1257" i="365"/>
  <c r="AB821" i="365"/>
  <c r="Z11" i="365"/>
  <c r="Z1101" i="365" s="1"/>
  <c r="J1771" i="365"/>
  <c r="Y11" i="365"/>
  <c r="Y1101" i="365" s="1"/>
  <c r="AB985" i="365"/>
  <c r="Z121" i="366"/>
  <c r="P159" i="366"/>
  <c r="C118" i="366"/>
  <c r="C165" i="366" s="1"/>
  <c r="I5" i="366"/>
  <c r="I118" i="366" s="1"/>
  <c r="I165" i="366" s="1"/>
  <c r="L118" i="366"/>
  <c r="L165" i="366" s="1"/>
  <c r="P5" i="366"/>
  <c r="AA6" i="366"/>
  <c r="AB1718" i="365"/>
  <c r="U11" i="365"/>
  <c r="U1101" i="365" s="1"/>
  <c r="G11" i="365"/>
  <c r="G1101" i="365" s="1"/>
  <c r="N11" i="365"/>
  <c r="N1101" i="365" s="1"/>
  <c r="AB1677" i="365"/>
  <c r="AB166" i="365"/>
  <c r="L1107" i="365"/>
  <c r="R1107" i="365" s="1"/>
  <c r="R820" i="365"/>
  <c r="AB820" i="365" s="1"/>
  <c r="L527" i="365"/>
  <c r="D1676" i="365"/>
  <c r="AA1206" i="365"/>
  <c r="S1205" i="365"/>
  <c r="S1742" i="365"/>
  <c r="AA1743" i="365"/>
  <c r="D1696" i="365"/>
  <c r="AA1107" i="365"/>
  <c r="D1743" i="365"/>
  <c r="AA258" i="365"/>
  <c r="R1723" i="365"/>
  <c r="AB1723" i="365" s="1"/>
  <c r="L1722" i="365"/>
  <c r="AB244" i="365"/>
  <c r="M258" i="365"/>
  <c r="R259" i="365"/>
  <c r="AB259" i="365" s="1"/>
  <c r="AB1291" i="365"/>
  <c r="D1722" i="365"/>
  <c r="R1744" i="365"/>
  <c r="AB1744" i="365" s="1"/>
  <c r="R1762" i="365"/>
  <c r="AB1762" i="365" s="1"/>
  <c r="L1761" i="365"/>
  <c r="R1761" i="365" s="1"/>
  <c r="AB1761" i="365" s="1"/>
  <c r="F11" i="365"/>
  <c r="F1101" i="365" s="1"/>
  <c r="AB245" i="365"/>
  <c r="R1207" i="365"/>
  <c r="AB1207" i="365" s="1"/>
  <c r="L1206" i="365"/>
  <c r="R1756" i="365"/>
  <c r="AB1756" i="365" s="1"/>
  <c r="L1755" i="365"/>
  <c r="R1755" i="365" s="1"/>
  <c r="AB1755" i="365" s="1"/>
  <c r="D1206" i="365"/>
  <c r="R1153" i="365"/>
  <c r="AB1153" i="365" s="1"/>
  <c r="L1152" i="365"/>
  <c r="L1290" i="365"/>
  <c r="AA1689" i="365"/>
  <c r="S1688" i="365"/>
  <c r="AA1696" i="365"/>
  <c r="T1685" i="365"/>
  <c r="T1671" i="365" s="1"/>
  <c r="T1705" i="365" s="1"/>
  <c r="R219" i="365"/>
  <c r="L218" i="365"/>
  <c r="R218" i="365" s="1"/>
  <c r="L1675" i="365"/>
  <c r="R1676" i="365"/>
  <c r="D218" i="365"/>
  <c r="AA981" i="365"/>
  <c r="AB981" i="365" s="1"/>
  <c r="S976" i="365"/>
  <c r="AA976" i="365" s="1"/>
  <c r="AB976" i="365" s="1"/>
  <c r="F1689" i="365"/>
  <c r="AA527" i="365"/>
  <c r="S517" i="365"/>
  <c r="D1290" i="365"/>
  <c r="L1688" i="365"/>
  <c r="R1689" i="365"/>
  <c r="AA1717" i="365"/>
  <c r="S1716" i="365"/>
  <c r="AB1185" i="365"/>
  <c r="R13" i="365"/>
  <c r="AA1152" i="365"/>
  <c r="R1252" i="365"/>
  <c r="AB1252" i="365" s="1"/>
  <c r="L1251" i="365"/>
  <c r="D1687" i="365"/>
  <c r="R212" i="365"/>
  <c r="AB212" i="365" s="1"/>
  <c r="AA220" i="365"/>
  <c r="AB220" i="365" s="1"/>
  <c r="S219" i="365"/>
  <c r="D1107" i="365"/>
  <c r="AA1648" i="365"/>
  <c r="AB1648" i="365" s="1"/>
  <c r="S1264" i="365"/>
  <c r="D1251" i="365"/>
  <c r="D257" i="365"/>
  <c r="AA1676" i="365"/>
  <c r="S1675" i="365"/>
  <c r="L1697" i="365"/>
  <c r="R1698" i="365"/>
  <c r="AB1698" i="365" s="1"/>
  <c r="AA13" i="365"/>
  <c r="R1717" i="365"/>
  <c r="AB1717" i="365" s="1"/>
  <c r="D1761" i="365"/>
  <c r="T1771" i="365" l="1"/>
  <c r="Y1771" i="365"/>
  <c r="G1771" i="365"/>
  <c r="V1771" i="365"/>
  <c r="N1771" i="365"/>
  <c r="AA1264" i="365"/>
  <c r="Z1771" i="365"/>
  <c r="U1771" i="365"/>
  <c r="H1771" i="365"/>
  <c r="AB1689" i="365"/>
  <c r="L211" i="365"/>
  <c r="R211" i="365" s="1"/>
  <c r="P118" i="366"/>
  <c r="P165" i="366" s="1"/>
  <c r="Z5" i="366"/>
  <c r="Z159" i="366"/>
  <c r="AA159" i="366" s="1"/>
  <c r="AA121" i="366"/>
  <c r="AB13" i="365"/>
  <c r="AB1107" i="365"/>
  <c r="AA517" i="365"/>
  <c r="S503" i="365"/>
  <c r="R1290" i="365"/>
  <c r="AB1290" i="365" s="1"/>
  <c r="L1284" i="365"/>
  <c r="R1152" i="365"/>
  <c r="AB1152" i="365" s="1"/>
  <c r="D1742" i="365"/>
  <c r="AA1742" i="365"/>
  <c r="S1735" i="365"/>
  <c r="AA1735" i="365" s="1"/>
  <c r="D1675" i="365"/>
  <c r="R527" i="365"/>
  <c r="AB527" i="365" s="1"/>
  <c r="L517" i="365"/>
  <c r="R1697" i="365"/>
  <c r="AB1697" i="365" s="1"/>
  <c r="L1696" i="365"/>
  <c r="R1696" i="365" s="1"/>
  <c r="AB1696" i="365" s="1"/>
  <c r="F1688" i="365"/>
  <c r="L1205" i="365"/>
  <c r="R1206" i="365"/>
  <c r="AB1206" i="365" s="1"/>
  <c r="D1721" i="365"/>
  <c r="D211" i="365"/>
  <c r="AA1205" i="365"/>
  <c r="S1192" i="365"/>
  <c r="AA1675" i="365"/>
  <c r="S1674" i="365"/>
  <c r="S218" i="365"/>
  <c r="AA219" i="365"/>
  <c r="AB219" i="365" s="1"/>
  <c r="D1205" i="365"/>
  <c r="AB1676" i="365"/>
  <c r="D1250" i="365"/>
  <c r="D1686" i="365"/>
  <c r="R1688" i="365"/>
  <c r="L1687" i="365"/>
  <c r="L1674" i="365"/>
  <c r="R1675" i="365"/>
  <c r="R1251" i="365"/>
  <c r="AB1251" i="365" s="1"/>
  <c r="L1250" i="365"/>
  <c r="S1715" i="365"/>
  <c r="AA1716" i="365"/>
  <c r="D1284" i="365"/>
  <c r="S1687" i="365"/>
  <c r="AA1688" i="365"/>
  <c r="L1743" i="365"/>
  <c r="M257" i="365"/>
  <c r="M11" i="365" s="1"/>
  <c r="M1101" i="365" s="1"/>
  <c r="M1771" i="365" s="1"/>
  <c r="R258" i="365"/>
  <c r="AB258" i="365" s="1"/>
  <c r="R1722" i="365"/>
  <c r="AB1722" i="365" s="1"/>
  <c r="L1721" i="365"/>
  <c r="AB1688" i="365" l="1"/>
  <c r="L165" i="365"/>
  <c r="R165" i="365" s="1"/>
  <c r="Z118" i="366"/>
  <c r="AA5" i="366"/>
  <c r="R1250" i="365"/>
  <c r="AB1250" i="365" s="1"/>
  <c r="L1249" i="365"/>
  <c r="R1249" i="365" s="1"/>
  <c r="AB1249" i="365" s="1"/>
  <c r="AB1675" i="365"/>
  <c r="D1735" i="365"/>
  <c r="D1264" i="365"/>
  <c r="R1674" i="365"/>
  <c r="L1673" i="365"/>
  <c r="D1685" i="365"/>
  <c r="AA1192" i="365"/>
  <c r="S1191" i="365"/>
  <c r="AA1687" i="365"/>
  <c r="S1686" i="365"/>
  <c r="R1687" i="365"/>
  <c r="L1686" i="365"/>
  <c r="AA218" i="365"/>
  <c r="AB218" i="365" s="1"/>
  <c r="S211" i="365"/>
  <c r="F1687" i="365"/>
  <c r="D1716" i="365"/>
  <c r="R517" i="365"/>
  <c r="AB517" i="365" s="1"/>
  <c r="L503" i="365"/>
  <c r="S502" i="365"/>
  <c r="AA503" i="365"/>
  <c r="R1721" i="365"/>
  <c r="AB1721" i="365" s="1"/>
  <c r="L1716" i="365"/>
  <c r="R1743" i="365"/>
  <c r="AB1743" i="365" s="1"/>
  <c r="L1742" i="365"/>
  <c r="AA1715" i="365"/>
  <c r="S1714" i="365"/>
  <c r="D1249" i="365"/>
  <c r="D1192" i="365"/>
  <c r="AA1674" i="365"/>
  <c r="S1673" i="365"/>
  <c r="D165" i="365"/>
  <c r="R1205" i="365"/>
  <c r="AB1205" i="365" s="1"/>
  <c r="L1192" i="365"/>
  <c r="D1674" i="365"/>
  <c r="R1284" i="365"/>
  <c r="AB1284" i="365" s="1"/>
  <c r="L1264" i="365"/>
  <c r="R1264" i="365" s="1"/>
  <c r="AB1264" i="365" s="1"/>
  <c r="L12" i="365" l="1"/>
  <c r="R12" i="365" s="1"/>
  <c r="Z165" i="366"/>
  <c r="AA165" i="366" s="1"/>
  <c r="AA118" i="366"/>
  <c r="D12" i="365"/>
  <c r="AA1191" i="365"/>
  <c r="S1184" i="365"/>
  <c r="R1673" i="365"/>
  <c r="L1672" i="365"/>
  <c r="D1191" i="365"/>
  <c r="R503" i="365"/>
  <c r="AB503" i="365" s="1"/>
  <c r="L502" i="365"/>
  <c r="F1686" i="365"/>
  <c r="D1715" i="365"/>
  <c r="AB1687" i="365"/>
  <c r="D1673" i="365"/>
  <c r="AA502" i="365"/>
  <c r="S501" i="365"/>
  <c r="S1713" i="365"/>
  <c r="AA1714" i="365"/>
  <c r="R1716" i="365"/>
  <c r="AB1716" i="365" s="1"/>
  <c r="L1715" i="365"/>
  <c r="L1685" i="365"/>
  <c r="R1685" i="365" s="1"/>
  <c r="R1686" i="365"/>
  <c r="AA1686" i="365"/>
  <c r="S1685" i="365"/>
  <c r="AA1685" i="365" s="1"/>
  <c r="R1192" i="365"/>
  <c r="AB1192" i="365" s="1"/>
  <c r="L1191" i="365"/>
  <c r="AA1673" i="365"/>
  <c r="S1672" i="365"/>
  <c r="AB1674" i="365"/>
  <c r="R1742" i="365"/>
  <c r="AB1742" i="365" s="1"/>
  <c r="L1735" i="365"/>
  <c r="R1735" i="365" s="1"/>
  <c r="AB1735" i="365" s="1"/>
  <c r="AA211" i="365"/>
  <c r="AB211" i="365" s="1"/>
  <c r="S165" i="365"/>
  <c r="AB1685" i="365" l="1"/>
  <c r="AB1673" i="365"/>
  <c r="AB1686" i="365"/>
  <c r="AA501" i="365"/>
  <c r="S257" i="365"/>
  <c r="AA257" i="365" s="1"/>
  <c r="R1191" i="365"/>
  <c r="AB1191" i="365" s="1"/>
  <c r="L1184" i="365"/>
  <c r="D1184" i="365"/>
  <c r="AA1184" i="365"/>
  <c r="S1151" i="365"/>
  <c r="AA165" i="365"/>
  <c r="AB165" i="365" s="1"/>
  <c r="S12" i="365"/>
  <c r="AA1713" i="365"/>
  <c r="S1712" i="365"/>
  <c r="D1714" i="365"/>
  <c r="F1685" i="365"/>
  <c r="AA1672" i="365"/>
  <c r="S1671" i="365"/>
  <c r="R1715" i="365"/>
  <c r="AB1715" i="365" s="1"/>
  <c r="L1714" i="365"/>
  <c r="D1672" i="365"/>
  <c r="R502" i="365"/>
  <c r="AB502" i="365" s="1"/>
  <c r="L501" i="365"/>
  <c r="L1671" i="365"/>
  <c r="R1672" i="365"/>
  <c r="D11" i="365"/>
  <c r="AB1672" i="365" l="1"/>
  <c r="D1151" i="365"/>
  <c r="S1770" i="365"/>
  <c r="AA1712" i="365"/>
  <c r="AA1770" i="365" s="1"/>
  <c r="R501" i="365"/>
  <c r="AB501" i="365" s="1"/>
  <c r="L257" i="365"/>
  <c r="R1714" i="365"/>
  <c r="AB1714" i="365" s="1"/>
  <c r="L1713" i="365"/>
  <c r="D1713" i="365"/>
  <c r="S11" i="365"/>
  <c r="AA12" i="365"/>
  <c r="AB12" i="365" s="1"/>
  <c r="D1101" i="365"/>
  <c r="D1671" i="365"/>
  <c r="L1705" i="365"/>
  <c r="R1671" i="365"/>
  <c r="R1705" i="365" s="1"/>
  <c r="S1705" i="365"/>
  <c r="AA1671" i="365"/>
  <c r="F1671" i="365"/>
  <c r="F1705" i="365" s="1"/>
  <c r="F1771" i="365" s="1"/>
  <c r="AA1151" i="365"/>
  <c r="S1106" i="365"/>
  <c r="R1184" i="365"/>
  <c r="AB1184" i="365" s="1"/>
  <c r="L1151" i="365"/>
  <c r="S1101" i="365" l="1"/>
  <c r="AA11" i="365"/>
  <c r="AA1101" i="365" s="1"/>
  <c r="R1151" i="365"/>
  <c r="AB1151" i="365" s="1"/>
  <c r="L1106" i="365"/>
  <c r="R257" i="365"/>
  <c r="AB257" i="365" s="1"/>
  <c r="L11" i="365"/>
  <c r="D1712" i="365"/>
  <c r="D1106" i="365"/>
  <c r="AA1106" i="365"/>
  <c r="S1105" i="365"/>
  <c r="AB1671" i="365"/>
  <c r="AA1705" i="365"/>
  <c r="D1705" i="365"/>
  <c r="R1713" i="365"/>
  <c r="AB1713" i="365" s="1"/>
  <c r="L1712" i="365"/>
  <c r="D1770" i="365" l="1"/>
  <c r="L1101" i="365"/>
  <c r="R11" i="365"/>
  <c r="L1770" i="365"/>
  <c r="L1781" i="365" s="1"/>
  <c r="R1712" i="365"/>
  <c r="AB1705" i="365"/>
  <c r="D1105" i="365"/>
  <c r="R1106" i="365"/>
  <c r="AB1106" i="365" s="1"/>
  <c r="L1105" i="365"/>
  <c r="S1104" i="365"/>
  <c r="AA1105" i="365"/>
  <c r="R1770" i="365" l="1"/>
  <c r="AB1712" i="365"/>
  <c r="R1101" i="365"/>
  <c r="AB11" i="365"/>
  <c r="D1104" i="365"/>
  <c r="R1105" i="365"/>
  <c r="AB1105" i="365" s="1"/>
  <c r="L1104" i="365"/>
  <c r="S1668" i="365"/>
  <c r="S1771" i="365" s="1"/>
  <c r="AA1104" i="365"/>
  <c r="AA1668" i="365" l="1"/>
  <c r="AA1771" i="365" s="1"/>
  <c r="AB1101" i="365"/>
  <c r="L1668" i="365"/>
  <c r="L1771" i="365" s="1"/>
  <c r="R1104" i="365"/>
  <c r="R1668" i="365" s="1"/>
  <c r="R1771" i="365" s="1"/>
  <c r="AB1770" i="365"/>
  <c r="D1668" i="365"/>
  <c r="D1771" i="365" s="1"/>
  <c r="AB1104" i="365" l="1"/>
  <c r="AB1668" i="365" l="1"/>
  <c r="AB1771" i="365" l="1"/>
  <c r="O1079" i="5" l="1"/>
  <c r="O1080" i="5"/>
  <c r="O1081" i="5"/>
  <c r="O1082" i="5"/>
  <c r="O1083" i="5"/>
  <c r="O1084" i="5"/>
  <c r="O1085" i="5"/>
  <c r="O1086" i="5"/>
  <c r="O1087" i="5"/>
  <c r="O1088" i="5"/>
  <c r="O1089" i="5"/>
  <c r="O1090" i="5"/>
  <c r="O1092" i="5"/>
  <c r="N1091" i="5"/>
  <c r="M1091" i="5"/>
  <c r="L1091" i="5"/>
  <c r="K1091" i="5"/>
  <c r="J1091" i="5"/>
  <c r="I1091" i="5"/>
  <c r="H1091" i="5"/>
  <c r="G1091" i="5"/>
  <c r="F1091" i="5"/>
  <c r="E1091" i="5"/>
  <c r="D1091" i="5"/>
  <c r="O1058" i="5" l="1"/>
  <c r="O1060" i="5"/>
  <c r="O1062" i="5"/>
  <c r="O1064" i="5"/>
  <c r="O1066" i="5"/>
  <c r="O1068" i="5"/>
  <c r="O1070" i="5"/>
  <c r="O1072" i="5"/>
  <c r="O1074" i="5"/>
  <c r="O1076" i="5"/>
  <c r="O1078" i="5"/>
  <c r="N1075" i="5"/>
  <c r="M1075" i="5"/>
  <c r="L1075" i="5"/>
  <c r="K1075" i="5"/>
  <c r="J1075" i="5"/>
  <c r="I1075" i="5"/>
  <c r="H1075" i="5"/>
  <c r="G1075" i="5"/>
  <c r="F1075" i="5"/>
  <c r="E1075" i="5"/>
  <c r="D1075" i="5"/>
  <c r="C1075" i="5"/>
  <c r="N1073" i="5"/>
  <c r="M1073" i="5"/>
  <c r="L1073" i="5"/>
  <c r="K1073" i="5"/>
  <c r="J1073" i="5"/>
  <c r="I1073" i="5"/>
  <c r="H1073" i="5"/>
  <c r="G1073" i="5"/>
  <c r="F1073" i="5"/>
  <c r="E1073" i="5"/>
  <c r="D1073" i="5"/>
  <c r="C1073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N1053" i="5"/>
  <c r="M1053" i="5"/>
  <c r="L1053" i="5"/>
  <c r="K1053" i="5"/>
  <c r="J1053" i="5"/>
  <c r="I1053" i="5"/>
  <c r="H1053" i="5"/>
  <c r="G1053" i="5"/>
  <c r="F1053" i="5"/>
  <c r="E1053" i="5"/>
  <c r="D1053" i="5"/>
  <c r="N1051" i="5"/>
  <c r="M1051" i="5"/>
  <c r="L1051" i="5"/>
  <c r="K1051" i="5"/>
  <c r="J1051" i="5"/>
  <c r="I1051" i="5"/>
  <c r="H1051" i="5"/>
  <c r="G1051" i="5"/>
  <c r="F1051" i="5"/>
  <c r="E1051" i="5"/>
  <c r="D1051" i="5"/>
  <c r="N1049" i="5"/>
  <c r="M1049" i="5"/>
  <c r="L1049" i="5"/>
  <c r="K1049" i="5"/>
  <c r="J1049" i="5"/>
  <c r="I1049" i="5"/>
  <c r="H1049" i="5"/>
  <c r="G1049" i="5"/>
  <c r="F1049" i="5"/>
  <c r="E1049" i="5"/>
  <c r="D1049" i="5"/>
  <c r="C1053" i="5"/>
  <c r="C1051" i="5"/>
  <c r="C1049" i="5"/>
  <c r="O1050" i="5"/>
  <c r="O1052" i="5"/>
  <c r="O1054" i="5"/>
  <c r="O449" i="5"/>
  <c r="O450" i="5"/>
  <c r="O435" i="5"/>
  <c r="O436" i="5"/>
  <c r="E1053" i="365" l="1"/>
  <c r="K1053" i="365" s="1"/>
  <c r="E1049" i="365"/>
  <c r="K1049" i="365" s="1"/>
  <c r="E1057" i="365"/>
  <c r="K1057" i="365" s="1"/>
  <c r="E1059" i="365"/>
  <c r="K1059" i="365" s="1"/>
  <c r="E1061" i="365"/>
  <c r="K1061" i="365" s="1"/>
  <c r="E1063" i="365"/>
  <c r="K1063" i="365" s="1"/>
  <c r="E1065" i="365"/>
  <c r="K1065" i="365" s="1"/>
  <c r="E1067" i="365"/>
  <c r="K1067" i="365" s="1"/>
  <c r="E1069" i="365"/>
  <c r="K1069" i="365" s="1"/>
  <c r="E1071" i="365"/>
  <c r="K1071" i="365" s="1"/>
  <c r="E1073" i="365"/>
  <c r="K1073" i="365" s="1"/>
  <c r="E1075" i="365"/>
  <c r="K1075" i="365" s="1"/>
  <c r="E1051" i="365"/>
  <c r="K1051" i="365" s="1"/>
  <c r="O1057" i="5"/>
  <c r="O1059" i="5"/>
  <c r="O1061" i="5"/>
  <c r="O1063" i="5"/>
  <c r="O1065" i="5"/>
  <c r="O1071" i="5"/>
  <c r="O1067" i="5"/>
  <c r="O1069" i="5"/>
  <c r="O1073" i="5"/>
  <c r="O1075" i="5"/>
  <c r="O1049" i="5"/>
  <c r="O1053" i="5"/>
  <c r="O1051" i="5"/>
  <c r="O1704" i="5"/>
  <c r="D1700" i="5"/>
  <c r="D1699" i="5" s="1"/>
  <c r="D1698" i="5" s="1"/>
  <c r="D1697" i="5" s="1"/>
  <c r="D1696" i="5" s="1"/>
  <c r="E1700" i="5"/>
  <c r="E1699" i="5" s="1"/>
  <c r="E1698" i="5" s="1"/>
  <c r="E1697" i="5" s="1"/>
  <c r="E1696" i="5" s="1"/>
  <c r="F1700" i="5"/>
  <c r="G1700" i="5"/>
  <c r="H1700" i="5"/>
  <c r="I1700" i="5"/>
  <c r="I1699" i="5" s="1"/>
  <c r="I1698" i="5" s="1"/>
  <c r="I1697" i="5" s="1"/>
  <c r="I1696" i="5" s="1"/>
  <c r="J1700" i="5"/>
  <c r="J1699" i="5" s="1"/>
  <c r="J1698" i="5" s="1"/>
  <c r="J1697" i="5" s="1"/>
  <c r="J1696" i="5" s="1"/>
  <c r="K1700" i="5"/>
  <c r="K1699" i="5" s="1"/>
  <c r="K1698" i="5" s="1"/>
  <c r="K1697" i="5" s="1"/>
  <c r="K1696" i="5" s="1"/>
  <c r="L1700" i="5"/>
  <c r="L1699" i="5" s="1"/>
  <c r="L1698" i="5" s="1"/>
  <c r="L1697" i="5" s="1"/>
  <c r="L1696" i="5" s="1"/>
  <c r="M1700" i="5"/>
  <c r="M1699" i="5" s="1"/>
  <c r="M1698" i="5" s="1"/>
  <c r="M1697" i="5" s="1"/>
  <c r="M1696" i="5" s="1"/>
  <c r="N1700" i="5"/>
  <c r="N1699" i="5" s="1"/>
  <c r="N1698" i="5" s="1"/>
  <c r="N1697" i="5" s="1"/>
  <c r="N1696" i="5" s="1"/>
  <c r="C1700" i="5"/>
  <c r="G1699" i="5"/>
  <c r="G1698" i="5" s="1"/>
  <c r="G1697" i="5" s="1"/>
  <c r="G1696" i="5" s="1"/>
  <c r="H1699" i="5"/>
  <c r="H1698" i="5" s="1"/>
  <c r="H1697" i="5" s="1"/>
  <c r="H1696" i="5" s="1"/>
  <c r="N1692" i="5"/>
  <c r="N1691" i="5" s="1"/>
  <c r="N1690" i="5" s="1"/>
  <c r="N1689" i="5" s="1"/>
  <c r="N1688" i="5" s="1"/>
  <c r="N1687" i="5" s="1"/>
  <c r="N1686" i="5" s="1"/>
  <c r="M1692" i="5"/>
  <c r="M1691" i="5" s="1"/>
  <c r="M1690" i="5" s="1"/>
  <c r="M1689" i="5" s="1"/>
  <c r="M1688" i="5" s="1"/>
  <c r="M1687" i="5" s="1"/>
  <c r="M1686" i="5" s="1"/>
  <c r="L1692" i="5"/>
  <c r="L1691" i="5" s="1"/>
  <c r="L1690" i="5" s="1"/>
  <c r="L1689" i="5" s="1"/>
  <c r="L1688" i="5" s="1"/>
  <c r="L1687" i="5" s="1"/>
  <c r="L1686" i="5" s="1"/>
  <c r="K1692" i="5"/>
  <c r="K1691" i="5" s="1"/>
  <c r="K1690" i="5" s="1"/>
  <c r="K1689" i="5" s="1"/>
  <c r="K1688" i="5" s="1"/>
  <c r="K1687" i="5" s="1"/>
  <c r="K1686" i="5" s="1"/>
  <c r="J1692" i="5"/>
  <c r="J1691" i="5" s="1"/>
  <c r="J1690" i="5" s="1"/>
  <c r="J1689" i="5" s="1"/>
  <c r="J1688" i="5" s="1"/>
  <c r="J1687" i="5" s="1"/>
  <c r="J1686" i="5" s="1"/>
  <c r="I1692" i="5"/>
  <c r="I1691" i="5" s="1"/>
  <c r="I1690" i="5" s="1"/>
  <c r="I1689" i="5" s="1"/>
  <c r="I1688" i="5" s="1"/>
  <c r="I1687" i="5" s="1"/>
  <c r="I1686" i="5" s="1"/>
  <c r="H1692" i="5"/>
  <c r="H1691" i="5" s="1"/>
  <c r="H1690" i="5" s="1"/>
  <c r="H1689" i="5" s="1"/>
  <c r="H1688" i="5" s="1"/>
  <c r="H1687" i="5" s="1"/>
  <c r="H1686" i="5" s="1"/>
  <c r="G1692" i="5"/>
  <c r="G1691" i="5" s="1"/>
  <c r="G1690" i="5" s="1"/>
  <c r="G1689" i="5" s="1"/>
  <c r="G1688" i="5" s="1"/>
  <c r="G1687" i="5" s="1"/>
  <c r="G1686" i="5" s="1"/>
  <c r="F1692" i="5"/>
  <c r="F1691" i="5" s="1"/>
  <c r="F1690" i="5" s="1"/>
  <c r="F1689" i="5" s="1"/>
  <c r="F1688" i="5" s="1"/>
  <c r="F1687" i="5" s="1"/>
  <c r="F1686" i="5" s="1"/>
  <c r="E1692" i="5"/>
  <c r="E1691" i="5" s="1"/>
  <c r="E1690" i="5" s="1"/>
  <c r="E1689" i="5" s="1"/>
  <c r="E1688" i="5" s="1"/>
  <c r="E1687" i="5" s="1"/>
  <c r="E1686" i="5" s="1"/>
  <c r="D1692" i="5"/>
  <c r="D1691" i="5" s="1"/>
  <c r="D1690" i="5" s="1"/>
  <c r="D1689" i="5" s="1"/>
  <c r="D1688" i="5" s="1"/>
  <c r="D1687" i="5" s="1"/>
  <c r="D1686" i="5" s="1"/>
  <c r="C1692" i="5"/>
  <c r="D1679" i="5"/>
  <c r="D1678" i="5" s="1"/>
  <c r="D1677" i="5" s="1"/>
  <c r="D1676" i="5" s="1"/>
  <c r="D1675" i="5" s="1"/>
  <c r="D1674" i="5" s="1"/>
  <c r="D1673" i="5" s="1"/>
  <c r="D1672" i="5" s="1"/>
  <c r="E1679" i="5"/>
  <c r="E1678" i="5" s="1"/>
  <c r="E1677" i="5" s="1"/>
  <c r="E1676" i="5" s="1"/>
  <c r="E1675" i="5" s="1"/>
  <c r="E1674" i="5" s="1"/>
  <c r="E1673" i="5" s="1"/>
  <c r="E1672" i="5" s="1"/>
  <c r="F1679" i="5"/>
  <c r="F1678" i="5" s="1"/>
  <c r="F1677" i="5" s="1"/>
  <c r="F1676" i="5" s="1"/>
  <c r="F1675" i="5" s="1"/>
  <c r="F1674" i="5" s="1"/>
  <c r="F1673" i="5" s="1"/>
  <c r="F1672" i="5" s="1"/>
  <c r="G1679" i="5"/>
  <c r="G1678" i="5" s="1"/>
  <c r="G1677" i="5" s="1"/>
  <c r="G1676" i="5" s="1"/>
  <c r="G1675" i="5" s="1"/>
  <c r="G1674" i="5" s="1"/>
  <c r="G1673" i="5" s="1"/>
  <c r="G1672" i="5" s="1"/>
  <c r="H1679" i="5"/>
  <c r="H1678" i="5" s="1"/>
  <c r="H1677" i="5" s="1"/>
  <c r="H1676" i="5" s="1"/>
  <c r="H1675" i="5" s="1"/>
  <c r="H1674" i="5" s="1"/>
  <c r="H1673" i="5" s="1"/>
  <c r="H1672" i="5" s="1"/>
  <c r="I1679" i="5"/>
  <c r="I1678" i="5" s="1"/>
  <c r="I1677" i="5" s="1"/>
  <c r="I1676" i="5" s="1"/>
  <c r="I1675" i="5" s="1"/>
  <c r="I1674" i="5" s="1"/>
  <c r="I1673" i="5" s="1"/>
  <c r="I1672" i="5" s="1"/>
  <c r="J1679" i="5"/>
  <c r="J1678" i="5" s="1"/>
  <c r="J1677" i="5" s="1"/>
  <c r="J1676" i="5" s="1"/>
  <c r="J1675" i="5" s="1"/>
  <c r="J1674" i="5" s="1"/>
  <c r="J1673" i="5" s="1"/>
  <c r="J1672" i="5" s="1"/>
  <c r="K1679" i="5"/>
  <c r="K1678" i="5" s="1"/>
  <c r="K1677" i="5" s="1"/>
  <c r="K1676" i="5" s="1"/>
  <c r="K1675" i="5" s="1"/>
  <c r="K1674" i="5" s="1"/>
  <c r="K1673" i="5" s="1"/>
  <c r="K1672" i="5" s="1"/>
  <c r="L1679" i="5"/>
  <c r="L1678" i="5" s="1"/>
  <c r="L1677" i="5" s="1"/>
  <c r="L1676" i="5" s="1"/>
  <c r="L1675" i="5" s="1"/>
  <c r="L1674" i="5" s="1"/>
  <c r="L1673" i="5" s="1"/>
  <c r="L1672" i="5" s="1"/>
  <c r="M1679" i="5"/>
  <c r="M1678" i="5" s="1"/>
  <c r="M1677" i="5" s="1"/>
  <c r="M1676" i="5" s="1"/>
  <c r="M1675" i="5" s="1"/>
  <c r="M1674" i="5" s="1"/>
  <c r="M1673" i="5" s="1"/>
  <c r="M1672" i="5" s="1"/>
  <c r="N1679" i="5"/>
  <c r="N1678" i="5" s="1"/>
  <c r="N1677" i="5" s="1"/>
  <c r="N1676" i="5" s="1"/>
  <c r="N1675" i="5" s="1"/>
  <c r="N1674" i="5" s="1"/>
  <c r="N1673" i="5" s="1"/>
  <c r="N1672" i="5" s="1"/>
  <c r="C1679" i="5"/>
  <c r="O1680" i="5"/>
  <c r="O1681" i="5"/>
  <c r="O1682" i="5"/>
  <c r="O1683" i="5"/>
  <c r="O1684" i="5"/>
  <c r="O1693" i="5"/>
  <c r="O1694" i="5"/>
  <c r="O1695" i="5"/>
  <c r="O1701" i="5"/>
  <c r="O1702" i="5"/>
  <c r="O1703" i="5"/>
  <c r="O1708" i="5"/>
  <c r="O1239" i="5"/>
  <c r="O1240" i="5"/>
  <c r="O1241" i="5"/>
  <c r="O1242" i="5"/>
  <c r="O1244" i="5"/>
  <c r="O1245" i="5"/>
  <c r="O1246" i="5"/>
  <c r="O1248" i="5"/>
  <c r="J1243" i="5"/>
  <c r="I1236" i="5"/>
  <c r="E1700" i="365" l="1"/>
  <c r="K1700" i="365" s="1"/>
  <c r="AC1700" i="365" s="1"/>
  <c r="AC1061" i="365"/>
  <c r="AC1051" i="365"/>
  <c r="C1678" i="5"/>
  <c r="E1679" i="365"/>
  <c r="K1679" i="365" s="1"/>
  <c r="AC1679" i="365" s="1"/>
  <c r="C1691" i="5"/>
  <c r="E1692" i="365"/>
  <c r="K1692" i="365" s="1"/>
  <c r="AC1692" i="365" s="1"/>
  <c r="AC1075" i="365"/>
  <c r="AC1067" i="365"/>
  <c r="AC1049" i="365"/>
  <c r="E1243" i="365"/>
  <c r="K1243" i="365" s="1"/>
  <c r="AC1243" i="365" s="1"/>
  <c r="AC1053" i="365"/>
  <c r="O1243" i="5"/>
  <c r="O1679" i="5"/>
  <c r="O1700" i="5"/>
  <c r="I1685" i="5"/>
  <c r="I1671" i="5" s="1"/>
  <c r="I1705" i="5" s="1"/>
  <c r="J1685" i="5"/>
  <c r="J1671" i="5" s="1"/>
  <c r="J1705" i="5" s="1"/>
  <c r="N1685" i="5"/>
  <c r="N1671" i="5" s="1"/>
  <c r="N1705" i="5" s="1"/>
  <c r="H1685" i="5"/>
  <c r="H1671" i="5" s="1"/>
  <c r="H1705" i="5" s="1"/>
  <c r="L1685" i="5"/>
  <c r="L1671" i="5" s="1"/>
  <c r="L1705" i="5" s="1"/>
  <c r="D1685" i="5"/>
  <c r="D1671" i="5" s="1"/>
  <c r="D1705" i="5" s="1"/>
  <c r="E1685" i="5"/>
  <c r="E1671" i="5" s="1"/>
  <c r="E1705" i="5" s="1"/>
  <c r="M1685" i="5"/>
  <c r="M1671" i="5" s="1"/>
  <c r="M1705" i="5" s="1"/>
  <c r="K1685" i="5"/>
  <c r="F1699" i="5"/>
  <c r="F1698" i="5" s="1"/>
  <c r="F1697" i="5" s="1"/>
  <c r="F1696" i="5" s="1"/>
  <c r="F1685" i="5" s="1"/>
  <c r="F1671" i="5" s="1"/>
  <c r="F1705" i="5" s="1"/>
  <c r="C1699" i="5"/>
  <c r="G1685" i="5"/>
  <c r="G1671" i="5" s="1"/>
  <c r="G1705" i="5" s="1"/>
  <c r="O1691" i="5"/>
  <c r="K1671" i="5"/>
  <c r="K1705" i="5" s="1"/>
  <c r="O1692" i="5"/>
  <c r="O1678" i="5"/>
  <c r="J76" i="5"/>
  <c r="F85" i="5"/>
  <c r="C1677" i="5" l="1"/>
  <c r="E1678" i="365"/>
  <c r="K1678" i="365" s="1"/>
  <c r="AC1678" i="365" s="1"/>
  <c r="C1690" i="5"/>
  <c r="E1691" i="365"/>
  <c r="K1691" i="365" s="1"/>
  <c r="AC1691" i="365" s="1"/>
  <c r="E1699" i="365"/>
  <c r="K1699" i="365" s="1"/>
  <c r="AC1699" i="365" s="1"/>
  <c r="O1699" i="5"/>
  <c r="C1698" i="5"/>
  <c r="O980" i="5"/>
  <c r="D978" i="5"/>
  <c r="E978" i="5"/>
  <c r="F978" i="5"/>
  <c r="G978" i="5"/>
  <c r="H978" i="5"/>
  <c r="I978" i="5"/>
  <c r="J978" i="5"/>
  <c r="K978" i="5"/>
  <c r="L978" i="5"/>
  <c r="M978" i="5"/>
  <c r="N978" i="5"/>
  <c r="C978" i="5"/>
  <c r="O434" i="5"/>
  <c r="O516" i="5"/>
  <c r="D505" i="5"/>
  <c r="E505" i="5"/>
  <c r="F505" i="5"/>
  <c r="G505" i="5"/>
  <c r="H505" i="5"/>
  <c r="I505" i="5"/>
  <c r="J505" i="5"/>
  <c r="K505" i="5"/>
  <c r="L505" i="5"/>
  <c r="M505" i="5"/>
  <c r="N505" i="5"/>
  <c r="C505" i="5"/>
  <c r="O407" i="5"/>
  <c r="O408" i="5"/>
  <c r="O409" i="5"/>
  <c r="O410" i="5"/>
  <c r="O411" i="5"/>
  <c r="O412" i="5"/>
  <c r="D379" i="5"/>
  <c r="E379" i="5"/>
  <c r="F379" i="5"/>
  <c r="G379" i="5"/>
  <c r="H379" i="5"/>
  <c r="I379" i="5"/>
  <c r="J379" i="5"/>
  <c r="K379" i="5"/>
  <c r="L379" i="5"/>
  <c r="M379" i="5"/>
  <c r="N379" i="5"/>
  <c r="C379" i="5"/>
  <c r="E1698" i="365" l="1"/>
  <c r="K1698" i="365" s="1"/>
  <c r="AC1698" i="365" s="1"/>
  <c r="E1690" i="365"/>
  <c r="K1690" i="365" s="1"/>
  <c r="AC1690" i="365" s="1"/>
  <c r="O1690" i="5"/>
  <c r="C1689" i="5"/>
  <c r="E379" i="365"/>
  <c r="K379" i="365" s="1"/>
  <c r="E1677" i="365"/>
  <c r="K1677" i="365" s="1"/>
  <c r="AC1677" i="365" s="1"/>
  <c r="C1676" i="5"/>
  <c r="O1677" i="5"/>
  <c r="E505" i="365"/>
  <c r="K505" i="365" s="1"/>
  <c r="E978" i="365"/>
  <c r="K978" i="365" s="1"/>
  <c r="O1698" i="5"/>
  <c r="C1697" i="5"/>
  <c r="C1187" i="5"/>
  <c r="O1188" i="5"/>
  <c r="O1190" i="5"/>
  <c r="D1187" i="5"/>
  <c r="E1187" i="5"/>
  <c r="E1186" i="5" s="1"/>
  <c r="F1187" i="5"/>
  <c r="F1186" i="5" s="1"/>
  <c r="G1187" i="5"/>
  <c r="G1186" i="5" s="1"/>
  <c r="H1187" i="5"/>
  <c r="H1186" i="5" s="1"/>
  <c r="I1187" i="5"/>
  <c r="I1186" i="5" s="1"/>
  <c r="J1187" i="5"/>
  <c r="J1186" i="5" s="1"/>
  <c r="K1187" i="5"/>
  <c r="K1186" i="5" s="1"/>
  <c r="L1187" i="5"/>
  <c r="L1186" i="5" s="1"/>
  <c r="M1187" i="5"/>
  <c r="M1186" i="5" s="1"/>
  <c r="N1187" i="5"/>
  <c r="N1186" i="5" s="1"/>
  <c r="O1132" i="5"/>
  <c r="O1133" i="5"/>
  <c r="D1131" i="5"/>
  <c r="E1131" i="5"/>
  <c r="F1131" i="5"/>
  <c r="G1131" i="5"/>
  <c r="H1131" i="5"/>
  <c r="I1131" i="5"/>
  <c r="J1131" i="5"/>
  <c r="K1131" i="5"/>
  <c r="L1131" i="5"/>
  <c r="M1131" i="5"/>
  <c r="N1131" i="5"/>
  <c r="C1131" i="5"/>
  <c r="O1427" i="5"/>
  <c r="O1428" i="5"/>
  <c r="O1421" i="5"/>
  <c r="O1422" i="5"/>
  <c r="O1423" i="5"/>
  <c r="O1419" i="5"/>
  <c r="O1420" i="5"/>
  <c r="O1400" i="5"/>
  <c r="O1401" i="5"/>
  <c r="O1395" i="5"/>
  <c r="O1396" i="5"/>
  <c r="O1397" i="5"/>
  <c r="O1398" i="5"/>
  <c r="O1399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24" i="5"/>
  <c r="O1425" i="5"/>
  <c r="O1426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80" i="5"/>
  <c r="O1481" i="5"/>
  <c r="O1482" i="5"/>
  <c r="O1483" i="5"/>
  <c r="O1484" i="5"/>
  <c r="O1485" i="5"/>
  <c r="O1486" i="5"/>
  <c r="O1487" i="5"/>
  <c r="O1488" i="5"/>
  <c r="O1489" i="5"/>
  <c r="O1393" i="5"/>
  <c r="O1394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D1303" i="5"/>
  <c r="E1303" i="5"/>
  <c r="F1303" i="5"/>
  <c r="G1303" i="5"/>
  <c r="H1303" i="5"/>
  <c r="I1303" i="5"/>
  <c r="J1303" i="5"/>
  <c r="K1303" i="5"/>
  <c r="L1303" i="5"/>
  <c r="M1303" i="5"/>
  <c r="N1303" i="5"/>
  <c r="C1303" i="5"/>
  <c r="O1229" i="5"/>
  <c r="O1230" i="5"/>
  <c r="O1231" i="5"/>
  <c r="O1232" i="5"/>
  <c r="O1233" i="5"/>
  <c r="O1234" i="5"/>
  <c r="D1228" i="5"/>
  <c r="E1228" i="5"/>
  <c r="F1228" i="5"/>
  <c r="G1228" i="5"/>
  <c r="H1228" i="5"/>
  <c r="I1228" i="5"/>
  <c r="J1228" i="5"/>
  <c r="K1228" i="5"/>
  <c r="L1228" i="5"/>
  <c r="M1228" i="5"/>
  <c r="N1228" i="5"/>
  <c r="C1228" i="5"/>
  <c r="O1227" i="5"/>
  <c r="D1220" i="5"/>
  <c r="E1220" i="5"/>
  <c r="F1220" i="5"/>
  <c r="G1220" i="5"/>
  <c r="H1220" i="5"/>
  <c r="I1220" i="5"/>
  <c r="J1220" i="5"/>
  <c r="K1220" i="5"/>
  <c r="L1220" i="5"/>
  <c r="M1220" i="5"/>
  <c r="N1220" i="5"/>
  <c r="C1220" i="5"/>
  <c r="E1228" i="365" l="1"/>
  <c r="K1228" i="365" s="1"/>
  <c r="E1303" i="365"/>
  <c r="K1303" i="365" s="1"/>
  <c r="AC1303" i="365" s="1"/>
  <c r="AC978" i="365"/>
  <c r="E1676" i="365"/>
  <c r="K1676" i="365" s="1"/>
  <c r="AC1676" i="365" s="1"/>
  <c r="O1676" i="5"/>
  <c r="C1675" i="5"/>
  <c r="AC379" i="365"/>
  <c r="C1186" i="5"/>
  <c r="E1187" i="365"/>
  <c r="K1187" i="365" s="1"/>
  <c r="E1689" i="365"/>
  <c r="K1689" i="365" s="1"/>
  <c r="AC1689" i="365" s="1"/>
  <c r="C1688" i="5"/>
  <c r="O1689" i="5"/>
  <c r="E1220" i="365"/>
  <c r="K1220" i="365" s="1"/>
  <c r="AC1220" i="365" s="1"/>
  <c r="AC505" i="365"/>
  <c r="E1131" i="365"/>
  <c r="K1131" i="365" s="1"/>
  <c r="E1697" i="365"/>
  <c r="K1697" i="365" s="1"/>
  <c r="AC1697" i="365" s="1"/>
  <c r="C1696" i="5"/>
  <c r="O1697" i="5"/>
  <c r="O1131" i="5"/>
  <c r="O1228" i="5"/>
  <c r="D1186" i="5"/>
  <c r="O1187" i="5"/>
  <c r="O1749" i="5"/>
  <c r="O1750" i="5"/>
  <c r="C1747" i="5"/>
  <c r="O823" i="5"/>
  <c r="O824" i="5"/>
  <c r="O825" i="5"/>
  <c r="O826" i="5"/>
  <c r="O829" i="5"/>
  <c r="O831" i="5"/>
  <c r="O833" i="5"/>
  <c r="O835" i="5"/>
  <c r="O837" i="5"/>
  <c r="O839" i="5"/>
  <c r="O841" i="5"/>
  <c r="O843" i="5"/>
  <c r="O845" i="5"/>
  <c r="O847" i="5"/>
  <c r="O849" i="5"/>
  <c r="O851" i="5"/>
  <c r="O853" i="5"/>
  <c r="O855" i="5"/>
  <c r="O857" i="5"/>
  <c r="O859" i="5"/>
  <c r="O861" i="5"/>
  <c r="O863" i="5"/>
  <c r="O865" i="5"/>
  <c r="O867" i="5"/>
  <c r="O869" i="5"/>
  <c r="O871" i="5"/>
  <c r="O873" i="5"/>
  <c r="O875" i="5"/>
  <c r="O877" i="5"/>
  <c r="O879" i="5"/>
  <c r="O881" i="5"/>
  <c r="O883" i="5"/>
  <c r="O885" i="5"/>
  <c r="O887" i="5"/>
  <c r="O891" i="5"/>
  <c r="O893" i="5"/>
  <c r="N886" i="5"/>
  <c r="M886" i="5"/>
  <c r="L886" i="5"/>
  <c r="K886" i="5"/>
  <c r="J886" i="5"/>
  <c r="I886" i="5"/>
  <c r="H886" i="5"/>
  <c r="G886" i="5"/>
  <c r="F886" i="5"/>
  <c r="E886" i="5"/>
  <c r="D886" i="5"/>
  <c r="N884" i="5"/>
  <c r="M884" i="5"/>
  <c r="L884" i="5"/>
  <c r="K884" i="5"/>
  <c r="J884" i="5"/>
  <c r="I884" i="5"/>
  <c r="H884" i="5"/>
  <c r="G884" i="5"/>
  <c r="F884" i="5"/>
  <c r="E884" i="5"/>
  <c r="D884" i="5"/>
  <c r="N882" i="5"/>
  <c r="M882" i="5"/>
  <c r="L882" i="5"/>
  <c r="K882" i="5"/>
  <c r="J882" i="5"/>
  <c r="I882" i="5"/>
  <c r="H882" i="5"/>
  <c r="G882" i="5"/>
  <c r="F882" i="5"/>
  <c r="E882" i="5"/>
  <c r="D882" i="5"/>
  <c r="N880" i="5"/>
  <c r="M880" i="5"/>
  <c r="L880" i="5"/>
  <c r="K880" i="5"/>
  <c r="J880" i="5"/>
  <c r="I880" i="5"/>
  <c r="H880" i="5"/>
  <c r="G880" i="5"/>
  <c r="F880" i="5"/>
  <c r="E880" i="5"/>
  <c r="D880" i="5"/>
  <c r="C886" i="5"/>
  <c r="C884" i="5"/>
  <c r="C882" i="5"/>
  <c r="C880" i="5"/>
  <c r="N876" i="5"/>
  <c r="M876" i="5"/>
  <c r="L876" i="5"/>
  <c r="K876" i="5"/>
  <c r="J876" i="5"/>
  <c r="I876" i="5"/>
  <c r="H876" i="5"/>
  <c r="G876" i="5"/>
  <c r="F876" i="5"/>
  <c r="E876" i="5"/>
  <c r="D876" i="5"/>
  <c r="N874" i="5"/>
  <c r="M874" i="5"/>
  <c r="L874" i="5"/>
  <c r="K874" i="5"/>
  <c r="J874" i="5"/>
  <c r="I874" i="5"/>
  <c r="H874" i="5"/>
  <c r="G874" i="5"/>
  <c r="F874" i="5"/>
  <c r="E874" i="5"/>
  <c r="D874" i="5"/>
  <c r="N872" i="5"/>
  <c r="M872" i="5"/>
  <c r="L872" i="5"/>
  <c r="K872" i="5"/>
  <c r="J872" i="5"/>
  <c r="I872" i="5"/>
  <c r="H872" i="5"/>
  <c r="G872" i="5"/>
  <c r="F872" i="5"/>
  <c r="E872" i="5"/>
  <c r="D872" i="5"/>
  <c r="N870" i="5"/>
  <c r="M870" i="5"/>
  <c r="L870" i="5"/>
  <c r="K870" i="5"/>
  <c r="J870" i="5"/>
  <c r="I870" i="5"/>
  <c r="H870" i="5"/>
  <c r="G870" i="5"/>
  <c r="F870" i="5"/>
  <c r="E870" i="5"/>
  <c r="D870" i="5"/>
  <c r="N868" i="5"/>
  <c r="M868" i="5"/>
  <c r="L868" i="5"/>
  <c r="K868" i="5"/>
  <c r="J868" i="5"/>
  <c r="I868" i="5"/>
  <c r="H868" i="5"/>
  <c r="G868" i="5"/>
  <c r="F868" i="5"/>
  <c r="E868" i="5"/>
  <c r="D868" i="5"/>
  <c r="N866" i="5"/>
  <c r="M866" i="5"/>
  <c r="L866" i="5"/>
  <c r="K866" i="5"/>
  <c r="J866" i="5"/>
  <c r="I866" i="5"/>
  <c r="H866" i="5"/>
  <c r="G866" i="5"/>
  <c r="F866" i="5"/>
  <c r="E866" i="5"/>
  <c r="D866" i="5"/>
  <c r="N864" i="5"/>
  <c r="M864" i="5"/>
  <c r="L864" i="5"/>
  <c r="K864" i="5"/>
  <c r="J864" i="5"/>
  <c r="I864" i="5"/>
  <c r="H864" i="5"/>
  <c r="G864" i="5"/>
  <c r="F864" i="5"/>
  <c r="E864" i="5"/>
  <c r="D864" i="5"/>
  <c r="C876" i="5"/>
  <c r="C874" i="5"/>
  <c r="C872" i="5"/>
  <c r="C870" i="5"/>
  <c r="C868" i="5"/>
  <c r="C866" i="5"/>
  <c r="C864" i="5"/>
  <c r="N838" i="5"/>
  <c r="M838" i="5"/>
  <c r="L838" i="5"/>
  <c r="K838" i="5"/>
  <c r="J838" i="5"/>
  <c r="I838" i="5"/>
  <c r="H838" i="5"/>
  <c r="G838" i="5"/>
  <c r="F838" i="5"/>
  <c r="E838" i="5"/>
  <c r="D838" i="5"/>
  <c r="N836" i="5"/>
  <c r="M836" i="5"/>
  <c r="L836" i="5"/>
  <c r="K836" i="5"/>
  <c r="J836" i="5"/>
  <c r="I836" i="5"/>
  <c r="H836" i="5"/>
  <c r="G836" i="5"/>
  <c r="F836" i="5"/>
  <c r="E836" i="5"/>
  <c r="D836" i="5"/>
  <c r="N834" i="5"/>
  <c r="M834" i="5"/>
  <c r="L834" i="5"/>
  <c r="K834" i="5"/>
  <c r="J834" i="5"/>
  <c r="I834" i="5"/>
  <c r="H834" i="5"/>
  <c r="G834" i="5"/>
  <c r="F834" i="5"/>
  <c r="E834" i="5"/>
  <c r="D834" i="5"/>
  <c r="N832" i="5"/>
  <c r="M832" i="5"/>
  <c r="L832" i="5"/>
  <c r="K832" i="5"/>
  <c r="J832" i="5"/>
  <c r="I832" i="5"/>
  <c r="H832" i="5"/>
  <c r="G832" i="5"/>
  <c r="F832" i="5"/>
  <c r="E832" i="5"/>
  <c r="D832" i="5"/>
  <c r="N830" i="5"/>
  <c r="M830" i="5"/>
  <c r="L830" i="5"/>
  <c r="K830" i="5"/>
  <c r="J830" i="5"/>
  <c r="I830" i="5"/>
  <c r="H830" i="5"/>
  <c r="G830" i="5"/>
  <c r="F830" i="5"/>
  <c r="E830" i="5"/>
  <c r="D830" i="5"/>
  <c r="C838" i="5"/>
  <c r="C836" i="5"/>
  <c r="C834" i="5"/>
  <c r="C832" i="5"/>
  <c r="C830" i="5"/>
  <c r="O515" i="5"/>
  <c r="O509" i="5"/>
  <c r="O510" i="5"/>
  <c r="O511" i="5"/>
  <c r="C228" i="5"/>
  <c r="E876" i="365" l="1"/>
  <c r="K876" i="365" s="1"/>
  <c r="E880" i="365"/>
  <c r="K880" i="365" s="1"/>
  <c r="E830" i="365"/>
  <c r="K830" i="365" s="1"/>
  <c r="E838" i="365"/>
  <c r="K838" i="365" s="1"/>
  <c r="E866" i="365"/>
  <c r="K866" i="365" s="1"/>
  <c r="E874" i="365"/>
  <c r="K874" i="365" s="1"/>
  <c r="E886" i="365"/>
  <c r="K886" i="365" s="1"/>
  <c r="E1696" i="365"/>
  <c r="K1696" i="365" s="1"/>
  <c r="AC1696" i="365" s="1"/>
  <c r="E1186" i="365"/>
  <c r="K1186" i="365" s="1"/>
  <c r="E1688" i="365"/>
  <c r="K1688" i="365" s="1"/>
  <c r="AC1688" i="365" s="1"/>
  <c r="O1688" i="5"/>
  <c r="C1687" i="5"/>
  <c r="E868" i="365"/>
  <c r="K868" i="365" s="1"/>
  <c r="E834" i="365"/>
  <c r="K834" i="365" s="1"/>
  <c r="E870" i="365"/>
  <c r="K870" i="365" s="1"/>
  <c r="E882" i="365"/>
  <c r="K882" i="365" s="1"/>
  <c r="E832" i="365"/>
  <c r="K832" i="365" s="1"/>
  <c r="E836" i="365"/>
  <c r="K836" i="365" s="1"/>
  <c r="E864" i="365"/>
  <c r="K864" i="365" s="1"/>
  <c r="E872" i="365"/>
  <c r="K872" i="365" s="1"/>
  <c r="E884" i="365"/>
  <c r="K884" i="365" s="1"/>
  <c r="E1675" i="365"/>
  <c r="K1675" i="365" s="1"/>
  <c r="AC1675" i="365" s="1"/>
  <c r="C1674" i="5"/>
  <c r="O1675" i="5"/>
  <c r="O1696" i="5"/>
  <c r="O880" i="5"/>
  <c r="C1746" i="5"/>
  <c r="O1186" i="5"/>
  <c r="O834" i="5"/>
  <c r="O832" i="5"/>
  <c r="O836" i="5"/>
  <c r="O870" i="5"/>
  <c r="O884" i="5"/>
  <c r="O830" i="5"/>
  <c r="O838" i="5"/>
  <c r="O866" i="5"/>
  <c r="O874" i="5"/>
  <c r="O886" i="5"/>
  <c r="O882" i="5"/>
  <c r="O876" i="5"/>
  <c r="O872" i="5"/>
  <c r="O868" i="5"/>
  <c r="O864" i="5"/>
  <c r="O960" i="5"/>
  <c r="D956" i="5"/>
  <c r="E956" i="5"/>
  <c r="F956" i="5"/>
  <c r="G956" i="5"/>
  <c r="H956" i="5"/>
  <c r="I956" i="5"/>
  <c r="J956" i="5"/>
  <c r="K956" i="5"/>
  <c r="L956" i="5"/>
  <c r="M956" i="5"/>
  <c r="N956" i="5"/>
  <c r="C956" i="5"/>
  <c r="O951" i="5"/>
  <c r="O952" i="5"/>
  <c r="O953" i="5"/>
  <c r="O954" i="5"/>
  <c r="O955" i="5"/>
  <c r="O957" i="5"/>
  <c r="D949" i="5"/>
  <c r="D919" i="5" s="1"/>
  <c r="E949" i="5"/>
  <c r="E919" i="5" s="1"/>
  <c r="F949" i="5"/>
  <c r="F919" i="5" s="1"/>
  <c r="G949" i="5"/>
  <c r="G919" i="5" s="1"/>
  <c r="H949" i="5"/>
  <c r="H919" i="5" s="1"/>
  <c r="I949" i="5"/>
  <c r="I919" i="5" s="1"/>
  <c r="J949" i="5"/>
  <c r="J919" i="5" s="1"/>
  <c r="K949" i="5"/>
  <c r="K919" i="5" s="1"/>
  <c r="L949" i="5"/>
  <c r="L919" i="5" s="1"/>
  <c r="M949" i="5"/>
  <c r="M919" i="5" s="1"/>
  <c r="N949" i="5"/>
  <c r="N919" i="5" s="1"/>
  <c r="C94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50" i="5"/>
  <c r="O958" i="5"/>
  <c r="O959" i="5"/>
  <c r="O962" i="5"/>
  <c r="O963" i="5"/>
  <c r="O965" i="5"/>
  <c r="O966" i="5"/>
  <c r="O968" i="5"/>
  <c r="O969" i="5"/>
  <c r="O970" i="5"/>
  <c r="O974" i="5"/>
  <c r="O975" i="5"/>
  <c r="O979" i="5"/>
  <c r="O984" i="5"/>
  <c r="O986" i="5"/>
  <c r="O988" i="5"/>
  <c r="O990" i="5"/>
  <c r="O992" i="5"/>
  <c r="O994" i="5"/>
  <c r="O996" i="5"/>
  <c r="D913" i="5"/>
  <c r="E913" i="5"/>
  <c r="F913" i="5"/>
  <c r="G913" i="5"/>
  <c r="H913" i="5"/>
  <c r="I913" i="5"/>
  <c r="J913" i="5"/>
  <c r="K913" i="5"/>
  <c r="L913" i="5"/>
  <c r="M913" i="5"/>
  <c r="N913" i="5"/>
  <c r="D915" i="5"/>
  <c r="E915" i="5"/>
  <c r="F915" i="5"/>
  <c r="G915" i="5"/>
  <c r="H915" i="5"/>
  <c r="I915" i="5"/>
  <c r="J915" i="5"/>
  <c r="K915" i="5"/>
  <c r="L915" i="5"/>
  <c r="M915" i="5"/>
  <c r="N915" i="5"/>
  <c r="D917" i="5"/>
  <c r="E917" i="5"/>
  <c r="F917" i="5"/>
  <c r="G917" i="5"/>
  <c r="H917" i="5"/>
  <c r="I917" i="5"/>
  <c r="J917" i="5"/>
  <c r="K917" i="5"/>
  <c r="L917" i="5"/>
  <c r="M917" i="5"/>
  <c r="N917" i="5"/>
  <c r="C917" i="5"/>
  <c r="C915" i="5"/>
  <c r="C913" i="5"/>
  <c r="C911" i="5"/>
  <c r="O914" i="5"/>
  <c r="O916" i="5"/>
  <c r="O918" i="5"/>
  <c r="D908" i="5"/>
  <c r="E908" i="5"/>
  <c r="F908" i="5"/>
  <c r="G908" i="5"/>
  <c r="H908" i="5"/>
  <c r="I908" i="5"/>
  <c r="J908" i="5"/>
  <c r="K908" i="5"/>
  <c r="L908" i="5"/>
  <c r="M908" i="5"/>
  <c r="N908" i="5"/>
  <c r="C908" i="5"/>
  <c r="E908" i="365" l="1"/>
  <c r="K908" i="365" s="1"/>
  <c r="E915" i="365"/>
  <c r="K915" i="365" s="1"/>
  <c r="AC884" i="365"/>
  <c r="AC864" i="365"/>
  <c r="AC832" i="365"/>
  <c r="AC882" i="365"/>
  <c r="AC834" i="365"/>
  <c r="AC886" i="365"/>
  <c r="AC866" i="365"/>
  <c r="AC830" i="365"/>
  <c r="AC880" i="365"/>
  <c r="E913" i="365"/>
  <c r="K913" i="365" s="1"/>
  <c r="E917" i="365"/>
  <c r="K917" i="365" s="1"/>
  <c r="E956" i="365"/>
  <c r="K956" i="365" s="1"/>
  <c r="E949" i="365"/>
  <c r="K949" i="365" s="1"/>
  <c r="E1674" i="365"/>
  <c r="K1674" i="365" s="1"/>
  <c r="AC1674" i="365" s="1"/>
  <c r="C1673" i="5"/>
  <c r="O1674" i="5"/>
  <c r="AC872" i="365"/>
  <c r="AC836" i="365"/>
  <c r="AC870" i="365"/>
  <c r="AC868" i="365"/>
  <c r="E1687" i="365"/>
  <c r="K1687" i="365" s="1"/>
  <c r="AC1687" i="365" s="1"/>
  <c r="C1686" i="5"/>
  <c r="O1687" i="5"/>
  <c r="AC874" i="365"/>
  <c r="AC838" i="365"/>
  <c r="AC876" i="365"/>
  <c r="C1745" i="5"/>
  <c r="C919" i="5"/>
  <c r="O956" i="5"/>
  <c r="O913" i="5"/>
  <c r="O915" i="5"/>
  <c r="O917" i="5"/>
  <c r="O910" i="5"/>
  <c r="O895" i="5"/>
  <c r="O897" i="5"/>
  <c r="O899" i="5"/>
  <c r="O901" i="5"/>
  <c r="O903" i="5"/>
  <c r="O905" i="5"/>
  <c r="O907" i="5"/>
  <c r="O909" i="5"/>
  <c r="O912" i="5"/>
  <c r="D898" i="5"/>
  <c r="E898" i="5"/>
  <c r="F898" i="5"/>
  <c r="G898" i="5"/>
  <c r="H898" i="5"/>
  <c r="I898" i="5"/>
  <c r="J898" i="5"/>
  <c r="K898" i="5"/>
  <c r="L898" i="5"/>
  <c r="M898" i="5"/>
  <c r="N898" i="5"/>
  <c r="D900" i="5"/>
  <c r="E900" i="5"/>
  <c r="F900" i="5"/>
  <c r="G900" i="5"/>
  <c r="H900" i="5"/>
  <c r="I900" i="5"/>
  <c r="J900" i="5"/>
  <c r="K900" i="5"/>
  <c r="L900" i="5"/>
  <c r="M900" i="5"/>
  <c r="N900" i="5"/>
  <c r="D902" i="5"/>
  <c r="E902" i="5"/>
  <c r="F902" i="5"/>
  <c r="G902" i="5"/>
  <c r="H902" i="5"/>
  <c r="I902" i="5"/>
  <c r="J902" i="5"/>
  <c r="K902" i="5"/>
  <c r="L902" i="5"/>
  <c r="M902" i="5"/>
  <c r="N902" i="5"/>
  <c r="D904" i="5"/>
  <c r="E904" i="5"/>
  <c r="F904" i="5"/>
  <c r="G904" i="5"/>
  <c r="H904" i="5"/>
  <c r="I904" i="5"/>
  <c r="J904" i="5"/>
  <c r="K904" i="5"/>
  <c r="L904" i="5"/>
  <c r="M904" i="5"/>
  <c r="N904" i="5"/>
  <c r="D906" i="5"/>
  <c r="E906" i="5"/>
  <c r="F906" i="5"/>
  <c r="G906" i="5"/>
  <c r="H906" i="5"/>
  <c r="I906" i="5"/>
  <c r="J906" i="5"/>
  <c r="K906" i="5"/>
  <c r="L906" i="5"/>
  <c r="M906" i="5"/>
  <c r="N906" i="5"/>
  <c r="C906" i="5"/>
  <c r="C904" i="5"/>
  <c r="C902" i="5"/>
  <c r="C900" i="5"/>
  <c r="C898" i="5"/>
  <c r="N894" i="5"/>
  <c r="M894" i="5"/>
  <c r="L894" i="5"/>
  <c r="K894" i="5"/>
  <c r="J894" i="5"/>
  <c r="I894" i="5"/>
  <c r="H894" i="5"/>
  <c r="G894" i="5"/>
  <c r="F894" i="5"/>
  <c r="E894" i="5"/>
  <c r="D894" i="5"/>
  <c r="N892" i="5"/>
  <c r="M892" i="5"/>
  <c r="L892" i="5"/>
  <c r="K892" i="5"/>
  <c r="J892" i="5"/>
  <c r="I892" i="5"/>
  <c r="H892" i="5"/>
  <c r="G892" i="5"/>
  <c r="F892" i="5"/>
  <c r="E892" i="5"/>
  <c r="D892" i="5"/>
  <c r="N890" i="5"/>
  <c r="M890" i="5"/>
  <c r="L890" i="5"/>
  <c r="K890" i="5"/>
  <c r="J890" i="5"/>
  <c r="I890" i="5"/>
  <c r="H890" i="5"/>
  <c r="G890" i="5"/>
  <c r="F890" i="5"/>
  <c r="E890" i="5"/>
  <c r="D890" i="5"/>
  <c r="C894" i="5"/>
  <c r="C892" i="5"/>
  <c r="C890" i="5"/>
  <c r="D860" i="5"/>
  <c r="E860" i="5"/>
  <c r="F860" i="5"/>
  <c r="G860" i="5"/>
  <c r="H860" i="5"/>
  <c r="I860" i="5"/>
  <c r="J860" i="5"/>
  <c r="K860" i="5"/>
  <c r="L860" i="5"/>
  <c r="M860" i="5"/>
  <c r="N860" i="5"/>
  <c r="D862" i="5"/>
  <c r="E862" i="5"/>
  <c r="F862" i="5"/>
  <c r="G862" i="5"/>
  <c r="H862" i="5"/>
  <c r="I862" i="5"/>
  <c r="J862" i="5"/>
  <c r="K862" i="5"/>
  <c r="L862" i="5"/>
  <c r="M862" i="5"/>
  <c r="N862" i="5"/>
  <c r="C862" i="5"/>
  <c r="C860" i="5"/>
  <c r="N858" i="5"/>
  <c r="M858" i="5"/>
  <c r="L858" i="5"/>
  <c r="K858" i="5"/>
  <c r="J858" i="5"/>
  <c r="I858" i="5"/>
  <c r="H858" i="5"/>
  <c r="G858" i="5"/>
  <c r="F858" i="5"/>
  <c r="E858" i="5"/>
  <c r="D858" i="5"/>
  <c r="N856" i="5"/>
  <c r="M856" i="5"/>
  <c r="L856" i="5"/>
  <c r="K856" i="5"/>
  <c r="J856" i="5"/>
  <c r="I856" i="5"/>
  <c r="H856" i="5"/>
  <c r="G856" i="5"/>
  <c r="F856" i="5"/>
  <c r="E856" i="5"/>
  <c r="D856" i="5"/>
  <c r="N854" i="5"/>
  <c r="M854" i="5"/>
  <c r="L854" i="5"/>
  <c r="K854" i="5"/>
  <c r="J854" i="5"/>
  <c r="I854" i="5"/>
  <c r="H854" i="5"/>
  <c r="G854" i="5"/>
  <c r="F854" i="5"/>
  <c r="E854" i="5"/>
  <c r="D854" i="5"/>
  <c r="N852" i="5"/>
  <c r="M852" i="5"/>
  <c r="L852" i="5"/>
  <c r="K852" i="5"/>
  <c r="J852" i="5"/>
  <c r="I852" i="5"/>
  <c r="H852" i="5"/>
  <c r="G852" i="5"/>
  <c r="F852" i="5"/>
  <c r="E852" i="5"/>
  <c r="D852" i="5"/>
  <c r="N850" i="5"/>
  <c r="M850" i="5"/>
  <c r="L850" i="5"/>
  <c r="K850" i="5"/>
  <c r="J850" i="5"/>
  <c r="I850" i="5"/>
  <c r="H850" i="5"/>
  <c r="G850" i="5"/>
  <c r="F850" i="5"/>
  <c r="E850" i="5"/>
  <c r="D850" i="5"/>
  <c r="N848" i="5"/>
  <c r="M848" i="5"/>
  <c r="L848" i="5"/>
  <c r="K848" i="5"/>
  <c r="J848" i="5"/>
  <c r="I848" i="5"/>
  <c r="H848" i="5"/>
  <c r="G848" i="5"/>
  <c r="F848" i="5"/>
  <c r="E848" i="5"/>
  <c r="D848" i="5"/>
  <c r="N846" i="5"/>
  <c r="M846" i="5"/>
  <c r="L846" i="5"/>
  <c r="K846" i="5"/>
  <c r="J846" i="5"/>
  <c r="I846" i="5"/>
  <c r="H846" i="5"/>
  <c r="G846" i="5"/>
  <c r="F846" i="5"/>
  <c r="E846" i="5"/>
  <c r="D846" i="5"/>
  <c r="N844" i="5"/>
  <c r="M844" i="5"/>
  <c r="L844" i="5"/>
  <c r="K844" i="5"/>
  <c r="J844" i="5"/>
  <c r="I844" i="5"/>
  <c r="H844" i="5"/>
  <c r="G844" i="5"/>
  <c r="F844" i="5"/>
  <c r="E844" i="5"/>
  <c r="D844" i="5"/>
  <c r="N842" i="5"/>
  <c r="M842" i="5"/>
  <c r="L842" i="5"/>
  <c r="K842" i="5"/>
  <c r="J842" i="5"/>
  <c r="I842" i="5"/>
  <c r="H842" i="5"/>
  <c r="G842" i="5"/>
  <c r="F842" i="5"/>
  <c r="E842" i="5"/>
  <c r="D842" i="5"/>
  <c r="N840" i="5"/>
  <c r="M840" i="5"/>
  <c r="L840" i="5"/>
  <c r="K840" i="5"/>
  <c r="J840" i="5"/>
  <c r="I840" i="5"/>
  <c r="H840" i="5"/>
  <c r="G840" i="5"/>
  <c r="F840" i="5"/>
  <c r="E840" i="5"/>
  <c r="D840" i="5"/>
  <c r="N828" i="5"/>
  <c r="M828" i="5"/>
  <c r="L828" i="5"/>
  <c r="K828" i="5"/>
  <c r="J828" i="5"/>
  <c r="I828" i="5"/>
  <c r="H828" i="5"/>
  <c r="G828" i="5"/>
  <c r="F828" i="5"/>
  <c r="E828" i="5"/>
  <c r="D828" i="5"/>
  <c r="C856" i="5"/>
  <c r="C854" i="5"/>
  <c r="C852" i="5"/>
  <c r="C850" i="5"/>
  <c r="C848" i="5"/>
  <c r="C846" i="5"/>
  <c r="C844" i="5"/>
  <c r="C842" i="5"/>
  <c r="C840" i="5"/>
  <c r="C828" i="5"/>
  <c r="O806" i="5"/>
  <c r="O808" i="5"/>
  <c r="D803" i="5"/>
  <c r="E803" i="5"/>
  <c r="F803" i="5"/>
  <c r="G803" i="5"/>
  <c r="H803" i="5"/>
  <c r="I803" i="5"/>
  <c r="J803" i="5"/>
  <c r="K803" i="5"/>
  <c r="L803" i="5"/>
  <c r="M803" i="5"/>
  <c r="N803" i="5"/>
  <c r="C803" i="5"/>
  <c r="C800" i="5"/>
  <c r="O801" i="5"/>
  <c r="O802" i="5"/>
  <c r="O804" i="5"/>
  <c r="D800" i="5"/>
  <c r="E800" i="5"/>
  <c r="F800" i="5"/>
  <c r="G800" i="5"/>
  <c r="H800" i="5"/>
  <c r="I800" i="5"/>
  <c r="J800" i="5"/>
  <c r="K800" i="5"/>
  <c r="L800" i="5"/>
  <c r="M800" i="5"/>
  <c r="N800" i="5"/>
  <c r="O799" i="5"/>
  <c r="D797" i="5"/>
  <c r="E797" i="5"/>
  <c r="F797" i="5"/>
  <c r="G797" i="5"/>
  <c r="H797" i="5"/>
  <c r="I797" i="5"/>
  <c r="J797" i="5"/>
  <c r="K797" i="5"/>
  <c r="L797" i="5"/>
  <c r="M797" i="5"/>
  <c r="N797" i="5"/>
  <c r="C797" i="5"/>
  <c r="O782" i="5"/>
  <c r="O784" i="5"/>
  <c r="O785" i="5"/>
  <c r="O786" i="5"/>
  <c r="D780" i="5"/>
  <c r="E780" i="5"/>
  <c r="F780" i="5"/>
  <c r="G780" i="5"/>
  <c r="H780" i="5"/>
  <c r="I780" i="5"/>
  <c r="J780" i="5"/>
  <c r="K780" i="5"/>
  <c r="L780" i="5"/>
  <c r="M780" i="5"/>
  <c r="N780" i="5"/>
  <c r="C780" i="5"/>
  <c r="O779" i="5"/>
  <c r="D777" i="5"/>
  <c r="E777" i="5"/>
  <c r="F777" i="5"/>
  <c r="G777" i="5"/>
  <c r="H777" i="5"/>
  <c r="I777" i="5"/>
  <c r="J777" i="5"/>
  <c r="K777" i="5"/>
  <c r="L777" i="5"/>
  <c r="M777" i="5"/>
  <c r="N777" i="5"/>
  <c r="C777" i="5"/>
  <c r="D718" i="5"/>
  <c r="E718" i="5"/>
  <c r="F718" i="5"/>
  <c r="G718" i="5"/>
  <c r="H718" i="5"/>
  <c r="I718" i="5"/>
  <c r="J718" i="5"/>
  <c r="K718" i="5"/>
  <c r="L718" i="5"/>
  <c r="M718" i="5"/>
  <c r="N718" i="5"/>
  <c r="O759" i="5"/>
  <c r="D758" i="5"/>
  <c r="E758" i="5"/>
  <c r="F758" i="5"/>
  <c r="G758" i="5"/>
  <c r="H758" i="5"/>
  <c r="I758" i="5"/>
  <c r="J758" i="5"/>
  <c r="K758" i="5"/>
  <c r="L758" i="5"/>
  <c r="M758" i="5"/>
  <c r="N758" i="5"/>
  <c r="C758" i="5"/>
  <c r="O734" i="5"/>
  <c r="O735" i="5"/>
  <c r="C730" i="5"/>
  <c r="O726" i="5"/>
  <c r="O722" i="5"/>
  <c r="O723" i="5"/>
  <c r="C718" i="5"/>
  <c r="O699" i="5"/>
  <c r="D696" i="5"/>
  <c r="E696" i="5"/>
  <c r="F696" i="5"/>
  <c r="G696" i="5"/>
  <c r="H696" i="5"/>
  <c r="I696" i="5"/>
  <c r="J696" i="5"/>
  <c r="K696" i="5"/>
  <c r="L696" i="5"/>
  <c r="M696" i="5"/>
  <c r="N696" i="5"/>
  <c r="C696" i="5"/>
  <c r="O529" i="5"/>
  <c r="O530" i="5"/>
  <c r="O531" i="5"/>
  <c r="O532" i="5"/>
  <c r="N528" i="5"/>
  <c r="M528" i="5"/>
  <c r="D528" i="5"/>
  <c r="E528" i="5"/>
  <c r="F528" i="5"/>
  <c r="G528" i="5"/>
  <c r="H528" i="5"/>
  <c r="I528" i="5"/>
  <c r="J528" i="5"/>
  <c r="K528" i="5"/>
  <c r="L528" i="5"/>
  <c r="C528" i="5"/>
  <c r="O523" i="5"/>
  <c r="O524" i="5"/>
  <c r="D519" i="5"/>
  <c r="E519" i="5"/>
  <c r="F519" i="5"/>
  <c r="G519" i="5"/>
  <c r="H519" i="5"/>
  <c r="I519" i="5"/>
  <c r="J519" i="5"/>
  <c r="K519" i="5"/>
  <c r="L519" i="5"/>
  <c r="M519" i="5"/>
  <c r="N519" i="5"/>
  <c r="C519" i="5"/>
  <c r="O426" i="5"/>
  <c r="O427" i="5"/>
  <c r="O428" i="5"/>
  <c r="O429" i="5"/>
  <c r="D424" i="5"/>
  <c r="E424" i="5"/>
  <c r="F424" i="5"/>
  <c r="G424" i="5"/>
  <c r="H424" i="5"/>
  <c r="I424" i="5"/>
  <c r="J424" i="5"/>
  <c r="K424" i="5"/>
  <c r="L424" i="5"/>
  <c r="M424" i="5"/>
  <c r="N424" i="5"/>
  <c r="C424" i="5"/>
  <c r="O417" i="5"/>
  <c r="N416" i="5"/>
  <c r="M416" i="5"/>
  <c r="L416" i="5"/>
  <c r="K416" i="5"/>
  <c r="J416" i="5"/>
  <c r="I416" i="5"/>
  <c r="H416" i="5"/>
  <c r="G416" i="5"/>
  <c r="F416" i="5"/>
  <c r="E416" i="5"/>
  <c r="D416" i="5"/>
  <c r="N414" i="5"/>
  <c r="M414" i="5"/>
  <c r="L414" i="5"/>
  <c r="K414" i="5"/>
  <c r="J414" i="5"/>
  <c r="I414" i="5"/>
  <c r="H414" i="5"/>
  <c r="G414" i="5"/>
  <c r="F414" i="5"/>
  <c r="E414" i="5"/>
  <c r="D414" i="5"/>
  <c r="C416" i="5"/>
  <c r="C414" i="5"/>
  <c r="E416" i="365" l="1"/>
  <c r="K416" i="365" s="1"/>
  <c r="E840" i="365"/>
  <c r="K840" i="365" s="1"/>
  <c r="AC949" i="365"/>
  <c r="AC956" i="365"/>
  <c r="E424" i="365"/>
  <c r="K424" i="365" s="1"/>
  <c r="E519" i="365"/>
  <c r="K519" i="365" s="1"/>
  <c r="E848" i="365"/>
  <c r="K848" i="365" s="1"/>
  <c r="E894" i="365"/>
  <c r="K894" i="365" s="1"/>
  <c r="E780" i="365"/>
  <c r="K780" i="365" s="1"/>
  <c r="E800" i="365"/>
  <c r="K800" i="365" s="1"/>
  <c r="E803" i="365"/>
  <c r="K803" i="365" s="1"/>
  <c r="E842" i="365"/>
  <c r="K842" i="365" s="1"/>
  <c r="E850" i="365"/>
  <c r="K850" i="365" s="1"/>
  <c r="E862" i="365"/>
  <c r="K862" i="365" s="1"/>
  <c r="E898" i="365"/>
  <c r="K898" i="365" s="1"/>
  <c r="E906" i="365"/>
  <c r="K906" i="365" s="1"/>
  <c r="AC913" i="365"/>
  <c r="AC915" i="365"/>
  <c r="E777" i="365"/>
  <c r="K777" i="365" s="1"/>
  <c r="E797" i="365"/>
  <c r="K797" i="365" s="1"/>
  <c r="E856" i="365"/>
  <c r="K856" i="365" s="1"/>
  <c r="E860" i="365"/>
  <c r="K860" i="365" s="1"/>
  <c r="E904" i="365"/>
  <c r="K904" i="365" s="1"/>
  <c r="E1686" i="365"/>
  <c r="K1686" i="365" s="1"/>
  <c r="AC1686" i="365" s="1"/>
  <c r="O1686" i="5"/>
  <c r="C1685" i="5"/>
  <c r="E414" i="365"/>
  <c r="K414" i="365" s="1"/>
  <c r="E696" i="365"/>
  <c r="K696" i="365" s="1"/>
  <c r="E718" i="365"/>
  <c r="K718" i="365" s="1"/>
  <c r="E758" i="365"/>
  <c r="K758" i="365" s="1"/>
  <c r="E844" i="365"/>
  <c r="K844" i="365" s="1"/>
  <c r="E852" i="365"/>
  <c r="K852" i="365" s="1"/>
  <c r="E890" i="365"/>
  <c r="K890" i="365" s="1"/>
  <c r="E900" i="365"/>
  <c r="K900" i="365" s="1"/>
  <c r="E528" i="365"/>
  <c r="K528" i="365" s="1"/>
  <c r="E828" i="365"/>
  <c r="K828" i="365" s="1"/>
  <c r="E846" i="365"/>
  <c r="K846" i="365" s="1"/>
  <c r="E854" i="365"/>
  <c r="K854" i="365" s="1"/>
  <c r="E892" i="365"/>
  <c r="K892" i="365" s="1"/>
  <c r="E902" i="365"/>
  <c r="K902" i="365" s="1"/>
  <c r="E919" i="365"/>
  <c r="K919" i="365" s="1"/>
  <c r="E1673" i="365"/>
  <c r="K1673" i="365" s="1"/>
  <c r="AC1673" i="365" s="1"/>
  <c r="O1673" i="5"/>
  <c r="C1672" i="5"/>
  <c r="AC917" i="365"/>
  <c r="AC908" i="365"/>
  <c r="O842" i="5"/>
  <c r="O850" i="5"/>
  <c r="O894" i="5"/>
  <c r="O840" i="5"/>
  <c r="O848" i="5"/>
  <c r="O856" i="5"/>
  <c r="O892" i="5"/>
  <c r="O828" i="5"/>
  <c r="O846" i="5"/>
  <c r="O854" i="5"/>
  <c r="O860" i="5"/>
  <c r="O890" i="5"/>
  <c r="O844" i="5"/>
  <c r="O852" i="5"/>
  <c r="O862" i="5"/>
  <c r="O900" i="5"/>
  <c r="O898" i="5"/>
  <c r="O904" i="5"/>
  <c r="O803" i="5"/>
  <c r="O906" i="5"/>
  <c r="O902" i="5"/>
  <c r="O908" i="5"/>
  <c r="O780" i="5"/>
  <c r="O758" i="5"/>
  <c r="O416" i="5"/>
  <c r="O800" i="5"/>
  <c r="AC919" i="365" l="1"/>
  <c r="AC892" i="365"/>
  <c r="AC846" i="365"/>
  <c r="E1685" i="365"/>
  <c r="K1685" i="365" s="1"/>
  <c r="AC1685" i="365" s="1"/>
  <c r="O1685" i="5"/>
  <c r="AC904" i="365"/>
  <c r="AC856" i="365"/>
  <c r="AC777" i="365"/>
  <c r="AC898" i="365"/>
  <c r="AC850" i="365"/>
  <c r="AC803" i="365"/>
  <c r="AC780" i="365"/>
  <c r="AC848" i="365"/>
  <c r="AC424" i="365"/>
  <c r="E1672" i="365"/>
  <c r="K1672" i="365" s="1"/>
  <c r="AC1672" i="365" s="1"/>
  <c r="O1672" i="5"/>
  <c r="C1671" i="5"/>
  <c r="AC900" i="365"/>
  <c r="AC852" i="365"/>
  <c r="AC758" i="365"/>
  <c r="AC696" i="365"/>
  <c r="AC840" i="365"/>
  <c r="AC902" i="365"/>
  <c r="AC854" i="365"/>
  <c r="AC828" i="365"/>
  <c r="AC528" i="365"/>
  <c r="AC860" i="365"/>
  <c r="AC797" i="365"/>
  <c r="AC906" i="365"/>
  <c r="AC862" i="365"/>
  <c r="AC842" i="365"/>
  <c r="AC800" i="365"/>
  <c r="AC894" i="365"/>
  <c r="AC519" i="365"/>
  <c r="AC890" i="365"/>
  <c r="AC844" i="365"/>
  <c r="AC718" i="365"/>
  <c r="C1705" i="5" l="1"/>
  <c r="E1671" i="365"/>
  <c r="O1671" i="5"/>
  <c r="O1705" i="5" s="1"/>
  <c r="E1705" i="365" l="1"/>
  <c r="K1671" i="365"/>
  <c r="K1705" i="365" l="1"/>
  <c r="AC1705" i="365" s="1"/>
  <c r="AC1671" i="365"/>
  <c r="C682" i="5" l="1"/>
  <c r="O949" i="5" l="1"/>
  <c r="O919" i="5"/>
  <c r="O818" i="5" l="1"/>
  <c r="O819" i="5"/>
  <c r="D817" i="5"/>
  <c r="E817" i="5"/>
  <c r="F817" i="5"/>
  <c r="G817" i="5"/>
  <c r="H817" i="5"/>
  <c r="I817" i="5"/>
  <c r="J817" i="5"/>
  <c r="K817" i="5"/>
  <c r="L817" i="5"/>
  <c r="M817" i="5"/>
  <c r="N817" i="5"/>
  <c r="C817" i="5"/>
  <c r="E817" i="365" l="1"/>
  <c r="K817" i="365" s="1"/>
  <c r="O817" i="5"/>
  <c r="AC817" i="365" l="1"/>
  <c r="O1198" i="5" l="1"/>
  <c r="O1199" i="5"/>
  <c r="O1200" i="5"/>
  <c r="C1194" i="5"/>
  <c r="C1236" i="5" l="1"/>
  <c r="F76" i="5" l="1"/>
  <c r="E76" i="365" l="1"/>
  <c r="K76" i="365" s="1"/>
  <c r="AC76" i="365" l="1"/>
  <c r="F525" i="5"/>
  <c r="F783" i="5"/>
  <c r="F961" i="5"/>
  <c r="D815" i="5"/>
  <c r="E815" i="5"/>
  <c r="F815" i="5"/>
  <c r="G815" i="5"/>
  <c r="H815" i="5"/>
  <c r="I815" i="5"/>
  <c r="J815" i="5"/>
  <c r="K815" i="5"/>
  <c r="L815" i="5"/>
  <c r="M815" i="5"/>
  <c r="N815" i="5"/>
  <c r="D813" i="5"/>
  <c r="E813" i="5"/>
  <c r="F813" i="5"/>
  <c r="G813" i="5"/>
  <c r="H813" i="5"/>
  <c r="I813" i="5"/>
  <c r="J813" i="5"/>
  <c r="K813" i="5"/>
  <c r="L813" i="5"/>
  <c r="M813" i="5"/>
  <c r="N813" i="5"/>
  <c r="D811" i="5"/>
  <c r="E811" i="5"/>
  <c r="F811" i="5"/>
  <c r="G811" i="5"/>
  <c r="H811" i="5"/>
  <c r="I811" i="5"/>
  <c r="J811" i="5"/>
  <c r="K811" i="5"/>
  <c r="L811" i="5"/>
  <c r="M811" i="5"/>
  <c r="N811" i="5"/>
  <c r="D809" i="5"/>
  <c r="E809" i="5"/>
  <c r="F809" i="5"/>
  <c r="G809" i="5"/>
  <c r="H809" i="5"/>
  <c r="I809" i="5"/>
  <c r="J809" i="5"/>
  <c r="K809" i="5"/>
  <c r="L809" i="5"/>
  <c r="M809" i="5"/>
  <c r="N809" i="5"/>
  <c r="D807" i="5"/>
  <c r="E807" i="5"/>
  <c r="F807" i="5"/>
  <c r="G807" i="5"/>
  <c r="H807" i="5"/>
  <c r="I807" i="5"/>
  <c r="J807" i="5"/>
  <c r="K807" i="5"/>
  <c r="L807" i="5"/>
  <c r="M807" i="5"/>
  <c r="N807" i="5"/>
  <c r="C815" i="5"/>
  <c r="C813" i="5"/>
  <c r="C811" i="5"/>
  <c r="C809" i="5"/>
  <c r="C807" i="5"/>
  <c r="F775" i="5"/>
  <c r="F773" i="5"/>
  <c r="F771" i="5"/>
  <c r="F769" i="5"/>
  <c r="F767" i="5"/>
  <c r="F765" i="5"/>
  <c r="F763" i="5"/>
  <c r="F760" i="5"/>
  <c r="F752" i="5"/>
  <c r="F748" i="5"/>
  <c r="F745" i="5"/>
  <c r="F741" i="5"/>
  <c r="F736" i="5"/>
  <c r="F730" i="5"/>
  <c r="F708" i="5"/>
  <c r="F700" i="5"/>
  <c r="F693" i="5"/>
  <c r="F690" i="5"/>
  <c r="F687" i="5"/>
  <c r="F682" i="5"/>
  <c r="F533" i="5"/>
  <c r="F346" i="5"/>
  <c r="N967" i="5"/>
  <c r="M967" i="5"/>
  <c r="L967" i="5"/>
  <c r="K967" i="5"/>
  <c r="J967" i="5"/>
  <c r="I967" i="5"/>
  <c r="H967" i="5"/>
  <c r="G967" i="5"/>
  <c r="F967" i="5"/>
  <c r="E967" i="5"/>
  <c r="N964" i="5"/>
  <c r="M964" i="5"/>
  <c r="L964" i="5"/>
  <c r="K964" i="5"/>
  <c r="J964" i="5"/>
  <c r="I964" i="5"/>
  <c r="H964" i="5"/>
  <c r="G964" i="5"/>
  <c r="F964" i="5"/>
  <c r="E964" i="5"/>
  <c r="N961" i="5"/>
  <c r="M961" i="5"/>
  <c r="L961" i="5"/>
  <c r="K961" i="5"/>
  <c r="J961" i="5"/>
  <c r="I961" i="5"/>
  <c r="H961" i="5"/>
  <c r="G961" i="5"/>
  <c r="E961" i="5"/>
  <c r="C967" i="5"/>
  <c r="C964" i="5"/>
  <c r="C961" i="5"/>
  <c r="E811" i="365" l="1"/>
  <c r="K811" i="365" s="1"/>
  <c r="E813" i="365"/>
  <c r="K813" i="365" s="1"/>
  <c r="E807" i="365"/>
  <c r="K807" i="365" s="1"/>
  <c r="E815" i="365"/>
  <c r="K815" i="365" s="1"/>
  <c r="E809" i="365"/>
  <c r="K809" i="365" s="1"/>
  <c r="F717" i="5"/>
  <c r="O807" i="5"/>
  <c r="AC809" i="365" l="1"/>
  <c r="AC807" i="365"/>
  <c r="AC813" i="365"/>
  <c r="AC811" i="365"/>
  <c r="AC815" i="365"/>
  <c r="N911" i="5"/>
  <c r="M911" i="5"/>
  <c r="L911" i="5"/>
  <c r="K911" i="5"/>
  <c r="J911" i="5"/>
  <c r="I911" i="5"/>
  <c r="H911" i="5"/>
  <c r="G911" i="5"/>
  <c r="F911" i="5"/>
  <c r="E911" i="5"/>
  <c r="D911" i="5"/>
  <c r="N896" i="5"/>
  <c r="M896" i="5"/>
  <c r="L896" i="5"/>
  <c r="K896" i="5"/>
  <c r="J896" i="5"/>
  <c r="I896" i="5"/>
  <c r="H896" i="5"/>
  <c r="G896" i="5"/>
  <c r="F896" i="5"/>
  <c r="E896" i="5"/>
  <c r="D896" i="5"/>
  <c r="N878" i="5"/>
  <c r="M878" i="5"/>
  <c r="L878" i="5"/>
  <c r="K878" i="5"/>
  <c r="J878" i="5"/>
  <c r="I878" i="5"/>
  <c r="H878" i="5"/>
  <c r="G878" i="5"/>
  <c r="F878" i="5"/>
  <c r="E878" i="5"/>
  <c r="D878" i="5"/>
  <c r="C896" i="5"/>
  <c r="C878" i="5"/>
  <c r="O797" i="5"/>
  <c r="O798" i="5"/>
  <c r="O805" i="5"/>
  <c r="O809" i="5"/>
  <c r="O810" i="5"/>
  <c r="O811" i="5"/>
  <c r="O812" i="5"/>
  <c r="O813" i="5"/>
  <c r="O814" i="5"/>
  <c r="O815" i="5"/>
  <c r="O816" i="5"/>
  <c r="E878" i="365" l="1"/>
  <c r="K878" i="365" s="1"/>
  <c r="E911" i="365"/>
  <c r="K911" i="365" s="1"/>
  <c r="E896" i="365"/>
  <c r="K896" i="365" s="1"/>
  <c r="O878" i="5"/>
  <c r="O911" i="5"/>
  <c r="O896" i="5"/>
  <c r="AC911" i="365" l="1"/>
  <c r="AC896" i="365"/>
  <c r="AC878" i="365"/>
  <c r="O787" i="5" l="1"/>
  <c r="O788" i="5"/>
  <c r="O789" i="5"/>
  <c r="O790" i="5"/>
  <c r="O791" i="5"/>
  <c r="O792" i="5"/>
  <c r="O793" i="5"/>
  <c r="O794" i="5"/>
  <c r="O795" i="5"/>
  <c r="O796" i="5"/>
  <c r="D783" i="5"/>
  <c r="E783" i="5"/>
  <c r="G783" i="5"/>
  <c r="H783" i="5"/>
  <c r="I783" i="5"/>
  <c r="J783" i="5"/>
  <c r="K783" i="5"/>
  <c r="L783" i="5"/>
  <c r="M783" i="5"/>
  <c r="N783" i="5"/>
  <c r="C783" i="5"/>
  <c r="O746" i="5"/>
  <c r="O747" i="5"/>
  <c r="O749" i="5"/>
  <c r="O750" i="5"/>
  <c r="O751" i="5"/>
  <c r="O753" i="5"/>
  <c r="O754" i="5"/>
  <c r="O755" i="5"/>
  <c r="O756" i="5"/>
  <c r="O757" i="5"/>
  <c r="O761" i="5"/>
  <c r="O762" i="5"/>
  <c r="O764" i="5"/>
  <c r="O766" i="5"/>
  <c r="O768" i="5"/>
  <c r="O770" i="5"/>
  <c r="O772" i="5"/>
  <c r="O774" i="5"/>
  <c r="O776" i="5"/>
  <c r="O778" i="5"/>
  <c r="O781" i="5"/>
  <c r="N775" i="5"/>
  <c r="M775" i="5"/>
  <c r="L775" i="5"/>
  <c r="K775" i="5"/>
  <c r="J775" i="5"/>
  <c r="I775" i="5"/>
  <c r="H775" i="5"/>
  <c r="G775" i="5"/>
  <c r="E775" i="5"/>
  <c r="D775" i="5"/>
  <c r="N773" i="5"/>
  <c r="M773" i="5"/>
  <c r="L773" i="5"/>
  <c r="K773" i="5"/>
  <c r="J773" i="5"/>
  <c r="I773" i="5"/>
  <c r="H773" i="5"/>
  <c r="G773" i="5"/>
  <c r="E773" i="5"/>
  <c r="D773" i="5"/>
  <c r="N771" i="5"/>
  <c r="M771" i="5"/>
  <c r="L771" i="5"/>
  <c r="K771" i="5"/>
  <c r="J771" i="5"/>
  <c r="I771" i="5"/>
  <c r="H771" i="5"/>
  <c r="G771" i="5"/>
  <c r="E771" i="5"/>
  <c r="D771" i="5"/>
  <c r="N769" i="5"/>
  <c r="M769" i="5"/>
  <c r="L769" i="5"/>
  <c r="K769" i="5"/>
  <c r="J769" i="5"/>
  <c r="I769" i="5"/>
  <c r="H769" i="5"/>
  <c r="G769" i="5"/>
  <c r="E769" i="5"/>
  <c r="D769" i="5"/>
  <c r="N767" i="5"/>
  <c r="M767" i="5"/>
  <c r="L767" i="5"/>
  <c r="K767" i="5"/>
  <c r="J767" i="5"/>
  <c r="I767" i="5"/>
  <c r="H767" i="5"/>
  <c r="G767" i="5"/>
  <c r="E767" i="5"/>
  <c r="D767" i="5"/>
  <c r="N765" i="5"/>
  <c r="M765" i="5"/>
  <c r="L765" i="5"/>
  <c r="K765" i="5"/>
  <c r="J765" i="5"/>
  <c r="I765" i="5"/>
  <c r="H765" i="5"/>
  <c r="G765" i="5"/>
  <c r="E765" i="5"/>
  <c r="D765" i="5"/>
  <c r="N763" i="5"/>
  <c r="M763" i="5"/>
  <c r="L763" i="5"/>
  <c r="K763" i="5"/>
  <c r="J763" i="5"/>
  <c r="I763" i="5"/>
  <c r="H763" i="5"/>
  <c r="G763" i="5"/>
  <c r="E763" i="5"/>
  <c r="D763" i="5"/>
  <c r="N760" i="5"/>
  <c r="M760" i="5"/>
  <c r="L760" i="5"/>
  <c r="K760" i="5"/>
  <c r="J760" i="5"/>
  <c r="I760" i="5"/>
  <c r="H760" i="5"/>
  <c r="G760" i="5"/>
  <c r="E760" i="5"/>
  <c r="D760" i="5"/>
  <c r="N752" i="5"/>
  <c r="M752" i="5"/>
  <c r="L752" i="5"/>
  <c r="K752" i="5"/>
  <c r="J752" i="5"/>
  <c r="I752" i="5"/>
  <c r="H752" i="5"/>
  <c r="G752" i="5"/>
  <c r="E752" i="5"/>
  <c r="D752" i="5"/>
  <c r="N748" i="5"/>
  <c r="M748" i="5"/>
  <c r="L748" i="5"/>
  <c r="K748" i="5"/>
  <c r="J748" i="5"/>
  <c r="I748" i="5"/>
  <c r="H748" i="5"/>
  <c r="G748" i="5"/>
  <c r="E748" i="5"/>
  <c r="D748" i="5"/>
  <c r="N745" i="5"/>
  <c r="M745" i="5"/>
  <c r="L745" i="5"/>
  <c r="K745" i="5"/>
  <c r="J745" i="5"/>
  <c r="I745" i="5"/>
  <c r="H745" i="5"/>
  <c r="G745" i="5"/>
  <c r="E745" i="5"/>
  <c r="D745" i="5"/>
  <c r="C775" i="5"/>
  <c r="C773" i="5"/>
  <c r="C771" i="5"/>
  <c r="C769" i="5"/>
  <c r="C767" i="5"/>
  <c r="C765" i="5"/>
  <c r="C763" i="5"/>
  <c r="C760" i="5"/>
  <c r="C752" i="5"/>
  <c r="C748" i="5"/>
  <c r="C745" i="5"/>
  <c r="O743" i="5"/>
  <c r="O744" i="5"/>
  <c r="D741" i="5"/>
  <c r="E741" i="5"/>
  <c r="G741" i="5"/>
  <c r="H741" i="5"/>
  <c r="I741" i="5"/>
  <c r="J741" i="5"/>
  <c r="K741" i="5"/>
  <c r="L741" i="5"/>
  <c r="M741" i="5"/>
  <c r="N741" i="5"/>
  <c r="C741" i="5"/>
  <c r="O738" i="5"/>
  <c r="O739" i="5"/>
  <c r="O740" i="5"/>
  <c r="D736" i="5"/>
  <c r="E736" i="5"/>
  <c r="G736" i="5"/>
  <c r="H736" i="5"/>
  <c r="I736" i="5"/>
  <c r="J736" i="5"/>
  <c r="K736" i="5"/>
  <c r="L736" i="5"/>
  <c r="M736" i="5"/>
  <c r="N736" i="5"/>
  <c r="C736" i="5"/>
  <c r="D730" i="5"/>
  <c r="E730" i="5"/>
  <c r="G730" i="5"/>
  <c r="H730" i="5"/>
  <c r="I730" i="5"/>
  <c r="J730" i="5"/>
  <c r="K730" i="5"/>
  <c r="L730" i="5"/>
  <c r="M730" i="5"/>
  <c r="N730" i="5"/>
  <c r="O733" i="5"/>
  <c r="O720" i="5"/>
  <c r="O721" i="5"/>
  <c r="O724" i="5"/>
  <c r="O725" i="5"/>
  <c r="O727" i="5"/>
  <c r="O728" i="5"/>
  <c r="O729" i="5"/>
  <c r="E745" i="365" l="1"/>
  <c r="K745" i="365" s="1"/>
  <c r="E763" i="365"/>
  <c r="K763" i="365" s="1"/>
  <c r="E771" i="365"/>
  <c r="K771" i="365" s="1"/>
  <c r="E741" i="365"/>
  <c r="K741" i="365" s="1"/>
  <c r="E748" i="365"/>
  <c r="K748" i="365" s="1"/>
  <c r="E765" i="365"/>
  <c r="K765" i="365" s="1"/>
  <c r="E773" i="365"/>
  <c r="K773" i="365" s="1"/>
  <c r="E783" i="365"/>
  <c r="K783" i="365" s="1"/>
  <c r="E736" i="365"/>
  <c r="K736" i="365" s="1"/>
  <c r="E752" i="365"/>
  <c r="K752" i="365" s="1"/>
  <c r="E767" i="365"/>
  <c r="K767" i="365" s="1"/>
  <c r="E775" i="365"/>
  <c r="K775" i="365" s="1"/>
  <c r="E730" i="365"/>
  <c r="K730" i="365" s="1"/>
  <c r="E760" i="365"/>
  <c r="K760" i="365" s="1"/>
  <c r="E769" i="365"/>
  <c r="K769" i="365" s="1"/>
  <c r="L717" i="5"/>
  <c r="H717" i="5"/>
  <c r="K717" i="5"/>
  <c r="G717" i="5"/>
  <c r="O783" i="5"/>
  <c r="J717" i="5"/>
  <c r="O736" i="5"/>
  <c r="C717" i="5"/>
  <c r="N717" i="5"/>
  <c r="E717" i="5"/>
  <c r="M717" i="5"/>
  <c r="I717" i="5"/>
  <c r="D717" i="5"/>
  <c r="O760" i="5"/>
  <c r="O763" i="5"/>
  <c r="O745" i="5"/>
  <c r="O769" i="5"/>
  <c r="O767" i="5"/>
  <c r="O775" i="5"/>
  <c r="O748" i="5"/>
  <c r="O765" i="5"/>
  <c r="O773" i="5"/>
  <c r="O777" i="5"/>
  <c r="O771" i="5"/>
  <c r="O75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4" i="5"/>
  <c r="O716" i="5"/>
  <c r="D715" i="5"/>
  <c r="E715" i="5"/>
  <c r="F715" i="5"/>
  <c r="G715" i="5"/>
  <c r="H715" i="5"/>
  <c r="I715" i="5"/>
  <c r="J715" i="5"/>
  <c r="K715" i="5"/>
  <c r="L715" i="5"/>
  <c r="M715" i="5"/>
  <c r="N715" i="5"/>
  <c r="C715" i="5"/>
  <c r="O710" i="5"/>
  <c r="O711" i="5"/>
  <c r="D708" i="5"/>
  <c r="E708" i="5"/>
  <c r="G708" i="5"/>
  <c r="H708" i="5"/>
  <c r="I708" i="5"/>
  <c r="J708" i="5"/>
  <c r="K708" i="5"/>
  <c r="L708" i="5"/>
  <c r="M708" i="5"/>
  <c r="N708" i="5"/>
  <c r="C708" i="5"/>
  <c r="O702" i="5"/>
  <c r="O703" i="5"/>
  <c r="O704" i="5"/>
  <c r="O705" i="5"/>
  <c r="O706" i="5"/>
  <c r="O707" i="5"/>
  <c r="D700" i="5"/>
  <c r="E700" i="5"/>
  <c r="G700" i="5"/>
  <c r="H700" i="5"/>
  <c r="I700" i="5"/>
  <c r="J700" i="5"/>
  <c r="K700" i="5"/>
  <c r="L700" i="5"/>
  <c r="M700" i="5"/>
  <c r="N700" i="5"/>
  <c r="C700" i="5"/>
  <c r="D693" i="5"/>
  <c r="E693" i="5"/>
  <c r="D690" i="5"/>
  <c r="E690" i="5"/>
  <c r="D687" i="5"/>
  <c r="O689" i="5"/>
  <c r="O691" i="5"/>
  <c r="O692" i="5"/>
  <c r="O694" i="5"/>
  <c r="O695" i="5"/>
  <c r="O697" i="5"/>
  <c r="O698" i="5"/>
  <c r="O701" i="5"/>
  <c r="O709" i="5"/>
  <c r="N693" i="5"/>
  <c r="M693" i="5"/>
  <c r="L693" i="5"/>
  <c r="K693" i="5"/>
  <c r="J693" i="5"/>
  <c r="I693" i="5"/>
  <c r="H693" i="5"/>
  <c r="G693" i="5"/>
  <c r="N690" i="5"/>
  <c r="M690" i="5"/>
  <c r="L690" i="5"/>
  <c r="K690" i="5"/>
  <c r="J690" i="5"/>
  <c r="I690" i="5"/>
  <c r="H690" i="5"/>
  <c r="G690" i="5"/>
  <c r="N687" i="5"/>
  <c r="M687" i="5"/>
  <c r="L687" i="5"/>
  <c r="K687" i="5"/>
  <c r="J687" i="5"/>
  <c r="I687" i="5"/>
  <c r="H687" i="5"/>
  <c r="G687" i="5"/>
  <c r="E687" i="5"/>
  <c r="C693" i="5"/>
  <c r="C690" i="5"/>
  <c r="C687" i="5"/>
  <c r="O685" i="5"/>
  <c r="O686" i="5"/>
  <c r="D682" i="5"/>
  <c r="E682" i="5"/>
  <c r="G682" i="5"/>
  <c r="H682" i="5"/>
  <c r="I682" i="5"/>
  <c r="J682" i="5"/>
  <c r="K682" i="5"/>
  <c r="L682" i="5"/>
  <c r="M682" i="5"/>
  <c r="N682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D533" i="5"/>
  <c r="E533" i="5"/>
  <c r="G533" i="5"/>
  <c r="H533" i="5"/>
  <c r="I533" i="5"/>
  <c r="J533" i="5"/>
  <c r="K533" i="5"/>
  <c r="L533" i="5"/>
  <c r="M533" i="5"/>
  <c r="N533" i="5"/>
  <c r="C533" i="5"/>
  <c r="O553" i="5"/>
  <c r="O554" i="5"/>
  <c r="E690" i="365" l="1"/>
  <c r="K690" i="365" s="1"/>
  <c r="E708" i="365"/>
  <c r="K708" i="365" s="1"/>
  <c r="E687" i="365"/>
  <c r="K687" i="365" s="1"/>
  <c r="E700" i="365"/>
  <c r="K700" i="365" s="1"/>
  <c r="E717" i="365"/>
  <c r="K717" i="365" s="1"/>
  <c r="AC760" i="365"/>
  <c r="AC775" i="365"/>
  <c r="AC752" i="365"/>
  <c r="AC783" i="365"/>
  <c r="AC765" i="365"/>
  <c r="AC741" i="365"/>
  <c r="AC763" i="365"/>
  <c r="E693" i="365"/>
  <c r="K693" i="365" s="1"/>
  <c r="E715" i="365"/>
  <c r="K715" i="365" s="1"/>
  <c r="AC730" i="365"/>
  <c r="E533" i="365"/>
  <c r="K533" i="365" s="1"/>
  <c r="E682" i="365"/>
  <c r="K682" i="365" s="1"/>
  <c r="E712" i="365"/>
  <c r="K712" i="365" s="1"/>
  <c r="AC769" i="365"/>
  <c r="AC767" i="365"/>
  <c r="AC736" i="365"/>
  <c r="AC773" i="365"/>
  <c r="AC748" i="365"/>
  <c r="AC771" i="365"/>
  <c r="AC745" i="365"/>
  <c r="O533" i="5"/>
  <c r="O715" i="5"/>
  <c r="O700" i="5"/>
  <c r="O690" i="5"/>
  <c r="O696" i="5"/>
  <c r="O693" i="5"/>
  <c r="O522" i="5"/>
  <c r="O526" i="5"/>
  <c r="D525" i="5"/>
  <c r="E525" i="5"/>
  <c r="G525" i="5"/>
  <c r="H525" i="5"/>
  <c r="I525" i="5"/>
  <c r="J525" i="5"/>
  <c r="K525" i="5"/>
  <c r="L525" i="5"/>
  <c r="M525" i="5"/>
  <c r="N525" i="5"/>
  <c r="C525" i="5"/>
  <c r="O514" i="5"/>
  <c r="O508" i="5"/>
  <c r="E525" i="365" l="1"/>
  <c r="K525" i="365" s="1"/>
  <c r="AC712" i="365"/>
  <c r="AC533" i="365"/>
  <c r="AC715" i="365"/>
  <c r="AC700" i="365"/>
  <c r="AC708" i="365"/>
  <c r="AC682" i="365"/>
  <c r="AC693" i="365"/>
  <c r="AC717" i="365"/>
  <c r="AC687" i="365"/>
  <c r="AC690" i="365"/>
  <c r="O525" i="5"/>
  <c r="O401" i="5"/>
  <c r="O402" i="5"/>
  <c r="O403" i="5"/>
  <c r="O404" i="5"/>
  <c r="O405" i="5"/>
  <c r="O406" i="5"/>
  <c r="AC525" i="365" l="1"/>
  <c r="O377" i="5"/>
  <c r="O378" i="5"/>
  <c r="D346" i="5"/>
  <c r="E346" i="5"/>
  <c r="G346" i="5"/>
  <c r="H346" i="5"/>
  <c r="I346" i="5"/>
  <c r="J346" i="5"/>
  <c r="K346" i="5"/>
  <c r="L346" i="5"/>
  <c r="M346" i="5"/>
  <c r="N346" i="5"/>
  <c r="C346" i="5"/>
  <c r="E346" i="365" l="1"/>
  <c r="K346" i="365" s="1"/>
  <c r="AC346" i="365" l="1"/>
  <c r="D1293" i="5" l="1"/>
  <c r="E1293" i="5"/>
  <c r="F1293" i="5"/>
  <c r="G1293" i="5"/>
  <c r="H1293" i="5"/>
  <c r="I1293" i="5"/>
  <c r="J1293" i="5"/>
  <c r="K1293" i="5"/>
  <c r="L1293" i="5"/>
  <c r="M1293" i="5"/>
  <c r="N1293" i="5"/>
  <c r="C1293" i="5"/>
  <c r="E1293" i="365" l="1"/>
  <c r="K1293" i="365" s="1"/>
  <c r="AC1293" i="365" s="1"/>
  <c r="C1292" i="5"/>
  <c r="O521" i="5"/>
  <c r="C1291" i="5" l="1"/>
  <c r="C1709" i="5"/>
  <c r="D1709" i="5"/>
  <c r="E1709" i="5"/>
  <c r="F1709" i="5"/>
  <c r="G1709" i="5"/>
  <c r="H1709" i="5"/>
  <c r="I1709" i="5"/>
  <c r="J1709" i="5"/>
  <c r="K1709" i="5"/>
  <c r="L1709" i="5"/>
  <c r="M1709" i="5"/>
  <c r="N1709" i="5"/>
  <c r="O1709" i="5" l="1"/>
  <c r="N1766" i="5" l="1"/>
  <c r="M1766" i="5"/>
  <c r="L1766" i="5"/>
  <c r="K1766" i="5"/>
  <c r="J1766" i="5"/>
  <c r="I1766" i="5"/>
  <c r="H1766" i="5"/>
  <c r="G1766" i="5"/>
  <c r="F1766" i="5"/>
  <c r="E1766" i="5"/>
  <c r="D1766" i="5"/>
  <c r="C1766" i="5"/>
  <c r="N1764" i="5"/>
  <c r="N1763" i="5" s="1"/>
  <c r="N1762" i="5" s="1"/>
  <c r="N1761" i="5" s="1"/>
  <c r="M1764" i="5"/>
  <c r="M1763" i="5" s="1"/>
  <c r="M1762" i="5" s="1"/>
  <c r="M1761" i="5" s="1"/>
  <c r="L1764" i="5"/>
  <c r="L1763" i="5" s="1"/>
  <c r="L1762" i="5" s="1"/>
  <c r="L1761" i="5" s="1"/>
  <c r="K1764" i="5"/>
  <c r="K1763" i="5" s="1"/>
  <c r="K1762" i="5" s="1"/>
  <c r="K1761" i="5" s="1"/>
  <c r="J1764" i="5"/>
  <c r="J1763" i="5" s="1"/>
  <c r="J1762" i="5" s="1"/>
  <c r="J1761" i="5" s="1"/>
  <c r="I1764" i="5"/>
  <c r="I1763" i="5" s="1"/>
  <c r="I1762" i="5" s="1"/>
  <c r="I1761" i="5" s="1"/>
  <c r="H1764" i="5"/>
  <c r="H1763" i="5" s="1"/>
  <c r="H1762" i="5" s="1"/>
  <c r="H1761" i="5" s="1"/>
  <c r="G1764" i="5"/>
  <c r="G1763" i="5" s="1"/>
  <c r="G1762" i="5" s="1"/>
  <c r="G1761" i="5" s="1"/>
  <c r="F1764" i="5"/>
  <c r="F1763" i="5" s="1"/>
  <c r="F1762" i="5" s="1"/>
  <c r="F1761" i="5" s="1"/>
  <c r="E1764" i="5"/>
  <c r="E1763" i="5" s="1"/>
  <c r="E1762" i="5" s="1"/>
  <c r="E1761" i="5" s="1"/>
  <c r="D1764" i="5"/>
  <c r="D1763" i="5" s="1"/>
  <c r="D1762" i="5" s="1"/>
  <c r="D1761" i="5" s="1"/>
  <c r="C1764" i="5"/>
  <c r="N1758" i="5"/>
  <c r="M1758" i="5"/>
  <c r="L1758" i="5"/>
  <c r="K1758" i="5"/>
  <c r="K1757" i="5" s="1"/>
  <c r="K1756" i="5" s="1"/>
  <c r="K1755" i="5" s="1"/>
  <c r="J1758" i="5"/>
  <c r="J1757" i="5" s="1"/>
  <c r="J1756" i="5" s="1"/>
  <c r="J1755" i="5" s="1"/>
  <c r="I1758" i="5"/>
  <c r="I1757" i="5" s="1"/>
  <c r="I1756" i="5" s="1"/>
  <c r="I1755" i="5" s="1"/>
  <c r="H1758" i="5"/>
  <c r="H1757" i="5" s="1"/>
  <c r="H1756" i="5" s="1"/>
  <c r="H1755" i="5" s="1"/>
  <c r="G1758" i="5"/>
  <c r="G1757" i="5" s="1"/>
  <c r="G1756" i="5" s="1"/>
  <c r="G1755" i="5" s="1"/>
  <c r="F1758" i="5"/>
  <c r="F1757" i="5" s="1"/>
  <c r="F1756" i="5" s="1"/>
  <c r="F1755" i="5" s="1"/>
  <c r="E1758" i="5"/>
  <c r="E1757" i="5" s="1"/>
  <c r="E1756" i="5" s="1"/>
  <c r="E1755" i="5" s="1"/>
  <c r="D1758" i="5"/>
  <c r="D1757" i="5" s="1"/>
  <c r="D1756" i="5" s="1"/>
  <c r="D1755" i="5" s="1"/>
  <c r="C1758" i="5"/>
  <c r="N1757" i="5"/>
  <c r="N1756" i="5" s="1"/>
  <c r="N1755" i="5" s="1"/>
  <c r="M1757" i="5"/>
  <c r="M1756" i="5" s="1"/>
  <c r="M1755" i="5" s="1"/>
  <c r="L1757" i="5"/>
  <c r="L1756" i="5" s="1"/>
  <c r="L1755" i="5" s="1"/>
  <c r="N1747" i="5"/>
  <c r="N1746" i="5" s="1"/>
  <c r="M1747" i="5"/>
  <c r="L1747" i="5"/>
  <c r="L1746" i="5" s="1"/>
  <c r="K1747" i="5"/>
  <c r="K1746" i="5" s="1"/>
  <c r="J1747" i="5"/>
  <c r="J1746" i="5" s="1"/>
  <c r="I1747" i="5"/>
  <c r="I1746" i="5" s="1"/>
  <c r="H1747" i="5"/>
  <c r="H1746" i="5" s="1"/>
  <c r="G1747" i="5"/>
  <c r="G1746" i="5" s="1"/>
  <c r="F1747" i="5"/>
  <c r="F1746" i="5" s="1"/>
  <c r="E1747" i="5"/>
  <c r="E1746" i="5" s="1"/>
  <c r="D1747" i="5"/>
  <c r="M1746" i="5"/>
  <c r="N1740" i="5"/>
  <c r="M1740" i="5"/>
  <c r="L1740" i="5"/>
  <c r="K1740" i="5"/>
  <c r="J1740" i="5"/>
  <c r="I1740" i="5"/>
  <c r="H1740" i="5"/>
  <c r="G1740" i="5"/>
  <c r="F1740" i="5"/>
  <c r="E1740" i="5"/>
  <c r="D1740" i="5"/>
  <c r="C1740" i="5"/>
  <c r="N1737" i="5"/>
  <c r="M1737" i="5"/>
  <c r="L1737" i="5"/>
  <c r="K1737" i="5"/>
  <c r="K1736" i="5" s="1"/>
  <c r="J1737" i="5"/>
  <c r="J1736" i="5" s="1"/>
  <c r="I1737" i="5"/>
  <c r="I1736" i="5" s="1"/>
  <c r="H1737" i="5"/>
  <c r="H1736" i="5" s="1"/>
  <c r="G1737" i="5"/>
  <c r="G1736" i="5" s="1"/>
  <c r="F1737" i="5"/>
  <c r="F1736" i="5" s="1"/>
  <c r="E1737" i="5"/>
  <c r="E1736" i="5" s="1"/>
  <c r="D1737" i="5"/>
  <c r="D1736" i="5" s="1"/>
  <c r="C1737" i="5"/>
  <c r="N1736" i="5"/>
  <c r="M1736" i="5"/>
  <c r="L1736" i="5"/>
  <c r="N1733" i="5"/>
  <c r="M1733" i="5"/>
  <c r="L1733" i="5"/>
  <c r="K1733" i="5"/>
  <c r="J1733" i="5"/>
  <c r="I1733" i="5"/>
  <c r="H1733" i="5"/>
  <c r="G1733" i="5"/>
  <c r="F1733" i="5"/>
  <c r="E1733" i="5"/>
  <c r="D1733" i="5"/>
  <c r="C1733" i="5"/>
  <c r="N1731" i="5"/>
  <c r="M1731" i="5"/>
  <c r="L1731" i="5"/>
  <c r="K1731" i="5"/>
  <c r="K1730" i="5" s="1"/>
  <c r="J1731" i="5"/>
  <c r="J1730" i="5" s="1"/>
  <c r="I1731" i="5"/>
  <c r="I1730" i="5" s="1"/>
  <c r="H1731" i="5"/>
  <c r="H1730" i="5" s="1"/>
  <c r="G1731" i="5"/>
  <c r="G1730" i="5" s="1"/>
  <c r="F1731" i="5"/>
  <c r="F1730" i="5" s="1"/>
  <c r="E1731" i="5"/>
  <c r="E1730" i="5" s="1"/>
  <c r="D1731" i="5"/>
  <c r="D1730" i="5" s="1"/>
  <c r="C1731" i="5"/>
  <c r="N1730" i="5"/>
  <c r="M1730" i="5"/>
  <c r="L1730" i="5"/>
  <c r="N1725" i="5"/>
  <c r="N1724" i="5" s="1"/>
  <c r="N1723" i="5" s="1"/>
  <c r="M1725" i="5"/>
  <c r="M1724" i="5" s="1"/>
  <c r="M1723" i="5" s="1"/>
  <c r="L1725" i="5"/>
  <c r="L1724" i="5" s="1"/>
  <c r="L1723" i="5" s="1"/>
  <c r="K1725" i="5"/>
  <c r="K1724" i="5" s="1"/>
  <c r="K1723" i="5" s="1"/>
  <c r="J1725" i="5"/>
  <c r="J1724" i="5" s="1"/>
  <c r="J1723" i="5" s="1"/>
  <c r="I1725" i="5"/>
  <c r="I1724" i="5" s="1"/>
  <c r="I1723" i="5" s="1"/>
  <c r="H1725" i="5"/>
  <c r="H1724" i="5" s="1"/>
  <c r="H1723" i="5" s="1"/>
  <c r="G1725" i="5"/>
  <c r="G1724" i="5" s="1"/>
  <c r="G1723" i="5" s="1"/>
  <c r="F1725" i="5"/>
  <c r="F1724" i="5" s="1"/>
  <c r="E1725" i="5"/>
  <c r="E1724" i="5" s="1"/>
  <c r="E1723" i="5" s="1"/>
  <c r="D1725" i="5"/>
  <c r="D1724" i="5" s="1"/>
  <c r="D1723" i="5" s="1"/>
  <c r="C1725" i="5"/>
  <c r="N1719" i="5"/>
  <c r="M1719" i="5"/>
  <c r="L1719" i="5"/>
  <c r="K1719" i="5"/>
  <c r="J1719" i="5"/>
  <c r="I1719" i="5"/>
  <c r="H1719" i="5"/>
  <c r="G1719" i="5"/>
  <c r="F1719" i="5"/>
  <c r="E1719" i="5"/>
  <c r="D1719" i="5"/>
  <c r="C1719" i="5"/>
  <c r="N1718" i="5"/>
  <c r="M1718" i="5"/>
  <c r="L1718" i="5"/>
  <c r="K1718" i="5"/>
  <c r="K1717" i="5" s="1"/>
  <c r="J1718" i="5"/>
  <c r="J1717" i="5" s="1"/>
  <c r="I1718" i="5"/>
  <c r="I1717" i="5" s="1"/>
  <c r="H1718" i="5"/>
  <c r="H1717" i="5" s="1"/>
  <c r="G1718" i="5"/>
  <c r="G1717" i="5" s="1"/>
  <c r="F1718" i="5"/>
  <c r="F1717" i="5" s="1"/>
  <c r="E1718" i="5"/>
  <c r="E1717" i="5" s="1"/>
  <c r="D1718" i="5"/>
  <c r="D1717" i="5" s="1"/>
  <c r="C1718" i="5"/>
  <c r="N1717" i="5"/>
  <c r="M1717" i="5"/>
  <c r="L1717" i="5"/>
  <c r="O1720" i="5"/>
  <c r="O1726" i="5"/>
  <c r="O1727" i="5"/>
  <c r="O1728" i="5"/>
  <c r="O1729" i="5"/>
  <c r="O1732" i="5"/>
  <c r="O1734" i="5"/>
  <c r="O1738" i="5"/>
  <c r="O1739" i="5"/>
  <c r="O1741" i="5"/>
  <c r="O1748" i="5"/>
  <c r="O1751" i="5"/>
  <c r="O1752" i="5"/>
  <c r="O1753" i="5"/>
  <c r="O1754" i="5"/>
  <c r="O1759" i="5"/>
  <c r="O1760" i="5"/>
  <c r="O1765" i="5"/>
  <c r="O1767" i="5"/>
  <c r="O1768" i="5"/>
  <c r="O1769" i="5"/>
  <c r="E1718" i="365" l="1"/>
  <c r="K1718" i="365" s="1"/>
  <c r="AC1718" i="365" s="1"/>
  <c r="E1719" i="365"/>
  <c r="K1719" i="365" s="1"/>
  <c r="AC1719" i="365" s="1"/>
  <c r="E1725" i="365"/>
  <c r="K1725" i="365" s="1"/>
  <c r="AC1725" i="365" s="1"/>
  <c r="E1758" i="365"/>
  <c r="K1758" i="365" s="1"/>
  <c r="AC1758" i="365" s="1"/>
  <c r="C1763" i="5"/>
  <c r="E1764" i="365"/>
  <c r="K1764" i="365" s="1"/>
  <c r="AC1764" i="365" s="1"/>
  <c r="E1766" i="365"/>
  <c r="K1766" i="365" s="1"/>
  <c r="AC1766" i="365" s="1"/>
  <c r="E1737" i="365"/>
  <c r="K1737" i="365" s="1"/>
  <c r="E1740" i="365"/>
  <c r="K1740" i="365" s="1"/>
  <c r="AC1740" i="365" s="1"/>
  <c r="E1731" i="365"/>
  <c r="K1731" i="365" s="1"/>
  <c r="AC1731" i="365" s="1"/>
  <c r="E1733" i="365"/>
  <c r="K1733" i="365" s="1"/>
  <c r="E1747" i="365"/>
  <c r="K1747" i="365" s="1"/>
  <c r="AC1747" i="365" s="1"/>
  <c r="C1762" i="5"/>
  <c r="C1717" i="5"/>
  <c r="C1757" i="5"/>
  <c r="D1746" i="5"/>
  <c r="C1736" i="5"/>
  <c r="N1745" i="5"/>
  <c r="N1744" i="5" s="1"/>
  <c r="N1743" i="5" s="1"/>
  <c r="N1742" i="5" s="1"/>
  <c r="N1735" i="5" s="1"/>
  <c r="G1745" i="5"/>
  <c r="G1744" i="5" s="1"/>
  <c r="G1743" i="5" s="1"/>
  <c r="G1742" i="5" s="1"/>
  <c r="G1735" i="5" s="1"/>
  <c r="K1745" i="5"/>
  <c r="K1744" i="5" s="1"/>
  <c r="K1743" i="5" s="1"/>
  <c r="K1742" i="5" s="1"/>
  <c r="K1735" i="5" s="1"/>
  <c r="D1745" i="5"/>
  <c r="H1745" i="5"/>
  <c r="H1744" i="5" s="1"/>
  <c r="H1743" i="5" s="1"/>
  <c r="H1742" i="5" s="1"/>
  <c r="H1735" i="5" s="1"/>
  <c r="L1745" i="5"/>
  <c r="L1744" i="5" s="1"/>
  <c r="L1743" i="5" s="1"/>
  <c r="L1742" i="5" s="1"/>
  <c r="L1735" i="5" s="1"/>
  <c r="E1745" i="5"/>
  <c r="E1744" i="5" s="1"/>
  <c r="E1743" i="5" s="1"/>
  <c r="E1742" i="5" s="1"/>
  <c r="E1735" i="5" s="1"/>
  <c r="I1745" i="5"/>
  <c r="I1744" i="5" s="1"/>
  <c r="I1743" i="5" s="1"/>
  <c r="I1742" i="5" s="1"/>
  <c r="I1735" i="5" s="1"/>
  <c r="M1745" i="5"/>
  <c r="M1744" i="5" s="1"/>
  <c r="M1743" i="5" s="1"/>
  <c r="M1742" i="5" s="1"/>
  <c r="M1735" i="5" s="1"/>
  <c r="F1745" i="5"/>
  <c r="F1744" i="5" s="1"/>
  <c r="F1743" i="5" s="1"/>
  <c r="F1742" i="5" s="1"/>
  <c r="F1735" i="5" s="1"/>
  <c r="J1745" i="5"/>
  <c r="J1744" i="5" s="1"/>
  <c r="J1743" i="5" s="1"/>
  <c r="J1742" i="5" s="1"/>
  <c r="J1735" i="5" s="1"/>
  <c r="E1722" i="5"/>
  <c r="E1721" i="5" s="1"/>
  <c r="I1722" i="5"/>
  <c r="I1721" i="5" s="1"/>
  <c r="I1716" i="5" s="1"/>
  <c r="I1715" i="5" s="1"/>
  <c r="I1714" i="5" s="1"/>
  <c r="M1722" i="5"/>
  <c r="M1721" i="5" s="1"/>
  <c r="M1716" i="5" s="1"/>
  <c r="M1715" i="5" s="1"/>
  <c r="M1714" i="5" s="1"/>
  <c r="C1744" i="5"/>
  <c r="H1722" i="5"/>
  <c r="H1721" i="5" s="1"/>
  <c r="L1722" i="5"/>
  <c r="L1721" i="5" s="1"/>
  <c r="L1716" i="5" s="1"/>
  <c r="L1715" i="5" s="1"/>
  <c r="L1714" i="5" s="1"/>
  <c r="C1730" i="5"/>
  <c r="J1722" i="5"/>
  <c r="J1721" i="5" s="1"/>
  <c r="J1716" i="5" s="1"/>
  <c r="J1715" i="5" s="1"/>
  <c r="J1714" i="5" s="1"/>
  <c r="N1722" i="5"/>
  <c r="N1721" i="5" s="1"/>
  <c r="N1716" i="5" s="1"/>
  <c r="N1715" i="5" s="1"/>
  <c r="N1714" i="5" s="1"/>
  <c r="C1724" i="5"/>
  <c r="K1722" i="5"/>
  <c r="K1721" i="5" s="1"/>
  <c r="K1716" i="5" s="1"/>
  <c r="K1715" i="5" s="1"/>
  <c r="K1714" i="5" s="1"/>
  <c r="D1722" i="5"/>
  <c r="D1721" i="5" s="1"/>
  <c r="O1740" i="5"/>
  <c r="O1736" i="5"/>
  <c r="O1719" i="5"/>
  <c r="O1747" i="5"/>
  <c r="O1757" i="5"/>
  <c r="O1764" i="5"/>
  <c r="F1723" i="5"/>
  <c r="F1722" i="5" s="1"/>
  <c r="F1721" i="5" s="1"/>
  <c r="F1716" i="5" s="1"/>
  <c r="F1715" i="5" s="1"/>
  <c r="F1714" i="5" s="1"/>
  <c r="H1716" i="5"/>
  <c r="H1715" i="5" s="1"/>
  <c r="H1714" i="5" s="1"/>
  <c r="E1716" i="5"/>
  <c r="E1715" i="5" s="1"/>
  <c r="E1714" i="5" s="1"/>
  <c r="D1716" i="5"/>
  <c r="D1715" i="5" s="1"/>
  <c r="D1714" i="5" s="1"/>
  <c r="O1731" i="5"/>
  <c r="O1717" i="5"/>
  <c r="O1718" i="5"/>
  <c r="O1725" i="5"/>
  <c r="O1733" i="5"/>
  <c r="O1737" i="5"/>
  <c r="O1745" i="5"/>
  <c r="O1746" i="5"/>
  <c r="O1758" i="5"/>
  <c r="O1762" i="5"/>
  <c r="O1763" i="5"/>
  <c r="O1766" i="5"/>
  <c r="G1722" i="5"/>
  <c r="G1721" i="5" s="1"/>
  <c r="G1716" i="5" s="1"/>
  <c r="E1724" i="365" l="1"/>
  <c r="K1724" i="365" s="1"/>
  <c r="AC1724" i="365" s="1"/>
  <c r="E1745" i="365"/>
  <c r="K1745" i="365" s="1"/>
  <c r="E1762" i="365"/>
  <c r="K1762" i="365" s="1"/>
  <c r="AC1762" i="365" s="1"/>
  <c r="E1717" i="365"/>
  <c r="K1717" i="365" s="1"/>
  <c r="AC1717" i="365" s="1"/>
  <c r="E1736" i="365"/>
  <c r="K1736" i="365" s="1"/>
  <c r="AC1736" i="365" s="1"/>
  <c r="E1757" i="365"/>
  <c r="K1757" i="365" s="1"/>
  <c r="AC1757" i="365" s="1"/>
  <c r="E1730" i="365"/>
  <c r="K1730" i="365" s="1"/>
  <c r="AC1730" i="365" s="1"/>
  <c r="E1746" i="365"/>
  <c r="K1746" i="365" s="1"/>
  <c r="AC1746" i="365" s="1"/>
  <c r="E1763" i="365"/>
  <c r="K1763" i="365" s="1"/>
  <c r="AC1763" i="365" s="1"/>
  <c r="O1730" i="5"/>
  <c r="C1756" i="5"/>
  <c r="C1761" i="5"/>
  <c r="N1713" i="5"/>
  <c r="N1712" i="5" s="1"/>
  <c r="D1744" i="5"/>
  <c r="D1743" i="5" s="1"/>
  <c r="D1742" i="5" s="1"/>
  <c r="D1735" i="5" s="1"/>
  <c r="D1713" i="5" s="1"/>
  <c r="D1712" i="5" s="1"/>
  <c r="O1724" i="5"/>
  <c r="E1713" i="5"/>
  <c r="E1712" i="5" s="1"/>
  <c r="M1713" i="5"/>
  <c r="M1712" i="5" s="1"/>
  <c r="C1723" i="5"/>
  <c r="L1713" i="5"/>
  <c r="L1712" i="5" s="1"/>
  <c r="H1713" i="5"/>
  <c r="H1712" i="5" s="1"/>
  <c r="K1713" i="5"/>
  <c r="K1712" i="5" s="1"/>
  <c r="J1713" i="5"/>
  <c r="J1712" i="5" s="1"/>
  <c r="I1713" i="5"/>
  <c r="I1712" i="5" s="1"/>
  <c r="F1713" i="5"/>
  <c r="F1712" i="5" s="1"/>
  <c r="G1715" i="5"/>
  <c r="E1744" i="365" l="1"/>
  <c r="K1744" i="365" s="1"/>
  <c r="E1723" i="365"/>
  <c r="K1723" i="365" s="1"/>
  <c r="AC1723" i="365" s="1"/>
  <c r="E1756" i="365"/>
  <c r="K1756" i="365" s="1"/>
  <c r="AC1756" i="365" s="1"/>
  <c r="E1761" i="365"/>
  <c r="K1761" i="365" s="1"/>
  <c r="AC1761" i="365" s="1"/>
  <c r="C1755" i="5"/>
  <c r="O1756" i="5"/>
  <c r="O1761" i="5"/>
  <c r="O1744" i="5"/>
  <c r="C1722" i="5"/>
  <c r="O1723" i="5"/>
  <c r="G1714" i="5"/>
  <c r="O14" i="5"/>
  <c r="O29" i="5"/>
  <c r="O36" i="5"/>
  <c r="O45" i="5"/>
  <c r="O52" i="5"/>
  <c r="O60" i="5"/>
  <c r="O67" i="5"/>
  <c r="O95" i="5"/>
  <c r="O102" i="5"/>
  <c r="O109" i="5"/>
  <c r="O116" i="5"/>
  <c r="O124" i="5"/>
  <c r="O126" i="5"/>
  <c r="O129" i="5"/>
  <c r="O134" i="5"/>
  <c r="O139" i="5"/>
  <c r="O145" i="5"/>
  <c r="O152" i="5"/>
  <c r="O155" i="5"/>
  <c r="O158" i="5"/>
  <c r="O168" i="5"/>
  <c r="O175" i="5"/>
  <c r="O183" i="5"/>
  <c r="O190" i="5"/>
  <c r="O199" i="5"/>
  <c r="O200" i="5"/>
  <c r="O202" i="5"/>
  <c r="O210" i="5"/>
  <c r="O215" i="5"/>
  <c r="O217" i="5"/>
  <c r="O223" i="5"/>
  <c r="O224" i="5"/>
  <c r="O227" i="5"/>
  <c r="O229" i="5"/>
  <c r="O231" i="5"/>
  <c r="O234" i="5"/>
  <c r="O242" i="5"/>
  <c r="O243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5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15" i="5"/>
  <c r="O420" i="5"/>
  <c r="O421" i="5"/>
  <c r="O425" i="5"/>
  <c r="O432" i="5"/>
  <c r="O433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51" i="5"/>
  <c r="O453" i="5"/>
  <c r="O454" i="5"/>
  <c r="O455" i="5"/>
  <c r="O456" i="5"/>
  <c r="O457" i="5"/>
  <c r="O458" i="5"/>
  <c r="O459" i="5"/>
  <c r="O460" i="5"/>
  <c r="O461" i="5"/>
  <c r="O462" i="5"/>
  <c r="O463" i="5"/>
  <c r="O496" i="5"/>
  <c r="O500" i="5"/>
  <c r="O506" i="5"/>
  <c r="O507" i="5"/>
  <c r="O512" i="5"/>
  <c r="O513" i="5"/>
  <c r="O520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683" i="5"/>
  <c r="O684" i="5"/>
  <c r="O688" i="5"/>
  <c r="O713" i="5"/>
  <c r="O719" i="5"/>
  <c r="O731" i="5"/>
  <c r="O732" i="5"/>
  <c r="O737" i="5"/>
  <c r="O742" i="5"/>
  <c r="O998" i="5"/>
  <c r="O1000" i="5"/>
  <c r="O1002" i="5"/>
  <c r="O1004" i="5"/>
  <c r="O1006" i="5"/>
  <c r="O1008" i="5"/>
  <c r="O1013" i="5"/>
  <c r="O1018" i="5"/>
  <c r="O1021" i="5"/>
  <c r="O1024" i="5"/>
  <c r="O1028" i="5"/>
  <c r="O1034" i="5"/>
  <c r="O1036" i="5"/>
  <c r="O1040" i="5"/>
  <c r="O1042" i="5"/>
  <c r="O1044" i="5"/>
  <c r="O1046" i="5"/>
  <c r="O1048" i="5"/>
  <c r="O1056" i="5"/>
  <c r="O1094" i="5"/>
  <c r="O1096" i="5"/>
  <c r="O1098" i="5"/>
  <c r="O1100" i="5"/>
  <c r="N144" i="5"/>
  <c r="M144" i="5"/>
  <c r="L144" i="5"/>
  <c r="K144" i="5"/>
  <c r="J144" i="5"/>
  <c r="I144" i="5"/>
  <c r="H144" i="5"/>
  <c r="G144" i="5"/>
  <c r="F144" i="5"/>
  <c r="E144" i="5"/>
  <c r="D144" i="5"/>
  <c r="N143" i="5"/>
  <c r="M143" i="5"/>
  <c r="L143" i="5"/>
  <c r="K143" i="5"/>
  <c r="J143" i="5"/>
  <c r="I143" i="5"/>
  <c r="H143" i="5"/>
  <c r="G143" i="5"/>
  <c r="F143" i="5"/>
  <c r="E143" i="5"/>
  <c r="D143" i="5"/>
  <c r="N142" i="5"/>
  <c r="M142" i="5"/>
  <c r="L142" i="5"/>
  <c r="K142" i="5"/>
  <c r="J142" i="5"/>
  <c r="I142" i="5"/>
  <c r="H142" i="5"/>
  <c r="G142" i="5"/>
  <c r="F142" i="5"/>
  <c r="E142" i="5"/>
  <c r="D142" i="5"/>
  <c r="N141" i="5"/>
  <c r="M141" i="5"/>
  <c r="L141" i="5"/>
  <c r="K141" i="5"/>
  <c r="J141" i="5"/>
  <c r="I141" i="5"/>
  <c r="H141" i="5"/>
  <c r="G141" i="5"/>
  <c r="F141" i="5"/>
  <c r="E141" i="5"/>
  <c r="D141" i="5"/>
  <c r="N140" i="5"/>
  <c r="M140" i="5"/>
  <c r="L140" i="5"/>
  <c r="K140" i="5"/>
  <c r="J140" i="5"/>
  <c r="I140" i="5"/>
  <c r="H140" i="5"/>
  <c r="G140" i="5"/>
  <c r="F140" i="5"/>
  <c r="E140" i="5"/>
  <c r="D140" i="5"/>
  <c r="C144" i="5"/>
  <c r="C143" i="5"/>
  <c r="C142" i="5"/>
  <c r="C141" i="5"/>
  <c r="C140" i="5"/>
  <c r="E140" i="365" l="1"/>
  <c r="K140" i="365" s="1"/>
  <c r="E1722" i="365"/>
  <c r="K1722" i="365" s="1"/>
  <c r="AC1722" i="365" s="1"/>
  <c r="E141" i="365"/>
  <c r="K141" i="365" s="1"/>
  <c r="C1721" i="5"/>
  <c r="E142" i="365"/>
  <c r="K142" i="365" s="1"/>
  <c r="E1755" i="365"/>
  <c r="K1755" i="365" s="1"/>
  <c r="AC1755" i="365" s="1"/>
  <c r="E144" i="365"/>
  <c r="K144" i="365" s="1"/>
  <c r="E143" i="365"/>
  <c r="K143" i="365" s="1"/>
  <c r="O1722" i="5"/>
  <c r="O1755" i="5"/>
  <c r="C1743" i="5"/>
  <c r="C1716" i="5"/>
  <c r="O1721" i="5"/>
  <c r="O142" i="5"/>
  <c r="G1713" i="5"/>
  <c r="O144" i="5"/>
  <c r="O140" i="5"/>
  <c r="O141" i="5"/>
  <c r="O143" i="5"/>
  <c r="E1716" i="365" l="1"/>
  <c r="K1716" i="365" s="1"/>
  <c r="AC1716" i="365" s="1"/>
  <c r="AC144" i="365"/>
  <c r="E1721" i="365"/>
  <c r="K1721" i="365" s="1"/>
  <c r="AC1721" i="365" s="1"/>
  <c r="E1743" i="365"/>
  <c r="K1743" i="365" s="1"/>
  <c r="AC143" i="365"/>
  <c r="AC142" i="365"/>
  <c r="AC141" i="365"/>
  <c r="AC140" i="365"/>
  <c r="C1742" i="5"/>
  <c r="O1743" i="5"/>
  <c r="C1715" i="5"/>
  <c r="O1716" i="5"/>
  <c r="G1712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O1109" i="5"/>
  <c r="O1110" i="5"/>
  <c r="O1112" i="5"/>
  <c r="O1114" i="5"/>
  <c r="O1115" i="5"/>
  <c r="O1117" i="5"/>
  <c r="O1122" i="5"/>
  <c r="O1124" i="5"/>
  <c r="O1127" i="5"/>
  <c r="O1128" i="5"/>
  <c r="O1130" i="5"/>
  <c r="O1136" i="5"/>
  <c r="O1137" i="5"/>
  <c r="O1139" i="5"/>
  <c r="O1141" i="5"/>
  <c r="O1142" i="5"/>
  <c r="O1144" i="5"/>
  <c r="O1148" i="5"/>
  <c r="O1150" i="5"/>
  <c r="O1155" i="5"/>
  <c r="O1156" i="5"/>
  <c r="O1158" i="5"/>
  <c r="O1160" i="5"/>
  <c r="O1161" i="5"/>
  <c r="O1163" i="5"/>
  <c r="O1165" i="5"/>
  <c r="O1166" i="5"/>
  <c r="O1168" i="5"/>
  <c r="O1171" i="5"/>
  <c r="O1175" i="5"/>
  <c r="O1176" i="5"/>
  <c r="O1177" i="5"/>
  <c r="O1178" i="5"/>
  <c r="O1179" i="5"/>
  <c r="O1181" i="5"/>
  <c r="O1183" i="5"/>
  <c r="O1195" i="5"/>
  <c r="O1196" i="5"/>
  <c r="O1197" i="5"/>
  <c r="O1203" i="5"/>
  <c r="O1204" i="5"/>
  <c r="O1210" i="5"/>
  <c r="O1211" i="5"/>
  <c r="O1212" i="5"/>
  <c r="O1213" i="5"/>
  <c r="O1214" i="5"/>
  <c r="O1215" i="5"/>
  <c r="O1216" i="5"/>
  <c r="O1218" i="5"/>
  <c r="O1219" i="5"/>
  <c r="O1221" i="5"/>
  <c r="O1222" i="5"/>
  <c r="O1223" i="5"/>
  <c r="O1224" i="5"/>
  <c r="O1225" i="5"/>
  <c r="O1226" i="5"/>
  <c r="O1237" i="5"/>
  <c r="O1238" i="5"/>
  <c r="O1256" i="5"/>
  <c r="O1260" i="5"/>
  <c r="O1263" i="5"/>
  <c r="O1268" i="5"/>
  <c r="O1270" i="5"/>
  <c r="O1271" i="5"/>
  <c r="O1275" i="5"/>
  <c r="O1278" i="5"/>
  <c r="O1279" i="5"/>
  <c r="O1280" i="5"/>
  <c r="O1281" i="5"/>
  <c r="O1282" i="5"/>
  <c r="O1283" i="5"/>
  <c r="O1285" i="5"/>
  <c r="O1286" i="5"/>
  <c r="O1287" i="5"/>
  <c r="O1288" i="5"/>
  <c r="O1289" i="5"/>
  <c r="O1293" i="5"/>
  <c r="O1294" i="5"/>
  <c r="O1295" i="5"/>
  <c r="O1296" i="5"/>
  <c r="O1297" i="5"/>
  <c r="O1298" i="5"/>
  <c r="O1299" i="5"/>
  <c r="O1300" i="5"/>
  <c r="O1301" i="5"/>
  <c r="O1302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1" i="5"/>
  <c r="O1392" i="5"/>
  <c r="O1490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7" i="5"/>
  <c r="O1508" i="5"/>
  <c r="O1509" i="5"/>
  <c r="O1510" i="5"/>
  <c r="O1511" i="5"/>
  <c r="O1512" i="5"/>
  <c r="O1513" i="5"/>
  <c r="O1514" i="5"/>
  <c r="O1515" i="5"/>
  <c r="O1516" i="5"/>
  <c r="O1517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30" i="5"/>
  <c r="O1631" i="5"/>
  <c r="O1633" i="5"/>
  <c r="O1634" i="5"/>
  <c r="O1635" i="5"/>
  <c r="O1636" i="5"/>
  <c r="O1638" i="5"/>
  <c r="O1639" i="5"/>
  <c r="O1641" i="5"/>
  <c r="O1642" i="5"/>
  <c r="O1643" i="5"/>
  <c r="O1647" i="5"/>
  <c r="O1651" i="5"/>
  <c r="O1652" i="5"/>
  <c r="O1654" i="5"/>
  <c r="O1655" i="5"/>
  <c r="O1656" i="5"/>
  <c r="O1657" i="5"/>
  <c r="O1660" i="5"/>
  <c r="O1661" i="5"/>
  <c r="O1663" i="5"/>
  <c r="O1664" i="5"/>
  <c r="O1665" i="5"/>
  <c r="O1666" i="5"/>
  <c r="O1667" i="5"/>
  <c r="N1662" i="5"/>
  <c r="M1662" i="5"/>
  <c r="L1662" i="5"/>
  <c r="K1662" i="5"/>
  <c r="J1662" i="5"/>
  <c r="I1662" i="5"/>
  <c r="H1662" i="5"/>
  <c r="G1662" i="5"/>
  <c r="F1662" i="5"/>
  <c r="E1662" i="5"/>
  <c r="D1662" i="5"/>
  <c r="C1662" i="5"/>
  <c r="N1659" i="5"/>
  <c r="M1659" i="5"/>
  <c r="L1659" i="5"/>
  <c r="K1659" i="5"/>
  <c r="J1659" i="5"/>
  <c r="I1659" i="5"/>
  <c r="H1659" i="5"/>
  <c r="G1659" i="5"/>
  <c r="F1659" i="5"/>
  <c r="E1659" i="5"/>
  <c r="D1659" i="5"/>
  <c r="D1658" i="5" s="1"/>
  <c r="C1659" i="5"/>
  <c r="C1658" i="5" s="1"/>
  <c r="N1658" i="5"/>
  <c r="M1658" i="5"/>
  <c r="L1658" i="5"/>
  <c r="K1658" i="5"/>
  <c r="J1658" i="5"/>
  <c r="I1658" i="5"/>
  <c r="H1658" i="5"/>
  <c r="G1658" i="5"/>
  <c r="F1658" i="5"/>
  <c r="E1658" i="5"/>
  <c r="N1653" i="5"/>
  <c r="M1653" i="5"/>
  <c r="L1653" i="5"/>
  <c r="K1653" i="5"/>
  <c r="J1653" i="5"/>
  <c r="I1653" i="5"/>
  <c r="H1653" i="5"/>
  <c r="G1653" i="5"/>
  <c r="F1653" i="5"/>
  <c r="E1653" i="5"/>
  <c r="D1653" i="5"/>
  <c r="D1650" i="5" s="1"/>
  <c r="C1653" i="5"/>
  <c r="N1650" i="5"/>
  <c r="M1650" i="5"/>
  <c r="M1649" i="5" s="1"/>
  <c r="M1648" i="5" s="1"/>
  <c r="L1650" i="5"/>
  <c r="K1650" i="5"/>
  <c r="J1650" i="5"/>
  <c r="I1650" i="5"/>
  <c r="I1649" i="5" s="1"/>
  <c r="I1648" i="5" s="1"/>
  <c r="H1650" i="5"/>
  <c r="G1650" i="5"/>
  <c r="F1650" i="5"/>
  <c r="E1650" i="5"/>
  <c r="E1649" i="5" s="1"/>
  <c r="E1648" i="5" s="1"/>
  <c r="N1646" i="5"/>
  <c r="M1646" i="5"/>
  <c r="L1646" i="5"/>
  <c r="K1646" i="5"/>
  <c r="J1646" i="5"/>
  <c r="J1645" i="5" s="1"/>
  <c r="J1644" i="5" s="1"/>
  <c r="I1646" i="5"/>
  <c r="I1645" i="5" s="1"/>
  <c r="I1644" i="5" s="1"/>
  <c r="H1646" i="5"/>
  <c r="H1645" i="5" s="1"/>
  <c r="H1644" i="5" s="1"/>
  <c r="G1646" i="5"/>
  <c r="G1645" i="5" s="1"/>
  <c r="G1644" i="5" s="1"/>
  <c r="F1646" i="5"/>
  <c r="F1645" i="5" s="1"/>
  <c r="F1644" i="5" s="1"/>
  <c r="E1646" i="5"/>
  <c r="E1645" i="5" s="1"/>
  <c r="E1644" i="5" s="1"/>
  <c r="D1646" i="5"/>
  <c r="D1645" i="5" s="1"/>
  <c r="D1644" i="5" s="1"/>
  <c r="C1646" i="5"/>
  <c r="N1645" i="5"/>
  <c r="N1644" i="5" s="1"/>
  <c r="M1645" i="5"/>
  <c r="M1644" i="5" s="1"/>
  <c r="L1645" i="5"/>
  <c r="L1644" i="5" s="1"/>
  <c r="K1645" i="5"/>
  <c r="K1644" i="5" s="1"/>
  <c r="N1640" i="5"/>
  <c r="M1640" i="5"/>
  <c r="L1640" i="5"/>
  <c r="K1640" i="5"/>
  <c r="J1640" i="5"/>
  <c r="I1640" i="5"/>
  <c r="H1640" i="5"/>
  <c r="G1640" i="5"/>
  <c r="F1640" i="5"/>
  <c r="E1640" i="5"/>
  <c r="D1640" i="5"/>
  <c r="C1640" i="5"/>
  <c r="N1637" i="5"/>
  <c r="M1637" i="5"/>
  <c r="L1637" i="5"/>
  <c r="K1637" i="5"/>
  <c r="J1637" i="5"/>
  <c r="I1637" i="5"/>
  <c r="H1637" i="5"/>
  <c r="G1637" i="5"/>
  <c r="F1637" i="5"/>
  <c r="E1637" i="5"/>
  <c r="D1637" i="5"/>
  <c r="C1637" i="5"/>
  <c r="N1632" i="5"/>
  <c r="M1632" i="5"/>
  <c r="L1632" i="5"/>
  <c r="K1632" i="5"/>
  <c r="J1632" i="5"/>
  <c r="I1632" i="5"/>
  <c r="H1632" i="5"/>
  <c r="G1632" i="5"/>
  <c r="F1632" i="5"/>
  <c r="E1632" i="5"/>
  <c r="D1632" i="5"/>
  <c r="C1632" i="5"/>
  <c r="N1629" i="5"/>
  <c r="M1629" i="5"/>
  <c r="M1518" i="5" s="1"/>
  <c r="L1629" i="5"/>
  <c r="K1629" i="5"/>
  <c r="K1518" i="5" s="1"/>
  <c r="J1629" i="5"/>
  <c r="J1518" i="5" s="1"/>
  <c r="I1629" i="5"/>
  <c r="I1518" i="5" s="1"/>
  <c r="H1629" i="5"/>
  <c r="H1518" i="5" s="1"/>
  <c r="G1629" i="5"/>
  <c r="G1518" i="5" s="1"/>
  <c r="F1629" i="5"/>
  <c r="F1518" i="5" s="1"/>
  <c r="E1629" i="5"/>
  <c r="E1518" i="5" s="1"/>
  <c r="D1629" i="5"/>
  <c r="D1518" i="5" s="1"/>
  <c r="C1629" i="5"/>
  <c r="N1506" i="5"/>
  <c r="M1506" i="5"/>
  <c r="L1506" i="5"/>
  <c r="L1505" i="5" s="1"/>
  <c r="K1506" i="5"/>
  <c r="K1505" i="5" s="1"/>
  <c r="J1506" i="5"/>
  <c r="J1505" i="5" s="1"/>
  <c r="I1506" i="5"/>
  <c r="I1505" i="5" s="1"/>
  <c r="H1506" i="5"/>
  <c r="H1505" i="5" s="1"/>
  <c r="G1506" i="5"/>
  <c r="G1505" i="5" s="1"/>
  <c r="F1506" i="5"/>
  <c r="F1505" i="5" s="1"/>
  <c r="E1506" i="5"/>
  <c r="E1505" i="5" s="1"/>
  <c r="D1506" i="5"/>
  <c r="D1505" i="5" s="1"/>
  <c r="C1506" i="5"/>
  <c r="N1505" i="5"/>
  <c r="M1505" i="5"/>
  <c r="N1491" i="5"/>
  <c r="M1491" i="5"/>
  <c r="M1479" i="5" s="1"/>
  <c r="L1491" i="5"/>
  <c r="L1479" i="5" s="1"/>
  <c r="K1491" i="5"/>
  <c r="K1479" i="5" s="1"/>
  <c r="J1491" i="5"/>
  <c r="J1479" i="5" s="1"/>
  <c r="I1491" i="5"/>
  <c r="H1491" i="5"/>
  <c r="H1479" i="5" s="1"/>
  <c r="G1491" i="5"/>
  <c r="F1491" i="5"/>
  <c r="F1479" i="5" s="1"/>
  <c r="E1491" i="5"/>
  <c r="D1491" i="5"/>
  <c r="D1479" i="5" s="1"/>
  <c r="C1491" i="5"/>
  <c r="N1479" i="5"/>
  <c r="I1479" i="5"/>
  <c r="G1479" i="5"/>
  <c r="E1479" i="5"/>
  <c r="N1292" i="5"/>
  <c r="N1291" i="5" s="1"/>
  <c r="M1292" i="5"/>
  <c r="M1291" i="5" s="1"/>
  <c r="L1292" i="5"/>
  <c r="L1291" i="5" s="1"/>
  <c r="K1292" i="5"/>
  <c r="K1291" i="5" s="1"/>
  <c r="J1292" i="5"/>
  <c r="J1291" i="5" s="1"/>
  <c r="I1292" i="5"/>
  <c r="I1291" i="5" s="1"/>
  <c r="H1292" i="5"/>
  <c r="H1291" i="5" s="1"/>
  <c r="G1292" i="5"/>
  <c r="G1291" i="5" s="1"/>
  <c r="N1277" i="5"/>
  <c r="M1277" i="5"/>
  <c r="L1277" i="5"/>
  <c r="K1277" i="5"/>
  <c r="J1277" i="5"/>
  <c r="I1277" i="5"/>
  <c r="I1276" i="5" s="1"/>
  <c r="H1277" i="5"/>
  <c r="H1276" i="5" s="1"/>
  <c r="G1277" i="5"/>
  <c r="G1276" i="5" s="1"/>
  <c r="F1277" i="5"/>
  <c r="F1276" i="5" s="1"/>
  <c r="E1277" i="5"/>
  <c r="E1276" i="5" s="1"/>
  <c r="D1277" i="5"/>
  <c r="D1276" i="5" s="1"/>
  <c r="C1277" i="5"/>
  <c r="N1276" i="5"/>
  <c r="M1276" i="5"/>
  <c r="L1276" i="5"/>
  <c r="K1276" i="5"/>
  <c r="J1276" i="5"/>
  <c r="N1274" i="5"/>
  <c r="M1274" i="5"/>
  <c r="L1274" i="5"/>
  <c r="K1274" i="5"/>
  <c r="K1273" i="5" s="1"/>
  <c r="K1272" i="5" s="1"/>
  <c r="J1274" i="5"/>
  <c r="J1273" i="5" s="1"/>
  <c r="J1272" i="5" s="1"/>
  <c r="I1274" i="5"/>
  <c r="I1273" i="5" s="1"/>
  <c r="I1272" i="5" s="1"/>
  <c r="H1274" i="5"/>
  <c r="H1273" i="5" s="1"/>
  <c r="H1272" i="5" s="1"/>
  <c r="G1274" i="5"/>
  <c r="G1273" i="5" s="1"/>
  <c r="G1272" i="5" s="1"/>
  <c r="F1274" i="5"/>
  <c r="F1273" i="5" s="1"/>
  <c r="F1272" i="5" s="1"/>
  <c r="E1274" i="5"/>
  <c r="E1273" i="5" s="1"/>
  <c r="E1272" i="5" s="1"/>
  <c r="D1274" i="5"/>
  <c r="D1273" i="5" s="1"/>
  <c r="D1272" i="5" s="1"/>
  <c r="C1274" i="5"/>
  <c r="N1273" i="5"/>
  <c r="N1272" i="5" s="1"/>
  <c r="M1273" i="5"/>
  <c r="M1272" i="5" s="1"/>
  <c r="L1273" i="5"/>
  <c r="L1272" i="5" s="1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N1267" i="5"/>
  <c r="M1267" i="5"/>
  <c r="L1267" i="5"/>
  <c r="L1266" i="5" s="1"/>
  <c r="L1265" i="5" s="1"/>
  <c r="K1267" i="5"/>
  <c r="K1266" i="5" s="1"/>
  <c r="J1267" i="5"/>
  <c r="J1266" i="5" s="1"/>
  <c r="J1265" i="5" s="1"/>
  <c r="I1267" i="5"/>
  <c r="I1266" i="5" s="1"/>
  <c r="I1265" i="5" s="1"/>
  <c r="H1267" i="5"/>
  <c r="H1266" i="5" s="1"/>
  <c r="H1265" i="5" s="1"/>
  <c r="G1267" i="5"/>
  <c r="G1266" i="5" s="1"/>
  <c r="F1267" i="5"/>
  <c r="F1266" i="5" s="1"/>
  <c r="F1265" i="5" s="1"/>
  <c r="E1267" i="5"/>
  <c r="E1266" i="5" s="1"/>
  <c r="E1265" i="5" s="1"/>
  <c r="D1267" i="5"/>
  <c r="D1266" i="5" s="1"/>
  <c r="D1265" i="5" s="1"/>
  <c r="C1267" i="5"/>
  <c r="N1266" i="5"/>
  <c r="N1265" i="5" s="1"/>
  <c r="M1266" i="5"/>
  <c r="M1265" i="5" s="1"/>
  <c r="N1262" i="5"/>
  <c r="M1262" i="5"/>
  <c r="M1261" i="5" s="1"/>
  <c r="L1262" i="5"/>
  <c r="L1261" i="5" s="1"/>
  <c r="K1262" i="5"/>
  <c r="K1261" i="5" s="1"/>
  <c r="J1262" i="5"/>
  <c r="I1262" i="5"/>
  <c r="I1261" i="5" s="1"/>
  <c r="H1262" i="5"/>
  <c r="H1261" i="5" s="1"/>
  <c r="G1262" i="5"/>
  <c r="G1261" i="5" s="1"/>
  <c r="F1262" i="5"/>
  <c r="F1261" i="5" s="1"/>
  <c r="E1262" i="5"/>
  <c r="E1261" i="5" s="1"/>
  <c r="D1262" i="5"/>
  <c r="D1261" i="5" s="1"/>
  <c r="C1262" i="5"/>
  <c r="N1261" i="5"/>
  <c r="J1261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N1258" i="5"/>
  <c r="M1258" i="5"/>
  <c r="L1258" i="5"/>
  <c r="K1258" i="5"/>
  <c r="J1258" i="5"/>
  <c r="I1258" i="5"/>
  <c r="H1258" i="5"/>
  <c r="G1258" i="5"/>
  <c r="F1258" i="5"/>
  <c r="E1258" i="5"/>
  <c r="D1258" i="5"/>
  <c r="N1255" i="5"/>
  <c r="M1255" i="5"/>
  <c r="L1255" i="5"/>
  <c r="K1255" i="5"/>
  <c r="J1255" i="5"/>
  <c r="J1254" i="5" s="1"/>
  <c r="J1253" i="5" s="1"/>
  <c r="J1252" i="5" s="1"/>
  <c r="J1251" i="5" s="1"/>
  <c r="J1250" i="5" s="1"/>
  <c r="I1255" i="5"/>
  <c r="I1254" i="5" s="1"/>
  <c r="I1253" i="5" s="1"/>
  <c r="I1252" i="5" s="1"/>
  <c r="I1251" i="5" s="1"/>
  <c r="I1250" i="5" s="1"/>
  <c r="H1255" i="5"/>
  <c r="H1254" i="5" s="1"/>
  <c r="H1253" i="5" s="1"/>
  <c r="H1252" i="5" s="1"/>
  <c r="H1251" i="5" s="1"/>
  <c r="H1250" i="5" s="1"/>
  <c r="G1255" i="5"/>
  <c r="G1254" i="5" s="1"/>
  <c r="G1253" i="5" s="1"/>
  <c r="G1252" i="5" s="1"/>
  <c r="G1251" i="5" s="1"/>
  <c r="G1250" i="5" s="1"/>
  <c r="F1255" i="5"/>
  <c r="F1254" i="5" s="1"/>
  <c r="F1253" i="5" s="1"/>
  <c r="F1252" i="5" s="1"/>
  <c r="F1251" i="5" s="1"/>
  <c r="F1250" i="5" s="1"/>
  <c r="E1255" i="5"/>
  <c r="E1254" i="5" s="1"/>
  <c r="E1253" i="5" s="1"/>
  <c r="E1252" i="5" s="1"/>
  <c r="E1251" i="5" s="1"/>
  <c r="E1250" i="5" s="1"/>
  <c r="D1255" i="5"/>
  <c r="D1254" i="5" s="1"/>
  <c r="D1253" i="5" s="1"/>
  <c r="D1252" i="5" s="1"/>
  <c r="D1251" i="5" s="1"/>
  <c r="D1250" i="5" s="1"/>
  <c r="C1255" i="5"/>
  <c r="N1254" i="5"/>
  <c r="N1253" i="5" s="1"/>
  <c r="N1252" i="5" s="1"/>
  <c r="N1251" i="5" s="1"/>
  <c r="N1250" i="5" s="1"/>
  <c r="M1254" i="5"/>
  <c r="M1253" i="5" s="1"/>
  <c r="M1252" i="5" s="1"/>
  <c r="M1251" i="5" s="1"/>
  <c r="M1250" i="5" s="1"/>
  <c r="L1254" i="5"/>
  <c r="L1253" i="5" s="1"/>
  <c r="L1252" i="5" s="1"/>
  <c r="L1251" i="5" s="1"/>
  <c r="L1250" i="5" s="1"/>
  <c r="K1254" i="5"/>
  <c r="K1253" i="5" s="1"/>
  <c r="K1252" i="5" s="1"/>
  <c r="K1251" i="5" s="1"/>
  <c r="K1250" i="5" s="1"/>
  <c r="C1254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N1236" i="5"/>
  <c r="N1235" i="5" s="1"/>
  <c r="M1236" i="5"/>
  <c r="M1235" i="5" s="1"/>
  <c r="L1236" i="5"/>
  <c r="L1235" i="5" s="1"/>
  <c r="K1236" i="5"/>
  <c r="K1235" i="5" s="1"/>
  <c r="J1236" i="5"/>
  <c r="H1236" i="5"/>
  <c r="H1235" i="5" s="1"/>
  <c r="G1236" i="5"/>
  <c r="G1235" i="5" s="1"/>
  <c r="F1236" i="5"/>
  <c r="F1235" i="5" s="1"/>
  <c r="E1236" i="5"/>
  <c r="E1235" i="5" s="1"/>
  <c r="D1236" i="5"/>
  <c r="I1235" i="5"/>
  <c r="C1235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N1209" i="5"/>
  <c r="N1208" i="5" s="1"/>
  <c r="N1207" i="5" s="1"/>
  <c r="N1206" i="5" s="1"/>
  <c r="N1205" i="5" s="1"/>
  <c r="M1209" i="5"/>
  <c r="M1208" i="5" s="1"/>
  <c r="M1207" i="5" s="1"/>
  <c r="M1206" i="5" s="1"/>
  <c r="M1205" i="5" s="1"/>
  <c r="L1209" i="5"/>
  <c r="L1208" i="5" s="1"/>
  <c r="L1207" i="5" s="1"/>
  <c r="L1206" i="5" s="1"/>
  <c r="L1205" i="5" s="1"/>
  <c r="K1209" i="5"/>
  <c r="K1208" i="5" s="1"/>
  <c r="K1207" i="5" s="1"/>
  <c r="K1206" i="5" s="1"/>
  <c r="K1205" i="5" s="1"/>
  <c r="J1209" i="5"/>
  <c r="J1208" i="5" s="1"/>
  <c r="J1207" i="5" s="1"/>
  <c r="J1206" i="5" s="1"/>
  <c r="J1205" i="5" s="1"/>
  <c r="I1209" i="5"/>
  <c r="I1208" i="5" s="1"/>
  <c r="I1207" i="5" s="1"/>
  <c r="I1206" i="5" s="1"/>
  <c r="I1205" i="5" s="1"/>
  <c r="H1209" i="5"/>
  <c r="H1208" i="5" s="1"/>
  <c r="H1207" i="5" s="1"/>
  <c r="H1206" i="5" s="1"/>
  <c r="H1205" i="5" s="1"/>
  <c r="G1209" i="5"/>
  <c r="G1208" i="5" s="1"/>
  <c r="G1207" i="5" s="1"/>
  <c r="G1206" i="5" s="1"/>
  <c r="G1205" i="5" s="1"/>
  <c r="F1209" i="5"/>
  <c r="F1208" i="5" s="1"/>
  <c r="F1207" i="5" s="1"/>
  <c r="F1206" i="5" s="1"/>
  <c r="F1205" i="5" s="1"/>
  <c r="E1209" i="5"/>
  <c r="E1208" i="5" s="1"/>
  <c r="E1207" i="5" s="1"/>
  <c r="E1206" i="5" s="1"/>
  <c r="E1205" i="5" s="1"/>
  <c r="D1209" i="5"/>
  <c r="D1208" i="5" s="1"/>
  <c r="C1209" i="5"/>
  <c r="N1202" i="5"/>
  <c r="M1202" i="5"/>
  <c r="L1202" i="5"/>
  <c r="L1201" i="5" s="1"/>
  <c r="K1202" i="5"/>
  <c r="K1201" i="5" s="1"/>
  <c r="J1202" i="5"/>
  <c r="J1201" i="5" s="1"/>
  <c r="I1202" i="5"/>
  <c r="I1201" i="5" s="1"/>
  <c r="H1202" i="5"/>
  <c r="H1201" i="5" s="1"/>
  <c r="G1202" i="5"/>
  <c r="G1201" i="5" s="1"/>
  <c r="F1202" i="5"/>
  <c r="F1201" i="5" s="1"/>
  <c r="E1202" i="5"/>
  <c r="E1201" i="5" s="1"/>
  <c r="D1202" i="5"/>
  <c r="D1201" i="5" s="1"/>
  <c r="C1202" i="5"/>
  <c r="N1201" i="5"/>
  <c r="M1201" i="5"/>
  <c r="N1194" i="5"/>
  <c r="N1193" i="5" s="1"/>
  <c r="M1194" i="5"/>
  <c r="M1193" i="5" s="1"/>
  <c r="L1194" i="5"/>
  <c r="L1193" i="5" s="1"/>
  <c r="K1194" i="5"/>
  <c r="K1193" i="5" s="1"/>
  <c r="J1194" i="5"/>
  <c r="J1193" i="5" s="1"/>
  <c r="I1194" i="5"/>
  <c r="I1193" i="5" s="1"/>
  <c r="H1194" i="5"/>
  <c r="H1193" i="5" s="1"/>
  <c r="G1194" i="5"/>
  <c r="G1193" i="5" s="1"/>
  <c r="F1194" i="5"/>
  <c r="F1193" i="5" s="1"/>
  <c r="E1194" i="5"/>
  <c r="E1193" i="5" s="1"/>
  <c r="D1194" i="5"/>
  <c r="C1193" i="5"/>
  <c r="N1189" i="5"/>
  <c r="N1185" i="5" s="1"/>
  <c r="M1189" i="5"/>
  <c r="M1185" i="5" s="1"/>
  <c r="L1189" i="5"/>
  <c r="L1185" i="5" s="1"/>
  <c r="K1189" i="5"/>
  <c r="K1185" i="5" s="1"/>
  <c r="J1189" i="5"/>
  <c r="J1185" i="5" s="1"/>
  <c r="I1189" i="5"/>
  <c r="I1185" i="5" s="1"/>
  <c r="H1189" i="5"/>
  <c r="H1185" i="5" s="1"/>
  <c r="G1189" i="5"/>
  <c r="G1185" i="5" s="1"/>
  <c r="F1189" i="5"/>
  <c r="F1185" i="5" s="1"/>
  <c r="E1189" i="5"/>
  <c r="E1185" i="5" s="1"/>
  <c r="D1189" i="5"/>
  <c r="D1185" i="5" s="1"/>
  <c r="C1189" i="5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N1180" i="5"/>
  <c r="M1180" i="5"/>
  <c r="L1180" i="5"/>
  <c r="K1180" i="5"/>
  <c r="J1180" i="5"/>
  <c r="I1180" i="5"/>
  <c r="H1180" i="5"/>
  <c r="G1180" i="5"/>
  <c r="F1180" i="5"/>
  <c r="E1180" i="5"/>
  <c r="D1180" i="5"/>
  <c r="C1180" i="5"/>
  <c r="N1174" i="5"/>
  <c r="N1173" i="5" s="1"/>
  <c r="N1172" i="5" s="1"/>
  <c r="M1174" i="5"/>
  <c r="M1173" i="5" s="1"/>
  <c r="M1172" i="5" s="1"/>
  <c r="L1174" i="5"/>
  <c r="L1173" i="5" s="1"/>
  <c r="L1172" i="5" s="1"/>
  <c r="K1174" i="5"/>
  <c r="K1173" i="5" s="1"/>
  <c r="K1172" i="5" s="1"/>
  <c r="J1174" i="5"/>
  <c r="J1173" i="5" s="1"/>
  <c r="J1172" i="5" s="1"/>
  <c r="I1174" i="5"/>
  <c r="I1173" i="5" s="1"/>
  <c r="I1172" i="5" s="1"/>
  <c r="H1174" i="5"/>
  <c r="H1173" i="5" s="1"/>
  <c r="H1172" i="5" s="1"/>
  <c r="G1174" i="5"/>
  <c r="G1173" i="5" s="1"/>
  <c r="G1172" i="5" s="1"/>
  <c r="F1174" i="5"/>
  <c r="F1173" i="5" s="1"/>
  <c r="F1172" i="5" s="1"/>
  <c r="E1174" i="5"/>
  <c r="E1173" i="5" s="1"/>
  <c r="E1172" i="5" s="1"/>
  <c r="D1174" i="5"/>
  <c r="D1173" i="5" s="1"/>
  <c r="D1172" i="5" s="1"/>
  <c r="C1174" i="5"/>
  <c r="N1170" i="5"/>
  <c r="N1169" i="5" s="1"/>
  <c r="M1170" i="5"/>
  <c r="M1169" i="5" s="1"/>
  <c r="L1170" i="5"/>
  <c r="L1169" i="5" s="1"/>
  <c r="K1170" i="5"/>
  <c r="K1169" i="5" s="1"/>
  <c r="J1170" i="5"/>
  <c r="J1169" i="5" s="1"/>
  <c r="I1170" i="5"/>
  <c r="I1169" i="5" s="1"/>
  <c r="H1170" i="5"/>
  <c r="H1169" i="5" s="1"/>
  <c r="G1170" i="5"/>
  <c r="G1169" i="5" s="1"/>
  <c r="F1170" i="5"/>
  <c r="F1169" i="5" s="1"/>
  <c r="E1170" i="5"/>
  <c r="E1169" i="5" s="1"/>
  <c r="D1170" i="5"/>
  <c r="D1169" i="5" s="1"/>
  <c r="C1170" i="5"/>
  <c r="N1167" i="5"/>
  <c r="M1167" i="5"/>
  <c r="L1167" i="5"/>
  <c r="K1167" i="5"/>
  <c r="J1167" i="5"/>
  <c r="I1167" i="5"/>
  <c r="H1167" i="5"/>
  <c r="G1167" i="5"/>
  <c r="F1167" i="5"/>
  <c r="E1167" i="5"/>
  <c r="D1167" i="5"/>
  <c r="C1167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N1159" i="5"/>
  <c r="M1159" i="5"/>
  <c r="L1159" i="5"/>
  <c r="K1159" i="5"/>
  <c r="J1159" i="5"/>
  <c r="I1159" i="5"/>
  <c r="H1159" i="5"/>
  <c r="G1159" i="5"/>
  <c r="F1159" i="5"/>
  <c r="E1159" i="5"/>
  <c r="D1159" i="5"/>
  <c r="C1159" i="5"/>
  <c r="N1157" i="5"/>
  <c r="N1154" i="5" s="1"/>
  <c r="N1153" i="5" s="1"/>
  <c r="N1152" i="5" s="1"/>
  <c r="M1157" i="5"/>
  <c r="M1154" i="5" s="1"/>
  <c r="M1153" i="5" s="1"/>
  <c r="M1152" i="5" s="1"/>
  <c r="L1157" i="5"/>
  <c r="L1154" i="5" s="1"/>
  <c r="L1153" i="5" s="1"/>
  <c r="L1152" i="5" s="1"/>
  <c r="K1157" i="5"/>
  <c r="K1154" i="5" s="1"/>
  <c r="J1157" i="5"/>
  <c r="J1154" i="5" s="1"/>
  <c r="J1153" i="5" s="1"/>
  <c r="J1152" i="5" s="1"/>
  <c r="I1157" i="5"/>
  <c r="I1154" i="5" s="1"/>
  <c r="I1153" i="5" s="1"/>
  <c r="I1152" i="5" s="1"/>
  <c r="H1157" i="5"/>
  <c r="H1154" i="5" s="1"/>
  <c r="H1153" i="5" s="1"/>
  <c r="H1152" i="5" s="1"/>
  <c r="G1157" i="5"/>
  <c r="G1154" i="5" s="1"/>
  <c r="G1153" i="5" s="1"/>
  <c r="G1152" i="5" s="1"/>
  <c r="F1157" i="5"/>
  <c r="F1154" i="5" s="1"/>
  <c r="F1153" i="5" s="1"/>
  <c r="F1152" i="5" s="1"/>
  <c r="E1157" i="5"/>
  <c r="E1154" i="5" s="1"/>
  <c r="E1153" i="5" s="1"/>
  <c r="E1152" i="5" s="1"/>
  <c r="D1157" i="5"/>
  <c r="C1157" i="5"/>
  <c r="N1149" i="5"/>
  <c r="M1149" i="5"/>
  <c r="L1149" i="5"/>
  <c r="K1149" i="5"/>
  <c r="J1149" i="5"/>
  <c r="I1149" i="5"/>
  <c r="H1149" i="5"/>
  <c r="G1149" i="5"/>
  <c r="F1149" i="5"/>
  <c r="E1149" i="5"/>
  <c r="D1149" i="5"/>
  <c r="C1149" i="5"/>
  <c r="N1143" i="5"/>
  <c r="M1143" i="5"/>
  <c r="M1140" i="5" s="1"/>
  <c r="L1143" i="5"/>
  <c r="L1140" i="5" s="1"/>
  <c r="K1143" i="5"/>
  <c r="K1140" i="5" s="1"/>
  <c r="J1143" i="5"/>
  <c r="J1140" i="5" s="1"/>
  <c r="I1143" i="5"/>
  <c r="I1140" i="5" s="1"/>
  <c r="H1143" i="5"/>
  <c r="H1140" i="5" s="1"/>
  <c r="G1143" i="5"/>
  <c r="G1140" i="5" s="1"/>
  <c r="F1143" i="5"/>
  <c r="F1140" i="5" s="1"/>
  <c r="E1143" i="5"/>
  <c r="E1140" i="5" s="1"/>
  <c r="D1143" i="5"/>
  <c r="D1140" i="5" s="1"/>
  <c r="C1143" i="5"/>
  <c r="N1140" i="5"/>
  <c r="N1138" i="5"/>
  <c r="N1135" i="5" s="1"/>
  <c r="M1138" i="5"/>
  <c r="M1135" i="5" s="1"/>
  <c r="L1138" i="5"/>
  <c r="L1135" i="5" s="1"/>
  <c r="K1138" i="5"/>
  <c r="K1135" i="5" s="1"/>
  <c r="J1138" i="5"/>
  <c r="J1135" i="5" s="1"/>
  <c r="I1138" i="5"/>
  <c r="I1135" i="5" s="1"/>
  <c r="H1138" i="5"/>
  <c r="H1135" i="5" s="1"/>
  <c r="G1138" i="5"/>
  <c r="G1135" i="5" s="1"/>
  <c r="F1138" i="5"/>
  <c r="F1135" i="5" s="1"/>
  <c r="E1138" i="5"/>
  <c r="E1135" i="5" s="1"/>
  <c r="D1138" i="5"/>
  <c r="D1135" i="5" s="1"/>
  <c r="C1138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N1126" i="5"/>
  <c r="N1125" i="5" s="1"/>
  <c r="M1126" i="5"/>
  <c r="M1125" i="5" s="1"/>
  <c r="L1126" i="5"/>
  <c r="L1125" i="5" s="1"/>
  <c r="K1126" i="5"/>
  <c r="K1125" i="5" s="1"/>
  <c r="J1126" i="5"/>
  <c r="J1125" i="5" s="1"/>
  <c r="I1126" i="5"/>
  <c r="I1125" i="5" s="1"/>
  <c r="H1126" i="5"/>
  <c r="H1125" i="5" s="1"/>
  <c r="G1126" i="5"/>
  <c r="G1125" i="5" s="1"/>
  <c r="F1126" i="5"/>
  <c r="F1125" i="5" s="1"/>
  <c r="E1126" i="5"/>
  <c r="E1125" i="5" s="1"/>
  <c r="D1126" i="5"/>
  <c r="D1125" i="5" s="1"/>
  <c r="N1123" i="5"/>
  <c r="M1123" i="5"/>
  <c r="L1123" i="5"/>
  <c r="K1123" i="5"/>
  <c r="J1123" i="5"/>
  <c r="I1123" i="5"/>
  <c r="H1123" i="5"/>
  <c r="G1123" i="5"/>
  <c r="F1123" i="5"/>
  <c r="E1123" i="5"/>
  <c r="D1123" i="5"/>
  <c r="C1123" i="5"/>
  <c r="N1121" i="5"/>
  <c r="M1121" i="5"/>
  <c r="L1121" i="5"/>
  <c r="K1121" i="5"/>
  <c r="J1121" i="5"/>
  <c r="I1121" i="5"/>
  <c r="I1120" i="5" s="1"/>
  <c r="I1119" i="5" s="1"/>
  <c r="I1118" i="5" s="1"/>
  <c r="H1121" i="5"/>
  <c r="H1120" i="5" s="1"/>
  <c r="H1119" i="5" s="1"/>
  <c r="H1118" i="5" s="1"/>
  <c r="G1121" i="5"/>
  <c r="G1120" i="5" s="1"/>
  <c r="G1119" i="5" s="1"/>
  <c r="G1118" i="5" s="1"/>
  <c r="F1121" i="5"/>
  <c r="F1120" i="5" s="1"/>
  <c r="F1119" i="5" s="1"/>
  <c r="F1118" i="5" s="1"/>
  <c r="E1121" i="5"/>
  <c r="E1120" i="5" s="1"/>
  <c r="E1119" i="5" s="1"/>
  <c r="E1118" i="5" s="1"/>
  <c r="D1121" i="5"/>
  <c r="D1120" i="5" s="1"/>
  <c r="D1119" i="5" s="1"/>
  <c r="D1118" i="5" s="1"/>
  <c r="C1121" i="5"/>
  <c r="N1120" i="5"/>
  <c r="N1119" i="5" s="1"/>
  <c r="N1118" i="5" s="1"/>
  <c r="M1120" i="5"/>
  <c r="M1119" i="5" s="1"/>
  <c r="M1118" i="5" s="1"/>
  <c r="L1120" i="5"/>
  <c r="L1119" i="5" s="1"/>
  <c r="L1118" i="5" s="1"/>
  <c r="K1120" i="5"/>
  <c r="K1119" i="5" s="1"/>
  <c r="K1118" i="5" s="1"/>
  <c r="J1120" i="5"/>
  <c r="J1119" i="5" s="1"/>
  <c r="J1118" i="5" s="1"/>
  <c r="N1116" i="5"/>
  <c r="M1116" i="5"/>
  <c r="L1116" i="5"/>
  <c r="K1116" i="5"/>
  <c r="J1116" i="5"/>
  <c r="I1116" i="5"/>
  <c r="H1116" i="5"/>
  <c r="G1116" i="5"/>
  <c r="F1116" i="5"/>
  <c r="E1116" i="5"/>
  <c r="D1116" i="5"/>
  <c r="C1116" i="5"/>
  <c r="N1113" i="5"/>
  <c r="M1113" i="5"/>
  <c r="L1113" i="5"/>
  <c r="K1113" i="5"/>
  <c r="J1113" i="5"/>
  <c r="I1113" i="5"/>
  <c r="H1113" i="5"/>
  <c r="G1113" i="5"/>
  <c r="F1113" i="5"/>
  <c r="E1113" i="5"/>
  <c r="D1113" i="5"/>
  <c r="C1113" i="5"/>
  <c r="N1111" i="5"/>
  <c r="M1111" i="5"/>
  <c r="L1111" i="5"/>
  <c r="K1111" i="5"/>
  <c r="K1108" i="5" s="1"/>
  <c r="J1111" i="5"/>
  <c r="J1108" i="5" s="1"/>
  <c r="I1111" i="5"/>
  <c r="I1108" i="5" s="1"/>
  <c r="H1111" i="5"/>
  <c r="H1108" i="5" s="1"/>
  <c r="G1111" i="5"/>
  <c r="G1108" i="5" s="1"/>
  <c r="F1111" i="5"/>
  <c r="F1108" i="5" s="1"/>
  <c r="E1111" i="5"/>
  <c r="E1108" i="5" s="1"/>
  <c r="D1111" i="5"/>
  <c r="D1108" i="5" s="1"/>
  <c r="C1111" i="5"/>
  <c r="N1108" i="5"/>
  <c r="M1108" i="5"/>
  <c r="L1108" i="5"/>
  <c r="E1658" i="365" l="1"/>
  <c r="K1658" i="365" s="1"/>
  <c r="AC1658" i="365" s="1"/>
  <c r="E1159" i="365"/>
  <c r="K1159" i="365" s="1"/>
  <c r="AC1159" i="365" s="1"/>
  <c r="E1162" i="365"/>
  <c r="K1162" i="365" s="1"/>
  <c r="AC1162" i="365" s="1"/>
  <c r="E1174" i="365"/>
  <c r="K1174" i="365" s="1"/>
  <c r="AC1174" i="365" s="1"/>
  <c r="E1180" i="365"/>
  <c r="K1180" i="365" s="1"/>
  <c r="AC1180" i="365" s="1"/>
  <c r="E1182" i="365"/>
  <c r="K1182" i="365" s="1"/>
  <c r="AC1182" i="365" s="1"/>
  <c r="E1262" i="365"/>
  <c r="K1262" i="365" s="1"/>
  <c r="AC1262" i="365" s="1"/>
  <c r="E1491" i="365"/>
  <c r="K1491" i="365" s="1"/>
  <c r="AC1491" i="365" s="1"/>
  <c r="E1662" i="365"/>
  <c r="K1662" i="365" s="1"/>
  <c r="AC1662" i="365" s="1"/>
  <c r="E1194" i="365"/>
  <c r="K1194" i="365" s="1"/>
  <c r="AC1194" i="365" s="1"/>
  <c r="E1274" i="365"/>
  <c r="K1274" i="365" s="1"/>
  <c r="AC1274" i="365" s="1"/>
  <c r="G1649" i="5"/>
  <c r="G1648" i="5" s="1"/>
  <c r="K1649" i="5"/>
  <c r="K1648" i="5" s="1"/>
  <c r="E1653" i="365"/>
  <c r="K1653" i="365" s="1"/>
  <c r="AC1653" i="365" s="1"/>
  <c r="E1121" i="365"/>
  <c r="K1121" i="365" s="1"/>
  <c r="E1123" i="365"/>
  <c r="K1123" i="365" s="1"/>
  <c r="E1143" i="365"/>
  <c r="K1143" i="365" s="1"/>
  <c r="AC1143" i="365" s="1"/>
  <c r="E1149" i="365"/>
  <c r="K1149" i="365" s="1"/>
  <c r="AC1149" i="365" s="1"/>
  <c r="E1157" i="365"/>
  <c r="K1157" i="365" s="1"/>
  <c r="AC1157" i="365" s="1"/>
  <c r="E1167" i="365"/>
  <c r="K1167" i="365" s="1"/>
  <c r="AC1167" i="365" s="1"/>
  <c r="E1170" i="365"/>
  <c r="K1170" i="365" s="1"/>
  <c r="AC1170" i="365" s="1"/>
  <c r="E1659" i="365"/>
  <c r="K1659" i="365" s="1"/>
  <c r="AC1659" i="365" s="1"/>
  <c r="E1202" i="365"/>
  <c r="K1202" i="365" s="1"/>
  <c r="AC1202" i="365" s="1"/>
  <c r="E1209" i="365"/>
  <c r="K1209" i="365" s="1"/>
  <c r="AC1209" i="365" s="1"/>
  <c r="E1217" i="365"/>
  <c r="K1217" i="365" s="1"/>
  <c r="AC1217" i="365" s="1"/>
  <c r="E1247" i="365"/>
  <c r="K1247" i="365" s="1"/>
  <c r="E1254" i="365"/>
  <c r="K1254" i="365" s="1"/>
  <c r="AC1254" i="365" s="1"/>
  <c r="E1259" i="365"/>
  <c r="K1259" i="365" s="1"/>
  <c r="AC1259" i="365" s="1"/>
  <c r="E1267" i="365"/>
  <c r="K1267" i="365" s="1"/>
  <c r="AC1267" i="365" s="1"/>
  <c r="E1269" i="365"/>
  <c r="K1269" i="365" s="1"/>
  <c r="AC1269" i="365" s="1"/>
  <c r="E1277" i="365"/>
  <c r="K1277" i="365" s="1"/>
  <c r="C1479" i="5"/>
  <c r="E1506" i="365"/>
  <c r="K1506" i="365" s="1"/>
  <c r="AC1506" i="365" s="1"/>
  <c r="E1164" i="365"/>
  <c r="K1164" i="365" s="1"/>
  <c r="AC1164" i="365" s="1"/>
  <c r="E1189" i="365"/>
  <c r="K1189" i="365" s="1"/>
  <c r="AC1189" i="365" s="1"/>
  <c r="E1236" i="365"/>
  <c r="K1236" i="365" s="1"/>
  <c r="AC1236" i="365" s="1"/>
  <c r="E1147" i="365"/>
  <c r="K1147" i="365" s="1"/>
  <c r="AC1147" i="365" s="1"/>
  <c r="E1111" i="365"/>
  <c r="K1111" i="365" s="1"/>
  <c r="AC1111" i="365" s="1"/>
  <c r="E1113" i="365"/>
  <c r="K1113" i="365" s="1"/>
  <c r="AC1113" i="365" s="1"/>
  <c r="E1116" i="365"/>
  <c r="K1116" i="365" s="1"/>
  <c r="AC1116" i="365" s="1"/>
  <c r="E1129" i="365"/>
  <c r="K1129" i="365" s="1"/>
  <c r="AC1129" i="365" s="1"/>
  <c r="E1138" i="365"/>
  <c r="K1138" i="365" s="1"/>
  <c r="AC1138" i="365" s="1"/>
  <c r="E1255" i="365"/>
  <c r="K1255" i="365" s="1"/>
  <c r="AC1255" i="365" s="1"/>
  <c r="E1629" i="365"/>
  <c r="K1629" i="365" s="1"/>
  <c r="AC1629" i="365" s="1"/>
  <c r="E1632" i="365"/>
  <c r="K1632" i="365" s="1"/>
  <c r="AC1632" i="365" s="1"/>
  <c r="E1637" i="365"/>
  <c r="K1637" i="365" s="1"/>
  <c r="AC1637" i="365" s="1"/>
  <c r="E1640" i="365"/>
  <c r="K1640" i="365" s="1"/>
  <c r="AC1640" i="365" s="1"/>
  <c r="E1646" i="365"/>
  <c r="K1646" i="365" s="1"/>
  <c r="AC1646" i="365" s="1"/>
  <c r="E1715" i="365"/>
  <c r="K1715" i="365" s="1"/>
  <c r="AC1715" i="365" s="1"/>
  <c r="E1742" i="365"/>
  <c r="K1742" i="365" s="1"/>
  <c r="G1265" i="5"/>
  <c r="F1649" i="5"/>
  <c r="F1648" i="5" s="1"/>
  <c r="J1649" i="5"/>
  <c r="J1648" i="5" s="1"/>
  <c r="N1649" i="5"/>
  <c r="N1648" i="5" s="1"/>
  <c r="O1247" i="5"/>
  <c r="H1649" i="5"/>
  <c r="H1648" i="5" s="1"/>
  <c r="L1649" i="5"/>
  <c r="L1648" i="5" s="1"/>
  <c r="D1649" i="5"/>
  <c r="D1648" i="5" s="1"/>
  <c r="C1208" i="5"/>
  <c r="C1650" i="5"/>
  <c r="C1505" i="5"/>
  <c r="C1108" i="5"/>
  <c r="C1126" i="5"/>
  <c r="C1261" i="5"/>
  <c r="C1645" i="5"/>
  <c r="O1742" i="5"/>
  <c r="C1735" i="5"/>
  <c r="C1120" i="5"/>
  <c r="C1185" i="5"/>
  <c r="O1189" i="5"/>
  <c r="J1235" i="5"/>
  <c r="O1236" i="5"/>
  <c r="N1518" i="5"/>
  <c r="K1257" i="5"/>
  <c r="K1249" i="5" s="1"/>
  <c r="D1478" i="5"/>
  <c r="H1478" i="5"/>
  <c r="H1290" i="5" s="1"/>
  <c r="H1284" i="5" s="1"/>
  <c r="L1478" i="5"/>
  <c r="K1153" i="5"/>
  <c r="K1152" i="5" s="1"/>
  <c r="K1134" i="5"/>
  <c r="L1134" i="5"/>
  <c r="M1478" i="5"/>
  <c r="H1134" i="5"/>
  <c r="G1478" i="5"/>
  <c r="G1290" i="5" s="1"/>
  <c r="G1284" i="5" s="1"/>
  <c r="G1264" i="5" s="1"/>
  <c r="K1265" i="5"/>
  <c r="K1478" i="5"/>
  <c r="C1649" i="5"/>
  <c r="C1201" i="5"/>
  <c r="D1235" i="5"/>
  <c r="C1253" i="5"/>
  <c r="C1119" i="5"/>
  <c r="C1135" i="5"/>
  <c r="C1140" i="5"/>
  <c r="C1169" i="5"/>
  <c r="D1193" i="5"/>
  <c r="M1134" i="5"/>
  <c r="C1173" i="5"/>
  <c r="C1258" i="5"/>
  <c r="C1266" i="5"/>
  <c r="J1134" i="5"/>
  <c r="N1134" i="5"/>
  <c r="J1478" i="5"/>
  <c r="J1290" i="5" s="1"/>
  <c r="J1284" i="5" s="1"/>
  <c r="J1264" i="5" s="1"/>
  <c r="N1478" i="5"/>
  <c r="N1290" i="5" s="1"/>
  <c r="N1284" i="5" s="1"/>
  <c r="N1264" i="5" s="1"/>
  <c r="F1478" i="5"/>
  <c r="L1290" i="5"/>
  <c r="L1284" i="5" s="1"/>
  <c r="I1134" i="5"/>
  <c r="E1478" i="5"/>
  <c r="G1257" i="5"/>
  <c r="G1249" i="5" s="1"/>
  <c r="F1257" i="5"/>
  <c r="F1249" i="5" s="1"/>
  <c r="J1257" i="5"/>
  <c r="J1249" i="5" s="1"/>
  <c r="N1257" i="5"/>
  <c r="N1249" i="5" s="1"/>
  <c r="D1134" i="5"/>
  <c r="F1134" i="5"/>
  <c r="I1478" i="5"/>
  <c r="I1290" i="5" s="1"/>
  <c r="I1284" i="5" s="1"/>
  <c r="I1264" i="5" s="1"/>
  <c r="M1257" i="5"/>
  <c r="M1249" i="5" s="1"/>
  <c r="E1257" i="5"/>
  <c r="E1249" i="5" s="1"/>
  <c r="L1257" i="5"/>
  <c r="L1249" i="5" s="1"/>
  <c r="D1257" i="5"/>
  <c r="D1249" i="5" s="1"/>
  <c r="H1257" i="5"/>
  <c r="H1249" i="5" s="1"/>
  <c r="I1257" i="5"/>
  <c r="I1249" i="5" s="1"/>
  <c r="F1292" i="5"/>
  <c r="F1291" i="5" s="1"/>
  <c r="E1134" i="5"/>
  <c r="M1290" i="5"/>
  <c r="M1284" i="5" s="1"/>
  <c r="M1264" i="5" s="1"/>
  <c r="G1134" i="5"/>
  <c r="K1290" i="5"/>
  <c r="K1284" i="5" s="1"/>
  <c r="H1192" i="5"/>
  <c r="H1191" i="5" s="1"/>
  <c r="H1184" i="5" s="1"/>
  <c r="L1192" i="5"/>
  <c r="L1191" i="5" s="1"/>
  <c r="L1184" i="5" s="1"/>
  <c r="J1192" i="5"/>
  <c r="K1192" i="5"/>
  <c r="K1191" i="5" s="1"/>
  <c r="K1184" i="5" s="1"/>
  <c r="F1192" i="5"/>
  <c r="F1191" i="5" s="1"/>
  <c r="F1184" i="5" s="1"/>
  <c r="N1192" i="5"/>
  <c r="N1191" i="5" s="1"/>
  <c r="N1184" i="5" s="1"/>
  <c r="E1192" i="5"/>
  <c r="E1191" i="5" s="1"/>
  <c r="E1184" i="5" s="1"/>
  <c r="G1192" i="5"/>
  <c r="G1191" i="5" s="1"/>
  <c r="G1184" i="5" s="1"/>
  <c r="D1207" i="5"/>
  <c r="D1206" i="5" s="1"/>
  <c r="D1205" i="5" s="1"/>
  <c r="D1192" i="5" s="1"/>
  <c r="E1292" i="5"/>
  <c r="E1291" i="5" s="1"/>
  <c r="C1518" i="5"/>
  <c r="O1650" i="5"/>
  <c r="D1292" i="5"/>
  <c r="M1192" i="5"/>
  <c r="M1191" i="5" s="1"/>
  <c r="M1184" i="5" s="1"/>
  <c r="I1192" i="5"/>
  <c r="I1191" i="5" s="1"/>
  <c r="O1505" i="5"/>
  <c r="O1658" i="5"/>
  <c r="J1146" i="5"/>
  <c r="J1145" i="5" s="1"/>
  <c r="C1276" i="5"/>
  <c r="C1154" i="5"/>
  <c r="O1303" i="5"/>
  <c r="C1714" i="5"/>
  <c r="O1715" i="5"/>
  <c r="C1273" i="5"/>
  <c r="I1146" i="5"/>
  <c r="I1145" i="5" s="1"/>
  <c r="O1267" i="5"/>
  <c r="O1255" i="5"/>
  <c r="C1146" i="5"/>
  <c r="F1146" i="5"/>
  <c r="F1145" i="5" s="1"/>
  <c r="N1146" i="5"/>
  <c r="N1145" i="5" s="1"/>
  <c r="E1146" i="5"/>
  <c r="E1145" i="5" s="1"/>
  <c r="E1107" i="5" s="1"/>
  <c r="M1146" i="5"/>
  <c r="M1145" i="5" s="1"/>
  <c r="O1254" i="5"/>
  <c r="O1259" i="5"/>
  <c r="O1262" i="5"/>
  <c r="O1274" i="5"/>
  <c r="O1506" i="5"/>
  <c r="O1108" i="5"/>
  <c r="O1111" i="5"/>
  <c r="O1116" i="5"/>
  <c r="O1120" i="5"/>
  <c r="O1123" i="5"/>
  <c r="O1138" i="5"/>
  <c r="O1143" i="5"/>
  <c r="O1149" i="5"/>
  <c r="O1164" i="5"/>
  <c r="O1169" i="5"/>
  <c r="O1173" i="5"/>
  <c r="O1180" i="5"/>
  <c r="O1185" i="5"/>
  <c r="O1201" i="5"/>
  <c r="O1209" i="5"/>
  <c r="O1217" i="5"/>
  <c r="O1220" i="5"/>
  <c r="O1629" i="5"/>
  <c r="L1518" i="5"/>
  <c r="O1637" i="5"/>
  <c r="O1645" i="5"/>
  <c r="O1646" i="5"/>
  <c r="O1653" i="5"/>
  <c r="O1662" i="5"/>
  <c r="D1154" i="5"/>
  <c r="D1153" i="5" s="1"/>
  <c r="D1152" i="5" s="1"/>
  <c r="O1157" i="5"/>
  <c r="O1113" i="5"/>
  <c r="O1121" i="5"/>
  <c r="O1129" i="5"/>
  <c r="O1640" i="5"/>
  <c r="O1632" i="5"/>
  <c r="O1277" i="5"/>
  <c r="O1269" i="5"/>
  <c r="O1261" i="5"/>
  <c r="O1194" i="5"/>
  <c r="O1167" i="5"/>
  <c r="O1159" i="5"/>
  <c r="O1126" i="5"/>
  <c r="O1147" i="5"/>
  <c r="K1146" i="5"/>
  <c r="K1145" i="5" s="1"/>
  <c r="O1659" i="5"/>
  <c r="O1491" i="5"/>
  <c r="O1202" i="5"/>
  <c r="O1182" i="5"/>
  <c r="O1174" i="5"/>
  <c r="O1170" i="5"/>
  <c r="O1162" i="5"/>
  <c r="D1146" i="5"/>
  <c r="D1145" i="5" s="1"/>
  <c r="H1146" i="5"/>
  <c r="H1145" i="5" s="1"/>
  <c r="L1146" i="5"/>
  <c r="L1145" i="5" s="1"/>
  <c r="G1146" i="5"/>
  <c r="G1145" i="5" s="1"/>
  <c r="E1258" i="365" l="1"/>
  <c r="K1258" i="365" s="1"/>
  <c r="AC1258" i="365" s="1"/>
  <c r="E1645" i="365"/>
  <c r="K1645" i="365" s="1"/>
  <c r="AC1645" i="365" s="1"/>
  <c r="E1208" i="365"/>
  <c r="K1208" i="365" s="1"/>
  <c r="AC1208" i="365" s="1"/>
  <c r="L1264" i="5"/>
  <c r="E1253" i="365"/>
  <c r="K1253" i="365" s="1"/>
  <c r="AC1253" i="365" s="1"/>
  <c r="E1108" i="365"/>
  <c r="K1108" i="365" s="1"/>
  <c r="AC1108" i="365" s="1"/>
  <c r="E1479" i="365"/>
  <c r="K1479" i="365" s="1"/>
  <c r="AC1479" i="365" s="1"/>
  <c r="H1107" i="5"/>
  <c r="E1273" i="365"/>
  <c r="K1273" i="365" s="1"/>
  <c r="AC1273" i="365" s="1"/>
  <c r="E1154" i="365"/>
  <c r="K1154" i="365" s="1"/>
  <c r="AC1154" i="365" s="1"/>
  <c r="C1207" i="5"/>
  <c r="C1478" i="5"/>
  <c r="E1119" i="365"/>
  <c r="K1119" i="365" s="1"/>
  <c r="C1644" i="5"/>
  <c r="E1649" i="365"/>
  <c r="K1649" i="365" s="1"/>
  <c r="AC1649" i="365" s="1"/>
  <c r="E1120" i="365"/>
  <c r="K1120" i="365" s="1"/>
  <c r="E1735" i="365"/>
  <c r="K1735" i="365" s="1"/>
  <c r="AC1735" i="365" s="1"/>
  <c r="E1126" i="365"/>
  <c r="K1126" i="365" s="1"/>
  <c r="AC1126" i="365" s="1"/>
  <c r="E1505" i="365"/>
  <c r="K1505" i="365" s="1"/>
  <c r="AC1505" i="365" s="1"/>
  <c r="E1193" i="365"/>
  <c r="K1193" i="365" s="1"/>
  <c r="AC1193" i="365" s="1"/>
  <c r="E1714" i="365"/>
  <c r="K1714" i="365" s="1"/>
  <c r="AC1714" i="365" s="1"/>
  <c r="E1140" i="365"/>
  <c r="K1140" i="365" s="1"/>
  <c r="AC1140" i="365" s="1"/>
  <c r="E1292" i="365"/>
  <c r="K1292" i="365" s="1"/>
  <c r="AC1292" i="365" s="1"/>
  <c r="J1191" i="5"/>
  <c r="K1107" i="5"/>
  <c r="O1140" i="5"/>
  <c r="O1208" i="5"/>
  <c r="M1107" i="5"/>
  <c r="E1146" i="365"/>
  <c r="K1146" i="365" s="1"/>
  <c r="AC1146" i="365" s="1"/>
  <c r="E1276" i="365"/>
  <c r="K1276" i="365" s="1"/>
  <c r="E1518" i="365"/>
  <c r="K1518" i="365" s="1"/>
  <c r="AC1518" i="365" s="1"/>
  <c r="E1266" i="365"/>
  <c r="K1266" i="365" s="1"/>
  <c r="AC1266" i="365" s="1"/>
  <c r="E1173" i="365"/>
  <c r="K1173" i="365" s="1"/>
  <c r="AC1173" i="365" s="1"/>
  <c r="E1169" i="365"/>
  <c r="K1169" i="365" s="1"/>
  <c r="AC1169" i="365" s="1"/>
  <c r="E1135" i="365"/>
  <c r="K1135" i="365" s="1"/>
  <c r="AC1135" i="365" s="1"/>
  <c r="E1201" i="365"/>
  <c r="K1201" i="365" s="1"/>
  <c r="AC1201" i="365" s="1"/>
  <c r="H1264" i="5"/>
  <c r="O1479" i="5"/>
  <c r="E1185" i="365"/>
  <c r="K1185" i="365" s="1"/>
  <c r="AC1185" i="365" s="1"/>
  <c r="E1261" i="365"/>
  <c r="K1261" i="365" s="1"/>
  <c r="AC1261" i="365" s="1"/>
  <c r="E1650" i="365"/>
  <c r="K1650" i="365" s="1"/>
  <c r="AC1650" i="365" s="1"/>
  <c r="E1235" i="365"/>
  <c r="K1235" i="365" s="1"/>
  <c r="AC1235" i="365" s="1"/>
  <c r="D1191" i="5"/>
  <c r="D1184" i="5" s="1"/>
  <c r="O1135" i="5"/>
  <c r="O1735" i="5"/>
  <c r="C1125" i="5"/>
  <c r="I1184" i="5"/>
  <c r="I1151" i="5" s="1"/>
  <c r="J1184" i="5"/>
  <c r="O1518" i="5"/>
  <c r="O1478" i="5"/>
  <c r="O1235" i="5"/>
  <c r="O1258" i="5"/>
  <c r="O1119" i="5"/>
  <c r="K1264" i="5"/>
  <c r="L1107" i="5"/>
  <c r="I1107" i="5"/>
  <c r="C1134" i="5"/>
  <c r="C1648" i="5"/>
  <c r="O1649" i="5"/>
  <c r="F1290" i="5"/>
  <c r="F1284" i="5" s="1"/>
  <c r="F1264" i="5" s="1"/>
  <c r="J1107" i="5"/>
  <c r="O1276" i="5"/>
  <c r="O1266" i="5"/>
  <c r="C1290" i="5"/>
  <c r="C1118" i="5"/>
  <c r="O1253" i="5"/>
  <c r="N1107" i="5"/>
  <c r="O1273" i="5"/>
  <c r="C1265" i="5"/>
  <c r="C1172" i="5"/>
  <c r="C1145" i="5"/>
  <c r="D1107" i="5"/>
  <c r="C1252" i="5"/>
  <c r="O1193" i="5"/>
  <c r="C1257" i="5"/>
  <c r="G1107" i="5"/>
  <c r="E1290" i="5"/>
  <c r="E1284" i="5" s="1"/>
  <c r="E1264" i="5" s="1"/>
  <c r="J1151" i="5"/>
  <c r="F1107" i="5"/>
  <c r="G1151" i="5"/>
  <c r="F1151" i="5"/>
  <c r="E1151" i="5"/>
  <c r="E1106" i="5" s="1"/>
  <c r="L1151" i="5"/>
  <c r="N1151" i="5"/>
  <c r="K1151" i="5"/>
  <c r="H1151" i="5"/>
  <c r="H1106" i="5" s="1"/>
  <c r="H1105" i="5" s="1"/>
  <c r="H1104" i="5" s="1"/>
  <c r="H1668" i="5" s="1"/>
  <c r="C1153" i="5"/>
  <c r="O1154" i="5"/>
  <c r="D1291" i="5"/>
  <c r="D1151" i="5"/>
  <c r="O1292" i="5"/>
  <c r="M1151" i="5"/>
  <c r="C1713" i="5"/>
  <c r="O1714" i="5"/>
  <c r="C1272" i="5"/>
  <c r="O1146" i="5"/>
  <c r="E1272" i="365" l="1"/>
  <c r="K1272" i="365" s="1"/>
  <c r="AC1272" i="365" s="1"/>
  <c r="E1252" i="365"/>
  <c r="K1252" i="365" s="1"/>
  <c r="AC1252" i="365" s="1"/>
  <c r="E1207" i="365"/>
  <c r="K1207" i="365" s="1"/>
  <c r="AC1207" i="365" s="1"/>
  <c r="K1106" i="5"/>
  <c r="O1125" i="5"/>
  <c r="E1713" i="365"/>
  <c r="K1713" i="365" s="1"/>
  <c r="AC1713" i="365" s="1"/>
  <c r="E1291" i="365"/>
  <c r="K1291" i="365" s="1"/>
  <c r="AC1291" i="365" s="1"/>
  <c r="E1153" i="365"/>
  <c r="K1153" i="365" s="1"/>
  <c r="AC1153" i="365" s="1"/>
  <c r="O1207" i="5"/>
  <c r="E1172" i="365"/>
  <c r="K1172" i="365" s="1"/>
  <c r="AC1172" i="365" s="1"/>
  <c r="E1265" i="365"/>
  <c r="K1265" i="365" s="1"/>
  <c r="AC1265" i="365" s="1"/>
  <c r="E1118" i="365"/>
  <c r="K1118" i="365" s="1"/>
  <c r="E1644" i="365"/>
  <c r="K1644" i="365" s="1"/>
  <c r="AC1644" i="365" s="1"/>
  <c r="O1644" i="5"/>
  <c r="E1125" i="365"/>
  <c r="K1125" i="365" s="1"/>
  <c r="AC1125" i="365" s="1"/>
  <c r="E1648" i="365"/>
  <c r="K1648" i="365" s="1"/>
  <c r="AC1648" i="365" s="1"/>
  <c r="M1106" i="5"/>
  <c r="M1105" i="5" s="1"/>
  <c r="M1104" i="5" s="1"/>
  <c r="M1668" i="5" s="1"/>
  <c r="C1206" i="5"/>
  <c r="E1257" i="365"/>
  <c r="K1257" i="365" s="1"/>
  <c r="AC1257" i="365" s="1"/>
  <c r="E1145" i="365"/>
  <c r="K1145" i="365" s="1"/>
  <c r="AC1145" i="365" s="1"/>
  <c r="E1134" i="365"/>
  <c r="K1134" i="365" s="1"/>
  <c r="AC1134" i="365" s="1"/>
  <c r="E1478" i="365"/>
  <c r="K1478" i="365" s="1"/>
  <c r="AC1478" i="365" s="1"/>
  <c r="O1134" i="5"/>
  <c r="L1106" i="5"/>
  <c r="L1105" i="5" s="1"/>
  <c r="L1104" i="5" s="1"/>
  <c r="L1668" i="5" s="1"/>
  <c r="I1106" i="5"/>
  <c r="I1105" i="5" s="1"/>
  <c r="I1104" i="5" s="1"/>
  <c r="I1668" i="5" s="1"/>
  <c r="F1106" i="5"/>
  <c r="F1105" i="5" s="1"/>
  <c r="F1104" i="5" s="1"/>
  <c r="F1668" i="5" s="1"/>
  <c r="E1105" i="5"/>
  <c r="E1104" i="5" s="1"/>
  <c r="E1668" i="5" s="1"/>
  <c r="K1105" i="5"/>
  <c r="K1104" i="5" s="1"/>
  <c r="K1668" i="5" s="1"/>
  <c r="D1106" i="5"/>
  <c r="J1106" i="5"/>
  <c r="J1105" i="5" s="1"/>
  <c r="J1104" i="5" s="1"/>
  <c r="J1668" i="5" s="1"/>
  <c r="O1145" i="5"/>
  <c r="C1251" i="5"/>
  <c r="N1106" i="5"/>
  <c r="N1105" i="5" s="1"/>
  <c r="N1104" i="5" s="1"/>
  <c r="N1668" i="5" s="1"/>
  <c r="O1648" i="5"/>
  <c r="C1107" i="5"/>
  <c r="O1252" i="5"/>
  <c r="C1152" i="5"/>
  <c r="O1257" i="5"/>
  <c r="G1106" i="5"/>
  <c r="G1105" i="5" s="1"/>
  <c r="G1104" i="5" s="1"/>
  <c r="G1668" i="5" s="1"/>
  <c r="O1172" i="5"/>
  <c r="O1265" i="5"/>
  <c r="O1118" i="5"/>
  <c r="O1153" i="5"/>
  <c r="C1205" i="5"/>
  <c r="O1206" i="5"/>
  <c r="D1290" i="5"/>
  <c r="C1712" i="5"/>
  <c r="O1713" i="5"/>
  <c r="O1272" i="5"/>
  <c r="O1291" i="5"/>
  <c r="O1107" i="5"/>
  <c r="E1712" i="365" l="1"/>
  <c r="E1152" i="365"/>
  <c r="K1152" i="365" s="1"/>
  <c r="AC1152" i="365" s="1"/>
  <c r="E1251" i="365"/>
  <c r="K1251" i="365" s="1"/>
  <c r="AC1251" i="365" s="1"/>
  <c r="E1290" i="365"/>
  <c r="K1290" i="365" s="1"/>
  <c r="AC1290" i="365" s="1"/>
  <c r="E1206" i="365"/>
  <c r="K1206" i="365" s="1"/>
  <c r="AC1206" i="365" s="1"/>
  <c r="E1205" i="365"/>
  <c r="K1205" i="365" s="1"/>
  <c r="AC1205" i="365" s="1"/>
  <c r="E1107" i="365"/>
  <c r="K1107" i="365" s="1"/>
  <c r="AC1107" i="365" s="1"/>
  <c r="O1152" i="5"/>
  <c r="C1250" i="5"/>
  <c r="O1251" i="5"/>
  <c r="C1192" i="5"/>
  <c r="O1205" i="5"/>
  <c r="D1284" i="5"/>
  <c r="O1712" i="5"/>
  <c r="C1284" i="5"/>
  <c r="O1290" i="5"/>
  <c r="E1284" i="365" l="1"/>
  <c r="K1284" i="365" s="1"/>
  <c r="AC1284" i="365" s="1"/>
  <c r="E1192" i="365"/>
  <c r="K1192" i="365" s="1"/>
  <c r="AC1192" i="365" s="1"/>
  <c r="E1250" i="365"/>
  <c r="K1250" i="365" s="1"/>
  <c r="AC1250" i="365" s="1"/>
  <c r="E1770" i="365"/>
  <c r="K1712" i="365"/>
  <c r="C1249" i="5"/>
  <c r="O1250" i="5"/>
  <c r="C1191" i="5"/>
  <c r="O1192" i="5"/>
  <c r="D1264" i="5"/>
  <c r="C1264" i="5"/>
  <c r="O1284" i="5"/>
  <c r="N1099" i="5"/>
  <c r="M1099" i="5"/>
  <c r="L1099" i="5"/>
  <c r="K1099" i="5"/>
  <c r="J1099" i="5"/>
  <c r="I1099" i="5"/>
  <c r="H1099" i="5"/>
  <c r="G1099" i="5"/>
  <c r="F1099" i="5"/>
  <c r="E1099" i="5"/>
  <c r="D1099" i="5"/>
  <c r="N1097" i="5"/>
  <c r="M1097" i="5"/>
  <c r="L1097" i="5"/>
  <c r="K1097" i="5"/>
  <c r="J1097" i="5"/>
  <c r="I1097" i="5"/>
  <c r="H1097" i="5"/>
  <c r="G1097" i="5"/>
  <c r="F1097" i="5"/>
  <c r="E1097" i="5"/>
  <c r="D1097" i="5"/>
  <c r="N1095" i="5"/>
  <c r="M1095" i="5"/>
  <c r="L1095" i="5"/>
  <c r="K1095" i="5"/>
  <c r="J1095" i="5"/>
  <c r="I1095" i="5"/>
  <c r="H1095" i="5"/>
  <c r="G1095" i="5"/>
  <c r="F1095" i="5"/>
  <c r="E1095" i="5"/>
  <c r="D1095" i="5"/>
  <c r="N1093" i="5"/>
  <c r="M1093" i="5"/>
  <c r="L1093" i="5"/>
  <c r="K1093" i="5"/>
  <c r="J1093" i="5"/>
  <c r="I1093" i="5"/>
  <c r="H1093" i="5"/>
  <c r="G1093" i="5"/>
  <c r="F1093" i="5"/>
  <c r="E1093" i="5"/>
  <c r="D1093" i="5"/>
  <c r="N1077" i="5"/>
  <c r="M1077" i="5"/>
  <c r="L1077" i="5"/>
  <c r="K1077" i="5"/>
  <c r="J1077" i="5"/>
  <c r="I1077" i="5"/>
  <c r="H1077" i="5"/>
  <c r="G1077" i="5"/>
  <c r="F1077" i="5"/>
  <c r="E1077" i="5"/>
  <c r="D1077" i="5"/>
  <c r="N1055" i="5"/>
  <c r="M1055" i="5"/>
  <c r="L1055" i="5"/>
  <c r="K1055" i="5"/>
  <c r="J1055" i="5"/>
  <c r="I1055" i="5"/>
  <c r="H1055" i="5"/>
  <c r="G1055" i="5"/>
  <c r="F1055" i="5"/>
  <c r="E1055" i="5"/>
  <c r="D1055" i="5"/>
  <c r="N1047" i="5"/>
  <c r="M1047" i="5"/>
  <c r="L1047" i="5"/>
  <c r="K1047" i="5"/>
  <c r="J1047" i="5"/>
  <c r="I1047" i="5"/>
  <c r="H1047" i="5"/>
  <c r="G1047" i="5"/>
  <c r="F1047" i="5"/>
  <c r="E1047" i="5"/>
  <c r="D1047" i="5"/>
  <c r="N1045" i="5"/>
  <c r="M1045" i="5"/>
  <c r="L1045" i="5"/>
  <c r="K1045" i="5"/>
  <c r="J1045" i="5"/>
  <c r="I1045" i="5"/>
  <c r="H1045" i="5"/>
  <c r="G1045" i="5"/>
  <c r="F1045" i="5"/>
  <c r="E1045" i="5"/>
  <c r="D1045" i="5"/>
  <c r="N1043" i="5"/>
  <c r="M1043" i="5"/>
  <c r="L1043" i="5"/>
  <c r="K1043" i="5"/>
  <c r="J1043" i="5"/>
  <c r="I1043" i="5"/>
  <c r="H1043" i="5"/>
  <c r="G1043" i="5"/>
  <c r="F1043" i="5"/>
  <c r="E1043" i="5"/>
  <c r="D1043" i="5"/>
  <c r="N1041" i="5"/>
  <c r="M1041" i="5"/>
  <c r="L1041" i="5"/>
  <c r="K1041" i="5"/>
  <c r="J1041" i="5"/>
  <c r="I1041" i="5"/>
  <c r="H1041" i="5"/>
  <c r="G1041" i="5"/>
  <c r="F1041" i="5"/>
  <c r="E1041" i="5"/>
  <c r="D1041" i="5"/>
  <c r="N1039" i="5"/>
  <c r="M1039" i="5"/>
  <c r="L1039" i="5"/>
  <c r="K1039" i="5"/>
  <c r="J1039" i="5"/>
  <c r="I1039" i="5"/>
  <c r="H1039" i="5"/>
  <c r="G1039" i="5"/>
  <c r="F1039" i="5"/>
  <c r="E1039" i="5"/>
  <c r="D1039" i="5"/>
  <c r="N1038" i="5"/>
  <c r="M1038" i="5"/>
  <c r="L1038" i="5"/>
  <c r="K1038" i="5"/>
  <c r="J1038" i="5"/>
  <c r="I1038" i="5"/>
  <c r="H1038" i="5"/>
  <c r="G1038" i="5"/>
  <c r="F1038" i="5"/>
  <c r="E1038" i="5"/>
  <c r="D1038" i="5"/>
  <c r="N1037" i="5"/>
  <c r="M1037" i="5"/>
  <c r="L1037" i="5"/>
  <c r="K1037" i="5"/>
  <c r="J1037" i="5"/>
  <c r="I1037" i="5"/>
  <c r="H1037" i="5"/>
  <c r="G1037" i="5"/>
  <c r="F1037" i="5"/>
  <c r="E1037" i="5"/>
  <c r="D1037" i="5"/>
  <c r="N1035" i="5"/>
  <c r="M1035" i="5"/>
  <c r="L1035" i="5"/>
  <c r="K1035" i="5"/>
  <c r="J1035" i="5"/>
  <c r="I1035" i="5"/>
  <c r="H1035" i="5"/>
  <c r="G1035" i="5"/>
  <c r="F1035" i="5"/>
  <c r="E1035" i="5"/>
  <c r="D1035" i="5"/>
  <c r="N1033" i="5"/>
  <c r="M1033" i="5"/>
  <c r="L1033" i="5"/>
  <c r="K1033" i="5"/>
  <c r="J1033" i="5"/>
  <c r="I1033" i="5"/>
  <c r="H1033" i="5"/>
  <c r="G1033" i="5"/>
  <c r="F1033" i="5"/>
  <c r="E1033" i="5"/>
  <c r="D1033" i="5"/>
  <c r="N1032" i="5"/>
  <c r="M1032" i="5"/>
  <c r="L1032" i="5"/>
  <c r="K1032" i="5"/>
  <c r="J1032" i="5"/>
  <c r="I1032" i="5"/>
  <c r="H1032" i="5"/>
  <c r="G1032" i="5"/>
  <c r="F1032" i="5"/>
  <c r="E1032" i="5"/>
  <c r="D1032" i="5"/>
  <c r="N1031" i="5"/>
  <c r="M1031" i="5"/>
  <c r="L1031" i="5"/>
  <c r="K1031" i="5"/>
  <c r="J1031" i="5"/>
  <c r="I1031" i="5"/>
  <c r="H1031" i="5"/>
  <c r="G1031" i="5"/>
  <c r="F1031" i="5"/>
  <c r="E1031" i="5"/>
  <c r="D1031" i="5"/>
  <c r="N1030" i="5"/>
  <c r="M1030" i="5"/>
  <c r="L1030" i="5"/>
  <c r="K1030" i="5"/>
  <c r="J1030" i="5"/>
  <c r="I1030" i="5"/>
  <c r="H1030" i="5"/>
  <c r="G1030" i="5"/>
  <c r="F1030" i="5"/>
  <c r="E1030" i="5"/>
  <c r="D1030" i="5"/>
  <c r="N1029" i="5"/>
  <c r="M1029" i="5"/>
  <c r="L1029" i="5"/>
  <c r="K1029" i="5"/>
  <c r="J1029" i="5"/>
  <c r="I1029" i="5"/>
  <c r="H1029" i="5"/>
  <c r="G1029" i="5"/>
  <c r="F1029" i="5"/>
  <c r="E1029" i="5"/>
  <c r="D1029" i="5"/>
  <c r="N1023" i="5"/>
  <c r="M1023" i="5"/>
  <c r="L1023" i="5"/>
  <c r="K1023" i="5"/>
  <c r="J1023" i="5"/>
  <c r="I1023" i="5"/>
  <c r="H1023" i="5"/>
  <c r="G1023" i="5"/>
  <c r="F1023" i="5"/>
  <c r="E1023" i="5"/>
  <c r="D1023" i="5"/>
  <c r="N1022" i="5"/>
  <c r="M1022" i="5"/>
  <c r="L1022" i="5"/>
  <c r="K1022" i="5"/>
  <c r="J1022" i="5"/>
  <c r="I1022" i="5"/>
  <c r="H1022" i="5"/>
  <c r="G1022" i="5"/>
  <c r="F1022" i="5"/>
  <c r="E1022" i="5"/>
  <c r="D1022" i="5"/>
  <c r="N1020" i="5"/>
  <c r="M1020" i="5"/>
  <c r="L1020" i="5"/>
  <c r="K1020" i="5"/>
  <c r="J1020" i="5"/>
  <c r="I1020" i="5"/>
  <c r="H1020" i="5"/>
  <c r="G1020" i="5"/>
  <c r="F1020" i="5"/>
  <c r="E1020" i="5"/>
  <c r="D1020" i="5"/>
  <c r="N1019" i="5"/>
  <c r="M1019" i="5"/>
  <c r="L1019" i="5"/>
  <c r="K1019" i="5"/>
  <c r="J1019" i="5"/>
  <c r="I1019" i="5"/>
  <c r="H1019" i="5"/>
  <c r="G1019" i="5"/>
  <c r="F1019" i="5"/>
  <c r="E1019" i="5"/>
  <c r="D1019" i="5"/>
  <c r="N1017" i="5"/>
  <c r="M1017" i="5"/>
  <c r="L1017" i="5"/>
  <c r="K1017" i="5"/>
  <c r="J1017" i="5"/>
  <c r="I1017" i="5"/>
  <c r="H1017" i="5"/>
  <c r="G1017" i="5"/>
  <c r="F1017" i="5"/>
  <c r="E1017" i="5"/>
  <c r="D1017" i="5"/>
  <c r="N1016" i="5"/>
  <c r="M1016" i="5"/>
  <c r="L1016" i="5"/>
  <c r="K1016" i="5"/>
  <c r="J1016" i="5"/>
  <c r="I1016" i="5"/>
  <c r="H1016" i="5"/>
  <c r="G1016" i="5"/>
  <c r="F1016" i="5"/>
  <c r="E1016" i="5"/>
  <c r="D1016" i="5"/>
  <c r="N1015" i="5"/>
  <c r="M1015" i="5"/>
  <c r="L1015" i="5"/>
  <c r="K1015" i="5"/>
  <c r="J1015" i="5"/>
  <c r="I1015" i="5"/>
  <c r="H1015" i="5"/>
  <c r="G1015" i="5"/>
  <c r="F1015" i="5"/>
  <c r="E1015" i="5"/>
  <c r="D1015" i="5"/>
  <c r="N1014" i="5"/>
  <c r="M1014" i="5"/>
  <c r="L1014" i="5"/>
  <c r="K1014" i="5"/>
  <c r="J1014" i="5"/>
  <c r="I1014" i="5"/>
  <c r="H1014" i="5"/>
  <c r="G1014" i="5"/>
  <c r="F1014" i="5"/>
  <c r="E1014" i="5"/>
  <c r="D1014" i="5"/>
  <c r="N1012" i="5"/>
  <c r="M1012" i="5"/>
  <c r="L1012" i="5"/>
  <c r="K1012" i="5"/>
  <c r="J1012" i="5"/>
  <c r="I1012" i="5"/>
  <c r="H1012" i="5"/>
  <c r="G1012" i="5"/>
  <c r="F1012" i="5"/>
  <c r="E1012" i="5"/>
  <c r="D1012" i="5"/>
  <c r="N1011" i="5"/>
  <c r="M1011" i="5"/>
  <c r="L1011" i="5"/>
  <c r="K1011" i="5"/>
  <c r="J1011" i="5"/>
  <c r="I1011" i="5"/>
  <c r="H1011" i="5"/>
  <c r="G1011" i="5"/>
  <c r="F1011" i="5"/>
  <c r="E1011" i="5"/>
  <c r="D1011" i="5"/>
  <c r="N1010" i="5"/>
  <c r="M1010" i="5"/>
  <c r="L1010" i="5"/>
  <c r="K1010" i="5"/>
  <c r="J1010" i="5"/>
  <c r="I1010" i="5"/>
  <c r="H1010" i="5"/>
  <c r="G1010" i="5"/>
  <c r="F1010" i="5"/>
  <c r="E1010" i="5"/>
  <c r="D1010" i="5"/>
  <c r="N1009" i="5"/>
  <c r="M1009" i="5"/>
  <c r="L1009" i="5"/>
  <c r="K1009" i="5"/>
  <c r="J1009" i="5"/>
  <c r="I1009" i="5"/>
  <c r="H1009" i="5"/>
  <c r="G1009" i="5"/>
  <c r="F1009" i="5"/>
  <c r="E1009" i="5"/>
  <c r="D1009" i="5"/>
  <c r="N1007" i="5"/>
  <c r="M1007" i="5"/>
  <c r="L1007" i="5"/>
  <c r="K1007" i="5"/>
  <c r="J1007" i="5"/>
  <c r="I1007" i="5"/>
  <c r="H1007" i="5"/>
  <c r="G1007" i="5"/>
  <c r="F1007" i="5"/>
  <c r="E1007" i="5"/>
  <c r="D1007" i="5"/>
  <c r="N1005" i="5"/>
  <c r="M1005" i="5"/>
  <c r="L1005" i="5"/>
  <c r="K1005" i="5"/>
  <c r="J1005" i="5"/>
  <c r="I1005" i="5"/>
  <c r="H1005" i="5"/>
  <c r="G1005" i="5"/>
  <c r="F1005" i="5"/>
  <c r="E1005" i="5"/>
  <c r="D1005" i="5"/>
  <c r="N1003" i="5"/>
  <c r="M1003" i="5"/>
  <c r="L1003" i="5"/>
  <c r="K1003" i="5"/>
  <c r="J1003" i="5"/>
  <c r="I1003" i="5"/>
  <c r="H1003" i="5"/>
  <c r="G1003" i="5"/>
  <c r="F1003" i="5"/>
  <c r="E1003" i="5"/>
  <c r="D1003" i="5"/>
  <c r="N1001" i="5"/>
  <c r="M1001" i="5"/>
  <c r="L1001" i="5"/>
  <c r="K1001" i="5"/>
  <c r="J1001" i="5"/>
  <c r="I1001" i="5"/>
  <c r="H1001" i="5"/>
  <c r="G1001" i="5"/>
  <c r="F1001" i="5"/>
  <c r="E1001" i="5"/>
  <c r="D1001" i="5"/>
  <c r="N999" i="5"/>
  <c r="M999" i="5"/>
  <c r="L999" i="5"/>
  <c r="K999" i="5"/>
  <c r="J999" i="5"/>
  <c r="I999" i="5"/>
  <c r="H999" i="5"/>
  <c r="G999" i="5"/>
  <c r="F999" i="5"/>
  <c r="E999" i="5"/>
  <c r="D999" i="5"/>
  <c r="N997" i="5"/>
  <c r="M997" i="5"/>
  <c r="L997" i="5"/>
  <c r="K997" i="5"/>
  <c r="J997" i="5"/>
  <c r="I997" i="5"/>
  <c r="H997" i="5"/>
  <c r="G997" i="5"/>
  <c r="F997" i="5"/>
  <c r="E997" i="5"/>
  <c r="D997" i="5"/>
  <c r="N995" i="5"/>
  <c r="M995" i="5"/>
  <c r="L995" i="5"/>
  <c r="K995" i="5"/>
  <c r="J995" i="5"/>
  <c r="I995" i="5"/>
  <c r="H995" i="5"/>
  <c r="G995" i="5"/>
  <c r="F995" i="5"/>
  <c r="E995" i="5"/>
  <c r="D995" i="5"/>
  <c r="N993" i="5"/>
  <c r="M993" i="5"/>
  <c r="L993" i="5"/>
  <c r="K993" i="5"/>
  <c r="J993" i="5"/>
  <c r="I993" i="5"/>
  <c r="H993" i="5"/>
  <c r="G993" i="5"/>
  <c r="F993" i="5"/>
  <c r="E993" i="5"/>
  <c r="D993" i="5"/>
  <c r="N991" i="5"/>
  <c r="M991" i="5"/>
  <c r="L991" i="5"/>
  <c r="K991" i="5"/>
  <c r="J991" i="5"/>
  <c r="I991" i="5"/>
  <c r="H991" i="5"/>
  <c r="G991" i="5"/>
  <c r="F991" i="5"/>
  <c r="E991" i="5"/>
  <c r="D991" i="5"/>
  <c r="N989" i="5"/>
  <c r="M989" i="5"/>
  <c r="L989" i="5"/>
  <c r="K989" i="5"/>
  <c r="J989" i="5"/>
  <c r="I989" i="5"/>
  <c r="H989" i="5"/>
  <c r="G989" i="5"/>
  <c r="F989" i="5"/>
  <c r="E989" i="5"/>
  <c r="D989" i="5"/>
  <c r="N987" i="5"/>
  <c r="M987" i="5"/>
  <c r="L987" i="5"/>
  <c r="K987" i="5"/>
  <c r="J987" i="5"/>
  <c r="I987" i="5"/>
  <c r="H987" i="5"/>
  <c r="G987" i="5"/>
  <c r="F987" i="5"/>
  <c r="E987" i="5"/>
  <c r="D987" i="5"/>
  <c r="N983" i="5"/>
  <c r="N982" i="5" s="1"/>
  <c r="M983" i="5"/>
  <c r="M982" i="5" s="1"/>
  <c r="L983" i="5"/>
  <c r="L982" i="5" s="1"/>
  <c r="K983" i="5"/>
  <c r="K982" i="5" s="1"/>
  <c r="J983" i="5"/>
  <c r="J982" i="5" s="1"/>
  <c r="I983" i="5"/>
  <c r="I982" i="5" s="1"/>
  <c r="H983" i="5"/>
  <c r="H982" i="5" s="1"/>
  <c r="G983" i="5"/>
  <c r="G982" i="5" s="1"/>
  <c r="F983" i="5"/>
  <c r="F982" i="5" s="1"/>
  <c r="E983" i="5"/>
  <c r="E982" i="5" s="1"/>
  <c r="D983" i="5"/>
  <c r="D982" i="5" s="1"/>
  <c r="N977" i="5"/>
  <c r="M977" i="5"/>
  <c r="L977" i="5"/>
  <c r="K977" i="5"/>
  <c r="I977" i="5"/>
  <c r="H977" i="5"/>
  <c r="G977" i="5"/>
  <c r="F977" i="5"/>
  <c r="E977" i="5"/>
  <c r="D977" i="5"/>
  <c r="N973" i="5"/>
  <c r="N972" i="5" s="1"/>
  <c r="N971" i="5" s="1"/>
  <c r="M973" i="5"/>
  <c r="M972" i="5" s="1"/>
  <c r="M971" i="5" s="1"/>
  <c r="L973" i="5"/>
  <c r="L972" i="5" s="1"/>
  <c r="L971" i="5" s="1"/>
  <c r="K973" i="5"/>
  <c r="K972" i="5" s="1"/>
  <c r="K971" i="5" s="1"/>
  <c r="J973" i="5"/>
  <c r="J972" i="5" s="1"/>
  <c r="J971" i="5" s="1"/>
  <c r="I973" i="5"/>
  <c r="I972" i="5" s="1"/>
  <c r="I971" i="5" s="1"/>
  <c r="H973" i="5"/>
  <c r="H972" i="5" s="1"/>
  <c r="H971" i="5" s="1"/>
  <c r="G973" i="5"/>
  <c r="G972" i="5" s="1"/>
  <c r="G971" i="5" s="1"/>
  <c r="F973" i="5"/>
  <c r="F972" i="5" s="1"/>
  <c r="F971" i="5" s="1"/>
  <c r="E973" i="5"/>
  <c r="E972" i="5" s="1"/>
  <c r="E971" i="5" s="1"/>
  <c r="D973" i="5"/>
  <c r="D972" i="5" s="1"/>
  <c r="D971" i="5" s="1"/>
  <c r="D967" i="5"/>
  <c r="D964" i="5"/>
  <c r="D961" i="5"/>
  <c r="N518" i="5"/>
  <c r="M518" i="5"/>
  <c r="K518" i="5"/>
  <c r="J518" i="5"/>
  <c r="I518" i="5"/>
  <c r="H518" i="5"/>
  <c r="G518" i="5"/>
  <c r="F518" i="5"/>
  <c r="E518" i="5"/>
  <c r="D518" i="5"/>
  <c r="L518" i="5"/>
  <c r="N504" i="5"/>
  <c r="M504" i="5"/>
  <c r="L504" i="5"/>
  <c r="K504" i="5"/>
  <c r="J504" i="5"/>
  <c r="I504" i="5"/>
  <c r="H504" i="5"/>
  <c r="G504" i="5"/>
  <c r="E504" i="5"/>
  <c r="D504" i="5"/>
  <c r="N499" i="5"/>
  <c r="N498" i="5" s="1"/>
  <c r="N497" i="5" s="1"/>
  <c r="M499" i="5"/>
  <c r="M498" i="5" s="1"/>
  <c r="M497" i="5" s="1"/>
  <c r="L499" i="5"/>
  <c r="L498" i="5" s="1"/>
  <c r="L497" i="5" s="1"/>
  <c r="K499" i="5"/>
  <c r="K498" i="5" s="1"/>
  <c r="K497" i="5" s="1"/>
  <c r="J499" i="5"/>
  <c r="J498" i="5" s="1"/>
  <c r="J497" i="5" s="1"/>
  <c r="I499" i="5"/>
  <c r="I498" i="5" s="1"/>
  <c r="I497" i="5" s="1"/>
  <c r="H499" i="5"/>
  <c r="H498" i="5" s="1"/>
  <c r="H497" i="5" s="1"/>
  <c r="G499" i="5"/>
  <c r="G498" i="5" s="1"/>
  <c r="G497" i="5" s="1"/>
  <c r="F499" i="5"/>
  <c r="F498" i="5" s="1"/>
  <c r="F497" i="5" s="1"/>
  <c r="E499" i="5"/>
  <c r="E498" i="5" s="1"/>
  <c r="E497" i="5" s="1"/>
  <c r="D499" i="5"/>
  <c r="D498" i="5" s="1"/>
  <c r="D497" i="5" s="1"/>
  <c r="N495" i="5"/>
  <c r="M495" i="5"/>
  <c r="L495" i="5"/>
  <c r="K495" i="5"/>
  <c r="J495" i="5"/>
  <c r="I495" i="5"/>
  <c r="H495" i="5"/>
  <c r="G495" i="5"/>
  <c r="F495" i="5"/>
  <c r="E495" i="5"/>
  <c r="D495" i="5"/>
  <c r="N423" i="5"/>
  <c r="N422" i="5" s="1"/>
  <c r="M423" i="5"/>
  <c r="M422" i="5" s="1"/>
  <c r="L423" i="5"/>
  <c r="L422" i="5" s="1"/>
  <c r="K423" i="5"/>
  <c r="K422" i="5" s="1"/>
  <c r="J423" i="5"/>
  <c r="J422" i="5" s="1"/>
  <c r="I423" i="5"/>
  <c r="I422" i="5" s="1"/>
  <c r="H423" i="5"/>
  <c r="H422" i="5" s="1"/>
  <c r="F423" i="5"/>
  <c r="F422" i="5" s="1"/>
  <c r="E423" i="5"/>
  <c r="E422" i="5" s="1"/>
  <c r="N419" i="5"/>
  <c r="N418" i="5" s="1"/>
  <c r="M419" i="5"/>
  <c r="M418" i="5" s="1"/>
  <c r="L419" i="5"/>
  <c r="L418" i="5" s="1"/>
  <c r="K419" i="5"/>
  <c r="K418" i="5" s="1"/>
  <c r="J419" i="5"/>
  <c r="J418" i="5" s="1"/>
  <c r="I419" i="5"/>
  <c r="I418" i="5" s="1"/>
  <c r="H419" i="5"/>
  <c r="H418" i="5" s="1"/>
  <c r="G419" i="5"/>
  <c r="G418" i="5" s="1"/>
  <c r="F419" i="5"/>
  <c r="F418" i="5" s="1"/>
  <c r="E419" i="5"/>
  <c r="E418" i="5" s="1"/>
  <c r="D419" i="5"/>
  <c r="D418" i="5" s="1"/>
  <c r="N413" i="5"/>
  <c r="M413" i="5"/>
  <c r="L413" i="5"/>
  <c r="K413" i="5"/>
  <c r="J413" i="5"/>
  <c r="I413" i="5"/>
  <c r="H413" i="5"/>
  <c r="G413" i="5"/>
  <c r="F413" i="5"/>
  <c r="E413" i="5"/>
  <c r="D413" i="5"/>
  <c r="N344" i="5"/>
  <c r="M344" i="5"/>
  <c r="L344" i="5"/>
  <c r="K344" i="5"/>
  <c r="J344" i="5"/>
  <c r="I344" i="5"/>
  <c r="H344" i="5"/>
  <c r="G344" i="5"/>
  <c r="F344" i="5"/>
  <c r="E344" i="5"/>
  <c r="D344" i="5"/>
  <c r="N261" i="5"/>
  <c r="M261" i="5"/>
  <c r="L261" i="5"/>
  <c r="K261" i="5"/>
  <c r="J261" i="5"/>
  <c r="I261" i="5"/>
  <c r="H261" i="5"/>
  <c r="G261" i="5"/>
  <c r="F261" i="5"/>
  <c r="E261" i="5"/>
  <c r="D261" i="5"/>
  <c r="N256" i="5"/>
  <c r="M256" i="5"/>
  <c r="L256" i="5"/>
  <c r="K256" i="5"/>
  <c r="J256" i="5"/>
  <c r="I256" i="5"/>
  <c r="H256" i="5"/>
  <c r="G256" i="5"/>
  <c r="F256" i="5"/>
  <c r="E256" i="5"/>
  <c r="D256" i="5"/>
  <c r="N255" i="5"/>
  <c r="M255" i="5"/>
  <c r="L255" i="5"/>
  <c r="K255" i="5"/>
  <c r="J255" i="5"/>
  <c r="I255" i="5"/>
  <c r="H255" i="5"/>
  <c r="G255" i="5"/>
  <c r="F255" i="5"/>
  <c r="E255" i="5"/>
  <c r="D255" i="5"/>
  <c r="N254" i="5"/>
  <c r="M254" i="5"/>
  <c r="L254" i="5"/>
  <c r="K254" i="5"/>
  <c r="J254" i="5"/>
  <c r="I254" i="5"/>
  <c r="H254" i="5"/>
  <c r="G254" i="5"/>
  <c r="F254" i="5"/>
  <c r="E254" i="5"/>
  <c r="D254" i="5"/>
  <c r="N253" i="5"/>
  <c r="M253" i="5"/>
  <c r="L253" i="5"/>
  <c r="K253" i="5"/>
  <c r="J253" i="5"/>
  <c r="I253" i="5"/>
  <c r="H253" i="5"/>
  <c r="G253" i="5"/>
  <c r="F253" i="5"/>
  <c r="E253" i="5"/>
  <c r="D253" i="5"/>
  <c r="N252" i="5"/>
  <c r="M252" i="5"/>
  <c r="L252" i="5"/>
  <c r="K252" i="5"/>
  <c r="J252" i="5"/>
  <c r="I252" i="5"/>
  <c r="H252" i="5"/>
  <c r="G252" i="5"/>
  <c r="F252" i="5"/>
  <c r="E252" i="5"/>
  <c r="D252" i="5"/>
  <c r="N251" i="5"/>
  <c r="M251" i="5"/>
  <c r="L251" i="5"/>
  <c r="K251" i="5"/>
  <c r="J251" i="5"/>
  <c r="I251" i="5"/>
  <c r="H251" i="5"/>
  <c r="G251" i="5"/>
  <c r="F251" i="5"/>
  <c r="E251" i="5"/>
  <c r="D251" i="5"/>
  <c r="N250" i="5"/>
  <c r="M250" i="5"/>
  <c r="L250" i="5"/>
  <c r="K250" i="5"/>
  <c r="J250" i="5"/>
  <c r="I250" i="5"/>
  <c r="H250" i="5"/>
  <c r="G250" i="5"/>
  <c r="F250" i="5"/>
  <c r="E250" i="5"/>
  <c r="D250" i="5"/>
  <c r="N248" i="5"/>
  <c r="N247" i="5" s="1"/>
  <c r="M248" i="5"/>
  <c r="M247" i="5" s="1"/>
  <c r="L248" i="5"/>
  <c r="L247" i="5" s="1"/>
  <c r="K248" i="5"/>
  <c r="K247" i="5" s="1"/>
  <c r="J248" i="5"/>
  <c r="J247" i="5" s="1"/>
  <c r="I248" i="5"/>
  <c r="I247" i="5" s="1"/>
  <c r="H248" i="5"/>
  <c r="H247" i="5" s="1"/>
  <c r="G248" i="5"/>
  <c r="G247" i="5" s="1"/>
  <c r="F248" i="5"/>
  <c r="F247" i="5" s="1"/>
  <c r="E248" i="5"/>
  <c r="E247" i="5" s="1"/>
  <c r="D248" i="5"/>
  <c r="D247" i="5" s="1"/>
  <c r="N246" i="5"/>
  <c r="N245" i="5" s="1"/>
  <c r="N244" i="5" s="1"/>
  <c r="M246" i="5"/>
  <c r="M245" i="5" s="1"/>
  <c r="M244" i="5" s="1"/>
  <c r="L246" i="5"/>
  <c r="L245" i="5" s="1"/>
  <c r="L244" i="5" s="1"/>
  <c r="K246" i="5"/>
  <c r="K245" i="5" s="1"/>
  <c r="K244" i="5" s="1"/>
  <c r="J246" i="5"/>
  <c r="J245" i="5" s="1"/>
  <c r="J244" i="5" s="1"/>
  <c r="I246" i="5"/>
  <c r="I245" i="5" s="1"/>
  <c r="I244" i="5" s="1"/>
  <c r="H246" i="5"/>
  <c r="H245" i="5" s="1"/>
  <c r="H244" i="5" s="1"/>
  <c r="G246" i="5"/>
  <c r="G245" i="5" s="1"/>
  <c r="G244" i="5" s="1"/>
  <c r="F246" i="5"/>
  <c r="F245" i="5" s="1"/>
  <c r="F244" i="5" s="1"/>
  <c r="E246" i="5"/>
  <c r="E245" i="5" s="1"/>
  <c r="E244" i="5" s="1"/>
  <c r="D246" i="5"/>
  <c r="D245" i="5" s="1"/>
  <c r="D244" i="5" s="1"/>
  <c r="N241" i="5"/>
  <c r="N233" i="5" s="1"/>
  <c r="N232" i="5" s="1"/>
  <c r="M241" i="5"/>
  <c r="M233" i="5" s="1"/>
  <c r="M232" i="5" s="1"/>
  <c r="L241" i="5"/>
  <c r="L233" i="5" s="1"/>
  <c r="L232" i="5" s="1"/>
  <c r="K241" i="5"/>
  <c r="K233" i="5" s="1"/>
  <c r="K232" i="5" s="1"/>
  <c r="J241" i="5"/>
  <c r="J233" i="5" s="1"/>
  <c r="J232" i="5" s="1"/>
  <c r="I241" i="5"/>
  <c r="I233" i="5" s="1"/>
  <c r="I232" i="5" s="1"/>
  <c r="H241" i="5"/>
  <c r="H233" i="5" s="1"/>
  <c r="H232" i="5" s="1"/>
  <c r="G241" i="5"/>
  <c r="G233" i="5" s="1"/>
  <c r="G232" i="5" s="1"/>
  <c r="F241" i="5"/>
  <c r="F233" i="5" s="1"/>
  <c r="F232" i="5" s="1"/>
  <c r="E241" i="5"/>
  <c r="E233" i="5" s="1"/>
  <c r="E232" i="5" s="1"/>
  <c r="D241" i="5"/>
  <c r="D233" i="5" s="1"/>
  <c r="D232" i="5" s="1"/>
  <c r="N240" i="5"/>
  <c r="M240" i="5"/>
  <c r="L240" i="5"/>
  <c r="K240" i="5"/>
  <c r="J240" i="5"/>
  <c r="I240" i="5"/>
  <c r="H240" i="5"/>
  <c r="G240" i="5"/>
  <c r="F240" i="5"/>
  <c r="E240" i="5"/>
  <c r="D240" i="5"/>
  <c r="N239" i="5"/>
  <c r="M239" i="5"/>
  <c r="L239" i="5"/>
  <c r="K239" i="5"/>
  <c r="J239" i="5"/>
  <c r="I239" i="5"/>
  <c r="H239" i="5"/>
  <c r="G239" i="5"/>
  <c r="F239" i="5"/>
  <c r="E239" i="5"/>
  <c r="D239" i="5"/>
  <c r="N238" i="5"/>
  <c r="M238" i="5"/>
  <c r="L238" i="5"/>
  <c r="K238" i="5"/>
  <c r="J238" i="5"/>
  <c r="I238" i="5"/>
  <c r="H238" i="5"/>
  <c r="G238" i="5"/>
  <c r="F238" i="5"/>
  <c r="E238" i="5"/>
  <c r="D238" i="5"/>
  <c r="N237" i="5"/>
  <c r="M237" i="5"/>
  <c r="L237" i="5"/>
  <c r="K237" i="5"/>
  <c r="J237" i="5"/>
  <c r="I237" i="5"/>
  <c r="H237" i="5"/>
  <c r="G237" i="5"/>
  <c r="F237" i="5"/>
  <c r="E237" i="5"/>
  <c r="D237" i="5"/>
  <c r="N236" i="5"/>
  <c r="M236" i="5"/>
  <c r="L236" i="5"/>
  <c r="K236" i="5"/>
  <c r="J236" i="5"/>
  <c r="I236" i="5"/>
  <c r="H236" i="5"/>
  <c r="G236" i="5"/>
  <c r="F236" i="5"/>
  <c r="E236" i="5"/>
  <c r="D236" i="5"/>
  <c r="N235" i="5"/>
  <c r="M235" i="5"/>
  <c r="L235" i="5"/>
  <c r="K235" i="5"/>
  <c r="J235" i="5"/>
  <c r="I235" i="5"/>
  <c r="H235" i="5"/>
  <c r="G235" i="5"/>
  <c r="F235" i="5"/>
  <c r="E235" i="5"/>
  <c r="D235" i="5"/>
  <c r="N230" i="5"/>
  <c r="M230" i="5"/>
  <c r="L230" i="5"/>
  <c r="K230" i="5"/>
  <c r="J230" i="5"/>
  <c r="I230" i="5"/>
  <c r="H230" i="5"/>
  <c r="G230" i="5"/>
  <c r="F230" i="5"/>
  <c r="E230" i="5"/>
  <c r="D230" i="5"/>
  <c r="N228" i="5"/>
  <c r="M228" i="5"/>
  <c r="L228" i="5"/>
  <c r="K228" i="5"/>
  <c r="J228" i="5"/>
  <c r="I228" i="5"/>
  <c r="H228" i="5"/>
  <c r="G228" i="5"/>
  <c r="F228" i="5"/>
  <c r="E228" i="5"/>
  <c r="D228" i="5"/>
  <c r="N226" i="5"/>
  <c r="N225" i="5" s="1"/>
  <c r="M226" i="5"/>
  <c r="M225" i="5" s="1"/>
  <c r="L226" i="5"/>
  <c r="L225" i="5" s="1"/>
  <c r="K226" i="5"/>
  <c r="K225" i="5" s="1"/>
  <c r="J226" i="5"/>
  <c r="J225" i="5" s="1"/>
  <c r="I226" i="5"/>
  <c r="I225" i="5" s="1"/>
  <c r="H226" i="5"/>
  <c r="H225" i="5" s="1"/>
  <c r="G226" i="5"/>
  <c r="G225" i="5" s="1"/>
  <c r="F226" i="5"/>
  <c r="F225" i="5" s="1"/>
  <c r="E226" i="5"/>
  <c r="E225" i="5" s="1"/>
  <c r="D226" i="5"/>
  <c r="D225" i="5" s="1"/>
  <c r="N222" i="5"/>
  <c r="N221" i="5" s="1"/>
  <c r="M222" i="5"/>
  <c r="M221" i="5" s="1"/>
  <c r="L222" i="5"/>
  <c r="L221" i="5" s="1"/>
  <c r="K222" i="5"/>
  <c r="K221" i="5" s="1"/>
  <c r="J222" i="5"/>
  <c r="J221" i="5" s="1"/>
  <c r="I222" i="5"/>
  <c r="I221" i="5" s="1"/>
  <c r="H222" i="5"/>
  <c r="H221" i="5" s="1"/>
  <c r="G222" i="5"/>
  <c r="G221" i="5" s="1"/>
  <c r="F222" i="5"/>
  <c r="F221" i="5" s="1"/>
  <c r="E222" i="5"/>
  <c r="E221" i="5" s="1"/>
  <c r="D222" i="5"/>
  <c r="D221" i="5" s="1"/>
  <c r="N216" i="5"/>
  <c r="M216" i="5"/>
  <c r="L216" i="5"/>
  <c r="K216" i="5"/>
  <c r="J216" i="5"/>
  <c r="I216" i="5"/>
  <c r="H216" i="5"/>
  <c r="G216" i="5"/>
  <c r="F216" i="5"/>
  <c r="E216" i="5"/>
  <c r="D216" i="5"/>
  <c r="N214" i="5"/>
  <c r="N213" i="5" s="1"/>
  <c r="M214" i="5"/>
  <c r="M213" i="5" s="1"/>
  <c r="L214" i="5"/>
  <c r="L213" i="5" s="1"/>
  <c r="K214" i="5"/>
  <c r="K213" i="5" s="1"/>
  <c r="J214" i="5"/>
  <c r="J213" i="5" s="1"/>
  <c r="I214" i="5"/>
  <c r="I213" i="5" s="1"/>
  <c r="H214" i="5"/>
  <c r="H213" i="5" s="1"/>
  <c r="G214" i="5"/>
  <c r="G213" i="5" s="1"/>
  <c r="F214" i="5"/>
  <c r="F213" i="5" s="1"/>
  <c r="E214" i="5"/>
  <c r="E213" i="5" s="1"/>
  <c r="D214" i="5"/>
  <c r="D213" i="5" s="1"/>
  <c r="N209" i="5"/>
  <c r="N201" i="5" s="1"/>
  <c r="M209" i="5"/>
  <c r="L209" i="5"/>
  <c r="L201" i="5" s="1"/>
  <c r="K209" i="5"/>
  <c r="K201" i="5" s="1"/>
  <c r="J209" i="5"/>
  <c r="J201" i="5" s="1"/>
  <c r="I209" i="5"/>
  <c r="I201" i="5" s="1"/>
  <c r="H209" i="5"/>
  <c r="H201" i="5" s="1"/>
  <c r="G209" i="5"/>
  <c r="G201" i="5" s="1"/>
  <c r="F209" i="5"/>
  <c r="F201" i="5" s="1"/>
  <c r="E209" i="5"/>
  <c r="E201" i="5" s="1"/>
  <c r="D209" i="5"/>
  <c r="D201" i="5" s="1"/>
  <c r="N208" i="5"/>
  <c r="M208" i="5"/>
  <c r="L208" i="5"/>
  <c r="K208" i="5"/>
  <c r="J208" i="5"/>
  <c r="I208" i="5"/>
  <c r="H208" i="5"/>
  <c r="G208" i="5"/>
  <c r="F208" i="5"/>
  <c r="E208" i="5"/>
  <c r="D208" i="5"/>
  <c r="N207" i="5"/>
  <c r="M207" i="5"/>
  <c r="L207" i="5"/>
  <c r="K207" i="5"/>
  <c r="J207" i="5"/>
  <c r="I207" i="5"/>
  <c r="H207" i="5"/>
  <c r="G207" i="5"/>
  <c r="F207" i="5"/>
  <c r="E207" i="5"/>
  <c r="D207" i="5"/>
  <c r="N206" i="5"/>
  <c r="M206" i="5"/>
  <c r="L206" i="5"/>
  <c r="K206" i="5"/>
  <c r="J206" i="5"/>
  <c r="I206" i="5"/>
  <c r="H206" i="5"/>
  <c r="G206" i="5"/>
  <c r="F206" i="5"/>
  <c r="E206" i="5"/>
  <c r="D206" i="5"/>
  <c r="N205" i="5"/>
  <c r="M205" i="5"/>
  <c r="L205" i="5"/>
  <c r="K205" i="5"/>
  <c r="J205" i="5"/>
  <c r="I205" i="5"/>
  <c r="H205" i="5"/>
  <c r="G205" i="5"/>
  <c r="F205" i="5"/>
  <c r="E205" i="5"/>
  <c r="D205" i="5"/>
  <c r="N204" i="5"/>
  <c r="M204" i="5"/>
  <c r="L204" i="5"/>
  <c r="K204" i="5"/>
  <c r="J204" i="5"/>
  <c r="I204" i="5"/>
  <c r="H204" i="5"/>
  <c r="G204" i="5"/>
  <c r="F204" i="5"/>
  <c r="E204" i="5"/>
  <c r="D204" i="5"/>
  <c r="N203" i="5"/>
  <c r="M203" i="5"/>
  <c r="L203" i="5"/>
  <c r="K203" i="5"/>
  <c r="J203" i="5"/>
  <c r="I203" i="5"/>
  <c r="H203" i="5"/>
  <c r="G203" i="5"/>
  <c r="F203" i="5"/>
  <c r="E203" i="5"/>
  <c r="D203" i="5"/>
  <c r="M201" i="5"/>
  <c r="N198" i="5"/>
  <c r="N197" i="5" s="1"/>
  <c r="M198" i="5"/>
  <c r="M197" i="5" s="1"/>
  <c r="L198" i="5"/>
  <c r="L197" i="5" s="1"/>
  <c r="K198" i="5"/>
  <c r="J198" i="5"/>
  <c r="J197" i="5" s="1"/>
  <c r="I198" i="5"/>
  <c r="I197" i="5" s="1"/>
  <c r="H198" i="5"/>
  <c r="H197" i="5" s="1"/>
  <c r="G198" i="5"/>
  <c r="G197" i="5" s="1"/>
  <c r="F198" i="5"/>
  <c r="F197" i="5" s="1"/>
  <c r="E198" i="5"/>
  <c r="E197" i="5" s="1"/>
  <c r="D198" i="5"/>
  <c r="D197" i="5" s="1"/>
  <c r="K197" i="5"/>
  <c r="N196" i="5"/>
  <c r="M196" i="5"/>
  <c r="L196" i="5"/>
  <c r="K196" i="5"/>
  <c r="J196" i="5"/>
  <c r="I196" i="5"/>
  <c r="H196" i="5"/>
  <c r="G196" i="5"/>
  <c r="F196" i="5"/>
  <c r="E196" i="5"/>
  <c r="D196" i="5"/>
  <c r="N195" i="5"/>
  <c r="M195" i="5"/>
  <c r="L195" i="5"/>
  <c r="K195" i="5"/>
  <c r="J195" i="5"/>
  <c r="I195" i="5"/>
  <c r="H195" i="5"/>
  <c r="G195" i="5"/>
  <c r="F195" i="5"/>
  <c r="E195" i="5"/>
  <c r="D195" i="5"/>
  <c r="N194" i="5"/>
  <c r="M194" i="5"/>
  <c r="L194" i="5"/>
  <c r="K194" i="5"/>
  <c r="J194" i="5"/>
  <c r="I194" i="5"/>
  <c r="H194" i="5"/>
  <c r="G194" i="5"/>
  <c r="F194" i="5"/>
  <c r="E194" i="5"/>
  <c r="D194" i="5"/>
  <c r="N193" i="5"/>
  <c r="M193" i="5"/>
  <c r="L193" i="5"/>
  <c r="K193" i="5"/>
  <c r="J193" i="5"/>
  <c r="I193" i="5"/>
  <c r="H193" i="5"/>
  <c r="G193" i="5"/>
  <c r="F193" i="5"/>
  <c r="E193" i="5"/>
  <c r="D193" i="5"/>
  <c r="N192" i="5"/>
  <c r="M192" i="5"/>
  <c r="L192" i="5"/>
  <c r="K192" i="5"/>
  <c r="J192" i="5"/>
  <c r="I192" i="5"/>
  <c r="H192" i="5"/>
  <c r="G192" i="5"/>
  <c r="F192" i="5"/>
  <c r="E192" i="5"/>
  <c r="D192" i="5"/>
  <c r="N191" i="5"/>
  <c r="M191" i="5"/>
  <c r="L191" i="5"/>
  <c r="K191" i="5"/>
  <c r="J191" i="5"/>
  <c r="I191" i="5"/>
  <c r="H191" i="5"/>
  <c r="G191" i="5"/>
  <c r="F191" i="5"/>
  <c r="E191" i="5"/>
  <c r="D191" i="5"/>
  <c r="N189" i="5"/>
  <c r="M189" i="5"/>
  <c r="L189" i="5"/>
  <c r="K189" i="5"/>
  <c r="J189" i="5"/>
  <c r="I189" i="5"/>
  <c r="H189" i="5"/>
  <c r="G189" i="5"/>
  <c r="F189" i="5"/>
  <c r="E189" i="5"/>
  <c r="D189" i="5"/>
  <c r="N188" i="5"/>
  <c r="M188" i="5"/>
  <c r="L188" i="5"/>
  <c r="K188" i="5"/>
  <c r="J188" i="5"/>
  <c r="I188" i="5"/>
  <c r="H188" i="5"/>
  <c r="G188" i="5"/>
  <c r="F188" i="5"/>
  <c r="E188" i="5"/>
  <c r="D188" i="5"/>
  <c r="N187" i="5"/>
  <c r="M187" i="5"/>
  <c r="L187" i="5"/>
  <c r="K187" i="5"/>
  <c r="J187" i="5"/>
  <c r="I187" i="5"/>
  <c r="H187" i="5"/>
  <c r="G187" i="5"/>
  <c r="F187" i="5"/>
  <c r="E187" i="5"/>
  <c r="D187" i="5"/>
  <c r="N186" i="5"/>
  <c r="M186" i="5"/>
  <c r="L186" i="5"/>
  <c r="K186" i="5"/>
  <c r="J186" i="5"/>
  <c r="I186" i="5"/>
  <c r="H186" i="5"/>
  <c r="G186" i="5"/>
  <c r="F186" i="5"/>
  <c r="E186" i="5"/>
  <c r="D186" i="5"/>
  <c r="N185" i="5"/>
  <c r="M185" i="5"/>
  <c r="L185" i="5"/>
  <c r="K185" i="5"/>
  <c r="J185" i="5"/>
  <c r="I185" i="5"/>
  <c r="H185" i="5"/>
  <c r="G185" i="5"/>
  <c r="F185" i="5"/>
  <c r="E185" i="5"/>
  <c r="D185" i="5"/>
  <c r="N184" i="5"/>
  <c r="M184" i="5"/>
  <c r="L184" i="5"/>
  <c r="K184" i="5"/>
  <c r="J184" i="5"/>
  <c r="I184" i="5"/>
  <c r="H184" i="5"/>
  <c r="G184" i="5"/>
  <c r="F184" i="5"/>
  <c r="E184" i="5"/>
  <c r="D184" i="5"/>
  <c r="N182" i="5"/>
  <c r="M182" i="5"/>
  <c r="L182" i="5"/>
  <c r="K182" i="5"/>
  <c r="J182" i="5"/>
  <c r="I182" i="5"/>
  <c r="H182" i="5"/>
  <c r="G182" i="5"/>
  <c r="F182" i="5"/>
  <c r="E182" i="5"/>
  <c r="D182" i="5"/>
  <c r="N181" i="5"/>
  <c r="M181" i="5"/>
  <c r="L181" i="5"/>
  <c r="K181" i="5"/>
  <c r="J181" i="5"/>
  <c r="I181" i="5"/>
  <c r="H181" i="5"/>
  <c r="G181" i="5"/>
  <c r="F181" i="5"/>
  <c r="E181" i="5"/>
  <c r="D181" i="5"/>
  <c r="N180" i="5"/>
  <c r="M180" i="5"/>
  <c r="L180" i="5"/>
  <c r="K180" i="5"/>
  <c r="J180" i="5"/>
  <c r="I180" i="5"/>
  <c r="H180" i="5"/>
  <c r="G180" i="5"/>
  <c r="F180" i="5"/>
  <c r="E180" i="5"/>
  <c r="D180" i="5"/>
  <c r="N179" i="5"/>
  <c r="M179" i="5"/>
  <c r="L179" i="5"/>
  <c r="K179" i="5"/>
  <c r="J179" i="5"/>
  <c r="I179" i="5"/>
  <c r="H179" i="5"/>
  <c r="G179" i="5"/>
  <c r="F179" i="5"/>
  <c r="E179" i="5"/>
  <c r="D179" i="5"/>
  <c r="N178" i="5"/>
  <c r="M178" i="5"/>
  <c r="L178" i="5"/>
  <c r="K178" i="5"/>
  <c r="J178" i="5"/>
  <c r="I178" i="5"/>
  <c r="H178" i="5"/>
  <c r="G178" i="5"/>
  <c r="F178" i="5"/>
  <c r="E178" i="5"/>
  <c r="D178" i="5"/>
  <c r="N177" i="5"/>
  <c r="M177" i="5"/>
  <c r="L177" i="5"/>
  <c r="K177" i="5"/>
  <c r="J177" i="5"/>
  <c r="I177" i="5"/>
  <c r="H177" i="5"/>
  <c r="G177" i="5"/>
  <c r="F177" i="5"/>
  <c r="E177" i="5"/>
  <c r="D177" i="5"/>
  <c r="N176" i="5"/>
  <c r="M176" i="5"/>
  <c r="L176" i="5"/>
  <c r="K176" i="5"/>
  <c r="J176" i="5"/>
  <c r="I176" i="5"/>
  <c r="H176" i="5"/>
  <c r="G176" i="5"/>
  <c r="F176" i="5"/>
  <c r="E176" i="5"/>
  <c r="D176" i="5"/>
  <c r="N174" i="5"/>
  <c r="M174" i="5"/>
  <c r="L174" i="5"/>
  <c r="K174" i="5"/>
  <c r="J174" i="5"/>
  <c r="I174" i="5"/>
  <c r="H174" i="5"/>
  <c r="G174" i="5"/>
  <c r="F174" i="5"/>
  <c r="E174" i="5"/>
  <c r="D174" i="5"/>
  <c r="N173" i="5"/>
  <c r="M173" i="5"/>
  <c r="L173" i="5"/>
  <c r="K173" i="5"/>
  <c r="J173" i="5"/>
  <c r="I173" i="5"/>
  <c r="H173" i="5"/>
  <c r="G173" i="5"/>
  <c r="F173" i="5"/>
  <c r="E173" i="5"/>
  <c r="D173" i="5"/>
  <c r="N172" i="5"/>
  <c r="M172" i="5"/>
  <c r="L172" i="5"/>
  <c r="K172" i="5"/>
  <c r="J172" i="5"/>
  <c r="I172" i="5"/>
  <c r="H172" i="5"/>
  <c r="G172" i="5"/>
  <c r="F172" i="5"/>
  <c r="E172" i="5"/>
  <c r="D172" i="5"/>
  <c r="N171" i="5"/>
  <c r="M171" i="5"/>
  <c r="L171" i="5"/>
  <c r="K171" i="5"/>
  <c r="J171" i="5"/>
  <c r="I171" i="5"/>
  <c r="H171" i="5"/>
  <c r="G171" i="5"/>
  <c r="F171" i="5"/>
  <c r="E171" i="5"/>
  <c r="D171" i="5"/>
  <c r="N170" i="5"/>
  <c r="M170" i="5"/>
  <c r="L170" i="5"/>
  <c r="K170" i="5"/>
  <c r="J170" i="5"/>
  <c r="I170" i="5"/>
  <c r="H170" i="5"/>
  <c r="G170" i="5"/>
  <c r="F170" i="5"/>
  <c r="E170" i="5"/>
  <c r="D170" i="5"/>
  <c r="N169" i="5"/>
  <c r="M169" i="5"/>
  <c r="L169" i="5"/>
  <c r="K169" i="5"/>
  <c r="J169" i="5"/>
  <c r="I169" i="5"/>
  <c r="H169" i="5"/>
  <c r="G169" i="5"/>
  <c r="F169" i="5"/>
  <c r="E169" i="5"/>
  <c r="D169" i="5"/>
  <c r="N167" i="5"/>
  <c r="M167" i="5"/>
  <c r="L167" i="5"/>
  <c r="K167" i="5"/>
  <c r="J167" i="5"/>
  <c r="I167" i="5"/>
  <c r="H167" i="5"/>
  <c r="G167" i="5"/>
  <c r="F167" i="5"/>
  <c r="E167" i="5"/>
  <c r="D167" i="5"/>
  <c r="N164" i="5"/>
  <c r="M164" i="5"/>
  <c r="L164" i="5"/>
  <c r="K164" i="5"/>
  <c r="J164" i="5"/>
  <c r="I164" i="5"/>
  <c r="H164" i="5"/>
  <c r="G164" i="5"/>
  <c r="F164" i="5"/>
  <c r="E164" i="5"/>
  <c r="D164" i="5"/>
  <c r="N163" i="5"/>
  <c r="M163" i="5"/>
  <c r="L163" i="5"/>
  <c r="K163" i="5"/>
  <c r="J163" i="5"/>
  <c r="I163" i="5"/>
  <c r="H163" i="5"/>
  <c r="G163" i="5"/>
  <c r="F163" i="5"/>
  <c r="E163" i="5"/>
  <c r="D163" i="5"/>
  <c r="N162" i="5"/>
  <c r="M162" i="5"/>
  <c r="L162" i="5"/>
  <c r="K162" i="5"/>
  <c r="J162" i="5"/>
  <c r="I162" i="5"/>
  <c r="H162" i="5"/>
  <c r="G162" i="5"/>
  <c r="F162" i="5"/>
  <c r="E162" i="5"/>
  <c r="D162" i="5"/>
  <c r="N161" i="5"/>
  <c r="M161" i="5"/>
  <c r="L161" i="5"/>
  <c r="K161" i="5"/>
  <c r="J161" i="5"/>
  <c r="I161" i="5"/>
  <c r="H161" i="5"/>
  <c r="G161" i="5"/>
  <c r="F161" i="5"/>
  <c r="E161" i="5"/>
  <c r="D161" i="5"/>
  <c r="N160" i="5"/>
  <c r="M160" i="5"/>
  <c r="L160" i="5"/>
  <c r="K160" i="5"/>
  <c r="J160" i="5"/>
  <c r="I160" i="5"/>
  <c r="H160" i="5"/>
  <c r="G160" i="5"/>
  <c r="F160" i="5"/>
  <c r="E160" i="5"/>
  <c r="D160" i="5"/>
  <c r="N159" i="5"/>
  <c r="M159" i="5"/>
  <c r="L159" i="5"/>
  <c r="K159" i="5"/>
  <c r="J159" i="5"/>
  <c r="I159" i="5"/>
  <c r="H159" i="5"/>
  <c r="G159" i="5"/>
  <c r="F159" i="5"/>
  <c r="E159" i="5"/>
  <c r="D159" i="5"/>
  <c r="N157" i="5"/>
  <c r="M157" i="5"/>
  <c r="L157" i="5"/>
  <c r="K157" i="5"/>
  <c r="J157" i="5"/>
  <c r="I157" i="5"/>
  <c r="H157" i="5"/>
  <c r="G157" i="5"/>
  <c r="F157" i="5"/>
  <c r="E157" i="5"/>
  <c r="D157" i="5"/>
  <c r="N156" i="5"/>
  <c r="M156" i="5"/>
  <c r="L156" i="5"/>
  <c r="K156" i="5"/>
  <c r="J156" i="5"/>
  <c r="I156" i="5"/>
  <c r="H156" i="5"/>
  <c r="G156" i="5"/>
  <c r="F156" i="5"/>
  <c r="E156" i="5"/>
  <c r="D156" i="5"/>
  <c r="N154" i="5"/>
  <c r="M154" i="5"/>
  <c r="L154" i="5"/>
  <c r="K154" i="5"/>
  <c r="J154" i="5"/>
  <c r="I154" i="5"/>
  <c r="H154" i="5"/>
  <c r="G154" i="5"/>
  <c r="F154" i="5"/>
  <c r="E154" i="5"/>
  <c r="D154" i="5"/>
  <c r="N153" i="5"/>
  <c r="M153" i="5"/>
  <c r="L153" i="5"/>
  <c r="K153" i="5"/>
  <c r="J153" i="5"/>
  <c r="I153" i="5"/>
  <c r="H153" i="5"/>
  <c r="G153" i="5"/>
  <c r="F153" i="5"/>
  <c r="E153" i="5"/>
  <c r="D153" i="5"/>
  <c r="N151" i="5"/>
  <c r="M151" i="5"/>
  <c r="L151" i="5"/>
  <c r="K151" i="5"/>
  <c r="J151" i="5"/>
  <c r="I151" i="5"/>
  <c r="H151" i="5"/>
  <c r="G151" i="5"/>
  <c r="F151" i="5"/>
  <c r="E151" i="5"/>
  <c r="D151" i="5"/>
  <c r="N150" i="5"/>
  <c r="M150" i="5"/>
  <c r="L150" i="5"/>
  <c r="K150" i="5"/>
  <c r="J150" i="5"/>
  <c r="I150" i="5"/>
  <c r="H150" i="5"/>
  <c r="G150" i="5"/>
  <c r="F150" i="5"/>
  <c r="E150" i="5"/>
  <c r="D150" i="5"/>
  <c r="N149" i="5"/>
  <c r="M149" i="5"/>
  <c r="L149" i="5"/>
  <c r="K149" i="5"/>
  <c r="J149" i="5"/>
  <c r="I149" i="5"/>
  <c r="H149" i="5"/>
  <c r="G149" i="5"/>
  <c r="F149" i="5"/>
  <c r="E149" i="5"/>
  <c r="D149" i="5"/>
  <c r="N148" i="5"/>
  <c r="M148" i="5"/>
  <c r="L148" i="5"/>
  <c r="K148" i="5"/>
  <c r="J148" i="5"/>
  <c r="I148" i="5"/>
  <c r="H148" i="5"/>
  <c r="G148" i="5"/>
  <c r="F148" i="5"/>
  <c r="E148" i="5"/>
  <c r="D148" i="5"/>
  <c r="N147" i="5"/>
  <c r="M147" i="5"/>
  <c r="L147" i="5"/>
  <c r="K147" i="5"/>
  <c r="J147" i="5"/>
  <c r="I147" i="5"/>
  <c r="H147" i="5"/>
  <c r="G147" i="5"/>
  <c r="F147" i="5"/>
  <c r="E147" i="5"/>
  <c r="D147" i="5"/>
  <c r="N146" i="5"/>
  <c r="M146" i="5"/>
  <c r="L146" i="5"/>
  <c r="K146" i="5"/>
  <c r="J146" i="5"/>
  <c r="I146" i="5"/>
  <c r="H146" i="5"/>
  <c r="G146" i="5"/>
  <c r="F146" i="5"/>
  <c r="E146" i="5"/>
  <c r="D146" i="5"/>
  <c r="N138" i="5"/>
  <c r="M138" i="5"/>
  <c r="L138" i="5"/>
  <c r="K138" i="5"/>
  <c r="J138" i="5"/>
  <c r="I138" i="5"/>
  <c r="H138" i="5"/>
  <c r="G138" i="5"/>
  <c r="F138" i="5"/>
  <c r="E138" i="5"/>
  <c r="D138" i="5"/>
  <c r="N137" i="5"/>
  <c r="M137" i="5"/>
  <c r="L137" i="5"/>
  <c r="K137" i="5"/>
  <c r="J137" i="5"/>
  <c r="I137" i="5"/>
  <c r="H137" i="5"/>
  <c r="G137" i="5"/>
  <c r="F137" i="5"/>
  <c r="E137" i="5"/>
  <c r="D137" i="5"/>
  <c r="N136" i="5"/>
  <c r="M136" i="5"/>
  <c r="L136" i="5"/>
  <c r="K136" i="5"/>
  <c r="J136" i="5"/>
  <c r="I136" i="5"/>
  <c r="H136" i="5"/>
  <c r="G136" i="5"/>
  <c r="F136" i="5"/>
  <c r="E136" i="5"/>
  <c r="D136" i="5"/>
  <c r="N135" i="5"/>
  <c r="M135" i="5"/>
  <c r="L135" i="5"/>
  <c r="K135" i="5"/>
  <c r="J135" i="5"/>
  <c r="I135" i="5"/>
  <c r="H135" i="5"/>
  <c r="G135" i="5"/>
  <c r="F135" i="5"/>
  <c r="E135" i="5"/>
  <c r="D135" i="5"/>
  <c r="N133" i="5"/>
  <c r="M133" i="5"/>
  <c r="L133" i="5"/>
  <c r="K133" i="5"/>
  <c r="J133" i="5"/>
  <c r="I133" i="5"/>
  <c r="H133" i="5"/>
  <c r="G133" i="5"/>
  <c r="F133" i="5"/>
  <c r="E133" i="5"/>
  <c r="D133" i="5"/>
  <c r="N132" i="5"/>
  <c r="M132" i="5"/>
  <c r="L132" i="5"/>
  <c r="K132" i="5"/>
  <c r="J132" i="5"/>
  <c r="I132" i="5"/>
  <c r="H132" i="5"/>
  <c r="G132" i="5"/>
  <c r="F132" i="5"/>
  <c r="E132" i="5"/>
  <c r="D132" i="5"/>
  <c r="N131" i="5"/>
  <c r="M131" i="5"/>
  <c r="L131" i="5"/>
  <c r="K131" i="5"/>
  <c r="J131" i="5"/>
  <c r="I131" i="5"/>
  <c r="H131" i="5"/>
  <c r="G131" i="5"/>
  <c r="F131" i="5"/>
  <c r="E131" i="5"/>
  <c r="D131" i="5"/>
  <c r="N130" i="5"/>
  <c r="M130" i="5"/>
  <c r="L130" i="5"/>
  <c r="K130" i="5"/>
  <c r="J130" i="5"/>
  <c r="I130" i="5"/>
  <c r="H130" i="5"/>
  <c r="G130" i="5"/>
  <c r="F130" i="5"/>
  <c r="E130" i="5"/>
  <c r="D130" i="5"/>
  <c r="N128" i="5"/>
  <c r="M128" i="5"/>
  <c r="L128" i="5"/>
  <c r="K128" i="5"/>
  <c r="J128" i="5"/>
  <c r="I128" i="5"/>
  <c r="H128" i="5"/>
  <c r="G128" i="5"/>
  <c r="F128" i="5"/>
  <c r="E128" i="5"/>
  <c r="D128" i="5"/>
  <c r="N127" i="5"/>
  <c r="M127" i="5"/>
  <c r="L127" i="5"/>
  <c r="K127" i="5"/>
  <c r="J127" i="5"/>
  <c r="I127" i="5"/>
  <c r="H127" i="5"/>
  <c r="G127" i="5"/>
  <c r="F127" i="5"/>
  <c r="E127" i="5"/>
  <c r="D127" i="5"/>
  <c r="N125" i="5"/>
  <c r="M125" i="5"/>
  <c r="L125" i="5"/>
  <c r="K125" i="5"/>
  <c r="J125" i="5"/>
  <c r="I125" i="5"/>
  <c r="H125" i="5"/>
  <c r="G125" i="5"/>
  <c r="F125" i="5"/>
  <c r="E125" i="5"/>
  <c r="D125" i="5"/>
  <c r="N123" i="5"/>
  <c r="M123" i="5"/>
  <c r="L123" i="5"/>
  <c r="K123" i="5"/>
  <c r="J123" i="5"/>
  <c r="I123" i="5"/>
  <c r="H123" i="5"/>
  <c r="G123" i="5"/>
  <c r="F123" i="5"/>
  <c r="E123" i="5"/>
  <c r="D123" i="5"/>
  <c r="N122" i="5"/>
  <c r="M122" i="5"/>
  <c r="L122" i="5"/>
  <c r="K122" i="5"/>
  <c r="J122" i="5"/>
  <c r="I122" i="5"/>
  <c r="H122" i="5"/>
  <c r="G122" i="5"/>
  <c r="F122" i="5"/>
  <c r="E122" i="5"/>
  <c r="D122" i="5"/>
  <c r="N121" i="5"/>
  <c r="M121" i="5"/>
  <c r="L121" i="5"/>
  <c r="K121" i="5"/>
  <c r="J121" i="5"/>
  <c r="I121" i="5"/>
  <c r="H121" i="5"/>
  <c r="G121" i="5"/>
  <c r="F121" i="5"/>
  <c r="E121" i="5"/>
  <c r="D121" i="5"/>
  <c r="N120" i="5"/>
  <c r="M120" i="5"/>
  <c r="L120" i="5"/>
  <c r="K120" i="5"/>
  <c r="J120" i="5"/>
  <c r="I120" i="5"/>
  <c r="H120" i="5"/>
  <c r="G120" i="5"/>
  <c r="F120" i="5"/>
  <c r="E120" i="5"/>
  <c r="D120" i="5"/>
  <c r="N119" i="5"/>
  <c r="M119" i="5"/>
  <c r="L119" i="5"/>
  <c r="K119" i="5"/>
  <c r="J119" i="5"/>
  <c r="I119" i="5"/>
  <c r="H119" i="5"/>
  <c r="G119" i="5"/>
  <c r="F119" i="5"/>
  <c r="E119" i="5"/>
  <c r="D119" i="5"/>
  <c r="N118" i="5"/>
  <c r="M118" i="5"/>
  <c r="L118" i="5"/>
  <c r="K118" i="5"/>
  <c r="J118" i="5"/>
  <c r="I118" i="5"/>
  <c r="H118" i="5"/>
  <c r="G118" i="5"/>
  <c r="F118" i="5"/>
  <c r="E118" i="5"/>
  <c r="D118" i="5"/>
  <c r="N117" i="5"/>
  <c r="M117" i="5"/>
  <c r="L117" i="5"/>
  <c r="K117" i="5"/>
  <c r="J117" i="5"/>
  <c r="I117" i="5"/>
  <c r="H117" i="5"/>
  <c r="G117" i="5"/>
  <c r="F117" i="5"/>
  <c r="E117" i="5"/>
  <c r="D117" i="5"/>
  <c r="N115" i="5"/>
  <c r="M115" i="5"/>
  <c r="L115" i="5"/>
  <c r="K115" i="5"/>
  <c r="J115" i="5"/>
  <c r="I115" i="5"/>
  <c r="H115" i="5"/>
  <c r="G115" i="5"/>
  <c r="F115" i="5"/>
  <c r="E115" i="5"/>
  <c r="D115" i="5"/>
  <c r="N114" i="5"/>
  <c r="M114" i="5"/>
  <c r="L114" i="5"/>
  <c r="K114" i="5"/>
  <c r="J114" i="5"/>
  <c r="I114" i="5"/>
  <c r="H114" i="5"/>
  <c r="G114" i="5"/>
  <c r="F114" i="5"/>
  <c r="E114" i="5"/>
  <c r="D114" i="5"/>
  <c r="N113" i="5"/>
  <c r="M113" i="5"/>
  <c r="L113" i="5"/>
  <c r="K113" i="5"/>
  <c r="J113" i="5"/>
  <c r="I113" i="5"/>
  <c r="H113" i="5"/>
  <c r="G113" i="5"/>
  <c r="F113" i="5"/>
  <c r="E113" i="5"/>
  <c r="D113" i="5"/>
  <c r="N112" i="5"/>
  <c r="M112" i="5"/>
  <c r="L112" i="5"/>
  <c r="K112" i="5"/>
  <c r="J112" i="5"/>
  <c r="I112" i="5"/>
  <c r="H112" i="5"/>
  <c r="G112" i="5"/>
  <c r="F112" i="5"/>
  <c r="E112" i="5"/>
  <c r="D112" i="5"/>
  <c r="N111" i="5"/>
  <c r="M111" i="5"/>
  <c r="L111" i="5"/>
  <c r="K111" i="5"/>
  <c r="J111" i="5"/>
  <c r="I111" i="5"/>
  <c r="H111" i="5"/>
  <c r="G111" i="5"/>
  <c r="F111" i="5"/>
  <c r="E111" i="5"/>
  <c r="D111" i="5"/>
  <c r="N110" i="5"/>
  <c r="M110" i="5"/>
  <c r="L110" i="5"/>
  <c r="K110" i="5"/>
  <c r="J110" i="5"/>
  <c r="I110" i="5"/>
  <c r="H110" i="5"/>
  <c r="G110" i="5"/>
  <c r="F110" i="5"/>
  <c r="E110" i="5"/>
  <c r="D110" i="5"/>
  <c r="N108" i="5"/>
  <c r="M108" i="5"/>
  <c r="L108" i="5"/>
  <c r="K108" i="5"/>
  <c r="J108" i="5"/>
  <c r="I108" i="5"/>
  <c r="H108" i="5"/>
  <c r="G108" i="5"/>
  <c r="F108" i="5"/>
  <c r="E108" i="5"/>
  <c r="D108" i="5"/>
  <c r="N107" i="5"/>
  <c r="M107" i="5"/>
  <c r="L107" i="5"/>
  <c r="K107" i="5"/>
  <c r="J107" i="5"/>
  <c r="I107" i="5"/>
  <c r="H107" i="5"/>
  <c r="G107" i="5"/>
  <c r="F107" i="5"/>
  <c r="E107" i="5"/>
  <c r="D107" i="5"/>
  <c r="N106" i="5"/>
  <c r="M106" i="5"/>
  <c r="L106" i="5"/>
  <c r="K106" i="5"/>
  <c r="J106" i="5"/>
  <c r="I106" i="5"/>
  <c r="H106" i="5"/>
  <c r="G106" i="5"/>
  <c r="F106" i="5"/>
  <c r="E106" i="5"/>
  <c r="D106" i="5"/>
  <c r="N105" i="5"/>
  <c r="M105" i="5"/>
  <c r="L105" i="5"/>
  <c r="K105" i="5"/>
  <c r="J105" i="5"/>
  <c r="I105" i="5"/>
  <c r="H105" i="5"/>
  <c r="G105" i="5"/>
  <c r="F105" i="5"/>
  <c r="E105" i="5"/>
  <c r="D105" i="5"/>
  <c r="N104" i="5"/>
  <c r="M104" i="5"/>
  <c r="L104" i="5"/>
  <c r="K104" i="5"/>
  <c r="J104" i="5"/>
  <c r="I104" i="5"/>
  <c r="H104" i="5"/>
  <c r="G104" i="5"/>
  <c r="F104" i="5"/>
  <c r="E104" i="5"/>
  <c r="D104" i="5"/>
  <c r="N103" i="5"/>
  <c r="M103" i="5"/>
  <c r="L103" i="5"/>
  <c r="K103" i="5"/>
  <c r="J103" i="5"/>
  <c r="I103" i="5"/>
  <c r="H103" i="5"/>
  <c r="G103" i="5"/>
  <c r="F103" i="5"/>
  <c r="E103" i="5"/>
  <c r="D103" i="5"/>
  <c r="N101" i="5"/>
  <c r="M101" i="5"/>
  <c r="L101" i="5"/>
  <c r="K101" i="5"/>
  <c r="J101" i="5"/>
  <c r="I101" i="5"/>
  <c r="H101" i="5"/>
  <c r="G101" i="5"/>
  <c r="F101" i="5"/>
  <c r="E101" i="5"/>
  <c r="D101" i="5"/>
  <c r="N100" i="5"/>
  <c r="M100" i="5"/>
  <c r="L100" i="5"/>
  <c r="K100" i="5"/>
  <c r="J100" i="5"/>
  <c r="I100" i="5"/>
  <c r="H100" i="5"/>
  <c r="G100" i="5"/>
  <c r="F100" i="5"/>
  <c r="E100" i="5"/>
  <c r="D100" i="5"/>
  <c r="N99" i="5"/>
  <c r="M99" i="5"/>
  <c r="L99" i="5"/>
  <c r="K99" i="5"/>
  <c r="J99" i="5"/>
  <c r="I99" i="5"/>
  <c r="H99" i="5"/>
  <c r="G99" i="5"/>
  <c r="F99" i="5"/>
  <c r="E99" i="5"/>
  <c r="D99" i="5"/>
  <c r="N98" i="5"/>
  <c r="M98" i="5"/>
  <c r="L98" i="5"/>
  <c r="K98" i="5"/>
  <c r="J98" i="5"/>
  <c r="I98" i="5"/>
  <c r="H98" i="5"/>
  <c r="G98" i="5"/>
  <c r="F98" i="5"/>
  <c r="E98" i="5"/>
  <c r="D98" i="5"/>
  <c r="N97" i="5"/>
  <c r="M97" i="5"/>
  <c r="L97" i="5"/>
  <c r="K97" i="5"/>
  <c r="J97" i="5"/>
  <c r="I97" i="5"/>
  <c r="H97" i="5"/>
  <c r="G97" i="5"/>
  <c r="F97" i="5"/>
  <c r="E97" i="5"/>
  <c r="D97" i="5"/>
  <c r="N96" i="5"/>
  <c r="M96" i="5"/>
  <c r="L96" i="5"/>
  <c r="K96" i="5"/>
  <c r="J96" i="5"/>
  <c r="I96" i="5"/>
  <c r="H96" i="5"/>
  <c r="G96" i="5"/>
  <c r="F96" i="5"/>
  <c r="E96" i="5"/>
  <c r="D96" i="5"/>
  <c r="N94" i="5"/>
  <c r="M94" i="5"/>
  <c r="L94" i="5"/>
  <c r="K94" i="5"/>
  <c r="J94" i="5"/>
  <c r="I94" i="5"/>
  <c r="H94" i="5"/>
  <c r="G94" i="5"/>
  <c r="F94" i="5"/>
  <c r="E94" i="5"/>
  <c r="D94" i="5"/>
  <c r="N92" i="5"/>
  <c r="M92" i="5"/>
  <c r="L92" i="5"/>
  <c r="K92" i="5"/>
  <c r="I92" i="5"/>
  <c r="H92" i="5"/>
  <c r="G92" i="5"/>
  <c r="E92" i="5"/>
  <c r="D92" i="5"/>
  <c r="N91" i="5"/>
  <c r="M91" i="5"/>
  <c r="L91" i="5"/>
  <c r="K91" i="5"/>
  <c r="I91" i="5"/>
  <c r="H91" i="5"/>
  <c r="G91" i="5"/>
  <c r="E91" i="5"/>
  <c r="D91" i="5"/>
  <c r="N90" i="5"/>
  <c r="M90" i="5"/>
  <c r="L90" i="5"/>
  <c r="K90" i="5"/>
  <c r="I90" i="5"/>
  <c r="H90" i="5"/>
  <c r="G90" i="5"/>
  <c r="E90" i="5"/>
  <c r="D90" i="5"/>
  <c r="N89" i="5"/>
  <c r="M89" i="5"/>
  <c r="L89" i="5"/>
  <c r="K89" i="5"/>
  <c r="I89" i="5"/>
  <c r="H89" i="5"/>
  <c r="G89" i="5"/>
  <c r="E89" i="5"/>
  <c r="D89" i="5"/>
  <c r="N88" i="5"/>
  <c r="M88" i="5"/>
  <c r="L88" i="5"/>
  <c r="K88" i="5"/>
  <c r="I88" i="5"/>
  <c r="H88" i="5"/>
  <c r="G88" i="5"/>
  <c r="E88" i="5"/>
  <c r="D88" i="5"/>
  <c r="N87" i="5"/>
  <c r="M87" i="5"/>
  <c r="L87" i="5"/>
  <c r="K87" i="5"/>
  <c r="I87" i="5"/>
  <c r="H87" i="5"/>
  <c r="G87" i="5"/>
  <c r="E87" i="5"/>
  <c r="D87" i="5"/>
  <c r="N86" i="5"/>
  <c r="M86" i="5"/>
  <c r="L86" i="5"/>
  <c r="K86" i="5"/>
  <c r="I86" i="5"/>
  <c r="H86" i="5"/>
  <c r="G86" i="5"/>
  <c r="E86" i="5"/>
  <c r="D86" i="5"/>
  <c r="N83" i="5"/>
  <c r="M83" i="5"/>
  <c r="L83" i="5"/>
  <c r="K83" i="5"/>
  <c r="I83" i="5"/>
  <c r="H83" i="5"/>
  <c r="G83" i="5"/>
  <c r="E83" i="5"/>
  <c r="D83" i="5"/>
  <c r="N82" i="5"/>
  <c r="M82" i="5"/>
  <c r="L82" i="5"/>
  <c r="K82" i="5"/>
  <c r="I82" i="5"/>
  <c r="H82" i="5"/>
  <c r="G82" i="5"/>
  <c r="E82" i="5"/>
  <c r="D82" i="5"/>
  <c r="N81" i="5"/>
  <c r="M81" i="5"/>
  <c r="L81" i="5"/>
  <c r="K81" i="5"/>
  <c r="I81" i="5"/>
  <c r="H81" i="5"/>
  <c r="G81" i="5"/>
  <c r="E81" i="5"/>
  <c r="D81" i="5"/>
  <c r="N80" i="5"/>
  <c r="M80" i="5"/>
  <c r="L80" i="5"/>
  <c r="K80" i="5"/>
  <c r="I80" i="5"/>
  <c r="H80" i="5"/>
  <c r="G80" i="5"/>
  <c r="E80" i="5"/>
  <c r="D80" i="5"/>
  <c r="N79" i="5"/>
  <c r="M79" i="5"/>
  <c r="L79" i="5"/>
  <c r="K79" i="5"/>
  <c r="I79" i="5"/>
  <c r="H79" i="5"/>
  <c r="G79" i="5"/>
  <c r="E79" i="5"/>
  <c r="D79" i="5"/>
  <c r="N78" i="5"/>
  <c r="M78" i="5"/>
  <c r="L78" i="5"/>
  <c r="K78" i="5"/>
  <c r="I78" i="5"/>
  <c r="H78" i="5"/>
  <c r="G78" i="5"/>
  <c r="E78" i="5"/>
  <c r="D78" i="5"/>
  <c r="N77" i="5"/>
  <c r="M77" i="5"/>
  <c r="L77" i="5"/>
  <c r="K77" i="5"/>
  <c r="I77" i="5"/>
  <c r="H77" i="5"/>
  <c r="G77" i="5"/>
  <c r="E77" i="5"/>
  <c r="D77" i="5"/>
  <c r="N75" i="5"/>
  <c r="N74" i="5" s="1"/>
  <c r="M75" i="5"/>
  <c r="M74" i="5" s="1"/>
  <c r="L75" i="5"/>
  <c r="L74" i="5" s="1"/>
  <c r="K75" i="5"/>
  <c r="K74" i="5" s="1"/>
  <c r="I75" i="5"/>
  <c r="I74" i="5" s="1"/>
  <c r="H75" i="5"/>
  <c r="H74" i="5" s="1"/>
  <c r="G75" i="5"/>
  <c r="G74" i="5" s="1"/>
  <c r="E75" i="5"/>
  <c r="E74" i="5" s="1"/>
  <c r="D75" i="5"/>
  <c r="D74" i="5" s="1"/>
  <c r="N73" i="5"/>
  <c r="M73" i="5"/>
  <c r="L73" i="5"/>
  <c r="K73" i="5"/>
  <c r="J73" i="5"/>
  <c r="I73" i="5"/>
  <c r="H73" i="5"/>
  <c r="G73" i="5"/>
  <c r="F73" i="5"/>
  <c r="E73" i="5"/>
  <c r="D73" i="5"/>
  <c r="N72" i="5"/>
  <c r="M72" i="5"/>
  <c r="L72" i="5"/>
  <c r="K72" i="5"/>
  <c r="J72" i="5"/>
  <c r="I72" i="5"/>
  <c r="H72" i="5"/>
  <c r="G72" i="5"/>
  <c r="F72" i="5"/>
  <c r="E72" i="5"/>
  <c r="D72" i="5"/>
  <c r="N71" i="5"/>
  <c r="M71" i="5"/>
  <c r="L71" i="5"/>
  <c r="K71" i="5"/>
  <c r="J71" i="5"/>
  <c r="I71" i="5"/>
  <c r="H71" i="5"/>
  <c r="G71" i="5"/>
  <c r="F71" i="5"/>
  <c r="E71" i="5"/>
  <c r="D71" i="5"/>
  <c r="N70" i="5"/>
  <c r="M70" i="5"/>
  <c r="L70" i="5"/>
  <c r="K70" i="5"/>
  <c r="J70" i="5"/>
  <c r="I70" i="5"/>
  <c r="H70" i="5"/>
  <c r="G70" i="5"/>
  <c r="F70" i="5"/>
  <c r="E70" i="5"/>
  <c r="D70" i="5"/>
  <c r="N69" i="5"/>
  <c r="M69" i="5"/>
  <c r="L69" i="5"/>
  <c r="K69" i="5"/>
  <c r="J69" i="5"/>
  <c r="I69" i="5"/>
  <c r="H69" i="5"/>
  <c r="G69" i="5"/>
  <c r="F69" i="5"/>
  <c r="E69" i="5"/>
  <c r="D69" i="5"/>
  <c r="N68" i="5"/>
  <c r="M68" i="5"/>
  <c r="L68" i="5"/>
  <c r="K68" i="5"/>
  <c r="J68" i="5"/>
  <c r="I68" i="5"/>
  <c r="H68" i="5"/>
  <c r="G68" i="5"/>
  <c r="F68" i="5"/>
  <c r="E68" i="5"/>
  <c r="D68" i="5"/>
  <c r="N66" i="5"/>
  <c r="M66" i="5"/>
  <c r="L66" i="5"/>
  <c r="K66" i="5"/>
  <c r="J66" i="5"/>
  <c r="I66" i="5"/>
  <c r="H66" i="5"/>
  <c r="G66" i="5"/>
  <c r="F66" i="5"/>
  <c r="E66" i="5"/>
  <c r="D66" i="5"/>
  <c r="N65" i="5"/>
  <c r="M65" i="5"/>
  <c r="L65" i="5"/>
  <c r="K65" i="5"/>
  <c r="J65" i="5"/>
  <c r="I65" i="5"/>
  <c r="H65" i="5"/>
  <c r="G65" i="5"/>
  <c r="F65" i="5"/>
  <c r="E65" i="5"/>
  <c r="D65" i="5"/>
  <c r="N64" i="5"/>
  <c r="M64" i="5"/>
  <c r="L64" i="5"/>
  <c r="K64" i="5"/>
  <c r="J64" i="5"/>
  <c r="I64" i="5"/>
  <c r="H64" i="5"/>
  <c r="G64" i="5"/>
  <c r="F64" i="5"/>
  <c r="E64" i="5"/>
  <c r="D64" i="5"/>
  <c r="N63" i="5"/>
  <c r="M63" i="5"/>
  <c r="L63" i="5"/>
  <c r="K63" i="5"/>
  <c r="J63" i="5"/>
  <c r="I63" i="5"/>
  <c r="H63" i="5"/>
  <c r="G63" i="5"/>
  <c r="F63" i="5"/>
  <c r="E63" i="5"/>
  <c r="D63" i="5"/>
  <c r="N62" i="5"/>
  <c r="M62" i="5"/>
  <c r="L62" i="5"/>
  <c r="K62" i="5"/>
  <c r="J62" i="5"/>
  <c r="I62" i="5"/>
  <c r="H62" i="5"/>
  <c r="G62" i="5"/>
  <c r="F62" i="5"/>
  <c r="E62" i="5"/>
  <c r="D62" i="5"/>
  <c r="N61" i="5"/>
  <c r="M61" i="5"/>
  <c r="L61" i="5"/>
  <c r="K61" i="5"/>
  <c r="J61" i="5"/>
  <c r="I61" i="5"/>
  <c r="H61" i="5"/>
  <c r="G61" i="5"/>
  <c r="F61" i="5"/>
  <c r="E61" i="5"/>
  <c r="D61" i="5"/>
  <c r="N59" i="5"/>
  <c r="M59" i="5"/>
  <c r="L59" i="5"/>
  <c r="K59" i="5"/>
  <c r="J59" i="5"/>
  <c r="I59" i="5"/>
  <c r="H59" i="5"/>
  <c r="G59" i="5"/>
  <c r="F59" i="5"/>
  <c r="E59" i="5"/>
  <c r="D59" i="5"/>
  <c r="N58" i="5"/>
  <c r="M58" i="5"/>
  <c r="L58" i="5"/>
  <c r="K58" i="5"/>
  <c r="J58" i="5"/>
  <c r="I58" i="5"/>
  <c r="H58" i="5"/>
  <c r="G58" i="5"/>
  <c r="F58" i="5"/>
  <c r="E58" i="5"/>
  <c r="D58" i="5"/>
  <c r="N57" i="5"/>
  <c r="M57" i="5"/>
  <c r="L57" i="5"/>
  <c r="K57" i="5"/>
  <c r="J57" i="5"/>
  <c r="I57" i="5"/>
  <c r="H57" i="5"/>
  <c r="G57" i="5"/>
  <c r="F57" i="5"/>
  <c r="E57" i="5"/>
  <c r="D57" i="5"/>
  <c r="N56" i="5"/>
  <c r="M56" i="5"/>
  <c r="L56" i="5"/>
  <c r="K56" i="5"/>
  <c r="J56" i="5"/>
  <c r="I56" i="5"/>
  <c r="H56" i="5"/>
  <c r="G56" i="5"/>
  <c r="F56" i="5"/>
  <c r="E56" i="5"/>
  <c r="D56" i="5"/>
  <c r="N55" i="5"/>
  <c r="M55" i="5"/>
  <c r="L55" i="5"/>
  <c r="K55" i="5"/>
  <c r="J55" i="5"/>
  <c r="I55" i="5"/>
  <c r="H55" i="5"/>
  <c r="G55" i="5"/>
  <c r="F55" i="5"/>
  <c r="E55" i="5"/>
  <c r="D55" i="5"/>
  <c r="N54" i="5"/>
  <c r="M54" i="5"/>
  <c r="L54" i="5"/>
  <c r="K54" i="5"/>
  <c r="J54" i="5"/>
  <c r="I54" i="5"/>
  <c r="H54" i="5"/>
  <c r="G54" i="5"/>
  <c r="F54" i="5"/>
  <c r="E54" i="5"/>
  <c r="D54" i="5"/>
  <c r="N53" i="5"/>
  <c r="M53" i="5"/>
  <c r="L53" i="5"/>
  <c r="K53" i="5"/>
  <c r="J53" i="5"/>
  <c r="I53" i="5"/>
  <c r="H53" i="5"/>
  <c r="G53" i="5"/>
  <c r="F53" i="5"/>
  <c r="E53" i="5"/>
  <c r="D53" i="5"/>
  <c r="N51" i="5"/>
  <c r="M51" i="5"/>
  <c r="L51" i="5"/>
  <c r="K51" i="5"/>
  <c r="J51" i="5"/>
  <c r="I51" i="5"/>
  <c r="H51" i="5"/>
  <c r="G51" i="5"/>
  <c r="F51" i="5"/>
  <c r="E51" i="5"/>
  <c r="D51" i="5"/>
  <c r="N50" i="5"/>
  <c r="M50" i="5"/>
  <c r="L50" i="5"/>
  <c r="K50" i="5"/>
  <c r="J50" i="5"/>
  <c r="I50" i="5"/>
  <c r="H50" i="5"/>
  <c r="G50" i="5"/>
  <c r="F50" i="5"/>
  <c r="E50" i="5"/>
  <c r="D50" i="5"/>
  <c r="N49" i="5"/>
  <c r="M49" i="5"/>
  <c r="L49" i="5"/>
  <c r="K49" i="5"/>
  <c r="J49" i="5"/>
  <c r="I49" i="5"/>
  <c r="H49" i="5"/>
  <c r="G49" i="5"/>
  <c r="F49" i="5"/>
  <c r="E49" i="5"/>
  <c r="D49" i="5"/>
  <c r="N48" i="5"/>
  <c r="M48" i="5"/>
  <c r="L48" i="5"/>
  <c r="K48" i="5"/>
  <c r="J48" i="5"/>
  <c r="I48" i="5"/>
  <c r="H48" i="5"/>
  <c r="G48" i="5"/>
  <c r="F48" i="5"/>
  <c r="E48" i="5"/>
  <c r="D48" i="5"/>
  <c r="N47" i="5"/>
  <c r="M47" i="5"/>
  <c r="L47" i="5"/>
  <c r="K47" i="5"/>
  <c r="J47" i="5"/>
  <c r="I47" i="5"/>
  <c r="H47" i="5"/>
  <c r="G47" i="5"/>
  <c r="F47" i="5"/>
  <c r="E47" i="5"/>
  <c r="D47" i="5"/>
  <c r="N46" i="5"/>
  <c r="M46" i="5"/>
  <c r="L46" i="5"/>
  <c r="K46" i="5"/>
  <c r="J46" i="5"/>
  <c r="I46" i="5"/>
  <c r="H46" i="5"/>
  <c r="G46" i="5"/>
  <c r="F46" i="5"/>
  <c r="E46" i="5"/>
  <c r="D46" i="5"/>
  <c r="N44" i="5"/>
  <c r="N43" i="5" s="1"/>
  <c r="M44" i="5"/>
  <c r="M43" i="5" s="1"/>
  <c r="L44" i="5"/>
  <c r="L43" i="5" s="1"/>
  <c r="K44" i="5"/>
  <c r="K43" i="5" s="1"/>
  <c r="J44" i="5"/>
  <c r="J43" i="5" s="1"/>
  <c r="I44" i="5"/>
  <c r="I43" i="5" s="1"/>
  <c r="H44" i="5"/>
  <c r="H43" i="5" s="1"/>
  <c r="G44" i="5"/>
  <c r="G43" i="5" s="1"/>
  <c r="F44" i="5"/>
  <c r="F43" i="5" s="1"/>
  <c r="E44" i="5"/>
  <c r="E43" i="5" s="1"/>
  <c r="D44" i="5"/>
  <c r="D43" i="5" s="1"/>
  <c r="N42" i="5"/>
  <c r="M42" i="5"/>
  <c r="L42" i="5"/>
  <c r="K42" i="5"/>
  <c r="J42" i="5"/>
  <c r="I42" i="5"/>
  <c r="H42" i="5"/>
  <c r="G42" i="5"/>
  <c r="F42" i="5"/>
  <c r="E42" i="5"/>
  <c r="D42" i="5"/>
  <c r="N41" i="5"/>
  <c r="M41" i="5"/>
  <c r="L41" i="5"/>
  <c r="K41" i="5"/>
  <c r="J41" i="5"/>
  <c r="I41" i="5"/>
  <c r="H41" i="5"/>
  <c r="G41" i="5"/>
  <c r="F41" i="5"/>
  <c r="E41" i="5"/>
  <c r="D41" i="5"/>
  <c r="N40" i="5"/>
  <c r="M40" i="5"/>
  <c r="L40" i="5"/>
  <c r="K40" i="5"/>
  <c r="J40" i="5"/>
  <c r="I40" i="5"/>
  <c r="H40" i="5"/>
  <c r="G40" i="5"/>
  <c r="F40" i="5"/>
  <c r="E40" i="5"/>
  <c r="D40" i="5"/>
  <c r="N39" i="5"/>
  <c r="M39" i="5"/>
  <c r="L39" i="5"/>
  <c r="K39" i="5"/>
  <c r="J39" i="5"/>
  <c r="I39" i="5"/>
  <c r="H39" i="5"/>
  <c r="G39" i="5"/>
  <c r="F39" i="5"/>
  <c r="E39" i="5"/>
  <c r="D39" i="5"/>
  <c r="N38" i="5"/>
  <c r="M38" i="5"/>
  <c r="L38" i="5"/>
  <c r="K38" i="5"/>
  <c r="J38" i="5"/>
  <c r="I38" i="5"/>
  <c r="H38" i="5"/>
  <c r="G38" i="5"/>
  <c r="F38" i="5"/>
  <c r="E38" i="5"/>
  <c r="D38" i="5"/>
  <c r="N37" i="5"/>
  <c r="M37" i="5"/>
  <c r="L37" i="5"/>
  <c r="K37" i="5"/>
  <c r="J37" i="5"/>
  <c r="I37" i="5"/>
  <c r="H37" i="5"/>
  <c r="G37" i="5"/>
  <c r="F37" i="5"/>
  <c r="E37" i="5"/>
  <c r="D37" i="5"/>
  <c r="N35" i="5"/>
  <c r="M35" i="5"/>
  <c r="L35" i="5"/>
  <c r="K35" i="5"/>
  <c r="J35" i="5"/>
  <c r="I35" i="5"/>
  <c r="H35" i="5"/>
  <c r="G35" i="5"/>
  <c r="F35" i="5"/>
  <c r="E35" i="5"/>
  <c r="D35" i="5"/>
  <c r="N34" i="5"/>
  <c r="M34" i="5"/>
  <c r="L34" i="5"/>
  <c r="K34" i="5"/>
  <c r="J34" i="5"/>
  <c r="I34" i="5"/>
  <c r="H34" i="5"/>
  <c r="G34" i="5"/>
  <c r="F34" i="5"/>
  <c r="E34" i="5"/>
  <c r="D34" i="5"/>
  <c r="N33" i="5"/>
  <c r="M33" i="5"/>
  <c r="L33" i="5"/>
  <c r="K33" i="5"/>
  <c r="J33" i="5"/>
  <c r="I33" i="5"/>
  <c r="H33" i="5"/>
  <c r="G33" i="5"/>
  <c r="F33" i="5"/>
  <c r="E33" i="5"/>
  <c r="D33" i="5"/>
  <c r="N32" i="5"/>
  <c r="M32" i="5"/>
  <c r="L32" i="5"/>
  <c r="K32" i="5"/>
  <c r="J32" i="5"/>
  <c r="I32" i="5"/>
  <c r="H32" i="5"/>
  <c r="G32" i="5"/>
  <c r="F32" i="5"/>
  <c r="E32" i="5"/>
  <c r="D32" i="5"/>
  <c r="N31" i="5"/>
  <c r="M31" i="5"/>
  <c r="L31" i="5"/>
  <c r="K31" i="5"/>
  <c r="J31" i="5"/>
  <c r="I31" i="5"/>
  <c r="H31" i="5"/>
  <c r="G31" i="5"/>
  <c r="F31" i="5"/>
  <c r="E31" i="5"/>
  <c r="D31" i="5"/>
  <c r="N30" i="5"/>
  <c r="M30" i="5"/>
  <c r="L30" i="5"/>
  <c r="K30" i="5"/>
  <c r="J30" i="5"/>
  <c r="I30" i="5"/>
  <c r="H30" i="5"/>
  <c r="G30" i="5"/>
  <c r="F30" i="5"/>
  <c r="E30" i="5"/>
  <c r="D30" i="5"/>
  <c r="N28" i="5"/>
  <c r="N27" i="5" s="1"/>
  <c r="M28" i="5"/>
  <c r="M27" i="5" s="1"/>
  <c r="L28" i="5"/>
  <c r="L27" i="5" s="1"/>
  <c r="K28" i="5"/>
  <c r="K27" i="5" s="1"/>
  <c r="J28" i="5"/>
  <c r="J27" i="5" s="1"/>
  <c r="I28" i="5"/>
  <c r="I27" i="5" s="1"/>
  <c r="H28" i="5"/>
  <c r="H27" i="5" s="1"/>
  <c r="G28" i="5"/>
  <c r="G27" i="5" s="1"/>
  <c r="F28" i="5"/>
  <c r="F27" i="5" s="1"/>
  <c r="E28" i="5"/>
  <c r="E27" i="5" s="1"/>
  <c r="D28" i="5"/>
  <c r="D27" i="5" s="1"/>
  <c r="N25" i="5"/>
  <c r="M25" i="5"/>
  <c r="L25" i="5"/>
  <c r="K25" i="5"/>
  <c r="J25" i="5"/>
  <c r="I25" i="5"/>
  <c r="H25" i="5"/>
  <c r="G25" i="5"/>
  <c r="F25" i="5"/>
  <c r="E25" i="5"/>
  <c r="D25" i="5"/>
  <c r="N24" i="5"/>
  <c r="M24" i="5"/>
  <c r="L24" i="5"/>
  <c r="K24" i="5"/>
  <c r="J24" i="5"/>
  <c r="I24" i="5"/>
  <c r="H24" i="5"/>
  <c r="G24" i="5"/>
  <c r="F24" i="5"/>
  <c r="E24" i="5"/>
  <c r="D24" i="5"/>
  <c r="N23" i="5"/>
  <c r="M23" i="5"/>
  <c r="L23" i="5"/>
  <c r="K23" i="5"/>
  <c r="J23" i="5"/>
  <c r="I23" i="5"/>
  <c r="H23" i="5"/>
  <c r="G23" i="5"/>
  <c r="F23" i="5"/>
  <c r="E23" i="5"/>
  <c r="D23" i="5"/>
  <c r="N21" i="5"/>
  <c r="M21" i="5"/>
  <c r="L21" i="5"/>
  <c r="K21" i="5"/>
  <c r="J21" i="5"/>
  <c r="I21" i="5"/>
  <c r="H21" i="5"/>
  <c r="G21" i="5"/>
  <c r="F21" i="5"/>
  <c r="E21" i="5"/>
  <c r="D21" i="5"/>
  <c r="N20" i="5"/>
  <c r="M20" i="5"/>
  <c r="L20" i="5"/>
  <c r="K20" i="5"/>
  <c r="J20" i="5"/>
  <c r="I20" i="5"/>
  <c r="H20" i="5"/>
  <c r="G20" i="5"/>
  <c r="F20" i="5"/>
  <c r="E20" i="5"/>
  <c r="D20" i="5"/>
  <c r="N19" i="5"/>
  <c r="M19" i="5"/>
  <c r="L19" i="5"/>
  <c r="K19" i="5"/>
  <c r="J19" i="5"/>
  <c r="I19" i="5"/>
  <c r="H19" i="5"/>
  <c r="G19" i="5"/>
  <c r="F19" i="5"/>
  <c r="E19" i="5"/>
  <c r="D19" i="5"/>
  <c r="N16" i="5"/>
  <c r="N15" i="5" s="1"/>
  <c r="M16" i="5"/>
  <c r="M15" i="5" s="1"/>
  <c r="L16" i="5"/>
  <c r="L15" i="5" s="1"/>
  <c r="K16" i="5"/>
  <c r="K15" i="5" s="1"/>
  <c r="J16" i="5"/>
  <c r="J15" i="5" s="1"/>
  <c r="I16" i="5"/>
  <c r="I15" i="5" s="1"/>
  <c r="H16" i="5"/>
  <c r="H15" i="5" s="1"/>
  <c r="G16" i="5"/>
  <c r="G15" i="5" s="1"/>
  <c r="F16" i="5"/>
  <c r="F15" i="5" s="1"/>
  <c r="E16" i="5"/>
  <c r="E15" i="5" s="1"/>
  <c r="D16" i="5"/>
  <c r="D15" i="5" s="1"/>
  <c r="C1039" i="5"/>
  <c r="C344" i="5"/>
  <c r="C261" i="5"/>
  <c r="C246" i="5"/>
  <c r="C248" i="5"/>
  <c r="E248" i="365" l="1"/>
  <c r="K248" i="365" s="1"/>
  <c r="E1039" i="365"/>
  <c r="K1039" i="365" s="1"/>
  <c r="E964" i="365"/>
  <c r="K964" i="365" s="1"/>
  <c r="D985" i="5"/>
  <c r="H985" i="5"/>
  <c r="L985" i="5"/>
  <c r="E246" i="365"/>
  <c r="K246" i="365" s="1"/>
  <c r="E228" i="365"/>
  <c r="K228" i="365" s="1"/>
  <c r="E967" i="365"/>
  <c r="K967" i="365" s="1"/>
  <c r="E985" i="5"/>
  <c r="I985" i="5"/>
  <c r="M985" i="5"/>
  <c r="E1264" i="365"/>
  <c r="K1264" i="365" s="1"/>
  <c r="AC1264" i="365" s="1"/>
  <c r="E1191" i="365"/>
  <c r="K1191" i="365" s="1"/>
  <c r="AC1191" i="365" s="1"/>
  <c r="E261" i="365"/>
  <c r="K261" i="365" s="1"/>
  <c r="F985" i="5"/>
  <c r="J985" i="5"/>
  <c r="N985" i="5"/>
  <c r="K1770" i="365"/>
  <c r="AC1770" i="365" s="1"/>
  <c r="AC1712" i="365"/>
  <c r="E344" i="365"/>
  <c r="K344" i="365" s="1"/>
  <c r="E961" i="365"/>
  <c r="K961" i="365" s="1"/>
  <c r="G985" i="5"/>
  <c r="K985" i="5"/>
  <c r="E1249" i="365"/>
  <c r="K1249" i="365" s="1"/>
  <c r="AC1249" i="365" s="1"/>
  <c r="O1249" i="5"/>
  <c r="O967" i="5"/>
  <c r="O964" i="5"/>
  <c r="O961" i="5"/>
  <c r="O1191" i="5"/>
  <c r="C1184" i="5"/>
  <c r="J977" i="5"/>
  <c r="E821" i="5"/>
  <c r="I821" i="5"/>
  <c r="M821" i="5"/>
  <c r="F821" i="5"/>
  <c r="F527" i="5" s="1"/>
  <c r="F517" i="5" s="1"/>
  <c r="J821" i="5"/>
  <c r="N821" i="5"/>
  <c r="G821" i="5"/>
  <c r="K821" i="5"/>
  <c r="D821" i="5"/>
  <c r="H821" i="5"/>
  <c r="H527" i="5" s="1"/>
  <c r="H517" i="5" s="1"/>
  <c r="L821" i="5"/>
  <c r="D212" i="5"/>
  <c r="H212" i="5"/>
  <c r="D423" i="5"/>
  <c r="D422" i="5" s="1"/>
  <c r="G423" i="5"/>
  <c r="E260" i="5"/>
  <c r="E259" i="5" s="1"/>
  <c r="E258" i="5" s="1"/>
  <c r="I260" i="5"/>
  <c r="I259" i="5" s="1"/>
  <c r="I258" i="5" s="1"/>
  <c r="G212" i="5"/>
  <c r="K212" i="5"/>
  <c r="F504" i="5"/>
  <c r="E22" i="5"/>
  <c r="E26" i="5"/>
  <c r="E13" i="5" s="1"/>
  <c r="G26" i="5"/>
  <c r="G13" i="5" s="1"/>
  <c r="I26" i="5"/>
  <c r="I13" i="5" s="1"/>
  <c r="K26" i="5"/>
  <c r="K13" i="5" s="1"/>
  <c r="M26" i="5"/>
  <c r="M13" i="5" s="1"/>
  <c r="N220" i="5"/>
  <c r="N219" i="5" s="1"/>
  <c r="N218" i="5" s="1"/>
  <c r="J166" i="5"/>
  <c r="D1105" i="5"/>
  <c r="L26" i="5"/>
  <c r="L13" i="5" s="1"/>
  <c r="M212" i="5"/>
  <c r="F430" i="5"/>
  <c r="J430" i="5"/>
  <c r="N430" i="5"/>
  <c r="G220" i="5"/>
  <c r="G219" i="5" s="1"/>
  <c r="G218" i="5" s="1"/>
  <c r="K220" i="5"/>
  <c r="K219" i="5" s="1"/>
  <c r="K218" i="5" s="1"/>
  <c r="F166" i="5"/>
  <c r="G166" i="5"/>
  <c r="K166" i="5"/>
  <c r="E249" i="5"/>
  <c r="O1264" i="5"/>
  <c r="F220" i="5"/>
  <c r="F219" i="5" s="1"/>
  <c r="F218" i="5" s="1"/>
  <c r="J220" i="5"/>
  <c r="J219" i="5" s="1"/>
  <c r="J218" i="5" s="1"/>
  <c r="M260" i="5"/>
  <c r="M259" i="5" s="1"/>
  <c r="M258" i="5" s="1"/>
  <c r="G430" i="5"/>
  <c r="E18" i="5"/>
  <c r="E17" i="5" s="1"/>
  <c r="I18" i="5"/>
  <c r="I17" i="5" s="1"/>
  <c r="M18" i="5"/>
  <c r="M17" i="5" s="1"/>
  <c r="N166" i="5"/>
  <c r="N249" i="5"/>
  <c r="F260" i="5"/>
  <c r="F259" i="5" s="1"/>
  <c r="F258" i="5" s="1"/>
  <c r="J260" i="5"/>
  <c r="J259" i="5" s="1"/>
  <c r="J258" i="5" s="1"/>
  <c r="N260" i="5"/>
  <c r="N259" i="5" s="1"/>
  <c r="N258" i="5" s="1"/>
  <c r="O261" i="5"/>
  <c r="I981" i="5"/>
  <c r="I976" i="5" s="1"/>
  <c r="O346" i="5"/>
  <c r="D260" i="5"/>
  <c r="D259" i="5" s="1"/>
  <c r="D258" i="5" s="1"/>
  <c r="H260" i="5"/>
  <c r="H259" i="5" s="1"/>
  <c r="H258" i="5" s="1"/>
  <c r="L260" i="5"/>
  <c r="L259" i="5" s="1"/>
  <c r="L258" i="5" s="1"/>
  <c r="O344" i="5"/>
  <c r="O248" i="5"/>
  <c r="O246" i="5"/>
  <c r="O1039" i="5"/>
  <c r="M220" i="5"/>
  <c r="M219" i="5" s="1"/>
  <c r="M218" i="5" s="1"/>
  <c r="D26" i="5"/>
  <c r="D13" i="5" s="1"/>
  <c r="E166" i="5"/>
  <c r="I166" i="5"/>
  <c r="M166" i="5"/>
  <c r="E212" i="5"/>
  <c r="E220" i="5"/>
  <c r="E219" i="5" s="1"/>
  <c r="E218" i="5" s="1"/>
  <c r="D220" i="5"/>
  <c r="D219" i="5" s="1"/>
  <c r="D218" i="5" s="1"/>
  <c r="H220" i="5"/>
  <c r="H219" i="5" s="1"/>
  <c r="H218" i="5" s="1"/>
  <c r="L220" i="5"/>
  <c r="L219" i="5" s="1"/>
  <c r="L218" i="5" s="1"/>
  <c r="G249" i="5"/>
  <c r="K249" i="5"/>
  <c r="M249" i="5"/>
  <c r="F249" i="5"/>
  <c r="J249" i="5"/>
  <c r="I22" i="5"/>
  <c r="M22" i="5"/>
  <c r="F212" i="5"/>
  <c r="J212" i="5"/>
  <c r="N212" i="5"/>
  <c r="I220" i="5"/>
  <c r="I219" i="5" s="1"/>
  <c r="I218" i="5" s="1"/>
  <c r="I249" i="5"/>
  <c r="J26" i="5"/>
  <c r="D166" i="5"/>
  <c r="H166" i="5"/>
  <c r="L166" i="5"/>
  <c r="F981" i="5"/>
  <c r="F976" i="5" s="1"/>
  <c r="J981" i="5"/>
  <c r="N981" i="5"/>
  <c r="N976" i="5" s="1"/>
  <c r="F18" i="5"/>
  <c r="F17" i="5" s="1"/>
  <c r="J18" i="5"/>
  <c r="J17" i="5" s="1"/>
  <c r="N18" i="5"/>
  <c r="N17" i="5" s="1"/>
  <c r="G18" i="5"/>
  <c r="G17" i="5" s="1"/>
  <c r="K18" i="5"/>
  <c r="K17" i="5" s="1"/>
  <c r="D18" i="5"/>
  <c r="D17" i="5" s="1"/>
  <c r="H18" i="5"/>
  <c r="H17" i="5" s="1"/>
  <c r="L18" i="5"/>
  <c r="L17" i="5" s="1"/>
  <c r="F22" i="5"/>
  <c r="J22" i="5"/>
  <c r="N22" i="5"/>
  <c r="G22" i="5"/>
  <c r="K22" i="5"/>
  <c r="D22" i="5"/>
  <c r="H22" i="5"/>
  <c r="L22" i="5"/>
  <c r="L212" i="5"/>
  <c r="D249" i="5"/>
  <c r="H249" i="5"/>
  <c r="L249" i="5"/>
  <c r="F26" i="5"/>
  <c r="I212" i="5"/>
  <c r="K430" i="5"/>
  <c r="N26" i="5"/>
  <c r="N13" i="5" s="1"/>
  <c r="H26" i="5"/>
  <c r="H13" i="5" s="1"/>
  <c r="D430" i="5"/>
  <c r="H430" i="5"/>
  <c r="L430" i="5"/>
  <c r="E981" i="5"/>
  <c r="E976" i="5" s="1"/>
  <c r="M981" i="5"/>
  <c r="M976" i="5" s="1"/>
  <c r="G260" i="5"/>
  <c r="G259" i="5" s="1"/>
  <c r="G258" i="5" s="1"/>
  <c r="K260" i="5"/>
  <c r="K259" i="5" s="1"/>
  <c r="K258" i="5" s="1"/>
  <c r="D981" i="5"/>
  <c r="D976" i="5" s="1"/>
  <c r="H981" i="5"/>
  <c r="H976" i="5" s="1"/>
  <c r="L981" i="5"/>
  <c r="L976" i="5" s="1"/>
  <c r="G981" i="5"/>
  <c r="G976" i="5" s="1"/>
  <c r="K981" i="5"/>
  <c r="K976" i="5" s="1"/>
  <c r="E430" i="5"/>
  <c r="I430" i="5"/>
  <c r="M430" i="5"/>
  <c r="C1099" i="5"/>
  <c r="C1097" i="5"/>
  <c r="C1095" i="5"/>
  <c r="C1093" i="5"/>
  <c r="C1091" i="5"/>
  <c r="C1077" i="5"/>
  <c r="C1055" i="5"/>
  <c r="C1047" i="5"/>
  <c r="C1045" i="5"/>
  <c r="C1043" i="5"/>
  <c r="C1041" i="5"/>
  <c r="C1038" i="5"/>
  <c r="C1037" i="5"/>
  <c r="C1035" i="5"/>
  <c r="C1033" i="5"/>
  <c r="C1032" i="5"/>
  <c r="C1031" i="5"/>
  <c r="C1030" i="5"/>
  <c r="C1029" i="5"/>
  <c r="C1023" i="5"/>
  <c r="C1022" i="5"/>
  <c r="C1020" i="5"/>
  <c r="C1019" i="5"/>
  <c r="C1017" i="5"/>
  <c r="C1016" i="5"/>
  <c r="C1015" i="5"/>
  <c r="C1014" i="5"/>
  <c r="C1012" i="5"/>
  <c r="C1011" i="5"/>
  <c r="C1010" i="5"/>
  <c r="C1009" i="5"/>
  <c r="C1007" i="5"/>
  <c r="C1005" i="5"/>
  <c r="C1003" i="5"/>
  <c r="C1001" i="5"/>
  <c r="C999" i="5"/>
  <c r="C997" i="5"/>
  <c r="C995" i="5"/>
  <c r="C993" i="5"/>
  <c r="C991" i="5"/>
  <c r="C989" i="5"/>
  <c r="C987" i="5"/>
  <c r="C983" i="5"/>
  <c r="C973" i="5"/>
  <c r="C858" i="5"/>
  <c r="O708" i="5"/>
  <c r="C499" i="5"/>
  <c r="C495" i="5"/>
  <c r="C419" i="5"/>
  <c r="C260" i="5"/>
  <c r="C256" i="5"/>
  <c r="C255" i="5"/>
  <c r="C254" i="5"/>
  <c r="C253" i="5"/>
  <c r="C252" i="5"/>
  <c r="C251" i="5"/>
  <c r="C250" i="5"/>
  <c r="C247" i="5"/>
  <c r="C245" i="5"/>
  <c r="C241" i="5"/>
  <c r="C240" i="5"/>
  <c r="C239" i="5"/>
  <c r="C238" i="5"/>
  <c r="C237" i="5"/>
  <c r="C236" i="5"/>
  <c r="C235" i="5"/>
  <c r="C230" i="5"/>
  <c r="C226" i="5"/>
  <c r="C222" i="5"/>
  <c r="C216" i="5"/>
  <c r="C214" i="5"/>
  <c r="C209" i="5"/>
  <c r="C208" i="5"/>
  <c r="C207" i="5"/>
  <c r="C206" i="5"/>
  <c r="C205" i="5"/>
  <c r="C204" i="5"/>
  <c r="C203" i="5"/>
  <c r="C198" i="5"/>
  <c r="C196" i="5"/>
  <c r="C195" i="5"/>
  <c r="C194" i="5"/>
  <c r="C193" i="5"/>
  <c r="C192" i="5"/>
  <c r="C191" i="5"/>
  <c r="C189" i="5"/>
  <c r="C188" i="5"/>
  <c r="C187" i="5"/>
  <c r="C186" i="5"/>
  <c r="C185" i="5"/>
  <c r="C184" i="5"/>
  <c r="C182" i="5"/>
  <c r="C181" i="5"/>
  <c r="C180" i="5"/>
  <c r="C179" i="5"/>
  <c r="C178" i="5"/>
  <c r="C177" i="5"/>
  <c r="C176" i="5"/>
  <c r="C174" i="5"/>
  <c r="C173" i="5"/>
  <c r="C172" i="5"/>
  <c r="C171" i="5"/>
  <c r="C170" i="5"/>
  <c r="C169" i="5"/>
  <c r="C167" i="5"/>
  <c r="C164" i="5"/>
  <c r="C163" i="5"/>
  <c r="C162" i="5"/>
  <c r="C161" i="5"/>
  <c r="C160" i="5"/>
  <c r="C159" i="5"/>
  <c r="C157" i="5"/>
  <c r="C156" i="5"/>
  <c r="C154" i="5"/>
  <c r="C153" i="5"/>
  <c r="C151" i="5"/>
  <c r="C150" i="5"/>
  <c r="C149" i="5"/>
  <c r="C148" i="5"/>
  <c r="C147" i="5"/>
  <c r="C146" i="5"/>
  <c r="C138" i="5"/>
  <c r="C137" i="5"/>
  <c r="C136" i="5"/>
  <c r="C135" i="5"/>
  <c r="C133" i="5"/>
  <c r="C132" i="5"/>
  <c r="C131" i="5"/>
  <c r="C130" i="5"/>
  <c r="C128" i="5"/>
  <c r="C127" i="5"/>
  <c r="C125" i="5"/>
  <c r="C123" i="5"/>
  <c r="C122" i="5"/>
  <c r="C121" i="5"/>
  <c r="C120" i="5"/>
  <c r="C119" i="5"/>
  <c r="C118" i="5"/>
  <c r="C117" i="5"/>
  <c r="C115" i="5"/>
  <c r="C114" i="5"/>
  <c r="C113" i="5"/>
  <c r="C112" i="5"/>
  <c r="C111" i="5"/>
  <c r="C110" i="5"/>
  <c r="C108" i="5"/>
  <c r="C107" i="5"/>
  <c r="C106" i="5"/>
  <c r="C105" i="5"/>
  <c r="C104" i="5"/>
  <c r="C103" i="5"/>
  <c r="C101" i="5"/>
  <c r="C100" i="5"/>
  <c r="C99" i="5"/>
  <c r="C98" i="5"/>
  <c r="C97" i="5"/>
  <c r="C96" i="5"/>
  <c r="C94" i="5"/>
  <c r="C92" i="5"/>
  <c r="C91" i="5"/>
  <c r="C90" i="5"/>
  <c r="C89" i="5"/>
  <c r="C88" i="5"/>
  <c r="C87" i="5"/>
  <c r="C86" i="5"/>
  <c r="C83" i="5"/>
  <c r="C82" i="5"/>
  <c r="C81" i="5"/>
  <c r="C80" i="5"/>
  <c r="C79" i="5"/>
  <c r="C78" i="5"/>
  <c r="C77" i="5"/>
  <c r="C75" i="5"/>
  <c r="C73" i="5"/>
  <c r="C72" i="5"/>
  <c r="C71" i="5"/>
  <c r="C70" i="5"/>
  <c r="C69" i="5"/>
  <c r="C68" i="5"/>
  <c r="C66" i="5"/>
  <c r="C65" i="5"/>
  <c r="C64" i="5"/>
  <c r="C63" i="5"/>
  <c r="C62" i="5"/>
  <c r="C61" i="5"/>
  <c r="C59" i="5"/>
  <c r="C58" i="5"/>
  <c r="C57" i="5"/>
  <c r="C56" i="5"/>
  <c r="C55" i="5"/>
  <c r="C54" i="5"/>
  <c r="C53" i="5"/>
  <c r="C51" i="5"/>
  <c r="C50" i="5"/>
  <c r="C49" i="5"/>
  <c r="C48" i="5"/>
  <c r="C47" i="5"/>
  <c r="C46" i="5"/>
  <c r="C44" i="5"/>
  <c r="C42" i="5"/>
  <c r="C41" i="5"/>
  <c r="C40" i="5"/>
  <c r="C39" i="5"/>
  <c r="C38" i="5"/>
  <c r="C37" i="5"/>
  <c r="C35" i="5"/>
  <c r="C34" i="5"/>
  <c r="C33" i="5"/>
  <c r="C32" i="5"/>
  <c r="C31" i="5"/>
  <c r="C30" i="5"/>
  <c r="C28" i="5"/>
  <c r="C25" i="5"/>
  <c r="C24" i="5"/>
  <c r="C23" i="5"/>
  <c r="C21" i="5"/>
  <c r="C20" i="5"/>
  <c r="C19" i="5"/>
  <c r="C16" i="5"/>
  <c r="E32" i="365" l="1"/>
  <c r="K32" i="365" s="1"/>
  <c r="E47" i="365"/>
  <c r="K47" i="365" s="1"/>
  <c r="E61" i="365"/>
  <c r="K61" i="365" s="1"/>
  <c r="E90" i="365"/>
  <c r="K90" i="365" s="1"/>
  <c r="E21" i="365"/>
  <c r="K21" i="365" s="1"/>
  <c r="E33" i="365"/>
  <c r="K33" i="365" s="1"/>
  <c r="E42" i="365"/>
  <c r="K42" i="365" s="1"/>
  <c r="E53" i="365"/>
  <c r="K53" i="365" s="1"/>
  <c r="E57" i="365"/>
  <c r="K57" i="365" s="1"/>
  <c r="E62" i="365"/>
  <c r="K62" i="365" s="1"/>
  <c r="E66" i="365"/>
  <c r="K66" i="365" s="1"/>
  <c r="E71" i="365"/>
  <c r="K71" i="365" s="1"/>
  <c r="E77" i="365"/>
  <c r="K77" i="365" s="1"/>
  <c r="E81" i="365"/>
  <c r="K81" i="365" s="1"/>
  <c r="E87" i="365"/>
  <c r="K87" i="365" s="1"/>
  <c r="E91" i="365"/>
  <c r="K91" i="365" s="1"/>
  <c r="E97" i="365"/>
  <c r="K97" i="365" s="1"/>
  <c r="E101" i="365"/>
  <c r="K101" i="365" s="1"/>
  <c r="E106" i="365"/>
  <c r="K106" i="365" s="1"/>
  <c r="E111" i="365"/>
  <c r="K111" i="365" s="1"/>
  <c r="E115" i="365"/>
  <c r="K115" i="365" s="1"/>
  <c r="E120" i="365"/>
  <c r="K120" i="365" s="1"/>
  <c r="E125" i="365"/>
  <c r="K125" i="365" s="1"/>
  <c r="E131" i="365"/>
  <c r="K131" i="365" s="1"/>
  <c r="E136" i="365"/>
  <c r="K136" i="365" s="1"/>
  <c r="E147" i="365"/>
  <c r="K147" i="365" s="1"/>
  <c r="E151" i="365"/>
  <c r="K151" i="365" s="1"/>
  <c r="E157" i="365"/>
  <c r="K157" i="365" s="1"/>
  <c r="E162" i="365"/>
  <c r="K162" i="365" s="1"/>
  <c r="E169" i="365"/>
  <c r="K169" i="365" s="1"/>
  <c r="E173" i="365"/>
  <c r="K173" i="365" s="1"/>
  <c r="E178" i="365"/>
  <c r="K178" i="365" s="1"/>
  <c r="E182" i="365"/>
  <c r="K182" i="365" s="1"/>
  <c r="E187" i="365"/>
  <c r="K187" i="365" s="1"/>
  <c r="E192" i="365"/>
  <c r="K192" i="365" s="1"/>
  <c r="E196" i="365"/>
  <c r="K196" i="365" s="1"/>
  <c r="E205" i="365"/>
  <c r="K205" i="365" s="1"/>
  <c r="E209" i="365"/>
  <c r="K209" i="365" s="1"/>
  <c r="E237" i="365"/>
  <c r="K237" i="365" s="1"/>
  <c r="E241" i="365"/>
  <c r="K241" i="365" s="1"/>
  <c r="E251" i="365"/>
  <c r="K251" i="365" s="1"/>
  <c r="E255" i="365"/>
  <c r="K255" i="365" s="1"/>
  <c r="E452" i="365"/>
  <c r="K452" i="365" s="1"/>
  <c r="E993" i="365"/>
  <c r="K993" i="365" s="1"/>
  <c r="E1001" i="365"/>
  <c r="K1001" i="365" s="1"/>
  <c r="E1009" i="365"/>
  <c r="K1009" i="365" s="1"/>
  <c r="E1014" i="365"/>
  <c r="K1014" i="365" s="1"/>
  <c r="E1019" i="365"/>
  <c r="K1019" i="365" s="1"/>
  <c r="E1029" i="365"/>
  <c r="K1029" i="365" s="1"/>
  <c r="E1033" i="365"/>
  <c r="K1033" i="365" s="1"/>
  <c r="E1041" i="365"/>
  <c r="K1041" i="365" s="1"/>
  <c r="O1055" i="5"/>
  <c r="E1055" i="365"/>
  <c r="K1055" i="365" s="1"/>
  <c r="E1095" i="365"/>
  <c r="K1095" i="365" s="1"/>
  <c r="AC344" i="365"/>
  <c r="AC967" i="365"/>
  <c r="AC246" i="365"/>
  <c r="E20" i="365"/>
  <c r="K20" i="365" s="1"/>
  <c r="E41" i="365"/>
  <c r="K41" i="365" s="1"/>
  <c r="E56" i="365"/>
  <c r="K56" i="365" s="1"/>
  <c r="E70" i="365"/>
  <c r="K70" i="365" s="1"/>
  <c r="E100" i="365"/>
  <c r="K100" i="365" s="1"/>
  <c r="E28" i="365"/>
  <c r="K28" i="365" s="1"/>
  <c r="E38" i="365"/>
  <c r="K38" i="365" s="1"/>
  <c r="E48" i="365"/>
  <c r="K48" i="365" s="1"/>
  <c r="E16" i="365"/>
  <c r="K16" i="365" s="1"/>
  <c r="E23" i="365"/>
  <c r="K23" i="365" s="1"/>
  <c r="E30" i="365"/>
  <c r="K30" i="365" s="1"/>
  <c r="E34" i="365"/>
  <c r="K34" i="365" s="1"/>
  <c r="E39" i="365"/>
  <c r="K39" i="365" s="1"/>
  <c r="E44" i="365"/>
  <c r="K44" i="365" s="1"/>
  <c r="E49" i="365"/>
  <c r="K49" i="365" s="1"/>
  <c r="E54" i="365"/>
  <c r="K54" i="365" s="1"/>
  <c r="E58" i="365"/>
  <c r="K58" i="365" s="1"/>
  <c r="E63" i="365"/>
  <c r="K63" i="365" s="1"/>
  <c r="E68" i="365"/>
  <c r="K68" i="365" s="1"/>
  <c r="E72" i="365"/>
  <c r="K72" i="365" s="1"/>
  <c r="E78" i="365"/>
  <c r="K78" i="365" s="1"/>
  <c r="E82" i="365"/>
  <c r="K82" i="365" s="1"/>
  <c r="E88" i="365"/>
  <c r="K88" i="365" s="1"/>
  <c r="E92" i="365"/>
  <c r="K92" i="365" s="1"/>
  <c r="E98" i="365"/>
  <c r="K98" i="365" s="1"/>
  <c r="E103" i="365"/>
  <c r="K103" i="365" s="1"/>
  <c r="E107" i="365"/>
  <c r="K107" i="365" s="1"/>
  <c r="E112" i="365"/>
  <c r="K112" i="365" s="1"/>
  <c r="E117" i="365"/>
  <c r="K117" i="365" s="1"/>
  <c r="E121" i="365"/>
  <c r="K121" i="365" s="1"/>
  <c r="E127" i="365"/>
  <c r="K127" i="365" s="1"/>
  <c r="E132" i="365"/>
  <c r="K132" i="365" s="1"/>
  <c r="E137" i="365"/>
  <c r="K137" i="365" s="1"/>
  <c r="E148" i="365"/>
  <c r="K148" i="365" s="1"/>
  <c r="E153" i="365"/>
  <c r="K153" i="365" s="1"/>
  <c r="E159" i="365"/>
  <c r="K159" i="365" s="1"/>
  <c r="E163" i="365"/>
  <c r="K163" i="365" s="1"/>
  <c r="E170" i="365"/>
  <c r="K170" i="365" s="1"/>
  <c r="E174" i="365"/>
  <c r="K174" i="365" s="1"/>
  <c r="E179" i="365"/>
  <c r="K179" i="365" s="1"/>
  <c r="E184" i="365"/>
  <c r="K184" i="365" s="1"/>
  <c r="E188" i="365"/>
  <c r="K188" i="365" s="1"/>
  <c r="E193" i="365"/>
  <c r="K193" i="365" s="1"/>
  <c r="E198" i="365"/>
  <c r="K198" i="365" s="1"/>
  <c r="E206" i="365"/>
  <c r="K206" i="365" s="1"/>
  <c r="E230" i="365"/>
  <c r="K230" i="365" s="1"/>
  <c r="E238" i="365"/>
  <c r="K238" i="365" s="1"/>
  <c r="E252" i="365"/>
  <c r="K252" i="365" s="1"/>
  <c r="E256" i="365"/>
  <c r="K256" i="365" s="1"/>
  <c r="E495" i="365"/>
  <c r="K495" i="365" s="1"/>
  <c r="E858" i="365"/>
  <c r="K858" i="365" s="1"/>
  <c r="E987" i="365"/>
  <c r="K987" i="365" s="1"/>
  <c r="E995" i="365"/>
  <c r="K995" i="365" s="1"/>
  <c r="E1003" i="365"/>
  <c r="K1003" i="365" s="1"/>
  <c r="E1010" i="365"/>
  <c r="K1010" i="365" s="1"/>
  <c r="E1015" i="365"/>
  <c r="K1015" i="365" s="1"/>
  <c r="E1020" i="365"/>
  <c r="K1020" i="365" s="1"/>
  <c r="E1030" i="365"/>
  <c r="K1030" i="365" s="1"/>
  <c r="E1035" i="365"/>
  <c r="K1035" i="365" s="1"/>
  <c r="E1043" i="365"/>
  <c r="K1043" i="365" s="1"/>
  <c r="O1077" i="5"/>
  <c r="E1077" i="365"/>
  <c r="K1077" i="365" s="1"/>
  <c r="E1097" i="365"/>
  <c r="K1097" i="365" s="1"/>
  <c r="E1184" i="365"/>
  <c r="K1184" i="365" s="1"/>
  <c r="AC1184" i="365" s="1"/>
  <c r="E37" i="365"/>
  <c r="K37" i="365" s="1"/>
  <c r="E19" i="365"/>
  <c r="K19" i="365" s="1"/>
  <c r="E24" i="365"/>
  <c r="K24" i="365" s="1"/>
  <c r="E31" i="365"/>
  <c r="K31" i="365" s="1"/>
  <c r="E35" i="365"/>
  <c r="K35" i="365" s="1"/>
  <c r="E40" i="365"/>
  <c r="K40" i="365" s="1"/>
  <c r="E46" i="365"/>
  <c r="K46" i="365" s="1"/>
  <c r="E50" i="365"/>
  <c r="K50" i="365" s="1"/>
  <c r="E55" i="365"/>
  <c r="K55" i="365" s="1"/>
  <c r="E59" i="365"/>
  <c r="K59" i="365" s="1"/>
  <c r="E64" i="365"/>
  <c r="K64" i="365" s="1"/>
  <c r="E69" i="365"/>
  <c r="K69" i="365" s="1"/>
  <c r="E73" i="365"/>
  <c r="K73" i="365" s="1"/>
  <c r="E79" i="365"/>
  <c r="K79" i="365" s="1"/>
  <c r="E83" i="365"/>
  <c r="K83" i="365" s="1"/>
  <c r="E89" i="365"/>
  <c r="K89" i="365" s="1"/>
  <c r="E94" i="365"/>
  <c r="K94" i="365" s="1"/>
  <c r="E99" i="365"/>
  <c r="K99" i="365" s="1"/>
  <c r="E104" i="365"/>
  <c r="K104" i="365" s="1"/>
  <c r="E108" i="365"/>
  <c r="K108" i="365" s="1"/>
  <c r="E113" i="365"/>
  <c r="K113" i="365" s="1"/>
  <c r="E118" i="365"/>
  <c r="K118" i="365" s="1"/>
  <c r="E122" i="365"/>
  <c r="K122" i="365" s="1"/>
  <c r="E128" i="365"/>
  <c r="K128" i="365" s="1"/>
  <c r="E133" i="365"/>
  <c r="K133" i="365" s="1"/>
  <c r="E138" i="365"/>
  <c r="K138" i="365" s="1"/>
  <c r="E149" i="365"/>
  <c r="K149" i="365" s="1"/>
  <c r="E154" i="365"/>
  <c r="K154" i="365" s="1"/>
  <c r="E160" i="365"/>
  <c r="K160" i="365" s="1"/>
  <c r="E164" i="365"/>
  <c r="K164" i="365" s="1"/>
  <c r="E171" i="365"/>
  <c r="K171" i="365" s="1"/>
  <c r="E176" i="365"/>
  <c r="K176" i="365" s="1"/>
  <c r="E180" i="365"/>
  <c r="K180" i="365" s="1"/>
  <c r="E185" i="365"/>
  <c r="K185" i="365" s="1"/>
  <c r="E189" i="365"/>
  <c r="K189" i="365" s="1"/>
  <c r="E194" i="365"/>
  <c r="K194" i="365" s="1"/>
  <c r="E203" i="365"/>
  <c r="K203" i="365" s="1"/>
  <c r="E207" i="365"/>
  <c r="K207" i="365" s="1"/>
  <c r="E216" i="365"/>
  <c r="K216" i="365" s="1"/>
  <c r="E235" i="365"/>
  <c r="K235" i="365" s="1"/>
  <c r="E239" i="365"/>
  <c r="K239" i="365" s="1"/>
  <c r="E247" i="365"/>
  <c r="K247" i="365" s="1"/>
  <c r="E253" i="365"/>
  <c r="K253" i="365" s="1"/>
  <c r="E260" i="365"/>
  <c r="K260" i="365" s="1"/>
  <c r="E973" i="365"/>
  <c r="K973" i="365" s="1"/>
  <c r="E989" i="365"/>
  <c r="K989" i="365" s="1"/>
  <c r="E997" i="365"/>
  <c r="K997" i="365" s="1"/>
  <c r="E1005" i="365"/>
  <c r="K1005" i="365" s="1"/>
  <c r="E1011" i="365"/>
  <c r="K1011" i="365" s="1"/>
  <c r="E1016" i="365"/>
  <c r="K1016" i="365" s="1"/>
  <c r="E1022" i="365"/>
  <c r="K1022" i="365" s="1"/>
  <c r="E1031" i="365"/>
  <c r="K1031" i="365" s="1"/>
  <c r="E1037" i="365"/>
  <c r="K1037" i="365" s="1"/>
  <c r="E1045" i="365"/>
  <c r="K1045" i="365" s="1"/>
  <c r="E1091" i="365"/>
  <c r="K1091" i="365" s="1"/>
  <c r="O1091" i="5"/>
  <c r="E1099" i="365"/>
  <c r="K1099" i="365" s="1"/>
  <c r="AC961" i="365"/>
  <c r="AC228" i="365"/>
  <c r="E25" i="365"/>
  <c r="K25" i="365" s="1"/>
  <c r="E51" i="365"/>
  <c r="K51" i="365" s="1"/>
  <c r="E65" i="365"/>
  <c r="K65" i="365" s="1"/>
  <c r="E80" i="365"/>
  <c r="K80" i="365" s="1"/>
  <c r="E86" i="365"/>
  <c r="K86" i="365" s="1"/>
  <c r="E96" i="365"/>
  <c r="K96" i="365" s="1"/>
  <c r="E105" i="365"/>
  <c r="K105" i="365" s="1"/>
  <c r="E110" i="365"/>
  <c r="K110" i="365" s="1"/>
  <c r="E114" i="365"/>
  <c r="K114" i="365" s="1"/>
  <c r="E119" i="365"/>
  <c r="K119" i="365" s="1"/>
  <c r="E123" i="365"/>
  <c r="K123" i="365" s="1"/>
  <c r="E130" i="365"/>
  <c r="K130" i="365" s="1"/>
  <c r="E135" i="365"/>
  <c r="K135" i="365" s="1"/>
  <c r="E146" i="365"/>
  <c r="K146" i="365" s="1"/>
  <c r="E150" i="365"/>
  <c r="K150" i="365" s="1"/>
  <c r="E156" i="365"/>
  <c r="K156" i="365" s="1"/>
  <c r="E161" i="365"/>
  <c r="K161" i="365" s="1"/>
  <c r="E167" i="365"/>
  <c r="K167" i="365" s="1"/>
  <c r="E172" i="365"/>
  <c r="K172" i="365" s="1"/>
  <c r="E177" i="365"/>
  <c r="K177" i="365" s="1"/>
  <c r="E181" i="365"/>
  <c r="K181" i="365" s="1"/>
  <c r="E186" i="365"/>
  <c r="K186" i="365" s="1"/>
  <c r="E191" i="365"/>
  <c r="K191" i="365" s="1"/>
  <c r="E195" i="365"/>
  <c r="K195" i="365" s="1"/>
  <c r="E204" i="365"/>
  <c r="K204" i="365" s="1"/>
  <c r="E208" i="365"/>
  <c r="K208" i="365" s="1"/>
  <c r="E222" i="365"/>
  <c r="K222" i="365" s="1"/>
  <c r="E236" i="365"/>
  <c r="K236" i="365" s="1"/>
  <c r="E240" i="365"/>
  <c r="K240" i="365" s="1"/>
  <c r="E250" i="365"/>
  <c r="K250" i="365" s="1"/>
  <c r="E254" i="365"/>
  <c r="K254" i="365" s="1"/>
  <c r="E419" i="365"/>
  <c r="K419" i="365" s="1"/>
  <c r="E991" i="365"/>
  <c r="K991" i="365" s="1"/>
  <c r="E999" i="365"/>
  <c r="K999" i="365" s="1"/>
  <c r="E1007" i="365"/>
  <c r="K1007" i="365" s="1"/>
  <c r="C985" i="5"/>
  <c r="E1012" i="365"/>
  <c r="K1012" i="365" s="1"/>
  <c r="E1017" i="365"/>
  <c r="K1017" i="365" s="1"/>
  <c r="E1023" i="365"/>
  <c r="K1023" i="365" s="1"/>
  <c r="E1032" i="365"/>
  <c r="K1032" i="365" s="1"/>
  <c r="E1038" i="365"/>
  <c r="K1038" i="365" s="1"/>
  <c r="E1047" i="365"/>
  <c r="K1047" i="365" s="1"/>
  <c r="E1093" i="365"/>
  <c r="K1093" i="365" s="1"/>
  <c r="AC964" i="365"/>
  <c r="AC248" i="365"/>
  <c r="E499" i="365"/>
  <c r="K499" i="365" s="1"/>
  <c r="E226" i="365"/>
  <c r="K226" i="365" s="1"/>
  <c r="E214" i="365"/>
  <c r="K214" i="365" s="1"/>
  <c r="E245" i="365"/>
  <c r="K245" i="365" s="1"/>
  <c r="E983" i="365"/>
  <c r="K983" i="365" s="1"/>
  <c r="O989" i="5"/>
  <c r="O997" i="5"/>
  <c r="O993" i="5"/>
  <c r="O973" i="5"/>
  <c r="O991" i="5"/>
  <c r="O858" i="5"/>
  <c r="O987" i="5"/>
  <c r="O995" i="5"/>
  <c r="J976" i="5"/>
  <c r="O983" i="5"/>
  <c r="O978" i="5"/>
  <c r="H211" i="5"/>
  <c r="C821" i="5"/>
  <c r="O822" i="5"/>
  <c r="D211" i="5"/>
  <c r="L527" i="5"/>
  <c r="L517" i="5" s="1"/>
  <c r="L503" i="5" s="1"/>
  <c r="L502" i="5" s="1"/>
  <c r="L501" i="5" s="1"/>
  <c r="L257" i="5" s="1"/>
  <c r="M527" i="5"/>
  <c r="M517" i="5" s="1"/>
  <c r="D527" i="5"/>
  <c r="D517" i="5" s="1"/>
  <c r="D503" i="5" s="1"/>
  <c r="D502" i="5" s="1"/>
  <c r="D501" i="5" s="1"/>
  <c r="D257" i="5" s="1"/>
  <c r="K527" i="5"/>
  <c r="K517" i="5" s="1"/>
  <c r="K503" i="5" s="1"/>
  <c r="K502" i="5" s="1"/>
  <c r="K501" i="5" s="1"/>
  <c r="K257" i="5" s="1"/>
  <c r="N527" i="5"/>
  <c r="N517" i="5" s="1"/>
  <c r="N503" i="5" s="1"/>
  <c r="N502" i="5" s="1"/>
  <c r="N501" i="5" s="1"/>
  <c r="N257" i="5" s="1"/>
  <c r="J527" i="5"/>
  <c r="J517" i="5" s="1"/>
  <c r="J503" i="5" s="1"/>
  <c r="J502" i="5" s="1"/>
  <c r="J501" i="5" s="1"/>
  <c r="J257" i="5" s="1"/>
  <c r="E527" i="5"/>
  <c r="E517" i="5" s="1"/>
  <c r="E503" i="5" s="1"/>
  <c r="E502" i="5" s="1"/>
  <c r="E501" i="5" s="1"/>
  <c r="E257" i="5" s="1"/>
  <c r="G527" i="5"/>
  <c r="G422" i="5"/>
  <c r="G211" i="5"/>
  <c r="G165" i="5" s="1"/>
  <c r="G12" i="5" s="1"/>
  <c r="K211" i="5"/>
  <c r="K165" i="5" s="1"/>
  <c r="K12" i="5" s="1"/>
  <c r="O528" i="5"/>
  <c r="O1184" i="5"/>
  <c r="C1151" i="5"/>
  <c r="D1104" i="5"/>
  <c r="D1668" i="5" s="1"/>
  <c r="O61" i="5"/>
  <c r="O186" i="5"/>
  <c r="O235" i="5"/>
  <c r="O253" i="5"/>
  <c r="O1010" i="5"/>
  <c r="O1020" i="5"/>
  <c r="O28" i="5"/>
  <c r="O20" i="5"/>
  <c r="O56" i="5"/>
  <c r="O172" i="5"/>
  <c r="O191" i="5"/>
  <c r="C221" i="5"/>
  <c r="O33" i="5"/>
  <c r="O718" i="5"/>
  <c r="O16" i="5"/>
  <c r="O44" i="5"/>
  <c r="O54" i="5"/>
  <c r="O58" i="5"/>
  <c r="O68" i="5"/>
  <c r="O72" i="5"/>
  <c r="O148" i="5"/>
  <c r="O159" i="5"/>
  <c r="O163" i="5"/>
  <c r="O206" i="5"/>
  <c r="O228" i="5"/>
  <c r="O241" i="5"/>
  <c r="O452" i="5"/>
  <c r="O687" i="5"/>
  <c r="O1007" i="5"/>
  <c r="N211" i="5"/>
  <c r="N165" i="5" s="1"/>
  <c r="N12" i="5" s="1"/>
  <c r="O65" i="5"/>
  <c r="O70" i="5"/>
  <c r="O167" i="5"/>
  <c r="O195" i="5"/>
  <c r="O239" i="5"/>
  <c r="O419" i="5"/>
  <c r="O38" i="5"/>
  <c r="O42" i="5"/>
  <c r="M211" i="5"/>
  <c r="M165" i="5" s="1"/>
  <c r="M12" i="5" s="1"/>
  <c r="O24" i="5"/>
  <c r="O40" i="5"/>
  <c r="O94" i="5"/>
  <c r="O99" i="5"/>
  <c r="O104" i="5"/>
  <c r="O108" i="5"/>
  <c r="O118" i="5"/>
  <c r="O122" i="5"/>
  <c r="O128" i="5"/>
  <c r="O138" i="5"/>
  <c r="O216" i="5"/>
  <c r="O1047" i="5"/>
  <c r="O1093" i="5"/>
  <c r="M503" i="5"/>
  <c r="M502" i="5" s="1"/>
  <c r="M501" i="5" s="1"/>
  <c r="M257" i="5" s="1"/>
  <c r="F211" i="5"/>
  <c r="F165" i="5" s="1"/>
  <c r="E211" i="5"/>
  <c r="E165" i="5" s="1"/>
  <c r="E12" i="5" s="1"/>
  <c r="O245" i="5"/>
  <c r="O499" i="5"/>
  <c r="J211" i="5"/>
  <c r="J165" i="5" s="1"/>
  <c r="H503" i="5"/>
  <c r="H502" i="5" s="1"/>
  <c r="H501" i="5" s="1"/>
  <c r="H257" i="5" s="1"/>
  <c r="O25" i="5"/>
  <c r="O47" i="5"/>
  <c r="O96" i="5"/>
  <c r="O110" i="5"/>
  <c r="O204" i="5"/>
  <c r="O256" i="5"/>
  <c r="O48" i="5"/>
  <c r="O53" i="5"/>
  <c r="O57" i="5"/>
  <c r="O62" i="5"/>
  <c r="O66" i="5"/>
  <c r="O71" i="5"/>
  <c r="O97" i="5"/>
  <c r="O101" i="5"/>
  <c r="O106" i="5"/>
  <c r="O111" i="5"/>
  <c r="O115" i="5"/>
  <c r="O120" i="5"/>
  <c r="O125" i="5"/>
  <c r="O131" i="5"/>
  <c r="O136" i="5"/>
  <c r="O147" i="5"/>
  <c r="O151" i="5"/>
  <c r="O157" i="5"/>
  <c r="O162" i="5"/>
  <c r="O169" i="5"/>
  <c r="O173" i="5"/>
  <c r="O178" i="5"/>
  <c r="O182" i="5"/>
  <c r="O187" i="5"/>
  <c r="O192" i="5"/>
  <c r="O196" i="5"/>
  <c r="O205" i="5"/>
  <c r="O209" i="5"/>
  <c r="O222" i="5"/>
  <c r="O247" i="5"/>
  <c r="O260" i="5"/>
  <c r="O712" i="5"/>
  <c r="O741" i="5"/>
  <c r="O1003" i="5"/>
  <c r="O1015" i="5"/>
  <c r="O1029" i="5"/>
  <c r="O1033" i="5"/>
  <c r="O1041" i="5"/>
  <c r="O1095" i="5"/>
  <c r="I211" i="5"/>
  <c r="I165" i="5" s="1"/>
  <c r="I12" i="5" s="1"/>
  <c r="O32" i="5"/>
  <c r="O123" i="5"/>
  <c r="O135" i="5"/>
  <c r="O156" i="5"/>
  <c r="O181" i="5"/>
  <c r="O208" i="5"/>
  <c r="O230" i="5"/>
  <c r="O1001" i="5"/>
  <c r="O1014" i="5"/>
  <c r="O21" i="5"/>
  <c r="O23" i="5"/>
  <c r="O34" i="5"/>
  <c r="O39" i="5"/>
  <c r="O49" i="5"/>
  <c r="O63" i="5"/>
  <c r="O98" i="5"/>
  <c r="O103" i="5"/>
  <c r="O107" i="5"/>
  <c r="O112" i="5"/>
  <c r="O117" i="5"/>
  <c r="O121" i="5"/>
  <c r="O127" i="5"/>
  <c r="O132" i="5"/>
  <c r="O137" i="5"/>
  <c r="O153" i="5"/>
  <c r="O170" i="5"/>
  <c r="O174" i="5"/>
  <c r="O179" i="5"/>
  <c r="O184" i="5"/>
  <c r="O188" i="5"/>
  <c r="O193" i="5"/>
  <c r="O198" i="5"/>
  <c r="O214" i="5"/>
  <c r="O226" i="5"/>
  <c r="O236" i="5"/>
  <c r="O240" i="5"/>
  <c r="O250" i="5"/>
  <c r="O254" i="5"/>
  <c r="O379" i="5"/>
  <c r="O424" i="5"/>
  <c r="O505" i="5"/>
  <c r="O682" i="5"/>
  <c r="O1005" i="5"/>
  <c r="O1011" i="5"/>
  <c r="O1016" i="5"/>
  <c r="O1022" i="5"/>
  <c r="O1030" i="5"/>
  <c r="O1035" i="5"/>
  <c r="O1043" i="5"/>
  <c r="O1097" i="5"/>
  <c r="O37" i="5"/>
  <c r="O41" i="5"/>
  <c r="O51" i="5"/>
  <c r="O100" i="5"/>
  <c r="O105" i="5"/>
  <c r="O119" i="5"/>
  <c r="O130" i="5"/>
  <c r="O150" i="5"/>
  <c r="O161" i="5"/>
  <c r="O252" i="5"/>
  <c r="O30" i="5"/>
  <c r="O19" i="5"/>
  <c r="O31" i="5"/>
  <c r="O35" i="5"/>
  <c r="O46" i="5"/>
  <c r="O50" i="5"/>
  <c r="O55" i="5"/>
  <c r="O59" i="5"/>
  <c r="O64" i="5"/>
  <c r="O69" i="5"/>
  <c r="O73" i="5"/>
  <c r="O113" i="5"/>
  <c r="O133" i="5"/>
  <c r="O149" i="5"/>
  <c r="O154" i="5"/>
  <c r="O160" i="5"/>
  <c r="O164" i="5"/>
  <c r="O171" i="5"/>
  <c r="O176" i="5"/>
  <c r="O180" i="5"/>
  <c r="O185" i="5"/>
  <c r="O189" i="5"/>
  <c r="O194" i="5"/>
  <c r="O203" i="5"/>
  <c r="O207" i="5"/>
  <c r="O237" i="5"/>
  <c r="O251" i="5"/>
  <c r="O255" i="5"/>
  <c r="O414" i="5"/>
  <c r="O730" i="5"/>
  <c r="O999" i="5"/>
  <c r="O1012" i="5"/>
  <c r="O1017" i="5"/>
  <c r="O1023" i="5"/>
  <c r="O1031" i="5"/>
  <c r="O1037" i="5"/>
  <c r="O1045" i="5"/>
  <c r="O1099" i="5"/>
  <c r="O114" i="5"/>
  <c r="O146" i="5"/>
  <c r="O177" i="5"/>
  <c r="O238" i="5"/>
  <c r="O1009" i="5"/>
  <c r="O1019" i="5"/>
  <c r="O1025" i="5"/>
  <c r="O1032" i="5"/>
  <c r="O1038" i="5"/>
  <c r="D165" i="5"/>
  <c r="D12" i="5" s="1"/>
  <c r="H165" i="5"/>
  <c r="H12" i="5" s="1"/>
  <c r="C418" i="5"/>
  <c r="C15" i="5"/>
  <c r="C166" i="5"/>
  <c r="C201" i="5"/>
  <c r="C213" i="5"/>
  <c r="C244" i="5"/>
  <c r="C413" i="5"/>
  <c r="C423" i="5"/>
  <c r="C498" i="5"/>
  <c r="C972" i="5"/>
  <c r="L211" i="5"/>
  <c r="L165" i="5" s="1"/>
  <c r="L12" i="5" s="1"/>
  <c r="C225" i="5"/>
  <c r="C504" i="5"/>
  <c r="C977" i="5"/>
  <c r="F503" i="5"/>
  <c r="C74" i="5"/>
  <c r="C197" i="5"/>
  <c r="C249" i="5"/>
  <c r="C27" i="5"/>
  <c r="C233" i="5"/>
  <c r="C982" i="5"/>
  <c r="C259" i="5"/>
  <c r="C43" i="5"/>
  <c r="C18" i="5"/>
  <c r="C22" i="5"/>
  <c r="E27" i="365" l="1"/>
  <c r="K27" i="365" s="1"/>
  <c r="E413" i="365"/>
  <c r="K413" i="365" s="1"/>
  <c r="E166" i="365"/>
  <c r="K166" i="365" s="1"/>
  <c r="E1151" i="365"/>
  <c r="K1151" i="365" s="1"/>
  <c r="AC1151" i="365" s="1"/>
  <c r="AC1047" i="365"/>
  <c r="AC1032" i="365"/>
  <c r="AC1017" i="365"/>
  <c r="AC80" i="365"/>
  <c r="AC1022" i="365"/>
  <c r="AC1011" i="365"/>
  <c r="AC973" i="365"/>
  <c r="AC253" i="365"/>
  <c r="AC239" i="365"/>
  <c r="AC203" i="365"/>
  <c r="AC189" i="365"/>
  <c r="AC180" i="365"/>
  <c r="AC171" i="365"/>
  <c r="AC160" i="365"/>
  <c r="AC149" i="365"/>
  <c r="AC133" i="365"/>
  <c r="AC122" i="365"/>
  <c r="AC113" i="365"/>
  <c r="AC104" i="365"/>
  <c r="AC94" i="365"/>
  <c r="AC79" i="365"/>
  <c r="AC1030" i="365"/>
  <c r="AC1015" i="365"/>
  <c r="AC495" i="365"/>
  <c r="AC252" i="365"/>
  <c r="AC230" i="365"/>
  <c r="AC198" i="365"/>
  <c r="AC188" i="365"/>
  <c r="AC179" i="365"/>
  <c r="AC170" i="365"/>
  <c r="AC159" i="365"/>
  <c r="AC148" i="365"/>
  <c r="AC132" i="365"/>
  <c r="AC121" i="365"/>
  <c r="AC112" i="365"/>
  <c r="AC103" i="365"/>
  <c r="AC92" i="365"/>
  <c r="AC72" i="365"/>
  <c r="AC63" i="365"/>
  <c r="AC54" i="365"/>
  <c r="AC44" i="365"/>
  <c r="AC34" i="365"/>
  <c r="AC23" i="365"/>
  <c r="AC48" i="365"/>
  <c r="AC28" i="365"/>
  <c r="AC70" i="365"/>
  <c r="AC41" i="365"/>
  <c r="AC1055" i="365"/>
  <c r="E431" i="365"/>
  <c r="K431" i="365" s="1"/>
  <c r="AC251" i="365"/>
  <c r="AC237" i="365"/>
  <c r="AC205" i="365"/>
  <c r="AC192" i="365"/>
  <c r="AC182" i="365"/>
  <c r="AC173" i="365"/>
  <c r="AC162" i="365"/>
  <c r="AC151" i="365"/>
  <c r="AC136" i="365"/>
  <c r="AC125" i="365"/>
  <c r="AC115" i="365"/>
  <c r="AC106" i="365"/>
  <c r="AC97" i="365"/>
  <c r="AC81" i="365"/>
  <c r="AC66" i="365"/>
  <c r="AC57" i="365"/>
  <c r="AC42" i="365"/>
  <c r="AC21" i="365"/>
  <c r="E233" i="365"/>
  <c r="K233" i="365" s="1"/>
  <c r="E249" i="365"/>
  <c r="K249" i="365" s="1"/>
  <c r="E15" i="365"/>
  <c r="K15" i="365" s="1"/>
  <c r="AC1007" i="365"/>
  <c r="AC254" i="365"/>
  <c r="AC240" i="365"/>
  <c r="AC222" i="365"/>
  <c r="AC204" i="365"/>
  <c r="AC191" i="365"/>
  <c r="AC181" i="365"/>
  <c r="AC172" i="365"/>
  <c r="AC161" i="365"/>
  <c r="AC150" i="365"/>
  <c r="AC135" i="365"/>
  <c r="AC123" i="365"/>
  <c r="AC114" i="365"/>
  <c r="AC105" i="365"/>
  <c r="AC86" i="365"/>
  <c r="AC51" i="365"/>
  <c r="AC83" i="365"/>
  <c r="AC69" i="365"/>
  <c r="AC59" i="365"/>
  <c r="AC50" i="365"/>
  <c r="AC40" i="365"/>
  <c r="AC31" i="365"/>
  <c r="AC19" i="365"/>
  <c r="AC78" i="365"/>
  <c r="AC1033" i="365"/>
  <c r="AC1019" i="365"/>
  <c r="AC1009" i="365"/>
  <c r="AC87" i="365"/>
  <c r="AC47" i="365"/>
  <c r="E43" i="365"/>
  <c r="K43" i="365" s="1"/>
  <c r="E259" i="365"/>
  <c r="K259" i="365" s="1"/>
  <c r="E977" i="365"/>
  <c r="K977" i="365" s="1"/>
  <c r="E22" i="365"/>
  <c r="K22" i="365" s="1"/>
  <c r="E197" i="365"/>
  <c r="K197" i="365" s="1"/>
  <c r="E504" i="365"/>
  <c r="K504" i="365" s="1"/>
  <c r="E418" i="365"/>
  <c r="K418" i="365" s="1"/>
  <c r="AC1023" i="365"/>
  <c r="AC1012" i="365"/>
  <c r="AC1031" i="365"/>
  <c r="AC1016" i="365"/>
  <c r="AC247" i="365"/>
  <c r="AC235" i="365"/>
  <c r="AC207" i="365"/>
  <c r="AC194" i="365"/>
  <c r="AC185" i="365"/>
  <c r="AC176" i="365"/>
  <c r="AC164" i="365"/>
  <c r="AC154" i="365"/>
  <c r="AC138" i="365"/>
  <c r="AC128" i="365"/>
  <c r="AC118" i="365"/>
  <c r="AC108" i="365"/>
  <c r="AC99" i="365"/>
  <c r="AC89" i="365"/>
  <c r="AC1035" i="365"/>
  <c r="AC1020" i="365"/>
  <c r="AC1010" i="365"/>
  <c r="AC858" i="365"/>
  <c r="AC256" i="365"/>
  <c r="AC238" i="365"/>
  <c r="AC206" i="365"/>
  <c r="AC193" i="365"/>
  <c r="AC184" i="365"/>
  <c r="AC174" i="365"/>
  <c r="AC163" i="365"/>
  <c r="AC153" i="365"/>
  <c r="AC137" i="365"/>
  <c r="AC127" i="365"/>
  <c r="AC117" i="365"/>
  <c r="AC107" i="365"/>
  <c r="AC98" i="365"/>
  <c r="AC82" i="365"/>
  <c r="AC68" i="365"/>
  <c r="AC58" i="365"/>
  <c r="AC49" i="365"/>
  <c r="AC39" i="365"/>
  <c r="AC30" i="365"/>
  <c r="AC16" i="365"/>
  <c r="AC38" i="365"/>
  <c r="AC100" i="365"/>
  <c r="AC56" i="365"/>
  <c r="AC20" i="365"/>
  <c r="AC255" i="365"/>
  <c r="AC241" i="365"/>
  <c r="AC209" i="365"/>
  <c r="AC196" i="365"/>
  <c r="AC187" i="365"/>
  <c r="AC178" i="365"/>
  <c r="AC169" i="365"/>
  <c r="AC157" i="365"/>
  <c r="AC147" i="365"/>
  <c r="AC131" i="365"/>
  <c r="AC120" i="365"/>
  <c r="AC111" i="365"/>
  <c r="AC101" i="365"/>
  <c r="AC91" i="365"/>
  <c r="AC71" i="365"/>
  <c r="AC62" i="365"/>
  <c r="AC53" i="365"/>
  <c r="AC33" i="365"/>
  <c r="AC90" i="365"/>
  <c r="E18" i="365"/>
  <c r="K18" i="365" s="1"/>
  <c r="E201" i="365"/>
  <c r="K201" i="365" s="1"/>
  <c r="E221" i="365"/>
  <c r="K221" i="365" s="1"/>
  <c r="E985" i="365"/>
  <c r="K985" i="365" s="1"/>
  <c r="AC419" i="365"/>
  <c r="AC250" i="365"/>
  <c r="AC236" i="365"/>
  <c r="AC208" i="365"/>
  <c r="AC195" i="365"/>
  <c r="AC186" i="365"/>
  <c r="AC177" i="365"/>
  <c r="AC167" i="365"/>
  <c r="AC156" i="365"/>
  <c r="AC146" i="365"/>
  <c r="AC130" i="365"/>
  <c r="AC119" i="365"/>
  <c r="AC110" i="365"/>
  <c r="AC96" i="365"/>
  <c r="AC65" i="365"/>
  <c r="AC25" i="365"/>
  <c r="AC73" i="365"/>
  <c r="AC64" i="365"/>
  <c r="AC55" i="365"/>
  <c r="AC46" i="365"/>
  <c r="AC35" i="365"/>
  <c r="AC24" i="365"/>
  <c r="AC37" i="365"/>
  <c r="AC88" i="365"/>
  <c r="AC1029" i="365"/>
  <c r="AC1014" i="365"/>
  <c r="AC77" i="365"/>
  <c r="AC61" i="365"/>
  <c r="AC32" i="365"/>
  <c r="E821" i="365"/>
  <c r="K821" i="365" s="1"/>
  <c r="AC245" i="365"/>
  <c r="AC226" i="365"/>
  <c r="AC983" i="365"/>
  <c r="AC214" i="365"/>
  <c r="AC499" i="365"/>
  <c r="E498" i="365"/>
  <c r="K498" i="365" s="1"/>
  <c r="E972" i="365"/>
  <c r="K972" i="365" s="1"/>
  <c r="E244" i="365"/>
  <c r="K244" i="365" s="1"/>
  <c r="E982" i="365"/>
  <c r="K982" i="365" s="1"/>
  <c r="E423" i="365"/>
  <c r="K423" i="365" s="1"/>
  <c r="E213" i="365"/>
  <c r="K213" i="365" s="1"/>
  <c r="E225" i="365"/>
  <c r="K225" i="365" s="1"/>
  <c r="O820" i="5"/>
  <c r="O985" i="5"/>
  <c r="O982" i="5"/>
  <c r="O977" i="5"/>
  <c r="O972" i="5"/>
  <c r="O821" i="5"/>
  <c r="I527" i="5"/>
  <c r="I517" i="5" s="1"/>
  <c r="I503" i="5" s="1"/>
  <c r="I502" i="5" s="1"/>
  <c r="I501" i="5" s="1"/>
  <c r="I257" i="5" s="1"/>
  <c r="I11" i="5" s="1"/>
  <c r="I1101" i="5" s="1"/>
  <c r="O418" i="5"/>
  <c r="G517" i="5"/>
  <c r="F502" i="5"/>
  <c r="F501" i="5" s="1"/>
  <c r="F257" i="5" s="1"/>
  <c r="K11" i="5"/>
  <c r="K1101" i="5" s="1"/>
  <c r="O1151" i="5"/>
  <c r="C1106" i="5"/>
  <c r="N11" i="5"/>
  <c r="N1101" i="5" s="1"/>
  <c r="O43" i="5"/>
  <c r="O249" i="5"/>
  <c r="O504" i="5"/>
  <c r="O201" i="5"/>
  <c r="O22" i="5"/>
  <c r="C430" i="5"/>
  <c r="O197" i="5"/>
  <c r="O15" i="5"/>
  <c r="E11" i="5"/>
  <c r="E1101" i="5" s="1"/>
  <c r="O221" i="5"/>
  <c r="O519" i="5"/>
  <c r="O244" i="5"/>
  <c r="O225" i="5"/>
  <c r="O423" i="5"/>
  <c r="O213" i="5"/>
  <c r="L11" i="5"/>
  <c r="L1101" i="5" s="1"/>
  <c r="H11" i="5"/>
  <c r="H1101" i="5" s="1"/>
  <c r="O413" i="5"/>
  <c r="C518" i="5"/>
  <c r="C981" i="5"/>
  <c r="O18" i="5"/>
  <c r="O166" i="5"/>
  <c r="C220" i="5"/>
  <c r="O259" i="5"/>
  <c r="O717" i="5"/>
  <c r="O233" i="5"/>
  <c r="O27" i="5"/>
  <c r="D11" i="5"/>
  <c r="D1101" i="5" s="1"/>
  <c r="O431" i="5"/>
  <c r="O498" i="5"/>
  <c r="M11" i="5"/>
  <c r="M1101" i="5" s="1"/>
  <c r="C422" i="5"/>
  <c r="C232" i="5"/>
  <c r="C497" i="5"/>
  <c r="C212" i="5"/>
  <c r="C971" i="5"/>
  <c r="C17" i="5"/>
  <c r="C26" i="5"/>
  <c r="C258" i="5"/>
  <c r="E17" i="365" l="1"/>
  <c r="K17" i="365" s="1"/>
  <c r="AC985" i="365"/>
  <c r="AC201" i="365"/>
  <c r="AC504" i="365"/>
  <c r="AC22" i="365"/>
  <c r="E518" i="365"/>
  <c r="K518" i="365" s="1"/>
  <c r="E1106" i="365"/>
  <c r="K1106" i="365" s="1"/>
  <c r="AC1106" i="365" s="1"/>
  <c r="AC259" i="365"/>
  <c r="AC249" i="365"/>
  <c r="AC166" i="365"/>
  <c r="AC27" i="365"/>
  <c r="E258" i="365"/>
  <c r="K258" i="365" s="1"/>
  <c r="E26" i="365"/>
  <c r="K26" i="365" s="1"/>
  <c r="E430" i="365"/>
  <c r="K430" i="365" s="1"/>
  <c r="AC221" i="365"/>
  <c r="AC18" i="365"/>
  <c r="AC418" i="365"/>
  <c r="AC197" i="365"/>
  <c r="AC977" i="365"/>
  <c r="E232" i="365"/>
  <c r="K232" i="365" s="1"/>
  <c r="AC43" i="365"/>
  <c r="AC15" i="365"/>
  <c r="AC233" i="365"/>
  <c r="E820" i="365"/>
  <c r="K820" i="365" s="1"/>
  <c r="AC821" i="365"/>
  <c r="AC225" i="365"/>
  <c r="AC423" i="365"/>
  <c r="AC244" i="365"/>
  <c r="AC498" i="365"/>
  <c r="AC213" i="365"/>
  <c r="AC982" i="365"/>
  <c r="AC972" i="365"/>
  <c r="E981" i="365"/>
  <c r="K981" i="365" s="1"/>
  <c r="E212" i="365"/>
  <c r="K212" i="365" s="1"/>
  <c r="E220" i="365"/>
  <c r="K220" i="365" s="1"/>
  <c r="E971" i="365"/>
  <c r="K971" i="365" s="1"/>
  <c r="E422" i="365"/>
  <c r="K422" i="365" s="1"/>
  <c r="E497" i="365"/>
  <c r="K497" i="365" s="1"/>
  <c r="O981" i="5"/>
  <c r="O971" i="5"/>
  <c r="C527" i="5"/>
  <c r="G503" i="5"/>
  <c r="C976" i="5"/>
  <c r="O518" i="5"/>
  <c r="C1105" i="5"/>
  <c r="O1106" i="5"/>
  <c r="O430" i="5"/>
  <c r="O17" i="5"/>
  <c r="O232" i="5"/>
  <c r="O212" i="5"/>
  <c r="O422" i="5"/>
  <c r="O497" i="5"/>
  <c r="O258" i="5"/>
  <c r="O26" i="5"/>
  <c r="O220" i="5"/>
  <c r="C219" i="5"/>
  <c r="C13" i="5"/>
  <c r="AC232" i="365" l="1"/>
  <c r="AC258" i="365"/>
  <c r="AC518" i="365"/>
  <c r="E1105" i="365"/>
  <c r="K1105" i="365" s="1"/>
  <c r="AC1105" i="365" s="1"/>
  <c r="AC26" i="365"/>
  <c r="AC17" i="365"/>
  <c r="E527" i="365"/>
  <c r="K527" i="365" s="1"/>
  <c r="AC820" i="365"/>
  <c r="AC422" i="365"/>
  <c r="AC220" i="365"/>
  <c r="AC981" i="365"/>
  <c r="AC497" i="365"/>
  <c r="AC971" i="365"/>
  <c r="AC212" i="365"/>
  <c r="E976" i="365"/>
  <c r="K976" i="365" s="1"/>
  <c r="E219" i="365"/>
  <c r="K219" i="365" s="1"/>
  <c r="C517" i="5"/>
  <c r="O976" i="5"/>
  <c r="G502" i="5"/>
  <c r="C503" i="5"/>
  <c r="O527" i="5"/>
  <c r="C1104" i="5"/>
  <c r="O1105" i="5"/>
  <c r="O219" i="5"/>
  <c r="C218" i="5"/>
  <c r="E1104" i="365" l="1"/>
  <c r="E503" i="365"/>
  <c r="K503" i="365" s="1"/>
  <c r="E517" i="365"/>
  <c r="K517" i="365" s="1"/>
  <c r="AC527" i="365"/>
  <c r="AC219" i="365"/>
  <c r="AC976" i="365"/>
  <c r="E218" i="365"/>
  <c r="K218" i="365" s="1"/>
  <c r="C1668" i="5"/>
  <c r="G501" i="5"/>
  <c r="O517" i="5"/>
  <c r="C502" i="5"/>
  <c r="O1104" i="5"/>
  <c r="O1668" i="5" s="1"/>
  <c r="O503" i="5"/>
  <c r="O218" i="5"/>
  <c r="C211" i="5"/>
  <c r="E1668" i="365" l="1"/>
  <c r="K1104" i="365"/>
  <c r="AC517" i="365"/>
  <c r="AC503" i="365"/>
  <c r="AC218" i="365"/>
  <c r="E211" i="365"/>
  <c r="K211" i="365" s="1"/>
  <c r="E502" i="365"/>
  <c r="K502" i="365" s="1"/>
  <c r="G257" i="5"/>
  <c r="G11" i="5" s="1"/>
  <c r="G1101" i="5" s="1"/>
  <c r="C501" i="5"/>
  <c r="O502" i="5"/>
  <c r="O211" i="5"/>
  <c r="C165" i="5"/>
  <c r="K1668" i="365" l="1"/>
  <c r="AC1668" i="365" s="1"/>
  <c r="AC1104" i="365"/>
  <c r="AC211" i="365"/>
  <c r="AC502" i="365"/>
  <c r="E165" i="365"/>
  <c r="K165" i="365" s="1"/>
  <c r="E501" i="365"/>
  <c r="K501" i="365" s="1"/>
  <c r="C257" i="5"/>
  <c r="O501" i="5"/>
  <c r="O165" i="5"/>
  <c r="C12" i="5"/>
  <c r="AC501" i="365" l="1"/>
  <c r="AC165" i="365"/>
  <c r="E257" i="365"/>
  <c r="K257" i="365" s="1"/>
  <c r="O257" i="5"/>
  <c r="C11" i="5"/>
  <c r="AC257" i="365" l="1"/>
  <c r="C1101" i="5"/>
  <c r="N1770" i="5" l="1"/>
  <c r="C1770" i="5" l="1"/>
  <c r="N1771" i="5" l="1"/>
  <c r="C1771" i="5" l="1"/>
  <c r="E1770" i="5"/>
  <c r="E1771" i="5" s="1"/>
  <c r="M1770" i="5"/>
  <c r="M1771" i="5" s="1"/>
  <c r="F1770" i="5"/>
  <c r="J1770" i="5"/>
  <c r="L1770" i="5"/>
  <c r="L1771" i="5" s="1"/>
  <c r="H1770" i="5"/>
  <c r="H1771" i="5" s="1"/>
  <c r="I1770" i="5"/>
  <c r="I1771" i="5" s="1"/>
  <c r="K1770" i="5"/>
  <c r="K1771" i="5" s="1"/>
  <c r="G1770" i="5"/>
  <c r="G1771" i="5" s="1"/>
  <c r="D1770" i="5" l="1"/>
  <c r="D1771" i="5" s="1"/>
  <c r="O1770" i="5" l="1"/>
  <c r="O1711" i="5" l="1"/>
  <c r="O76" i="5" l="1"/>
  <c r="O82" i="5"/>
  <c r="O81" i="5"/>
  <c r="O78" i="5"/>
  <c r="F75" i="5"/>
  <c r="O79" i="5"/>
  <c r="F74" i="5" l="1"/>
  <c r="O77" i="5"/>
  <c r="O83" i="5"/>
  <c r="O80" i="5"/>
  <c r="F13" i="5" l="1"/>
  <c r="F12" i="5" l="1"/>
  <c r="F11" i="5" l="1"/>
  <c r="F1101" i="5" l="1"/>
  <c r="F1771" i="5" s="1"/>
  <c r="O86" i="5" l="1"/>
  <c r="O87" i="5"/>
  <c r="O88" i="5"/>
  <c r="O89" i="5"/>
  <c r="O90" i="5"/>
  <c r="O91" i="5"/>
  <c r="O92" i="5"/>
  <c r="J85" i="5"/>
  <c r="O85" i="5" l="1"/>
  <c r="E85" i="365"/>
  <c r="K85" i="365" s="1"/>
  <c r="J75" i="5"/>
  <c r="O75" i="5"/>
  <c r="J74" i="5" l="1"/>
  <c r="E75" i="365"/>
  <c r="K75" i="365" s="1"/>
  <c r="AC85" i="365"/>
  <c r="AC75" i="365" l="1"/>
  <c r="E74" i="365"/>
  <c r="K74" i="365" s="1"/>
  <c r="J13" i="5"/>
  <c r="O74" i="5"/>
  <c r="E13" i="365" l="1"/>
  <c r="K13" i="365" s="1"/>
  <c r="O13" i="5"/>
  <c r="J12" i="5"/>
  <c r="AC74" i="365"/>
  <c r="E12" i="365" l="1"/>
  <c r="K12" i="365" s="1"/>
  <c r="O12" i="5"/>
  <c r="J11" i="5"/>
  <c r="AC13" i="365"/>
  <c r="AC12" i="365" l="1"/>
  <c r="E11" i="365"/>
  <c r="O11" i="5"/>
  <c r="O1101" i="5" s="1"/>
  <c r="O1771" i="5" s="1"/>
  <c r="J1101" i="5"/>
  <c r="J1771" i="5" s="1"/>
  <c r="E1101" i="365" l="1"/>
  <c r="E1771" i="365" s="1"/>
  <c r="K11" i="365"/>
  <c r="AC11" i="365" l="1"/>
  <c r="K1101" i="365"/>
  <c r="AC1101" i="365" l="1"/>
  <c r="K1771" i="365"/>
  <c r="AC1771" i="365" s="1"/>
</calcChain>
</file>

<file path=xl/comments1.xml><?xml version="1.0" encoding="utf-8"?>
<comments xmlns="http://schemas.openxmlformats.org/spreadsheetml/2006/main">
  <authors>
    <author>Jose Luna Duran</author>
  </authors>
  <commentList>
    <comment ref="O1238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Y1238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O169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694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4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695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5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1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1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2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2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</commentList>
</comments>
</file>

<file path=xl/comments2.xml><?xml version="1.0" encoding="utf-8"?>
<comments xmlns="http://schemas.openxmlformats.org/spreadsheetml/2006/main">
  <authors>
    <author>Jose Luna Duran</author>
  </authors>
  <commentList>
    <comment ref="F84" authorId="0" shapeId="0">
      <text>
        <r>
          <rPr>
            <b/>
            <sz val="9"/>
            <color indexed="81"/>
            <rFont val="Tahoma"/>
            <family val="2"/>
          </rPr>
          <t>ORDENANZA No 9 ABRIL  2018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ORDENANZA No 29 d AGOSTO  2018</t>
        </r>
      </text>
    </comment>
    <comment ref="F93" authorId="0" shapeId="0">
      <text>
        <r>
          <rPr>
            <b/>
            <sz val="9"/>
            <color indexed="81"/>
            <rFont val="Tahoma"/>
            <family val="2"/>
          </rPr>
          <t>ORDENANZA No 9 ABRIL  2018</t>
        </r>
      </text>
    </comment>
    <comment ref="J93" authorId="0" shapeId="0">
      <text>
        <r>
          <rPr>
            <b/>
            <sz val="9"/>
            <color indexed="81"/>
            <rFont val="Tahoma"/>
            <family val="2"/>
          </rPr>
          <t>ORDENANZA No 29 d AGOSTO  2018</t>
        </r>
      </text>
    </comment>
    <comment ref="D350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1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2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3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4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5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6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7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8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9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0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1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2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3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4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5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6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7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8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9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0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2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3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4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6" authorId="0" shape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F37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37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40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40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J407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08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09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0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1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2" authorId="0" shape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G425" authorId="0" shapeId="0">
      <text>
        <r>
          <rPr>
            <b/>
            <sz val="9"/>
            <color indexed="81"/>
            <rFont val="Tahoma"/>
            <family val="2"/>
          </rPr>
          <t>ORDENANZA NO 15 DE MAYO 2018</t>
        </r>
      </text>
    </comment>
    <comment ref="G426" authorId="0" shapeId="0">
      <text>
        <r>
          <rPr>
            <b/>
            <sz val="9"/>
            <color indexed="81"/>
            <rFont val="Tahoma"/>
            <family val="2"/>
          </rPr>
          <t>ORDENANZA NO 15 DE MAYO 2018</t>
        </r>
      </text>
    </comment>
    <comment ref="I427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42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J434" authorId="0" shapeId="0">
      <text>
        <r>
          <rPr>
            <b/>
            <sz val="9"/>
            <color indexed="81"/>
            <rFont val="Tahoma"/>
            <family val="2"/>
          </rPr>
          <t>ORDENANZA No 29 AGOSTO  2018</t>
        </r>
      </text>
    </comment>
    <comment ref="D506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07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50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50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51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1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3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51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515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J516" authorId="0" shapeId="0">
      <text>
        <r>
          <rPr>
            <b/>
            <sz val="9"/>
            <color indexed="81"/>
            <rFont val="Tahoma"/>
            <family val="2"/>
          </rPr>
          <t>ORDENANZA No 29 AGOSTO  2018</t>
        </r>
      </text>
    </comment>
    <comment ref="D52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21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52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52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52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52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3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53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532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53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35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36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37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3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39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1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2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3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5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6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7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9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5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51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52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55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55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55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6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3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4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5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6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7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8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69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0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1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2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3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4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5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6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7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8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79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0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3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4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85" authorId="0" shape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F58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8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8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59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0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1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2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3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4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5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6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7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8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68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68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68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68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G686" authorId="0" shape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D68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68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69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69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694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69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69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69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69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0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0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0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0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0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0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0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0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1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1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1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1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1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1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2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2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22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2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2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2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26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2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2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2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3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32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3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34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73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3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3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3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4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4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74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4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4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4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4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5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5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76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6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6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6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6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7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7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7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7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7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7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78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82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8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8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86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8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8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8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9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91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9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93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9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95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9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79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9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80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802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80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05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806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808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1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12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14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1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18" authorId="0" shapeId="0">
      <text>
        <r>
          <rPr>
            <b/>
            <sz val="9"/>
            <color indexed="81"/>
            <rFont val="Tahoma"/>
            <family val="2"/>
          </rPr>
          <t>ORDENANZA No 09 DE ABRIL 2018</t>
        </r>
      </text>
    </comment>
    <comment ref="F819" authorId="0" shapeId="0">
      <text>
        <r>
          <rPr>
            <b/>
            <sz val="9"/>
            <color indexed="81"/>
            <rFont val="Tahoma"/>
            <family val="2"/>
          </rPr>
          <t>ORDENANZA No 09 DE ABRIL 2018</t>
        </r>
      </text>
    </comment>
    <comment ref="D82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24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825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26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82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4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4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45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47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4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5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5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55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57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859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86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6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87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89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9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895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897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899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0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03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05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07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90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10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G912" authorId="0" shape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I914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16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918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2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21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22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2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946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G950" authorId="0" shape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I951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5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59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60" authorId="0" shape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62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63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65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6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6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9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70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J980" authorId="0" shapeId="0">
      <text>
        <r>
          <rPr>
            <b/>
            <sz val="9"/>
            <color indexed="81"/>
            <rFont val="Tahoma"/>
            <family val="2"/>
          </rPr>
          <t>ORDENANZA No 029 AGOSTO 2018</t>
        </r>
      </text>
    </comment>
    <comment ref="D1197" authorId="0" shape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F1198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226" authorId="0" shape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I1227" authorId="0" shapeId="0">
      <text>
        <r>
          <rPr>
            <b/>
            <sz val="9"/>
            <color indexed="81"/>
            <rFont val="Tahoma"/>
            <family val="2"/>
          </rPr>
          <t xml:space="preserve">ORDENANZA No 22 de julio 2018
</t>
        </r>
      </text>
    </comment>
    <comment ref="I1230" authorId="0" shape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I1232" authorId="0" shape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I1234" authorId="0" shape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F1240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J1241" authorId="0" shapeId="0">
      <text>
        <r>
          <rPr>
            <b/>
            <sz val="9"/>
            <color indexed="81"/>
            <rFont val="Tahoma"/>
            <family val="2"/>
          </rPr>
          <t>ORDENANZA No 029 DE AGOSTO 2018</t>
        </r>
      </text>
    </comment>
    <comment ref="F1242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J1243" authorId="0" shapeId="0">
      <text>
        <r>
          <rPr>
            <b/>
            <sz val="9"/>
            <color indexed="81"/>
            <rFont val="Tahoma"/>
            <family val="2"/>
          </rPr>
          <t>ORDENANZA No 029 DE AGOSTO 2018</t>
        </r>
      </text>
    </comment>
    <comment ref="F1244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245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D1295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296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29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299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30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04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05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06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30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07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08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09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10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31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11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12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13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14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315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31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1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1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20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32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2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2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24" authorId="0" shapeId="0">
      <text>
        <r>
          <rPr>
            <b/>
            <sz val="9"/>
            <color indexed="81"/>
            <rFont val="Tahoma"/>
            <family val="2"/>
          </rPr>
          <t xml:space="preserve">ORDENANZA NO 22 DE JULIO 2018
</t>
        </r>
      </text>
    </comment>
    <comment ref="I1325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2018
</t>
        </r>
      </text>
    </comment>
    <comment ref="D1326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27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F1390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391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9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393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394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395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396" authorId="0" shape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39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398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39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400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F1401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0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403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04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05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06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407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408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409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41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11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1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13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14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15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16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17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18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I1419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42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421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422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23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24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425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26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I1427" authorId="0" shape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428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29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30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31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32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433" authorId="0" shape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434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35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436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37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38" authorId="0" shape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443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44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45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46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47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48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49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50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51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52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53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454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455" authorId="0" shape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456" authorId="0" shape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J1683" authorId="0" shapeId="0">
      <text/>
    </comment>
    <comment ref="D1708" authorId="0" shapeId="0">
      <text>
        <r>
          <rPr>
            <b/>
            <sz val="9"/>
            <color indexed="81"/>
            <rFont val="Tahoma"/>
            <family val="2"/>
          </rPr>
          <t>APORTE DEPARTAMENTO DE SANTANDER ORDENANZA 053 DE 2012 </t>
        </r>
      </text>
    </comment>
    <comment ref="I1748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1749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1750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1754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1759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1765" authorId="0" shape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</commentList>
</comments>
</file>

<file path=xl/comments3.xml><?xml version="1.0" encoding="utf-8"?>
<comments xmlns="http://schemas.openxmlformats.org/spreadsheetml/2006/main">
  <authors>
    <author>Jose Luna Duran</author>
  </authors>
  <commentList>
    <comment ref="O1238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Y1238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O169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694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4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695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695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1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1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2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2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70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703" authorId="0" shape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</commentList>
</comments>
</file>

<file path=xl/sharedStrings.xml><?xml version="1.0" encoding="utf-8"?>
<sst xmlns="http://schemas.openxmlformats.org/spreadsheetml/2006/main" count="10785" uniqueCount="2644">
  <si>
    <t xml:space="preserve">     PRESUPUESTO DE INGRESOS</t>
  </si>
  <si>
    <t>APROPIACION</t>
  </si>
  <si>
    <t>ADICIONES</t>
  </si>
  <si>
    <t>REDUCCION</t>
  </si>
  <si>
    <t>PRESUPUESTO</t>
  </si>
  <si>
    <t>ENERO</t>
  </si>
  <si>
    <t>FEBRERO</t>
  </si>
  <si>
    <t xml:space="preserve">MARZO </t>
  </si>
  <si>
    <t>ABRIL</t>
  </si>
  <si>
    <t>MAYO</t>
  </si>
  <si>
    <t>JUNIO</t>
  </si>
  <si>
    <t>SUBTOTAL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</si>
  <si>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</si>
  <si>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</si>
  <si>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</si>
  <si>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</si>
  <si>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</si>
  <si>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</si>
  <si>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</si>
  <si>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%</t>
  </si>
  <si>
    <t>INICIAL</t>
  </si>
  <si>
    <t>DEFINITIVO</t>
  </si>
  <si>
    <t>FONDO SECCIONAL DE SALUD</t>
  </si>
  <si>
    <t xml:space="preserve">TOTAL FONDO SALUD </t>
  </si>
  <si>
    <t>EJEC.</t>
  </si>
  <si>
    <t>FUENTES</t>
  </si>
  <si>
    <t xml:space="preserve">TOTAL FONDO EDUCACION  </t>
  </si>
  <si>
    <t>RECAUDADO</t>
  </si>
  <si>
    <t xml:space="preserve">CREDITO </t>
  </si>
  <si>
    <t xml:space="preserve">CONTRACREDITO </t>
  </si>
  <si>
    <t>1er  SEMEST</t>
  </si>
  <si>
    <t>2do  SEMESTR</t>
  </si>
  <si>
    <t xml:space="preserve">FONDO EDUCACION </t>
  </si>
  <si>
    <t>PROCULTURA</t>
  </si>
  <si>
    <t>PRODESARROLLO</t>
  </si>
  <si>
    <t>PROREFORESTACION</t>
  </si>
  <si>
    <t>NUMERO</t>
  </si>
  <si>
    <t>ESTAMPILLAS</t>
  </si>
  <si>
    <t xml:space="preserve">PROELECTRIFICACION </t>
  </si>
  <si>
    <t>APLAZAMIENTO</t>
  </si>
  <si>
    <t xml:space="preserve">JUNIO </t>
  </si>
  <si>
    <t>CODIGO</t>
  </si>
  <si>
    <t>Recursos destinados a cubrir reservas presupuestales vigencia anterior</t>
  </si>
  <si>
    <t xml:space="preserve">Reservas presupuestales vigencia anterior  Administración Central </t>
  </si>
  <si>
    <t>Ingresos Corrientes de Libre Destinación</t>
  </si>
  <si>
    <t>SUBCUENTA DE SALUD PUBLICA COLECTIVA</t>
  </si>
  <si>
    <t>Sistema General de Participaciones</t>
  </si>
  <si>
    <t>SUBCUENTA DE PRESTACION DE SERVICIOS DE SALUD EN LO NO CUBIERTO POR SUBSIDIOS A LA DEMANDA</t>
  </si>
  <si>
    <t>SUBCUENTA OTROS GASTOS EN SALUD FUNCIONAMIENTO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</si>
  <si>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</si>
  <si>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</si>
  <si>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</si>
  <si>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</si>
  <si>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</si>
  <si>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</si>
  <si>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>RECURSOS DE COFINANCIACION</t>
  </si>
  <si>
    <t>ICLD Rec.Bce</t>
  </si>
  <si>
    <t>Procultura   Rec.Bce</t>
  </si>
  <si>
    <t>Pro-Electrificacion Rec.Bce</t>
  </si>
  <si>
    <t>Prodesarrollo 25% Inf. Deportiva Rec.Bce</t>
  </si>
  <si>
    <t xml:space="preserve">Prodesarrollo 25% Inf. Educativa Rec. Bce </t>
  </si>
  <si>
    <t>Prodesarrollo 50% Saneamiento Basico Rec.Bce</t>
  </si>
  <si>
    <t>Proreforestación Rec.Bce</t>
  </si>
  <si>
    <t>CONTRIBUCION SOBRE CONTRATO DE OBRA PUBLICA</t>
  </si>
  <si>
    <t>REGALIAS Y COMPENSACIONES  PETROLERAS</t>
  </si>
  <si>
    <t xml:space="preserve">Margen de Comercializacion Rec.Bce </t>
  </si>
  <si>
    <t xml:space="preserve">OTROS INGRESOS </t>
  </si>
  <si>
    <t>Fondo de Rentas   Rec.Bce</t>
  </si>
  <si>
    <t>RENDIMIENTOS ESTAMPILLAS</t>
  </si>
  <si>
    <t>Rendimientos Prodesarrollo 25%  Inf. Educativa Rec.Bce</t>
  </si>
  <si>
    <t>Rendimientos Prodesarrollo 25% Inf. Deportiva Rec.Bce</t>
  </si>
  <si>
    <t>RENDIMIENTOS REGALIAS</t>
  </si>
  <si>
    <t>RENDIMIENTOS ICLD</t>
  </si>
  <si>
    <t>Rendimientos ICLD Rec.Bce</t>
  </si>
  <si>
    <t>RENDIMIENTOS ACPM</t>
  </si>
  <si>
    <t>Rendimientos ACPM Rec Bce</t>
  </si>
  <si>
    <t>REINTEGROS ESTAMPILLAS</t>
  </si>
  <si>
    <t>Reintegro  Pro-desarrollo Rec.Bce</t>
  </si>
  <si>
    <t>SOBRETASA AL ACPM</t>
  </si>
  <si>
    <t>Sobre Tasa ACPM Rec.Bce</t>
  </si>
  <si>
    <t>SGP-Agua Potable y Saneamiento Basico</t>
  </si>
  <si>
    <t xml:space="preserve">RECURSOS DESTINADOS A CUBRIR RESERVAS PRESUPUESALES </t>
  </si>
  <si>
    <t>RESERVAS PRESUPUESTALES FONDO SECCIONAL DE SALUD</t>
  </si>
  <si>
    <t xml:space="preserve">Reintegros </t>
  </si>
  <si>
    <t xml:space="preserve">SUBCUENTA OTROS GASTOS EN SALUD INVERSION </t>
  </si>
  <si>
    <t>MEJORAMIENTO DE LA CALIDAD EN LA ATENCION EN SALUD</t>
  </si>
  <si>
    <t xml:space="preserve">RESERVA PRESUPUESTAL ADMINISTRACION CENTRAL </t>
  </si>
  <si>
    <t xml:space="preserve">RESERVA PRESUPUESTAL  FONDO SECCIONAL SALUD </t>
  </si>
  <si>
    <t xml:space="preserve">TOTAL  RESERVA PRESUPUESTAL ADMINISTRACION CENTRAL </t>
  </si>
  <si>
    <t xml:space="preserve">DIRECTOR TECNICO  DE PRESUPUESTO </t>
  </si>
  <si>
    <t>01 </t>
  </si>
  <si>
    <t>INGRESOS CORRIENTES </t>
  </si>
  <si>
    <t>FONPET </t>
  </si>
  <si>
    <t>IMPUESTO AL CONSUMO DE LICORES </t>
  </si>
  <si>
    <t>IMPUESTO AL CONSUMO DE CIGARRILLOS Y TABACO </t>
  </si>
  <si>
    <t>PRO ANCIANO </t>
  </si>
  <si>
    <t>TRANSFERENCIAS PARA INVERSION </t>
  </si>
  <si>
    <t>DEL NIVEL NACIONAL </t>
  </si>
  <si>
    <t>SISTEMA GENERAL DE PARTICIPACIONES </t>
  </si>
  <si>
    <t>OTROS INGRESOS NO TRIBUTARIOS </t>
  </si>
  <si>
    <t>PORCENTAJE DESTINADO A SALUD LEY 1393 de 2010 </t>
  </si>
  <si>
    <t>SUBCUENTA OTROS GASTOS EN SALUD-INVERSION </t>
  </si>
  <si>
    <t>INGRESOS DE CAPITAL </t>
  </si>
  <si>
    <t>RECURSOS DE COFINANCIACION </t>
  </si>
  <si>
    <t>Programas de Infraestructura </t>
  </si>
  <si>
    <t>RENDIMIENTOS POR OPERACIONES FINANCIERAS </t>
  </si>
  <si>
    <t>PROVENIENTES DE RECURSOS DE LIBRE DESTINACION </t>
  </si>
  <si>
    <t>Rendimientos I.C.L.D </t>
  </si>
  <si>
    <t>PROVENIENTES DE RECURSOS CON DESTINACION ESPECIFICA </t>
  </si>
  <si>
    <t>PROVENIENTES DE OTROS RECURSOS CON DESTINACION ESPECIFICA DIFERENTES AL SGP </t>
  </si>
  <si>
    <t>Rendimientos por A.C.P.M. </t>
  </si>
  <si>
    <t>RENDIMIENTOS ESTAMPILLAS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</si>
  <si>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</si>
  <si>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</si>
  <si>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</si>
  <si>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</si>
  <si>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</si>
  <si>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</si>
  <si>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</si>
  <si>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Proreforestacion - Inversion </t>
  </si>
  <si>
    <t>Rendimientos Proreforestacion - PENSIONES 20% </t>
  </si>
  <si>
    <t>Rendimientos Proelectrificacion - Inversion </t>
  </si>
  <si>
    <t>Rendimientos Proelectrificacion - PENSIONES 20% </t>
  </si>
  <si>
    <t>Rendimientos Prohospitales Salud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</si>
  <si>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</si>
  <si>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</si>
  <si>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</si>
  <si>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</si>
  <si>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</si>
  <si>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</si>
  <si>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RENDIMIENTOS PARTICIPACION DE MONOPOLIO </t>
  </si>
  <si>
    <t>Rendimientos Participacion de Monopolio </t>
  </si>
  <si>
    <t>ESSA </t>
  </si>
  <si>
    <t>Subcuenta Otros Gastos en Salud-Funcionamiento </t>
  </si>
  <si>
    <t>Eje Programático de Aseguramiento </t>
  </si>
  <si>
    <t>IMPUESTO DE LOTERIAS FORANEAS </t>
  </si>
  <si>
    <t>IMPUESTO AL CONSUMO DE LICORES CON DESTINACION A SALUD </t>
  </si>
  <si>
    <t>IMPUESTO AL CONSUMO DE LICORES CON DESTINACION A SALUD PRODUCIDOS EN EL DEPARTAMENTO </t>
  </si>
  <si>
    <t>Subcuenta de Prestación de Servicios de Salud en lo no cubierto por Subsidios a la Demanda </t>
  </si>
  <si>
    <t>IMPUESTO AL CONSUMO CON DESTINO A SALUD / CERVEZA SALUD </t>
  </si>
  <si>
    <t>SUBCUENTA OTROS GASTOS EN SALUD - INVERSION </t>
  </si>
  <si>
    <t>IMPUESTO AL CONSUMO CON DESTINO A SALUD / CERVEZA SALUD DE PRODUCCION EXTRANJERA </t>
  </si>
  <si>
    <t>IMPUESTO AL CONSUMO CON DESTINO A SALUD / SOBRETASA AL CONSUMO DE CIGARRILLO Y TABACO </t>
  </si>
  <si>
    <t>IMPUESTO AL CONSUMO CON DESTINO A SALUD / SOBRETASA AL CONSUMO DE CIGARRILLO Y TABACO DE PRODUCTOS EXTRANJEROS </t>
  </si>
  <si>
    <t>TASAS Y DERECHOS </t>
  </si>
  <si>
    <t>JUEGO DE LOTERIAS </t>
  </si>
  <si>
    <t>JUEGOS DE APUESTAS PERMANENTES O CHANCE </t>
  </si>
  <si>
    <t>RENTABILIDAD MINIMA LEY 1393/2010 </t>
  </si>
  <si>
    <t>VENTA DE BIENES Y SERVICIOS </t>
  </si>
  <si>
    <t>Venta de medicamentos controlados </t>
  </si>
  <si>
    <t>SUBCUENTA OTROS GASTOS EN SALUD-FUNCIONAMIENTO </t>
  </si>
  <si>
    <t>Credencial Expendedor de Medicamentos </t>
  </si>
  <si>
    <t>Recetarios Oficiales </t>
  </si>
  <si>
    <t>Venta y Distribucion Sometidos a Fiscalizacion y Monopolio </t>
  </si>
  <si>
    <t>Licencias y Carnes de Radioproteccion </t>
  </si>
  <si>
    <t>SUBCUENTA DE SALUD PUBLICA COLECTIVA </t>
  </si>
  <si>
    <t>Venta de Servicios Laboratorio Departamental de Salud Pública </t>
  </si>
  <si>
    <t>SISTEMA GENERAL DE PARTICIPACIONES - SALUD </t>
  </si>
  <si>
    <t>S. G. P. Salud - Salud Publica </t>
  </si>
  <si>
    <t>S. G. P. Salud - Complemento y Compensación Prestación de servicios a población pobre no afiliada ( municipios certificados ) </t>
  </si>
  <si>
    <t>S. G. P. Salud - Aportes Patronales (Sin situación de fondos) (Municipios certificados) </t>
  </si>
  <si>
    <t>OTRAS TRANSFERENCIAS DEL NIVEL NACIONAL PARA INVERSION </t>
  </si>
  <si>
    <t>EN SALUD </t>
  </si>
  <si>
    <t>AYUDAS FINANCIERAS DE LA NACION PARA PROGRAMAS Y CAMPAÑAS DE SALUD PUBLICA </t>
  </si>
  <si>
    <t>Campañas Directas ETV </t>
  </si>
  <si>
    <t>Campañas Control Lepra </t>
  </si>
  <si>
    <t>Campaña Control Tuberculosis </t>
  </si>
  <si>
    <t>SUB CUENTA DE PRESTACION DE SERVICIOS DE SALUD EN LO NO CUBIERTO POR SUBSIDIOS A LA DEMANDA </t>
  </si>
  <si>
    <t>Ayudas Financieras de la Nacion para Programas de Salud -Prestacion Servicios </t>
  </si>
  <si>
    <t>Ayudas Financieras de la Nacion para Programas de Salud -Otros Programas Inversion </t>
  </si>
  <si>
    <t>Destinación preferente Artículo 336 C.P. </t>
  </si>
  <si>
    <t>PREMIOS DE JUEGOS DE SUERTE Y AZAR NO RECLAMADOS </t>
  </si>
  <si>
    <t>Rendimientos Financieros Subcta Otros Gastos en Salud Inversión </t>
  </si>
  <si>
    <t>Rendimientos Financiros-Subcuent Otros Gastos en Salud - Funcionamiento </t>
  </si>
  <si>
    <t>RECURSOS DEL BALANCE </t>
  </si>
  <si>
    <t>SUPERAVIT FISCAL </t>
  </si>
  <si>
    <t>ICLD Fondo de Paz Rec. Bce.</t>
  </si>
  <si>
    <t xml:space="preserve">Rendimientos Margen de Comercializacion Administracion Central Rec.Bce </t>
  </si>
  <si>
    <t>Monopolio de Licores 51%</t>
  </si>
  <si>
    <t>RENDIMIENTOS PRODESARROLLO 50% SANEAMIENTO BASICO REC.BCE </t>
  </si>
  <si>
    <t>CONTRIBUCION SOBRE CTO DE OBRA PUBLICA POLICIA NACIONAL DTO 066/2012 REC.BCE </t>
  </si>
  <si>
    <t>UTILIDADES DE EMPRESAS ESSA </t>
  </si>
  <si>
    <t>MONOPOLIO DE LICORES 51% REC.BCE. </t>
  </si>
  <si>
    <t xml:space="preserve">TOTAL PRESUPUESTO DE INGRESOS RESERVA PPTAL </t>
  </si>
  <si>
    <t>REINTEGROS </t>
  </si>
  <si>
    <t>TOTAL PRESUPUESTO DE INGRESOS </t>
  </si>
  <si>
    <t>TI </t>
  </si>
  <si>
    <t>INGRESOS TOTALES </t>
  </si>
  <si>
    <t>TI.A </t>
  </si>
  <si>
    <t>TI.A.1 </t>
  </si>
  <si>
    <t>TRIBUTARIOS </t>
  </si>
  <si>
    <t>TI.A.1.11 </t>
  </si>
  <si>
    <t>IMPUESTOS A GANADORES DE SORTEOS ORDINARIOS Y EXTRAORDINARIOS </t>
  </si>
  <si>
    <t>TI.A.1.11.01 </t>
  </si>
  <si>
    <t>TI.A.1.11.02 </t>
  </si>
  <si>
    <t>TI.A.1.11.02.01 </t>
  </si>
  <si>
    <t>TI.A.1.12 </t>
  </si>
  <si>
    <t>TI.A.1.12.01 </t>
  </si>
  <si>
    <t>TI.A.1.12.02 </t>
  </si>
  <si>
    <t>SUBCUENTA OTROS GASTOS EN SALUD INVERSION </t>
  </si>
  <si>
    <t>TI.A.1.12.02.01 </t>
  </si>
  <si>
    <t>TI.A.1.14 </t>
  </si>
  <si>
    <t>IMPUESTO AL CONSUMO DE LICORES, VINOS , APERITIVOS Y SIMILARES </t>
  </si>
  <si>
    <t>TI.A.1.14.1 </t>
  </si>
  <si>
    <t>TI.A.1.14.1.2 </t>
  </si>
  <si>
    <t>TI.A.1.14.1.2.1 </t>
  </si>
  <si>
    <t>TI.A.1.14.1.2.1.01 </t>
  </si>
  <si>
    <t>TI.A.1.14.1.2.3 </t>
  </si>
  <si>
    <t>IMPUESTO AL CONSUMO DE LICORES CON DESTIANACION A SALUD DE PRODUCCION EXTRANJERA </t>
  </si>
  <si>
    <t>TI.A.1.14.1.2.3.01 </t>
  </si>
  <si>
    <t>TI.A.1.15.1 </t>
  </si>
  <si>
    <t>TI.A.1.15.1.01 </t>
  </si>
  <si>
    <t>TI.A.1.15.1.02 </t>
  </si>
  <si>
    <t>TI.A.1.15.1.03 </t>
  </si>
  <si>
    <t>TI.A.1.15.1.03.01 </t>
  </si>
  <si>
    <t>TI.A.1.16 </t>
  </si>
  <si>
    <t>TI.A.1.16.1 </t>
  </si>
  <si>
    <t>TI.A.1.16.1.01 </t>
  </si>
  <si>
    <t>TI.A.1.16.1.02 </t>
  </si>
  <si>
    <t>TI.A.1.17 </t>
  </si>
  <si>
    <t>TI.A.1.17.1 </t>
  </si>
  <si>
    <t>IMPUESTO AL CONSUMO CON DESTINO A SALUD/ CERVEZA SALUD DE PRODUCCION NACIONAL </t>
  </si>
  <si>
    <t>TI.A.1.17.1.01 </t>
  </si>
  <si>
    <t>TI.A.1.17.1.02 </t>
  </si>
  <si>
    <t>TI.A.1.17.1.03 </t>
  </si>
  <si>
    <t>TI.A.1.17.2 </t>
  </si>
  <si>
    <t>TI.A.1.17.2.01 </t>
  </si>
  <si>
    <t>TI.A.1.17.2.02 </t>
  </si>
  <si>
    <t>TI.A.1.17.2.03 </t>
  </si>
  <si>
    <t>TI.A.1.17.2.03.01 </t>
  </si>
  <si>
    <t>TI.A.1.18 </t>
  </si>
  <si>
    <t>TI.A.1.18.2 </t>
  </si>
  <si>
    <t>TI.A.1.18.2.1 </t>
  </si>
  <si>
    <t>IMPUESTO AL CONSUMO CON DESTINO A SALUD /SOBRETASA AL CONSUMO DE CIGARRILLO Y TABACO DE PRODUCTOS NACIONALES </t>
  </si>
  <si>
    <t>TI.A.1.18.2.1.01 </t>
  </si>
  <si>
    <t>TI.A.1.18.2.2 </t>
  </si>
  <si>
    <t>TI.A.1.18.2.2.01 </t>
  </si>
  <si>
    <t>TI.A.2 </t>
  </si>
  <si>
    <t>NO TRIBUTARIOS </t>
  </si>
  <si>
    <t>TI.A.2.1 </t>
  </si>
  <si>
    <t>TI.A.2.1.11 </t>
  </si>
  <si>
    <t>DERECHOS DE EXPLTOTACION DE JUEGOS DE SUERTE Y AZAR </t>
  </si>
  <si>
    <t>TI.A.2.1.11.2 </t>
  </si>
  <si>
    <t>TI.A.2.1.11.2.01 </t>
  </si>
  <si>
    <t>TI.A.2.1.11.2.02 </t>
  </si>
  <si>
    <t>TI.A.2.1.11.2.02.01 </t>
  </si>
  <si>
    <t>TI.A.2.1.11.3 </t>
  </si>
  <si>
    <t>TI.A.2.1.11.3.01 </t>
  </si>
  <si>
    <t>TI.A.2.1.11.3.02 </t>
  </si>
  <si>
    <t>SUBCUENTAS OTROS GASTOS EN SALUD- INVERSION </t>
  </si>
  <si>
    <t>TI.A.2.1.11.3.02.01 </t>
  </si>
  <si>
    <t>TI.A.2.1.11.3.03 </t>
  </si>
  <si>
    <t>TI.A.2.1.11.3.03.01 </t>
  </si>
  <si>
    <t>TI.A.2.1.11.3.03.02 </t>
  </si>
  <si>
    <t>TI.A.2.1.11.3.03.02.01 </t>
  </si>
  <si>
    <t>TI.A.2.4 </t>
  </si>
  <si>
    <t>TI.A.2.4.10 </t>
  </si>
  <si>
    <t>OTROS INGRESOS DE VENTA DE BINES Y SERVICIOS DIFERENTES A LA VENTA DE ACTIVOS </t>
  </si>
  <si>
    <t>TI.A.2.4.10.01 </t>
  </si>
  <si>
    <t>TI.A.2.4.10.01.01 </t>
  </si>
  <si>
    <t>TI.A.2.4.10.01.02 </t>
  </si>
  <si>
    <t>TI.A.2.4.10.01.03 </t>
  </si>
  <si>
    <t>TI.A.2.4.10.01.04 </t>
  </si>
  <si>
    <t>TI.A.2.4.10.02 </t>
  </si>
  <si>
    <t>TI.A.2.4.10.02.01 </t>
  </si>
  <si>
    <t>TI.A.2.4.8 </t>
  </si>
  <si>
    <t>SERVICIOS DE SLAUD Y PREVISION SOCIAL </t>
  </si>
  <si>
    <t>TI.A.2.4.8.2 </t>
  </si>
  <si>
    <t>TI.A.2.6 </t>
  </si>
  <si>
    <t>TRANSFERENCIAS </t>
  </si>
  <si>
    <t>TI.A.2.6.2 </t>
  </si>
  <si>
    <t>TI.A.2.6.2.1 </t>
  </si>
  <si>
    <t>TI.A.2.6.2.1.1 </t>
  </si>
  <si>
    <t>TI.A.2.6.2.1.1.2 </t>
  </si>
  <si>
    <t>TI.A.2.6.2.1.1.2.2 </t>
  </si>
  <si>
    <t>TI.A.2.6.2.1.1.2.3 </t>
  </si>
  <si>
    <t>TI.A.2.6.2.1.1.2.4 </t>
  </si>
  <si>
    <t>TI.A.2.6.2.1.4 </t>
  </si>
  <si>
    <t>COLJUEGOS 75 % - Inversión en salud. ( Ley 643 de 2001, Ley 1122 de 2007 y Ley 1151 de 2007 ) </t>
  </si>
  <si>
    <t>TI.A.2.6.2.1.4.01 </t>
  </si>
  <si>
    <t>TI.A.2.6.2.1.4.01.01 </t>
  </si>
  <si>
    <t>TI.A.2.6.2.1.8 </t>
  </si>
  <si>
    <t>TI.A.2.6.2.1.8.1 </t>
  </si>
  <si>
    <t>TI.A.2.6.2.1.8.1.10 </t>
  </si>
  <si>
    <t>OTRAS TRANSFERENCIAS DEL NIVEL NACIONAL PARA INVERSION EN SALUD </t>
  </si>
  <si>
    <t>TI.A.2.6.2.1.8.1.10.01 </t>
  </si>
  <si>
    <t>TI.A.2.6.2.1.8.1.10.01.01 </t>
  </si>
  <si>
    <t>TI.A.2.6.2.1.8.1.10.01.01.01 </t>
  </si>
  <si>
    <t>TI.A.2.6.2.1.8.1.10.01.01.02 </t>
  </si>
  <si>
    <t>TI.A.2.6.2.1.8.1.10.01.01.03 </t>
  </si>
  <si>
    <t>TI.A.2.6.2.1.8.1.10.02 </t>
  </si>
  <si>
    <t>TI.A.2.6.2.1.8.1.10.02.01 </t>
  </si>
  <si>
    <t>TI.A.2.6.2.1.8.1.10.03 </t>
  </si>
  <si>
    <t>TI.A.2.6.2.1.8.1.10.03.01 </t>
  </si>
  <si>
    <t>TI.A.2.7 </t>
  </si>
  <si>
    <t>TI.A.2.7.2 </t>
  </si>
  <si>
    <t>PARTICIPACION POR EL EJERCICIO DEL MONOPOLIO DE LICORES Y ALCOHOLES POTABLES </t>
  </si>
  <si>
    <t>TI.A.2.7.2.1 </t>
  </si>
  <si>
    <t>SALUD </t>
  </si>
  <si>
    <t>TI.A.2.7.2.1.1 </t>
  </si>
  <si>
    <t>TI.A.2.7.2.1.2 </t>
  </si>
  <si>
    <t>TI.A.2.7.2.1.2.01 </t>
  </si>
  <si>
    <t>TI.A.2.7.2.1.2.01.01 </t>
  </si>
  <si>
    <t>TI.A.2.7.4 </t>
  </si>
  <si>
    <t>TI.A.2.7.4.1 </t>
  </si>
  <si>
    <t>PREMIOS DE JUEGOS DE SUERTE Y AZAR NO RECLAMADOS - JUEGOS DE LOTERIAS </t>
  </si>
  <si>
    <t>TI.A.2.7.4.1.01 </t>
  </si>
  <si>
    <t>TI.A.2.7.4.1.01.01 </t>
  </si>
  <si>
    <t>TI.B </t>
  </si>
  <si>
    <t>Eje Programatico de Aseguramiento </t>
  </si>
  <si>
    <t>TI.B.8 </t>
  </si>
  <si>
    <t>TI.B.8.2 </t>
  </si>
  <si>
    <t>TI.B.8.2.3 </t>
  </si>
  <si>
    <t>PROVENIENTES DE OTROS RESCURSOS CON DESTINACION ESPECIFICA DIFERENTES AL SGP </t>
  </si>
  <si>
    <t>TI.B.8.2.3.1 </t>
  </si>
  <si>
    <t>SUBCUENTA OTROS GASTOS EN SALUD - FUNCIONAMIENTO </t>
  </si>
  <si>
    <t>TI.B.8.2.3.1.01 </t>
  </si>
  <si>
    <t>TI.B.8.2.3.2 </t>
  </si>
  <si>
    <t>TI.B.8.2.3.2.01 </t>
  </si>
  <si>
    <t>TI.B.8.2.3.2.03 </t>
  </si>
  <si>
    <t>Rendimientos Financieros Subcta Salud Publica Colectiva </t>
  </si>
  <si>
    <t>TI.B.13</t>
  </si>
  <si>
    <t>TI.B.13.10</t>
  </si>
  <si>
    <t>CONTRIBUCION SOBRE CTO DE OBRA PUBLICA EJERCITO NACIONAL REC BCE </t>
  </si>
  <si>
    <t xml:space="preserve">SGP AGUA POTABLE SANEAMIENTO BASICO </t>
  </si>
  <si>
    <t>RENDIMIENTOS PRO-ELECTRIFICACION INVERSION </t>
  </si>
  <si>
    <t>REINTEGRO RESERVA DE JUBILADOS (MHCP) CON SITUACION DE FONDOS </t>
  </si>
  <si>
    <t>ESCISION ESSA REC. BCE </t>
  </si>
  <si>
    <t>SGP-OFERTA </t>
  </si>
  <si>
    <t>TI.A.2.7.4.2 </t>
  </si>
  <si>
    <t>PREMIOS DE JUEGOS DE SUERTE Y AZAR NO RECLAMADOS - JUEGOS APUESTAS PERMANENTES O CHANCE </t>
  </si>
  <si>
    <t>TI.A.2.7.4.2.01 </t>
  </si>
  <si>
    <t>TI.A.2.7.4.2.01.01 </t>
  </si>
  <si>
    <t>TI.A.2.2 </t>
  </si>
  <si>
    <t>MULTAS Y SANCIONES </t>
  </si>
  <si>
    <t>Rendimientos Financiros Medicamentos de Control </t>
  </si>
  <si>
    <t>TI.A.1.16.1.04 </t>
  </si>
  <si>
    <t>TI.B.8.2.3.1.02 </t>
  </si>
  <si>
    <t>TI.B.11 </t>
  </si>
  <si>
    <t>Otros Reintegros</t>
  </si>
  <si>
    <t>PROCULTURA LECTURA BIBLIOTECAS PUBLICAS REC BCE </t>
  </si>
  <si>
    <t>CONTRIBUCION SOBRE CTO DE OBRA PUBLICA FONDO SEGURIDAD CIUDADANA REC.BCE </t>
  </si>
  <si>
    <t>ICLD DERECHO DE EXPLOTACION DE MONOPOLIOS DE LICORES REC. BCE </t>
  </si>
  <si>
    <t>CONTRIBUCION A LA VALORIZACION </t>
  </si>
  <si>
    <t>CONTRIBUCION A LA VALORIZACION  REC. BCE</t>
  </si>
  <si>
    <t>IMPUESTO AL CONSUMO TELEFONIA MOVIL </t>
  </si>
  <si>
    <t>ACREENCIAS DE HOSPITALES LIQUIDADOS </t>
  </si>
  <si>
    <t>ACREENCIAS DE HOSPITALES LIQUIDADOS  REC. BCE.</t>
  </si>
  <si>
    <t>FONDO TABACALERO  REC. BCE</t>
  </si>
  <si>
    <t>ICLD DERECHO DE EXPLOTACION DE MONOPOLIOS DE LICORES </t>
  </si>
  <si>
    <t>REINTEGRO RESERVA DE JUBILADOS (MHCP) CON SITUACION DE FONDOS REC BCE </t>
  </si>
  <si>
    <t>AFN-ETV-GASTOS OPERATIVOS-REC.BCE. </t>
  </si>
  <si>
    <t>TI.B.6.2 </t>
  </si>
  <si>
    <t>TI.B.6.2.1 </t>
  </si>
  <si>
    <t>SUPERAVIT FISCAL DE LA VIGENCIA ANTERIOR </t>
  </si>
  <si>
    <t>PRESUPUESTO DE INGRESOS </t>
  </si>
  <si>
    <t>TI.A.2.7.10 </t>
  </si>
  <si>
    <t>TI.B.8.2.1.2 </t>
  </si>
  <si>
    <t>Provenientes de Recursos del SGP con destinacion especifica - Salud </t>
  </si>
  <si>
    <t>TI.B.8.2.1.2.2 </t>
  </si>
  <si>
    <t>Provenientes de Recursos de SGP con destinacion especifica-Salud Publica </t>
  </si>
  <si>
    <t>TI.B.8.2.1.2.4 </t>
  </si>
  <si>
    <t>RENDIMIENTOS OTROS DIFERENTES A LOS ANTERIORES CON DESTINO A SALUD </t>
  </si>
  <si>
    <t>TI.B.8.2.1.2.4.01 </t>
  </si>
  <si>
    <t>Rendimientos Financieros Subcuenta Otros Gastos en Salud Funcionamiento </t>
  </si>
  <si>
    <t>TI.B.8.2.1.2.4.02 </t>
  </si>
  <si>
    <t>Rendimientos Financieros Subcuenta Otros Gastos en Salud Inversion </t>
  </si>
  <si>
    <t>TI.B.8.2.1.2.4.03 </t>
  </si>
  <si>
    <t>Rendimientos Financieros Medicamentos de Control </t>
  </si>
  <si>
    <t>Rendimientos Financieros Subcta Prestacion Servicios Poblacion Pobre no Asegurada </t>
  </si>
  <si>
    <t>TI.B.13.10.01</t>
  </si>
  <si>
    <t xml:space="preserve">Reintegros  Regalias </t>
  </si>
  <si>
    <t>TI.B.13.10.02</t>
  </si>
  <si>
    <t xml:space="preserve">Reintegros  I.C.L.D </t>
  </si>
  <si>
    <t>TI.B.13.10.03</t>
  </si>
  <si>
    <t xml:space="preserve">Reintegros  Para el Bienestar del Adulto Mayor </t>
  </si>
  <si>
    <t>TI.B.13.10.04</t>
  </si>
  <si>
    <t xml:space="preserve">Reintegros  Rendimientos  Para el Bienestar del Adulto Mayor </t>
  </si>
  <si>
    <t>TI.B.13.10.05</t>
  </si>
  <si>
    <t>Reintegros Pro Reforestacion </t>
  </si>
  <si>
    <t>TI.B.13.10.06</t>
  </si>
  <si>
    <t>Reintegros Pro Cultura </t>
  </si>
  <si>
    <t>TI.B.13.10.07</t>
  </si>
  <si>
    <t>Reintegros Pro Desarrollo</t>
  </si>
  <si>
    <t>TI.B.13.10.08</t>
  </si>
  <si>
    <t>Reintegros Utilidades Empresa ESSA </t>
  </si>
  <si>
    <t>INGRESOS TRIBUTARIOS </t>
  </si>
  <si>
    <t>TI.A.1.13 </t>
  </si>
  <si>
    <t>TI.A.1.13.1 </t>
  </si>
  <si>
    <t>Registro y Anotación - Libre destinacion </t>
  </si>
  <si>
    <t>TI.A.1.13.1.01 </t>
  </si>
  <si>
    <t>Registro y Anotación - Libre destinacion Administracion Central </t>
  </si>
  <si>
    <t>TI.A.1.13.2 </t>
  </si>
  <si>
    <t>Impuesto de Registro Destinacion Especifica </t>
  </si>
  <si>
    <t>TI.A.1.13.2.1 </t>
  </si>
  <si>
    <t>TI.A.1.13.2.1.01 </t>
  </si>
  <si>
    <t>Registro y Anotación - FONPET 10% </t>
  </si>
  <si>
    <t>TI.A.1.13.2.1.02 </t>
  </si>
  <si>
    <t>Registro y Anotación - FONPET 20% </t>
  </si>
  <si>
    <t>TI.A.1.13.2.1.03 </t>
  </si>
  <si>
    <t>TI.A.1.13.3 </t>
  </si>
  <si>
    <t>Registro y Anotación -Otras Destinaciones </t>
  </si>
  <si>
    <t>TI.A.1.13.3.01 </t>
  </si>
  <si>
    <t>Registro y Anotación -Fondo de Paz </t>
  </si>
  <si>
    <t>TI.A.1.13.3.02 </t>
  </si>
  <si>
    <t>Registro y Anotación - Patrimonio Autonomo </t>
  </si>
  <si>
    <t>TI.A.1.13.3.03 </t>
  </si>
  <si>
    <t>Registro y Anotación - 1% I.C.L.D. (Areas de Interes Ambiental Ley 1450/2011 ART. 210) </t>
  </si>
  <si>
    <t>IMPUESTO AL CONSUMO DE LICORES, VINOS APERITIVO Y SIMILARES </t>
  </si>
  <si>
    <t>TI.A.1.14.1.1 </t>
  </si>
  <si>
    <t>Impuesto al Consumo de Licores de Libre Destinacion </t>
  </si>
  <si>
    <t>TI.A.1.14.1.1.2 </t>
  </si>
  <si>
    <t>Impuesto al Consumo de Licores de Libre Destinacion de Produccion Nacional </t>
  </si>
  <si>
    <t>TI.A.1.14.1.1.2.01 </t>
  </si>
  <si>
    <t>Impuesto al Consumo de Licores de Libre Destinacion de Produccion Nacional Administracion Central </t>
  </si>
  <si>
    <t>TI.A.1.14.1.1.2.02 </t>
  </si>
  <si>
    <t>Impuesto al Consumo de Licores Nacionales - Fondo de Paz </t>
  </si>
  <si>
    <t>TI.A.1.14.1.1.2.03 </t>
  </si>
  <si>
    <t>Impuesto al Consumo de Licores Nacionales - FONPET </t>
  </si>
  <si>
    <t>TI.A.1.14.1.1.2.04 </t>
  </si>
  <si>
    <t>TI.A.1.14.1.1.2.05 </t>
  </si>
  <si>
    <t>Impuesto al Consumo de Licores Nacionales - Patrimonio Autonomo </t>
  </si>
  <si>
    <t>TI.A.1.14.1.1.2.06 </t>
  </si>
  <si>
    <t>Impuesto al Consumo de Licores Nacionales - 1% I.C.L.D. (Areas de Interes Ambiental Ley 1450/2011 ART. 210) </t>
  </si>
  <si>
    <t>TI.A.1.14.1.1.3 </t>
  </si>
  <si>
    <t>Impuesto al Consumo de Licores Libre Destinacion produccion Extranjera </t>
  </si>
  <si>
    <t>TI.A.1.14.1.1.3.01 </t>
  </si>
  <si>
    <t>Impuesto al Consumo de Licores Extranjeros - Libre Destinacion Administracion Central </t>
  </si>
  <si>
    <t>TI.A.1.14.1.1.3.02 </t>
  </si>
  <si>
    <t>Impuesto al Consumo de Licores Extranjeros - Fondo de Paz </t>
  </si>
  <si>
    <t>TI.A.1.14.1.1.3.03 </t>
  </si>
  <si>
    <t>Impuesto al Consumo de Licores Extranjeros - FONPET </t>
  </si>
  <si>
    <t>TI.A.1.14.1.1.3.04 </t>
  </si>
  <si>
    <t>TI.A.1.14.1.1.3.05 </t>
  </si>
  <si>
    <t>Impuesto al Consumo de Licores Extranjeros - Patrimonio Autonomo </t>
  </si>
  <si>
    <t>TI.A.1.14.1.1.3.06 </t>
  </si>
  <si>
    <t>Impuesto al Consumo de Licores Extranjeros - 1% I.C.L.D. (Areas de Interes Ambiental Ley 1450/2011 ART. 210) </t>
  </si>
  <si>
    <t>TI.A.1.14.2 </t>
  </si>
  <si>
    <t>IMPUESTO AL CONSUMO DE VINOS, APERTIVOS Y SIMILARES </t>
  </si>
  <si>
    <t>TI.A.1.14.2.1 </t>
  </si>
  <si>
    <t>Impuesto al Consumo de vinos, aperitivos y similares de Libre Destinacion </t>
  </si>
  <si>
    <t>TI.A.1.14.2.1.1 </t>
  </si>
  <si>
    <t>Impuesto al Consumo de vinos, aperitivos y similares de Libre Destinacion de produccionNacional </t>
  </si>
  <si>
    <t>TI.A.1.14.2.1.1.01 </t>
  </si>
  <si>
    <t>Impuesto al Consumo de vinos, aperitivos y similares Nacionales - Libre Destinacion Administracion Central </t>
  </si>
  <si>
    <t>TI.A.1.14.2.1.1.02 </t>
  </si>
  <si>
    <t>Impuesto al Consumo de vinos, aperitivos y similares Nacionales - Fondo de Paz </t>
  </si>
  <si>
    <t>TI.A.1.14.2.1.1.03 </t>
  </si>
  <si>
    <t>Impuesto al Consumo de vinos, aperitivos y similares Nacionales - FONPET </t>
  </si>
  <si>
    <t>TI.A.1.14.2.1.1.04 </t>
  </si>
  <si>
    <t>TI.A.1.14.2.1.1.05 </t>
  </si>
  <si>
    <t>Impuesto al Consumo de vinos, aperitivos y similares Nacionales - Patrimonio Autonomo </t>
  </si>
  <si>
    <t>TI.A.1.14.2.1.1.06 </t>
  </si>
  <si>
    <t>Impuesto al Consumo de vinos, aperitivos y similares Nacionales - 1% I.C.L.D. (Areas de Interes Ambiental Ley 1450/2011 ART. 210) </t>
  </si>
  <si>
    <t>TI.A.1.14.2.1.2 </t>
  </si>
  <si>
    <t>Impuesto al Consumo de vinos, aperitivos y similares de Libre Destinacion de Produccion extranjeros </t>
  </si>
  <si>
    <t>TI.A.1.14.2.1.2.01 </t>
  </si>
  <si>
    <t>Impuesto al Consumo de vinos, aperitivos y similares extranjeros - Libre Destinacion Administracion Central </t>
  </si>
  <si>
    <t>TI.A.1.14.2.1.2.02 </t>
  </si>
  <si>
    <t>Impuesto al Consumo de vinos, aperitivos y similares extranjeros - Fondo de Paz </t>
  </si>
  <si>
    <t>TI.A.1.14.2.1.2.03 </t>
  </si>
  <si>
    <t>Impuesto al Consumo de vinos, aperitivos y similares extranjeros - FONPET </t>
  </si>
  <si>
    <t>TI.A.1.14.2.1.2.04 </t>
  </si>
  <si>
    <t>TI.A.1.14.2.1.2.05 </t>
  </si>
  <si>
    <t>Impuesto al Consumo de vinos, aperitivos y similares extranjeros - Patrimonio Autonomo </t>
  </si>
  <si>
    <t>TI.A.1.14.2.1.2.06 </t>
  </si>
  <si>
    <t>Impuesto al Consumo de vinos, aperitivos y similares extranjeros - 1% I.C.L.D. (Areas de Interes Ambiental Ley 1450/2011 ART. 210) </t>
  </si>
  <si>
    <t>IMPUESTO AL CONSUMO DE CERVEZA </t>
  </si>
  <si>
    <t>Impuesto al Consumo de Cerveza de Produccion Nacional </t>
  </si>
  <si>
    <t>Impuesto al Consumo de Cerveza Nacional - Libre Destinacion - Administracion Central </t>
  </si>
  <si>
    <t>Impuesto al Consumo de Cerveza Nacional - Fondo de Paz </t>
  </si>
  <si>
    <t>TI.A.1.16.1.03 </t>
  </si>
  <si>
    <t>Impuesto al Consumo de Cerveza Nacional - FONPET </t>
  </si>
  <si>
    <t>TI.A.1.16.1.05 </t>
  </si>
  <si>
    <t>Impuesto al Consumo de Cerveza Nacional - Patrimonio Autonomo </t>
  </si>
  <si>
    <t>TI.A.1.16.1.06 </t>
  </si>
  <si>
    <t>Impuesto al Consumo de Cerveza Naciona - 1% I.C.L.D. (Areas de Interes Ambiental Ley 1450/2011 ART. 210) </t>
  </si>
  <si>
    <t>TI.A.1.16.2 </t>
  </si>
  <si>
    <t>Impuesto al Consumo de Cervezade Produccion Extranjera </t>
  </si>
  <si>
    <t>TI.A.1.16.2.01 </t>
  </si>
  <si>
    <t>Impuesto al Consumo de Cerveza Extranjera - Libre Destinacion Administracion Central </t>
  </si>
  <si>
    <t>TI.A.1.16.2.02 </t>
  </si>
  <si>
    <t>Impuesto al Consumo de Cerveza Extranjera - Fondo de Paz </t>
  </si>
  <si>
    <t>TI.A.1.16.2.03 </t>
  </si>
  <si>
    <t>Impuesto al Consumo de Cerveza Extranjera - FONPET </t>
  </si>
  <si>
    <t>TI.A.1.16.2.04 </t>
  </si>
  <si>
    <t>TI.A.1.16.2.05 </t>
  </si>
  <si>
    <t>Impuesto al Consumo de Cerveza Extranjera - Patrimonio Autonomo </t>
  </si>
  <si>
    <t>TI.A.1.16.2.06 </t>
  </si>
  <si>
    <t>Impuesto al Consumo de Cerveza Extranjera - 1% I.C.L.D. (Areas de Interes Ambiental Ley 1450/2011 ART. 210) </t>
  </si>
  <si>
    <t>TI.A.1.18.1 </t>
  </si>
  <si>
    <t>Impuesto al Consumo de Cigarrillos y Tabaco de Libre Destinacion </t>
  </si>
  <si>
    <t>TI.A.1.18.1.1 </t>
  </si>
  <si>
    <t>Impuesto al Consumo de Cigarrillos y Tabaco de Libre Destinacion de produccion Nacional </t>
  </si>
  <si>
    <t>TI.A.1.18.1.1.01 </t>
  </si>
  <si>
    <t>Impuesto al Consumo de Tabaco y Cigarrillos Nacionales - Libre Destinacion Adminsitracion Central </t>
  </si>
  <si>
    <t>TI.A.1.18.1.1.02 </t>
  </si>
  <si>
    <t>Impuesto al Consumo de Tabaco y Cigarrillos Nacionales - Fondo de Paz </t>
  </si>
  <si>
    <t>TI.A.1.18.1.1.03 </t>
  </si>
  <si>
    <t>Impuesto al Consumo de Tabaco y Cigarrillos Nacionales - Fondo Tabacalero </t>
  </si>
  <si>
    <t>TI.A.1.18.1.1.04 </t>
  </si>
  <si>
    <t>Impuesto al Consumo de Tabaco y Cigarrillos Nacionales - FONPET </t>
  </si>
  <si>
    <t>TI.A.1.18.1.1.05 </t>
  </si>
  <si>
    <t>TI.A.1.18.1.1.06 </t>
  </si>
  <si>
    <t>Impuesto al Consumo de Tabaco y Cigarrillos Nacionales - Patrimonio Autonomo </t>
  </si>
  <si>
    <t>TI.A.1.18.1.1.07 </t>
  </si>
  <si>
    <t>Impuesto al Consumo de Tabaco y Cigarrillos Nacionales - 1% I.C.L.D. (Areas de Interes Ambiental Ley 1450/2011 ART. 210) </t>
  </si>
  <si>
    <t>TI.A.1.18.1.2 </t>
  </si>
  <si>
    <t>Impuesto al Consumo de Cigarrillos y Tabaco de Libre Destinacion de produccion Extranjera </t>
  </si>
  <si>
    <t>TI.A.1.18.1.2.01 </t>
  </si>
  <si>
    <t>Impuesto al Consumo de Tabaco y Cigarrillos Extranjeros - Libre Destinacion Admistracion Central </t>
  </si>
  <si>
    <t>TI.A.1.18.1.2.02 </t>
  </si>
  <si>
    <t>Impuesto al Consumo de Tabaco y Cigarrillos Extranjeros - Fondo de Paz </t>
  </si>
  <si>
    <t>TI.A.1.18.1.2.03 </t>
  </si>
  <si>
    <t>Impuesto al Consumo de Tabaco y Cigarrillos Extranjeros - Fondo Tabacalero </t>
  </si>
  <si>
    <t>TI.A.1.18.1.2.04 </t>
  </si>
  <si>
    <t>Impuesto al Consumo de Tabaco y Cigarrillos Extranjeros - FONPET </t>
  </si>
  <si>
    <t>TI.A.1.18.1.2.05 </t>
  </si>
  <si>
    <t>TI.A.1.18.1.2.06 </t>
  </si>
  <si>
    <t>Impuesto al Consumo de Tabaco y Cigarrillos Extranjeros - Patrimonio Autonomo </t>
  </si>
  <si>
    <t>TI.A.1.18.1.2.07 </t>
  </si>
  <si>
    <t>Impuesto al Consumo de Tabaco y Cigarrillos Extranjeros - 1% I.C.L.D. (Areas de Interes Ambiental Ley 1450/2011 ART. 210) </t>
  </si>
  <si>
    <t>TI.A.1.2 </t>
  </si>
  <si>
    <t>Impuesto sobre Vehiculos Automotores </t>
  </si>
  <si>
    <t>TI.A.1.2.1 </t>
  </si>
  <si>
    <t>Impuesto sobre Vehiculos Automotores - Vigencia Actual </t>
  </si>
  <si>
    <t>TI.A.1.2.1.01 </t>
  </si>
  <si>
    <t>Vehiculos Automotores - Vigencia Actual - Libre destinacion Administracion Central </t>
  </si>
  <si>
    <t>TI.A.1.2.1.02 </t>
  </si>
  <si>
    <t>Vehiculos Automotores - Vigencia Actual - Fondo de Paz </t>
  </si>
  <si>
    <t>TI.A.1.2.1.03 </t>
  </si>
  <si>
    <t>Vehiculos Automotores - Vigencia Actual - FONPET </t>
  </si>
  <si>
    <t>TI.A.1.2.1.04 </t>
  </si>
  <si>
    <t>TI.A.1.2.1.05 </t>
  </si>
  <si>
    <t>Vehiculos Automotores - Vigencia Actual - Patrimonio Autonomo </t>
  </si>
  <si>
    <t>TI.A.1.2.1.06 </t>
  </si>
  <si>
    <t>Vehiculos Automotores - Vigencia Actua -1% I.C.L.D. (Areas de Interes Ambiental Ley 1450/2011 ART. 210) </t>
  </si>
  <si>
    <t>TI.A.1.2.2 </t>
  </si>
  <si>
    <t>Impuesto sobre Vehiculos Automotores - Vigencia Anterior </t>
  </si>
  <si>
    <t>TI.A.1.2.2.01 </t>
  </si>
  <si>
    <t>Vehiculos Automotores - Vigencia Anterior - Libre destinacion Administracion Central </t>
  </si>
  <si>
    <t>TI.A.1.2.2.02 </t>
  </si>
  <si>
    <t>Vehiculos Automotores - Vigencia Anterior - Fondo de Paz </t>
  </si>
  <si>
    <t>TI.A.1.2.2.03 </t>
  </si>
  <si>
    <t>Vehiculos Automotores - Vigencia Anterior - FONPET </t>
  </si>
  <si>
    <t>TI.A.1.2.2.04 </t>
  </si>
  <si>
    <t>TI.A.1.2.2.05 </t>
  </si>
  <si>
    <t>Vehiculos Automotores - Vigencia Anterior - Patrimonio Autonomo </t>
  </si>
  <si>
    <t>TI.A.1.2.2.06 </t>
  </si>
  <si>
    <t>Vehiculos Automotores - Vigencia Anterior - 1% I.C.L.D. (Areas de Interes Ambiental Ley 1450/2011 ART. 210) </t>
  </si>
  <si>
    <t>TI.A.1.24 </t>
  </si>
  <si>
    <t>TI.A.1.24.01 </t>
  </si>
  <si>
    <t>Degüello de Ganado Mayor - Libre Destinacion Administracion Central </t>
  </si>
  <si>
    <t>TI.A.1.24.02 </t>
  </si>
  <si>
    <t>Degüello de Ganado Mayor - Fondo de Paz </t>
  </si>
  <si>
    <t>TI.A.1.24.03 </t>
  </si>
  <si>
    <t>Degüello de Ganado Mayor - FONPET </t>
  </si>
  <si>
    <t>TI.A.1.24.04 </t>
  </si>
  <si>
    <t>TI.A.1.24.05 </t>
  </si>
  <si>
    <t>Degüello de Ganado Mayor - Patrimonio Autonomo </t>
  </si>
  <si>
    <t>TI.A.1.24.06 </t>
  </si>
  <si>
    <t>Degüello de Ganado Mayor - 1% I.C.L.D. (Areas de Interes Ambiental Ley 1450/2011 ART. 210) </t>
  </si>
  <si>
    <t>TI.A.1.26 </t>
  </si>
  <si>
    <t>Sobretasa a la Gasolina </t>
  </si>
  <si>
    <t>TI.A.1.26.01 </t>
  </si>
  <si>
    <t>Sobretasa Gasolina - Libre Destinacion Administracion Central </t>
  </si>
  <si>
    <t>TI.A.1.26.02 </t>
  </si>
  <si>
    <t>Sobretasa Gasolina - Fondo de Paz </t>
  </si>
  <si>
    <t>TI.A.1.26.03 </t>
  </si>
  <si>
    <t>Sobretasa Gasolina - FONPET </t>
  </si>
  <si>
    <t>TI.A.1.26.04 </t>
  </si>
  <si>
    <t>TI.A.1.26.05 </t>
  </si>
  <si>
    <t>Sobretasa Gasolina - Patrimonio Autonomo </t>
  </si>
  <si>
    <t>TI.A.1.26.06 </t>
  </si>
  <si>
    <t>Sobretasa Gasolina - 1% I.C.L.D. (Areas de Interes Ambiental Ley 1450/2011 ART. 210) </t>
  </si>
  <si>
    <t>TI.A.1.28 </t>
  </si>
  <si>
    <t>ESTAMPILLAS PARA EL DESARROLLO TERRITORIAL </t>
  </si>
  <si>
    <t>TI.A.1.28.1 </t>
  </si>
  <si>
    <t>Para el Bienestar del Adulto Mayor </t>
  </si>
  <si>
    <t>TI.A.1.28.1.01 </t>
  </si>
  <si>
    <t>Para el Bienestar del Adulto Mayor - Inversion </t>
  </si>
  <si>
    <t>TI.A.1.28.2 </t>
  </si>
  <si>
    <t>Pro-Electrificacion Rural </t>
  </si>
  <si>
    <t>TI.A.1.28.2.01 </t>
  </si>
  <si>
    <t>Pro-Electrificacion - Inversion </t>
  </si>
  <si>
    <t>TI.A.1.28.2.02 </t>
  </si>
  <si>
    <t>Pro Electrificacion - PENSIONES 20% </t>
  </si>
  <si>
    <t>TI.A.1.28.4 </t>
  </si>
  <si>
    <t>Procultura </t>
  </si>
  <si>
    <t>TI.A.1.28.4.01 </t>
  </si>
  <si>
    <t>Pro-Cultura - Inversion </t>
  </si>
  <si>
    <t>TI.A.1.28.4.02 </t>
  </si>
  <si>
    <t>Pro-cultura - PENSIONES 20% </t>
  </si>
  <si>
    <t>TI.A.1.28.4.03 </t>
  </si>
  <si>
    <t>Pro-Cultura - Seguridad Social del creador y gestor </t>
  </si>
  <si>
    <t>TI.A.1.28.4.04 </t>
  </si>
  <si>
    <t>Pro-Cultura - Lectura de Bibliotecas ley 1379/10 </t>
  </si>
  <si>
    <t>TI.A.1.28.5 </t>
  </si>
  <si>
    <t>Prodesarrollo Departamental </t>
  </si>
  <si>
    <t>TI.A.1.28.5.01 </t>
  </si>
  <si>
    <t>Pro-desarrollo - Inversion 25% Infraestruct. Deportiva </t>
  </si>
  <si>
    <t>TI.A.1.28.5.02 </t>
  </si>
  <si>
    <t>Pro-desarrollo - Inversion 50% Saneamiento Basico </t>
  </si>
  <si>
    <t>TI.A.1.28.5.03 </t>
  </si>
  <si>
    <t>Pro-desarrollo - Inversion 25% Infraestruct. Educativa </t>
  </si>
  <si>
    <t>TI.A.1.28.5.04 </t>
  </si>
  <si>
    <t>Pro-desarrollo - PENSIONES 20% </t>
  </si>
  <si>
    <t>TI.A.1.28.7 </t>
  </si>
  <si>
    <t>Pro Hospitales </t>
  </si>
  <si>
    <t>TI.A.1.28.7.01 </t>
  </si>
  <si>
    <t>Pro-Hospital - Universitario de Santander </t>
  </si>
  <si>
    <t>TI.A.1.28.7.02 </t>
  </si>
  <si>
    <t>Pro-Hospital - Pasivo Pensional Hospitales Universitarios Liquidados </t>
  </si>
  <si>
    <t>TI.A.1.28.7.03 </t>
  </si>
  <si>
    <t>Pro-Hospital - Pensiones Hospitales Liquidados Sector Salud </t>
  </si>
  <si>
    <t>TI.A.1.28.7.04 </t>
  </si>
  <si>
    <t>Pro-Hospital - Patrimonio Autonomo </t>
  </si>
  <si>
    <t>TI.A.1.28.7.05 </t>
  </si>
  <si>
    <t>Pro-Hospital- PENSIONES 20% </t>
  </si>
  <si>
    <t>TI.A.1.28.8 </t>
  </si>
  <si>
    <t>ProUniversidades Publicas </t>
  </si>
  <si>
    <t>TI.A.1.28.8.01 </t>
  </si>
  <si>
    <t>PRO-UIS - Educacion 75% uis </t>
  </si>
  <si>
    <t>TI.A.1.28.8.02 </t>
  </si>
  <si>
    <t>PRO-UIS - Educacion 15% uts </t>
  </si>
  <si>
    <t>TI.A.1.28.8.03 </t>
  </si>
  <si>
    <t>PRO-UIS - Educacion 10% unipaz </t>
  </si>
  <si>
    <t>TI.A.1.28.8.04 </t>
  </si>
  <si>
    <t>PRO-UIS - PENSIONES 20% (15% uts) </t>
  </si>
  <si>
    <t>TI.A.1.28.8.05 </t>
  </si>
  <si>
    <t>PRO-UIS - PENSIONES 20% (10% unipaz) </t>
  </si>
  <si>
    <t>TI.A.1.28.9.2 </t>
  </si>
  <si>
    <t>OTRAS ESTAMPILLAS </t>
  </si>
  <si>
    <t>TI.A.1.28.9.2.1 </t>
  </si>
  <si>
    <t>Proreforestación </t>
  </si>
  <si>
    <t>TI.A.1.28.9.2.1.01 </t>
  </si>
  <si>
    <t>Pro-reforestacion - Inversion </t>
  </si>
  <si>
    <t>TI.A.1.28.9.2.1.02 </t>
  </si>
  <si>
    <t>Pro-reforestacion - PENSIONES 20% </t>
  </si>
  <si>
    <t>TI.A.1.28.9.2.2 </t>
  </si>
  <si>
    <t>TI.A.1.28.9.2.2.01 </t>
  </si>
  <si>
    <t>Pro-anciano - Inversion </t>
  </si>
  <si>
    <t>TI.A.1.28.9.2.2.02 </t>
  </si>
  <si>
    <t>Pro-anciano - PENSIONES 20% </t>
  </si>
  <si>
    <t>TI.A.1.30 </t>
  </si>
  <si>
    <t>Contribución sobre contratos de obras públicas </t>
  </si>
  <si>
    <t>TI.A.1.30.01 </t>
  </si>
  <si>
    <t>Contrib sobre ctos. obra pública - Ejercito Nacional </t>
  </si>
  <si>
    <t>TI.A.1.30.02 </t>
  </si>
  <si>
    <t>Contrib sobre ctos. obra pública - Policia Nacional </t>
  </si>
  <si>
    <t>TI.A.1.30.03 </t>
  </si>
  <si>
    <t>Contrib sobre ctos. obra pública - Cuerpo Tècnico de Investigaciòn Seccinal Stder-CTI </t>
  </si>
  <si>
    <t>TI.A.1.30.04 </t>
  </si>
  <si>
    <t>Contrib sobre ctos. obra pública Fondo de Seguridad Ciudadana </t>
  </si>
  <si>
    <t>TI.A.1.30.05 </t>
  </si>
  <si>
    <t>Contrib. sobre ctos. obra pública- Unidad Admtiva Especial Migraciòn Colombia Secc. Stder. </t>
  </si>
  <si>
    <t>TI.A.1.30.06 </t>
  </si>
  <si>
    <t>Contrib. sobre ctos. obra pública- Unidad Nacional de Protección UNP </t>
  </si>
  <si>
    <t>INGRESOS NO TRIBUTARIOS </t>
  </si>
  <si>
    <t>TI.A.2.2.5 </t>
  </si>
  <si>
    <t>INTERESES MORATORIOS </t>
  </si>
  <si>
    <t>TI.A.2.2.5.10 </t>
  </si>
  <si>
    <t>Otros Intereses de Origen Tributario </t>
  </si>
  <si>
    <t>TI.A.2.2.5.10.01 </t>
  </si>
  <si>
    <t>Intereses por Impuesto - Otros Intereses de Origen Tributario - Libre Destinacion Administracion Central </t>
  </si>
  <si>
    <t>TI.A.2.2.5.10.02 </t>
  </si>
  <si>
    <t>Intereses por Impuesto - Otros Intereses de Origen Tributario- Fondo de Paz </t>
  </si>
  <si>
    <t>TI.A.2.2.5.10.03 </t>
  </si>
  <si>
    <t>Intereses por Impuesto - Otros Intereses de Origen Tributario - FONPET </t>
  </si>
  <si>
    <t>TI.A.2.2.5.10.04 </t>
  </si>
  <si>
    <t>TI.A.2.2.5.10.05 </t>
  </si>
  <si>
    <t>Intereses por Impuesto - Otros Intereses de Origen Tributario - Patrimonio Autonomo </t>
  </si>
  <si>
    <t>TI.A.2.2.5.10.06 </t>
  </si>
  <si>
    <t>Intereses por Impuesto - Otros Intereses de Origen Tributario - 1% I.C.L.D. (Areas de Interes Ambiental Ley 1450/2011 ART. 210) </t>
  </si>
  <si>
    <t>TI.A.2.2.5.5 </t>
  </si>
  <si>
    <t>Intereses Moratorios Impuesto sobre Vehiculos Automotores </t>
  </si>
  <si>
    <t>TI.A.2.2.5.5.01 </t>
  </si>
  <si>
    <t>Intereses por Impuesto sobre Vehiculos Automotores - Libre Destinacion Administracion Central </t>
  </si>
  <si>
    <t>TI.A.2.2.5.5.02 </t>
  </si>
  <si>
    <t>Intereses por Impuesto sobre Vehiculos Automotores - Fondo de Paz </t>
  </si>
  <si>
    <t>TI.A.2.2.5.5.03 </t>
  </si>
  <si>
    <t>Intereses por Impuesto sobre Vehiculos Automotores - FONPET </t>
  </si>
  <si>
    <t>TI.A.2.2.5.5.04 </t>
  </si>
  <si>
    <t>TI.A.2.2.5.5.05 </t>
  </si>
  <si>
    <t>Intereses por Impuesto sobre Vehiculos Automotores - Patrimonio Autonomo </t>
  </si>
  <si>
    <t>TI.A.2.2.5.5.06 </t>
  </si>
  <si>
    <t>Intereses por Impuesto sobre Vehiculos Automotores - 1% I.C.L.D. (Areas de Interes Ambiental Ley 1450/2011 ART. 210) </t>
  </si>
  <si>
    <t>TI.A.2.2.6 </t>
  </si>
  <si>
    <t>SANCIONES TRIBUTARIAS </t>
  </si>
  <si>
    <t>TI.A.2.2.6.4 </t>
  </si>
  <si>
    <t>Sanciones Tributarias Vehiculos Automotores </t>
  </si>
  <si>
    <t>TI.A.2.2.6.4.01 </t>
  </si>
  <si>
    <t>Multas y Sanciones por Impuestos Sobre Vehiculos Automotores - Libre Destinacion Administracion Central </t>
  </si>
  <si>
    <t>TI.A.2.2.6.4.02 </t>
  </si>
  <si>
    <t>Multas y Sanciones por Impuestos Sobre Vehiculos Automotores - Fondo de Paz </t>
  </si>
  <si>
    <t>TI.A.2.2.6.4.03 </t>
  </si>
  <si>
    <t>Multas y Sanciones por Impuestos Sobre Vehiculos Automotores - FONPET </t>
  </si>
  <si>
    <t>TI.A.2.2.6.4.04 </t>
  </si>
  <si>
    <t>TI.A.2.2.6.4.05 </t>
  </si>
  <si>
    <t>Multas y Sanciones por Impuestos Sobre Vehiculos Automotores - Patrimonio Autonomo </t>
  </si>
  <si>
    <t>TI.A.2.2.6.4.06 </t>
  </si>
  <si>
    <t>Multas y Sanciones por Impuestos Sobre Vehiculos Automotores - 1% I.C.L.D. (Areas de Interes Ambiental Ley 1450/2011 ART. 210) </t>
  </si>
  <si>
    <t>TI.A.2.2.6.8 </t>
  </si>
  <si>
    <t>Otras Sanciones Tributarias </t>
  </si>
  <si>
    <t>TI.A.2.2.6.8.01 </t>
  </si>
  <si>
    <t>Multas y Sanciones por Impuestos - Otras Sanciones tributarias - Libre Destinacion Administracion Central </t>
  </si>
  <si>
    <t>TI.A.2.2.6.8.02 </t>
  </si>
  <si>
    <t>Multas y Sanciones por Impuestos - Otras Sanciones tributarias - Fondo de Paz </t>
  </si>
  <si>
    <t>TI.A.2.2.6.8.03 </t>
  </si>
  <si>
    <t>Multas y Sanciones por Impuestos - Otras Sanciones tributarias - FONPET </t>
  </si>
  <si>
    <t>TI.A.2.2.6.8.04 </t>
  </si>
  <si>
    <t>TI.A.2.2.6.8.05 </t>
  </si>
  <si>
    <t>Multas y Sanciones por Impuestos - Otras Sanciones tributarias - Patrimonio Autonomo </t>
  </si>
  <si>
    <t>TI.A.2.2.6.8.06 </t>
  </si>
  <si>
    <t>Multas y Sanciones por Impuestos - Otras Sanciones tributarias - 1% I.C.L.D. (Areas de Interes Ambiental Ley 1450/2011 ART. 210) </t>
  </si>
  <si>
    <t>TI.A.2.3 </t>
  </si>
  <si>
    <t>CONTRIBUCIONES </t>
  </si>
  <si>
    <t>TI.A.2.3.1 </t>
  </si>
  <si>
    <t>Contribución de Valorización </t>
  </si>
  <si>
    <t>TI.A.2.3.1.1 </t>
  </si>
  <si>
    <t>Contribución de Valorización Vigencia Actual </t>
  </si>
  <si>
    <t>TI.A.2.5 </t>
  </si>
  <si>
    <t>RENTAS CONTRACTUALES </t>
  </si>
  <si>
    <t>TI.A.2.5.1 </t>
  </si>
  <si>
    <t>Arrendamientos </t>
  </si>
  <si>
    <t>TI.A.2.5.1.01 </t>
  </si>
  <si>
    <t>Concesiones - Libre Destinacion Administracion Central </t>
  </si>
  <si>
    <t>TI.A.2.5.1.02 </t>
  </si>
  <si>
    <t>Concesiones - Fondo de Paz </t>
  </si>
  <si>
    <t>TI.A.2.5.1.03 </t>
  </si>
  <si>
    <t>Concesiones - FONPET </t>
  </si>
  <si>
    <t>TI.A.2.5.1.04 </t>
  </si>
  <si>
    <t>TI.A.2.5.1.05 </t>
  </si>
  <si>
    <t>Concesiones - Patrimonio Autonomo </t>
  </si>
  <si>
    <t>TI.A.2.5.1.06 </t>
  </si>
  <si>
    <t>Concesiones - 1% I.C.L.D. (Areas de Interes Ambiental Ley 1450/2011 ART. 210) </t>
  </si>
  <si>
    <t>TI.A.2.6.1 </t>
  </si>
  <si>
    <t>Trasferencias de Libre Destinacion </t>
  </si>
  <si>
    <t>TI.A.2.6.1.3 </t>
  </si>
  <si>
    <t>Cuota de fiscalizacion </t>
  </si>
  <si>
    <t>TI.A.2.6.1.3.2 </t>
  </si>
  <si>
    <t>Provenientes de Establecimientos Publicos </t>
  </si>
  <si>
    <t>TI.A.2.6.1.3.2.01 </t>
  </si>
  <si>
    <t>Cuota de fiscalizacion y auditaje - Otras Entidades - Contraloria (Sin Situacion de Fondos) </t>
  </si>
  <si>
    <t>SGP EDUCACION CANCELACIONES </t>
  </si>
  <si>
    <t>Pensiones - FED </t>
  </si>
  <si>
    <t>Cesantias - FED </t>
  </si>
  <si>
    <t>TI.A.2.6.2.1.1.5 </t>
  </si>
  <si>
    <t>S.G.P Agua Potable y Saneamiento Básico </t>
  </si>
  <si>
    <t>TI.A.2.6.2.1.1.5.1 </t>
  </si>
  <si>
    <t>TI.A.2.6.2.1.1.5.1.01 </t>
  </si>
  <si>
    <t>Sistema General de Participación Agua Potable Saneamiento Basico </t>
  </si>
  <si>
    <t>TI.A.2.6.2.1.5 </t>
  </si>
  <si>
    <t>IVA Telefonía Movil </t>
  </si>
  <si>
    <t>TI.A.2.6.2.1.5.01 </t>
  </si>
  <si>
    <t>IVA Telefonía Movil -Cultura </t>
  </si>
  <si>
    <t>TI.A.2.6.2.1.6 </t>
  </si>
  <si>
    <t>Sobretasa al ACPM </t>
  </si>
  <si>
    <t>TI.A.2.6.2.1.6.01 </t>
  </si>
  <si>
    <t>Sobretasa A.C.P.M. - Inversión </t>
  </si>
  <si>
    <t>OTROS NO TRIBUTARIOS </t>
  </si>
  <si>
    <t>TI.A.2.7.10.1 </t>
  </si>
  <si>
    <t>Otros Ingresos </t>
  </si>
  <si>
    <t>TI.A.2.7.10.1.01 </t>
  </si>
  <si>
    <t>Otros Ingresos - Libre Destinacion </t>
  </si>
  <si>
    <t>TI.A.2.7.10.1.02 </t>
  </si>
  <si>
    <t>Otros Ingresos - Fondo de Paz </t>
  </si>
  <si>
    <t>TI.A.2.7.10.1.03 </t>
  </si>
  <si>
    <t>Otros Ingresos - FONPET </t>
  </si>
  <si>
    <t>TI.A.2.7.10.1.04 </t>
  </si>
  <si>
    <t>TI.A.2.7.10.1.05 </t>
  </si>
  <si>
    <t>Otros Ingresos - Patrimonio Autonomo </t>
  </si>
  <si>
    <t>TI.A.2.7.10.1.06 </t>
  </si>
  <si>
    <t>Otros Ingresos - 1% I.C.L.D. (Areas de Interes Ambiental Ley 1450/2011 ART. 210) </t>
  </si>
  <si>
    <t>TI.A.2.7.10.2 </t>
  </si>
  <si>
    <t>FONDO DE RENTAS </t>
  </si>
  <si>
    <t>TI.A.2.7.10.2.01 </t>
  </si>
  <si>
    <t>Fondo de Rentas </t>
  </si>
  <si>
    <t>TI.B.1 </t>
  </si>
  <si>
    <t>TI.B.1.1 </t>
  </si>
  <si>
    <t>Cofinanciacion Nacional - Nivel Central </t>
  </si>
  <si>
    <t>TI.B.1.1.4 </t>
  </si>
  <si>
    <t>TI.B.1.1.4.01 </t>
  </si>
  <si>
    <t>TI.B.1.1.4.02 </t>
  </si>
  <si>
    <t>TI.B.1.1.4.03 </t>
  </si>
  <si>
    <t>TI.B.10 </t>
  </si>
  <si>
    <t>RETIROS FONPET </t>
  </si>
  <si>
    <t>TI.B.10.4 </t>
  </si>
  <si>
    <t>Retiro para pago de bonos y cuotas partes de bono pensional </t>
  </si>
  <si>
    <t>TI.B.10.4.1 </t>
  </si>
  <si>
    <t>Retiro para pago de bonos y cuotas partes de bonos pensionales A y B. Sin situación de fondos. </t>
  </si>
  <si>
    <t>TI.B.10.4.2 </t>
  </si>
  <si>
    <t>Retiro para pago de bonos y cuotas partes de bonos pensionales C y E. Sin situación de fondos. </t>
  </si>
  <si>
    <t>UTILIDADES DE EXCEDENTES FINANCIEROS (EMPRESAS INDUSTRIALES, COMERCIALES Y ESTABLECIMIENTOS PUBLICOS </t>
  </si>
  <si>
    <t>TI.B.11.01 </t>
  </si>
  <si>
    <t>Utilidades de Empresas Industriales y Comerciales </t>
  </si>
  <si>
    <t>TI.B.11.01.01 </t>
  </si>
  <si>
    <t>Otras Utilidades de Empresas Industriales y Comerciales </t>
  </si>
  <si>
    <t>TI.B.11.01.01.01 </t>
  </si>
  <si>
    <t>TI.B.6 </t>
  </si>
  <si>
    <t>TI.B.6.2.1.1 </t>
  </si>
  <si>
    <t>Recursos de libre destinación </t>
  </si>
  <si>
    <t>TI.B.6.2.1.1.3 </t>
  </si>
  <si>
    <t>Ingresos corrientes de libre destinación diferentes a la participación de libre destinación Propósito General </t>
  </si>
  <si>
    <t>TI.B.6.2.1.1.3.1 </t>
  </si>
  <si>
    <t>I.C.L.D. REC.BCE </t>
  </si>
  <si>
    <t>TI.B.8.1 </t>
  </si>
  <si>
    <t>TI.B.8.1.3 </t>
  </si>
  <si>
    <t>Ingresos corrientes de libre destinación diferentes a la participación de libre destinación Propósito General: </t>
  </si>
  <si>
    <t>TI.B.8.1.3.01 </t>
  </si>
  <si>
    <t>Provenientes de Recursos con Destinacion Especifica </t>
  </si>
  <si>
    <t>TI.B.8.2.1 </t>
  </si>
  <si>
    <t>Provenientes de Recursos SGP con destinación especifica </t>
  </si>
  <si>
    <t>TI.B.8.2.1.5 </t>
  </si>
  <si>
    <t>Provenientes de Recursos SGP con destinación especifica - Agua Potable y Saneamiento Basico </t>
  </si>
  <si>
    <t>TI.B.8.2.1.5.01 </t>
  </si>
  <si>
    <t>Rendimientos SGP Agua Potable  </t>
  </si>
  <si>
    <t>TI.B.8.2.3.2.1 </t>
  </si>
  <si>
    <t>RENDIMIENTOS ESTAMPILLAS PROCULTURA </t>
  </si>
  <si>
    <t>TI.B.8.2.3.2.1.01 </t>
  </si>
  <si>
    <t>TI.B.8.2.3.2.1.02 </t>
  </si>
  <si>
    <t>TI.B.8.2.3.2.1.03 </t>
  </si>
  <si>
    <t>TI.B.8.2.3.2.1.04 </t>
  </si>
  <si>
    <t>Rendimientos Pro-Cultura - Lectura de Bibliotecas ley 1379/10 </t>
  </si>
  <si>
    <t>TI.B.8.2.3.2.2 </t>
  </si>
  <si>
    <t>Rendimientos Estampillas Prodesarrollo </t>
  </si>
  <si>
    <t>TI.B.8.2.3.2.2.01 </t>
  </si>
  <si>
    <t>TI.B.8.2.3.2.2.02 </t>
  </si>
  <si>
    <t>TI.B.8.2.3.2.2.03 </t>
  </si>
  <si>
    <t>TI.B.8.2.3.2.2.04 </t>
  </si>
  <si>
    <t>TI.B.8.2.3.2.3 </t>
  </si>
  <si>
    <t>Rendimientos Estampillas Proreforestacion </t>
  </si>
  <si>
    <t>TI.B.8.2.3.2.3.01 </t>
  </si>
  <si>
    <t>TI.B.8.2.3.2.3.02 </t>
  </si>
  <si>
    <t>TI.B.8.2.3.2.4 </t>
  </si>
  <si>
    <t>Rendimientos Estampillas Proelectrificacion </t>
  </si>
  <si>
    <t>TI.B.8.2.3.2.4.01 </t>
  </si>
  <si>
    <t>TI.B.8.2.3.2.4.02 </t>
  </si>
  <si>
    <t>TI.B.8.2.3.2.5 </t>
  </si>
  <si>
    <t>Rendimientos Estampillas Pro Hospitales </t>
  </si>
  <si>
    <t>TI.B.8.2.3.2.5.01 </t>
  </si>
  <si>
    <t>TI.B.8.2.3.2.6 </t>
  </si>
  <si>
    <t>Rendimientos Estampillas Pro U.I.S. </t>
  </si>
  <si>
    <t>TI.B.8.2.3.2.6.01 </t>
  </si>
  <si>
    <t>TI.B.8.2.3.2.6.02 </t>
  </si>
  <si>
    <t>TI.B.8.2.3.2.6.03 </t>
  </si>
  <si>
    <t>TI.B.8.2.3.2.6.04 </t>
  </si>
  <si>
    <t>TI.B.8.2.3.2.6.05 </t>
  </si>
  <si>
    <t>TI.B.8.2.3.2.7 </t>
  </si>
  <si>
    <t>Rendimientos Estampillas Para el Bienestar del Adulto Mayor </t>
  </si>
  <si>
    <t>TI.B.8.2.3.2.7.01 </t>
  </si>
  <si>
    <t>TI.B.8.2.3.2.8 </t>
  </si>
  <si>
    <t>Rendimientos Estampillas Proanciano </t>
  </si>
  <si>
    <t>TI.B.8.2.3.2.8.01 </t>
  </si>
  <si>
    <t>Rendimientos Proanciano - Inversion </t>
  </si>
  <si>
    <t>TI.B.8.2.3.2.8.02 </t>
  </si>
  <si>
    <t>Rendimientos Proanciano - PENSIONES 20% </t>
  </si>
  <si>
    <t>TI.B.8.2.3.3 </t>
  </si>
  <si>
    <t>TI.B.8.2.3.3.01 </t>
  </si>
  <si>
    <t>TI.B.8.2.3.4 </t>
  </si>
  <si>
    <t>Rendimientos Regalias Antiguas </t>
  </si>
  <si>
    <t>TI.B.8.2.3.4.01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</si>
  <si>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</si>
  <si>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</si>
  <si>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</si>
  <si>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</si>
  <si>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</si>
  <si>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</si>
  <si>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</si>
  <si>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</si>
  <si>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</si>
  <si>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TI.A.1.15 </t>
  </si>
  <si>
    <t>DESAGREGACION IVA LICORES, VINOS APERITIVOS Y SIMILARES </t>
  </si>
  <si>
    <t>IVA LICORES, VINOS, APERITIVOS y SIMILARES - SALUD </t>
  </si>
  <si>
    <t>AFN-ETV Gastos Generales </t>
  </si>
  <si>
    <t>SUB CUENTA OTROS GASTOS EN SALUD </t>
  </si>
  <si>
    <t>TI.B.8.2.3.2.02 </t>
  </si>
  <si>
    <t>TI.A.2.6.2.1.1.1 </t>
  </si>
  <si>
    <t>SISTEMA GENERAL DE PARTICIPACIONES EDUCACION  </t>
  </si>
  <si>
    <t>TI.A.2.6.2.1.1.1.1 </t>
  </si>
  <si>
    <t>S. G. P. EDUCACION - PRESTACION DE SERVICIOS </t>
  </si>
  <si>
    <t>TI.A.2.6.2.1.1.1.1.1 </t>
  </si>
  <si>
    <t>Personal Administrativo </t>
  </si>
  <si>
    <t>TI.A.2.6.2.1.1.1.1.2 </t>
  </si>
  <si>
    <t>Prestación de Servicios (CSF) </t>
  </si>
  <si>
    <t>TI.A.2.6.2.1.1.1.1.3 </t>
  </si>
  <si>
    <t>Aportes Docentes y Directivos Docentes (SSF) </t>
  </si>
  <si>
    <t>TI.A.2.6.2.1.1.1.1.4 </t>
  </si>
  <si>
    <t>Aportes Patronales (SSF) </t>
  </si>
  <si>
    <t>OTRAS TRANSFERENCIAS DEL NIVEL NACIONAL PARA INVERSION  </t>
  </si>
  <si>
    <t>TI.A.2.6.2.1.8.2 </t>
  </si>
  <si>
    <t>EN EDUCACION </t>
  </si>
  <si>
    <t>TI.A.2.6.2.1.8.2.3 </t>
  </si>
  <si>
    <t>ALIMENTACION ESCOLAR LEY 1450 de 2011 (ICBF o MEN) </t>
  </si>
  <si>
    <t>TI.B.13 </t>
  </si>
  <si>
    <t>TI.B.13.11 </t>
  </si>
  <si>
    <t>Reintegros Provenientes de Recursos SGP con destinación especifica - Educación </t>
  </si>
  <si>
    <t>TI.B.14 </t>
  </si>
  <si>
    <t>OTROS RECURSOS DE CAPITAL </t>
  </si>
  <si>
    <t>TI.B.14.1 </t>
  </si>
  <si>
    <t>Otros ingresos de Capital </t>
  </si>
  <si>
    <t>PROVENIENTES DE RECUESOS SGP CON DESTINACION ESPECIFICA </t>
  </si>
  <si>
    <t>TI.B.8.2.1.1 </t>
  </si>
  <si>
    <t>PROVENIENTES DE RECURSOS SGP CON DESTINACION ESPECIFICA - EDUCACION </t>
  </si>
  <si>
    <t>TI.B.8.2.1.1.1 </t>
  </si>
  <si>
    <t>SGP Educación Prestación del Servicio  </t>
  </si>
  <si>
    <t>Provenientes de recursos con destinacion especifica diferentes al SGP  </t>
  </si>
  <si>
    <t xml:space="preserve">Impuesto de Registro </t>
  </si>
  <si>
    <t xml:space="preserve">Impuesto de Deguello de Ganado Mayor </t>
  </si>
  <si>
    <t>SGP AGUA POTABLE SANEAMIENTO BASICO  VIG FUTURA PDA </t>
  </si>
  <si>
    <t>TELEFONIA MOVIL 4% RES 852/2015 REC BCE </t>
  </si>
  <si>
    <t>EXCEDENTES IDESAN REC BCE </t>
  </si>
  <si>
    <t>VENTA DE TERRENOS (VENTA DE ACTIVOS) REC BCE </t>
  </si>
  <si>
    <t>RENDIMIENTOS CREDITO INTERNO BANCA COMERCIAL REC BCE </t>
  </si>
  <si>
    <t>REINTEGROS RENDIMIENTOS CREDITO INTERNO BANCA COMERCIAL REC BCE </t>
  </si>
  <si>
    <t>RECURSOS SIN SITUACION DE FONDOS -FONPET </t>
  </si>
  <si>
    <t>AFN-ETV-GASTOS GENERALES </t>
  </si>
  <si>
    <t>AFN-RES.2909/2015 ETV-GASTOS OPERATIVOS REC.BCE. </t>
  </si>
  <si>
    <t>SGP-SALUD PUBLICA COLECTIVA </t>
  </si>
  <si>
    <t>SGP-APORTE PATRONAL </t>
  </si>
  <si>
    <t>RENTAS CEDIDAS- CERVEZA- INVERSION OFERTA </t>
  </si>
  <si>
    <t>RENTAS CEDIDAS 25% FUNCIONAMIENTO </t>
  </si>
  <si>
    <t>RENTAS CEDIDAS LICORES 25%-OFERTA </t>
  </si>
  <si>
    <t>REND. FCIEROS SUBCTA SALUD PUBLICA COLECTIVA </t>
  </si>
  <si>
    <t>REND. F/ROS SUBCTA PREST. SERV. SALUD EN LO NO CUBIERTO POR SUBSIDIOS A DEMANDA REC BCE </t>
  </si>
  <si>
    <t>RENDIMIENTOS FINANCIEROS SUBCUENTA OTROS GASTOS EN SALUD INVERSION - VARIOS REC.BCE. </t>
  </si>
  <si>
    <t>RECURSOS FONADE COF.CONTRATO PLAN </t>
  </si>
  <si>
    <t>MARGEN DE COMERCIALIZACION REC.BCE </t>
  </si>
  <si>
    <t>FONDOS COMUNES FUNCIONAMIENTO REC BCE </t>
  </si>
  <si>
    <t>RESERVA PRESUPUESTAL  FONDO SECCIONAL  EDUCACION  SGP CSF </t>
  </si>
  <si>
    <t>Rendimientos I.C.L.D. Rec.Bce </t>
  </si>
  <si>
    <t>TI.B.6.2.1.2 </t>
  </si>
  <si>
    <t>TI.B.6.2.1.2.1 </t>
  </si>
  <si>
    <t>TI.B.6.2.1.2.1.5 </t>
  </si>
  <si>
    <t>TI.B.6.2.1.2.9 </t>
  </si>
  <si>
    <t>Otros recursos de forzosa inversión diferentes al SGP (con destinación específica) </t>
  </si>
  <si>
    <t>TI.B.6.2.1.2.9.1 </t>
  </si>
  <si>
    <t>SOBRETASA AL A.C.P.M REC. BCE </t>
  </si>
  <si>
    <t>TI.B.6.2.1.2.9.1.01 </t>
  </si>
  <si>
    <t>Sobretasa al A.C.P.M Rec. Bce </t>
  </si>
  <si>
    <t>TI.B.6.2.1.2.9.10 </t>
  </si>
  <si>
    <t>TI.B.6.2.1.2.9.11 </t>
  </si>
  <si>
    <t>TI.B.6.2.1.2.9.11.01 </t>
  </si>
  <si>
    <t>TI.B.6.2.1.2.9.12 </t>
  </si>
  <si>
    <t>TI.B.6.2.1.2.9.12.01 </t>
  </si>
  <si>
    <t>TI.B.6.2.1.2.9.13 </t>
  </si>
  <si>
    <t>TI.B.6.2.1.2.9.13.01 </t>
  </si>
  <si>
    <t>TI.B.6.2.1.2.9.14 </t>
  </si>
  <si>
    <t>TI.B.6.2.1.2.9.14.01 </t>
  </si>
  <si>
    <t>TI.B.6.2.1.2.9.15 </t>
  </si>
  <si>
    <t>TI.B.6.2.1.2.9.15.01 </t>
  </si>
  <si>
    <t>TI.B.6.2.1.2.9.16 </t>
  </si>
  <si>
    <t>TI.B.6.2.1.2.9.17 </t>
  </si>
  <si>
    <t>TI.B.6.2.1.2.9.17.01 </t>
  </si>
  <si>
    <t>TI.B.6.2.1.2.9.18 </t>
  </si>
  <si>
    <t>TI.B.6.2.1.2.9.18.01 </t>
  </si>
  <si>
    <t>TI.B.6.2.1.2.9.2 </t>
  </si>
  <si>
    <t>ESTAMPILLAS  </t>
  </si>
  <si>
    <t>TI.B.6.2.1.2.9.2.1 </t>
  </si>
  <si>
    <t>TI.B.6.2.1.2.9.2.1.01 </t>
  </si>
  <si>
    <t>Pro-Desarrollo Inversión 25% Inf. Deportiva Rec. Bce </t>
  </si>
  <si>
    <t>TI.B.6.2.1.2.9.2.1.02 </t>
  </si>
  <si>
    <t>Pro-Desarrollo Inversión 50% Saneamiento Básico Rec. Bce </t>
  </si>
  <si>
    <t>TI.B.6.2.1.2.9.2.1.03 </t>
  </si>
  <si>
    <t>Pro-Desarrollo 25% Infraestructura Educativa Rec. Bce   </t>
  </si>
  <si>
    <t>TI.B.6.2.1.2.9.2.2 </t>
  </si>
  <si>
    <t>TI.B.6.2.1.2.9.2.2.01 </t>
  </si>
  <si>
    <t>TI.B.6.2.1.2.9.2.3 </t>
  </si>
  <si>
    <t>TI.B.6.2.1.2.9.2.3.01 </t>
  </si>
  <si>
    <t>TI.B.6.2.1.2.9.2.4 </t>
  </si>
  <si>
    <t>TI.B.6.2.1.2.9.2.4.01 </t>
  </si>
  <si>
    <t>TI.B.6.2.1.2.9.2.5 </t>
  </si>
  <si>
    <t>TI.B.6.2.1.2.9.2.6 </t>
  </si>
  <si>
    <t>TI.B.6.2.1.2.9.2.7 </t>
  </si>
  <si>
    <t>TI.B.6.2.1.2.9.3 </t>
  </si>
  <si>
    <t>CONTRIBUCION SOBRE CONTRATO DE OBRA PUBLICA  </t>
  </si>
  <si>
    <t>TI.B.6.2.1.2.9.4 </t>
  </si>
  <si>
    <t>TI.B.6.2.1.2.9.5 </t>
  </si>
  <si>
    <t>TI.B.6.2.1.2.9.5.01 </t>
  </si>
  <si>
    <t>TI.B.6.2.1.2.9.6 </t>
  </si>
  <si>
    <t>TI.B.6.2.1.2.9.6.01 </t>
  </si>
  <si>
    <t>TI.B.6.2.1.2.9.7 </t>
  </si>
  <si>
    <t>TI.B.6.2.1.2.9.7.01 </t>
  </si>
  <si>
    <t>TI.B.6.2.1.2.9.8 </t>
  </si>
  <si>
    <t>TI.B.6.2.1.2.9.8.01 </t>
  </si>
  <si>
    <t>TI.B.6.2.1.2.9.9 </t>
  </si>
  <si>
    <t>TI.B.6.2.1.2.9.9.01 </t>
  </si>
  <si>
    <t>TI.B.6.2.2 </t>
  </si>
  <si>
    <t>Superávit Fiscal de vigencias anteriores no incorporado </t>
  </si>
  <si>
    <t>TI.B.6.2.2.2 </t>
  </si>
  <si>
    <t>Recursos de forzosa inversión (con destinación especifica) </t>
  </si>
  <si>
    <t>TI.B.6.2.2.2.1 </t>
  </si>
  <si>
    <t>RECURSOS DE FORSOZA INVERSION CON DESTINACION ESPECIFICA - SALUD </t>
  </si>
  <si>
    <t>TI.B.6.2.2.2.1.2.2 </t>
  </si>
  <si>
    <t>Recursos de Forsoza Inversion - Salud: Salud Publica Colectiva </t>
  </si>
  <si>
    <t>TI.B.6.2.2.2.9 </t>
  </si>
  <si>
    <t>TI.B.6.2.2.2.9.02 </t>
  </si>
  <si>
    <t>Subcuenta Salud Publica Colectiva </t>
  </si>
  <si>
    <t>TI.B.6.2.2.2.9.04 </t>
  </si>
  <si>
    <t>Subcuenta Otros Gastos en Salud Inversion </t>
  </si>
  <si>
    <t>RECURSOS DE FORSOZA INVERSION CON DESTINACION ESPECIFICA </t>
  </si>
  <si>
    <t>OTROS RECURSOS DE FORSOZA INVERSION DIFERENTES AL SGP (CON DESTINACION ESPECIFICA) </t>
  </si>
  <si>
    <t>Otros Recursos </t>
  </si>
  <si>
    <t>OTROS INGRESOS DE CAPITAL </t>
  </si>
  <si>
    <t>TI.B.14.01 </t>
  </si>
  <si>
    <t>OTROS INGRESOS DE CAPITAL - SALUD </t>
  </si>
  <si>
    <t>TI.B.14.01.03 </t>
  </si>
  <si>
    <t>Otros Ingresos - Subcuenta Prestacion de Servicios Poblacion Pobre </t>
  </si>
  <si>
    <t>Recursos de Forsoza Inversion - Salud: Prestacion de Servicios a la Poblacion Pobre no Afiliada </t>
  </si>
  <si>
    <t>TI.B.6.2.2.2.9.01 </t>
  </si>
  <si>
    <t>Subcuenta Otros Gastos en Salud Funcionamiento </t>
  </si>
  <si>
    <t>TI.B.1.1.2 </t>
  </si>
  <si>
    <t>PROGRAMAS DE EDUCACION </t>
  </si>
  <si>
    <t>TI.B.1.1.2.1 </t>
  </si>
  <si>
    <t>PROGRAMA DE ALIMENTACION ESCOLAR PAE </t>
  </si>
  <si>
    <t>TI.B.1.1.2.1.01 </t>
  </si>
  <si>
    <t>BOLSA COMUN-MUNICIPIO DE AGUADA-NO CERTIFICADO EN EDUCACION </t>
  </si>
  <si>
    <t>TI.B.1.1.2.1.02 </t>
  </si>
  <si>
    <t>BOLSA COMUN-MUNICIPIO DE ALBANIA-NO CERTIFICADO EN EDUCACION </t>
  </si>
  <si>
    <t>TI.B.1.1.2.1.03 </t>
  </si>
  <si>
    <t>BOLSA COMUN-MUNICIPIO DE ARATOCA-NO CERTIFICADO EN EDUCACION </t>
  </si>
  <si>
    <t>TI.B.1.1.2.1.04 </t>
  </si>
  <si>
    <t>BOLSA COMUN-MUNICIPIO DE BARBOSA-NO CERTIFICADO EN EDUCACION </t>
  </si>
  <si>
    <t>TI.B.1.1.2.1.05 </t>
  </si>
  <si>
    <t>BOLSA COMUN-MUNICIPIO DE BARICHARA-NO CERTIFICADO EN EDUCACION </t>
  </si>
  <si>
    <t>TI.B.1.1.2.1.06 </t>
  </si>
  <si>
    <t>BOLSA COMUN-MUNICIPIO DE BETULIA-NO CERTIFICADO EN EDUCACION </t>
  </si>
  <si>
    <t>TI.B.1.1.2.1.07 </t>
  </si>
  <si>
    <t>BOLSA COMUN-MUNICIPIO DE BOLIVAR-NO CERTIFICADO EN EDUCACION </t>
  </si>
  <si>
    <t>TI.B.1.1.2.1.08 </t>
  </si>
  <si>
    <t>BOLSA COMUN-MUNICIPIO DE CABRERA-NO CERTIFICADO EN EDUCACION </t>
  </si>
  <si>
    <t>TI.B.1.1.2.1.09 </t>
  </si>
  <si>
    <t>BOLSA COMUN-MUNICIPIO DE CALIFORNIA-NO CERTIFICADO EN EDUCACION </t>
  </si>
  <si>
    <t>TI.B.1.1.2.1.10 </t>
  </si>
  <si>
    <t>BOLSA COMUN-MUNICIPIO DE CAPITANEJO-NO CERTIFICADO EN EDUCACION </t>
  </si>
  <si>
    <t>TI.B.1.1.2.1.11 </t>
  </si>
  <si>
    <t>BOLSA COMUN-MUNICIPIO DE CARCASI-NO CERTIFICADO EN EDUCACION </t>
  </si>
  <si>
    <t>TI.B.1.1.2.1.12 </t>
  </si>
  <si>
    <t>BOLSA COMUN-MUNICIPIO DE CEPITA-NO CERTIFICADO EN EDUCACION </t>
  </si>
  <si>
    <t>TI.B.1.1.2.1.13 </t>
  </si>
  <si>
    <t>BOLSA COMUN-MUNICIPIO DE CHARALA-NO CERTIFICADO EN EDUCACION </t>
  </si>
  <si>
    <t>TI.B.1.1.2.1.14 </t>
  </si>
  <si>
    <t>BOLSA COMUN-MUNICIPIO DE CHARTA-NO CERTIFICADO EN EDUCACION </t>
  </si>
  <si>
    <t>TI.B.1.1.2.1.15 </t>
  </si>
  <si>
    <t>BOLSA COMUN-MUNICIPIO DE CHIMA-NO CERTIFICADO EN EDUCACION </t>
  </si>
  <si>
    <t>TI.B.1.1.2.1.16 </t>
  </si>
  <si>
    <t>BOLSA COMUN-MUNICIPIO DE CHIPATA-NO CERTIFICADO EN EDUCACION </t>
  </si>
  <si>
    <t>TI.B.1.1.2.1.17 </t>
  </si>
  <si>
    <t>BOLSA COMUN-MUNICIPIO DE CIMITARRA-NO CERTIFICADO EN EDUCACION </t>
  </si>
  <si>
    <t>TI.B.1.1.2.1.18 </t>
  </si>
  <si>
    <t>BOLSA COMUN-MUNICIPIO DE CONCEPCION-NO CERTIFICADO EN EDUCACION </t>
  </si>
  <si>
    <t>TI.B.1.1.2.1.19 </t>
  </si>
  <si>
    <t>BOLSA COMUN-MUNICIPIO DE CONFINES-NO CERTIFICADO EN EDUCACION </t>
  </si>
  <si>
    <t>TI.B.1.1.2.1.20 </t>
  </si>
  <si>
    <t>BOLSA COMUN-MUNICIPIO DE CONTRATACION-NO CERTIFICADO EN EDUCACION </t>
  </si>
  <si>
    <t>TI.B.1.1.2.1.21 </t>
  </si>
  <si>
    <t>BOLSA COMUN-MUNICIPIO DE COROMORO-NO CERTIFICADO EN EDUCACION </t>
  </si>
  <si>
    <t>TI.B.1.1.2.1.22 </t>
  </si>
  <si>
    <t>BOLSA COMUN-MUNICIPIO DE CURITI-NO CERTIFICADO EN EDUCACION </t>
  </si>
  <si>
    <t>TI.B.1.1.2.1.23 </t>
  </si>
  <si>
    <t>BOLSA COMUN-MUNICIPIO DE EL CARMEN DE CHUCURI-NO CERTIFICADO EN EDUCACION </t>
  </si>
  <si>
    <t>TI.B.1.1.2.1.24 </t>
  </si>
  <si>
    <t>BOLSA COMUN-MUNICIPIO DE EL CERRITO-NO CERTIFICADO EN EDUCACION </t>
  </si>
  <si>
    <t>TI.B.1.1.2.1.25 </t>
  </si>
  <si>
    <t>BOLSA COMUN-MUNICIPIO DE GUACAMAYO-NO CERTIFICADO EN EDUCACION </t>
  </si>
  <si>
    <t>TI.B.1.1.2.1.26 </t>
  </si>
  <si>
    <t>BOLSA COMUN-MUNICIPIO DE EL PEÑON-NO CERTIFICADO EN EDUCACION </t>
  </si>
  <si>
    <t>TI.B.1.1.2.1.27 </t>
  </si>
  <si>
    <t>BOLSA COMUN-MUNICIPIO DE EL PLAYON-NO CERTIFICADO EN EDUCACION </t>
  </si>
  <si>
    <t>TI.B.1.1.2.1.28 </t>
  </si>
  <si>
    <t>BOLSA COMUN-MUNICIPIO DE ENCINO-NO CERTIFICADO EN EDUCACION </t>
  </si>
  <si>
    <t>TI.B.1.1.2.1.29 </t>
  </si>
  <si>
    <t>BOLSA COMUN-MUNICIPIO DE ENCISO-NO CERTIFICADO EN EDUCACION </t>
  </si>
  <si>
    <t>TI.B.1.1.2.1.30 </t>
  </si>
  <si>
    <t>BOLSA COMUN-MUNICIPIO DE FLORIAN-NO CERTIFICADO EN EDUCACION </t>
  </si>
  <si>
    <t>TI.B.1.1.2.1.31 </t>
  </si>
  <si>
    <t>BOLSA COMUN-MUNICIPIO DE GALAN-NO CERTIFICADO EN EDUCACION </t>
  </si>
  <si>
    <t>TI.B.1.1.2.1.32 </t>
  </si>
  <si>
    <t>BOLSA COMUN-MUNICIPIO DE GAMBITA-NO CERTIFICADO EN EDUCACION </t>
  </si>
  <si>
    <t>TI.B.1.1.2.1.33 </t>
  </si>
  <si>
    <t>BOLSA COMUN-MUNICIPIO DE GUACA-NO CERTIFICADO EN EDUCACION </t>
  </si>
  <si>
    <t>TI.B.1.1.2.1.34 </t>
  </si>
  <si>
    <t>BOLSA COMUN-MUNICIPIO DE GUADALUPE-NO CERTIFICADO EN EDUCACION </t>
  </si>
  <si>
    <t>TI.B.1.1.2.1.35 </t>
  </si>
  <si>
    <t>BOLSA COMUN-MUNICIPIO DE GUAPOTA-NO CERTIFICADO EN EDUCACION </t>
  </si>
  <si>
    <t>TI.B.1.1.2.1.36 </t>
  </si>
  <si>
    <t>BOLSA COMUN-MUNICIPIO DE GUAVATA-NO CERTIFICADO EN EDUCACION </t>
  </si>
  <si>
    <t>TI.B.1.1.2.1.37 </t>
  </si>
  <si>
    <t>BOLSA COMUN-MUNICIPIO DE GUEPSA-NO CERTIFICADO EN EDUCACION </t>
  </si>
  <si>
    <t>TI.B.1.1.2.1.38 </t>
  </si>
  <si>
    <t>BOLSA COMUN-MUNICIPIO DE HATO-NO CERTIFICADO EN EDUCACION </t>
  </si>
  <si>
    <t>TI.B.1.1.2.1.39 </t>
  </si>
  <si>
    <t>BOLSA COMUN-MUNICIPIO DE JESUS MARIA-NO CERTIFICADO EN EDUCACION </t>
  </si>
  <si>
    <t>TI.B.1.1.2.1.40 </t>
  </si>
  <si>
    <t>BOLSA COMUN-MUNICIPIO DE JORDAN-NO CERTIFICADO EN EDUCACION </t>
  </si>
  <si>
    <t>TI.B.1.1.2.1.41 </t>
  </si>
  <si>
    <t>BOLSA COMUN-MUNICIPIO DE LA BELLEZA-NO CERTIFICADO EN EDUCACION </t>
  </si>
  <si>
    <t>TI.B.1.1.2.1.42 </t>
  </si>
  <si>
    <t>BOLSA COMUN-MUNICIPIO DE LA PAZ-NO CERTIFICADO EN EDUCACION </t>
  </si>
  <si>
    <t>TI.B.1.1.2.1.43 </t>
  </si>
  <si>
    <t>BOLSA COMUN-MUNICIPIO DE LANDAZURI-NO CERTIFICADO EN EDUCACION </t>
  </si>
  <si>
    <t>TI.B.1.1.2.1.44 </t>
  </si>
  <si>
    <t>BOLSA COMUN-MUNICIPIO DE LEBRIJA-NO CERTIFICADO EN EDUCACION </t>
  </si>
  <si>
    <t>TI.B.1.1.2.1.45 </t>
  </si>
  <si>
    <t>BOLSA COMUN-MUNICIPIO DE LOS SANTOS-NO CERTIFICADO EN EDUCACION </t>
  </si>
  <si>
    <t>TI.B.1.1.2.1.46 </t>
  </si>
  <si>
    <t>BOLSA COMUN-MUNICIPIO DE MALAGA-NO CERTIFICADO EN EDUCACION </t>
  </si>
  <si>
    <t>TI.B.1.1.2.1.47 </t>
  </si>
  <si>
    <t>BOLSA COMUN-MUNICIPIO DE MATANZA-NO CERTIFICADO EN EDUCACION </t>
  </si>
  <si>
    <t>TI.B.1.1.2.1.48 </t>
  </si>
  <si>
    <t>BOLSA COMUN-MUNICIPIO DE MOGOTES-NO CERTIFICADO EN EDUCACION </t>
  </si>
  <si>
    <t>TI.B.1.1.2.1.49 </t>
  </si>
  <si>
    <t>BOLSA COMUN-MUNICIPIO DE MOLAGAVITA-NO CERTIFICADO EN EDUCACION </t>
  </si>
  <si>
    <t>TI.B.1.1.2.1.50 </t>
  </si>
  <si>
    <t>BOLSA COMUN-MUNICIPIO DE OCAMONTE-NO CERTIFICADO EN EDUCACION </t>
  </si>
  <si>
    <t>TI.B.1.1.2.1.51 </t>
  </si>
  <si>
    <t>BOLSA COMUN-MUNICIPIO DE OIBA-NO CERTIFICADO EN EDUCACION </t>
  </si>
  <si>
    <t>TI.B.1.1.2.1.52 </t>
  </si>
  <si>
    <t>BOLSA COMUN-MUNICIPIO DE ONZAGA-NO CERTIFICADO EN EDUCACION </t>
  </si>
  <si>
    <t>TI.B.1.1.2.1.53 </t>
  </si>
  <si>
    <t>BOLSA COMUN-MUNICIPIO DE EL PALMAR-NO CERTIFICADO EN EDUCACION </t>
  </si>
  <si>
    <t>TI.B.1.1.2.1.54 </t>
  </si>
  <si>
    <t>BOLSA COMUN-MUNICIPIO DE PALMAS DEL SOCORRO-NO CERTIFICADO EN EDUCACION </t>
  </si>
  <si>
    <t>TI.B.1.1.2.1.55 </t>
  </si>
  <si>
    <t>BOLSA COMUN-MUNICIPIO DE PARAMO-NO CERTIFICADO EN EDUCACION </t>
  </si>
  <si>
    <t>TI.B.1.1.2.1.56 </t>
  </si>
  <si>
    <t>BOLSA COMUN-MUNICIPIO DE PINCHOTE-NO CERTIFICADO EN EDUCACION </t>
  </si>
  <si>
    <t>TI.B.1.1.2.1.57 </t>
  </si>
  <si>
    <t>BOLSA COMUN-MUNICIPIO DE PUENTE NACIONAL-NO CERTIFICADO EN EDUCACION </t>
  </si>
  <si>
    <t>TI.B.1.1.2.1.58 </t>
  </si>
  <si>
    <t>BOLSA COMUN-MUNICIPIO DE PUERTO PARRA-NO CERTIFICADO EN EDUCACION </t>
  </si>
  <si>
    <t>TI.B.1.1.2.1.59 </t>
  </si>
  <si>
    <t>BOLSA COMUN-MUNICIPIO DE PUERTO WILCHES-NO CERTIFICADO EN EDUCACION </t>
  </si>
  <si>
    <t>TI.B.1.1.2.1.60 </t>
  </si>
  <si>
    <t>BOLSA COMUN-MUNICIPIO DE RIONEGRO-NO CERTIFICADO EN EDUCACION </t>
  </si>
  <si>
    <t>TI.B.1.1.2.1.61 </t>
  </si>
  <si>
    <t>BOLSA COMUN-MUNICIPIO DE SABANA DE TORRES-NO CERTIFICADO EN EDUCACION </t>
  </si>
  <si>
    <t>TI.B.1.1.2.1.62 </t>
  </si>
  <si>
    <t>BOLSA COMUN-MUNICIPIO DE SAN ANDRES-NO CERTIFICADO EN EDUCACION </t>
  </si>
  <si>
    <t>TI.B.1.1.2.1.63 </t>
  </si>
  <si>
    <t>BOLSA COMUN-MUNICIPIO DE SAN BENITO-NO CERTIFICADO EN EDUCACION </t>
  </si>
  <si>
    <t>TI.B.1.1.2.1.64 </t>
  </si>
  <si>
    <t>BOLSA COMUN-MUNICIPIO DE SAN GIL-NO CERTIFICADO EN EDUCACION </t>
  </si>
  <si>
    <t>TI.B.1.1.2.1.65 </t>
  </si>
  <si>
    <t>BOLSA COMUN-MUNICIPIO DE SAN JOAQUIN-NO CERTIFICADO EN EDUCACION </t>
  </si>
  <si>
    <t>TI.B.1.1.2.1.66 </t>
  </si>
  <si>
    <t>BOLSA COMUN-MUNICIPIO DE SAN JOSE DE MIRANDA-NO CERTIFICADO EN EDUCACION </t>
  </si>
  <si>
    <t>TI.B.1.1.2.1.67 </t>
  </si>
  <si>
    <t>BOLSA COMUN-MUNICIPIO DE SAN MIGUEL-NO CERTIFICADO EN EDUCACION </t>
  </si>
  <si>
    <t>TI.B.1.1.2.1.68 </t>
  </si>
  <si>
    <t>BOLSA COMUN-MUNICIPIO DE SAN VICENTE DE CHUCURI-NO CERTIFICADO EN EDUCACION </t>
  </si>
  <si>
    <t>TI.B.1.1.2.1.69 </t>
  </si>
  <si>
    <t>BOLSA COMUN-MUNICIPIO DE SANTA BARBARA-NO CERTIFICADO EN EDUCACION </t>
  </si>
  <si>
    <t>TI.B.1.1.2.1.70 </t>
  </si>
  <si>
    <t>BOLSA COMUN-MUNICIPIO DE SANTA HELENA DEL OPON-NO CERTIFICADO EN EDUCACION </t>
  </si>
  <si>
    <t>TI.B.1.1.2.1.71 </t>
  </si>
  <si>
    <t>BOLSA COMUN-MUNICIPIO DE SIMACOTA-NO CERTIFICADO EN EDUCACION </t>
  </si>
  <si>
    <t>TI.B.1.1.2.1.72 </t>
  </si>
  <si>
    <t>BOLSA COMUN-MUNICIPIO DE SUAITA-NO CERTIFICADO EN EDUCACION </t>
  </si>
  <si>
    <t>TI.B.1.1.2.1.73 </t>
  </si>
  <si>
    <t>BOLSA COMUN-MUNICIPIO DE SUCRE-NO CERTIFICADO EN EDUCACION </t>
  </si>
  <si>
    <t>TI.B.1.1.2.1.74 </t>
  </si>
  <si>
    <t>BOLSA COMUN-MUNICIPIO DE SURATA-NO CERTIFICADO EN EDUCACION </t>
  </si>
  <si>
    <t>TI.B.1.1.2.1.75 </t>
  </si>
  <si>
    <t>BOLSA COMUN-MUNICIPIO DE TONA-NO CERTIFICADO EN EDUCACION </t>
  </si>
  <si>
    <t>TI.B.1.1.2.1.76 </t>
  </si>
  <si>
    <t>BOLSA COMUN-MUNICIPIO DE VELEZ-NO CERTIFICADO EN EDUCACION </t>
  </si>
  <si>
    <t>TI.B.1.1.2.1.77 </t>
  </si>
  <si>
    <t>BOLSA COMUN-MUNICIPIO DE VETAS-NO CERTIFICADO EN EDUCACION </t>
  </si>
  <si>
    <t>TI.B.1.1.2.1.78 </t>
  </si>
  <si>
    <t>BOLSA COMUN-MUNICIPIO DE VILLANUEVA-NO CERTIFICADO EN EDUCACION </t>
  </si>
  <si>
    <t>TI.B.1.1.2.1.79 </t>
  </si>
  <si>
    <t>BOLSA COMUN-MUNICIPIO DE ZAPATOCA-NO CERTIFICADO EN EDUCACION </t>
  </si>
  <si>
    <t>TI.B.1.1.2.1.80 </t>
  </si>
  <si>
    <t>BOLSA COMUN-MUNICIPIO DE EL SOCORRO-NO CERTIFICADO EN EDUCACION </t>
  </si>
  <si>
    <t>TI.B.1.1.2.1.81 </t>
  </si>
  <si>
    <t>BOLSA COMUN-MUNICIPIO DE MACARAVITA-NO CERTIFICADO EN EDUCACION </t>
  </si>
  <si>
    <t>TI.B.1.1.2.1.82 </t>
  </si>
  <si>
    <t>BOLSA COMUN-MUNICIPIO DE VALLE DE SAN JOSE-NO CERTIFICADO EN EDUCACION </t>
  </si>
  <si>
    <t>TI.A.2.6.1.4 </t>
  </si>
  <si>
    <t>CUOTAS PARTES PENSIONALES </t>
  </si>
  <si>
    <t>TI.A.2.6.1.4.01 </t>
  </si>
  <si>
    <t>Cuotas partes pensiónales </t>
  </si>
  <si>
    <t>TI.B.7 </t>
  </si>
  <si>
    <t>VENTA DE ACTIVOS </t>
  </si>
  <si>
    <t>TI.B.7.1 </t>
  </si>
  <si>
    <t>AL SECTOR PUBLICO </t>
  </si>
  <si>
    <t>TI.B.7.1.1 </t>
  </si>
  <si>
    <t>VENTA DE ACCIONES </t>
  </si>
  <si>
    <t>TI.B.7.1.1.01 </t>
  </si>
  <si>
    <t>Venta de acciones Fondo Ganadero de Santander </t>
  </si>
  <si>
    <t>TI.B.8.2.3.5</t>
  </si>
  <si>
    <t>TI.B.8.2.3.5.01 </t>
  </si>
  <si>
    <t xml:space="preserve">Rendimientos Ventas de Acciones </t>
  </si>
  <si>
    <t xml:space="preserve">Rendimientos Ventas de Acciones  Fondo Ganadero de Santander </t>
  </si>
  <si>
    <t>Al Sector Publico </t>
  </si>
  <si>
    <t>TI.B.7.1.1.2 </t>
  </si>
  <si>
    <t>RECURSPS DE FORSOZA INVESION (CON DESTINACION ESPECIFICA) </t>
  </si>
  <si>
    <t>RECURSOS DE FORZOSA INVERSION SGP (CON DESTINACION ESPECIFICA) </t>
  </si>
  <si>
    <t>TI.B.6.2.1.2.1.1 </t>
  </si>
  <si>
    <t>RECURSOS FORSOZA INVERSION - EDUCACION </t>
  </si>
  <si>
    <t>TI.B.6.2.1.2.1.1.1 </t>
  </si>
  <si>
    <t>SGP Educacion Prestacion del Servicio </t>
  </si>
  <si>
    <t>Otros Recursos de Forsoza Inversión Diferentes al SGP (Con Destinación Especifica) </t>
  </si>
  <si>
    <t>TI.B.1.4 </t>
  </si>
  <si>
    <t>OTRAS COFINANCIACIONES </t>
  </si>
  <si>
    <t>TI.B.1.4.01 </t>
  </si>
  <si>
    <t>ESCISION ESSA </t>
  </si>
  <si>
    <t>TI.B.1.4.01.01 </t>
  </si>
  <si>
    <t>Escisión ESSA </t>
  </si>
  <si>
    <t>TI.B.8.2.3.10 </t>
  </si>
  <si>
    <t>RENDIMIENTOS CONTRIBUCION SOBRE CONTRATO DE OBRA PUBLICA-POLICIA NACIONAL </t>
  </si>
  <si>
    <t>TI.B.8.2.3.10.01 </t>
  </si>
  <si>
    <t>Rendimientos Contribución Sobre Contrato De Obra Publica-Policía Nacional </t>
  </si>
  <si>
    <t>TI.B.8.2.3.11 </t>
  </si>
  <si>
    <t>RENDIMIENTOS CONTRIBUCION SOBRE CONTRATO DE OBRA PUBLICA-EJERCITO NACIONAL </t>
  </si>
  <si>
    <t>TI.B.8.2.3.11.01 </t>
  </si>
  <si>
    <t>Rendimientos Contribución Sobre Contrato De Obra Publica-Ejercito Nacional </t>
  </si>
  <si>
    <t>TI.B.8.2.3.12 </t>
  </si>
  <si>
    <t>RENDIMIENTOS CONTRIBUCION SOBRE CONTRATO DE OBRA PUBLICA-FONDO ESPECIAL GOBERNADOR </t>
  </si>
  <si>
    <t>TI.B.8.2.3.12.01 </t>
  </si>
  <si>
    <t>Rendimientos Contribución Sobre Contrato De Obra Publica-Fondo Especial Gobernador </t>
  </si>
  <si>
    <t>TI.B.8.2.3.13 </t>
  </si>
  <si>
    <t>RENDIMIENTOS CONTRIBUCION SOBRE CONTRATO DE OBRA PUBLICA-CTI </t>
  </si>
  <si>
    <t>TI.B.8.2.3.13.01 </t>
  </si>
  <si>
    <t>Rendimientos Contribución Sobre Contrato De Obra Publica-CTI </t>
  </si>
  <si>
    <t>TI.B.8.2.3.14 </t>
  </si>
  <si>
    <t>RENDIMIENTOS CONTRIBUCION SOBRE CONTRATO DE OBRA PUBLICA - UNIDAD ADMISTRATIVA ESPECIAL MIGRACION COLOMBIA SECCIONAL SANTANDER </t>
  </si>
  <si>
    <t>TI.B.8.2.3.14.01 </t>
  </si>
  <si>
    <t>Rendimientos Contribución Sobre Contrato De Obra Publica - Unidad Admistrativa Especial Migración Colombia Seccional Santander </t>
  </si>
  <si>
    <t>TI.B.8.2.3.15 </t>
  </si>
  <si>
    <t>RENDIMIENTOS CONTRIBUCION SOBRE CONTRATO DE OBRA PUBLICA - UNIDAD NACIONAL DE PROTECCION </t>
  </si>
  <si>
    <t>TI.B.8.2.3.15.01 </t>
  </si>
  <si>
    <t>Rendimientos Contribución Sobre Contrato De Obra Publica - Unidad Nacional De Protección </t>
  </si>
  <si>
    <t>TI.B.8.2.3.18 </t>
  </si>
  <si>
    <t>RENDIMIENTOS HOSPITALES LIQUIDADOS </t>
  </si>
  <si>
    <t>TI.B.8.2.3.18.01 </t>
  </si>
  <si>
    <t>Rendimientos Hospitales Liquidados </t>
  </si>
  <si>
    <t>TI.B.8.2.3.19 </t>
  </si>
  <si>
    <t>RENDIMIENTOS FINANCIOROS EXCEDENTES IDESAN </t>
  </si>
  <si>
    <t>TI.B.8.2.3.19.01 </t>
  </si>
  <si>
    <t>Rendimientos Financieros Excedentes IDESAN </t>
  </si>
  <si>
    <t>TI.B.8.2.3.20 </t>
  </si>
  <si>
    <t>RENDIMIENTOS CREDIO INTERNO BANCA COMERCIAL </t>
  </si>
  <si>
    <t>TI.B.8.2.3.20.01 </t>
  </si>
  <si>
    <t>Rendimientos Crédito Interno Banca Comercial </t>
  </si>
  <si>
    <t>TI.B.8.2.3.21 </t>
  </si>
  <si>
    <t>RENDIMIENTOS MARGEN DE COMERCIALIZACION </t>
  </si>
  <si>
    <t>TI.B.8.2.3.21.01 </t>
  </si>
  <si>
    <t>Rendimientos Margen De Comercialización </t>
  </si>
  <si>
    <t>TI.B.8.2.3.22 </t>
  </si>
  <si>
    <t>RENDIMIENTOS FINANCIEROS AREA INTERES AMBIENTAL </t>
  </si>
  <si>
    <t>TI.B.8.2.3.22.01 </t>
  </si>
  <si>
    <t>Rendimientos Financieros Area Interés Ambiental </t>
  </si>
  <si>
    <t>TI.B.8.2.3.6 </t>
  </si>
  <si>
    <t>RENDIMIENTOS FONDO DE VIVIENDA </t>
  </si>
  <si>
    <t>TI.B.8.2.3.6.01 </t>
  </si>
  <si>
    <t>Rendimiento Fondo de Vivienda </t>
  </si>
  <si>
    <t>TI.B.8.2.3.23 </t>
  </si>
  <si>
    <t>RENDIMIENTOS CUOTAS PARTES PENSIONALES </t>
  </si>
  <si>
    <t>TI.B.8.2.3.23.01 </t>
  </si>
  <si>
    <t>Rendimientos Cuotas Partes Pensionales </t>
  </si>
  <si>
    <t>TI.B.8.2.3.8 </t>
  </si>
  <si>
    <t>RENDIMIENTOS PENSIONES FED </t>
  </si>
  <si>
    <t>TI.B.8.2.3.8.01 </t>
  </si>
  <si>
    <t>Rendimientos pensiones FED </t>
  </si>
  <si>
    <t>TI.B.8.2.3.9 </t>
  </si>
  <si>
    <t>RENDIMIENTOS FONDO DE RENTAS </t>
  </si>
  <si>
    <t>TI.B.8.2.3.9.01 </t>
  </si>
  <si>
    <t>Rendimientos Fondo de Rentas </t>
  </si>
  <si>
    <t>TI.B.8.2.3.16 </t>
  </si>
  <si>
    <t>RENDIMIENTOS FONDO DE REINSERCION Y PAZ </t>
  </si>
  <si>
    <t>TI.B.8.2.3.16.01 </t>
  </si>
  <si>
    <t>Rendimientos Fondo De Reinserción Y Paz </t>
  </si>
  <si>
    <t>TI.B.8.2.3.17 </t>
  </si>
  <si>
    <t>RENDIMIENTOS CESANTIAS FED </t>
  </si>
  <si>
    <t>TI.B.8.2.3.17.01 </t>
  </si>
  <si>
    <t>Rendimientos Cesantias FED </t>
  </si>
  <si>
    <t>TI.B.8.2.3.7 </t>
  </si>
  <si>
    <t>RENDIMIENTOS FONDO DE CONTINGENCIA </t>
  </si>
  <si>
    <t>TI.B.8.2.3.7.01 </t>
  </si>
  <si>
    <t>Rendimientos Fondo de Contingencia </t>
  </si>
  <si>
    <t>TI.B.11.01.01.02</t>
  </si>
  <si>
    <t xml:space="preserve">Excedentes   IDESAN </t>
  </si>
  <si>
    <t>TI.B.13.10.16</t>
  </si>
  <si>
    <t xml:space="preserve">Reintegros  Escision ESSA </t>
  </si>
  <si>
    <t>TI.B.13.10.17 </t>
  </si>
  <si>
    <t>Reintegros ICLD Fondo de Contingencia </t>
  </si>
  <si>
    <t>TI.B.13.10.18 </t>
  </si>
  <si>
    <t>REINTEGROS DE RENDIMIENTOS FINANCIEROS </t>
  </si>
  <si>
    <t>TI.B.13.10.18.02 </t>
  </si>
  <si>
    <t>Reintegros Rendimientos ICLD Fondo De Contingencia </t>
  </si>
  <si>
    <t>TI.B.13.10.18.05 </t>
  </si>
  <si>
    <t>Reintegros Rendimientos Pro Cultura </t>
  </si>
  <si>
    <t>TI.B.13.10.18.06 </t>
  </si>
  <si>
    <t>Reintegros Rendimientos Pro Electrificación </t>
  </si>
  <si>
    <t>TI.B.13.10.18.10 </t>
  </si>
  <si>
    <t>Reintegros Rendimientos Contribución Sobre Contrato De Obra Publica - Policía Nacional </t>
  </si>
  <si>
    <t>TI.B.13.10.18.11 </t>
  </si>
  <si>
    <t>Reintegros Rendimientos Contribución Sobre Contrato De Obra Publica - Ejercito Nacional 30% </t>
  </si>
  <si>
    <t>TI.B.13.10.18.12 </t>
  </si>
  <si>
    <t>Reintegros Rendimientos Contribución Sobre Contrato De Obra Publica - Fondo Especial Gobernador 15% </t>
  </si>
  <si>
    <t>TI.B.13.10.18.13 </t>
  </si>
  <si>
    <t>Reintegros Rendimientos Contribución Sobre Contrato De Obra Publica - Cti 7% </t>
  </si>
  <si>
    <t>TI.B.13.10.18.14 </t>
  </si>
  <si>
    <t>Reintegros Rendimientos Contribución Sobre Contrato De Obra Publica - Unidad Admistrativa Especial Migración Colombia Seccional Santander 4% </t>
  </si>
  <si>
    <t>TI.B.13.10.18.20 </t>
  </si>
  <si>
    <t>Reintegros Rendimientos Escisión ESSA </t>
  </si>
  <si>
    <t>TI.B.8.2.3.2.04 </t>
  </si>
  <si>
    <t>Rendimientos Regimen Subsidiado </t>
  </si>
  <si>
    <t>TI.B.1.1.2.2 </t>
  </si>
  <si>
    <t>CONTRATO DERIVADO DEL CONTRATO PLAN NACION-DEPARTAMENTO DE SANTANDER </t>
  </si>
  <si>
    <t>TI.B.1.1.2.2.01 </t>
  </si>
  <si>
    <t>Contrato Especifico Nro 33 Derivado del Cto Plan - Radicado Gob 1291 del 22 de Junio del 2017 </t>
  </si>
  <si>
    <t>Convenio Nro 3006765 Radicado Gob 1306 del 04 Julio 04-2017 Aporte Departamento de Antioquia </t>
  </si>
  <si>
    <t>Convenio Nro 3006765 Radicado Gob 1306 del 04 Julio 04-2017 Aporte Municipio de Barrancabermeja </t>
  </si>
  <si>
    <t>Convenio Nro 3006765 Radicado Gob 1306 del 04 Julio 04-2017 Aporte Ecopetrol </t>
  </si>
  <si>
    <t>Convenio Nro 3006765 Radicado Gob 1306 del 04 Julio 04-2017 Aporte Municipio de Yondo </t>
  </si>
  <si>
    <t>Convenio Nro 3006765 Radicado Gob 1306 del 04 Julio 04-2017 Aporte Instituto Nacional de Vias "INVIAS" </t>
  </si>
  <si>
    <t>Convenio Interadministrativo No 16 /2017. FND Rad Gobernacion 1359 de Julio 11/2017 </t>
  </si>
  <si>
    <t>Reintegros Rendimientos Financieros I.C.L.D </t>
  </si>
  <si>
    <t>Reintegros Rendimientos Pro-Desarrollo 50% Saneamiento Basico </t>
  </si>
  <si>
    <t>RESERVA PRESUPUESTAL  FONDO DE GESTION DEL RIESGO DE DESASTRES DEL DEPARTAMENTO DE SANTANDER </t>
  </si>
  <si>
    <t>TI.B.1.1.5.12 </t>
  </si>
  <si>
    <t>Convenio Interadministrativo No 1603 de Agosto 09/2017-Municipio de Guadalupe </t>
  </si>
  <si>
    <t>TI.B.1.1.5.13 </t>
  </si>
  <si>
    <t>Convenio Interadministrativo No 1603 de Agosto 09/2017-Municipio del Valle de San Jose </t>
  </si>
  <si>
    <t>TI.B.1.1.5.14 </t>
  </si>
  <si>
    <t>Convenio Interadministrativo No 1603 de Agosto 09/2017-Municipio de Ocamonte </t>
  </si>
  <si>
    <t>TI.B.1.1.5.15 </t>
  </si>
  <si>
    <t>Convenio Interadministrativo No 1603 de Agosto 09/2017-Municipio de Molagavita </t>
  </si>
  <si>
    <t>TI.B.1.1.5.16 </t>
  </si>
  <si>
    <t>Convenio Interadministrativo No 1603 de Agosto 09/2017-Municipio de Capitanejo </t>
  </si>
  <si>
    <t>TI.B.1.1.5.17 </t>
  </si>
  <si>
    <t>Convenio Interadministrativo No 1603 de Agosto 09/2017-Municipio de San Andres </t>
  </si>
  <si>
    <t>TI.B.1.1.5.18 </t>
  </si>
  <si>
    <t>Convenio Interadministrativo No 1603 de Agosto 09/2017-Municipio de Zapatoca </t>
  </si>
  <si>
    <t>TI.B.1.1.5.19 </t>
  </si>
  <si>
    <t>Convenio Interadministrativo No 1603 de Agosto 09/2017-Municipio de Bolivar </t>
  </si>
  <si>
    <t>TI.B.1.1.5.20 </t>
  </si>
  <si>
    <t>Convenio Interadministrativo No 1603 de Agosto 09/2017-Municipio de Puente Nacional </t>
  </si>
  <si>
    <t>TI.B.1.1.5.21 </t>
  </si>
  <si>
    <t>Convenio Interadministrativo No 1603 de Agosto 09/2017-Municipio de Velez </t>
  </si>
  <si>
    <t>TI.B.8.2.3.26 </t>
  </si>
  <si>
    <t>RENDIMIENTOS ESCISION ESSA </t>
  </si>
  <si>
    <t>TI.B.8.2.3.26.01 </t>
  </si>
  <si>
    <t>Rendimientos Escisión Essa </t>
  </si>
  <si>
    <t>TI.A.2.3.1.2 </t>
  </si>
  <si>
    <t>Contribución de Valorización Vigencias Anteriores </t>
  </si>
  <si>
    <t>TI.B.13.10.18.23 </t>
  </si>
  <si>
    <t>Reintegros Rendimientos Pro-Desarrollo 25% Infraestructura Educativa </t>
  </si>
  <si>
    <t>TI.B.13.10.18.24 </t>
  </si>
  <si>
    <t>Reintegros Rendimientos Pro-Desarrollo 25% Infraestructura Deportiva </t>
  </si>
  <si>
    <t>Registro y Anotación  - Ahorro   del  20%  del  FONPET  Registro  Y Anotacion  Ley  549-99   (Modelo Financiero)</t>
  </si>
  <si>
    <t>Impuesto al Consumo de Licores  Nacionales  -  Ahorro  del  10%  del  FONPET   LEY 549-99  (Modelo Financiero) I.C.L.D.</t>
  </si>
  <si>
    <t>Impuesto al Consumo de Licores  Extranjeros -  Ahorro  del  10%  del  FONPET   LEY 549-99  (Modelo Financiero) I.C.L.D.</t>
  </si>
  <si>
    <t>Impuesto al Consumo de vinos, aperitivos y similares Nacionales -  Ahorro  del  10%  del  FONPET   LEY 549-99  (Modelo Financiero) I.C.L.D.</t>
  </si>
  <si>
    <t>Impuesto al Consumo de  vinos, aperitivos y similares extranjeros -  Ahorro  del  10%  del  FONPET   LEY 549-99  (Modelo Financiero) I.C.L.D.</t>
  </si>
  <si>
    <t>Impuesto al Consumo de Cerveza Naciona -   Ahorro  del  10%  del  FONPET   LEY 549-99  (Modelo Financiero)  I.C.L.D.</t>
  </si>
  <si>
    <t>Impuesto al Consumo de Cerveza Extranjera -  Ahorro  del  10%  del  FONPET   LEY 549-99  (Modelo Financiero)  I.C.L.D.</t>
  </si>
  <si>
    <t>Impuesto al Consumo de Tabaco y Cigarrillos Nacionales -  Ahorro  del  10%  del  FONPET   LEY 549-99  (Modelo Financiero) I.C.L.D.</t>
  </si>
  <si>
    <t>Impuesto al Consumo de Tabaco y Cigarrillos Extranjeros - Ahorro  del  10%  del  FONPET   LEY 549-99  (Modelo Financiero)  I.C.L.D.</t>
  </si>
  <si>
    <t>Vehiculos Automotores - Vigencia Actua  - Ahorro  del  10%  del  FONPET   LEY 549-99  (Modelo Financiero)  I.C.L.D.</t>
  </si>
  <si>
    <t>Vehiculos Automotores - Vigencia Anterior - Ahorro  del  10%  del  FONPET   LEY 549-99  (Modelo Financiero) I.C.L.D.</t>
  </si>
  <si>
    <t>Degüello de Ganado Mayor - Ahorro  del  10%  del  FONPET   LEY 549-99   (Modelo Financiero) I.C.L.D.</t>
  </si>
  <si>
    <t>Sobretasa  Gasolina -  Ahorro  del  10%  del  FONPET   LEY 549-99   (Modelo Financiero) I.C.L.D.</t>
  </si>
  <si>
    <t>Intereses por Impuesto sobre Vehiculos Automotores - Ahorro  del  10%  del  FONPET   LEY 549-99   (Modelo Financiero) I.C.L.D.</t>
  </si>
  <si>
    <t>Intereses por Impuesto  - Otros Intereses de Origen Tributario - Ahorro  del  10%  del  FONPET   LEY 549-99  (Modelo Financiero) I.C.L.D.</t>
  </si>
  <si>
    <t>Multas y Sanciones por Impuestos Sobre Vehiculos Automotores - Ahorro  del  10%  del  FONPET   LEY 549-99   (Modelo Financiero) I.C.L.D.</t>
  </si>
  <si>
    <t>Multas y Sanciones por Impuestos -  Otras Sanciones tributarias  - Ahorro  del  10%  del  FONPET   LEY 549-99  (Modelo Financiero) I.C.L.D.</t>
  </si>
  <si>
    <t>Concesiones - Ahorro  del  10%  del  FONPET   LEY 549-99   (Modelo Financiero)  I.C.L.D.</t>
  </si>
  <si>
    <t>Otros Ingresos -  Ahorro  del  10%  del  FONPET   LEY 549-99   (Modelo Financiero)  I.C.L.D.</t>
  </si>
  <si>
    <t>TI.A.2.7.2.3</t>
  </si>
  <si>
    <t xml:space="preserve">Libre Destinacion </t>
  </si>
  <si>
    <t>TI.A.2.7.2.3.01</t>
  </si>
  <si>
    <t>Dererecho Explot.  Monopolio Licores - Libre Destinacion Administracion Central</t>
  </si>
  <si>
    <t>TI.A.2.7.2.3.02</t>
  </si>
  <si>
    <t>Derecho  Explot.  Monopolio Licores - Fondo de Paz</t>
  </si>
  <si>
    <t>TI.A.2.7.2.3.03</t>
  </si>
  <si>
    <t>Derecho Explot.  Monopolio Licores - FONPET</t>
  </si>
  <si>
    <t>TI.A.2.7.2.3.04</t>
  </si>
  <si>
    <t>Dererecho Explot.  Monopolio Licores - Ahorro  del  10%  del  FONPET   LEY 549-99  (Modelo Financiero)  I.C.L.D.</t>
  </si>
  <si>
    <t>TI.A.2.7.2.3.05</t>
  </si>
  <si>
    <t xml:space="preserve">Derecho Explot.  Monopolio Licores - Patrimonio Autonomo </t>
  </si>
  <si>
    <t>TI.A.2.7.2.3.06</t>
  </si>
  <si>
    <t xml:space="preserve">Dererecho Explot.  Monopolio Licores - 1%   I.C.L.D. (Areas   de  Interes Ambiental Ley  1450/2011  ART. 210) </t>
  </si>
  <si>
    <t>TI.A.2.7.2.3.07</t>
  </si>
  <si>
    <t>Derecho Explot.  Monopolio Licores - FONDO DE RENTAS</t>
  </si>
  <si>
    <t>TI.A.2.7.2</t>
  </si>
  <si>
    <t>Participación por el ejercicio del monopolio de licores y alcoholes potables  (LEY 1816/16)</t>
  </si>
  <si>
    <t>TI.A.2.7.2.1</t>
  </si>
  <si>
    <t>Salud</t>
  </si>
  <si>
    <t>TI.A.2.7.2.1.1</t>
  </si>
  <si>
    <t>Destinación preferente Artículo 336 C.P.</t>
  </si>
  <si>
    <t>TI.A.2.7.2.1.1.01</t>
  </si>
  <si>
    <t>Participación por el ejercicio del monopolio de licores y alcoholes potables -Salud  (14% LEY 1816/16)</t>
  </si>
  <si>
    <t>TI.A.2.7.2.2</t>
  </si>
  <si>
    <t xml:space="preserve">Educación </t>
  </si>
  <si>
    <t>TI.A.2.7.2.2.01</t>
  </si>
  <si>
    <t>Participación por el ejercicio del monopolio de licores y alcoholes potables -Educacion  (14% LEY 1816/16)</t>
  </si>
  <si>
    <t>Contrato especifico 33 Derivado del Contrato Plan Radicado Gobernacion 1291 de Junio 22 de 2017 (Ordenanza No 28/17) </t>
  </si>
  <si>
    <t>Contrato especifico 34 Derivado del Contrato Plan Radicado Gobernacion 1294 de Junio 29 de 2017 (Ordenanza No 28/17) </t>
  </si>
  <si>
    <t>TI.B.1.1.4.04 </t>
  </si>
  <si>
    <t>Adicional 2 Convenio Invias Contrato Plan No 2963/2013 Rad. Gobernación No 4859/2013 (Enajenación De ISAGEN) Via Contratación-Guadalupe Dpto Sder  </t>
  </si>
  <si>
    <t>TI.B.1.1.4.05 </t>
  </si>
  <si>
    <t>Adicional 2 Convenio Invias Contrato Plan No 2963/2013 Rad. Gobernación No 4859/2013 (Enajenación de ISAGEN) Via el Carmen-Yarima Dpto Sder  </t>
  </si>
  <si>
    <t>TI.B.1.1.4.06 </t>
  </si>
  <si>
    <t>Adicional 2 Convenio Invias Contrato Plan No 2963/2013 Rad. Gobernación No 4859/2013 (Enajenación de ISAGEN) Via Guacamayo-Contratación Dpto Sder  </t>
  </si>
  <si>
    <t>TI.B.1.1.4.07 </t>
  </si>
  <si>
    <t>Adicional 2 Convenio Invias Contrato Plan No 2963/2013 Rad. Gobernación No 4859/2013 (Enajenación de ISAGEN) Via Guavata Pte Nacional Dpto Sder  </t>
  </si>
  <si>
    <t>TI.B.1.1.4.08 </t>
  </si>
  <si>
    <t>Adicional 2 Convenio Invias Contrato Plan No 2963/2013 Rad. Gobernación No 4859/2013 (Enajenación De ISAGEN) Via La Paz-Gualilo Dpto Sder  </t>
  </si>
  <si>
    <t>TI.B.1.1.4.09 </t>
  </si>
  <si>
    <t>Adicional 2 Convenio Invias Contrato Plan No 2963/2013 Rad. Gobernación No 4859/2013 (Enajenación De ISAGEN) Via Paramo-Socorro Dpto Sder  </t>
  </si>
  <si>
    <t>TI.B.1.1.4.10 </t>
  </si>
  <si>
    <t>Adicional 2 Convenio Invias Contrato Plan No 2963/2013 Rad. Gobernación No 4859/2013 (Enajenación De ISAGEN) Via San Vicente-La Renta Dpto Sder  </t>
  </si>
  <si>
    <t>TI.B.1.1.4.11 </t>
  </si>
  <si>
    <t>Adicional 2 Convenio Invias Contrato Plan No 2963/2013 Rad. Gobernación No 4859/2013 (Enajenación De ISAGEN) Via Socorro-Paramo Dpto Sder  </t>
  </si>
  <si>
    <t>TI.B.1.1.4.12 </t>
  </si>
  <si>
    <t>Adicional 2 Convenio Invias Contrato Plan No 2963/2013 Rad. Gobernación No 4859/2013 (Enajenación De ISAGEN) Via Velez-Chipata-La Paz .Dpto Sder  </t>
  </si>
  <si>
    <t>TI.B.1.1.4.13 </t>
  </si>
  <si>
    <t>Adicional 2 Convenio Invias Contrato Plan No 2963/2013 Rad. Gobernación No 4859/2013 (Enajenación De ISAGEN ) Via Zapatoca Giron Dpto Sder  </t>
  </si>
  <si>
    <t>TI.B.1.1.4.14 </t>
  </si>
  <si>
    <t>Convenio Invias No 1245/17 Radicado Gobernación 2287/17 (Enajenación De ISAGEN) Municipio de Aguada  </t>
  </si>
  <si>
    <t>TI.B.1.1.4.15 </t>
  </si>
  <si>
    <t>Convenio Invias No 1245/17 Radicado Gobernación 2287/17 (Enajenación De ISAGEN) Municipio de Betulia  </t>
  </si>
  <si>
    <t>TI.B.1.1.4.16 </t>
  </si>
  <si>
    <t>Convenio Invias No 1245/17 Radicado Gobernación 2287/17 (Enajenación De ISAGEN) Municipio de Bolivar  </t>
  </si>
  <si>
    <t>TI.B.1.1.4.17 </t>
  </si>
  <si>
    <t>Convenio Invias No 1245/17 Radicado Gobernación 2287/17 (Enajenación de ISAGEN) Municipio De Cabrera  </t>
  </si>
  <si>
    <t>TI.B.1.1.4.18 </t>
  </si>
  <si>
    <t>Convenio Invias No 1245/17 Radicado Gobernación 2287/17 (Enajenación de ISAGEN) Municipio de Cimitarra </t>
  </si>
  <si>
    <t>TI.B.1.1.4.19 </t>
  </si>
  <si>
    <t>Convenio Invias No 1245/17 Radicado Gobernación 2287/17 (Enajenación De ISAGEN) Municipio de Curiti  </t>
  </si>
  <si>
    <t>TI.B.1.1.4.20 </t>
  </si>
  <si>
    <t>Convenio Invias No 1245/17 Radicado Gobernación 2287/17 (Enajenación De ISAGEN) Municipio de Guaca  </t>
  </si>
  <si>
    <t>TI.B.1.1.4.21 </t>
  </si>
  <si>
    <t>Convenio Invias No 1245/17 Radicado Gobernación 2287/17 (Enajenación de ISAGEN) Municipio De Guapota  </t>
  </si>
  <si>
    <t>TI.B.1.1.4.22 </t>
  </si>
  <si>
    <t>Convenio Invias No 1245/17 Radicado Gobernación 2287/17 (Enajenación De ISAGEN) Municipio De Ocamonte  </t>
  </si>
  <si>
    <t>TI.B.1.1.4.23 </t>
  </si>
  <si>
    <t>Convenio Invias No 1245/17 Radicado Gobernación 2287/17 (Enajenación De ISAGEN) Municipio De Paramo  </t>
  </si>
  <si>
    <t>TI.B.1.1.4.24 </t>
  </si>
  <si>
    <t>Convenio Invias No 1245/17 Radicado Gobernación 2287/17 (Enajenación De ISAGEN) Municipio de Puente Nacional  </t>
  </si>
  <si>
    <t>TI.B.1.1.4.25 </t>
  </si>
  <si>
    <t>Convenio Invias No 1245/17 Radicado Gobernación 2287/17 (Enajenación de ISAGEN) Municipio de Valle de San Jose  </t>
  </si>
  <si>
    <t>TI.B.1.1.4.26 </t>
  </si>
  <si>
    <t>Convenio Invias No 1245/17 Radicado Gobernación 2287/17 (Enajenación De ISAGEN) Municipio De Zapatoca  </t>
  </si>
  <si>
    <t>TI.B.1.1.4.27 </t>
  </si>
  <si>
    <t>Convenio Invias No 1245/17 Radicado Gobernación 2287/17 (Enajenación De ISAGEN) Municipio De Palmas Del Socorro  </t>
  </si>
  <si>
    <t>TI.B.1.1.4.28 </t>
  </si>
  <si>
    <t>Convenio Invias No 1245/17 Radicado Gobernación 2287/17 (Enajenación De ISAGEN) Municipio De Pinchote  </t>
  </si>
  <si>
    <t>TI.B.1.1.4.29 </t>
  </si>
  <si>
    <t>Convenio No 1250/17 Radicado Gob No 2288/17 (Enajenación de ISAGEN) Invias  </t>
  </si>
  <si>
    <t>TI.B.1.1.4.30 </t>
  </si>
  <si>
    <t>Convenio No 1374/2017 Coldeportes Radicado Gob 2289/17 (Enajenación De ISAGEN)  </t>
  </si>
  <si>
    <t>TI.B.6.2.1.1.3.02 </t>
  </si>
  <si>
    <t>TI.B.6.2.1.1.3.03 </t>
  </si>
  <si>
    <t>Reintegros I.C.L.D Rec Bce  </t>
  </si>
  <si>
    <t>RECURSOS DE FORZOSA INVERSIÓN (CON DESTINACIÓN ESPECIFICA) </t>
  </si>
  <si>
    <t>S.G.P Agua Potable y Saneamiento Basico Rec. Bce </t>
  </si>
  <si>
    <t>TI.B.6.2.1.2.1.5.01 </t>
  </si>
  <si>
    <t>S.G.P Agua Potable Y Saneamiento Basico Rec. Bce </t>
  </si>
  <si>
    <t>OTROS RECURSOS DE FORZOSA INVERSIÓN DIFERENTES AL SGP (CON DESTINACIÓN ESPECÍFICA) </t>
  </si>
  <si>
    <t>RECURSOS DE COFINANCIACION  </t>
  </si>
  <si>
    <t>TI.B.6.2.1.2.9.10.001 </t>
  </si>
  <si>
    <t>Contrato No 34 Especifico Derivado del Cto Plan-Radicado Gob 1294 del 29 De Junio/2017 Rec Bce </t>
  </si>
  <si>
    <t>TI.B.6.2.1.2.9.10.002 </t>
  </si>
  <si>
    <t>Convenio 1387/17 Unidad Atención Y Rep Int Victimas Radicado Gob No 2293/17 Rec Bce </t>
  </si>
  <si>
    <t>TI.B.6.2.1.2.9.10.003 </t>
  </si>
  <si>
    <t>Convenio 1641/16 Radicado Gob 2268 del 02 De Noviembre 2016 Rec Bce </t>
  </si>
  <si>
    <t>TI.B.6.2.1.2.9.10.004 </t>
  </si>
  <si>
    <t>Convenio Interadministrativo No 2212/17 Municipio de Bucaramanga Rec Bce </t>
  </si>
  <si>
    <t>TI.B.6.2.1.2.9.10.005 </t>
  </si>
  <si>
    <t>Convenio Interadministrativo No 2212/17 Municipio de Floridablanca Rec Bce </t>
  </si>
  <si>
    <t>TI.B.6.2.1.2.9.10.006 </t>
  </si>
  <si>
    <t>Convenio No 1112/2017 Municipio de Barrancabermeja Rec Bce </t>
  </si>
  <si>
    <t>TI.B.6.2.1.2.9.10.007 </t>
  </si>
  <si>
    <t>Convenio No 1112/2017 Municipio de Bucaramanga Rec Bce </t>
  </si>
  <si>
    <t>TI.B.6.2.1.2.9.10.008 </t>
  </si>
  <si>
    <t>Convenio No 1112/2017 Municipio de Floridablanca Rec Bce </t>
  </si>
  <si>
    <t>TI.B.6.2.1.2.9.10.009 </t>
  </si>
  <si>
    <t>Convenio No 1112/2017 Municipio de Girón Rec Bce </t>
  </si>
  <si>
    <t>TI.B.6.2.1.2.9.10.010 </t>
  </si>
  <si>
    <t>Convenio No 1112/2017 Municipio de Piedecuesta Rec Bce </t>
  </si>
  <si>
    <t>TI.B.6.2.1.2.9.10.011 </t>
  </si>
  <si>
    <t>Convenio No 1363/17 Min-Educación Gob No 2290/17 (Enajenación Isagen) Rec Bce </t>
  </si>
  <si>
    <t>TI.B.6.2.1.2.9.10.012 </t>
  </si>
  <si>
    <t>Convenio No 1365/17 Coldeportes Radicado Gob 2286/17 Municipio de Piedecuesta Rec Bce </t>
  </si>
  <si>
    <t>TI.B.6.2.1.2.9.10.013 </t>
  </si>
  <si>
    <t>Convenio No 1374/2017 Coldeportes Radicado Gob 2289/17 (Enajenación de (Isagen) Rec Bce </t>
  </si>
  <si>
    <t>TI.B.6.2.1.2.9.10.014 </t>
  </si>
  <si>
    <t>Convenio Nro 3006765 Radicado Gob 1306 del 04 Julio-2017 Aporte Departamento de Antioquia Rec Bce </t>
  </si>
  <si>
    <t>TI.B.6.2.1.2.9.10.015 </t>
  </si>
  <si>
    <t>Convenio Nro 3006765 Radicado Gob 1306 del 04 Julio-2017 Aporte Ecopetrol Rec Bce </t>
  </si>
  <si>
    <t>TI.B.6.2.1.2.9.10.016 </t>
  </si>
  <si>
    <t>Convenio Nro 3006765 Radicado Gob 1306 del 04 Julio-2017 Aporte Instituto Nacional de Vías "INVIAS" Rec Bce </t>
  </si>
  <si>
    <t>TI.B.6.2.1.2.9.10.017 </t>
  </si>
  <si>
    <t>Convenio Nro 3006765 Radicado Gob 1306 del 04 Julio-2017 Aporte Municipio de Barrancabermeja Rec Bce </t>
  </si>
  <si>
    <t>TI.B.6.2.1.2.9.10.018 </t>
  </si>
  <si>
    <t>Convenio Nro 3006765 Radicado Gob 1306 del 04 Julio-2017 Aporte Municipio de Yondo Rec Bce </t>
  </si>
  <si>
    <t>TI.B.6.2.1.2.9.10.019 </t>
  </si>
  <si>
    <t>Convenio 1513/16 Radicado Gob 2061 del 11 De Octubre 2016 Rec Bce </t>
  </si>
  <si>
    <t>TI.B.6.2.1.2.9.10.020 </t>
  </si>
  <si>
    <t>Convenio 1511/16 Radicado Gob 2262 del 11 De Octubre 2016 Rec Bce </t>
  </si>
  <si>
    <t>TI.B.6.2.1.2.9.10.021 </t>
  </si>
  <si>
    <t>Cont Espec No 002 Derivado del Cont Plan Nación Dpto de Sder 2013-2018 Rad Dpto 1506 Agost 18-2016 Rec Bce </t>
  </si>
  <si>
    <t>TI.B.6.2.1.2.9.10.022 </t>
  </si>
  <si>
    <t>Convenio Interadministrativo Derivado No 2133772 Rec Bce </t>
  </si>
  <si>
    <t>TI.B.6.2.1.2.9.10.023 </t>
  </si>
  <si>
    <t>Convenio Interadministrativo Derivado No 2133895 Rec Bce </t>
  </si>
  <si>
    <t>TI.B.6.2.1.2.9.10.024 </t>
  </si>
  <si>
    <t>Convenio Invías 2963/2013 Radicado Gobernación 4859-2013 (Contrato Plan)  Rec Bce </t>
  </si>
  <si>
    <t>TI.B.6.2.1.2.9.10.025 </t>
  </si>
  <si>
    <t>Convenio Invias N°4859 De 01 De Noviembre De 2013 (Contrato Plan) Rec Bce </t>
  </si>
  <si>
    <t>TI.B.6.2.1.2.9.10.026 </t>
  </si>
  <si>
    <t>Contrato Plan (Conv Invias Nº 4859 De 01 De Nov-2013) Rec Bce </t>
  </si>
  <si>
    <t>TI.B.6.2.1.2.9.10.027 </t>
  </si>
  <si>
    <t>Recursos De Cofinanciación Rec Bce </t>
  </si>
  <si>
    <t>TI.B.6.2.1.2.9.10.028 </t>
  </si>
  <si>
    <t>Recursos de Cofinanciación Convenio 1233 Del 9 De Marzo De 2015 Rec Bce </t>
  </si>
  <si>
    <t>TI.B.6.2.1.2.9.10.029 </t>
  </si>
  <si>
    <t>Adicional 2 Convenio Invias Contrato Plan No 2963/2013 Rad. Gobernación No 4859/2013 (Enajenación de ISAGEN) Vía Contratación-Guadalupe Dpto Sder Rec Bce </t>
  </si>
  <si>
    <t>TI.B.6.2.1.2.9.10.030 </t>
  </si>
  <si>
    <t>Adicional 2 Convenio Invias Contrato Plan No 2963/2013 Rad. Gobernación No 4859/2013 (Enajenación de ISAGEN) Via El Carmen-Yarima Dpto Sder Rec Bce </t>
  </si>
  <si>
    <t>TI.B.6.2.1.2.9.10.031 </t>
  </si>
  <si>
    <t>Adicional 2 Convenio Invias Contrato Plan No 2963/2013 Rad. Gobernación No 4859/2013 (Enajenación de ISAGEN) Via Guacamayo-Contratación Dpto Sder Rec Bce </t>
  </si>
  <si>
    <t>TI.B.6.2.1.2.9.10.032 </t>
  </si>
  <si>
    <t>Adicional 2 Convenio Invias Contrato Plan No 2963/2013 Rad. Gobernación No 4859/2013 (Enajenación de ISAGEN) Vía Paramo-Socorro Dpto Sder Rec Bce </t>
  </si>
  <si>
    <t>TI.B.6.2.1.2.9.10.033 </t>
  </si>
  <si>
    <t>Adicional 2 Convenio Invias Contrato Plan No 2963/2013 Rad. Gobernación No 4859/2013 (Enajenación de ISAGEN) Vía Socorro-Paramo Dpto Sder Rec Bce </t>
  </si>
  <si>
    <t>TI.B.6.2.1.2.9.10.034 </t>
  </si>
  <si>
    <t>Convenio Invias No 1245/17 Radicado Gobernación 2287/17 (Enajenación de ISAGEN ) Municipio de Aguada Rec Bce </t>
  </si>
  <si>
    <t>TI.B.6.2.1.2.9.10.035 </t>
  </si>
  <si>
    <t>Convenio Invias No 1245/17 Radicado Gobernación 2287/17 (Enajenación De de ISAGEN) Municipio de Betulia Rec Bce </t>
  </si>
  <si>
    <t>TI.B.6.2.1.2.9.10.036 </t>
  </si>
  <si>
    <t>Convenio Invias No 1245/17 Radicado Gobernacion 2287/17 (Enagenacion De de ISAGEN) Municipio de Bolivar Rec Bce </t>
  </si>
  <si>
    <t>TI.B.6.2.1.2.9.10.037 </t>
  </si>
  <si>
    <t>Convenio Invias No 1245/17 Radicado Gobernacion 2287/17 (Enajenación de ISAGEN) Municipio De Cabrera Rec Bce </t>
  </si>
  <si>
    <t>TI.B.6.2.1.2.9.10.038 </t>
  </si>
  <si>
    <t>Convenio Invias No 1245/17 Radicado Gobernación 2287/17 (Enajenación de ISAGEN) Municipio De Cimitarra Rec Bce </t>
  </si>
  <si>
    <t>TI.B.6.2.1.2.9.10.039 </t>
  </si>
  <si>
    <t>Convenio Invias No 1245/17 Radicado Gobernacion 2287/17 (Enajenación De de ISAGEN) Municipio De Curiti Rec Bce </t>
  </si>
  <si>
    <t>TI.B.6.2.1.2.9.10.040 </t>
  </si>
  <si>
    <t>Convenio Invias No 1245/17 Radicado Gobernación 2287/17 (Enajenación de ISAGEN) Municipio De Guaca Rec Bce </t>
  </si>
  <si>
    <t>TI.B.6.2.1.2.9.10.041 </t>
  </si>
  <si>
    <t>Convenio Invias No 1245/17 Radicado Gobernación 2287/17 (Enajenación De de ISAGEN) Municipio De Guapota Rec Bce </t>
  </si>
  <si>
    <t>TI.B.6.2.1.2.9.10.042 </t>
  </si>
  <si>
    <t>Convenio Invias No 1245/17 Radicado Gobernación 2287/17 (Enajenación De de ISAGEN) Municipio De Ocamonte Rec Bce </t>
  </si>
  <si>
    <t>TI.B.6.2.1.2.9.10.043 </t>
  </si>
  <si>
    <t>Convenio Invias No 1245/17 Radicado Gobernación 2287/17 (Enagenacion de ISAGEN) Municipio De Paramo Rec Bce </t>
  </si>
  <si>
    <t>TI.B.6.2.1.2.9.10.044 </t>
  </si>
  <si>
    <t>Convenio Invias No 1245/17 Radicado Gobernación 2287/17 (Enajenación de ISAGEN) Municipio De Puente Nacional Rec Bce </t>
  </si>
  <si>
    <t>TI.B.6.2.1.2.9.10.045 </t>
  </si>
  <si>
    <t>Convenio Invias No 1245/17 Radicado Gobernación 2287/17 (Enajenación De de ISAGEN) Municipio de Valle De San Jose Rec Bce </t>
  </si>
  <si>
    <t>TI.B.6.2.1.2.9.10.046 </t>
  </si>
  <si>
    <t>Convenio Invias No 1245/17 Radicado Gobernación 2287/17 (Enajenación De de ISAGEN) Municipio De Zapatoca Rec Bce </t>
  </si>
  <si>
    <t>TI.B.6.2.1.2.9.10.047 </t>
  </si>
  <si>
    <t>Convenio Invias No 1245/17 Radicado Gobernación 2287/17 (Enajenación De de ISAGEN) Municipio De Palmas Del Socorro Rec Bce </t>
  </si>
  <si>
    <t>TI.B.6.2.1.2.9.10.048 </t>
  </si>
  <si>
    <t>Convenio Invias No 1245/17 Radicado Gobernacion 2287/17 (Enajenación De de ISAGEN Municipio De Pinchote Rec Bce </t>
  </si>
  <si>
    <t>TI.B.6.2.1.2.9.10.049 </t>
  </si>
  <si>
    <t>Convenio No 1250/17 Radicado Gob No 2288/17 (Enajenación De de ISAGEN) Invias Rec Bce </t>
  </si>
  <si>
    <t>TI.B.6.2.1.2.9.10.050 </t>
  </si>
  <si>
    <t>Convenio No 1250/2017 Radicado Gob No 2288/17 (Enajenación De de ISAGEN) Municipio De Piedecuesta Rec Bce </t>
  </si>
  <si>
    <t>TI.B.6.2.1.2.9.10.051 </t>
  </si>
  <si>
    <t>Recursos De Cofinanciación Convenio No 47/759-2017 de ISAGEN S.A Rad Gob.1288-2017 Rec Bce </t>
  </si>
  <si>
    <t>CREDITO INTERNO BANCA COMERCIAL REC BCE  </t>
  </si>
  <si>
    <t>Crédito Interno - Banca Comercial Privada Rec Bce </t>
  </si>
  <si>
    <t>ESCISION ESSA REC.BCE   </t>
  </si>
  <si>
    <t>EXCEDENTES IDESAN REC. BCE  </t>
  </si>
  <si>
    <t>Excedentes IDESAN Rec Bce  </t>
  </si>
  <si>
    <t>FONDO DE PAZ REC BCE  </t>
  </si>
  <si>
    <t>Fondo de Paz Rec Bce  </t>
  </si>
  <si>
    <t>CONTRIBUCION A LA VALORIZACION REC BCE </t>
  </si>
  <si>
    <t>Contribución a la Valorización Rec Bce  </t>
  </si>
  <si>
    <t>DIVIDENDOS REC BCE  </t>
  </si>
  <si>
    <t>TI.B.6.2.1.2.9.16.001 </t>
  </si>
  <si>
    <t>Dividendos Fondo Regional De Garantías De Santander FGS S.A.Rec Bce   </t>
  </si>
  <si>
    <t>TI.B.6.2.1.2.9.16.002 </t>
  </si>
  <si>
    <t>Dividendos Inmobiliaria Cadenalco Rec Bce   </t>
  </si>
  <si>
    <t>MINCULTURA REC BCE  </t>
  </si>
  <si>
    <t>4% Impuesto Al Consumo Telefonía Móvil Rec Bce </t>
  </si>
  <si>
    <t>VALORIZACION DE ACTIVOS EMPRESA ESSA REC BCE  </t>
  </si>
  <si>
    <t>Valorización de Activos Empresa Essa Rec Bce  </t>
  </si>
  <si>
    <t>PRO -DESARROLLO REC. BCE </t>
  </si>
  <si>
    <t>PRO-ELECTRIFICACIÓN RURAL REC BCE </t>
  </si>
  <si>
    <t>Pro-Electrificación Rural Rec Bce  </t>
  </si>
  <si>
    <t>Pro-Cultura Rec Bce  </t>
  </si>
  <si>
    <t>Pro-Cultura - Rec Bce  </t>
  </si>
  <si>
    <t>Pro-Reforestación Rec Bce  </t>
  </si>
  <si>
    <t>Pro-reforestación - Rec Bce  </t>
  </si>
  <si>
    <t>TI.B.6.2.1.2.9.3.001 </t>
  </si>
  <si>
    <t>Contribución Sobre Contrato de Obra Pública - Ejercito Nacional Rec.Bce </t>
  </si>
  <si>
    <t>TI.B.6.2.1.2.9.3.002 </t>
  </si>
  <si>
    <t>Contribución Sobre Contrato de Obra Pública - Unidad Especial Migración Colombia Rec Bce </t>
  </si>
  <si>
    <t>TI.B.6.2.1.2.9.3.003 </t>
  </si>
  <si>
    <t>Contribución Sobre Cto de Obra Pública Fondo de Seguridad Ciudadana Dto 066/2012 Rec.Bce </t>
  </si>
  <si>
    <t>TI.B.6.2.1.2.9.3.004 </t>
  </si>
  <si>
    <t>Contribución Sobre Cto de Obra Pública Policia Naciona Dto 066/2012 Rec.Bce </t>
  </si>
  <si>
    <t>TI.B.6.2.1.2.9.3.005 </t>
  </si>
  <si>
    <t>Contribución Sobre Cto De Obra Pública Unidad Nacional De Protección Dto 066/2012 Re.Bce </t>
  </si>
  <si>
    <t>TI.B.6.2.1.2.9.3.006 </t>
  </si>
  <si>
    <t>Contribución Sobre Cto Obra Pub Cuerpo Técnico Invest Seccional Sder CTI Dto 066/2012 Rce Bce. </t>
  </si>
  <si>
    <t>RENDIMIENTOS  </t>
  </si>
  <si>
    <t>TI.B.6.2.1.2.9.4.1 </t>
  </si>
  <si>
    <t>RENDIMIENTOS ESTAMPILLAS  </t>
  </si>
  <si>
    <t>TI.B.6.2.1.2.9.4.1.01 </t>
  </si>
  <si>
    <t>Rendimientos Pro -Desarrollo Rec. Bce   </t>
  </si>
  <si>
    <t>TI.B.6.2.1.2.9.4.1.01.01 </t>
  </si>
  <si>
    <t>Rendimientos Pro-Desarrollo Inversión 25% Inf. Deportiva Rec. Bce  </t>
  </si>
  <si>
    <t>TI.B.6.2.1.2.9.4.1.01.02 </t>
  </si>
  <si>
    <t>Rendimientos Pro-Desarrollo Inversión 50% Saneamiento Básico Rec. Bce  </t>
  </si>
  <si>
    <t>TI.B.6.2.1.2.9.4.2 </t>
  </si>
  <si>
    <t>RENDIMIENTOS ESCISIÓN ESSA REC BCE </t>
  </si>
  <si>
    <t>TI.B.6.2.1.2.9.4.2.01 </t>
  </si>
  <si>
    <t>Rendimientos Escisión Essa Rec Bce </t>
  </si>
  <si>
    <t>REINTEGROS  </t>
  </si>
  <si>
    <t>TI.B.6.2.1.2.9.5.002 </t>
  </si>
  <si>
    <t>Reintegro Reserva De Jubilados (MHCP) Con Situación De Fondos Rec Bce </t>
  </si>
  <si>
    <t>Reintegros ICLD Equidad De Género Ord.28/10 Rec Bce </t>
  </si>
  <si>
    <t>UTILIDADES EMPRESA ESSA REC BCE  </t>
  </si>
  <si>
    <t>utilidades Empresa ESSA Rec Bce  </t>
  </si>
  <si>
    <t>FONDO DE CONTINGENCIA  REC.BCE   </t>
  </si>
  <si>
    <t>Fondo de Contingencia Rec.Bce  </t>
  </si>
  <si>
    <t>EQUIDAD DE GENERO ORD. 28/10 REC BCE  </t>
  </si>
  <si>
    <t>Equidad de Genero ORD. 28/10 Rec Bce  </t>
  </si>
  <si>
    <t>MARGEN DE COMERCIALIZACION REC BCE  </t>
  </si>
  <si>
    <t>Margen De Comercialización Rec Bce  </t>
  </si>
  <si>
    <t>TI.A.2.5.3 </t>
  </si>
  <si>
    <t>Otras Rentas Contractuales </t>
  </si>
  <si>
    <t>TI.A.2.5.3.01 </t>
  </si>
  <si>
    <t>SISTEMA GENERAL DE PARTICIPACIONES EDUCACION </t>
  </si>
  <si>
    <t>TI.A.2.6.2.1.1.1.2 </t>
  </si>
  <si>
    <t>TI.A.2.6.2.1.1.1.2.01 </t>
  </si>
  <si>
    <t>TI.A.2.6.2.1.1.1.2.02 </t>
  </si>
  <si>
    <t>TI.B.1.1.5 </t>
  </si>
  <si>
    <t>Programas Otros Sectores </t>
  </si>
  <si>
    <t>TI.B.1.1.5.01 </t>
  </si>
  <si>
    <t>Convenio No 1112/2017 Municipio de Bucaramanga </t>
  </si>
  <si>
    <t>TI.B.1.1.5.02 </t>
  </si>
  <si>
    <t>Convenio No 1112/2017 Municipio de Barrancabermeja </t>
  </si>
  <si>
    <t>TI.B.1.1.5.03 </t>
  </si>
  <si>
    <t>Convenio No 1112/2017 Municipio de Girón </t>
  </si>
  <si>
    <t>TI.B.1.1.5.04 </t>
  </si>
  <si>
    <t>Convenio No 1112/2017 Municipio de Piedecuesta </t>
  </si>
  <si>
    <t>TI.B.1.1.5.05 </t>
  </si>
  <si>
    <t>Convenio No 1112/2017 Municipio de Floridablanca </t>
  </si>
  <si>
    <t>TI.B.1.1.5.06 </t>
  </si>
  <si>
    <t>TI.B.1.1.5.07 </t>
  </si>
  <si>
    <t>TI.B.1.1.5.08 </t>
  </si>
  <si>
    <t>TI.B.1.1.5.09 </t>
  </si>
  <si>
    <t>TI.B.1.1.5.10 </t>
  </si>
  <si>
    <t>TI.B.1.1.5.11 </t>
  </si>
  <si>
    <t>TI.B.1.4.01.02 </t>
  </si>
  <si>
    <t>EXCEDENTES IDESAN </t>
  </si>
  <si>
    <t>TI.B.1.4.01.02.01 </t>
  </si>
  <si>
    <t>Excedentes IDESAN </t>
  </si>
  <si>
    <t>TI.B.13.10.09 </t>
  </si>
  <si>
    <t>Reintegros Margen de Comercialización </t>
  </si>
  <si>
    <t>TI.B.13.10.10 </t>
  </si>
  <si>
    <t>Reintegros Pro-Anciano </t>
  </si>
  <si>
    <t>TI.B.13.10.11 </t>
  </si>
  <si>
    <t>Reintegros Pro-Electrificación </t>
  </si>
  <si>
    <t>TI.B.13.10.12 </t>
  </si>
  <si>
    <t>Reintegros Pro-Hospitales </t>
  </si>
  <si>
    <t>TI.B.13.10.13 </t>
  </si>
  <si>
    <t>Reintegros Fondo Tabacalero </t>
  </si>
  <si>
    <t>TI.B.13.10.14 </t>
  </si>
  <si>
    <t>Reintegros A.C.P.M </t>
  </si>
  <si>
    <t>TI.B.13.10.15 </t>
  </si>
  <si>
    <t>Reintegros Sobretasa Gasolina </t>
  </si>
  <si>
    <t>TI.B.13.10.18.01 </t>
  </si>
  <si>
    <t>Reintegros Rendimientos Margen De Comercialización </t>
  </si>
  <si>
    <t>TI.B.13.10.18.03 </t>
  </si>
  <si>
    <t>Reintegros Rendimientos Pro Desarrollo </t>
  </si>
  <si>
    <t>TI.B.13.10.18.04 </t>
  </si>
  <si>
    <t>Reintegros Rendimientos Pro anciano </t>
  </si>
  <si>
    <t>TI.B.13.10.18.07 </t>
  </si>
  <si>
    <t>Reintegros Rendimientos Pro Hospitales </t>
  </si>
  <si>
    <t>TI.B.13.10.18.08 </t>
  </si>
  <si>
    <t>Reintegros Rendimientos Pro Reforestación </t>
  </si>
  <si>
    <t>TI.B.13.10.18.09 </t>
  </si>
  <si>
    <t>Reintegros Rendimientos Fondo Tabacalero </t>
  </si>
  <si>
    <t>TI.B.13.10.18.15 </t>
  </si>
  <si>
    <t>Reintegros Rendimientos Contribución Sobre Contrato De Obra Publica - Unidad Nacional De Protección </t>
  </si>
  <si>
    <t>TI.B.13.10.18.16 </t>
  </si>
  <si>
    <t>Reintegros Rendimientos A.C.P.M </t>
  </si>
  <si>
    <t>TI.B.13.10.18.17 </t>
  </si>
  <si>
    <t>Reintegros Rendimientos Sobretasa Gasolina </t>
  </si>
  <si>
    <t>TI.B.13.10.18.18 </t>
  </si>
  <si>
    <t>Reintegros Crédito Interno Findeter Vias </t>
  </si>
  <si>
    <t>TI.B.13.10.18.19 </t>
  </si>
  <si>
    <t>Reintegros Rendimientos Utilidades Empresa ESSA </t>
  </si>
  <si>
    <t>TI.B.13.10.18.21 </t>
  </si>
  <si>
    <t>TI.B.13.10.18.22 </t>
  </si>
  <si>
    <t>TI.B.13.10.18.25 </t>
  </si>
  <si>
    <t>Reintegros Rendimientos Participación, Introducción y Comercialización de Licores </t>
  </si>
  <si>
    <t>TI.B.13.10.18.26 </t>
  </si>
  <si>
    <t>Reintegros Rendimientos crédito Interno Findeter Vias </t>
  </si>
  <si>
    <t>TI.B.13.10.19 </t>
  </si>
  <si>
    <t>Reintegros Pro-Desarrollo 50% Saneamiento Basico </t>
  </si>
  <si>
    <t>TI.B.13.10.20 </t>
  </si>
  <si>
    <t>Reintegros Pro-Desarrollo 25% Infraestructura Educativa </t>
  </si>
  <si>
    <t>TI.B.13.10.21 </t>
  </si>
  <si>
    <t>Reintegros Pro-Desarrollo 25% Infraestructura Deportiva </t>
  </si>
  <si>
    <t>TI.B.13.10.22 </t>
  </si>
  <si>
    <t>Reintegros Participación, Introducción y Comercialización de Licores </t>
  </si>
  <si>
    <t>TI.B.13.10.23 </t>
  </si>
  <si>
    <t>Reintegros credito Interno Banca Comercial </t>
  </si>
  <si>
    <t>TI.B.13.10.24 </t>
  </si>
  <si>
    <t>Reintegros ICLD Equidad de Genero Ord.28/10 </t>
  </si>
  <si>
    <t>TI.B.13.13 </t>
  </si>
  <si>
    <t>Reintegros Provenientes de Recursos SGP con destinación especifica - Agua potable y saneamiento básico </t>
  </si>
  <si>
    <t>TI.B.13.13.01 </t>
  </si>
  <si>
    <t>Reintegros Agua Potable y Saneamiento Basico (PDA) </t>
  </si>
  <si>
    <t>TI.B.4 </t>
  </si>
  <si>
    <t>TI.B.4.1 </t>
  </si>
  <si>
    <t>INTERNO </t>
  </si>
  <si>
    <t>TI.B.4.1.5 </t>
  </si>
  <si>
    <t>BANCA COMERCIAL PRIVADA </t>
  </si>
  <si>
    <t>TI.B.4.1.5.01 </t>
  </si>
  <si>
    <t>Credito Banca Comercial Privada </t>
  </si>
  <si>
    <t>Subcuenta Otros Gastos en Salud Inversión </t>
  </si>
  <si>
    <t>TI.A.1.17.1.03.01 </t>
  </si>
  <si>
    <t>TI.A.2.2.9 </t>
  </si>
  <si>
    <t>MULTAS,INFRACCIONES Y SANCIONES POR VOLACION AL REGIMEN DE VENTA DE MEDICAMENTOS CONTROLADOS </t>
  </si>
  <si>
    <t>TI.A.2.2.9.01 </t>
  </si>
  <si>
    <t>Medicamentos Controlados </t>
  </si>
  <si>
    <t>TI.A.2.4.10.01.05 </t>
  </si>
  <si>
    <t>TRANSFERENCIAS DE LIBRE DESTINACION </t>
  </si>
  <si>
    <t>TI.A.2.6.1.2.5 </t>
  </si>
  <si>
    <t>OTRAS TRANSFERENCIAS DEL NIVEL DEPARTAMENTAL </t>
  </si>
  <si>
    <t>TI.A.2.6.1.2.5.01 </t>
  </si>
  <si>
    <t>Subcuenta Otros Gastos en Salud - Funcionamiento </t>
  </si>
  <si>
    <t>TI.A.2.6.2.1.8.1.10.01.01.04 </t>
  </si>
  <si>
    <t>Ayudas Financieras de la Nacion para Programas de Salud Publica </t>
  </si>
  <si>
    <t>TI.A.2.6.2.1.8.1.11 </t>
  </si>
  <si>
    <t>INGRESOS POR COMPENSACION MENOR RECAUDO DE DERECHOS DE EXPLOTACION DE APUESTAS PERMANENTES </t>
  </si>
  <si>
    <t>TI.A.2.6.2.1.8.1.11.01 </t>
  </si>
  <si>
    <t>TI.A.2.6.2.1.8.1.11.02 </t>
  </si>
  <si>
    <t>TI.A.2.6.2.2 </t>
  </si>
  <si>
    <t>DEL NIVEL DEPARTAMENTAL </t>
  </si>
  <si>
    <t>TI.A.2.6.2.2.10 </t>
  </si>
  <si>
    <t>OTRAS TRANSFERENCIAS DEL NIVEL DEPARTAMENTAL PARA INVERSION </t>
  </si>
  <si>
    <t>TI.A.2.6.2.2.10.01 </t>
  </si>
  <si>
    <t>Subcuenta de Prestacion de Servicios de Salud en lo no Cubierto por Subsidios a la Demanda  </t>
  </si>
  <si>
    <t>TI.A.2.6.2.2.10.02 </t>
  </si>
  <si>
    <t>Subcuenta Otros Gastos en Salud Inversion  </t>
  </si>
  <si>
    <t>TI.A.2.6.2.2.10.03 </t>
  </si>
  <si>
    <t>Subcuenta de Salud Publica Colectiva </t>
  </si>
  <si>
    <t>TI.A.2.6.2.4 </t>
  </si>
  <si>
    <t>DEL NIVEL MUNICIPAL </t>
  </si>
  <si>
    <t>TI.A.2.6.2.4.10 </t>
  </si>
  <si>
    <t>Otras transferencias de Origen Mpal. </t>
  </si>
  <si>
    <t>COFINANCIACION </t>
  </si>
  <si>
    <t>TI.B.1.2 </t>
  </si>
  <si>
    <t>Cofinanciacion Departamental - Nivel Central </t>
  </si>
  <si>
    <t>TI.B.1.2.1 </t>
  </si>
  <si>
    <t>Cofinanciacion Departamental en Programas de Salud </t>
  </si>
  <si>
    <t>TI.B.1.2.1.1 </t>
  </si>
  <si>
    <t>Subcuenta Otros Gastos en Salud - Inversion </t>
  </si>
  <si>
    <t>TI.B.1.3 </t>
  </si>
  <si>
    <t>Cofinanciacion Municipal - Nivel Central </t>
  </si>
  <si>
    <t>TI.B.1.3.1 </t>
  </si>
  <si>
    <t>Cofinanciacion Municipal Programas de Salud </t>
  </si>
  <si>
    <t>TI.B.1.3.1.4 </t>
  </si>
  <si>
    <t>Cofinanciacion Municipal en Programas de Salud Otros Diferentes a los Anteriores con Destino a Salud </t>
  </si>
  <si>
    <t>UTILIDADES Y EXCEDENTES FINANCIEROS (EMPRESAS INDUSTRIALES, COMERCIALES Y ESTABLECIMIENTOS PUBLICOS) </t>
  </si>
  <si>
    <t>TI.B.11.02 </t>
  </si>
  <si>
    <t>UTILIDADES DE EMPRESAS INDUSTRIALES Y COMERCIALES </t>
  </si>
  <si>
    <t>TI.B.11.02.01 </t>
  </si>
  <si>
    <t>TI.B.11.02.01.01 </t>
  </si>
  <si>
    <t>Aportes del Departamento </t>
  </si>
  <si>
    <t>TI.B.14.01.01 </t>
  </si>
  <si>
    <t>Reintegros Incapacidades - Funcionamiento </t>
  </si>
  <si>
    <t>TI.B.14.01.02 </t>
  </si>
  <si>
    <t>Reintegros Incapacidades - Salud Publica </t>
  </si>
  <si>
    <t>TI.B.14.01.04 </t>
  </si>
  <si>
    <t>Otros Ingresos - Subcuenta Otros Gastos en Salud -Inversion </t>
  </si>
  <si>
    <t>TI.B.14.01.05 </t>
  </si>
  <si>
    <t>Aportes del Dpto.-Subcuenta Prestacion de Servicios Poblacion Pobre </t>
  </si>
  <si>
    <t>TI.B.14.01.06 </t>
  </si>
  <si>
    <t>Reintegros Varios </t>
  </si>
  <si>
    <t>TI.B.6.1.2.2.3 </t>
  </si>
  <si>
    <t>Recursos de Forzosa Inversión - Salud Prestación del Servicio a la Población pobre no Afiliada </t>
  </si>
  <si>
    <t>TI.B.6.1.2.2.4 </t>
  </si>
  <si>
    <t>Recursos de forzosa inversión - Salud: Otros diferentes a los anteriores con destino a salud </t>
  </si>
  <si>
    <t>Recursos de Forzosa Inversión - Salud : Otros diferentes a los anteriores con destino a Salud </t>
  </si>
  <si>
    <t>TI.B.6.2.1.2.1.2 </t>
  </si>
  <si>
    <t>Recursos de Forsoza Inversion Salud </t>
  </si>
  <si>
    <t>TI.B.6.2.1.2.1.2.2 </t>
  </si>
  <si>
    <t>Recursos de Forsoza Inversion Salud Publica </t>
  </si>
  <si>
    <t>TI.B.6.2.1.2.1.2.3 </t>
  </si>
  <si>
    <t>Recursos de Forsoza Inversion Salud Prestacion de Servicios a la Poblacion Pobre no Afiliada </t>
  </si>
  <si>
    <t>TI.B.6.2.1.2.1.22 </t>
  </si>
  <si>
    <t>Subcuenta Prestacion de Servicios Poblacion Pobre </t>
  </si>
  <si>
    <t>Ayudas Financieras de la Nacion </t>
  </si>
  <si>
    <t>Recursos Ley 1393/2010 </t>
  </si>
  <si>
    <t>Rendimientos Financieros </t>
  </si>
  <si>
    <t>Rentas Cedidas y de Destinacion Especial </t>
  </si>
  <si>
    <t>TI.B.6.2.1.2.9.3.1 </t>
  </si>
  <si>
    <t>TI.B.6.2.1.2.9.3.2 </t>
  </si>
  <si>
    <t>TI.B.6.2.1.2.9.3.3 </t>
  </si>
  <si>
    <t>Rentas Cedidas y de Destinación Especial </t>
  </si>
  <si>
    <t>Subcuenta Prestacion de Servicios Poblacion Pobre no Asegurada </t>
  </si>
  <si>
    <t>TI.B.6.2.1.2.9.4.3 </t>
  </si>
  <si>
    <t>TI.B.6.2.1.2.9.4.4 </t>
  </si>
  <si>
    <t>OTROS RECURSOS </t>
  </si>
  <si>
    <t>TI.B.6.2.1.2.9.5.1 </t>
  </si>
  <si>
    <t>Fondo Rotatorio de Estupefacientes </t>
  </si>
  <si>
    <t>TI.B.6.2.2.10 </t>
  </si>
  <si>
    <t>PASIVOS EXIGIBLES - SALUD </t>
  </si>
  <si>
    <t>TI.B.6.2.2.10.1 </t>
  </si>
  <si>
    <t>TI.B.6.2.2.10.1.1 </t>
  </si>
  <si>
    <t>Subcuenta Otros Gastos en Salud Funcinamiento - Gastos Personales </t>
  </si>
  <si>
    <t>TI.B.6.2.2.10.1.2 </t>
  </si>
  <si>
    <t>Subcuenta Otros Gastos en Salud Funcinamiento - Gastos Generales </t>
  </si>
  <si>
    <t>TI.B.6.2.2.10.2 </t>
  </si>
  <si>
    <t>SUBCUENTA SALUD PUBLICA COLECTIVA </t>
  </si>
  <si>
    <t>TI.B.6.2.2.10.2.1 </t>
  </si>
  <si>
    <t>TI.B.6.2.2.10.2.2 </t>
  </si>
  <si>
    <t>Ayudas Financieras de la Nación </t>
  </si>
  <si>
    <t>TI.B.6.2.2.10.2.3 </t>
  </si>
  <si>
    <t>TI.B.6.2.2.10.2.4 </t>
  </si>
  <si>
    <t>TI.B.6.2.2.10.3 </t>
  </si>
  <si>
    <t>TI.B.6.2.2.10.3.1 </t>
  </si>
  <si>
    <t>TI.B.6.2.2.10.3.2 </t>
  </si>
  <si>
    <t>TI.B.6.2.2.10.3.3 </t>
  </si>
  <si>
    <t>TI.B.6.2.2.10.3.4 </t>
  </si>
  <si>
    <t>TI.B.6.2.2.10.3.5 </t>
  </si>
  <si>
    <t>Rentas Cedidas </t>
  </si>
  <si>
    <t>TI.B.6.2.2.2.1.10.02 </t>
  </si>
  <si>
    <t>Recursos de Forsoza Inversion - Salud Publica Colectiva </t>
  </si>
  <si>
    <t>TI.B.6.2.2.2.1.10.03 </t>
  </si>
  <si>
    <t>Recursos de Forsoza Inversion - Prestacion de Servicios Poblacion Pobre no Afiliada </t>
  </si>
  <si>
    <t>TI.B.6.2.2.2.1.2.3 </t>
  </si>
  <si>
    <t>TI.B.6.2.2.2.1.3 </t>
  </si>
  <si>
    <t>TI.B.6.2.2.2.9.03 </t>
  </si>
  <si>
    <t>Subcuenta Prestacion de Servicios Poblacion Pobre no Afiliada </t>
  </si>
  <si>
    <t>TI.B.6.2.2.2.9.1 </t>
  </si>
  <si>
    <t>TI.B.6.2.2.2.9.1.1 </t>
  </si>
  <si>
    <t>TI.B.6.2.2.2.9.10.1.1 </t>
  </si>
  <si>
    <t>Subcuenta Otros Gastos en Salud Funcionamiento - Gastos Personales </t>
  </si>
  <si>
    <t>TI.B.6.2.2.2.9.10.1.2 </t>
  </si>
  <si>
    <t>Subcuenta Otros Gastos en Salud Funcionamiento - Gastos Generales </t>
  </si>
  <si>
    <t>TI.B.6.2.2.2.9.10.1.3 </t>
  </si>
  <si>
    <t>Subcuenta Otros Gastos en Salud Funcionamiento - Otros Ingresos </t>
  </si>
  <si>
    <t>TI.B.6.2.2.2.9.10.2.1 </t>
  </si>
  <si>
    <t>TI.B.6.2.2.2.9.10.2.2 </t>
  </si>
  <si>
    <t>TI.B.6.2.2.2.9.10.2.3 </t>
  </si>
  <si>
    <t>TI.B.6.2.2.2.9.2 </t>
  </si>
  <si>
    <t>TI.B.6.2.2.2.9.2.1 </t>
  </si>
  <si>
    <t>TI.B.6.2.2.2.9.3 </t>
  </si>
  <si>
    <t>SUBCUENTA OTROS GASTOS EN SALUD FUNCIONAMIENTO </t>
  </si>
  <si>
    <t>TI.B.6.2.2.2.9.3.1 </t>
  </si>
  <si>
    <t>TI.B.6.2.2.2.9.3.2 </t>
  </si>
  <si>
    <t>Subcuenta Otros Gastos en Salud Funcionamiento - Otras Transferencias </t>
  </si>
  <si>
    <t>TI.B.6.2.2.2.9.4 </t>
  </si>
  <si>
    <t>TI.B.6.2.2.2.9.4.1 </t>
  </si>
  <si>
    <t>TI.B.6.2.2.2.9.5 </t>
  </si>
  <si>
    <t>TI.B.6.2.2.2.9.5.1 </t>
  </si>
  <si>
    <t>TI.B.7.1.3 </t>
  </si>
  <si>
    <t>Venta de Terrenos </t>
  </si>
  <si>
    <t>TI.B.7.1.3.1 </t>
  </si>
  <si>
    <t>Aporte del Dpto. - Subcuenta de Prestacion de Servicios de Salud en lo no Cubierto por Subsidios a la Demanda </t>
  </si>
  <si>
    <t>TI.B.8.2.1.2.3 </t>
  </si>
  <si>
    <t>Provenientes de Recursos de SGP con destinacion especifica-Salud Servicios a la Poblacion Pobre no afiliada </t>
  </si>
  <si>
    <t>TI.B.8.2.1.2.4.04 </t>
  </si>
  <si>
    <t>Rendimientos Financieros Hospitales Liquidados </t>
  </si>
  <si>
    <t>TI.B.8.2.3.2.05 </t>
  </si>
  <si>
    <t>Transferencias de libre destinación </t>
  </si>
  <si>
    <t>TI.A.2.6.1.1 </t>
  </si>
  <si>
    <t>Del Nivel Nacional </t>
  </si>
  <si>
    <t>TI.A.2.6.1.1.7 </t>
  </si>
  <si>
    <t>Otras transferencias del nivel central nacional para funcionamiento </t>
  </si>
  <si>
    <t>TI.A.2.6.1.1.7.10 </t>
  </si>
  <si>
    <t>Otros Ingresos no Tributarios </t>
  </si>
  <si>
    <t>TI.B.13.10 </t>
  </si>
  <si>
    <t>OTROS REINTEGROS </t>
  </si>
  <si>
    <t>TI.B.13.10.1 </t>
  </si>
  <si>
    <t>Reintegros SGP vigencias anteriores </t>
  </si>
  <si>
    <t>SUPERAVIT FISCAL VIGENCIAS ANTERIORES NO INCORPORADO </t>
  </si>
  <si>
    <t>RECURSOS DE FORZOSA INVERSION (CON DESTINACION ESPECIFICA) </t>
  </si>
  <si>
    <t>TI.B.6.2.2.2.1.1 </t>
  </si>
  <si>
    <t>RECURSOS DE FORZOSA INVERSION - EDUCACION </t>
  </si>
  <si>
    <t>TI.B.6.2.2.2.1.1.1 </t>
  </si>
  <si>
    <t>Otros Recursos de Forzosa Inversion diferentes al SGP (con destinacion Especifica) </t>
  </si>
  <si>
    <t>Rendimientos por operaciones financieras Educación para el trabajo </t>
  </si>
  <si>
    <t>FONDO DE GESTION DEL RIESGO DE DESASTRES DPTO </t>
  </si>
  <si>
    <t>TOTAL  FONDO DE GESTION DEL RIESGO DE DESASTRES DPTO </t>
  </si>
  <si>
    <t>INGRESOS FONDO DE GESTION DE RIESGO DE DESASTRES DEL DEPARTAMENTO DE SANTANDER VIGENCIA 2018 </t>
  </si>
  <si>
    <t>ICLD DERECHO DE EXPLOTACION DE MONOPOLIOS DE LICORES -  FONDO DE RENTAS </t>
  </si>
  <si>
    <t>RENDIMIENTOS PRO-REFORESTACION  REC BCE</t>
  </si>
  <si>
    <t>PARA EL BIENESTAR DEL ADULTO MAYOR INVERSION </t>
  </si>
  <si>
    <t>CONTRIBUCION SOBRE CTO DE OBRA PUBLICA UNIDAD NACIONAL DE PROTECCION DTO 066/2012 RE.BCE </t>
  </si>
  <si>
    <t>CONTRIBUCION SOBRE CONTRATO DE OBRA PUBLICA -CTI </t>
  </si>
  <si>
    <t>CREDITO INTERNO - BANCA COMERCIAL PRIVADA </t>
  </si>
  <si>
    <t>REINTEGROS ICLD </t>
  </si>
  <si>
    <t>REINTEGROS ICLD  REC. BCE</t>
  </si>
  <si>
    <t>ICLD EQUIDAD DE GENERO ORD. 28/10 </t>
  </si>
  <si>
    <t>REINTEGROS ESCISION ESSA </t>
  </si>
  <si>
    <t>REINTEGROS ESCISION ESSA  REC. BCE </t>
  </si>
  <si>
    <t>REINTEGROS UTILIDADES EMPRESA ESSA REC BCE </t>
  </si>
  <si>
    <t>RENDIMIENTOS UTILIDADES EMPRESA ESSA REC BCE </t>
  </si>
  <si>
    <t>UTILIDADES EMPRESAS ESSA REC.BCE </t>
  </si>
  <si>
    <t>ADICIONAL 2 CONVENIO INVIAS CONTRATO PLAN NO 2963/2013 RAD. GOBERNACIóN NO 4859/2013 (ENAJENACION DE ISAGEN) VIA GUAVATA PTE NACIONAL DPTO SDER </t>
  </si>
  <si>
    <t>ADICIONAL 2 CONVENIO INVIAS CONTRATO PLAN NO 2963/2013 RAD. GOBERNACIóN NO 4859/2013 (ENAJENACION DE ISAGEN) VIA LA PAZ-GUALILO DPTO SDER </t>
  </si>
  <si>
    <t>ADICIONAL 2 CONVENIO INVIAS CONTRATO PLAN NO 2963/2013 RAD. GOBERNACIóN NO 4859/2013 (ENAJENACION DE ISAGEN) VIA SAN VICENTE-LA RENTA DPTO SDER </t>
  </si>
  <si>
    <t>ADICIONAL 2 CONVENIO INVIAS CONTRATO PLAN NO 2963/2013 RAD. GOBERNACIóN NO 4859/2013 (ENAJENACION DE ISAGEN) VIA VELEZ-CHIPATA-LA PAZ .DPTO SDER </t>
  </si>
  <si>
    <t>ADICIONAL 2 CONVENIO INVIAS CONTRATO PLAN NO 2963/2013 RAD. GOBERNACIóN NO 4859/2013 (ENAJENACION DE ISAGEN) VIA ZAPATOCA GIRON DPTO SDER </t>
  </si>
  <si>
    <t>ADICIONAL CONVENIO 1233 DE MARZO 09 DEL 2015 </t>
  </si>
  <si>
    <t>CONTRATO ESPECIFICO NO 33 DERIVADO DEL CONT PLAN RAD GOB 1291 DEL 22 DE JUNIO DEL 2017 </t>
  </si>
  <si>
    <t>CONTRATO NO 34 ESPECIFICO DERIVADO DEL CTO PLAN-RADICADO GOB 1294 DEL 29 DE JUNIO/2017 </t>
  </si>
  <si>
    <t>CONVENIO 1510/16 RADICADO GOB 2060 DEL 11 DE OCTUBRE 2016 </t>
  </si>
  <si>
    <t>CONVENIO 1513/16 RADICADO GOB 2061 DEL 11 DE OCTUBRE 2016 </t>
  </si>
  <si>
    <t>CONVENIO 3044/15 PROSPERIDAD SOCIAL - FONDO DE INVERSION PARA LA PAZ DPS </t>
  </si>
  <si>
    <t>CONVENIO COLDEPORTES 772/2016 RAD GOBERNACION NO 002 ENERO 10/2017 </t>
  </si>
  <si>
    <t>CONVENIO COLDEPORTES 773/2016 RAD GOBERNACION NO 034-FEBRERO 01/2017 </t>
  </si>
  <si>
    <t>CONVENIO INTERADMINISTRATIVO NO 1384 DEL 13 DE JULIO/2017MUNICIPIO DE BETULIA </t>
  </si>
  <si>
    <t>CONVENIO INTERADMINISTRATIVO NO 1384 DEL 13 DE JULIO/2017-MUNICIPIO DE GUADALUPE </t>
  </si>
  <si>
    <t>CONVENIO INTERADMINISTRATIVO NO 1384 DEL 13 DE JULIO/2017-MUNICIPIO DE LANDAZURI </t>
  </si>
  <si>
    <t>CONVENIO INTERADMINISTRATIVO NO 1384 DEL 13 DE JULIO/2017-MUNICIPIO DE MATANZA </t>
  </si>
  <si>
    <t>CONVENIO INTERADMINISTRATIVO NO 1384 DEL 13 DE JULIO/2017-MUNICIPIO DE SAN MIGUEL </t>
  </si>
  <si>
    <t>CONVENIO INTERADMINISTRATIVO NO 1384 DEL 13 DE JULIO/2017-MUNICIPIO DE SANTA HELENA DEL OPóN </t>
  </si>
  <si>
    <t>CONVENIO INTERADMINISTRATIVO NO 16 /2017. FND RAD GOBERNACION 1359 DE JULIO 11/2017 </t>
  </si>
  <si>
    <t>CONVENIO NO 1112/2017 MUNICIPIO DE BARRANCABERMEJA </t>
  </si>
  <si>
    <t>CONVENIO NO 1112/2017 MUNICIPIO DE BUCARAMANGA </t>
  </si>
  <si>
    <t>CONVENIO NO 1112/2017 MUNICIPIO DE FLORIDABLANCA </t>
  </si>
  <si>
    <t>CONVENIO NO 1112/2017 MUNICIPIO DE GIRON </t>
  </si>
  <si>
    <t>CONVENIO NO 1112/2017 MUNICIPIO DE PIEDECUESTA </t>
  </si>
  <si>
    <t>CONVENIO Nº 3044/2015 REC BCE </t>
  </si>
  <si>
    <t>CONVENIO NO 478/2016 MIN-TRANSPORTE RADICADO DE LA GOBERNACION NO 1993-2016 </t>
  </si>
  <si>
    <t>CONVENIO NO 5264/2013 - INVIAS 3237/2013 REC.BCE </t>
  </si>
  <si>
    <t>PROGRAMA DE INFRAESTRUCTURA CONTRATO PLAN </t>
  </si>
  <si>
    <t>RECURSOS DE COFINANCIACION CONVENIO NO 3044/2015 </t>
  </si>
  <si>
    <t>RECURSOS DE COFNANCIACION CONVENIO NO 47/759-2017 ISAGEN S.A RAD GOB.1288-2017 </t>
  </si>
  <si>
    <t>ICLD  REC BCE </t>
  </si>
  <si>
    <t>AFN - RESOL. MINSOCIAL NO.738/17 CONTROL LEPRA </t>
  </si>
  <si>
    <t>AFN-RESOL. MINSOCIAL  NO.739/17 CONTROL TUBERCULOSIS </t>
  </si>
  <si>
    <t>AFN-RESOL. MINSOCIAL N.2310 /17 INIMPUTABLES  </t>
  </si>
  <si>
    <t>AFN -RES. 4874/13 APOYO PROGRAMAS DE SANEAMIENTO FISCAL Y FINANCIEROS ESES REC BCE </t>
  </si>
  <si>
    <t>VENTA SERV. LABOT. DEPTAL SALUD PUBLICA COLECTIVA </t>
  </si>
  <si>
    <t>VENTA DE ACCIONES FONDO GANADERO DE SANTANDER </t>
  </si>
  <si>
    <t>RENDIMIENTOS FINANCIEROS SUBCTA OTR. GTOS EN SALUD-FUNCIONAMIENTO-REC.BCE. </t>
  </si>
  <si>
    <t>RENDIMIENTOS FINANCIEROS MEDICAMENTOS DE CONTROL REC.BCE. </t>
  </si>
  <si>
    <t>SAPSB MUNICIPIOS DECERTIFICADOS </t>
  </si>
  <si>
    <t>TOTAL INGRESOS </t>
  </si>
  <si>
    <t>TRANSFERENCIAS DE INVERSION </t>
  </si>
  <si>
    <t>Sistema General de Participaciones </t>
  </si>
  <si>
    <t>TI.A.2.6.2.1.1.5.2 </t>
  </si>
  <si>
    <t>S.G.P Agua Potable y Saneamiento Básico - Municipios Descertificados </t>
  </si>
  <si>
    <t>TI.A.2.6.2.1.1.5.2.1 </t>
  </si>
  <si>
    <t>S.G.P Agua Potable y Saneamiento Básico - Municipios Descertificados MUNICIPIO DE EL CARMEN DE CHUCURI </t>
  </si>
  <si>
    <t>TI.A.2.6.2.1.1.5.2.2 </t>
  </si>
  <si>
    <t>S.G.P Agua Potable y Saneamiento Básico - Municipios Descertificados MUNICIPIO DE GUACA </t>
  </si>
  <si>
    <t>TI.A.2.6.2.1.1.5.2.3 </t>
  </si>
  <si>
    <t>S.G.P Agua Potable y Saneamiento Básico - Municipios Descertificados MUNICIPIO DE MOGOTES </t>
  </si>
  <si>
    <t>Recursos del balance </t>
  </si>
  <si>
    <t>Superávit Fiscal </t>
  </si>
  <si>
    <t>Superávit Fiscal de la Vigencia Anterior </t>
  </si>
  <si>
    <t>Recursos de forzosa inversión SGP (con destinación específica) </t>
  </si>
  <si>
    <t>Participación para Agua Potable y Saneamiento Básico - Municipios Descertificados </t>
  </si>
  <si>
    <t>TI.B.6.2.1.2.1.5.2 </t>
  </si>
  <si>
    <t>TI.B.6.2.1.2.1.5.2.1 </t>
  </si>
  <si>
    <t>TI.B.6.2.1.2.1.5.2.2 </t>
  </si>
  <si>
    <t>TI.B.6.2.1.2.1.5.2.3 </t>
  </si>
  <si>
    <t>Rendimientos por operaciones financieras </t>
  </si>
  <si>
    <t>Provenientes de Recursos con destinación especifica </t>
  </si>
  <si>
    <t>Provenientes de Recursos SGP con destinación especifica - Agua potable y saneamiento básico </t>
  </si>
  <si>
    <t>TI.B.8.2.1.5.2 </t>
  </si>
  <si>
    <t>TI.B.8.2.1.5.2.1 </t>
  </si>
  <si>
    <t>TI.B.8.2.1.5.2.2 </t>
  </si>
  <si>
    <t>TI.B.8.2.1.5.2.3 </t>
  </si>
  <si>
    <t>TOTAL   SAPSB MUNICIPIOS DECERTIFICADOS </t>
  </si>
  <si>
    <t>TI.B.1.1.4.31 </t>
  </si>
  <si>
    <t>Convenio Interadministrativo No 2254 del 10 de Noviembre/2017 Municipio de Floridablanca </t>
  </si>
  <si>
    <t>TI.B.1.1.4.32 </t>
  </si>
  <si>
    <t>Convenio Interadministrativo No 2254 del 10 de Noviembre/2017 Area Metropolitana </t>
  </si>
  <si>
    <t>TI.B.1.1.5.22 </t>
  </si>
  <si>
    <t>Convenio 1387/17 Unidad Atención y Rep Int Victimas Radicado Gob No 2293/17 </t>
  </si>
  <si>
    <t>TI.B.1.1.5.23 </t>
  </si>
  <si>
    <t>Convenio 1383/17 Unidad Atención Y Rep Int Victimas Radicado Gob No 2292/17 </t>
  </si>
  <si>
    <t>TI.B.1.1.5.24 </t>
  </si>
  <si>
    <t>Convenio 1383/17 Unidad atención y Rep Int Victimas Radicado Gob No 2292/17 </t>
  </si>
  <si>
    <t>TI.B.1.1.5.25 </t>
  </si>
  <si>
    <t>Convenio 1387/17 Unidad atención y Rep Int Victimas Radicado Gob No 2293/17 </t>
  </si>
  <si>
    <t>TI.B.1.1.5.26 </t>
  </si>
  <si>
    <t>Convenio No 1365/17 Coldeportes Radicado Gob 2286/17 Municipio de Piedecuesta </t>
  </si>
  <si>
    <t>TI.B.1.1.5.28 </t>
  </si>
  <si>
    <t>Convenio No 1374/17 Coldeportes Radicado Gob 2289/17 (ENAGENACION DE ISAGEN) </t>
  </si>
  <si>
    <t>TI.B.6.2.1.2.2 </t>
  </si>
  <si>
    <t>REGALÍAS Y COMPENSACIONES (RÉGIMEN ANTERIOR DE REGALÍAS LEY 141/94 Y 756/02) </t>
  </si>
  <si>
    <t>TI.B.6.2.1.2.2.01 </t>
  </si>
  <si>
    <t>Regalías Antiguas Rec Bce </t>
  </si>
  <si>
    <t>TI.B.6.2.1.2.9.10.052 </t>
  </si>
  <si>
    <t>Convenio Interadministrativo No 16/2017 FNR Rad Gobernación 1359 de Julio 11/2017 Rec Bce </t>
  </si>
  <si>
    <t>TI.B.6.2.1.2.9.10.053 </t>
  </si>
  <si>
    <t>Recursos de Cofinanciación Convenio No 05/2017 Agencia Nacional de Seguridad Vial Rad.Gob 1287-2017 Rec Bce </t>
  </si>
  <si>
    <t>TI.B.6.2.1.2.9.10.054 </t>
  </si>
  <si>
    <t>Recursos de Cofinanciación Convenio 3247 del 14 de Noviembre del 2014-Municipios Rec Bce </t>
  </si>
  <si>
    <t>TI.B.6.2.1.2.9.10.055 </t>
  </si>
  <si>
    <t>Convenio Interadministrativo No 1384 del 13 de Julio/2017 Municipio de Landazuri Rec Bce </t>
  </si>
  <si>
    <t>TI.B.6.2.1.2.9.10.056 </t>
  </si>
  <si>
    <t>Contrato CONSTRUVIAS No 368/2014 Rec Bce </t>
  </si>
  <si>
    <t>TI.B.6.2.1.2.9.10.057 </t>
  </si>
  <si>
    <t>Convenio 020/11 PHILIPS Morris Colombia y Coltabaco Rec Bce </t>
  </si>
  <si>
    <t>TI.B.6.2.1.2.9.10.058 </t>
  </si>
  <si>
    <t>Convenio 1510/16 Radicado Gob 2060 del 11 de Octubre 2016 Rec Bce </t>
  </si>
  <si>
    <t>TI.B.6.2.1.2.9.10.059 </t>
  </si>
  <si>
    <t>Convenio 2095/2012 ECOPETROL S.A 5211731 (PARQUE INTERACTIVO CENTRO ORIENTE SDER BARRANCABERMEJA) Rec Bce </t>
  </si>
  <si>
    <t>TI.B.6.2.1.2.9.10.060 </t>
  </si>
  <si>
    <t>Convenio No 5264/2013 INVIAS 3237/2013 Rec Bce </t>
  </si>
  <si>
    <t>TI.B.6.2.1.2.9.10.061 </t>
  </si>
  <si>
    <t>Bolsa Común-Municipio de Aguada-no Certificado en Educación Rec Bce </t>
  </si>
  <si>
    <t>TI.B.6.2.1.2.9.10.062 </t>
  </si>
  <si>
    <t>Bolsa Común-Municipio de Albania-no Certificado en Educación Rec Bce </t>
  </si>
  <si>
    <t>TI.B.6.2.1.2.9.10.063 </t>
  </si>
  <si>
    <t>Bolsa Común-Municipio de Aratoca-no Certificado en Educación  Rec Bce </t>
  </si>
  <si>
    <t>TI.B.6.2.1.2.9.10.064 </t>
  </si>
  <si>
    <t>Bolsa Común-Municipio de Barbosa-no Certificado en Educación Rec Bce </t>
  </si>
  <si>
    <t>TI.B.6.2.1.2.9.10.065 </t>
  </si>
  <si>
    <t>Bolsa común-Municipio de Barichara-no Certificado en Educación Rec Bce </t>
  </si>
  <si>
    <t>TI.B.6.2.1.2.9.10.066 </t>
  </si>
  <si>
    <t>Bolsa común-Municipio de Cabrera-no Certificado en Educación Rec Bce </t>
  </si>
  <si>
    <t>TI.B.6.2.1.2.9.10.067 </t>
  </si>
  <si>
    <t>TI.B.6.2.1.2.9.10.068 </t>
  </si>
  <si>
    <t>Bolsa común-Municipio de Carcasi-no Certificado en Educación Rec Bce </t>
  </si>
  <si>
    <t>TI.B.6.2.1.2.9.10.069 </t>
  </si>
  <si>
    <t>Bolsa común-Municipio de Charala-no Certificado en Educación Rec Bce </t>
  </si>
  <si>
    <t>TI.B.6.2.1.2.9.10.070 </t>
  </si>
  <si>
    <t>Bolsa común-Municipio de Chipata-no Certificado en Educación Rec Bce </t>
  </si>
  <si>
    <t>TI.B.6.2.1.2.9.10.071 </t>
  </si>
  <si>
    <t>Bolsa común-Municipio de Cimitarra-no Certificado en Educación Rec Bce </t>
  </si>
  <si>
    <t>TI.B.6.2.1.2.9.10.072 </t>
  </si>
  <si>
    <t>Bolsa común-Municipio de Concepcion-no Certificado en Educación Rec Bce </t>
  </si>
  <si>
    <t>TI.B.6.2.1.2.9.10.073 </t>
  </si>
  <si>
    <t>Bolsa común-Municipio de Confines-no Certificado en Educación Rec Bce </t>
  </si>
  <si>
    <t>TI.B.6.2.1.2.9.10.074 </t>
  </si>
  <si>
    <t>Bolsa común-Municipio de Contratación-no Certificado en Educación  Rec Bce </t>
  </si>
  <si>
    <t>TI.B.6.2.1.2.9.10.075 </t>
  </si>
  <si>
    <t>Bolsa común-Municipio de Coromoro-no Certificado en Educación Rec Bce </t>
  </si>
  <si>
    <t>TI.B.6.2.1.2.9.10.076 </t>
  </si>
  <si>
    <t>Bolsa común-Municipio de Curiti-no Certificado en Educación Rec Bce </t>
  </si>
  <si>
    <t>TI.B.6.2.1.2.9.10.077 </t>
  </si>
  <si>
    <t>Bolsa común-Municipio de El Cerrito-no Certificado en Educación Rec Bce </t>
  </si>
  <si>
    <t>TI.B.6.2.1.2.9.10.078 </t>
  </si>
  <si>
    <t>Bolsa común-Municipio de Guacamayo-no Certificado en Educación Rec Bce </t>
  </si>
  <si>
    <t>TI.B.6.2.1.2.9.10.079 </t>
  </si>
  <si>
    <t>Bolsa común-Municipio de El Peñon-no Certificado en Educación Rec Bce </t>
  </si>
  <si>
    <t>TI.B.6.2.1.2.9.10.080 </t>
  </si>
  <si>
    <t>Bolsa común-Municipio de El Playon-no Certificado en Educación Rec Bce </t>
  </si>
  <si>
    <t>TI.B.6.2.1.2.9.10.081 </t>
  </si>
  <si>
    <t>Bolsa común-Municipio de encino-no Certificado en Educación Rec Bce </t>
  </si>
  <si>
    <t>TI.B.6.2.1.2.9.10.082 </t>
  </si>
  <si>
    <t>Bolsa común-Municipio de enciso-no Certificado en Educación Rec Bce </t>
  </si>
  <si>
    <t>TI.B.6.2.1.2.9.10.083 </t>
  </si>
  <si>
    <t>Bolsa común-Municipio de Florian-no Certificado en Educación Rec Bce </t>
  </si>
  <si>
    <t>TI.B.6.2.1.2.9.10.084 </t>
  </si>
  <si>
    <t>Bolsa común-Municipio de Gambita-no Certificado en Educación Rec Bce </t>
  </si>
  <si>
    <t>TI.B.6.2.1.2.9.10.085 </t>
  </si>
  <si>
    <t>Bolsa común-Municipio de Guaca-no Certificado en Educación Rec Bce </t>
  </si>
  <si>
    <t>TI.B.6.2.1.2.9.10.086 </t>
  </si>
  <si>
    <t>Bolsa común-Municipio de Guadalupe-no Certificado en Educación Rec Bce </t>
  </si>
  <si>
    <t>TI.B.6.2.1.2.9.10.087 </t>
  </si>
  <si>
    <t>Bolsa común-Municipio de Guapota-no Certificado en Educación Rec Bce </t>
  </si>
  <si>
    <t>TI.B.6.2.1.2.9.10.088 </t>
  </si>
  <si>
    <t>Bolsa común-Municipio de Guavata-no Certificado en Educación Rec Bce </t>
  </si>
  <si>
    <t>TI.B.6.2.1.2.9.10.089 </t>
  </si>
  <si>
    <t>Bolsa común-Municipio de Guepsa-no Certificado en Educación Rec Bce </t>
  </si>
  <si>
    <t>TI.B.6.2.1.2.9.10.090 </t>
  </si>
  <si>
    <t>Bolsa común-Municipio de Hato-no Certificado en Educación Rec Bce </t>
  </si>
  <si>
    <t>TI.B.6.2.1.2.9.10.091 </t>
  </si>
  <si>
    <t>Bolsa común-Municipio de Jesus Maria-no Certificado en Educación Rec Bce </t>
  </si>
  <si>
    <t>TI.B.6.2.1.2.9.10.092 </t>
  </si>
  <si>
    <t>Bolsa común-Municipio de Jordan-no Certificado en Educación Rec Bce    </t>
  </si>
  <si>
    <t>TI.B.6.2.1.2.9.10.093 </t>
  </si>
  <si>
    <t>Bolsa común-Municipio de La Paz-no Certificado en Educación Rec Bce  </t>
  </si>
  <si>
    <t>TI.B.6.2.1.2.9.10.094 </t>
  </si>
  <si>
    <t>Bolsa Común-Municipio de Lebrija-no Certificado en Educación Rec Bce  </t>
  </si>
  <si>
    <t>TI.B.6.2.1.2.9.10.095 </t>
  </si>
  <si>
    <t>Bolsa Comun-Municipio de Los Santos-no Certificado en Educación Rec Bce  </t>
  </si>
  <si>
    <t>TI.B.6.2.1.2.9.10.096 </t>
  </si>
  <si>
    <t>Bolsa Común-Municipio de Matanza-no Certificado en Educación Rec Bce  </t>
  </si>
  <si>
    <t>TI.B.6.2.1.2.9.10.097 </t>
  </si>
  <si>
    <t>Bolsa Común-Municipio de Molagavita-no Certificado en Educación Rec Bce  </t>
  </si>
  <si>
    <t>TI.B.6.2.1.2.9.10.098 </t>
  </si>
  <si>
    <t>Bolsa Común-Municipio de Ocamonte-no Certificado en Educación Rec Bce  </t>
  </si>
  <si>
    <t>TI.B.6.2.1.2.9.10.099 </t>
  </si>
  <si>
    <t>Bolsa Común-Municipio de Oiba-no Certificado en Educación Rec Bce  </t>
  </si>
  <si>
    <t>TI.B.6.2.1.2.9.10.100 </t>
  </si>
  <si>
    <t>Bolsa Común-Municipio de Onzaga-no Certificado en Educación Rec Bce  </t>
  </si>
  <si>
    <t>TI.B.6.2.1.2.9.10.101 </t>
  </si>
  <si>
    <t>Bolsa Común-Municipio de El Palmar-no Certificado en Educación Rec Bce  </t>
  </si>
  <si>
    <t>TI.B.6.2.1.2.9.10.102 </t>
  </si>
  <si>
    <t>Bolsa Común-Municipio de Paramo-no Certificado en Educación Rec Bce  </t>
  </si>
  <si>
    <t>TI.B.6.2.1.2.9.10.103 </t>
  </si>
  <si>
    <t>Bolsa Común-Municipio de Puente Nacional-no Certificado en Educación Rec Bce  </t>
  </si>
  <si>
    <t>TI.B.6.2.1.2.9.10.104 </t>
  </si>
  <si>
    <t>Bolsa Común-Municipio de Puerto Parra-no Certificado en Educación Rec Bce  </t>
  </si>
  <si>
    <t>TI.B.6.2.1.2.9.10.105 </t>
  </si>
  <si>
    <t>Bolsa Común-Municipio de Puerto Wilches-no Certificado en Educación Rec Bce  </t>
  </si>
  <si>
    <t>TI.B.6.2.1.2.9.10.106 </t>
  </si>
  <si>
    <t>Bolsa Común-Municipio de Rionegro-no Certificado en Educación Rec Bce  </t>
  </si>
  <si>
    <t>TI.B.6.2.1.2.9.10.107 </t>
  </si>
  <si>
    <t>Bolsa Común-Municipio de Sabana de Torres-no Certificado en Educación Rec Bce  </t>
  </si>
  <si>
    <t>TI.B.6.2.1.2.9.10.108 </t>
  </si>
  <si>
    <t>Bolsa Común-Municipio de San Benito-no Certificado en Educación Rec Bce  </t>
  </si>
  <si>
    <t>TI.B.6.2.1.2.9.10.109 </t>
  </si>
  <si>
    <t>Bolsa Común-Municipio de San Gil-no Certificado en Educación Rec Bce  </t>
  </si>
  <si>
    <t>TI.B.6.2.1.2.9.10.110 </t>
  </si>
  <si>
    <t>Bolsa Común-Municipio de San Joaquin-no Certificado en Educacion Rec Bce  </t>
  </si>
  <si>
    <t>TI.B.6.2.1.2.9.10.111 </t>
  </si>
  <si>
    <t>Bolsa Común-Municipio de San Jose de Miranda-no Certificado en Educación Rec Bce  </t>
  </si>
  <si>
    <t>TI.B.6.2.1.2.9.10.112 </t>
  </si>
  <si>
    <t>Bolsa Común-Municipio de San Vicente de Chucuri-no Certificado en Educación Rec Bce  </t>
  </si>
  <si>
    <t>TI.B.6.2.1.2.9.10.113 </t>
  </si>
  <si>
    <t>Bolsa Común-Municipio de Santa Bárbara-no Certificado en Educación Rec Bce  </t>
  </si>
  <si>
    <t>TI.B.6.2.1.2.9.10.114 </t>
  </si>
  <si>
    <t>Bolsa Común-Municipio de Santa Helena del Opon-no Certificado en Educación Rec Bce  </t>
  </si>
  <si>
    <t>TI.B.6.2.1.2.9.10.115 </t>
  </si>
  <si>
    <t>Bolsa Común-Municipio de Suaita-no Certificado en Educación Rec Bce  </t>
  </si>
  <si>
    <t>TI.B.6.2.1.2.9.10.116 </t>
  </si>
  <si>
    <t>Bolsa Común-Municipio de Surata-no Certificado en Educación Rec Bce  </t>
  </si>
  <si>
    <t>TI.B.6.2.1.2.9.10.117 </t>
  </si>
  <si>
    <t>Bolsa Común-Municipio de Tona-no Certificado en Educacion Rec Bce  </t>
  </si>
  <si>
    <t>TI.B.6.2.1.2.9.10.118 </t>
  </si>
  <si>
    <t>Bolsa Común-Municipio de Velez-no Certificado en Educación Rec Bce  </t>
  </si>
  <si>
    <t>TI.B.6.2.1.2.9.10.119 </t>
  </si>
  <si>
    <t>Bolsa Común-Municipio de Vetas-no Certificado en Educación Rec Bce    </t>
  </si>
  <si>
    <t>TI.B.6.2.1.2.9.10.120 </t>
  </si>
  <si>
    <t>Bolsa Común-Municipio de Villanueva-no Certificado en Educación Rec Bce  </t>
  </si>
  <si>
    <t>TI.B.6.2.1.2.9.10.121 </t>
  </si>
  <si>
    <t>Bolsa Común-Municipio de Zapatoca-no Certificado en Educacion Rec Bce  </t>
  </si>
  <si>
    <t>TI.B.6.2.1.2.9.10.122 </t>
  </si>
  <si>
    <t>Bolsa Común-Municipio de Macaravita-no Certificado en Educacion Rec Bce  </t>
  </si>
  <si>
    <t>TI.B.6.2.1.2.9.10.123 </t>
  </si>
  <si>
    <t>Bolsa Común-Municipio de Valle de San Jose-no Certificado en Educacion Rec Bce  </t>
  </si>
  <si>
    <t>TI.B.6.2.1.2.9.10.124 </t>
  </si>
  <si>
    <t>Bolsa Común-Municipio de Betulia-no Certificado en Educacion Rec Bce  </t>
  </si>
  <si>
    <t>TI.B.6.2.1.2.9.10.125 </t>
  </si>
  <si>
    <t>Bolsa Común-Municipio de Bolivar-no Certificado en Educacion Rec Bce  </t>
  </si>
  <si>
    <t>TI.B.6.2.1.2.9.10.126 </t>
  </si>
  <si>
    <t>Bolsa Común-Municipio de California -no Certificado en Educacion Rec Bce  </t>
  </si>
  <si>
    <t>TI.B.6.2.1.2.9.10.127 </t>
  </si>
  <si>
    <t>Bolsa Común-Municipio de Cepita -no Certificado en Educación Rec Bce  </t>
  </si>
  <si>
    <t>TI.B.6.2.1.2.9.10.128 </t>
  </si>
  <si>
    <t>Bolsa Común-Municipio de Charta -no Certificado en Educacion Rec Bce  </t>
  </si>
  <si>
    <t>TI.B.6.2.1.2.9.10.129 </t>
  </si>
  <si>
    <t>Bolsa Común-Municipio de Chima -no Certificado en Educacion Rec Bce  </t>
  </si>
  <si>
    <t>TI.B.6.2.1.2.9.10.130 </t>
  </si>
  <si>
    <t>Bolsa Común-Municipio de el Carmen de Chucuri -no Certificado en Educacion Rec Bce  </t>
  </si>
  <si>
    <t>TI.B.6.2.1.2.9.10.131 </t>
  </si>
  <si>
    <t>Bolsa Común-Municipio de Galan-no Certificado en Educacion Rec Bce  </t>
  </si>
  <si>
    <t>TI.B.6.2.1.2.9.10.132 </t>
  </si>
  <si>
    <t>Bolsa Común-Municipio la Belleza-no Certificado en Educacion Rec Bce  </t>
  </si>
  <si>
    <t>TI.B.6.2.1.2.9.10.133 </t>
  </si>
  <si>
    <t>Bolsa Común-Municipio de Landazuri-no Certificado en Educacion Rec Bce  </t>
  </si>
  <si>
    <t>TI.B.6.2.1.2.9.10.134 </t>
  </si>
  <si>
    <t>Bolsa Común-Municipio de Malaga-no Certificado en Educacion Rec Bce  </t>
  </si>
  <si>
    <t>TI.B.6.2.1.2.9.10.135 </t>
  </si>
  <si>
    <t>Bolsa Común-Municipio de Mogotes-no Certificado en Educacion Rec Bce  </t>
  </si>
  <si>
    <t>TI.B.6.2.1.2.9.10.136 </t>
  </si>
  <si>
    <t>Bolsa Común-Municipio de Palmas del Socorro -no Certificado en Educación Rec Bce  </t>
  </si>
  <si>
    <t>TI.B.6.2.1.2.9.10.137 </t>
  </si>
  <si>
    <t>Bolsa Común-Municipio de Pinchote-no Certificado en Educacion Rec Bce  </t>
  </si>
  <si>
    <t>TI.B.6.2.1.2.9.10.138 </t>
  </si>
  <si>
    <t>Bolsa Común-Municipio de San Andres-no Certificado en Educacion Rec Bce  </t>
  </si>
  <si>
    <t>TI.B.6.2.1.2.9.10.139 </t>
  </si>
  <si>
    <t>Bolsa Común-Municipio de San Miguel-no Certificado en Educación Rec Bce  </t>
  </si>
  <si>
    <t>TI.B.6.2.1.2.9.10.140 </t>
  </si>
  <si>
    <t>Bolsa Común-Municipio de Simacota-no Certificado en Educacion Rec Bce  </t>
  </si>
  <si>
    <t>TI.B.6.2.1.2.9.10.141 </t>
  </si>
  <si>
    <t>Bolsa Común-Municipio de Sucre-no Certificado en Educación Rec Bce  </t>
  </si>
  <si>
    <t>TI.B.6.2.1.2.9.10.142 </t>
  </si>
  <si>
    <t>Bolsa Común-Municipio de el Socorro-no Certificado en Educación Rec Bce    </t>
  </si>
  <si>
    <t>TI.B.6.2.1.2.9.10.143 </t>
  </si>
  <si>
    <t>Convenio 1383/17 Unidad Atención Y Rep Int Victimas Radicado Gob No 2292/17 Rec Bce </t>
  </si>
  <si>
    <t>TI.B.6.2.1.2.9.10.144 </t>
  </si>
  <si>
    <t>Programa de Infraestructura Contrato Plan Rec Bce </t>
  </si>
  <si>
    <t>TI.B.6.2.1.2.9.10.145 </t>
  </si>
  <si>
    <t>Recursos de Cofinanciación Convenio No 3044/2015 Rec Bce </t>
  </si>
  <si>
    <t>TI.B.6.2.1.2.9.10.146 </t>
  </si>
  <si>
    <t>Convenio 505/2017 MINMINAS Radicado Gob 2275-17 Rec Bce </t>
  </si>
  <si>
    <t>TI.B.6.2.1.2.9.10.147 </t>
  </si>
  <si>
    <t>Cont Especifico Derivado del Cont Plan Nación Dpto de Sder 2013-2018 Dpto De Sder No 962 Del 5 De Julio Del 2016 Rec Bce </t>
  </si>
  <si>
    <t>TI.B.6.2.1.2.9.16.003 </t>
  </si>
  <si>
    <t>Dividendos Terpel Rec Bce </t>
  </si>
  <si>
    <t>TI.B.6.2.1.2.9.16.004 </t>
  </si>
  <si>
    <t>Dividendos Ingenio Risaralda Rec Bce </t>
  </si>
  <si>
    <t>TI.B.6.2.1.2.9.16.005 </t>
  </si>
  <si>
    <t>Dividendos Banco BBVA Rec Bce </t>
  </si>
  <si>
    <t>TI.B.6.2.1.2.9.16.006 </t>
  </si>
  <si>
    <t>Dividendos Procaucho Rec Bce </t>
  </si>
  <si>
    <t>TI.B.6.2.1.2.9.17.02 </t>
  </si>
  <si>
    <t>Mincultura T Movil Res No 717-2016 Rec Bce </t>
  </si>
  <si>
    <t>TI.B.6.2.1.2.9.17.03 </t>
  </si>
  <si>
    <t>Iva Telefonia Movil -Cultura Resolucion No 1741 Junio 21/2017 Rec Bce </t>
  </si>
  <si>
    <t>TI.B.6.2.1.2.9.19 </t>
  </si>
  <si>
    <t>FONDO TABACALERO REC BCE </t>
  </si>
  <si>
    <t>TI.B.6.2.1.2.9.19.01 </t>
  </si>
  <si>
    <t>Fondo Tabacalero Rec Bce </t>
  </si>
  <si>
    <t>TI.B.6.2.1.2.9.2.1.04 </t>
  </si>
  <si>
    <t>Pro-Desarrollo Pensiones 20% Rec. Bce    </t>
  </si>
  <si>
    <t>TI.B.6.2.1.2.9.2.2.02 </t>
  </si>
  <si>
    <t>Pro-Electrificación-Pensiones 20%  Rec Bce  </t>
  </si>
  <si>
    <t>TI.B.6.2.1.2.9.2.3.02 </t>
  </si>
  <si>
    <t>Gestor Creador Rec Bce </t>
  </si>
  <si>
    <t>TI.B.6.2.1.2.9.2.3.03 </t>
  </si>
  <si>
    <t>Pro-Cultura - Lectura de Bibliotecas ley 1379/10  Rec Bce  </t>
  </si>
  <si>
    <t>TI.B.6.2.1.2.9.2.3.04 </t>
  </si>
  <si>
    <t>Pro-Cultura - Pensiones 20% Rec Bce  </t>
  </si>
  <si>
    <t>TI.B.6.2.1.2.9.2.4.02 </t>
  </si>
  <si>
    <t>Pro-reforestación -Pensiones 20% Rec Bce  </t>
  </si>
  <si>
    <t>Pro-Anciano Rec Bce   </t>
  </si>
  <si>
    <t>TI.B.6.2.1.2.9.2.5.01 </t>
  </si>
  <si>
    <t>Pro-Anciano  Rec Bce   </t>
  </si>
  <si>
    <t>TI.B.6.2.1.2.9.2.5.02 </t>
  </si>
  <si>
    <t>Pro-Ansiano-Pensiones 20% Rec Bce  </t>
  </si>
  <si>
    <t>Pro Hospitales Rec Bce  </t>
  </si>
  <si>
    <t>TI.B.6.2.1.2.9.2.6.01 </t>
  </si>
  <si>
    <t>Pro-Hospital - Universitario de Santander  </t>
  </si>
  <si>
    <t>TI.B.6.2.1.2.9.2.6.02 </t>
  </si>
  <si>
    <t>Pro-Hospital - Pasivo Pensional Hospitales Universitarios Liquidados  </t>
  </si>
  <si>
    <t>TI.B.6.2.1.2.9.2.6.03 </t>
  </si>
  <si>
    <t>Pro-Hospital - Patrimonio Autónomo  Rec Bce  </t>
  </si>
  <si>
    <t>Pro-UIS Rec Bce   </t>
  </si>
  <si>
    <t>TI.B.6.2.1.2.9.2.7.01 </t>
  </si>
  <si>
    <t>PRO-UIS - Educación 75% uis Rec Bce </t>
  </si>
  <si>
    <t>TI.B.6.2.1.2.9.2.7.02 </t>
  </si>
  <si>
    <t>PRO-UIS - Educación 10% unipaz  Rec Bce </t>
  </si>
  <si>
    <t>TI.B.6.2.1.2.9.2.7.03 </t>
  </si>
  <si>
    <t>PRO-UIS - Educación 15% uts Rec Bce </t>
  </si>
  <si>
    <t>TI.B.6.2.1.2.9.2.7.04 </t>
  </si>
  <si>
    <t>PRO-UIS - PENSIONES 20% (15% uts)  Rec Bce   </t>
  </si>
  <si>
    <t>TI.B.6.2.1.2.9.2.7.05 </t>
  </si>
  <si>
    <t>PRO-UIS - PENSIONES 20% (10% unipaz)  Rec Bce   </t>
  </si>
  <si>
    <t>TI.B.6.2.1.2.9.20 </t>
  </si>
  <si>
    <t>FONPET REC BCE </t>
  </si>
  <si>
    <t>TI.B.6.2.1.2.9.20.01 </t>
  </si>
  <si>
    <t>Fonpet 10% Rec Bce   </t>
  </si>
  <si>
    <t>TI.B.6.2.1.2.9.20.02 </t>
  </si>
  <si>
    <t>Fonpet 20% Registro y Anotacion Rec Bce      </t>
  </si>
  <si>
    <t>TI.B.6.2.1.2.9.21 </t>
  </si>
  <si>
    <t>PATRIMONIO AUTONOMO  REC.BCE   </t>
  </si>
  <si>
    <t>TI.B.6.2.1.2.9.21.01 </t>
  </si>
  <si>
    <t>Patrimonio Autónomo (2% Icld) Rec Bce   </t>
  </si>
  <si>
    <t>TI.B.6.2.1.2.9.22 </t>
  </si>
  <si>
    <t>ADQUISICION DE AREAS DE ACUEDUCTOS MUNICIPALES REC BCE </t>
  </si>
  <si>
    <t>TI.B.6.2.1.2.9.22.01 </t>
  </si>
  <si>
    <t>Adquisición de Áreas de Acueductos Municipales Rec Bce </t>
  </si>
  <si>
    <t>TI.B.6.2.1.2.9.23 </t>
  </si>
  <si>
    <t>FONDO DE VIVIENDA </t>
  </si>
  <si>
    <t>TI.B.6.2.1.2.9.23.01 </t>
  </si>
  <si>
    <t>Fondo de Vivienda Rec Bce </t>
  </si>
  <si>
    <t>TI.B.6.2.1.2.9.24 </t>
  </si>
  <si>
    <t>ICLD-UNIPAZ REC BCE  </t>
  </si>
  <si>
    <t>TI.B.6.2.1.2.9.24.01 </t>
  </si>
  <si>
    <t>ICLD-UNIPAZ Rec Bce  </t>
  </si>
  <si>
    <t>TI.B.6.2.1.2.9.25 </t>
  </si>
  <si>
    <t>ICLD-APOYO A LA EDUCACION REC BCE  </t>
  </si>
  <si>
    <t>TI.B.6.2.1.2.9.25.01 </t>
  </si>
  <si>
    <t>ICLD-Apoyo a la Educación Rec Bce  </t>
  </si>
  <si>
    <t>TI.B.6.2.1.2.9.26 </t>
  </si>
  <si>
    <t>ICLD UIS REC BCE  </t>
  </si>
  <si>
    <t>TI.B.6.2.1.2.9.26.01 </t>
  </si>
  <si>
    <t>ICLD UIS Rec Bce  </t>
  </si>
  <si>
    <t>TI.B.6.2.1.2.9.27 </t>
  </si>
  <si>
    <t>CESANTIAS CON RETROACTIVIDAD REC BCE  </t>
  </si>
  <si>
    <t>TI.B.6.2.1.2.9.27.01 </t>
  </si>
  <si>
    <t>Cesantías con Retroactividad Rec Bce  </t>
  </si>
  <si>
    <t>TI.B.6.2.1.2.9.28 </t>
  </si>
  <si>
    <t>MONOPOLIO LICORES DEST ESPEC 51% ERC BCE </t>
  </si>
  <si>
    <t>TI.B.6.2.1.2.9.28.01 </t>
  </si>
  <si>
    <t>Monopolio Licores Dest Espec 51% Rec Bce </t>
  </si>
  <si>
    <t>TI.B.6.2.1.2.9.29 </t>
  </si>
  <si>
    <t>ACREENCIAS DE HOSPITALES LIQUIDADOS REC BCE  </t>
  </si>
  <si>
    <t>TI.B.6.2.1.2.9.29.01 </t>
  </si>
  <si>
    <t>Acreencias de Hospitales Liquidados Rec Bce  </t>
  </si>
  <si>
    <t>TI.B.6.2.1.2.9.30 </t>
  </si>
  <si>
    <t>EXCEDENTES APORTES PATRONALES HOSPITALES LIQUIDADOS REC BCE  </t>
  </si>
  <si>
    <t>TI.B.6.2.1.2.9.30.01 </t>
  </si>
  <si>
    <t>Excedentes Aportes Patronales Hospitales Liquidados Rec Bce  </t>
  </si>
  <si>
    <t>TI.B.6.2.1.2.9.31 </t>
  </si>
  <si>
    <t>CUOTAS PARTES PENSIONALES REC BCE  </t>
  </si>
  <si>
    <t>TI.B.6.2.1.2.9.31.01 </t>
  </si>
  <si>
    <t>Cuotas Partes Pensionales Rec Bce  </t>
  </si>
  <si>
    <t>TI.B.6.2.1.2.9.32 </t>
  </si>
  <si>
    <t>FONDO DE RENTAS REC BCE </t>
  </si>
  <si>
    <t>TI.B.6.2.1.2.9.32.01 </t>
  </si>
  <si>
    <t>Fondo de Rentas Rec Bce </t>
  </si>
  <si>
    <t>TI.B.6.2.1.2.9.32.02 </t>
  </si>
  <si>
    <t>Fondo de Rentas I.C.L.D Rec Bce </t>
  </si>
  <si>
    <t>TI.B.6.2.1.2.9.33 </t>
  </si>
  <si>
    <t>VENTA DE ACCIONES FONDO GANADERO DE SANTANDER REC BCE </t>
  </si>
  <si>
    <t>TI.B.6.2.1.2.9.33.01 </t>
  </si>
  <si>
    <t>Venta de Acciones Fondo Ganadero de Santander Rec Bce </t>
  </si>
  <si>
    <t>TI.B.6.2.1.2.9.34 </t>
  </si>
  <si>
    <t>CESANTIAS FED REC BCE  </t>
  </si>
  <si>
    <t>TI.B.6.2.1.2.9.34.01 </t>
  </si>
  <si>
    <t>Cesantías FED Rec Bce  </t>
  </si>
  <si>
    <t>TI.B.6.2.1.2.9.35 </t>
  </si>
  <si>
    <t>SGP CANCELACIONES-PENSIONES FED REC BCE </t>
  </si>
  <si>
    <t>TI.B.6.2.1.2.9.35.01 </t>
  </si>
  <si>
    <t>SGP Cancelaciones-Pensiones FED Rec Bce </t>
  </si>
  <si>
    <t>TI.B.6.2.1.2.9.36 </t>
  </si>
  <si>
    <t>VENTA DE ACTIVOS ELECTIFICACION LINEA 115-ESSA E.S.P REC BCE </t>
  </si>
  <si>
    <t>TI.B.6.2.1.2.9.36.01 </t>
  </si>
  <si>
    <t>Venta de activos Electrificacion Linea 115-ESSA E.S.P Rec Bce </t>
  </si>
  <si>
    <t>TI.B.6.2.1.2.9.37 </t>
  </si>
  <si>
    <t>CREDITO INTERNO FINDETER VIAS REC BCE </t>
  </si>
  <si>
    <t>TI.B.6.2.1.2.9.37.01 </t>
  </si>
  <si>
    <t>Crédito Interno FINDETER Vias Rec Bce  </t>
  </si>
  <si>
    <t>RENDIMIENTOS HOSPITALES LIQUIDADOS REC BCE </t>
  </si>
  <si>
    <t>TI.B.6.2.1.2.9.4.3.01 </t>
  </si>
  <si>
    <t>Rendimientos Hospitales Liquidados Rec BCe </t>
  </si>
  <si>
    <t>RENDIMIENTOS FONDO DE PAZ REC BCE </t>
  </si>
  <si>
    <t>TI.B.6.2.1.2.9.4.4.01 </t>
  </si>
  <si>
    <t>Rendimientos I.C.L.D Fondo de Paz Rec Bce </t>
  </si>
  <si>
    <t>TI.B.6.2.1.2.9.4.5 </t>
  </si>
  <si>
    <t>RENDIMIENTOS FINANCIEROS PENSIONES FED REC BCE </t>
  </si>
  <si>
    <t>TI.B.6.2.1.2.9.4.5.01 </t>
  </si>
  <si>
    <t>Rendimientos Financieros Pensiones FED Rec Bce </t>
  </si>
  <si>
    <t>TI.B.6.2.1.2.9.4.6 </t>
  </si>
  <si>
    <t>RENDIMIENTOS FINANCIEROS CREDITO INTERNO BANCA COMERCIAL REC BCE   </t>
  </si>
  <si>
    <t>TI.B.6.2.1.2.9.4.6.01 </t>
  </si>
  <si>
    <t>Rendimientos Financieros Crédito Interno - Banca Comercial Rec Bce  </t>
  </si>
  <si>
    <t>TI.A.1.18.1.1.08 </t>
  </si>
  <si>
    <t>Impuesto al Consumo de Tabaco y Cigarrillos Nacionales RECAUDO POR MAYOR VALOR Decreto 1684 de 2017 </t>
  </si>
  <si>
    <t>TI.A.1.18.1.2.08 </t>
  </si>
  <si>
    <t>Impuesto al consumo de tabaco y cigarrillos extranjeros Recaudo por mayor valor Decreto 1684 de 2017 </t>
  </si>
  <si>
    <t>TI.B.6.2.1.2.9.38</t>
  </si>
  <si>
    <t>TI.B.6.2.1.2.9.38.01</t>
  </si>
  <si>
    <t>TI.B.6.2.1.2.9.38.02</t>
  </si>
  <si>
    <t>IMPUESTO AL CONSUMO DE CIGARILLOS Y TABACO DE LIBRE DESTINACION </t>
  </si>
  <si>
    <t>Impuesto al consumo de tabaco y cigarrillos nacional RECAUDO POR MAYOR VALOR decreto 1684 de 2017 Rec Bce 2017 </t>
  </si>
  <si>
    <t>Impuesto al consumo de tabaco y cigarrillos Extranjeros RECAUDO POR MAYOR VALOR decreto 1684 de 2017 Rec Bce 2017 </t>
  </si>
  <si>
    <t>TI.B.6.2.1.2.9.5.03 </t>
  </si>
  <si>
    <t>REINTEGROS RENDIMIENTOS FINANCIEROS </t>
  </si>
  <si>
    <t>TI.B.6.2.1.2.9.5.03.01 </t>
  </si>
  <si>
    <t>Reintegro de Rendimientos Financieros Crédito Interno-Banca Comercial Rec Bce </t>
  </si>
  <si>
    <t>TI.B.6.2.1.2.1.5.02 </t>
  </si>
  <si>
    <t>Rendimientos Agua Potable y Saneamiento Basico Rec Bce </t>
  </si>
  <si>
    <t>TI.B.6.2.1.2.9.2.8 </t>
  </si>
  <si>
    <t>Para el Bienestar del Adulto Mayor Rec Bce </t>
  </si>
  <si>
    <t>TI.B.6.2.1.2.9.2.8.01 </t>
  </si>
  <si>
    <t>Para el Bienestar del Adulto Mayor Rec Bce </t>
  </si>
  <si>
    <t>TI.B.6.2.1.2.9.32.03 </t>
  </si>
  <si>
    <t> Fondo De Rentas  ICLD Derecho De Explotación De Monopolios De Licores Rec Bce </t>
  </si>
  <si>
    <t>TI.B.6.2.1.2.9.4.1.02 </t>
  </si>
  <si>
    <t>Rendimientos Financieros Pro Bienestat del Adulto Mayor </t>
  </si>
  <si>
    <t>TI.B.6.2.1.2.9.4.1.02.01 </t>
  </si>
  <si>
    <t>Rendimientos Financieros Para el Bienestar del Adulto Mayor Rec Bce </t>
  </si>
  <si>
    <t>TI.B.6.2.1.2.9.4.10 </t>
  </si>
  <si>
    <t>Rendimientos Financieros Valorización Rec Bce </t>
  </si>
  <si>
    <t>TI.B.6.2.1.2.9.4.10.01 </t>
  </si>
  <si>
    <t>TI.B.6.2.1.2.9.4.11 </t>
  </si>
  <si>
    <t>Rendimientos Financieros Patrimonio Autonomo Rec Bce </t>
  </si>
  <si>
    <t>TI.B.6.2.1.2.9.4.11.01 </t>
  </si>
  <si>
    <t>Rendimientos Financieros Patrimonio Autónomo Rec Bce </t>
  </si>
  <si>
    <t>TI.B.6.2.1.2.9.4.12 </t>
  </si>
  <si>
    <t>Rendimientos Financieros Fondo de Vivienda Rec Bce </t>
  </si>
  <si>
    <t>TI.B.6.2.1.2.9.4.12.01 </t>
  </si>
  <si>
    <t>TI.B.6.2.1.2.9.4.13 </t>
  </si>
  <si>
    <t>Rendimientos Financieros Equidad De Género Rec Bce </t>
  </si>
  <si>
    <t>TI.B.6.2.1.2.9.4.13.01 </t>
  </si>
  <si>
    <t>TI.B.6.2.1.2.9.4.14 </t>
  </si>
  <si>
    <t>Rendimientos Financieros Fondo de Contingencia Rec Bce </t>
  </si>
  <si>
    <t>TI.B.6.2.1.2.9.4.14.01 </t>
  </si>
  <si>
    <t>TI.B.6.2.1.2.9.4.15 </t>
  </si>
  <si>
    <t>Rendimientos Financieros Remates (venta de terrenos) Rec Bce </t>
  </si>
  <si>
    <t>TI.B.6.2.1.2.9.4.15.01 </t>
  </si>
  <si>
    <t>TI.B.6.2.1.2.9.4.17 </t>
  </si>
  <si>
    <t>Rendimientos Financieros Cesantias Fed Rec Bce </t>
  </si>
  <si>
    <t>TI.B.6.2.1.2.9.4.17.01 </t>
  </si>
  <si>
    <t>TI.B.6.2.1.2.9.4.18 </t>
  </si>
  <si>
    <t>Rendimientos Financieros 20% Pasivo Pensional Hospitales Universitarios Rec Bce </t>
  </si>
  <si>
    <t>TI.B.6.2.1.2.9.4.18.01 </t>
  </si>
  <si>
    <t>TI.B.6.2.1.2.9.4.19 </t>
  </si>
  <si>
    <t>Rendimientos Financieros PRO-UIS - Pensiones 20% (15% UTS) Rec Bce </t>
  </si>
  <si>
    <t>TI.B.6.2.1.2.9.4.19.01 </t>
  </si>
  <si>
    <t>TI.B.6.2.1.2.9.4.20 </t>
  </si>
  <si>
    <t>Rendimientos Financieros PRO-UIS - Pensiones 20% (10% UNIPAZ) Rec Bce  </t>
  </si>
  <si>
    <t>TI.B.6.2.1.2.9.4.20.01 </t>
  </si>
  <si>
    <t>TI.B.6.2.1.2.9.4.22 </t>
  </si>
  <si>
    <t>Rendimientos Financieros 20% Estampilla Pro-Anciano Pasivo Pensional Rec Bce </t>
  </si>
  <si>
    <t>TI.B.6.2.1.2.9.4.22.01 </t>
  </si>
  <si>
    <t>TI.B.6.2.1.2.9.4.37 </t>
  </si>
  <si>
    <t>Rendimientos Financieros Acreencias Hospitales Liquidados Rec Bce </t>
  </si>
  <si>
    <t>TI.B.6.2.1.2.9.4.37.01 </t>
  </si>
  <si>
    <t>TI.B.6.2.1.2.9.4.38 </t>
  </si>
  <si>
    <t>Rendimientos Contribución Sobre Contrato de Obra Publica-Policía Nacional  Rec Bce </t>
  </si>
  <si>
    <t>TI.B.6.2.1.2.9.4.38.01 </t>
  </si>
  <si>
    <t>Rendimientos Contribución Sobre Contrato de Obra Pública-Policía Nacional  Rec Bce </t>
  </si>
  <si>
    <t>TI.B.6.2.1.2.9.4.39 </t>
  </si>
  <si>
    <t>Rendimientos Contribución Sobre Contrato de Obra Publica-Ejercito Nacional  Rec Bce </t>
  </si>
  <si>
    <t>TI.B.6.2.1.2.9.4.39.01 </t>
  </si>
  <si>
    <t>TI.B.6.2.1.2.9.4.40 </t>
  </si>
  <si>
    <t>Rendimientos Contribución Sobre Contrato de Obra Publica-Fondo Especial Gobernador  Rec Bce </t>
  </si>
  <si>
    <t>TI.B.6.2.1.2.9.4.40.01 </t>
  </si>
  <si>
    <t>TI.B.6.2.1.2.9.4.41 </t>
  </si>
  <si>
    <t>Rendimientos Contribución Sobre Contrato de Obra Publica-Cti  Rec Bce </t>
  </si>
  <si>
    <t>TI.B.6.2.1.2.9.4.41.01 </t>
  </si>
  <si>
    <t>TI.B.6.2.1.2.9.4.42 </t>
  </si>
  <si>
    <t>Rendimientos Contribución Sobre Contrato de Obra Publica - Unidad Administrativa Especial Migración Colombia Seccional Santander  Rec Bce </t>
  </si>
  <si>
    <t>TI.B.6.2.1.2.9.4.42.01 </t>
  </si>
  <si>
    <t>TI.B.6.2.1.2.9.4.43 </t>
  </si>
  <si>
    <t>Rendimientos Contribución Sobre Contrato de Obra Publica - Unidad Nacional de Protección  Rec Bce </t>
  </si>
  <si>
    <t>TI.B.6.2.1.2.9.4.43.01 </t>
  </si>
  <si>
    <t>TI.B.6.2.1.2.9.4.44 </t>
  </si>
  <si>
    <t>Rendimientos Financieros Fondo de Reinserción y Paz Rec Bce </t>
  </si>
  <si>
    <t>TI.B.6.2.1.2.9.4.44.01 </t>
  </si>
  <si>
    <t>TI.B.6.2.1.2.9.4.7 </t>
  </si>
  <si>
    <t>Rendimientos Financieros Cesantias con Retroactividad Rec Bce </t>
  </si>
  <si>
    <t>TI.B.6.2.1.2.9.4.7.01 </t>
  </si>
  <si>
    <t>Rendimientos Financieros Cesantías con Retroactividad Rec Bce </t>
  </si>
  <si>
    <t>TI.B.6.2.1.2.9.4.8 </t>
  </si>
  <si>
    <t>Rendimientos Financieros Fondo Tabacalero Rec Bce </t>
  </si>
  <si>
    <t>TI.B.6.2.1.2.9.4.8.01 </t>
  </si>
  <si>
    <t>TI.B.6.2.1.2.9.4.9 </t>
  </si>
  <si>
    <t>Rendimientos Financieros Fondo de Rentas Rec Bce </t>
  </si>
  <si>
    <t>TI.B.6.2.1.2.9.4.9.01 </t>
  </si>
  <si>
    <t>TI.B.6.2.1.2.9.5.004 </t>
  </si>
  <si>
    <t>Reintegros Para el Bienestar del Adulto Mayor Rec Bce </t>
  </si>
  <si>
    <t>TI.B.6.2.1.2.9.5.005 </t>
  </si>
  <si>
    <t>Reintegros Margen de Comecialización Rec Bce </t>
  </si>
  <si>
    <t>TI.B.6.2.1.2.9.5.006 </t>
  </si>
  <si>
    <t>Reintegros Participación, Introducción y Comercialización de Licores Rec Bce </t>
  </si>
  <si>
    <t>TI.B.6.2.1.2.9.5.007 </t>
  </si>
  <si>
    <t>Reintegros ICLD Fondo de Contingencia Rec Bce </t>
  </si>
  <si>
    <t>TI.B.6.2.1.2.9.5.008 </t>
  </si>
  <si>
    <t>Reintegros Pro-Desarrollo 50% Saneamiento Basico Rec Bce </t>
  </si>
  <si>
    <t>TI.B.6.2.1.2.9.5.009 </t>
  </si>
  <si>
    <t>Reintegros Pro-Desarrollo 25% Infraestrutura Educativa Rec Bce </t>
  </si>
  <si>
    <t>TI.B.6.2.1.2.9.5.010 </t>
  </si>
  <si>
    <t>Reintegros Pro-Desarrollo 25% Infraestrutura Deportiva Rec Bce </t>
  </si>
  <si>
    <t>TI.B.6.2.1.2.9.5.011 </t>
  </si>
  <si>
    <t>Reintegros Pro-Anciano Rec Bce </t>
  </si>
  <si>
    <t>TI.B.6.2.1.2.9.5.012 </t>
  </si>
  <si>
    <t>Reintegros Pro-Cultura Rec Bce </t>
  </si>
  <si>
    <t>TI.B.6.2.1.2.9.5.013 </t>
  </si>
  <si>
    <t>Reintegros Pro-Hospitales Rec Bce </t>
  </si>
  <si>
    <t>TI.B.6.2.1.2.9.5.014 </t>
  </si>
  <si>
    <t>Reintegros Pro-Reforestación Rec Bce </t>
  </si>
  <si>
    <t>TI.B.6.2.1.2.9.5.015 </t>
  </si>
  <si>
    <t>Reintegros Sobretasa al ACPM Rec Bce </t>
  </si>
  <si>
    <t>TI.B.6.2.1.2.9.5.016 </t>
  </si>
  <si>
    <t>Reintegros Sobretasa Gasolina Rec Bce </t>
  </si>
  <si>
    <t>TI.B.6.2.1.2.9.5.017 </t>
  </si>
  <si>
    <t>Reintegros Credito Interno Findeter Vias Rec Bce </t>
  </si>
  <si>
    <t>TI.B.6.2.1.2.9.5.018 </t>
  </si>
  <si>
    <t>Reintegros Credito Interno Banca Comercial Rec Bce </t>
  </si>
  <si>
    <t>TI.B.6.2.1.2.9.5.019 </t>
  </si>
  <si>
    <t>Reintegros Utilidades Empresa ESSA Rec Bce </t>
  </si>
  <si>
    <t>TI.B.6.2.1.2.9.5.020 </t>
  </si>
  <si>
    <t>Reintegros Escision ESSA Rec Bce </t>
  </si>
  <si>
    <t>TI.B.6.2.1.2.9.5.021 </t>
  </si>
  <si>
    <t>Reintegros Agua Potable y Saneamiento Basico Rec Bce </t>
  </si>
  <si>
    <t>TI.B.6.2.1.2.9.5.022 </t>
  </si>
  <si>
    <t>Reintegros Fondo Tabacalero Rec Bce </t>
  </si>
  <si>
    <t>TI.B.6.2.1.2.9.5.023 </t>
  </si>
  <si>
    <t>Reintegros Areas de Interes Ambiental Ley 1450-2011 Rec Bce </t>
  </si>
  <si>
    <t>TI.B.6.2.1.2.9.5.024 </t>
  </si>
  <si>
    <t>Reintegros Contrato No 368 -2004 Rec Bce </t>
  </si>
  <si>
    <t>TI.B.6.2.1.2.9.5.025 </t>
  </si>
  <si>
    <t>Reintegros Contribución a la valorización Rec Bce </t>
  </si>
  <si>
    <t>TI.B.6.2.1.2.9.5.026 </t>
  </si>
  <si>
    <t>Reintegros Pro-Electrificación Rec Bce </t>
  </si>
  <si>
    <t>TI.B.6.2.1.2.9.5.027 </t>
  </si>
  <si>
    <t>Reintegros pensiones FED Rec Bce </t>
  </si>
  <si>
    <t>TI.B.6.2.1.2.9.5.028 </t>
  </si>
  <si>
    <t>Reintegros Contribución Sobre Contrato de Obra Pública-Policía Nacional  Rec Bce </t>
  </si>
  <si>
    <t>TI.B.6.2.1.2.9.5.029 </t>
  </si>
  <si>
    <t>Reintegros Contribución Sobre Contrato de Obra Publica-Ejercito Nacional  Rec Bce </t>
  </si>
  <si>
    <t>TI.B.6.2.1.2.9.5.03.02 </t>
  </si>
  <si>
    <t>Reintegros Rendimientos Financieros Para el Bienestar del Adulto Mayor Rec Bce </t>
  </si>
  <si>
    <t>TI.B.6.2.1.2.9.5.030 </t>
  </si>
  <si>
    <t>Reintegros Contribución Sobre Contrato de Obra Publica-Fondo Especial Gobernador  Rec Bce </t>
  </si>
  <si>
    <t>TI.B.6.2.1.2.9.5.031 </t>
  </si>
  <si>
    <t>Reintegros Contribución Sobre Contrato de Obra Publica-Cti  Rec Bce </t>
  </si>
  <si>
    <t>TI.B.6.2.1.2.9.5.032 </t>
  </si>
  <si>
    <t>Reintegros Contribución Sobre Contrato de Obra Publica - Unidad Admistrativa Especial Migración Colombia Seccional Santander  Rec Bce </t>
  </si>
  <si>
    <t>TI.B.6.2.1.2.9.5.033 </t>
  </si>
  <si>
    <t>TI.B.6.2.1.2.9.4.1.03 </t>
  </si>
  <si>
    <t>Rendimientos Financieros Pro anciano Rec Bce </t>
  </si>
  <si>
    <t>TI.B.6.2.1.2.9.4.1.03.01 </t>
  </si>
  <si>
    <t>TI.B.6.2.1.2.9.4.1.04 </t>
  </si>
  <si>
    <t>Rendimientos Financieros Pro Cultura Rec Bce </t>
  </si>
  <si>
    <t>TI.B.6.2.1.2.9.4.1.04.01 </t>
  </si>
  <si>
    <t>TI.B.6.2.1.2.9.4.1.05 </t>
  </si>
  <si>
    <t>Rendimientos Financieros Pro Electrificación Rec Bce </t>
  </si>
  <si>
    <t>TI.B.6.2.1.2.9.4.1.05.01 </t>
  </si>
  <si>
    <t>TI.B.6.2.1.2.9.4.1.06 </t>
  </si>
  <si>
    <t>Rendimientos Financieros Pro Hospitales Rec Bce </t>
  </si>
  <si>
    <t>TI.B.6.2.1.2.9.4.1.06.01 </t>
  </si>
  <si>
    <t>TI.B.6.2.1.2.9.4.1.07 </t>
  </si>
  <si>
    <t>Rendimientos Financieros Pro Reforestación Rec Bce </t>
  </si>
  <si>
    <t>TI.B.6.2.1.2.9.4.1.07.01 </t>
  </si>
  <si>
    <t>TI.B.6.2.1.2.9.4.23 </t>
  </si>
  <si>
    <t>Rendimientos Financieros Margen de Comercialización Rec Bce </t>
  </si>
  <si>
    <t>TI.B.6.2.1.2.9.4.23.01 </t>
  </si>
  <si>
    <t>TI.B.6.2.1.2.9.4.24 </t>
  </si>
  <si>
    <t>Rendimientos Financieros Participación, Introducción y Comercialización de Licores Rec Bce </t>
  </si>
  <si>
    <t>TI.B.6.2.1.2.9.4.24.01 </t>
  </si>
  <si>
    <t>TI.B.6.2.1.2.9.4.25 </t>
  </si>
  <si>
    <t>Rendimientos Financieros ICLD Fondo de Contingencia Rec Bce </t>
  </si>
  <si>
    <t>TI.B.6.2.1.2.9.4.25.01 </t>
  </si>
  <si>
    <t>TI.B.6.2.1.2.9.4.26 </t>
  </si>
  <si>
    <t>Rendimientos Financieros Sobretasa al ACPM  Rec Bce </t>
  </si>
  <si>
    <t>TI.B.6.2.1.2.9.4.26.01 </t>
  </si>
  <si>
    <t>TI.B.6.2.1.2.9.4.27 </t>
  </si>
  <si>
    <t>Rendimientos Financieros Sobretasa a la Gasolina  Rec Bce </t>
  </si>
  <si>
    <t>TI.B.6.2.1.2.9.4.27.01 </t>
  </si>
  <si>
    <t>TI.B.6.2.1.2.9.4.28 </t>
  </si>
  <si>
    <t>Rendimientos Financieros Crudito Interno Findeter Vias Rec Bce </t>
  </si>
  <si>
    <t>TI.B.6.2.1.2.9.4.28.01 </t>
  </si>
  <si>
    <t>Rendimientos Financieros Crédito Interno Findeter Vias Rec Bce </t>
  </si>
  <si>
    <t>TI.B.6.2.1.2.9.4.29 </t>
  </si>
  <si>
    <t>Rendimientos Utilidades Empresa ESSA Rec Bce </t>
  </si>
  <si>
    <t>TI.B.6.2.1.2.9.4.29.01 </t>
  </si>
  <si>
    <t>TI.B.6.2.1.2.9.4.31 </t>
  </si>
  <si>
    <t>Rendimientos Fondo Tabacalero Rec Bce </t>
  </si>
  <si>
    <t>TI.B.6.2.1.2.9.4.31.01 </t>
  </si>
  <si>
    <t>TI.B.6.2.1.2.9.4.32 </t>
  </si>
  <si>
    <t>Rendimientos Areas de Interes Ambiental Ley 1450-2011 Rec Bce </t>
  </si>
  <si>
    <t>TI.B.6.2.1.2.9.4.32.01 </t>
  </si>
  <si>
    <t>TI.B.6.2.1.2.9.4.33 </t>
  </si>
  <si>
    <t>Rendimientos ICLD Equidad de Genero Ord 28-2010 Rec Bce </t>
  </si>
  <si>
    <t>TI.B.6.2.1.2.9.4.33.01 </t>
  </si>
  <si>
    <t>TI.B.6.2.1.2.9.4.34 </t>
  </si>
  <si>
    <t>Rendimientos Contrato No 368 -2004 Rec Bce </t>
  </si>
  <si>
    <t>TI.B.6.2.1.2.9.4.34.01 </t>
  </si>
  <si>
    <t>TI.B.6.2.1.2.6 </t>
  </si>
  <si>
    <t>Alimentación Escolar Ley 1450 de 2011 ( ICB o MEN) </t>
  </si>
  <si>
    <t>TI.A.1.15.3 </t>
  </si>
  <si>
    <t>IVA tarifa del 5% para licores, vinos, aperitivos y similares, con destino al aseguramiento en salud. </t>
  </si>
  <si>
    <t>TI.A.1.15.3.01 </t>
  </si>
  <si>
    <t>TI.A.1.15.3.02 </t>
  </si>
  <si>
    <t>TI.A.2.6.1.1.2 </t>
  </si>
  <si>
    <t>COLJUEGOS (máximo el 25 % en los términos del Art. 60 de la Ley 715) </t>
  </si>
  <si>
    <t>TI.A.2.6.1.1.2.01 </t>
  </si>
  <si>
    <t>TI.B.1.1.5.29 </t>
  </si>
  <si>
    <t>Convenio Interadministrativo No 741 de Julio 13 del 2018 Celebrado entre el Departamento de Santander y el Municipio de Velez </t>
  </si>
  <si>
    <t>TI.B.1.1.5.30 </t>
  </si>
  <si>
    <t>Convenio Interadministrativo No 729 de Julio 10 del 2018 Celebrado entre el Departamento de Santander y el Municipio de Bolivar Sder </t>
  </si>
  <si>
    <t>TI.B.1.1.5.31 </t>
  </si>
  <si>
    <t>Convenio Interadministrativo No 746 de Julio 13 del 2018 Celebrado entre el Departamento de Santander y el Municipio de Lebrija </t>
  </si>
  <si>
    <t>TI.B.1.1.5.32 </t>
  </si>
  <si>
    <t>Convenio Interadministrativo No 778 de Julio 30 del 2018 Celebrado entre el Departamento de Santander y el Municipio de Bucaramanga </t>
  </si>
  <si>
    <t>TI.B.1.1.5.33 </t>
  </si>
  <si>
    <t>Convenio Interadministrativo No 770 de Julio 25 del 2018 Celebrado entre el Departamento de Santander y el Instituto Municipal de Cultura y Turismo de Bucaramanga Sder </t>
  </si>
  <si>
    <t>TI.B.1.1.5.34 </t>
  </si>
  <si>
    <t>Convenio Interadministrativo No 769 de Julio 25 del 2018 Celebrado entre el Departamento de Santander y Municipio de Charala </t>
  </si>
  <si>
    <t>TI.A.2.6.2.1.1.5.2.4 </t>
  </si>
  <si>
    <t>S.G.P Agua Potable y Saneamiento Básico - Municipios Descertificados MUNICIPIO DE PUERTO PARRA </t>
  </si>
  <si>
    <t>TI.B.8.2.1.5.2.4 </t>
  </si>
  <si>
    <t>TI.B.13.10.021 </t>
  </si>
  <si>
    <t>TI.B.8.2.3.27 </t>
  </si>
  <si>
    <t>Rendimientos Sobretasa Gasolina </t>
  </si>
  <si>
    <t>TI.B.8.2.3.27.01 </t>
  </si>
  <si>
    <t>TI.B.8.2.3.28 </t>
  </si>
  <si>
    <t>Rendimientos Crédito Interno Findeter vias </t>
  </si>
  <si>
    <t>TI.B.8.2.3.28.01 </t>
  </si>
  <si>
    <t>TI.B.8.2.3.29 </t>
  </si>
  <si>
    <t>Rendimientos Utilidades Empresa Essa </t>
  </si>
  <si>
    <t>TI.B.8.2.3.29.01 </t>
  </si>
  <si>
    <t>TI.B.8.2.3.30 </t>
  </si>
  <si>
    <t>Rendimientos Fondo Tabacalero </t>
  </si>
  <si>
    <t>TI.B.8.2.3.30.01 </t>
  </si>
  <si>
    <t>TI.B.8.2.3.31 </t>
  </si>
  <si>
    <t>Rendimientos ICLD Equidad de Genero Ord 28-2010 </t>
  </si>
  <si>
    <t>TI.B.8.2.3.31.01 </t>
  </si>
  <si>
    <t>TI.B.8.2.3.32 </t>
  </si>
  <si>
    <t>Rendimientos Contrato No 368 -2004 </t>
  </si>
  <si>
    <t>TI.B.8.2.3.32.01 </t>
  </si>
  <si>
    <t>TI.B.8.2.3.33 </t>
  </si>
  <si>
    <t>Rendimientos Contribución a la valorización </t>
  </si>
  <si>
    <t>TI.B.8.2.3.33.01 </t>
  </si>
  <si>
    <t>TI.B.8.2.3.34 </t>
  </si>
  <si>
    <t>Rendimientos Financieros (Valorización Activos ESSA) </t>
  </si>
  <si>
    <t>TI.B.8.2.3.34.01 </t>
  </si>
  <si>
    <t>TI.B.8.2.3.35 </t>
  </si>
  <si>
    <t>Rendimientos Financieros Fondo Departamental de Gestión del Riesgo de Desastres </t>
  </si>
  <si>
    <t>TI.B.8.2.3.35.01 </t>
  </si>
  <si>
    <t>TI.B.8.2.3.36 </t>
  </si>
  <si>
    <t>Rendimientos Financieros Patrimonio Autonomo </t>
  </si>
  <si>
    <t>TI.B.8.2.3.36.01 </t>
  </si>
  <si>
    <t>TI.B.8.2.3.37 </t>
  </si>
  <si>
    <t>Rendimientos Financieros ahorro Fonpet Ley 549/99 (I.C.L.D) </t>
  </si>
  <si>
    <t>TI.B.8.2.3.37.01 </t>
  </si>
  <si>
    <t>TI.B.8.2.3.38 </t>
  </si>
  <si>
    <t>Rendimientos Financieros Cesantias con Retroactividad </t>
  </si>
  <si>
    <t>TI.B.8.2.3.38.01 </t>
  </si>
  <si>
    <t>TI.B.8.2.3.39 </t>
  </si>
  <si>
    <t>Rendimientos Financieros PRO-UIS - Pensiones 20% (15% UTS)  </t>
  </si>
  <si>
    <t>TI.B.8.2.3.39.01 </t>
  </si>
  <si>
    <t>TI.B.8.2.3.40 </t>
  </si>
  <si>
    <t>Rendimientos Financieros PRO-UIS - Pensiones 20% (10% UNIPAZ) </t>
  </si>
  <si>
    <t>TI.B.8.2.3.40.01 </t>
  </si>
  <si>
    <t>TI.B.8.2.3.41 </t>
  </si>
  <si>
    <t>Rendimientos Financieros Monopolio 14% ( Ley 1816/2016) </t>
  </si>
  <si>
    <t>TI.B.8.2.3.41.01 </t>
  </si>
  <si>
    <t>TI.B.8.2.3.42 </t>
  </si>
  <si>
    <t>Rendimientos Financieros Derecho de Explotación licores Destilados 2% </t>
  </si>
  <si>
    <t>TI.B.8.2.3.42.01 </t>
  </si>
  <si>
    <t>TI.B.8.2.3.43 </t>
  </si>
  <si>
    <t>Rendimientos Financieros FONPET </t>
  </si>
  <si>
    <t>TI.B.8.2.3.43.01 </t>
  </si>
  <si>
    <t>TI.B.8.2.3.44 </t>
  </si>
  <si>
    <t>Rendimientos Financieros Remates (Venta de Terrenos) </t>
  </si>
  <si>
    <t>TI.B.8.2.3.44.01 </t>
  </si>
  <si>
    <t>TI.B.8.2.3.45 </t>
  </si>
  <si>
    <t>Rendimientos Financieros Dividendos </t>
  </si>
  <si>
    <t>TI.B.8.2.3.45.01 </t>
  </si>
  <si>
    <t>NOTA: Del total del Presupuesto General de los Ingresos del Departamento se descuenta El valor que el Departamento transfiere a la Secretaria de Salud Departamental por valor de $22.724.787.370,oo.</t>
  </si>
  <si>
    <t>EJECUCION PRESUPUESTAL  DE INGRESOS  A  SEPTIEMBRE  30  DE  2018</t>
  </si>
  <si>
    <t>EJECUCION PRESUPUESTAL  DE INGRESOS  RESERVA PRESUPUESTAL   SEPTIEMBRE  30  DE  2018</t>
  </si>
  <si>
    <t>TI.B.8.2.3.2.5.02 </t>
  </si>
  <si>
    <t>Rendimientos Financieros 20% Pasivo Pensional Hospitales Universitarios </t>
  </si>
  <si>
    <t>TI.B.8.2.3.2.5.03 </t>
  </si>
  <si>
    <t>Rendimientos Financieros 50% Pasivo Pensional Hospitales Universitarios </t>
  </si>
  <si>
    <t>TI.B.6.2.1.2.9.4.1.01.03 </t>
  </si>
  <si>
    <t>Rendimientos Pro-Desarrollo Inversión 25% Inf. Educativa Rec. Bce  </t>
  </si>
  <si>
    <t>TI.B.13.10.25 </t>
  </si>
  <si>
    <t>Reintegros Crédito Interno FINDETER Vias </t>
  </si>
  <si>
    <t>TI.B.13.10.26 </t>
  </si>
  <si>
    <t>Reintegros Áreas de Interes Ambiental Ley 1450-2011 </t>
  </si>
  <si>
    <t>TI.B.13.10.27 </t>
  </si>
  <si>
    <t>Reintegros Contrato No 368 -2004 </t>
  </si>
  <si>
    <t>TI.B.13.10.28 </t>
  </si>
  <si>
    <t>Reintegros Contribución a la valorización </t>
  </si>
  <si>
    <t>TI.B.13.10.29 </t>
  </si>
  <si>
    <t>Reintegros Contribución Sobre Contrato de Obra Pública-Policía Nacional </t>
  </si>
  <si>
    <t>TI.B.13.10.30 </t>
  </si>
  <si>
    <t>Reintegros Contribución Sobre Contrato de Obra Publica-Ejercito Nacional  </t>
  </si>
  <si>
    <t>TI.B.13.10.31 </t>
  </si>
  <si>
    <t>Reintegros Contribución Sobre Contrato de Obra Publica-Fondo Especial Gobernador </t>
  </si>
  <si>
    <t>TI.B.13.10.32 </t>
  </si>
  <si>
    <t>Reintegros Contribución Sobre Contrato de Obra Publica - CTI </t>
  </si>
  <si>
    <t>TI.B.13.10.33 </t>
  </si>
  <si>
    <t>Reintegros Contribución Sobre Contrato de Obra Publica - Unidad Administrativa Especial Migración Colombia Seccional Santander  </t>
  </si>
  <si>
    <t>TI.B.6.2.1.2.9.4.35 </t>
  </si>
  <si>
    <t>TI.B.6.2.1.2.9.4.35.01 </t>
  </si>
  <si>
    <t>Rendimientos Contribución a la valorización Rec Bce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</si>
</sst>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64" formatCode="_(* #,##0.00_);_(* \(#,##0.00\);_(* &quot;-&quot;??_);_(@_)"/>
    <numFmt numFmtId="165" formatCode="_ * #,##0.00_ ;_ * \-#,##0.00_ ;_ * &quot;-&quot;??_ ;_ @_ "/>
    <numFmt numFmtId="166" formatCode="_-* #,##0.00_-;\-* #,##0.00_-;_-* &quot;-&quot;_-;_-@_-"/>
    <numFmt numFmtId="167" formatCode="#,##0.0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name val="Arial Black"/>
      <family val="2"/>
    </font>
    <font>
      <b/>
      <sz val="10"/>
      <name val="Arial"/>
      <family val="2"/>
    </font>
    <font>
      <b/>
      <i/>
      <sz val="13"/>
      <name val="Arial Black"/>
      <family val="2"/>
    </font>
    <font>
      <sz val="12"/>
      <name val="Arial Black"/>
      <family val="2"/>
    </font>
    <font>
      <sz val="10"/>
      <color theme="1"/>
      <name val="Tahoma"/>
      <family val="2"/>
    </font>
    <font>
      <b/>
      <sz val="13"/>
      <name val="Arial Black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b/>
      <i/>
      <sz val="14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 Black"/>
      <family val="2"/>
    </font>
    <font>
      <b/>
      <sz val="8"/>
      <color theme="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3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4"/>
      <name val="Arial"/>
      <family val="2"/>
    </font>
    <font>
      <sz val="12"/>
      <color theme="1"/>
      <name val="Tahoma"/>
      <family val="2"/>
    </font>
    <font>
      <sz val="9"/>
      <color indexed="81"/>
      <name val="Tahoma"/>
      <family val="2"/>
    </font>
    <font>
      <sz val="9"/>
      <color theme="1"/>
      <name val="Tahoma"/>
      <family val="2"/>
    </font>
    <font>
      <sz val="11"/>
      <name val="Arial Black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color indexed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016">
    <xf numFmtId="165" fontId="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64" fontId="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3" fillId="0" borderId="0"/>
    <xf numFmtId="41" fontId="48" fillId="0" borderId="0" applyFont="0" applyFill="0" applyBorder="0" applyAlignment="0" applyProtection="0"/>
  </cellStyleXfs>
  <cellXfs count="490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3" xfId="0" applyNumberFormat="1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3" fontId="4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4" fontId="4" fillId="0" borderId="13" xfId="0" applyNumberFormat="1" applyFont="1" applyFill="1" applyBorder="1" applyAlignment="1">
      <alignment vertical="center" wrapText="1"/>
    </xf>
    <xf numFmtId="3" fontId="7" fillId="0" borderId="13" xfId="810" applyNumberFormat="1" applyFont="1" applyFill="1" applyBorder="1" applyAlignment="1">
      <alignment vertical="center" wrapText="1"/>
    </xf>
    <xf numFmtId="3" fontId="12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14" fillId="0" borderId="13" xfId="0" applyNumberFormat="1" applyFont="1" applyFill="1" applyBorder="1" applyAlignment="1">
      <alignment vertical="center" wrapText="1"/>
    </xf>
    <xf numFmtId="4" fontId="4" fillId="0" borderId="15" xfId="0" applyNumberFormat="1" applyFont="1" applyFill="1" applyBorder="1" applyAlignment="1">
      <alignment vertical="center" wrapText="1"/>
    </xf>
    <xf numFmtId="3" fontId="7" fillId="0" borderId="15" xfId="0" applyNumberFormat="1" applyFont="1" applyFill="1" applyBorder="1" applyAlignment="1">
      <alignment vertical="center" wrapText="1"/>
    </xf>
    <xf numFmtId="3" fontId="4" fillId="0" borderId="15" xfId="0" applyNumberFormat="1" applyFont="1" applyFill="1" applyBorder="1" applyAlignment="1">
      <alignment vertical="center" wrapText="1"/>
    </xf>
    <xf numFmtId="3" fontId="12" fillId="0" borderId="14" xfId="0" applyNumberFormat="1" applyFont="1" applyFill="1" applyBorder="1" applyAlignment="1">
      <alignment vertical="center" wrapText="1"/>
    </xf>
    <xf numFmtId="3" fontId="4" fillId="0" borderId="14" xfId="0" applyNumberFormat="1" applyFont="1" applyFill="1" applyBorder="1" applyAlignment="1">
      <alignment vertical="center" wrapText="1"/>
    </xf>
    <xf numFmtId="3" fontId="4" fillId="0" borderId="13" xfId="810" applyNumberFormat="1" applyFont="1" applyFill="1" applyBorder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14" xfId="685" applyNumberFormat="1" applyFont="1" applyFill="1" applyBorder="1" applyAlignment="1">
      <alignment vertical="center" wrapText="1"/>
    </xf>
    <xf numFmtId="3" fontId="4" fillId="0" borderId="13" xfId="685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20" xfId="0" applyNumberFormat="1" applyFont="1" applyFill="1" applyBorder="1" applyAlignment="1">
      <alignment horizontal="right" vertical="center" wrapText="1"/>
    </xf>
    <xf numFmtId="3" fontId="7" fillId="0" borderId="16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3" fontId="7" fillId="0" borderId="13" xfId="685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685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vertical="center" wrapText="1"/>
    </xf>
    <xf numFmtId="3" fontId="12" fillId="0" borderId="14" xfId="685" applyNumberFormat="1" applyFont="1" applyFill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vertical="center" wrapText="1"/>
    </xf>
    <xf numFmtId="3" fontId="12" fillId="0" borderId="13" xfId="685" applyNumberFormat="1" applyFont="1" applyFill="1" applyBorder="1" applyAlignment="1">
      <alignment horizontal="right" vertical="center" wrapText="1"/>
    </xf>
    <xf numFmtId="3" fontId="4" fillId="0" borderId="0" xfId="685" applyNumberFormat="1" applyFont="1" applyFill="1" applyAlignment="1">
      <alignment horizontal="right" vertical="center" wrapText="1"/>
    </xf>
    <xf numFmtId="9" fontId="7" fillId="0" borderId="11" xfId="835" applyNumberFormat="1" applyFont="1" applyFill="1" applyBorder="1" applyAlignment="1">
      <alignment horizontal="center" vertical="center" wrapText="1"/>
    </xf>
    <xf numFmtId="9" fontId="7" fillId="0" borderId="10" xfId="835" applyNumberFormat="1" applyFont="1" applyFill="1" applyBorder="1" applyAlignment="1">
      <alignment horizontal="center" vertical="center" wrapText="1"/>
    </xf>
    <xf numFmtId="9" fontId="7" fillId="0" borderId="17" xfId="835" applyNumberFormat="1" applyFont="1" applyFill="1" applyBorder="1" applyAlignment="1">
      <alignment horizontal="right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23" xfId="835" applyNumberFormat="1" applyFont="1" applyFill="1" applyBorder="1" applyAlignment="1">
      <alignment horizontal="right" vertical="center" wrapText="1"/>
    </xf>
    <xf numFmtId="9" fontId="4" fillId="0" borderId="29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15" xfId="68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4" fontId="4" fillId="0" borderId="13" xfId="812" applyNumberFormat="1" applyFont="1" applyFill="1" applyBorder="1" applyAlignment="1">
      <alignment horizontal="left"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3" fillId="0" borderId="0" xfId="0" applyNumberFormat="1" applyFont="1" applyFill="1" applyAlignment="1">
      <alignment vertical="center" wrapText="1"/>
    </xf>
    <xf numFmtId="3" fontId="35" fillId="0" borderId="31" xfId="0" applyNumberFormat="1" applyFont="1" applyFill="1" applyBorder="1" applyAlignment="1">
      <alignment vertical="center" wrapText="1"/>
    </xf>
    <xf numFmtId="3" fontId="7" fillId="0" borderId="44" xfId="0" applyNumberFormat="1" applyFont="1" applyFill="1" applyBorder="1" applyAlignment="1">
      <alignment vertical="center" wrapText="1"/>
    </xf>
    <xf numFmtId="3" fontId="12" fillId="0" borderId="44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3" fontId="40" fillId="0" borderId="43" xfId="0" applyNumberFormat="1" applyFont="1" applyFill="1" applyBorder="1" applyAlignment="1">
      <alignment vertical="center" wrapText="1"/>
    </xf>
    <xf numFmtId="3" fontId="12" fillId="0" borderId="39" xfId="0" applyNumberFormat="1" applyFont="1" applyFill="1" applyBorder="1" applyAlignment="1">
      <alignment vertical="center" wrapText="1"/>
    </xf>
    <xf numFmtId="3" fontId="7" fillId="0" borderId="39" xfId="685" applyNumberFormat="1" applyFont="1" applyFill="1" applyBorder="1" applyAlignment="1">
      <alignment horizontal="right" vertical="center" wrapText="1"/>
    </xf>
    <xf numFmtId="9" fontId="4" fillId="0" borderId="45" xfId="835" applyNumberFormat="1" applyFont="1" applyFill="1" applyBorder="1" applyAlignment="1">
      <alignment horizontal="right" vertical="center" wrapText="1"/>
    </xf>
    <xf numFmtId="9" fontId="7" fillId="0" borderId="42" xfId="835" applyNumberFormat="1" applyFont="1" applyFill="1" applyBorder="1" applyAlignment="1">
      <alignment horizontal="right" vertical="center" wrapText="1"/>
    </xf>
    <xf numFmtId="9" fontId="4" fillId="0" borderId="19" xfId="835" applyNumberFormat="1" applyFont="1" applyFill="1" applyBorder="1" applyAlignment="1">
      <alignment horizontal="right" vertical="center" wrapText="1"/>
    </xf>
    <xf numFmtId="9" fontId="5" fillId="0" borderId="12" xfId="835" applyNumberFormat="1" applyFont="1" applyFill="1" applyBorder="1" applyAlignment="1">
      <alignment vertical="center" wrapText="1"/>
    </xf>
    <xf numFmtId="3" fontId="7" fillId="0" borderId="20" xfId="0" applyNumberFormat="1" applyFont="1" applyFill="1" applyBorder="1" applyAlignment="1">
      <alignment vertical="center" wrapText="1"/>
    </xf>
    <xf numFmtId="3" fontId="39" fillId="0" borderId="16" xfId="0" applyNumberFormat="1" applyFont="1" applyFill="1" applyBorder="1" applyAlignment="1">
      <alignment wrapText="1"/>
    </xf>
    <xf numFmtId="3" fontId="3" fillId="0" borderId="16" xfId="0" quotePrefix="1" applyNumberFormat="1" applyFont="1" applyFill="1" applyBorder="1" applyAlignment="1">
      <alignment vertical="center" wrapText="1"/>
    </xf>
    <xf numFmtId="3" fontId="36" fillId="0" borderId="16" xfId="0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vertical="center" wrapText="1"/>
    </xf>
    <xf numFmtId="3" fontId="36" fillId="0" borderId="16" xfId="0" quotePrefix="1" applyNumberFormat="1" applyFont="1" applyFill="1" applyBorder="1" applyAlignment="1">
      <alignment vertical="center" wrapText="1"/>
    </xf>
    <xf numFmtId="3" fontId="11" fillId="0" borderId="16" xfId="0" applyNumberFormat="1" applyFont="1" applyFill="1" applyBorder="1" applyAlignment="1">
      <alignment vertical="center" wrapText="1"/>
    </xf>
    <xf numFmtId="3" fontId="11" fillId="0" borderId="21" xfId="0" applyNumberFormat="1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4" fontId="6" fillId="0" borderId="30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vertical="center" wrapText="1"/>
    </xf>
    <xf numFmtId="165" fontId="5" fillId="0" borderId="13" xfId="0" applyFont="1" applyFill="1" applyBorder="1" applyAlignment="1" applyProtection="1">
      <alignment horizontal="left" vertical="center" wrapText="1"/>
    </xf>
    <xf numFmtId="4" fontId="36" fillId="0" borderId="13" xfId="0" applyNumberFormat="1" applyFont="1" applyFill="1" applyBorder="1" applyAlignment="1">
      <alignment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3" fontId="4" fillId="0" borderId="30" xfId="685" applyNumberFormat="1" applyFont="1" applyFill="1" applyBorder="1" applyAlignment="1">
      <alignment horizontal="right" vertical="center" wrapText="1"/>
    </xf>
    <xf numFmtId="3" fontId="7" fillId="0" borderId="12" xfId="685" applyNumberFormat="1" applyFont="1" applyFill="1" applyBorder="1" applyAlignment="1">
      <alignment horizontal="right" vertical="center" wrapText="1"/>
    </xf>
    <xf numFmtId="3" fontId="14" fillId="0" borderId="39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 wrapText="1"/>
    </xf>
    <xf numFmtId="0" fontId="10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45" fillId="0" borderId="13" xfId="0" applyNumberFormat="1" applyFont="1" applyFill="1" applyBorder="1" applyAlignment="1">
      <alignment vertical="center" wrapText="1"/>
    </xf>
    <xf numFmtId="3" fontId="45" fillId="0" borderId="26" xfId="0" applyNumberFormat="1" applyFont="1" applyFill="1" applyBorder="1" applyAlignment="1">
      <alignment vertical="center" wrapText="1"/>
    </xf>
    <xf numFmtId="3" fontId="36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165" fontId="4" fillId="0" borderId="21" xfId="0" applyFont="1" applyFill="1" applyBorder="1" applyAlignment="1">
      <alignment horizontal="right" vertical="center" wrapText="1"/>
    </xf>
    <xf numFmtId="9" fontId="5" fillId="0" borderId="17" xfId="835" applyNumberFormat="1" applyFont="1" applyFill="1" applyBorder="1" applyAlignment="1">
      <alignment horizontal="right" vertical="center" wrapText="1"/>
    </xf>
    <xf numFmtId="4" fontId="5" fillId="0" borderId="13" xfId="685" applyNumberFormat="1" applyFont="1" applyFill="1" applyBorder="1" applyAlignment="1">
      <alignment horizontal="right" vertical="center" wrapText="1"/>
    </xf>
    <xf numFmtId="4" fontId="6" fillId="0" borderId="13" xfId="685" applyNumberFormat="1" applyFont="1" applyFill="1" applyBorder="1" applyAlignment="1">
      <alignment horizontal="right" vertical="center" wrapText="1"/>
    </xf>
    <xf numFmtId="9" fontId="5" fillId="0" borderId="18" xfId="835" applyNumberFormat="1" applyFont="1" applyFill="1" applyBorder="1" applyAlignment="1">
      <alignment horizontal="right" vertical="center" wrapText="1"/>
    </xf>
    <xf numFmtId="41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20" xfId="0" applyFont="1" applyFill="1" applyBorder="1" applyAlignment="1">
      <alignment horizontal="right" vertical="center" wrapText="1"/>
    </xf>
    <xf numFmtId="165" fontId="5" fillId="0" borderId="14" xfId="0" applyFont="1" applyFill="1" applyBorder="1" applyAlignment="1">
      <alignment vertical="center" wrapText="1"/>
    </xf>
    <xf numFmtId="165" fontId="5" fillId="0" borderId="16" xfId="0" applyFont="1" applyFill="1" applyBorder="1" applyAlignment="1">
      <alignment horizontal="right" vertical="center" wrapText="1"/>
    </xf>
    <xf numFmtId="9" fontId="5" fillId="0" borderId="42" xfId="835" applyNumberFormat="1" applyFont="1" applyFill="1" applyBorder="1" applyAlignment="1">
      <alignment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9" fontId="6" fillId="0" borderId="18" xfId="835" applyNumberFormat="1" applyFont="1" applyFill="1" applyBorder="1" applyAlignment="1">
      <alignment horizontal="right" vertical="center" wrapText="1"/>
    </xf>
    <xf numFmtId="9" fontId="5" fillId="0" borderId="42" xfId="835" applyNumberFormat="1" applyFont="1" applyFill="1" applyBorder="1" applyAlignment="1">
      <alignment horizontal="right" vertical="center" wrapText="1"/>
    </xf>
    <xf numFmtId="3" fontId="46" fillId="0" borderId="16" xfId="0" applyNumberFormat="1" applyFont="1" applyFill="1" applyBorder="1" applyAlignment="1">
      <alignment vertical="center" wrapText="1"/>
    </xf>
    <xf numFmtId="3" fontId="50" fillId="0" borderId="20" xfId="0" applyNumberFormat="1" applyFont="1" applyFill="1" applyBorder="1" applyAlignment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5" fillId="0" borderId="46" xfId="0" applyNumberFormat="1" applyFont="1" applyFill="1" applyBorder="1" applyAlignment="1">
      <alignment vertical="center" wrapText="1"/>
    </xf>
    <xf numFmtId="4" fontId="34" fillId="0" borderId="13" xfId="0" applyNumberFormat="1" applyFont="1" applyFill="1" applyBorder="1" applyAlignment="1">
      <alignment horizontal="right" vertical="center" wrapText="1"/>
    </xf>
    <xf numFmtId="4" fontId="43" fillId="0" borderId="13" xfId="0" applyNumberFormat="1" applyFont="1" applyFill="1" applyBorder="1" applyAlignment="1">
      <alignment horizontal="right" vertical="center" wrapText="1"/>
    </xf>
    <xf numFmtId="4" fontId="6" fillId="0" borderId="13" xfId="812" applyNumberFormat="1" applyFont="1" applyFill="1" applyBorder="1" applyAlignment="1">
      <alignment horizontal="left" vertical="center" wrapText="1"/>
    </xf>
    <xf numFmtId="165" fontId="36" fillId="0" borderId="13" xfId="0" applyFont="1" applyFill="1" applyBorder="1" applyAlignment="1">
      <alignment vertical="center" wrapText="1"/>
    </xf>
    <xf numFmtId="165" fontId="49" fillId="0" borderId="16" xfId="0" applyFont="1" applyFill="1" applyBorder="1" applyAlignment="1">
      <alignment horizontal="right" vertical="center" wrapText="1"/>
    </xf>
    <xf numFmtId="3" fontId="36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4" fontId="36" fillId="0" borderId="44" xfId="0" applyNumberFormat="1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left" vertical="center" wrapText="1"/>
    </xf>
    <xf numFmtId="165" fontId="49" fillId="0" borderId="13" xfId="0" applyFont="1" applyFill="1" applyBorder="1" applyAlignment="1">
      <alignment vertical="center" wrapText="1"/>
    </xf>
    <xf numFmtId="4" fontId="36" fillId="0" borderId="18" xfId="0" applyNumberFormat="1" applyFont="1" applyFill="1" applyBorder="1" applyAlignment="1">
      <alignment vertical="center" wrapText="1"/>
    </xf>
    <xf numFmtId="4" fontId="42" fillId="0" borderId="13" xfId="0" applyNumberFormat="1" applyFont="1" applyFill="1" applyBorder="1" applyAlignment="1">
      <alignment horizontal="right" vertical="center" wrapText="1"/>
    </xf>
    <xf numFmtId="165" fontId="42" fillId="0" borderId="16" xfId="0" applyFont="1" applyFill="1" applyBorder="1" applyAlignment="1">
      <alignment horizontal="right" vertical="center" wrapText="1"/>
    </xf>
    <xf numFmtId="165" fontId="34" fillId="0" borderId="16" xfId="0" applyFont="1" applyFill="1" applyBorder="1" applyAlignment="1">
      <alignment horizontal="right" vertical="center" wrapText="1"/>
    </xf>
    <xf numFmtId="165" fontId="34" fillId="0" borderId="21" xfId="0" applyFont="1" applyFill="1" applyBorder="1" applyAlignment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34" fillId="0" borderId="13" xfId="0" applyFont="1" applyFill="1" applyBorder="1" applyAlignment="1">
      <alignment vertical="center" wrapText="1"/>
    </xf>
    <xf numFmtId="165" fontId="42" fillId="0" borderId="13" xfId="0" applyFont="1" applyFill="1" applyBorder="1" applyAlignment="1">
      <alignment vertical="center" wrapText="1"/>
    </xf>
    <xf numFmtId="165" fontId="55" fillId="0" borderId="13" xfId="0" applyFont="1" applyFill="1" applyBorder="1" applyAlignment="1">
      <alignment wrapText="1"/>
    </xf>
    <xf numFmtId="165" fontId="6" fillId="0" borderId="15" xfId="0" applyFont="1" applyFill="1" applyBorder="1" applyAlignment="1">
      <alignment vertical="center" wrapText="1"/>
    </xf>
    <xf numFmtId="165" fontId="43" fillId="0" borderId="16" xfId="0" applyFont="1" applyFill="1" applyBorder="1" applyAlignment="1">
      <alignment horizontal="right" vertical="center" wrapText="1"/>
    </xf>
    <xf numFmtId="165" fontId="43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wrapText="1"/>
    </xf>
    <xf numFmtId="4" fontId="7" fillId="0" borderId="18" xfId="0" applyNumberFormat="1" applyFont="1" applyFill="1" applyBorder="1" applyAlignment="1">
      <alignment vertical="center" wrapText="1"/>
    </xf>
    <xf numFmtId="165" fontId="3" fillId="0" borderId="16" xfId="0" applyFont="1" applyFill="1" applyBorder="1" applyAlignment="1">
      <alignment horizontal="right" vertical="center" wrapText="1"/>
    </xf>
    <xf numFmtId="165" fontId="42" fillId="0" borderId="13" xfId="0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vertical="center" wrapText="1"/>
    </xf>
    <xf numFmtId="4" fontId="51" fillId="24" borderId="0" xfId="0" applyNumberFormat="1" applyFont="1" applyFill="1" applyBorder="1" applyAlignment="1">
      <alignment horizontal="right" wrapText="1"/>
    </xf>
    <xf numFmtId="4" fontId="51" fillId="24" borderId="55" xfId="0" applyNumberFormat="1" applyFont="1" applyFill="1" applyBorder="1" applyAlignment="1">
      <alignment horizontal="right" wrapText="1"/>
    </xf>
    <xf numFmtId="3" fontId="35" fillId="0" borderId="43" xfId="0" applyNumberFormat="1" applyFont="1" applyFill="1" applyBorder="1" applyAlignment="1">
      <alignment vertical="center" wrapText="1"/>
    </xf>
    <xf numFmtId="4" fontId="51" fillId="24" borderId="39" xfId="0" applyNumberFormat="1" applyFont="1" applyFill="1" applyBorder="1" applyAlignment="1">
      <alignment horizontal="right" wrapText="1"/>
    </xf>
    <xf numFmtId="3" fontId="3" fillId="0" borderId="41" xfId="0" applyNumberFormat="1" applyFont="1" applyFill="1" applyBorder="1" applyAlignment="1">
      <alignment vertical="center" wrapText="1"/>
    </xf>
    <xf numFmtId="3" fontId="4" fillId="0" borderId="30" xfId="810" applyNumberFormat="1" applyFont="1" applyFill="1" applyBorder="1" applyAlignment="1">
      <alignment vertical="center" wrapText="1"/>
    </xf>
    <xf numFmtId="3" fontId="38" fillId="0" borderId="31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horizontal="center" vertical="center" wrapText="1"/>
    </xf>
    <xf numFmtId="4" fontId="4" fillId="0" borderId="0" xfId="811" applyNumberFormat="1" applyFont="1" applyFill="1" applyBorder="1" applyAlignment="1">
      <alignment horizontal="left" vertical="center" wrapText="1"/>
    </xf>
    <xf numFmtId="165" fontId="4" fillId="0" borderId="24" xfId="0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6" fillId="0" borderId="13" xfId="811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horizontal="left" vertical="center" wrapText="1"/>
    </xf>
    <xf numFmtId="4" fontId="6" fillId="0" borderId="13" xfId="734" applyNumberFormat="1" applyFont="1" applyFill="1" applyBorder="1" applyAlignment="1">
      <alignment horizontal="left" vertical="center" wrapText="1"/>
    </xf>
    <xf numFmtId="0" fontId="5" fillId="0" borderId="13" xfId="805" applyFont="1" applyFill="1" applyBorder="1" applyAlignment="1" applyProtection="1">
      <alignment horizontal="right" vertical="center" wrapText="1"/>
    </xf>
    <xf numFmtId="0" fontId="6" fillId="0" borderId="13" xfId="805" applyFont="1" applyFill="1" applyBorder="1" applyAlignment="1" applyProtection="1">
      <alignment horizontal="right" vertical="center" wrapText="1"/>
    </xf>
    <xf numFmtId="165" fontId="57" fillId="0" borderId="16" xfId="0" applyFont="1" applyFill="1" applyBorder="1" applyAlignment="1">
      <alignment horizontal="right" vertical="center" wrapText="1"/>
    </xf>
    <xf numFmtId="165" fontId="57" fillId="0" borderId="13" xfId="0" applyFont="1" applyFill="1" applyBorder="1" applyAlignment="1">
      <alignment vertical="center" wrapText="1"/>
    </xf>
    <xf numFmtId="4" fontId="36" fillId="0" borderId="17" xfId="0" applyNumberFormat="1" applyFont="1" applyFill="1" applyBorder="1" applyAlignment="1">
      <alignment vertical="center" wrapText="1"/>
    </xf>
    <xf numFmtId="4" fontId="36" fillId="0" borderId="14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0" fontId="36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6" fillId="0" borderId="0" xfId="0" applyNumberFormat="1" applyFont="1" applyFill="1" applyAlignment="1">
      <alignment vertical="center" wrapText="1"/>
    </xf>
    <xf numFmtId="0" fontId="36" fillId="0" borderId="51" xfId="0" applyNumberFormat="1" applyFont="1" applyFill="1" applyBorder="1" applyAlignment="1">
      <alignment horizontal="left" vertical="center" wrapText="1"/>
    </xf>
    <xf numFmtId="0" fontId="36" fillId="0" borderId="51" xfId="0" applyNumberFormat="1" applyFont="1" applyFill="1" applyBorder="1" applyAlignment="1">
      <alignment horizontal="center" vertical="center" wrapText="1"/>
    </xf>
    <xf numFmtId="4" fontId="36" fillId="0" borderId="45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Alignment="1">
      <alignment horizontal="center" vertical="center" wrapText="1"/>
    </xf>
    <xf numFmtId="0" fontId="36" fillId="0" borderId="0" xfId="0" applyNumberFormat="1" applyFont="1" applyFill="1" applyAlignment="1">
      <alignment horizontal="center" vertical="center" wrapText="1"/>
    </xf>
    <xf numFmtId="49" fontId="36" fillId="0" borderId="20" xfId="0" applyNumberFormat="1" applyFont="1" applyFill="1" applyBorder="1" applyAlignment="1" applyProtection="1">
      <alignment horizontal="right" vertical="center" wrapText="1"/>
    </xf>
    <xf numFmtId="4" fontId="36" fillId="0" borderId="14" xfId="0" applyNumberFormat="1" applyFont="1" applyFill="1" applyBorder="1" applyAlignment="1">
      <alignment horizontal="left" vertical="center" wrapText="1"/>
    </xf>
    <xf numFmtId="3" fontId="36" fillId="0" borderId="0" xfId="0" applyNumberFormat="1" applyFont="1" applyFill="1" applyAlignment="1">
      <alignment vertical="center" wrapText="1"/>
    </xf>
    <xf numFmtId="49" fontId="36" fillId="0" borderId="16" xfId="0" applyNumberFormat="1" applyFont="1" applyFill="1" applyBorder="1" applyAlignment="1" applyProtection="1">
      <alignment horizontal="right" vertical="center" wrapText="1"/>
    </xf>
    <xf numFmtId="4" fontId="36" fillId="0" borderId="13" xfId="0" applyNumberFormat="1" applyFont="1" applyFill="1" applyBorder="1" applyAlignment="1">
      <alignment horizontal="left" vertical="center" wrapText="1"/>
    </xf>
    <xf numFmtId="4" fontId="36" fillId="0" borderId="13" xfId="812" applyNumberFormat="1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4" fontId="36" fillId="0" borderId="13" xfId="811" applyNumberFormat="1" applyFont="1" applyFill="1" applyBorder="1" applyAlignment="1">
      <alignment horizontal="left" vertical="center" wrapText="1"/>
    </xf>
    <xf numFmtId="4" fontId="3" fillId="0" borderId="13" xfId="812" applyNumberFormat="1" applyFont="1" applyFill="1" applyBorder="1" applyAlignment="1">
      <alignment horizontal="left" vertical="center" wrapText="1"/>
    </xf>
    <xf numFmtId="4" fontId="3" fillId="0" borderId="13" xfId="811" applyNumberFormat="1" applyFont="1" applyFill="1" applyBorder="1" applyAlignment="1">
      <alignment horizontal="left" vertical="center" wrapText="1"/>
    </xf>
    <xf numFmtId="49" fontId="36" fillId="0" borderId="16" xfId="811" applyNumberFormat="1" applyFont="1" applyFill="1" applyBorder="1" applyAlignment="1">
      <alignment horizontal="right" vertical="center" wrapText="1"/>
    </xf>
    <xf numFmtId="49" fontId="3" fillId="0" borderId="16" xfId="811" applyNumberFormat="1" applyFont="1" applyFill="1" applyBorder="1" applyAlignment="1">
      <alignment horizontal="right" vertical="center" wrapText="1"/>
    </xf>
    <xf numFmtId="49" fontId="36" fillId="0" borderId="16" xfId="0" applyNumberFormat="1" applyFont="1" applyFill="1" applyBorder="1" applyAlignment="1">
      <alignment horizontal="right" vertical="center" wrapText="1"/>
    </xf>
    <xf numFmtId="49" fontId="36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applyNumberFormat="1" applyFont="1" applyFill="1" applyBorder="1" applyAlignment="1">
      <alignment horizontal="right" vertical="center" wrapText="1"/>
    </xf>
    <xf numFmtId="165" fontId="41" fillId="0" borderId="16" xfId="0" applyFont="1" applyFill="1" applyBorder="1" applyAlignment="1">
      <alignment horizontal="right" vertical="center" wrapText="1"/>
    </xf>
    <xf numFmtId="165" fontId="41" fillId="0" borderId="13" xfId="0" applyFont="1" applyFill="1" applyBorder="1" applyAlignment="1">
      <alignment vertical="center" wrapText="1"/>
    </xf>
    <xf numFmtId="165" fontId="3" fillId="0" borderId="13" xfId="0" applyFont="1" applyFill="1" applyBorder="1" applyAlignment="1">
      <alignment vertical="center" wrapText="1"/>
    </xf>
    <xf numFmtId="165" fontId="49" fillId="0" borderId="13" xfId="0" applyFont="1" applyFill="1" applyBorder="1" applyAlignment="1">
      <alignment wrapText="1"/>
    </xf>
    <xf numFmtId="165" fontId="58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vertical="center" wrapText="1"/>
    </xf>
    <xf numFmtId="165" fontId="41" fillId="0" borderId="16" xfId="0" applyFont="1" applyFill="1" applyBorder="1" applyAlignment="1">
      <alignment horizontal="right" wrapText="1"/>
    </xf>
    <xf numFmtId="165" fontId="41" fillId="0" borderId="13" xfId="0" applyFont="1" applyFill="1" applyBorder="1" applyAlignment="1">
      <alignment wrapText="1"/>
    </xf>
    <xf numFmtId="165" fontId="49" fillId="0" borderId="16" xfId="0" applyFont="1" applyFill="1" applyBorder="1" applyAlignment="1">
      <alignment horizontal="right" wrapText="1"/>
    </xf>
    <xf numFmtId="165" fontId="58" fillId="0" borderId="13" xfId="0" applyFont="1" applyFill="1" applyBorder="1" applyAlignment="1">
      <alignment wrapText="1"/>
    </xf>
    <xf numFmtId="3" fontId="3" fillId="0" borderId="28" xfId="0" applyNumberFormat="1" applyFont="1" applyFill="1" applyBorder="1" applyAlignment="1">
      <alignment horizontal="left" vertical="center" wrapText="1"/>
    </xf>
    <xf numFmtId="3" fontId="36" fillId="0" borderId="37" xfId="0" applyNumberFormat="1" applyFont="1" applyFill="1" applyBorder="1" applyAlignment="1">
      <alignment vertical="center" wrapText="1"/>
    </xf>
    <xf numFmtId="164" fontId="45" fillId="0" borderId="40" xfId="685" applyNumberFormat="1" applyFont="1" applyFill="1" applyBorder="1" applyAlignment="1">
      <alignment vertical="center" wrapText="1"/>
    </xf>
    <xf numFmtId="4" fontId="36" fillId="0" borderId="38" xfId="0" applyNumberFormat="1" applyFont="1" applyFill="1" applyBorder="1" applyAlignment="1">
      <alignment vertical="center" wrapText="1"/>
    </xf>
    <xf numFmtId="164" fontId="45" fillId="0" borderId="33" xfId="685" applyFont="1" applyFill="1" applyBorder="1" applyAlignment="1">
      <alignment vertical="center" wrapText="1"/>
    </xf>
    <xf numFmtId="49" fontId="3" fillId="0" borderId="16" xfId="812" applyNumberFormat="1" applyFont="1" applyFill="1" applyBorder="1" applyAlignment="1">
      <alignment horizontal="right" vertical="center" wrapText="1"/>
    </xf>
    <xf numFmtId="165" fontId="3" fillId="0" borderId="13" xfId="0" applyFont="1" applyFill="1" applyBorder="1" applyAlignment="1" applyProtection="1">
      <alignment horizontal="left" vertical="center" wrapText="1"/>
    </xf>
    <xf numFmtId="165" fontId="36" fillId="0" borderId="16" xfId="0" applyFont="1" applyFill="1" applyBorder="1" applyAlignment="1">
      <alignment horizontal="right" vertical="center" wrapText="1"/>
    </xf>
    <xf numFmtId="0" fontId="41" fillId="0" borderId="13" xfId="0" applyNumberFormat="1" applyFont="1" applyFill="1" applyBorder="1" applyAlignment="1">
      <alignment vertical="center" wrapText="1"/>
    </xf>
    <xf numFmtId="165" fontId="55" fillId="0" borderId="16" xfId="0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0" borderId="53" xfId="0" applyNumberFormat="1" applyFont="1" applyFill="1" applyBorder="1" applyAlignment="1">
      <alignment vertical="center" wrapText="1"/>
    </xf>
    <xf numFmtId="165" fontId="41" fillId="0" borderId="21" xfId="0" applyFont="1" applyFill="1" applyBorder="1" applyAlignment="1">
      <alignment horizontal="right" wrapText="1"/>
    </xf>
    <xf numFmtId="165" fontId="41" fillId="0" borderId="15" xfId="0" applyFont="1" applyFill="1" applyBorder="1" applyAlignment="1">
      <alignment wrapText="1"/>
    </xf>
    <xf numFmtId="4" fontId="6" fillId="0" borderId="47" xfId="0" applyNumberFormat="1" applyFont="1" applyFill="1" applyBorder="1" applyAlignment="1" applyProtection="1">
      <alignment vertical="center" wrapText="1"/>
    </xf>
    <xf numFmtId="4" fontId="5" fillId="25" borderId="44" xfId="0" applyNumberFormat="1" applyFont="1" applyFill="1" applyBorder="1" applyAlignment="1" applyProtection="1">
      <alignment horizontal="right" vertical="center" wrapText="1"/>
    </xf>
    <xf numFmtId="3" fontId="5" fillId="25" borderId="0" xfId="0" applyNumberFormat="1" applyFont="1" applyFill="1" applyBorder="1" applyAlignment="1">
      <alignment vertical="center" wrapText="1"/>
    </xf>
    <xf numFmtId="0" fontId="5" fillId="25" borderId="0" xfId="0" applyNumberFormat="1" applyFont="1" applyFill="1" applyBorder="1" applyAlignment="1">
      <alignment vertical="center" wrapText="1"/>
    </xf>
    <xf numFmtId="3" fontId="59" fillId="0" borderId="0" xfId="0" applyNumberFormat="1" applyFont="1" applyFill="1" applyAlignment="1">
      <alignment horizontal="center" vertical="center" wrapText="1"/>
    </xf>
    <xf numFmtId="165" fontId="59" fillId="0" borderId="16" xfId="0" applyFont="1" applyFill="1" applyBorder="1" applyAlignment="1">
      <alignment horizontal="right" vertical="center" wrapText="1"/>
    </xf>
    <xf numFmtId="165" fontId="59" fillId="0" borderId="13" xfId="0" applyFont="1" applyFill="1" applyBorder="1" applyAlignment="1">
      <alignment vertical="center" wrapText="1"/>
    </xf>
    <xf numFmtId="4" fontId="59" fillId="0" borderId="13" xfId="0" applyNumberFormat="1" applyFont="1" applyFill="1" applyBorder="1" applyAlignment="1" applyProtection="1">
      <alignment vertical="center" wrapText="1"/>
    </xf>
    <xf numFmtId="9" fontId="59" fillId="0" borderId="18" xfId="835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 applyAlignment="1">
      <alignment vertical="center" wrapText="1"/>
    </xf>
    <xf numFmtId="4" fontId="5" fillId="0" borderId="47" xfId="0" applyNumberFormat="1" applyFont="1" applyFill="1" applyBorder="1" applyAlignment="1" applyProtection="1">
      <alignment vertical="center" wrapText="1"/>
    </xf>
    <xf numFmtId="165" fontId="44" fillId="0" borderId="13" xfId="0" applyFont="1" applyFill="1" applyBorder="1" applyAlignment="1" applyProtection="1">
      <alignment horizontal="left" vertical="center" wrapText="1"/>
    </xf>
    <xf numFmtId="165" fontId="44" fillId="0" borderId="16" xfId="0" applyFont="1" applyFill="1" applyBorder="1" applyAlignment="1">
      <alignment horizontal="right" vertical="center" wrapText="1"/>
    </xf>
    <xf numFmtId="165" fontId="44" fillId="0" borderId="13" xfId="0" applyFont="1" applyFill="1" applyBorder="1" applyAlignment="1">
      <alignment vertical="center" wrapText="1"/>
    </xf>
    <xf numFmtId="165" fontId="9" fillId="0" borderId="16" xfId="0" applyFont="1" applyFill="1" applyBorder="1" applyAlignment="1">
      <alignment horizontal="right" vertical="center" wrapText="1"/>
    </xf>
    <xf numFmtId="165" fontId="9" fillId="0" borderId="13" xfId="0" applyFont="1" applyFill="1" applyBorder="1" applyAlignment="1">
      <alignment vertical="center" wrapText="1"/>
    </xf>
    <xf numFmtId="165" fontId="51" fillId="0" borderId="16" xfId="0" applyFont="1" applyFill="1" applyBorder="1" applyAlignment="1">
      <alignment horizontal="right" wrapText="1"/>
    </xf>
    <xf numFmtId="165" fontId="51" fillId="0" borderId="13" xfId="0" applyFont="1" applyFill="1" applyBorder="1" applyAlignment="1">
      <alignment wrapText="1"/>
    </xf>
    <xf numFmtId="165" fontId="62" fillId="0" borderId="16" xfId="0" applyFont="1" applyFill="1" applyBorder="1" applyAlignment="1">
      <alignment horizontal="right" wrapText="1"/>
    </xf>
    <xf numFmtId="165" fontId="62" fillId="0" borderId="13" xfId="0" applyFont="1" applyFill="1" applyBorder="1" applyAlignment="1">
      <alignment wrapText="1"/>
    </xf>
    <xf numFmtId="165" fontId="9" fillId="0" borderId="49" xfId="0" applyFont="1" applyFill="1" applyBorder="1" applyAlignment="1">
      <alignment horizontal="right" vertical="center" wrapText="1"/>
    </xf>
    <xf numFmtId="165" fontId="9" fillId="0" borderId="47" xfId="0" applyFont="1" applyFill="1" applyBorder="1" applyAlignment="1">
      <alignment vertical="center" wrapText="1"/>
    </xf>
    <xf numFmtId="165" fontId="44" fillId="0" borderId="49" xfId="0" applyFont="1" applyFill="1" applyBorder="1" applyAlignment="1">
      <alignment horizontal="right" vertical="center" wrapText="1"/>
    </xf>
    <xf numFmtId="165" fontId="44" fillId="0" borderId="47" xfId="0" applyFont="1" applyFill="1" applyBorder="1" applyAlignment="1">
      <alignment vertical="center" wrapText="1"/>
    </xf>
    <xf numFmtId="9" fontId="5" fillId="0" borderId="12" xfId="83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9" fontId="5" fillId="0" borderId="48" xfId="835" applyNumberFormat="1" applyFont="1" applyFill="1" applyBorder="1" applyAlignment="1">
      <alignment horizontal="right" vertical="center" wrapText="1"/>
    </xf>
    <xf numFmtId="165" fontId="61" fillId="24" borderId="13" xfId="0" applyFont="1" applyFill="1" applyBorder="1" applyAlignment="1">
      <alignment wrapText="1"/>
    </xf>
    <xf numFmtId="165" fontId="39" fillId="24" borderId="13" xfId="0" applyFont="1" applyFill="1" applyBorder="1" applyAlignment="1">
      <alignment wrapText="1"/>
    </xf>
    <xf numFmtId="165" fontId="61" fillId="24" borderId="16" xfId="0" applyFont="1" applyFill="1" applyBorder="1" applyAlignment="1">
      <alignment wrapText="1"/>
    </xf>
    <xf numFmtId="165" fontId="39" fillId="24" borderId="16" xfId="0" applyFont="1" applyFill="1" applyBorder="1" applyAlignment="1">
      <alignment wrapText="1"/>
    </xf>
    <xf numFmtId="165" fontId="39" fillId="24" borderId="21" xfId="0" applyFont="1" applyFill="1" applyBorder="1" applyAlignment="1">
      <alignment wrapText="1"/>
    </xf>
    <xf numFmtId="165" fontId="39" fillId="24" borderId="15" xfId="0" applyFont="1" applyFill="1" applyBorder="1" applyAlignment="1">
      <alignment wrapText="1"/>
    </xf>
    <xf numFmtId="4" fontId="5" fillId="25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6" fillId="0" borderId="14" xfId="0" applyNumberFormat="1" applyFont="1" applyFill="1" applyBorder="1" applyAlignment="1">
      <alignment vertical="center" wrapText="1"/>
    </xf>
    <xf numFmtId="3" fontId="45" fillId="0" borderId="14" xfId="0" applyNumberFormat="1" applyFont="1" applyFill="1" applyBorder="1" applyAlignment="1">
      <alignment vertical="center" wrapText="1"/>
    </xf>
    <xf numFmtId="41" fontId="45" fillId="0" borderId="14" xfId="1015" applyFont="1" applyFill="1" applyBorder="1" applyAlignment="1">
      <alignment vertical="center" wrapText="1"/>
    </xf>
    <xf numFmtId="165" fontId="53" fillId="24" borderId="16" xfId="0" applyFont="1" applyFill="1" applyBorder="1" applyAlignment="1">
      <alignment wrapText="1"/>
    </xf>
    <xf numFmtId="165" fontId="53" fillId="24" borderId="13" xfId="0" applyFont="1" applyFill="1" applyBorder="1" applyAlignment="1">
      <alignment wrapText="1"/>
    </xf>
    <xf numFmtId="165" fontId="55" fillId="0" borderId="13" xfId="0" applyFont="1" applyFill="1" applyBorder="1" applyAlignment="1">
      <alignment horizontal="right" vertical="center" wrapText="1"/>
    </xf>
    <xf numFmtId="165" fontId="53" fillId="0" borderId="16" xfId="0" applyFont="1" applyFill="1" applyBorder="1" applyAlignment="1">
      <alignment horizontal="right" vertical="center" wrapText="1"/>
    </xf>
    <xf numFmtId="165" fontId="53" fillId="0" borderId="13" xfId="0" applyFont="1" applyFill="1" applyBorder="1" applyAlignment="1">
      <alignment vertical="center" wrapText="1"/>
    </xf>
    <xf numFmtId="165" fontId="54" fillId="0" borderId="16" xfId="0" applyFont="1" applyFill="1" applyBorder="1" applyAlignment="1">
      <alignment horizontal="right" vertical="center" wrapText="1"/>
    </xf>
    <xf numFmtId="165" fontId="54" fillId="0" borderId="13" xfId="0" applyFont="1" applyFill="1" applyBorder="1" applyAlignment="1">
      <alignment vertical="center" wrapText="1"/>
    </xf>
    <xf numFmtId="165" fontId="60" fillId="0" borderId="16" xfId="0" applyFont="1" applyFill="1" applyBorder="1" applyAlignment="1">
      <alignment horizontal="right" vertical="center" wrapText="1"/>
    </xf>
    <xf numFmtId="165" fontId="60" fillId="0" borderId="13" xfId="0" applyFont="1" applyFill="1" applyBorder="1" applyAlignment="1">
      <alignment vertical="center" wrapText="1"/>
    </xf>
    <xf numFmtId="165" fontId="34" fillId="0" borderId="15" xfId="0" applyFont="1" applyFill="1" applyBorder="1" applyAlignment="1">
      <alignment vertical="center" wrapText="1"/>
    </xf>
    <xf numFmtId="3" fontId="63" fillId="0" borderId="0" xfId="0" applyNumberFormat="1" applyFont="1" applyFill="1" applyAlignment="1">
      <alignment horizontal="center" vertical="center" wrapText="1"/>
    </xf>
    <xf numFmtId="165" fontId="63" fillId="0" borderId="16" xfId="0" applyFont="1" applyFill="1" applyBorder="1" applyAlignment="1">
      <alignment horizontal="right" vertical="center" wrapText="1"/>
    </xf>
    <xf numFmtId="165" fontId="63" fillId="0" borderId="13" xfId="0" applyFont="1" applyFill="1" applyBorder="1" applyAlignment="1">
      <alignment vertical="center" wrapText="1"/>
    </xf>
    <xf numFmtId="9" fontId="63" fillId="0" borderId="18" xfId="835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Alignment="1">
      <alignment vertical="center" wrapText="1"/>
    </xf>
    <xf numFmtId="165" fontId="64" fillId="0" borderId="16" xfId="0" applyFont="1" applyFill="1" applyBorder="1" applyAlignment="1">
      <alignment horizontal="right" vertical="center" wrapText="1"/>
    </xf>
    <xf numFmtId="165" fontId="64" fillId="0" borderId="13" xfId="0" applyFont="1" applyFill="1" applyBorder="1" applyAlignment="1">
      <alignment vertical="center" wrapText="1"/>
    </xf>
    <xf numFmtId="41" fontId="6" fillId="0" borderId="0" xfId="1015" applyFont="1" applyFill="1" applyAlignment="1">
      <alignment vertical="center" wrapText="1"/>
    </xf>
    <xf numFmtId="41" fontId="4" fillId="0" borderId="0" xfId="1015" applyFont="1" applyFill="1" applyAlignment="1">
      <alignment vertical="center" wrapText="1"/>
    </xf>
    <xf numFmtId="41" fontId="4" fillId="0" borderId="0" xfId="1015" applyFont="1" applyFill="1" applyAlignment="1">
      <alignment horizontal="right" vertical="center" wrapText="1"/>
    </xf>
    <xf numFmtId="41" fontId="5" fillId="0" borderId="14" xfId="1015" applyFont="1" applyFill="1" applyBorder="1" applyAlignment="1">
      <alignment horizontal="right" vertical="center" wrapText="1"/>
    </xf>
    <xf numFmtId="41" fontId="5" fillId="0" borderId="14" xfId="1015" applyFont="1" applyFill="1" applyBorder="1" applyAlignment="1">
      <alignment vertical="center" wrapText="1"/>
    </xf>
    <xf numFmtId="41" fontId="5" fillId="0" borderId="13" xfId="1015" applyFont="1" applyFill="1" applyBorder="1" applyAlignment="1">
      <alignment vertical="center" wrapText="1"/>
    </xf>
    <xf numFmtId="41" fontId="6" fillId="0" borderId="13" xfId="1015" applyFont="1" applyFill="1" applyBorder="1" applyAlignment="1">
      <alignment horizontal="right" vertical="center" wrapText="1"/>
    </xf>
    <xf numFmtId="41" fontId="4" fillId="0" borderId="13" xfId="1015" applyFont="1" applyFill="1" applyBorder="1" applyAlignment="1">
      <alignment vertical="center" wrapText="1"/>
    </xf>
    <xf numFmtId="41" fontId="7" fillId="0" borderId="13" xfId="1015" applyFont="1" applyFill="1" applyBorder="1" applyAlignment="1">
      <alignment horizontal="right" vertical="center" wrapText="1"/>
    </xf>
    <xf numFmtId="41" fontId="6" fillId="0" borderId="13" xfId="1015" applyFont="1" applyFill="1" applyBorder="1" applyAlignment="1">
      <alignment vertical="center" wrapText="1"/>
    </xf>
    <xf numFmtId="41" fontId="4" fillId="0" borderId="13" xfId="1015" applyFont="1" applyFill="1" applyBorder="1" applyAlignment="1">
      <alignment horizontal="right" vertical="center" wrapText="1"/>
    </xf>
    <xf numFmtId="41" fontId="7" fillId="0" borderId="13" xfId="1015" applyFont="1" applyFill="1" applyBorder="1" applyAlignment="1">
      <alignment vertical="center" wrapText="1"/>
    </xf>
    <xf numFmtId="41" fontId="4" fillId="0" borderId="15" xfId="1015" applyFont="1" applyFill="1" applyBorder="1" applyAlignment="1">
      <alignment horizontal="right" vertical="center" wrapText="1"/>
    </xf>
    <xf numFmtId="41" fontId="6" fillId="0" borderId="15" xfId="1015" applyFont="1" applyFill="1" applyBorder="1" applyAlignment="1">
      <alignment vertical="center" wrapText="1"/>
    </xf>
    <xf numFmtId="41" fontId="4" fillId="0" borderId="15" xfId="1015" applyFont="1" applyFill="1" applyBorder="1" applyAlignment="1">
      <alignment vertical="center" wrapText="1"/>
    </xf>
    <xf numFmtId="41" fontId="5" fillId="0" borderId="36" xfId="1015" applyFont="1" applyFill="1" applyBorder="1" applyAlignment="1">
      <alignment vertical="center" wrapText="1"/>
    </xf>
    <xf numFmtId="41" fontId="5" fillId="0" borderId="50" xfId="1015" applyFont="1" applyFill="1" applyBorder="1" applyAlignment="1">
      <alignment vertical="center" wrapText="1"/>
    </xf>
    <xf numFmtId="41" fontId="5" fillId="0" borderId="47" xfId="1015" applyFont="1" applyFill="1" applyBorder="1" applyAlignment="1">
      <alignment vertical="center" wrapText="1"/>
    </xf>
    <xf numFmtId="41" fontId="10" fillId="0" borderId="14" xfId="1015" applyFont="1" applyFill="1" applyBorder="1" applyAlignment="1">
      <alignment vertical="center" wrapText="1"/>
    </xf>
    <xf numFmtId="41" fontId="7" fillId="0" borderId="14" xfId="1015" applyFont="1" applyFill="1" applyBorder="1" applyAlignment="1">
      <alignment vertical="center" wrapText="1"/>
    </xf>
    <xf numFmtId="41" fontId="4" fillId="0" borderId="14" xfId="1015" applyFont="1" applyFill="1" applyBorder="1" applyAlignment="1">
      <alignment vertical="center" wrapText="1"/>
    </xf>
    <xf numFmtId="41" fontId="5" fillId="0" borderId="13" xfId="1015" applyFont="1" applyFill="1" applyBorder="1" applyAlignment="1" applyProtection="1">
      <alignment horizontal="right" vertical="center" wrapText="1"/>
    </xf>
    <xf numFmtId="41" fontId="5" fillId="0" borderId="13" xfId="1015" applyFont="1" applyFill="1" applyBorder="1" applyAlignment="1" applyProtection="1">
      <alignment vertical="center" wrapText="1"/>
    </xf>
    <xf numFmtId="41" fontId="6" fillId="0" borderId="13" xfId="1015" applyFont="1" applyFill="1" applyBorder="1" applyAlignment="1" applyProtection="1">
      <alignment vertical="center" wrapText="1"/>
    </xf>
    <xf numFmtId="41" fontId="4" fillId="0" borderId="13" xfId="1015" applyFont="1" applyFill="1" applyBorder="1" applyAlignment="1" applyProtection="1">
      <alignment horizontal="right" vertical="center" wrapText="1"/>
    </xf>
    <xf numFmtId="41" fontId="6" fillId="0" borderId="13" xfId="1015" applyFont="1" applyFill="1" applyBorder="1" applyAlignment="1" applyProtection="1">
      <alignment horizontal="right" vertical="center" wrapText="1"/>
    </xf>
    <xf numFmtId="41" fontId="7" fillId="0" borderId="13" xfId="1015" applyFont="1" applyFill="1" applyBorder="1" applyAlignment="1" applyProtection="1">
      <alignment horizontal="right" vertical="center" wrapText="1"/>
    </xf>
    <xf numFmtId="41" fontId="4" fillId="0" borderId="13" xfId="1015" applyFont="1" applyFill="1" applyBorder="1" applyAlignment="1" applyProtection="1">
      <alignment vertical="center" wrapText="1"/>
    </xf>
    <xf numFmtId="41" fontId="59" fillId="0" borderId="13" xfId="1015" applyFont="1" applyFill="1" applyBorder="1" applyAlignment="1" applyProtection="1">
      <alignment vertical="center" wrapText="1"/>
    </xf>
    <xf numFmtId="41" fontId="59" fillId="0" borderId="13" xfId="1015" applyFont="1" applyFill="1" applyBorder="1" applyAlignment="1">
      <alignment vertical="center" wrapText="1"/>
    </xf>
    <xf numFmtId="41" fontId="59" fillId="0" borderId="13" xfId="1015" applyFont="1" applyFill="1" applyBorder="1" applyAlignment="1" applyProtection="1">
      <alignment horizontal="right" vertical="center" wrapText="1"/>
    </xf>
    <xf numFmtId="41" fontId="4" fillId="0" borderId="15" xfId="1015" applyFont="1" applyFill="1" applyBorder="1" applyAlignment="1" applyProtection="1">
      <alignment horizontal="right" vertical="center" wrapText="1"/>
    </xf>
    <xf numFmtId="41" fontId="6" fillId="0" borderId="14" xfId="1015" applyFont="1" applyFill="1" applyBorder="1" applyAlignment="1">
      <alignment vertical="center" wrapText="1"/>
    </xf>
    <xf numFmtId="41" fontId="42" fillId="0" borderId="13" xfId="1015" applyFont="1" applyFill="1" applyBorder="1" applyAlignment="1">
      <alignment horizontal="right" vertical="center" wrapText="1"/>
    </xf>
    <xf numFmtId="41" fontId="43" fillId="0" borderId="13" xfId="1015" applyFont="1" applyFill="1" applyBorder="1" applyAlignment="1">
      <alignment horizontal="right" vertical="center" wrapText="1"/>
    </xf>
    <xf numFmtId="41" fontId="34" fillId="0" borderId="13" xfId="1015" applyFont="1" applyFill="1" applyBorder="1" applyAlignment="1">
      <alignment horizontal="right" vertical="center" wrapText="1"/>
    </xf>
    <xf numFmtId="41" fontId="55" fillId="0" borderId="13" xfId="1015" applyFont="1" applyFill="1" applyBorder="1" applyAlignment="1">
      <alignment horizontal="right" vertical="center" wrapText="1"/>
    </xf>
    <xf numFmtId="41" fontId="34" fillId="0" borderId="15" xfId="1015" applyFont="1" applyFill="1" applyBorder="1" applyAlignment="1">
      <alignment horizontal="right" vertical="center" wrapText="1"/>
    </xf>
    <xf numFmtId="41" fontId="5" fillId="0" borderId="22" xfId="1015" applyFont="1" applyFill="1" applyBorder="1" applyAlignment="1">
      <alignment vertical="center" wrapText="1"/>
    </xf>
    <xf numFmtId="41" fontId="5" fillId="0" borderId="12" xfId="1015" applyFont="1" applyFill="1" applyBorder="1" applyAlignment="1">
      <alignment vertical="center" wrapText="1"/>
    </xf>
    <xf numFmtId="41" fontId="6" fillId="0" borderId="0" xfId="1015" applyFont="1" applyFill="1" applyAlignment="1">
      <alignment horizontal="left" vertical="center" wrapText="1"/>
    </xf>
    <xf numFmtId="41" fontId="4" fillId="0" borderId="0" xfId="1015" applyFont="1" applyFill="1" applyAlignment="1">
      <alignment horizontal="left" vertical="center" wrapText="1"/>
    </xf>
    <xf numFmtId="41" fontId="7" fillId="0" borderId="0" xfId="1015" applyFont="1" applyFill="1" applyAlignment="1">
      <alignment horizontal="right" vertical="center" wrapText="1"/>
    </xf>
    <xf numFmtId="41" fontId="7" fillId="0" borderId="0" xfId="1015" applyFont="1" applyFill="1" applyAlignment="1">
      <alignment vertical="center" wrapText="1"/>
    </xf>
    <xf numFmtId="3" fontId="4" fillId="0" borderId="28" xfId="0" applyNumberFormat="1" applyFont="1" applyFill="1" applyBorder="1" applyAlignment="1">
      <alignment horizontal="right" vertical="center" wrapText="1"/>
    </xf>
    <xf numFmtId="3" fontId="7" fillId="0" borderId="26" xfId="0" applyNumberFormat="1" applyFont="1" applyFill="1" applyBorder="1" applyAlignment="1">
      <alignment vertical="center" wrapText="1"/>
    </xf>
    <xf numFmtId="41" fontId="6" fillId="0" borderId="26" xfId="1015" applyFont="1" applyFill="1" applyBorder="1" applyAlignment="1">
      <alignment vertical="center" wrapText="1"/>
    </xf>
    <xf numFmtId="41" fontId="4" fillId="0" borderId="26" xfId="1015" applyFont="1" applyFill="1" applyBorder="1" applyAlignment="1">
      <alignment vertical="center" wrapText="1"/>
    </xf>
    <xf numFmtId="41" fontId="7" fillId="0" borderId="26" xfId="1015" applyFont="1" applyFill="1" applyBorder="1" applyAlignment="1">
      <alignment vertical="center" wrapText="1"/>
    </xf>
    <xf numFmtId="9" fontId="4" fillId="0" borderId="48" xfId="835" applyNumberFormat="1" applyFont="1" applyFill="1" applyBorder="1" applyAlignment="1">
      <alignment horizontal="right" vertical="center" wrapText="1"/>
    </xf>
    <xf numFmtId="3" fontId="4" fillId="0" borderId="21" xfId="0" applyNumberFormat="1" applyFont="1" applyFill="1" applyBorder="1" applyAlignment="1">
      <alignment horizontal="right" vertical="center" wrapText="1"/>
    </xf>
    <xf numFmtId="3" fontId="36" fillId="0" borderId="26" xfId="0" applyNumberFormat="1" applyFont="1" applyFill="1" applyBorder="1" applyAlignment="1">
      <alignment vertical="center" wrapText="1"/>
    </xf>
    <xf numFmtId="41" fontId="45" fillId="0" borderId="26" xfId="1015" applyFont="1" applyFill="1" applyBorder="1" applyAlignment="1">
      <alignment vertical="center" wrapText="1"/>
    </xf>
    <xf numFmtId="4" fontId="36" fillId="0" borderId="48" xfId="0" applyNumberFormat="1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 wrapText="1"/>
    </xf>
    <xf numFmtId="4" fontId="7" fillId="0" borderId="13" xfId="0" applyNumberFormat="1" applyFont="1" applyFill="1" applyBorder="1" applyAlignment="1" applyProtection="1">
      <alignment vertical="center" wrapText="1"/>
    </xf>
    <xf numFmtId="165" fontId="8" fillId="0" borderId="16" xfId="0" applyFont="1" applyFill="1" applyBorder="1" applyAlignment="1">
      <alignment horizontal="right" vertical="center" wrapText="1"/>
    </xf>
    <xf numFmtId="165" fontId="8" fillId="0" borderId="13" xfId="0" applyFont="1" applyFill="1" applyBorder="1" applyAlignment="1">
      <alignment vertical="center" wrapText="1"/>
    </xf>
    <xf numFmtId="4" fontId="8" fillId="0" borderId="13" xfId="0" applyNumberFormat="1" applyFont="1" applyFill="1" applyBorder="1" applyAlignment="1" applyProtection="1">
      <alignment vertical="center" wrapText="1"/>
    </xf>
    <xf numFmtId="4" fontId="8" fillId="0" borderId="18" xfId="0" applyNumberFormat="1" applyFont="1" applyFill="1" applyBorder="1" applyAlignment="1">
      <alignment vertical="center" wrapText="1"/>
    </xf>
    <xf numFmtId="165" fontId="8" fillId="0" borderId="49" xfId="0" applyFont="1" applyFill="1" applyBorder="1" applyAlignment="1">
      <alignment horizontal="right" vertical="center" wrapText="1"/>
    </xf>
    <xf numFmtId="165" fontId="8" fillId="0" borderId="47" xfId="0" applyFont="1" applyFill="1" applyBorder="1" applyAlignment="1">
      <alignment vertical="center" wrapText="1"/>
    </xf>
    <xf numFmtId="4" fontId="8" fillId="0" borderId="47" xfId="0" applyNumberFormat="1" applyFont="1" applyFill="1" applyBorder="1" applyAlignment="1" applyProtection="1">
      <alignment vertical="center" wrapText="1"/>
    </xf>
    <xf numFmtId="165" fontId="4" fillId="0" borderId="41" xfId="0" applyFont="1" applyFill="1" applyBorder="1" applyAlignment="1">
      <alignment horizontal="right" vertical="center" wrapText="1"/>
    </xf>
    <xf numFmtId="165" fontId="4" fillId="0" borderId="30" xfId="0" applyFont="1" applyFill="1" applyBorder="1" applyAlignment="1">
      <alignment vertical="center" wrapText="1"/>
    </xf>
    <xf numFmtId="41" fontId="6" fillId="0" borderId="30" xfId="1015" applyFont="1" applyFill="1" applyBorder="1" applyAlignment="1" applyProtection="1">
      <alignment vertical="center" wrapText="1"/>
    </xf>
    <xf numFmtId="41" fontId="4" fillId="0" borderId="30" xfId="1015" applyFont="1" applyFill="1" applyBorder="1" applyAlignment="1">
      <alignment vertical="center" wrapText="1"/>
    </xf>
    <xf numFmtId="41" fontId="4" fillId="0" borderId="30" xfId="1015" applyFont="1" applyFill="1" applyBorder="1" applyAlignment="1" applyProtection="1">
      <alignment horizontal="right" vertical="center" wrapText="1"/>
    </xf>
    <xf numFmtId="41" fontId="5" fillId="0" borderId="39" xfId="1015" applyFont="1" applyFill="1" applyBorder="1" applyAlignment="1" applyProtection="1">
      <alignment horizontal="right" vertical="center" wrapText="1"/>
    </xf>
    <xf numFmtId="41" fontId="5" fillId="0" borderId="0" xfId="1015" applyFont="1" applyFill="1" applyBorder="1" applyAlignment="1">
      <alignment vertical="center" wrapText="1"/>
    </xf>
    <xf numFmtId="41" fontId="5" fillId="0" borderId="43" xfId="1015" applyFont="1" applyFill="1" applyBorder="1" applyAlignment="1">
      <alignment vertical="center" wrapText="1"/>
    </xf>
    <xf numFmtId="41" fontId="5" fillId="0" borderId="39" xfId="1015" applyFont="1" applyFill="1" applyBorder="1" applyAlignment="1">
      <alignment vertical="center" wrapText="1"/>
    </xf>
    <xf numFmtId="41" fontId="5" fillId="0" borderId="42" xfId="1015" applyFont="1" applyFill="1" applyBorder="1" applyAlignment="1">
      <alignment vertical="center" wrapText="1"/>
    </xf>
    <xf numFmtId="41" fontId="5" fillId="0" borderId="31" xfId="1015" applyFont="1" applyFill="1" applyBorder="1" applyAlignment="1">
      <alignment vertical="center" wrapText="1"/>
    </xf>
    <xf numFmtId="41" fontId="63" fillId="0" borderId="13" xfId="1015" applyFont="1" applyFill="1" applyBorder="1" applyAlignment="1">
      <alignment vertical="center" wrapText="1"/>
    </xf>
    <xf numFmtId="41" fontId="63" fillId="0" borderId="13" xfId="1015" applyFont="1" applyFill="1" applyBorder="1" applyAlignment="1" applyProtection="1">
      <alignment vertical="center" wrapText="1"/>
    </xf>
    <xf numFmtId="41" fontId="63" fillId="0" borderId="13" xfId="1015" applyFont="1" applyFill="1" applyBorder="1" applyAlignment="1" applyProtection="1">
      <alignment horizontal="right" vertical="center" wrapText="1"/>
    </xf>
    <xf numFmtId="41" fontId="5" fillId="0" borderId="43" xfId="1015" applyFont="1" applyFill="1" applyBorder="1" applyAlignment="1" applyProtection="1">
      <alignment horizontal="right" vertical="center" wrapText="1"/>
    </xf>
    <xf numFmtId="41" fontId="5" fillId="0" borderId="42" xfId="1015" applyFont="1" applyFill="1" applyBorder="1" applyAlignment="1" applyProtection="1">
      <alignment horizontal="right" vertical="center" wrapText="1"/>
    </xf>
    <xf numFmtId="3" fontId="66" fillId="0" borderId="16" xfId="0" applyNumberFormat="1" applyFont="1" applyFill="1" applyBorder="1" applyAlignment="1">
      <alignment wrapText="1"/>
    </xf>
    <xf numFmtId="4" fontId="6" fillId="25" borderId="13" xfId="0" applyNumberFormat="1" applyFont="1" applyFill="1" applyBorder="1" applyAlignment="1" applyProtection="1">
      <alignment vertical="center" wrapText="1"/>
    </xf>
    <xf numFmtId="165" fontId="68" fillId="24" borderId="57" xfId="0" applyFont="1" applyFill="1" applyBorder="1" applyAlignment="1">
      <alignment horizontal="right" wrapText="1"/>
    </xf>
    <xf numFmtId="165" fontId="68" fillId="24" borderId="57" xfId="0" applyFont="1" applyFill="1" applyBorder="1" applyAlignment="1">
      <alignment wrapText="1"/>
    </xf>
    <xf numFmtId="165" fontId="69" fillId="24" borderId="57" xfId="0" applyFont="1" applyFill="1" applyBorder="1" applyAlignment="1">
      <alignment horizontal="right" wrapText="1"/>
    </xf>
    <xf numFmtId="165" fontId="69" fillId="24" borderId="57" xfId="0" applyFont="1" applyFill="1" applyBorder="1" applyAlignment="1">
      <alignment wrapText="1"/>
    </xf>
    <xf numFmtId="4" fontId="34" fillId="24" borderId="57" xfId="0" applyNumberFormat="1" applyFont="1" applyFill="1" applyBorder="1" applyAlignment="1">
      <alignment horizontal="right" wrapText="1"/>
    </xf>
    <xf numFmtId="41" fontId="5" fillId="0" borderId="26" xfId="1015" applyFont="1" applyFill="1" applyBorder="1" applyAlignment="1">
      <alignment vertical="center" wrapText="1"/>
    </xf>
    <xf numFmtId="3" fontId="46" fillId="0" borderId="0" xfId="0" applyNumberFormat="1" applyFont="1" applyFill="1" applyAlignment="1">
      <alignment horizontal="center" vertical="center" wrapText="1"/>
    </xf>
    <xf numFmtId="3" fontId="46" fillId="0" borderId="0" xfId="0" applyNumberFormat="1" applyFont="1" applyFill="1" applyAlignment="1">
      <alignment vertical="center" wrapText="1"/>
    </xf>
    <xf numFmtId="165" fontId="55" fillId="0" borderId="13" xfId="0" applyFont="1" applyFill="1" applyBorder="1" applyAlignment="1">
      <alignment vertical="center" wrapText="1"/>
    </xf>
    <xf numFmtId="165" fontId="49" fillId="25" borderId="16" xfId="0" applyFont="1" applyFill="1" applyBorder="1" applyAlignment="1">
      <alignment horizontal="right" wrapText="1"/>
    </xf>
    <xf numFmtId="166" fontId="45" fillId="0" borderId="26" xfId="1015" applyNumberFormat="1" applyFont="1" applyFill="1" applyBorder="1" applyAlignment="1">
      <alignment vertical="center" wrapText="1"/>
    </xf>
    <xf numFmtId="3" fontId="4" fillId="0" borderId="41" xfId="0" applyNumberFormat="1" applyFont="1" applyFill="1" applyBorder="1" applyAlignment="1">
      <alignment horizontal="right" vertical="center" wrapText="1"/>
    </xf>
    <xf numFmtId="3" fontId="3" fillId="0" borderId="30" xfId="0" applyNumberFormat="1" applyFont="1" applyFill="1" applyBorder="1" applyAlignment="1">
      <alignment vertical="center" wrapText="1"/>
    </xf>
    <xf numFmtId="41" fontId="6" fillId="0" borderId="30" xfId="1015" applyFont="1" applyFill="1" applyBorder="1" applyAlignment="1">
      <alignment vertical="center" wrapText="1"/>
    </xf>
    <xf numFmtId="41" fontId="7" fillId="0" borderId="30" xfId="1015" applyFont="1" applyFill="1" applyBorder="1" applyAlignment="1">
      <alignment vertical="center" wrapText="1"/>
    </xf>
    <xf numFmtId="41" fontId="5" fillId="0" borderId="11" xfId="1015" applyFont="1" applyFill="1" applyBorder="1" applyAlignment="1">
      <alignment vertical="center" wrapText="1"/>
    </xf>
    <xf numFmtId="41" fontId="5" fillId="0" borderId="12" xfId="1015" applyFont="1" applyFill="1" applyBorder="1" applyAlignment="1" applyProtection="1">
      <alignment horizontal="right" vertical="center" wrapText="1"/>
    </xf>
    <xf numFmtId="41" fontId="46" fillId="0" borderId="39" xfId="1015" applyFont="1" applyFill="1" applyBorder="1" applyAlignment="1">
      <alignment vertical="center" wrapText="1"/>
    </xf>
    <xf numFmtId="41" fontId="6" fillId="0" borderId="30" xfId="1015" applyFont="1" applyFill="1" applyBorder="1" applyAlignment="1">
      <alignment horizontal="right" vertical="center" wrapText="1"/>
    </xf>
    <xf numFmtId="9" fontId="6" fillId="0" borderId="23" xfId="835" applyNumberFormat="1" applyFont="1" applyFill="1" applyBorder="1" applyAlignment="1">
      <alignment horizontal="right" vertical="center" wrapText="1"/>
    </xf>
    <xf numFmtId="41" fontId="46" fillId="0" borderId="43" xfId="1015" applyFont="1" applyFill="1" applyBorder="1" applyAlignment="1">
      <alignment vertical="center" wrapText="1"/>
    </xf>
    <xf numFmtId="41" fontId="46" fillId="0" borderId="42" xfId="1015" applyFont="1" applyFill="1" applyBorder="1" applyAlignment="1">
      <alignment vertical="center" wrapText="1"/>
    </xf>
    <xf numFmtId="41" fontId="46" fillId="0" borderId="12" xfId="1015" applyFont="1" applyFill="1" applyBorder="1" applyAlignment="1">
      <alignment vertical="center" wrapText="1"/>
    </xf>
    <xf numFmtId="167" fontId="4" fillId="0" borderId="0" xfId="0" applyNumberFormat="1" applyFont="1" applyFill="1" applyAlignment="1">
      <alignment horizontal="right" vertical="center" wrapText="1"/>
    </xf>
    <xf numFmtId="9" fontId="7" fillId="0" borderId="12" xfId="835" applyNumberFormat="1" applyFont="1" applyFill="1" applyBorder="1" applyAlignment="1">
      <alignment horizontal="right" vertical="center" wrapText="1"/>
    </xf>
    <xf numFmtId="41" fontId="7" fillId="0" borderId="12" xfId="1015" applyFont="1" applyFill="1" applyBorder="1" applyAlignment="1" applyProtection="1">
      <alignment horizontal="right" vertical="center" wrapText="1"/>
    </xf>
    <xf numFmtId="41" fontId="46" fillId="0" borderId="31" xfId="1015" applyFont="1" applyFill="1" applyBorder="1" applyAlignment="1">
      <alignment vertical="center" wrapText="1"/>
    </xf>
    <xf numFmtId="3" fontId="70" fillId="0" borderId="26" xfId="0" applyNumberFormat="1" applyFont="1" applyFill="1" applyBorder="1" applyAlignment="1">
      <alignment vertical="center" wrapText="1"/>
    </xf>
    <xf numFmtId="165" fontId="69" fillId="24" borderId="0" xfId="0" applyFont="1" applyFill="1" applyBorder="1" applyAlignment="1">
      <alignment horizontal="right" wrapText="1"/>
    </xf>
    <xf numFmtId="165" fontId="69" fillId="24" borderId="0" xfId="0" applyFont="1" applyFill="1" applyBorder="1" applyAlignment="1">
      <alignment wrapText="1"/>
    </xf>
    <xf numFmtId="3" fontId="45" fillId="0" borderId="47" xfId="0" applyNumberFormat="1" applyFont="1" applyFill="1" applyBorder="1" applyAlignment="1">
      <alignment vertical="center" wrapText="1"/>
    </xf>
    <xf numFmtId="4" fontId="34" fillId="24" borderId="0" xfId="0" applyNumberFormat="1" applyFont="1" applyFill="1" applyBorder="1" applyAlignment="1">
      <alignment horizontal="right" wrapText="1"/>
    </xf>
    <xf numFmtId="41" fontId="45" fillId="0" borderId="47" xfId="1015" applyFont="1" applyFill="1" applyBorder="1" applyAlignment="1">
      <alignment vertical="center" wrapText="1"/>
    </xf>
    <xf numFmtId="3" fontId="11" fillId="0" borderId="47" xfId="0" applyNumberFormat="1" applyFont="1" applyFill="1" applyBorder="1" applyAlignment="1">
      <alignment vertical="center" wrapText="1"/>
    </xf>
    <xf numFmtId="41" fontId="5" fillId="0" borderId="58" xfId="1015" applyFont="1" applyFill="1" applyBorder="1" applyAlignment="1" applyProtection="1">
      <alignment horizontal="right" vertical="center" wrapText="1"/>
    </xf>
    <xf numFmtId="41" fontId="5" fillId="0" borderId="11" xfId="1015" applyFont="1" applyFill="1" applyBorder="1" applyAlignment="1" applyProtection="1">
      <alignment horizontal="right" vertical="center" wrapText="1"/>
    </xf>
    <xf numFmtId="41" fontId="5" fillId="0" borderId="44" xfId="1015" applyFont="1" applyFill="1" applyBorder="1" applyAlignment="1" applyProtection="1">
      <alignment horizontal="right" vertical="center" wrapText="1"/>
    </xf>
    <xf numFmtId="41" fontId="7" fillId="0" borderId="44" xfId="1015" applyFont="1" applyFill="1" applyBorder="1" applyAlignment="1" applyProtection="1">
      <alignment horizontal="right" vertical="center" wrapText="1"/>
    </xf>
    <xf numFmtId="9" fontId="5" fillId="0" borderId="45" xfId="835" applyNumberFormat="1" applyFont="1" applyFill="1" applyBorder="1" applyAlignment="1">
      <alignment vertical="center" wrapText="1"/>
    </xf>
    <xf numFmtId="41" fontId="46" fillId="0" borderId="46" xfId="1015" applyFont="1" applyFill="1" applyBorder="1" applyAlignment="1">
      <alignment vertical="center" wrapText="1"/>
    </xf>
    <xf numFmtId="41" fontId="46" fillId="0" borderId="59" xfId="1015" applyFont="1" applyFill="1" applyBorder="1" applyAlignment="1">
      <alignment vertical="center" wrapText="1"/>
    </xf>
    <xf numFmtId="9" fontId="7" fillId="0" borderId="22" xfId="835" applyNumberFormat="1" applyFont="1" applyFill="1" applyBorder="1" applyAlignment="1">
      <alignment horizontal="right" vertical="center" wrapText="1"/>
    </xf>
    <xf numFmtId="165" fontId="34" fillId="0" borderId="13" xfId="0" applyFont="1" applyFill="1" applyBorder="1" applyAlignment="1">
      <alignment wrapText="1"/>
    </xf>
    <xf numFmtId="165" fontId="34" fillId="0" borderId="16" xfId="0" applyFont="1" applyFill="1" applyBorder="1" applyAlignment="1">
      <alignment horizontal="right" wrapText="1"/>
    </xf>
    <xf numFmtId="165" fontId="34" fillId="0" borderId="21" xfId="0" applyFont="1" applyFill="1" applyBorder="1" applyAlignment="1">
      <alignment horizontal="right" wrapText="1"/>
    </xf>
    <xf numFmtId="165" fontId="34" fillId="0" borderId="15" xfId="0" applyFont="1" applyFill="1" applyBorder="1" applyAlignment="1">
      <alignment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41" fontId="5" fillId="0" borderId="56" xfId="1015" applyFont="1" applyFill="1" applyBorder="1" applyAlignment="1" applyProtection="1">
      <alignment horizontal="right" vertical="center" wrapText="1"/>
    </xf>
    <xf numFmtId="41" fontId="5" fillId="0" borderId="27" xfId="1015" applyFont="1" applyFill="1" applyBorder="1" applyAlignment="1" applyProtection="1">
      <alignment horizontal="right" vertical="center" wrapText="1"/>
    </xf>
    <xf numFmtId="41" fontId="5" fillId="0" borderId="54" xfId="1015" applyFont="1" applyFill="1" applyBorder="1" applyAlignment="1" applyProtection="1">
      <alignment horizontal="right" vertical="center" wrapText="1"/>
    </xf>
    <xf numFmtId="41" fontId="46" fillId="0" borderId="60" xfId="1015" applyFont="1" applyFill="1" applyBorder="1" applyAlignment="1">
      <alignment vertical="center" wrapText="1"/>
    </xf>
    <xf numFmtId="165" fontId="42" fillId="0" borderId="16" xfId="0" applyFont="1" applyFill="1" applyBorder="1" applyAlignment="1">
      <alignment horizontal="right" wrapText="1"/>
    </xf>
    <xf numFmtId="165" fontId="42" fillId="0" borderId="13" xfId="0" applyFont="1" applyFill="1" applyBorder="1" applyAlignment="1">
      <alignment wrapText="1"/>
    </xf>
    <xf numFmtId="165" fontId="43" fillId="0" borderId="16" xfId="0" applyFont="1" applyFill="1" applyBorder="1" applyAlignment="1">
      <alignment horizontal="right" wrapText="1"/>
    </xf>
    <xf numFmtId="165" fontId="43" fillId="0" borderId="13" xfId="0" applyFont="1" applyFill="1" applyBorder="1" applyAlignment="1">
      <alignment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41" fontId="5" fillId="0" borderId="0" xfId="1015" applyFont="1" applyFill="1" applyAlignment="1">
      <alignment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9" fontId="47" fillId="0" borderId="31" xfId="0" applyNumberFormat="1" applyFont="1" applyFill="1" applyBorder="1" applyAlignment="1">
      <alignment horizontal="center" vertical="center" wrapText="1"/>
    </xf>
    <xf numFmtId="9" fontId="47" fillId="0" borderId="35" xfId="0" applyNumberFormat="1" applyFont="1" applyFill="1" applyBorder="1" applyAlignment="1">
      <alignment horizontal="center" vertical="center" wrapText="1"/>
    </xf>
    <xf numFmtId="9" fontId="47" fillId="0" borderId="32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41" fontId="5" fillId="0" borderId="11" xfId="1015" applyFont="1" applyFill="1" applyBorder="1" applyAlignment="1">
      <alignment horizontal="center" vertical="center" wrapText="1"/>
    </xf>
    <xf numFmtId="41" fontId="5" fillId="0" borderId="10" xfId="1015" applyFont="1" applyFill="1" applyBorder="1" applyAlignment="1">
      <alignment horizontal="center" vertical="center" wrapText="1"/>
    </xf>
    <xf numFmtId="3" fontId="46" fillId="0" borderId="31" xfId="0" applyNumberFormat="1" applyFont="1" applyFill="1" applyBorder="1" applyAlignment="1">
      <alignment horizontal="center" vertical="center" wrapText="1"/>
    </xf>
    <xf numFmtId="3" fontId="46" fillId="0" borderId="32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left" vertical="center" wrapText="1"/>
    </xf>
    <xf numFmtId="3" fontId="4" fillId="0" borderId="27" xfId="0" applyNumberFormat="1" applyFont="1" applyFill="1" applyBorder="1" applyAlignment="1">
      <alignment horizontal="left" vertical="center" wrapText="1"/>
    </xf>
    <xf numFmtId="3" fontId="46" fillId="0" borderId="16" xfId="0" applyNumberFormat="1" applyFont="1" applyFill="1" applyBorder="1" applyAlignment="1">
      <alignment horizontal="center" vertical="center" wrapText="1"/>
    </xf>
    <xf numFmtId="3" fontId="46" fillId="0" borderId="13" xfId="0" applyNumberFormat="1" applyFont="1" applyFill="1" applyBorder="1" applyAlignment="1">
      <alignment horizontal="center" vertical="center" wrapText="1"/>
    </xf>
    <xf numFmtId="3" fontId="46" fillId="0" borderId="52" xfId="0" applyNumberFormat="1" applyFont="1" applyFill="1" applyBorder="1" applyAlignment="1">
      <alignment horizontal="center" vertical="center" wrapText="1"/>
    </xf>
    <xf numFmtId="3" fontId="46" fillId="0" borderId="46" xfId="0" applyNumberFormat="1" applyFont="1" applyFill="1" applyBorder="1" applyAlignment="1">
      <alignment horizontal="center" vertical="center" wrapText="1"/>
    </xf>
    <xf numFmtId="3" fontId="38" fillId="0" borderId="16" xfId="0" applyNumberFormat="1" applyFont="1" applyFill="1" applyBorder="1" applyAlignment="1">
      <alignment horizontal="center" vertical="center" wrapText="1"/>
    </xf>
    <xf numFmtId="3" fontId="38" fillId="0" borderId="13" xfId="0" applyNumberFormat="1" applyFont="1" applyFill="1" applyBorder="1" applyAlignment="1">
      <alignment horizontal="center" vertical="center" wrapText="1"/>
    </xf>
    <xf numFmtId="3" fontId="46" fillId="0" borderId="43" xfId="0" applyNumberFormat="1" applyFont="1" applyFill="1" applyBorder="1" applyAlignment="1">
      <alignment horizontal="center" vertical="center" wrapText="1"/>
    </xf>
    <xf numFmtId="3" fontId="46" fillId="0" borderId="39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9" fontId="5" fillId="0" borderId="11" xfId="835" applyNumberFormat="1" applyFont="1" applyFill="1" applyBorder="1" applyAlignment="1">
      <alignment horizontal="center" vertical="center" wrapText="1"/>
    </xf>
    <xf numFmtId="9" fontId="5" fillId="0" borderId="10" xfId="835" applyNumberFormat="1" applyFont="1" applyFill="1" applyBorder="1" applyAlignment="1">
      <alignment horizontal="center" vertical="center" wrapText="1"/>
    </xf>
    <xf numFmtId="3" fontId="46" fillId="0" borderId="49" xfId="0" applyNumberFormat="1" applyFont="1" applyFill="1" applyBorder="1" applyAlignment="1">
      <alignment horizontal="center" vertical="center" wrapText="1"/>
    </xf>
    <xf numFmtId="3" fontId="46" fillId="0" borderId="47" xfId="0" applyNumberFormat="1" applyFont="1" applyFill="1" applyBorder="1" applyAlignment="1">
      <alignment horizontal="center" vertical="center" wrapText="1"/>
    </xf>
    <xf numFmtId="3" fontId="46" fillId="0" borderId="25" xfId="0" applyNumberFormat="1" applyFont="1" applyFill="1" applyBorder="1" applyAlignment="1">
      <alignment horizontal="center" vertical="center" wrapText="1"/>
    </xf>
    <xf numFmtId="3" fontId="46" fillId="0" borderId="34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46" fillId="0" borderId="56" xfId="0" applyNumberFormat="1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3" fontId="5" fillId="0" borderId="46" xfId="0" applyNumberFormat="1" applyFont="1" applyFill="1" applyBorder="1" applyAlignment="1">
      <alignment horizontal="center" vertical="center" wrapText="1"/>
    </xf>
    <xf numFmtId="3" fontId="5" fillId="0" borderId="25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3" fontId="5" fillId="0" borderId="32" xfId="0" applyNumberFormat="1" applyFont="1" applyFill="1" applyBorder="1" applyAlignment="1">
      <alignment horizontal="center" vertical="center" wrapText="1"/>
    </xf>
    <xf numFmtId="3" fontId="5" fillId="25" borderId="56" xfId="0" applyNumberFormat="1" applyFont="1" applyFill="1" applyBorder="1" applyAlignment="1">
      <alignment horizontal="center" vertical="center" wrapText="1"/>
    </xf>
    <xf numFmtId="3" fontId="5" fillId="25" borderId="54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5" fillId="25" borderId="16" xfId="0" applyNumberFormat="1" applyFont="1" applyFill="1" applyBorder="1" applyAlignment="1">
      <alignment horizontal="center" vertical="center" wrapText="1"/>
    </xf>
    <xf numFmtId="3" fontId="5" fillId="25" borderId="13" xfId="0" applyNumberFormat="1" applyFont="1" applyFill="1" applyBorder="1" applyAlignment="1">
      <alignment horizontal="center" vertical="center" wrapText="1"/>
    </xf>
    <xf numFmtId="3" fontId="46" fillId="25" borderId="52" xfId="0" applyNumberFormat="1" applyFont="1" applyFill="1" applyBorder="1" applyAlignment="1">
      <alignment horizontal="center" vertical="center" wrapText="1"/>
    </xf>
    <xf numFmtId="3" fontId="46" fillId="25" borderId="46" xfId="0" applyNumberFormat="1" applyFont="1" applyFill="1" applyBorder="1" applyAlignment="1">
      <alignment horizontal="center" vertical="center" wrapText="1"/>
    </xf>
    <xf numFmtId="3" fontId="67" fillId="0" borderId="16" xfId="0" applyNumberFormat="1" applyFont="1" applyFill="1" applyBorder="1" applyAlignment="1">
      <alignment horizontal="center" vertical="center" wrapText="1"/>
    </xf>
    <xf numFmtId="3" fontId="67" fillId="0" borderId="13" xfId="0" applyNumberFormat="1" applyFont="1" applyFill="1" applyBorder="1" applyAlignment="1">
      <alignment horizontal="center" vertical="center" wrapText="1"/>
    </xf>
    <xf numFmtId="3" fontId="46" fillId="0" borderId="42" xfId="0" applyNumberFormat="1" applyFont="1" applyFill="1" applyBorder="1" applyAlignment="1">
      <alignment horizontal="center" vertical="center" wrapText="1"/>
    </xf>
    <xf numFmtId="3" fontId="37" fillId="0" borderId="3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7" fillId="0" borderId="11" xfId="685" applyNumberFormat="1" applyFont="1" applyFill="1" applyBorder="1" applyAlignment="1">
      <alignment horizontal="center" vertical="center" wrapText="1"/>
    </xf>
    <xf numFmtId="3" fontId="7" fillId="0" borderId="10" xfId="685" applyNumberFormat="1" applyFont="1" applyFill="1" applyBorder="1" applyAlignment="1">
      <alignment horizontal="center" vertical="center" wrapText="1"/>
    </xf>
  </cellXfs>
  <cellStyles count="1016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6" xfId="806"/>
    <cellStyle name="Normal 7" xfId="807"/>
    <cellStyle name="Normal 8" xfId="808"/>
    <cellStyle name="Normal 9" xfId="809"/>
    <cellStyle name="Normal_Hoja2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89649</xdr:colOff>
      <xdr:row>0</xdr:row>
      <xdr:rowOff>77045</xdr:rowOff>
    </xdr:from>
    <xdr:to>
      <xdr:col>19</xdr:col>
      <xdr:colOff>391344</xdr:colOff>
      <xdr:row>7</xdr:row>
      <xdr:rowOff>33619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9" y="77045"/>
          <a:ext cx="13312845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89649</xdr:colOff>
      <xdr:row>0</xdr:row>
      <xdr:rowOff>77045</xdr:rowOff>
    </xdr:from>
    <xdr:to>
      <xdr:col>24</xdr:col>
      <xdr:colOff>245667</xdr:colOff>
      <xdr:row>7</xdr:row>
      <xdr:rowOff>33619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9" y="77045"/>
          <a:ext cx="13312845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AC1788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AB11" sqref="AB11:AB14"/>
    </sheetView>
  </sheetViews>
  <sheetFormatPr baseColWidth="10" defaultColWidth="11.42578125" defaultRowHeight="15" x14ac:dyDescent="0.2"/>
  <cols>
    <col min="1" max="1" width="0.28515625" style="413" customWidth="1"/>
    <col min="2" max="2" width="28" style="24" bestFit="1" customWidth="1"/>
    <col min="3" max="3" width="41" style="1" customWidth="1"/>
    <col min="4" max="4" width="22.7109375" style="285" customWidth="1"/>
    <col min="5" max="5" width="20.5703125" style="286" customWidth="1"/>
    <col min="6" max="6" width="18.7109375" style="286" customWidth="1"/>
    <col min="7" max="7" width="12.28515625" style="287" hidden="1" customWidth="1"/>
    <col min="8" max="8" width="11.28515625" style="286" hidden="1" customWidth="1"/>
    <col min="9" max="9" width="19.85546875" style="286" hidden="1" customWidth="1"/>
    <col min="10" max="10" width="17.28515625" style="286" hidden="1" customWidth="1"/>
    <col min="11" max="11" width="22.42578125" style="286" customWidth="1"/>
    <col min="12" max="14" width="19.42578125" style="286" hidden="1" customWidth="1"/>
    <col min="15" max="17" width="20.85546875" style="286" hidden="1" customWidth="1"/>
    <col min="18" max="19" width="20.85546875" style="286" customWidth="1"/>
    <col min="20" max="20" width="19.42578125" style="286" customWidth="1"/>
    <col min="21" max="21" width="21.5703125" style="286" customWidth="1"/>
    <col min="22" max="22" width="21.5703125" style="286" hidden="1" customWidth="1"/>
    <col min="23" max="23" width="21.7109375" style="286" hidden="1" customWidth="1"/>
    <col min="24" max="24" width="21.5703125" style="286" hidden="1" customWidth="1"/>
    <col min="25" max="25" width="19.5703125" style="286" bestFit="1" customWidth="1"/>
    <col min="26" max="26" width="24" style="286" hidden="1" customWidth="1"/>
    <col min="27" max="27" width="21.85546875" style="286" hidden="1" customWidth="1"/>
    <col min="28" max="28" width="23" style="286" customWidth="1"/>
    <col min="29" max="29" width="10.85546875" style="41" bestFit="1" customWidth="1"/>
    <col min="30" max="16384" width="11.42578125" style="1"/>
  </cols>
  <sheetData>
    <row r="7" spans="1:29" ht="15.75" thickBot="1" x14ac:dyDescent="0.25"/>
    <row r="8" spans="1:29" ht="39" customHeight="1" thickBot="1" x14ac:dyDescent="0.25">
      <c r="A8" s="17" t="s">
        <v>36</v>
      </c>
      <c r="B8" s="437" t="s">
        <v>2615</v>
      </c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  <c r="AA8" s="438"/>
      <c r="AB8" s="438"/>
      <c r="AC8" s="439"/>
    </row>
    <row r="9" spans="1:29" s="93" customFormat="1" ht="15.75" customHeight="1" x14ac:dyDescent="0.2">
      <c r="A9" s="92">
        <v>1</v>
      </c>
      <c r="B9" s="440" t="s">
        <v>41</v>
      </c>
      <c r="C9" s="440" t="s">
        <v>866</v>
      </c>
      <c r="D9" s="442" t="s">
        <v>865</v>
      </c>
      <c r="E9" s="442" t="s">
        <v>862</v>
      </c>
      <c r="F9" s="442" t="s">
        <v>863</v>
      </c>
      <c r="G9" s="442" t="s">
        <v>28</v>
      </c>
      <c r="H9" s="442" t="s">
        <v>29</v>
      </c>
      <c r="I9" s="442" t="s">
        <v>39</v>
      </c>
      <c r="J9" s="442" t="s">
        <v>53</v>
      </c>
      <c r="K9" s="442" t="s">
        <v>864</v>
      </c>
      <c r="L9" s="442" t="s">
        <v>5</v>
      </c>
      <c r="M9" s="442" t="s">
        <v>6</v>
      </c>
      <c r="N9" s="442" t="s">
        <v>7</v>
      </c>
      <c r="O9" s="442" t="s">
        <v>8</v>
      </c>
      <c r="P9" s="442" t="s">
        <v>9</v>
      </c>
      <c r="Q9" s="442" t="s">
        <v>40</v>
      </c>
      <c r="R9" s="442" t="s">
        <v>867</v>
      </c>
      <c r="S9" s="442" t="s">
        <v>12</v>
      </c>
      <c r="T9" s="442" t="s">
        <v>13</v>
      </c>
      <c r="U9" s="442" t="s">
        <v>14</v>
      </c>
      <c r="V9" s="442" t="s">
        <v>15</v>
      </c>
      <c r="W9" s="442" t="s">
        <v>16</v>
      </c>
      <c r="X9" s="442" t="s">
        <v>17</v>
      </c>
      <c r="Y9" s="442" t="s">
        <v>51</v>
      </c>
      <c r="Z9" s="442" t="s">
        <v>52</v>
      </c>
      <c r="AA9" s="442" t="s">
        <v>870</v>
      </c>
      <c r="AB9" s="442" t="s">
        <v>868</v>
      </c>
      <c r="AC9" s="458" t="s">
        <v>869</v>
      </c>
    </row>
    <row r="10" spans="1:29" s="93" customFormat="1" ht="32.25" customHeight="1" thickBot="1" x14ac:dyDescent="0.25">
      <c r="A10" s="92">
        <v>1</v>
      </c>
      <c r="B10" s="441"/>
      <c r="C10" s="441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59"/>
    </row>
    <row r="11" spans="1:29" s="79" customFormat="1" ht="15.75" x14ac:dyDescent="0.2">
      <c r="A11" s="412">
        <v>1</v>
      </c>
      <c r="B11" s="109" t="s">
        <v>186</v>
      </c>
      <c r="C11" s="110" t="s">
        <v>187</v>
      </c>
      <c r="D11" s="288">
        <f>+D12+D257</f>
        <v>622043070351.30005</v>
      </c>
      <c r="E11" s="288">
        <f>SUM('ADICIONES  2018'!C11:K11)</f>
        <v>412512829551.6001</v>
      </c>
      <c r="F11" s="288">
        <f>+F12+F257</f>
        <v>1266321614.4400001</v>
      </c>
      <c r="G11" s="288">
        <f>+G12+G257</f>
        <v>0</v>
      </c>
      <c r="H11" s="288">
        <f>+H12+H257</f>
        <v>0</v>
      </c>
      <c r="I11" s="288">
        <f>+I12+I257</f>
        <v>0</v>
      </c>
      <c r="J11" s="288">
        <f>+J12+J257</f>
        <v>0</v>
      </c>
      <c r="K11" s="289">
        <f>+D11+E11-F11+G11-H11</f>
        <v>1033289578288.4602</v>
      </c>
      <c r="L11" s="288">
        <f t="shared" ref="L11:Q11" si="0">+L12+L257</f>
        <v>59809168873.079994</v>
      </c>
      <c r="M11" s="288">
        <f t="shared" si="0"/>
        <v>39551785157.07</v>
      </c>
      <c r="N11" s="288">
        <f t="shared" si="0"/>
        <v>48629751245.259995</v>
      </c>
      <c r="O11" s="288">
        <f t="shared" si="0"/>
        <v>67280155653.279999</v>
      </c>
      <c r="P11" s="288">
        <f t="shared" si="0"/>
        <v>275544315115.88007</v>
      </c>
      <c r="Q11" s="288">
        <f t="shared" si="0"/>
        <v>52091279683.170006</v>
      </c>
      <c r="R11" s="289">
        <f t="shared" ref="R11:R16" si="1">SUM(L11:Q11)</f>
        <v>542906455727.74005</v>
      </c>
      <c r="S11" s="288">
        <f t="shared" ref="S11:Z11" si="2">+S12+S257</f>
        <v>44777944622.289993</v>
      </c>
      <c r="T11" s="288">
        <f t="shared" si="2"/>
        <v>42012900870.790001</v>
      </c>
      <c r="U11" s="288">
        <f t="shared" si="2"/>
        <v>138967441622.71002</v>
      </c>
      <c r="V11" s="288">
        <f t="shared" si="2"/>
        <v>0</v>
      </c>
      <c r="W11" s="288">
        <f t="shared" si="2"/>
        <v>0</v>
      </c>
      <c r="X11" s="288">
        <f t="shared" si="2"/>
        <v>0</v>
      </c>
      <c r="Y11" s="288">
        <f t="shared" si="2"/>
        <v>-11931705017.43</v>
      </c>
      <c r="Z11" s="288">
        <f t="shared" si="2"/>
        <v>0</v>
      </c>
      <c r="AA11" s="289">
        <f t="shared" ref="AA11:AA16" si="3">SUM(S11:Z11)</f>
        <v>213826582098.36002</v>
      </c>
      <c r="AB11" s="289">
        <f t="shared" ref="AB11:AB74" si="4">+R11+AA11</f>
        <v>756733037826.1001</v>
      </c>
      <c r="AC11" s="102">
        <f t="shared" ref="AC11:AC74" si="5">+AB11/K11</f>
        <v>0.73235330513983499</v>
      </c>
    </row>
    <row r="12" spans="1:29" s="79" customFormat="1" ht="15.75" x14ac:dyDescent="0.2">
      <c r="A12" s="412">
        <v>1</v>
      </c>
      <c r="B12" s="111" t="s">
        <v>188</v>
      </c>
      <c r="C12" s="107" t="s">
        <v>91</v>
      </c>
      <c r="D12" s="106">
        <f>+D13+D165</f>
        <v>528065562700</v>
      </c>
      <c r="E12" s="106">
        <f>SUM('ADICIONES  2018'!C12:K12)</f>
        <v>16697799370</v>
      </c>
      <c r="F12" s="106">
        <f>+F13+F165</f>
        <v>375053977</v>
      </c>
      <c r="G12" s="106">
        <f>+G13+G165</f>
        <v>0</v>
      </c>
      <c r="H12" s="106">
        <f>+H13+H165</f>
        <v>0</v>
      </c>
      <c r="I12" s="106">
        <f>+I13+I165</f>
        <v>0</v>
      </c>
      <c r="J12" s="106">
        <f>+J13+J165</f>
        <v>0</v>
      </c>
      <c r="K12" s="290">
        <f>+D12+E12-F12+G12-H12</f>
        <v>544388308093</v>
      </c>
      <c r="L12" s="106">
        <f t="shared" ref="L12:Q12" si="6">+L13+L165</f>
        <v>59122564591.199997</v>
      </c>
      <c r="M12" s="106">
        <f t="shared" si="6"/>
        <v>38946299365.739998</v>
      </c>
      <c r="N12" s="106">
        <f t="shared" si="6"/>
        <v>47799408104.989998</v>
      </c>
      <c r="O12" s="106">
        <f t="shared" si="6"/>
        <v>47296234353.559998</v>
      </c>
      <c r="P12" s="106">
        <f t="shared" si="6"/>
        <v>39898555045.57</v>
      </c>
      <c r="Q12" s="106">
        <f t="shared" si="6"/>
        <v>51329805637.200005</v>
      </c>
      <c r="R12" s="290">
        <f t="shared" si="1"/>
        <v>284392867098.26001</v>
      </c>
      <c r="S12" s="106">
        <f t="shared" ref="S12:Z12" si="7">+S13+S165</f>
        <v>43358179062.339996</v>
      </c>
      <c r="T12" s="106">
        <f t="shared" si="7"/>
        <v>39894390249.059998</v>
      </c>
      <c r="U12" s="106">
        <f t="shared" si="7"/>
        <v>45076447944.580002</v>
      </c>
      <c r="V12" s="106">
        <f t="shared" si="7"/>
        <v>0</v>
      </c>
      <c r="W12" s="106">
        <f t="shared" si="7"/>
        <v>0</v>
      </c>
      <c r="X12" s="106">
        <f t="shared" si="7"/>
        <v>0</v>
      </c>
      <c r="Y12" s="106">
        <f t="shared" si="7"/>
        <v>0</v>
      </c>
      <c r="Z12" s="106">
        <f t="shared" si="7"/>
        <v>0</v>
      </c>
      <c r="AA12" s="290">
        <f t="shared" si="3"/>
        <v>128329017255.98</v>
      </c>
      <c r="AB12" s="290">
        <f t="shared" si="4"/>
        <v>412721884354.23999</v>
      </c>
      <c r="AC12" s="105">
        <f t="shared" si="5"/>
        <v>0.75813877377346817</v>
      </c>
    </row>
    <row r="13" spans="1:29" s="79" customFormat="1" ht="15" customHeight="1" x14ac:dyDescent="0.2">
      <c r="A13" s="412">
        <v>1</v>
      </c>
      <c r="B13" s="111" t="s">
        <v>189</v>
      </c>
      <c r="C13" s="107" t="s">
        <v>386</v>
      </c>
      <c r="D13" s="106">
        <f>+D14+D26+D59+D74+D94+D109+D116+D123+D158</f>
        <v>468324000000</v>
      </c>
      <c r="E13" s="106">
        <f>SUM('ADICIONES  2018'!C13:K13)</f>
        <v>16697799370</v>
      </c>
      <c r="F13" s="106">
        <f>+F14+F26+F59+F74+F94+F109+F116+F123+F158</f>
        <v>0</v>
      </c>
      <c r="G13" s="106">
        <f>+G14+G26+G59+G74+G94+G109+G116+G123+G158</f>
        <v>0</v>
      </c>
      <c r="H13" s="106">
        <f>+H14+H26+H59+H74+H94+H109+H116+H123+H158</f>
        <v>0</v>
      </c>
      <c r="I13" s="106">
        <f>+I14+I26+I59+I74+I94+I109+I116+I123+I158</f>
        <v>0</v>
      </c>
      <c r="J13" s="106">
        <f>+J14+J26+J59+J74+J94+J109+J116+J123+J158</f>
        <v>0</v>
      </c>
      <c r="K13" s="290">
        <f>+D13+E13-F13+G13-H13</f>
        <v>485021799370</v>
      </c>
      <c r="L13" s="106">
        <f t="shared" ref="L13:Q13" si="8">+L14+L26+L59+L74+L94+L109+L116+L123+L158</f>
        <v>50988577671</v>
      </c>
      <c r="M13" s="106">
        <f t="shared" si="8"/>
        <v>34335150843.34</v>
      </c>
      <c r="N13" s="106">
        <f t="shared" si="8"/>
        <v>41817887189</v>
      </c>
      <c r="O13" s="106">
        <f t="shared" si="8"/>
        <v>40715569416.369995</v>
      </c>
      <c r="P13" s="106">
        <f t="shared" si="8"/>
        <v>35796557699.690002</v>
      </c>
      <c r="Q13" s="106">
        <f t="shared" si="8"/>
        <v>43746048294.190002</v>
      </c>
      <c r="R13" s="290">
        <f t="shared" si="1"/>
        <v>247399791113.59</v>
      </c>
      <c r="S13" s="106">
        <f t="shared" ref="S13:Z13" si="9">+S14+S26+S59+S74+S94+S109+S116+S123+S158</f>
        <v>37144723485.589996</v>
      </c>
      <c r="T13" s="106">
        <f t="shared" si="9"/>
        <v>33710120978.400002</v>
      </c>
      <c r="U13" s="106">
        <f t="shared" si="9"/>
        <v>40343994187.5</v>
      </c>
      <c r="V13" s="106">
        <f t="shared" si="9"/>
        <v>0</v>
      </c>
      <c r="W13" s="106">
        <f t="shared" si="9"/>
        <v>0</v>
      </c>
      <c r="X13" s="106">
        <f t="shared" si="9"/>
        <v>0</v>
      </c>
      <c r="Y13" s="106">
        <f t="shared" si="9"/>
        <v>0</v>
      </c>
      <c r="Z13" s="106">
        <f t="shared" si="9"/>
        <v>0</v>
      </c>
      <c r="AA13" s="290">
        <f t="shared" si="3"/>
        <v>111198838651.48999</v>
      </c>
      <c r="AB13" s="290">
        <f t="shared" si="4"/>
        <v>358598629765.07996</v>
      </c>
      <c r="AC13" s="105">
        <f t="shared" si="5"/>
        <v>0.73934538660090654</v>
      </c>
    </row>
    <row r="14" spans="1:29" s="79" customFormat="1" ht="15.75" x14ac:dyDescent="0.2">
      <c r="A14" s="412">
        <v>1</v>
      </c>
      <c r="B14" s="111" t="s">
        <v>387</v>
      </c>
      <c r="C14" s="107" t="s">
        <v>907</v>
      </c>
      <c r="D14" s="106">
        <v>52500000000</v>
      </c>
      <c r="E14" s="106">
        <f>SUM('ADICIONES  2018'!C14:K14)</f>
        <v>0</v>
      </c>
      <c r="F14" s="106"/>
      <c r="G14" s="106"/>
      <c r="H14" s="106"/>
      <c r="I14" s="106"/>
      <c r="J14" s="106"/>
      <c r="K14" s="290">
        <f>+D14+E14-F14+G14-H14</f>
        <v>52500000000</v>
      </c>
      <c r="L14" s="106">
        <v>4099025700</v>
      </c>
      <c r="M14" s="106">
        <v>4161364100</v>
      </c>
      <c r="N14" s="106">
        <v>4628813200</v>
      </c>
      <c r="O14" s="106">
        <v>4747229300</v>
      </c>
      <c r="P14" s="106">
        <v>4315886500</v>
      </c>
      <c r="Q14" s="106">
        <v>4272689500</v>
      </c>
      <c r="R14" s="290">
        <f t="shared" si="1"/>
        <v>26225008300</v>
      </c>
      <c r="S14" s="106">
        <v>4360259500</v>
      </c>
      <c r="T14" s="106">
        <v>4947488500</v>
      </c>
      <c r="U14" s="106">
        <v>4310632800</v>
      </c>
      <c r="V14" s="106"/>
      <c r="W14" s="106"/>
      <c r="X14" s="106"/>
      <c r="Y14" s="106"/>
      <c r="Z14" s="106"/>
      <c r="AA14" s="290">
        <f t="shared" si="3"/>
        <v>13618380800</v>
      </c>
      <c r="AB14" s="290">
        <f>+R14+AA14</f>
        <v>39843389100</v>
      </c>
      <c r="AC14" s="105">
        <f t="shared" si="5"/>
        <v>0.75892169714285718</v>
      </c>
    </row>
    <row r="15" spans="1:29" s="79" customFormat="1" ht="31.5" x14ac:dyDescent="0.2">
      <c r="A15" s="412"/>
      <c r="B15" s="111" t="s">
        <v>388</v>
      </c>
      <c r="C15" s="107" t="s">
        <v>389</v>
      </c>
      <c r="D15" s="106">
        <f>+D16</f>
        <v>36636886440</v>
      </c>
      <c r="E15" s="106">
        <f>SUM('ADICIONES  2018'!C15:K15)</f>
        <v>0</v>
      </c>
      <c r="F15" s="106">
        <f t="shared" ref="F15:Z15" si="10">+F16</f>
        <v>0</v>
      </c>
      <c r="G15" s="106">
        <f t="shared" si="10"/>
        <v>0</v>
      </c>
      <c r="H15" s="106">
        <f t="shared" si="10"/>
        <v>0</v>
      </c>
      <c r="I15" s="106">
        <f t="shared" si="10"/>
        <v>0</v>
      </c>
      <c r="J15" s="106">
        <f t="shared" si="10"/>
        <v>0</v>
      </c>
      <c r="K15" s="290">
        <f>+D15+E15-F15+G15-H15</f>
        <v>36636886440</v>
      </c>
      <c r="L15" s="106">
        <f t="shared" si="10"/>
        <v>2860486458.7722192</v>
      </c>
      <c r="M15" s="106">
        <f t="shared" si="10"/>
        <v>2903989027.9465299</v>
      </c>
      <c r="N15" s="106">
        <f t="shared" si="10"/>
        <v>3230196258.2928195</v>
      </c>
      <c r="O15" s="106">
        <f t="shared" si="10"/>
        <v>3312832395.5950608</v>
      </c>
      <c r="P15" s="106">
        <f t="shared" si="10"/>
        <v>3011821782.636744</v>
      </c>
      <c r="Q15" s="106">
        <f t="shared" si="10"/>
        <v>2981676952.4739122</v>
      </c>
      <c r="R15" s="290">
        <f t="shared" si="1"/>
        <v>18301002875.717285</v>
      </c>
      <c r="S15" s="106">
        <f t="shared" si="10"/>
        <v>3042787279.0558319</v>
      </c>
      <c r="T15" s="106">
        <f t="shared" si="10"/>
        <v>3452582368.337256</v>
      </c>
      <c r="U15" s="106">
        <f t="shared" si="10"/>
        <v>3008155511.9645567</v>
      </c>
      <c r="V15" s="106">
        <f t="shared" si="10"/>
        <v>0</v>
      </c>
      <c r="W15" s="106">
        <f t="shared" si="10"/>
        <v>0</v>
      </c>
      <c r="X15" s="106">
        <f t="shared" si="10"/>
        <v>0</v>
      </c>
      <c r="Y15" s="106">
        <f t="shared" si="10"/>
        <v>0</v>
      </c>
      <c r="Z15" s="106">
        <f t="shared" si="10"/>
        <v>0</v>
      </c>
      <c r="AA15" s="290">
        <f t="shared" si="3"/>
        <v>9503525159.3576431</v>
      </c>
      <c r="AB15" s="290">
        <f t="shared" si="4"/>
        <v>27804528035.074928</v>
      </c>
      <c r="AC15" s="105">
        <f t="shared" si="5"/>
        <v>0.75892169714285707</v>
      </c>
    </row>
    <row r="16" spans="1:29" ht="28.5" x14ac:dyDescent="0.2">
      <c r="B16" s="97" t="s">
        <v>390</v>
      </c>
      <c r="C16" s="98" t="s">
        <v>391</v>
      </c>
      <c r="D16" s="291">
        <f>+D14*69.7845456%</f>
        <v>36636886440</v>
      </c>
      <c r="E16" s="291">
        <f>SUM('ADICIONES  2018'!C16:K16)</f>
        <v>0</v>
      </c>
      <c r="F16" s="291">
        <f>+F14*69.7845456%</f>
        <v>0</v>
      </c>
      <c r="G16" s="291">
        <f>+G14*69.7845456%</f>
        <v>0</v>
      </c>
      <c r="H16" s="291">
        <f>+H14*69.7845456%</f>
        <v>0</v>
      </c>
      <c r="I16" s="291">
        <f>+I14*69.7845456%</f>
        <v>0</v>
      </c>
      <c r="J16" s="291">
        <f>+J14*69.7845456%</f>
        <v>0</v>
      </c>
      <c r="K16" s="292">
        <f>+D16+E16-F16+G16+H16</f>
        <v>36636886440</v>
      </c>
      <c r="L16" s="291">
        <f t="shared" ref="L16:Q16" si="11">+L14*69.7845456%</f>
        <v>2860486458.7722192</v>
      </c>
      <c r="M16" s="291">
        <f t="shared" si="11"/>
        <v>2903989027.9465299</v>
      </c>
      <c r="N16" s="291">
        <f t="shared" si="11"/>
        <v>3230196258.2928195</v>
      </c>
      <c r="O16" s="291">
        <f t="shared" si="11"/>
        <v>3312832395.5950608</v>
      </c>
      <c r="P16" s="291">
        <f t="shared" si="11"/>
        <v>3011821782.636744</v>
      </c>
      <c r="Q16" s="291">
        <f t="shared" si="11"/>
        <v>2981676952.4739122</v>
      </c>
      <c r="R16" s="292">
        <f t="shared" si="1"/>
        <v>18301002875.717285</v>
      </c>
      <c r="S16" s="291">
        <f t="shared" ref="S16:Z16" si="12">+S14*69.7845456%</f>
        <v>3042787279.0558319</v>
      </c>
      <c r="T16" s="291">
        <f t="shared" si="12"/>
        <v>3452582368.337256</v>
      </c>
      <c r="U16" s="291">
        <f t="shared" si="12"/>
        <v>3008155511.9645567</v>
      </c>
      <c r="V16" s="291">
        <f t="shared" si="12"/>
        <v>0</v>
      </c>
      <c r="W16" s="291">
        <f t="shared" si="12"/>
        <v>0</v>
      </c>
      <c r="X16" s="291">
        <f t="shared" si="12"/>
        <v>0</v>
      </c>
      <c r="Y16" s="291">
        <f t="shared" si="12"/>
        <v>0</v>
      </c>
      <c r="Z16" s="291">
        <f t="shared" si="12"/>
        <v>0</v>
      </c>
      <c r="AA16" s="292">
        <f t="shared" si="3"/>
        <v>9503525159.3576431</v>
      </c>
      <c r="AB16" s="292">
        <f t="shared" si="4"/>
        <v>27804528035.074928</v>
      </c>
      <c r="AC16" s="37">
        <f t="shared" si="5"/>
        <v>0.75892169714285707</v>
      </c>
    </row>
    <row r="17" spans="1:29" s="79" customFormat="1" ht="31.5" x14ac:dyDescent="0.2">
      <c r="A17" s="412"/>
      <c r="B17" s="111" t="s">
        <v>392</v>
      </c>
      <c r="C17" s="107" t="s">
        <v>393</v>
      </c>
      <c r="D17" s="106">
        <f>+D18</f>
        <v>14695800000</v>
      </c>
      <c r="E17" s="106">
        <f>SUM('ADICIONES  2018'!C17:K17)</f>
        <v>0</v>
      </c>
      <c r="F17" s="106">
        <f t="shared" ref="F17:Z17" si="13">+F18</f>
        <v>0</v>
      </c>
      <c r="G17" s="106">
        <f t="shared" si="13"/>
        <v>0</v>
      </c>
      <c r="H17" s="106">
        <f t="shared" si="13"/>
        <v>0</v>
      </c>
      <c r="I17" s="106">
        <f t="shared" si="13"/>
        <v>0</v>
      </c>
      <c r="J17" s="106">
        <f t="shared" si="13"/>
        <v>0</v>
      </c>
      <c r="K17" s="290">
        <f t="shared" ref="K17:K80" si="14">+D17+E17-F17+G17-H17</f>
        <v>14695800000</v>
      </c>
      <c r="L17" s="106">
        <f t="shared" si="13"/>
        <v>1147399273.944</v>
      </c>
      <c r="M17" s="106">
        <f t="shared" si="13"/>
        <v>1164849038.872</v>
      </c>
      <c r="N17" s="106">
        <f t="shared" si="13"/>
        <v>1295697390.944</v>
      </c>
      <c r="O17" s="106">
        <f t="shared" si="13"/>
        <v>1328844425.6560001</v>
      </c>
      <c r="P17" s="106">
        <f t="shared" si="13"/>
        <v>1208102949.0799999</v>
      </c>
      <c r="Q17" s="106">
        <f t="shared" si="13"/>
        <v>1196011244.8400002</v>
      </c>
      <c r="R17" s="290">
        <f t="shared" ref="R17:R80" si="15">SUM(L17:Q17)</f>
        <v>7340904323.3360004</v>
      </c>
      <c r="S17" s="106">
        <f t="shared" si="13"/>
        <v>1220523839.24</v>
      </c>
      <c r="T17" s="106">
        <f t="shared" si="13"/>
        <v>1384900980.9200001</v>
      </c>
      <c r="U17" s="106">
        <f t="shared" si="13"/>
        <v>1206632333.3759999</v>
      </c>
      <c r="V17" s="106">
        <f t="shared" si="13"/>
        <v>0</v>
      </c>
      <c r="W17" s="106">
        <f t="shared" si="13"/>
        <v>0</v>
      </c>
      <c r="X17" s="106">
        <f t="shared" si="13"/>
        <v>0</v>
      </c>
      <c r="Y17" s="106">
        <f t="shared" si="13"/>
        <v>0</v>
      </c>
      <c r="Z17" s="106">
        <f t="shared" si="13"/>
        <v>0</v>
      </c>
      <c r="AA17" s="290">
        <f t="shared" ref="AA17:AA80" si="16">SUM(S17:Z17)</f>
        <v>3812057153.5359998</v>
      </c>
      <c r="AB17" s="290">
        <f t="shared" si="4"/>
        <v>11152961476.872</v>
      </c>
      <c r="AC17" s="105">
        <f t="shared" si="5"/>
        <v>0.75892169714285718</v>
      </c>
    </row>
    <row r="18" spans="1:29" s="5" customFormat="1" ht="21.75" customHeight="1" x14ac:dyDescent="0.2">
      <c r="A18" s="159"/>
      <c r="B18" s="99" t="s">
        <v>394</v>
      </c>
      <c r="C18" s="100" t="s">
        <v>92</v>
      </c>
      <c r="D18" s="106">
        <f>SUM(D19:D21)</f>
        <v>14695800000</v>
      </c>
      <c r="E18" s="106">
        <f>SUM('ADICIONES  2018'!C18:K18)</f>
        <v>0</v>
      </c>
      <c r="F18" s="293">
        <f>SUM(F19:F21)</f>
        <v>0</v>
      </c>
      <c r="G18" s="293">
        <f>SUM(G19:G21)</f>
        <v>0</v>
      </c>
      <c r="H18" s="293">
        <f>SUM(H19:H21)</f>
        <v>0</v>
      </c>
      <c r="I18" s="293">
        <f>SUM(I19:I21)</f>
        <v>0</v>
      </c>
      <c r="J18" s="293">
        <f>SUM(J19:J21)</f>
        <v>0</v>
      </c>
      <c r="K18" s="296">
        <f t="shared" si="14"/>
        <v>14695800000</v>
      </c>
      <c r="L18" s="293">
        <f t="shared" ref="L18:Q18" si="17">SUM(L19:L21)</f>
        <v>1147399273.944</v>
      </c>
      <c r="M18" s="293">
        <f t="shared" si="17"/>
        <v>1164849038.872</v>
      </c>
      <c r="N18" s="293">
        <f t="shared" si="17"/>
        <v>1295697390.944</v>
      </c>
      <c r="O18" s="293">
        <f t="shared" si="17"/>
        <v>1328844425.6560001</v>
      </c>
      <c r="P18" s="293">
        <f t="shared" si="17"/>
        <v>1208102949.0799999</v>
      </c>
      <c r="Q18" s="293">
        <f t="shared" si="17"/>
        <v>1196011244.8400002</v>
      </c>
      <c r="R18" s="296">
        <f t="shared" si="15"/>
        <v>7340904323.3360004</v>
      </c>
      <c r="S18" s="293">
        <f t="shared" ref="S18:Z18" si="18">SUM(S19:S21)</f>
        <v>1220523839.24</v>
      </c>
      <c r="T18" s="293">
        <f t="shared" si="18"/>
        <v>1384900980.9200001</v>
      </c>
      <c r="U18" s="293">
        <f t="shared" si="18"/>
        <v>1206632333.3759999</v>
      </c>
      <c r="V18" s="293">
        <f t="shared" si="18"/>
        <v>0</v>
      </c>
      <c r="W18" s="293">
        <f t="shared" si="18"/>
        <v>0</v>
      </c>
      <c r="X18" s="293">
        <f t="shared" si="18"/>
        <v>0</v>
      </c>
      <c r="Y18" s="293">
        <f t="shared" si="18"/>
        <v>0</v>
      </c>
      <c r="Z18" s="293">
        <f t="shared" si="18"/>
        <v>0</v>
      </c>
      <c r="AA18" s="296">
        <f t="shared" si="16"/>
        <v>3812057153.5359998</v>
      </c>
      <c r="AB18" s="296">
        <f t="shared" si="4"/>
        <v>11152961476.872</v>
      </c>
      <c r="AC18" s="36">
        <f t="shared" si="5"/>
        <v>0.75892169714285718</v>
      </c>
    </row>
    <row r="19" spans="1:29" s="5" customFormat="1" x14ac:dyDescent="0.2">
      <c r="A19" s="413"/>
      <c r="B19" s="97" t="s">
        <v>395</v>
      </c>
      <c r="C19" s="161" t="s">
        <v>396</v>
      </c>
      <c r="D19" s="291">
        <f>+D14*7.992%</f>
        <v>4195800000.0000005</v>
      </c>
      <c r="E19" s="291">
        <f>SUM('ADICIONES  2018'!C19:K19)</f>
        <v>0</v>
      </c>
      <c r="F19" s="291">
        <f>+F14*7.992%</f>
        <v>0</v>
      </c>
      <c r="G19" s="291">
        <f>+G14*7.992%</f>
        <v>0</v>
      </c>
      <c r="H19" s="291">
        <f>+H14*7.992%</f>
        <v>0</v>
      </c>
      <c r="I19" s="291">
        <f>+I14*7.992%</f>
        <v>0</v>
      </c>
      <c r="J19" s="291">
        <f>+J14*7.992%</f>
        <v>0</v>
      </c>
      <c r="K19" s="292">
        <f t="shared" si="14"/>
        <v>4195800000.0000005</v>
      </c>
      <c r="L19" s="291">
        <f t="shared" ref="L19:Q19" si="19">+L14*7.992%</f>
        <v>327594133.94400001</v>
      </c>
      <c r="M19" s="291">
        <f t="shared" si="19"/>
        <v>332576218.87200004</v>
      </c>
      <c r="N19" s="291">
        <f t="shared" si="19"/>
        <v>369934750.94400001</v>
      </c>
      <c r="O19" s="291">
        <f t="shared" si="19"/>
        <v>379398565.65600002</v>
      </c>
      <c r="P19" s="291">
        <f t="shared" si="19"/>
        <v>344925649.08000004</v>
      </c>
      <c r="Q19" s="291">
        <f t="shared" si="19"/>
        <v>341473344.84000003</v>
      </c>
      <c r="R19" s="292">
        <f t="shared" si="15"/>
        <v>2095902663.336</v>
      </c>
      <c r="S19" s="291">
        <f t="shared" ref="S19:Z19" si="20">+S14*7.992%</f>
        <v>348471939.24000001</v>
      </c>
      <c r="T19" s="291">
        <f t="shared" si="20"/>
        <v>395403280.92000002</v>
      </c>
      <c r="U19" s="291">
        <f t="shared" si="20"/>
        <v>344505773.37600005</v>
      </c>
      <c r="V19" s="291">
        <f t="shared" si="20"/>
        <v>0</v>
      </c>
      <c r="W19" s="291">
        <f t="shared" si="20"/>
        <v>0</v>
      </c>
      <c r="X19" s="291">
        <f t="shared" si="20"/>
        <v>0</v>
      </c>
      <c r="Y19" s="291">
        <f t="shared" si="20"/>
        <v>0</v>
      </c>
      <c r="Z19" s="291">
        <f t="shared" si="20"/>
        <v>0</v>
      </c>
      <c r="AA19" s="292">
        <f t="shared" si="16"/>
        <v>1088380993.5360003</v>
      </c>
      <c r="AB19" s="292">
        <f t="shared" si="4"/>
        <v>3184283656.8720002</v>
      </c>
      <c r="AC19" s="37">
        <f t="shared" si="5"/>
        <v>0.75892169714285707</v>
      </c>
    </row>
    <row r="20" spans="1:29" s="5" customFormat="1" x14ac:dyDescent="0.2">
      <c r="A20" s="159"/>
      <c r="B20" s="97" t="s">
        <v>397</v>
      </c>
      <c r="C20" s="161" t="s">
        <v>398</v>
      </c>
      <c r="D20" s="291">
        <f>+D14*20%</f>
        <v>10500000000</v>
      </c>
      <c r="E20" s="291">
        <f>SUM('ADICIONES  2018'!C20:K20)</f>
        <v>0</v>
      </c>
      <c r="F20" s="291">
        <f>+F14*20%</f>
        <v>0</v>
      </c>
      <c r="G20" s="291">
        <f>+G14*20%</f>
        <v>0</v>
      </c>
      <c r="H20" s="291">
        <f>+H14*20%</f>
        <v>0</v>
      </c>
      <c r="I20" s="291">
        <f>+I14*20%</f>
        <v>0</v>
      </c>
      <c r="J20" s="291">
        <f>+J14*20%</f>
        <v>0</v>
      </c>
      <c r="K20" s="292">
        <f t="shared" si="14"/>
        <v>10500000000</v>
      </c>
      <c r="L20" s="291">
        <f t="shared" ref="L20:Q20" si="21">+L14*20%</f>
        <v>819805140</v>
      </c>
      <c r="M20" s="291">
        <f t="shared" si="21"/>
        <v>832272820</v>
      </c>
      <c r="N20" s="291">
        <f t="shared" si="21"/>
        <v>925762640</v>
      </c>
      <c r="O20" s="291">
        <f t="shared" si="21"/>
        <v>949445860</v>
      </c>
      <c r="P20" s="291">
        <f t="shared" si="21"/>
        <v>863177300</v>
      </c>
      <c r="Q20" s="291">
        <f t="shared" si="21"/>
        <v>854537900</v>
      </c>
      <c r="R20" s="292">
        <f t="shared" si="15"/>
        <v>5245001660</v>
      </c>
      <c r="S20" s="291">
        <f t="shared" ref="S20:Z20" si="22">+S14*20%</f>
        <v>872051900</v>
      </c>
      <c r="T20" s="291">
        <f t="shared" si="22"/>
        <v>989497700</v>
      </c>
      <c r="U20" s="291">
        <f t="shared" si="22"/>
        <v>862126560</v>
      </c>
      <c r="V20" s="291">
        <f t="shared" si="22"/>
        <v>0</v>
      </c>
      <c r="W20" s="291">
        <f t="shared" si="22"/>
        <v>0</v>
      </c>
      <c r="X20" s="291">
        <f t="shared" si="22"/>
        <v>0</v>
      </c>
      <c r="Y20" s="291">
        <f t="shared" si="22"/>
        <v>0</v>
      </c>
      <c r="Z20" s="291">
        <f t="shared" si="22"/>
        <v>0</v>
      </c>
      <c r="AA20" s="292">
        <f t="shared" si="16"/>
        <v>2723676160</v>
      </c>
      <c r="AB20" s="292">
        <f t="shared" si="4"/>
        <v>7968677820</v>
      </c>
      <c r="AC20" s="37">
        <f t="shared" si="5"/>
        <v>0.75892169714285718</v>
      </c>
    </row>
    <row r="21" spans="1:29" ht="42.75" hidden="1" x14ac:dyDescent="0.2">
      <c r="B21" s="97" t="s">
        <v>399</v>
      </c>
      <c r="C21" s="160" t="s">
        <v>1353</v>
      </c>
      <c r="D21" s="291">
        <f>+D14*0%</f>
        <v>0</v>
      </c>
      <c r="E21" s="291">
        <f>SUM('ADICIONES  2018'!C21:K21)</f>
        <v>0</v>
      </c>
      <c r="F21" s="291">
        <f>+F14*0%</f>
        <v>0</v>
      </c>
      <c r="G21" s="291">
        <f>+G14*0%</f>
        <v>0</v>
      </c>
      <c r="H21" s="291">
        <f>+H14*0%</f>
        <v>0</v>
      </c>
      <c r="I21" s="291">
        <f>+I14*0%</f>
        <v>0</v>
      </c>
      <c r="J21" s="291">
        <f>+J14*0%</f>
        <v>0</v>
      </c>
      <c r="K21" s="292">
        <f t="shared" si="14"/>
        <v>0</v>
      </c>
      <c r="L21" s="291">
        <f t="shared" ref="L21:Q21" si="23">+L14*0%</f>
        <v>0</v>
      </c>
      <c r="M21" s="291">
        <f t="shared" si="23"/>
        <v>0</v>
      </c>
      <c r="N21" s="291">
        <f t="shared" si="23"/>
        <v>0</v>
      </c>
      <c r="O21" s="291">
        <f t="shared" si="23"/>
        <v>0</v>
      </c>
      <c r="P21" s="291">
        <f t="shared" si="23"/>
        <v>0</v>
      </c>
      <c r="Q21" s="291">
        <f t="shared" si="23"/>
        <v>0</v>
      </c>
      <c r="R21" s="292">
        <f t="shared" si="15"/>
        <v>0</v>
      </c>
      <c r="S21" s="291">
        <f t="shared" ref="S21:Z21" si="24">+S14*0%</f>
        <v>0</v>
      </c>
      <c r="T21" s="291">
        <f t="shared" si="24"/>
        <v>0</v>
      </c>
      <c r="U21" s="291">
        <f t="shared" si="24"/>
        <v>0</v>
      </c>
      <c r="V21" s="291">
        <f t="shared" si="24"/>
        <v>0</v>
      </c>
      <c r="W21" s="291">
        <f t="shared" si="24"/>
        <v>0</v>
      </c>
      <c r="X21" s="291">
        <f t="shared" si="24"/>
        <v>0</v>
      </c>
      <c r="Y21" s="291">
        <f t="shared" si="24"/>
        <v>0</v>
      </c>
      <c r="Z21" s="291">
        <f t="shared" si="24"/>
        <v>0</v>
      </c>
      <c r="AA21" s="292">
        <f t="shared" si="16"/>
        <v>0</v>
      </c>
      <c r="AB21" s="292">
        <f t="shared" si="4"/>
        <v>0</v>
      </c>
      <c r="AC21" s="37" t="e">
        <f t="shared" si="5"/>
        <v>#DIV/0!</v>
      </c>
    </row>
    <row r="22" spans="1:29" s="79" customFormat="1" ht="31.5" x14ac:dyDescent="0.2">
      <c r="A22" s="412"/>
      <c r="B22" s="111" t="s">
        <v>400</v>
      </c>
      <c r="C22" s="107" t="s">
        <v>401</v>
      </c>
      <c r="D22" s="106">
        <f>SUM(D23:D25)</f>
        <v>1167313560</v>
      </c>
      <c r="E22" s="106">
        <f>SUM('ADICIONES  2018'!C22:K22)</f>
        <v>0</v>
      </c>
      <c r="F22" s="106">
        <f>SUM(F23:F25)</f>
        <v>0</v>
      </c>
      <c r="G22" s="106">
        <f>SUM(G23:G25)</f>
        <v>0</v>
      </c>
      <c r="H22" s="106">
        <f>SUM(H23:H25)</f>
        <v>0</v>
      </c>
      <c r="I22" s="106">
        <f>SUM(I23:I25)</f>
        <v>0</v>
      </c>
      <c r="J22" s="106">
        <f>SUM(J23:J25)</f>
        <v>0</v>
      </c>
      <c r="K22" s="290">
        <f t="shared" si="14"/>
        <v>1167313560</v>
      </c>
      <c r="L22" s="106">
        <f t="shared" ref="L22:Q22" si="25">SUM(L23:L25)</f>
        <v>91139967.283780813</v>
      </c>
      <c r="M22" s="106">
        <f t="shared" si="25"/>
        <v>92526033.181470394</v>
      </c>
      <c r="N22" s="106">
        <f t="shared" si="25"/>
        <v>102919550.76318081</v>
      </c>
      <c r="O22" s="106">
        <f t="shared" si="25"/>
        <v>105552478.74893922</v>
      </c>
      <c r="P22" s="106">
        <f t="shared" si="25"/>
        <v>95961768.283255994</v>
      </c>
      <c r="Q22" s="106">
        <f t="shared" si="25"/>
        <v>95001302.686087996</v>
      </c>
      <c r="R22" s="290">
        <f t="shared" si="15"/>
        <v>583101100.94671524</v>
      </c>
      <c r="S22" s="106">
        <f t="shared" ref="S22:Z22" si="26">SUM(S23:S25)</f>
        <v>96948381.704167992</v>
      </c>
      <c r="T22" s="106">
        <f t="shared" si="26"/>
        <v>110005150.742744</v>
      </c>
      <c r="U22" s="106">
        <f t="shared" si="26"/>
        <v>95844954.6594432</v>
      </c>
      <c r="V22" s="106">
        <f t="shared" si="26"/>
        <v>0</v>
      </c>
      <c r="W22" s="106">
        <f t="shared" si="26"/>
        <v>0</v>
      </c>
      <c r="X22" s="106">
        <f t="shared" si="26"/>
        <v>0</v>
      </c>
      <c r="Y22" s="106">
        <f t="shared" si="26"/>
        <v>0</v>
      </c>
      <c r="Z22" s="106">
        <f t="shared" si="26"/>
        <v>0</v>
      </c>
      <c r="AA22" s="290">
        <f t="shared" si="16"/>
        <v>302798487.10635519</v>
      </c>
      <c r="AB22" s="290">
        <f t="shared" si="4"/>
        <v>885899588.05307043</v>
      </c>
      <c r="AC22" s="105">
        <f t="shared" si="5"/>
        <v>0.75892169714285718</v>
      </c>
    </row>
    <row r="23" spans="1:29" x14ac:dyDescent="0.2">
      <c r="B23" s="97" t="s">
        <v>402</v>
      </c>
      <c r="C23" s="98" t="s">
        <v>403</v>
      </c>
      <c r="D23" s="291">
        <f>+D14*0.08%</f>
        <v>42000000</v>
      </c>
      <c r="E23" s="291">
        <f>SUM('ADICIONES  2018'!C23:K23)</f>
        <v>0</v>
      </c>
      <c r="F23" s="291">
        <f>+F14*0.08%</f>
        <v>0</v>
      </c>
      <c r="G23" s="291">
        <f>+G14*0.08%</f>
        <v>0</v>
      </c>
      <c r="H23" s="291">
        <f>+H14*0.08%</f>
        <v>0</v>
      </c>
      <c r="I23" s="291">
        <f>+I14*0.08%</f>
        <v>0</v>
      </c>
      <c r="J23" s="291">
        <f>+J14*0.08%</f>
        <v>0</v>
      </c>
      <c r="K23" s="292">
        <f t="shared" si="14"/>
        <v>42000000</v>
      </c>
      <c r="L23" s="291">
        <f t="shared" ref="L23:Q23" si="27">+L14*0.08%</f>
        <v>3279220.56</v>
      </c>
      <c r="M23" s="291">
        <f t="shared" si="27"/>
        <v>3329091.2800000003</v>
      </c>
      <c r="N23" s="291">
        <f t="shared" si="27"/>
        <v>3703050.56</v>
      </c>
      <c r="O23" s="291">
        <f t="shared" si="27"/>
        <v>3797783.4400000004</v>
      </c>
      <c r="P23" s="291">
        <f t="shared" si="27"/>
        <v>3452709.2</v>
      </c>
      <c r="Q23" s="291">
        <f t="shared" si="27"/>
        <v>3418151.6</v>
      </c>
      <c r="R23" s="292">
        <f t="shared" si="15"/>
        <v>20980006.640000001</v>
      </c>
      <c r="S23" s="291">
        <f t="shared" ref="S23:Z23" si="28">+S14*0.08%</f>
        <v>3488207.6</v>
      </c>
      <c r="T23" s="291">
        <f t="shared" si="28"/>
        <v>3957990.8000000003</v>
      </c>
      <c r="U23" s="291">
        <f t="shared" si="28"/>
        <v>3448506.24</v>
      </c>
      <c r="V23" s="291">
        <f t="shared" si="28"/>
        <v>0</v>
      </c>
      <c r="W23" s="291">
        <f t="shared" si="28"/>
        <v>0</v>
      </c>
      <c r="X23" s="291">
        <f t="shared" si="28"/>
        <v>0</v>
      </c>
      <c r="Y23" s="291">
        <f t="shared" si="28"/>
        <v>0</v>
      </c>
      <c r="Z23" s="291">
        <f t="shared" si="28"/>
        <v>0</v>
      </c>
      <c r="AA23" s="292">
        <f t="shared" si="16"/>
        <v>10894704.640000001</v>
      </c>
      <c r="AB23" s="292">
        <f t="shared" si="4"/>
        <v>31874711.280000001</v>
      </c>
      <c r="AC23" s="37">
        <f t="shared" si="5"/>
        <v>0.75892169714285718</v>
      </c>
    </row>
    <row r="24" spans="1:29" ht="28.5" x14ac:dyDescent="0.2">
      <c r="B24" s="97" t="s">
        <v>404</v>
      </c>
      <c r="C24" s="98" t="s">
        <v>405</v>
      </c>
      <c r="D24" s="291">
        <f>+D14*1.43856%</f>
        <v>755244000</v>
      </c>
      <c r="E24" s="291">
        <f>SUM('ADICIONES  2018'!C24:K24)</f>
        <v>0</v>
      </c>
      <c r="F24" s="291">
        <f>+F14*1.43856%</f>
        <v>0</v>
      </c>
      <c r="G24" s="291">
        <f>+G14*1.43856%</f>
        <v>0</v>
      </c>
      <c r="H24" s="291">
        <f>+H14*1.43856%</f>
        <v>0</v>
      </c>
      <c r="I24" s="291">
        <f>+I14*1.43856%</f>
        <v>0</v>
      </c>
      <c r="J24" s="291">
        <f>+J14*1.43856%</f>
        <v>0</v>
      </c>
      <c r="K24" s="292">
        <f t="shared" si="14"/>
        <v>755244000</v>
      </c>
      <c r="L24" s="291">
        <f t="shared" ref="L24:Q24" si="29">+L14*1.43856%</f>
        <v>58966944.109920003</v>
      </c>
      <c r="M24" s="291">
        <f t="shared" si="29"/>
        <v>59863719.396959998</v>
      </c>
      <c r="N24" s="291">
        <f t="shared" si="29"/>
        <v>66588255.169919997</v>
      </c>
      <c r="O24" s="291">
        <f t="shared" si="29"/>
        <v>68291741.818080008</v>
      </c>
      <c r="P24" s="291">
        <f t="shared" si="29"/>
        <v>62086616.834399998</v>
      </c>
      <c r="Q24" s="291">
        <f t="shared" si="29"/>
        <v>61465202.071199998</v>
      </c>
      <c r="R24" s="292">
        <f t="shared" si="15"/>
        <v>377262479.40048003</v>
      </c>
      <c r="S24" s="291">
        <f t="shared" ref="S24:Z24" si="30">+S14*1.43856%</f>
        <v>62724949.063199997</v>
      </c>
      <c r="T24" s="291">
        <f t="shared" si="30"/>
        <v>71172590.565600008</v>
      </c>
      <c r="U24" s="291">
        <f t="shared" si="30"/>
        <v>62011039.207680002</v>
      </c>
      <c r="V24" s="291">
        <f t="shared" si="30"/>
        <v>0</v>
      </c>
      <c r="W24" s="291">
        <f t="shared" si="30"/>
        <v>0</v>
      </c>
      <c r="X24" s="291">
        <f t="shared" si="30"/>
        <v>0</v>
      </c>
      <c r="Y24" s="291">
        <f t="shared" si="30"/>
        <v>0</v>
      </c>
      <c r="Z24" s="291">
        <f t="shared" si="30"/>
        <v>0</v>
      </c>
      <c r="AA24" s="292">
        <f t="shared" si="16"/>
        <v>195908578.83648002</v>
      </c>
      <c r="AB24" s="292">
        <f t="shared" si="4"/>
        <v>573171058.23696005</v>
      </c>
      <c r="AC24" s="37">
        <f t="shared" si="5"/>
        <v>0.75892169714285718</v>
      </c>
    </row>
    <row r="25" spans="1:29" s="5" customFormat="1" ht="42.75" x14ac:dyDescent="0.2">
      <c r="A25" s="159"/>
      <c r="B25" s="97" t="s">
        <v>406</v>
      </c>
      <c r="C25" s="98" t="s">
        <v>407</v>
      </c>
      <c r="D25" s="291">
        <f>+D14*0.7048944%</f>
        <v>370069560</v>
      </c>
      <c r="E25" s="291">
        <f>SUM('ADICIONES  2018'!C25:K25)</f>
        <v>0</v>
      </c>
      <c r="F25" s="291">
        <f>+F14*0.7048944%</f>
        <v>0</v>
      </c>
      <c r="G25" s="291">
        <f>+G14*0.7048944%</f>
        <v>0</v>
      </c>
      <c r="H25" s="291">
        <f>+H14*0.7048944%</f>
        <v>0</v>
      </c>
      <c r="I25" s="291">
        <f>+I14*0.7048944%</f>
        <v>0</v>
      </c>
      <c r="J25" s="291">
        <f>+J14*0.7048944%</f>
        <v>0</v>
      </c>
      <c r="K25" s="292">
        <f t="shared" si="14"/>
        <v>370069560</v>
      </c>
      <c r="L25" s="291">
        <f t="shared" ref="L25:Q25" si="31">+L14*0.7048944%</f>
        <v>28893802.613860801</v>
      </c>
      <c r="M25" s="291">
        <f t="shared" si="31"/>
        <v>29333222.504510403</v>
      </c>
      <c r="N25" s="291">
        <f t="shared" si="31"/>
        <v>32628245.033260804</v>
      </c>
      <c r="O25" s="291">
        <f t="shared" si="31"/>
        <v>33462953.490859203</v>
      </c>
      <c r="P25" s="291">
        <f t="shared" si="31"/>
        <v>30422442.248856001</v>
      </c>
      <c r="Q25" s="291">
        <f t="shared" si="31"/>
        <v>30117949.014888003</v>
      </c>
      <c r="R25" s="292">
        <f t="shared" si="15"/>
        <v>184858614.90623522</v>
      </c>
      <c r="S25" s="291">
        <f t="shared" ref="S25:Z25" si="32">+S14*0.7048944%</f>
        <v>30735225.040968001</v>
      </c>
      <c r="T25" s="291">
        <f t="shared" si="32"/>
        <v>34874569.377144001</v>
      </c>
      <c r="U25" s="291">
        <f t="shared" si="32"/>
        <v>30385409.211763203</v>
      </c>
      <c r="V25" s="291">
        <f t="shared" si="32"/>
        <v>0</v>
      </c>
      <c r="W25" s="291">
        <f t="shared" si="32"/>
        <v>0</v>
      </c>
      <c r="X25" s="291">
        <f t="shared" si="32"/>
        <v>0</v>
      </c>
      <c r="Y25" s="291">
        <f t="shared" si="32"/>
        <v>0</v>
      </c>
      <c r="Z25" s="291">
        <f t="shared" si="32"/>
        <v>0</v>
      </c>
      <c r="AA25" s="292">
        <f t="shared" si="16"/>
        <v>95995203.629875213</v>
      </c>
      <c r="AB25" s="292">
        <f t="shared" si="4"/>
        <v>280853818.5361104</v>
      </c>
      <c r="AC25" s="37">
        <f t="shared" si="5"/>
        <v>0.75892169714285718</v>
      </c>
    </row>
    <row r="26" spans="1:29" s="79" customFormat="1" ht="45" x14ac:dyDescent="0.2">
      <c r="A26" s="412"/>
      <c r="B26" s="111" t="s">
        <v>201</v>
      </c>
      <c r="C26" s="100" t="s">
        <v>408</v>
      </c>
      <c r="D26" s="106">
        <f>+D27+D43</f>
        <v>10300000000</v>
      </c>
      <c r="E26" s="106">
        <f>SUM('ADICIONES  2018'!C26:K26)</f>
        <v>0</v>
      </c>
      <c r="F26" s="106">
        <f>+F27+F43</f>
        <v>0</v>
      </c>
      <c r="G26" s="106">
        <f>+G27+G43</f>
        <v>0</v>
      </c>
      <c r="H26" s="106">
        <f>+H27+H43</f>
        <v>0</v>
      </c>
      <c r="I26" s="106">
        <f>+I27+I43</f>
        <v>0</v>
      </c>
      <c r="J26" s="106">
        <f>+J27+J43</f>
        <v>0</v>
      </c>
      <c r="K26" s="290">
        <f t="shared" si="14"/>
        <v>10300000000</v>
      </c>
      <c r="L26" s="106">
        <f t="shared" ref="L26:Q26" si="33">+L27+L43</f>
        <v>1432121837</v>
      </c>
      <c r="M26" s="106">
        <f t="shared" si="33"/>
        <v>255222733</v>
      </c>
      <c r="N26" s="106">
        <f t="shared" si="33"/>
        <v>249569804</v>
      </c>
      <c r="O26" s="106">
        <f t="shared" si="33"/>
        <v>227127694</v>
      </c>
      <c r="P26" s="106">
        <f t="shared" si="33"/>
        <v>630879199</v>
      </c>
      <c r="Q26" s="106">
        <f t="shared" si="33"/>
        <v>694907139</v>
      </c>
      <c r="R26" s="290">
        <f t="shared" si="15"/>
        <v>3489828406</v>
      </c>
      <c r="S26" s="106">
        <f t="shared" ref="S26:Z26" si="34">+S27+S43</f>
        <v>507387620</v>
      </c>
      <c r="T26" s="106">
        <f t="shared" si="34"/>
        <v>512350502</v>
      </c>
      <c r="U26" s="106">
        <f t="shared" si="34"/>
        <v>704954502</v>
      </c>
      <c r="V26" s="106">
        <f t="shared" si="34"/>
        <v>0</v>
      </c>
      <c r="W26" s="106">
        <f t="shared" si="34"/>
        <v>0</v>
      </c>
      <c r="X26" s="106">
        <f t="shared" si="34"/>
        <v>0</v>
      </c>
      <c r="Y26" s="106">
        <f t="shared" si="34"/>
        <v>0</v>
      </c>
      <c r="Z26" s="106">
        <f t="shared" si="34"/>
        <v>0</v>
      </c>
      <c r="AA26" s="290">
        <f t="shared" si="16"/>
        <v>1724692624</v>
      </c>
      <c r="AB26" s="290">
        <f t="shared" si="4"/>
        <v>5214521030</v>
      </c>
      <c r="AC26" s="105">
        <f t="shared" si="5"/>
        <v>0.50626417766990295</v>
      </c>
    </row>
    <row r="27" spans="1:29" s="79" customFormat="1" ht="30" x14ac:dyDescent="0.2">
      <c r="A27" s="412"/>
      <c r="B27" s="111" t="s">
        <v>203</v>
      </c>
      <c r="C27" s="100" t="s">
        <v>93</v>
      </c>
      <c r="D27" s="106">
        <f>+D28</f>
        <v>6000000000</v>
      </c>
      <c r="E27" s="106">
        <f>SUM('ADICIONES  2018'!C27:K27)</f>
        <v>0</v>
      </c>
      <c r="F27" s="106">
        <f t="shared" ref="F27:Z27" si="35">+F28</f>
        <v>0</v>
      </c>
      <c r="G27" s="106">
        <f t="shared" si="35"/>
        <v>0</v>
      </c>
      <c r="H27" s="106">
        <f t="shared" si="35"/>
        <v>0</v>
      </c>
      <c r="I27" s="106">
        <f t="shared" si="35"/>
        <v>0</v>
      </c>
      <c r="J27" s="106">
        <f t="shared" si="35"/>
        <v>0</v>
      </c>
      <c r="K27" s="290">
        <f t="shared" si="14"/>
        <v>6000000000</v>
      </c>
      <c r="L27" s="106">
        <f t="shared" si="35"/>
        <v>915322610</v>
      </c>
      <c r="M27" s="106">
        <f t="shared" si="35"/>
        <v>138554031</v>
      </c>
      <c r="N27" s="106">
        <f t="shared" si="35"/>
        <v>152057332</v>
      </c>
      <c r="O27" s="106">
        <f t="shared" si="35"/>
        <v>125517988</v>
      </c>
      <c r="P27" s="106">
        <f t="shared" si="35"/>
        <v>398502432</v>
      </c>
      <c r="Q27" s="106">
        <f t="shared" si="35"/>
        <v>520537149</v>
      </c>
      <c r="R27" s="290">
        <f t="shared" si="15"/>
        <v>2250491542</v>
      </c>
      <c r="S27" s="106">
        <f t="shared" si="35"/>
        <v>345134903</v>
      </c>
      <c r="T27" s="106">
        <f t="shared" si="35"/>
        <v>126876330</v>
      </c>
      <c r="U27" s="106">
        <f t="shared" si="35"/>
        <v>354970264</v>
      </c>
      <c r="V27" s="106">
        <f t="shared" si="35"/>
        <v>0</v>
      </c>
      <c r="W27" s="106">
        <f t="shared" si="35"/>
        <v>0</v>
      </c>
      <c r="X27" s="106">
        <f t="shared" si="35"/>
        <v>0</v>
      </c>
      <c r="Y27" s="106">
        <f t="shared" si="35"/>
        <v>0</v>
      </c>
      <c r="Z27" s="106">
        <f t="shared" si="35"/>
        <v>0</v>
      </c>
      <c r="AA27" s="290">
        <f t="shared" si="16"/>
        <v>826981497</v>
      </c>
      <c r="AB27" s="290">
        <f t="shared" si="4"/>
        <v>3077473039</v>
      </c>
      <c r="AC27" s="105">
        <f t="shared" si="5"/>
        <v>0.51291217316666671</v>
      </c>
    </row>
    <row r="28" spans="1:29" s="79" customFormat="1" ht="31.5" x14ac:dyDescent="0.2">
      <c r="A28" s="412"/>
      <c r="B28" s="111" t="s">
        <v>409</v>
      </c>
      <c r="C28" s="107" t="s">
        <v>410</v>
      </c>
      <c r="D28" s="106">
        <f>+D29+D36</f>
        <v>6000000000</v>
      </c>
      <c r="E28" s="106">
        <f>SUM('ADICIONES  2018'!C28:K28)</f>
        <v>0</v>
      </c>
      <c r="F28" s="106">
        <f>+F29+F36</f>
        <v>0</v>
      </c>
      <c r="G28" s="106">
        <f>+G29+G36</f>
        <v>0</v>
      </c>
      <c r="H28" s="106">
        <f>+H29+H36</f>
        <v>0</v>
      </c>
      <c r="I28" s="106">
        <f>+I29+I36</f>
        <v>0</v>
      </c>
      <c r="J28" s="106">
        <f>+J29+J36</f>
        <v>0</v>
      </c>
      <c r="K28" s="290">
        <f t="shared" si="14"/>
        <v>6000000000</v>
      </c>
      <c r="L28" s="106">
        <f t="shared" ref="L28:Q28" si="36">+L29+L36</f>
        <v>915322610</v>
      </c>
      <c r="M28" s="106">
        <f t="shared" si="36"/>
        <v>138554031</v>
      </c>
      <c r="N28" s="106">
        <f t="shared" si="36"/>
        <v>152057332</v>
      </c>
      <c r="O28" s="106">
        <f t="shared" si="36"/>
        <v>125517988</v>
      </c>
      <c r="P28" s="106">
        <f t="shared" si="36"/>
        <v>398502432</v>
      </c>
      <c r="Q28" s="106">
        <f t="shared" si="36"/>
        <v>520537149</v>
      </c>
      <c r="R28" s="290">
        <f t="shared" si="15"/>
        <v>2250491542</v>
      </c>
      <c r="S28" s="106">
        <f t="shared" ref="S28:Z28" si="37">+S29+S36</f>
        <v>345134903</v>
      </c>
      <c r="T28" s="106">
        <f t="shared" si="37"/>
        <v>126876330</v>
      </c>
      <c r="U28" s="106">
        <f t="shared" si="37"/>
        <v>354970264</v>
      </c>
      <c r="V28" s="106">
        <f t="shared" si="37"/>
        <v>0</v>
      </c>
      <c r="W28" s="106">
        <f t="shared" si="37"/>
        <v>0</v>
      </c>
      <c r="X28" s="106">
        <f t="shared" si="37"/>
        <v>0</v>
      </c>
      <c r="Y28" s="106">
        <f t="shared" si="37"/>
        <v>0</v>
      </c>
      <c r="Z28" s="106">
        <f t="shared" si="37"/>
        <v>0</v>
      </c>
      <c r="AA28" s="290">
        <f t="shared" si="16"/>
        <v>826981497</v>
      </c>
      <c r="AB28" s="290">
        <f t="shared" si="4"/>
        <v>3077473039</v>
      </c>
      <c r="AC28" s="105">
        <f t="shared" si="5"/>
        <v>0.51291217316666671</v>
      </c>
    </row>
    <row r="29" spans="1:29" s="79" customFormat="1" ht="47.25" x14ac:dyDescent="0.2">
      <c r="A29" s="412">
        <v>1</v>
      </c>
      <c r="B29" s="111" t="s">
        <v>411</v>
      </c>
      <c r="C29" s="107" t="s">
        <v>412</v>
      </c>
      <c r="D29" s="106">
        <v>500000000</v>
      </c>
      <c r="E29" s="106">
        <f>SUM('ADICIONES  2018'!C29:K29)</f>
        <v>0</v>
      </c>
      <c r="F29" s="106"/>
      <c r="G29" s="106"/>
      <c r="H29" s="106"/>
      <c r="I29" s="106"/>
      <c r="J29" s="106"/>
      <c r="K29" s="290">
        <f t="shared" si="14"/>
        <v>500000000</v>
      </c>
      <c r="L29" s="106">
        <v>0</v>
      </c>
      <c r="M29" s="106">
        <v>0</v>
      </c>
      <c r="N29" s="106">
        <v>0</v>
      </c>
      <c r="O29" s="106">
        <v>0</v>
      </c>
      <c r="P29" s="106">
        <v>0</v>
      </c>
      <c r="Q29" s="106">
        <v>0</v>
      </c>
      <c r="R29" s="290">
        <f t="shared" si="15"/>
        <v>0</v>
      </c>
      <c r="S29" s="106">
        <v>0</v>
      </c>
      <c r="T29" s="106">
        <v>0</v>
      </c>
      <c r="U29" s="106">
        <v>0</v>
      </c>
      <c r="V29" s="106"/>
      <c r="W29" s="106"/>
      <c r="X29" s="106"/>
      <c r="Y29" s="106"/>
      <c r="Z29" s="106"/>
      <c r="AA29" s="290">
        <f t="shared" si="16"/>
        <v>0</v>
      </c>
      <c r="AB29" s="290">
        <f t="shared" si="4"/>
        <v>0</v>
      </c>
      <c r="AC29" s="105">
        <f t="shared" si="5"/>
        <v>0</v>
      </c>
    </row>
    <row r="30" spans="1:29" ht="42.75" x14ac:dyDescent="0.2">
      <c r="B30" s="97" t="s">
        <v>413</v>
      </c>
      <c r="C30" s="98" t="s">
        <v>414</v>
      </c>
      <c r="D30" s="291">
        <f>+D29*87.230682%</f>
        <v>436153410</v>
      </c>
      <c r="E30" s="291">
        <f>SUM('ADICIONES  2018'!C30:K30)</f>
        <v>0</v>
      </c>
      <c r="F30" s="291">
        <f>+F29*87.230682%</f>
        <v>0</v>
      </c>
      <c r="G30" s="291">
        <f>+G29*87.230682%</f>
        <v>0</v>
      </c>
      <c r="H30" s="291">
        <f>+H29*87.230682%</f>
        <v>0</v>
      </c>
      <c r="I30" s="291">
        <f>+I29*87.230682%</f>
        <v>0</v>
      </c>
      <c r="J30" s="291">
        <f>+J29*87.230682%</f>
        <v>0</v>
      </c>
      <c r="K30" s="292">
        <f t="shared" si="14"/>
        <v>436153410</v>
      </c>
      <c r="L30" s="291">
        <f t="shared" ref="L30:Q30" si="38">+L29*87.230682%</f>
        <v>0</v>
      </c>
      <c r="M30" s="291">
        <f t="shared" si="38"/>
        <v>0</v>
      </c>
      <c r="N30" s="291">
        <f t="shared" si="38"/>
        <v>0</v>
      </c>
      <c r="O30" s="291">
        <f t="shared" si="38"/>
        <v>0</v>
      </c>
      <c r="P30" s="291">
        <f t="shared" si="38"/>
        <v>0</v>
      </c>
      <c r="Q30" s="291">
        <f t="shared" si="38"/>
        <v>0</v>
      </c>
      <c r="R30" s="292">
        <f t="shared" si="15"/>
        <v>0</v>
      </c>
      <c r="S30" s="291">
        <f t="shared" ref="S30:Z30" si="39">+S29*87.230682%</f>
        <v>0</v>
      </c>
      <c r="T30" s="291">
        <f t="shared" si="39"/>
        <v>0</v>
      </c>
      <c r="U30" s="291">
        <f t="shared" si="39"/>
        <v>0</v>
      </c>
      <c r="V30" s="291">
        <f t="shared" si="39"/>
        <v>0</v>
      </c>
      <c r="W30" s="291">
        <f t="shared" si="39"/>
        <v>0</v>
      </c>
      <c r="X30" s="291">
        <f t="shared" si="39"/>
        <v>0</v>
      </c>
      <c r="Y30" s="291">
        <f t="shared" si="39"/>
        <v>0</v>
      </c>
      <c r="Z30" s="291">
        <f t="shared" si="39"/>
        <v>0</v>
      </c>
      <c r="AA30" s="292">
        <f t="shared" si="16"/>
        <v>0</v>
      </c>
      <c r="AB30" s="292">
        <f t="shared" si="4"/>
        <v>0</v>
      </c>
      <c r="AC30" s="37">
        <f t="shared" si="5"/>
        <v>0</v>
      </c>
    </row>
    <row r="31" spans="1:29" s="5" customFormat="1" ht="28.5" x14ac:dyDescent="0.2">
      <c r="A31" s="413"/>
      <c r="B31" s="97" t="s">
        <v>415</v>
      </c>
      <c r="C31" s="98" t="s">
        <v>416</v>
      </c>
      <c r="D31" s="291">
        <f>+D29*0.1%</f>
        <v>500000</v>
      </c>
      <c r="E31" s="291">
        <f>SUM('ADICIONES  2018'!C31:K31)</f>
        <v>0</v>
      </c>
      <c r="F31" s="291">
        <f>+F29*0.1%</f>
        <v>0</v>
      </c>
      <c r="G31" s="291">
        <f>+G29*0.1%</f>
        <v>0</v>
      </c>
      <c r="H31" s="291">
        <f>+H29*0.1%</f>
        <v>0</v>
      </c>
      <c r="I31" s="291">
        <f>+I29*0.1%</f>
        <v>0</v>
      </c>
      <c r="J31" s="291">
        <f>+J29*0.1%</f>
        <v>0</v>
      </c>
      <c r="K31" s="292">
        <f t="shared" si="14"/>
        <v>500000</v>
      </c>
      <c r="L31" s="291">
        <f t="shared" ref="L31:Q31" si="40">+L29*0.1%</f>
        <v>0</v>
      </c>
      <c r="M31" s="291">
        <f t="shared" si="40"/>
        <v>0</v>
      </c>
      <c r="N31" s="291">
        <f t="shared" si="40"/>
        <v>0</v>
      </c>
      <c r="O31" s="291">
        <f t="shared" si="40"/>
        <v>0</v>
      </c>
      <c r="P31" s="291">
        <f t="shared" si="40"/>
        <v>0</v>
      </c>
      <c r="Q31" s="291">
        <f t="shared" si="40"/>
        <v>0</v>
      </c>
      <c r="R31" s="292">
        <f t="shared" si="15"/>
        <v>0</v>
      </c>
      <c r="S31" s="291">
        <f t="shared" ref="S31:Z31" si="41">+S29*0.1%</f>
        <v>0</v>
      </c>
      <c r="T31" s="291">
        <f t="shared" si="41"/>
        <v>0</v>
      </c>
      <c r="U31" s="291">
        <f t="shared" si="41"/>
        <v>0</v>
      </c>
      <c r="V31" s="291">
        <f t="shared" si="41"/>
        <v>0</v>
      </c>
      <c r="W31" s="291">
        <f t="shared" si="41"/>
        <v>0</v>
      </c>
      <c r="X31" s="291">
        <f t="shared" si="41"/>
        <v>0</v>
      </c>
      <c r="Y31" s="291">
        <f t="shared" si="41"/>
        <v>0</v>
      </c>
      <c r="Z31" s="291">
        <f t="shared" si="41"/>
        <v>0</v>
      </c>
      <c r="AA31" s="292">
        <f t="shared" si="16"/>
        <v>0</v>
      </c>
      <c r="AB31" s="292">
        <f t="shared" si="4"/>
        <v>0</v>
      </c>
      <c r="AC31" s="37">
        <f t="shared" si="5"/>
        <v>0</v>
      </c>
    </row>
    <row r="32" spans="1:29" s="5" customFormat="1" ht="28.5" x14ac:dyDescent="0.2">
      <c r="A32" s="159"/>
      <c r="B32" s="97" t="s">
        <v>417</v>
      </c>
      <c r="C32" s="98" t="s">
        <v>418</v>
      </c>
      <c r="D32" s="291">
        <f>+D29*9.99%</f>
        <v>49950000</v>
      </c>
      <c r="E32" s="291">
        <f>SUM('ADICIONES  2018'!C32:K32)</f>
        <v>0</v>
      </c>
      <c r="F32" s="291">
        <f>+F29*9.99%</f>
        <v>0</v>
      </c>
      <c r="G32" s="291">
        <f>+G29*9.99%</f>
        <v>0</v>
      </c>
      <c r="H32" s="291">
        <f>+H29*9.99%</f>
        <v>0</v>
      </c>
      <c r="I32" s="291">
        <f>+I29*9.99%</f>
        <v>0</v>
      </c>
      <c r="J32" s="291">
        <f>+J29*9.99%</f>
        <v>0</v>
      </c>
      <c r="K32" s="292">
        <f t="shared" si="14"/>
        <v>49950000</v>
      </c>
      <c r="L32" s="291">
        <f t="shared" ref="L32:Q32" si="42">+L29*9.99%</f>
        <v>0</v>
      </c>
      <c r="M32" s="291">
        <f t="shared" si="42"/>
        <v>0</v>
      </c>
      <c r="N32" s="291">
        <f t="shared" si="42"/>
        <v>0</v>
      </c>
      <c r="O32" s="291">
        <f t="shared" si="42"/>
        <v>0</v>
      </c>
      <c r="P32" s="291">
        <f t="shared" si="42"/>
        <v>0</v>
      </c>
      <c r="Q32" s="291">
        <f t="shared" si="42"/>
        <v>0</v>
      </c>
      <c r="R32" s="292">
        <f t="shared" si="15"/>
        <v>0</v>
      </c>
      <c r="S32" s="291">
        <f t="shared" ref="S32:Z32" si="43">+S29*9.99%</f>
        <v>0</v>
      </c>
      <c r="T32" s="291">
        <f t="shared" si="43"/>
        <v>0</v>
      </c>
      <c r="U32" s="291">
        <f t="shared" si="43"/>
        <v>0</v>
      </c>
      <c r="V32" s="291">
        <f t="shared" si="43"/>
        <v>0</v>
      </c>
      <c r="W32" s="291">
        <f t="shared" si="43"/>
        <v>0</v>
      </c>
      <c r="X32" s="291">
        <f t="shared" si="43"/>
        <v>0</v>
      </c>
      <c r="Y32" s="291">
        <f t="shared" si="43"/>
        <v>0</v>
      </c>
      <c r="Z32" s="291">
        <f t="shared" si="43"/>
        <v>0</v>
      </c>
      <c r="AA32" s="292">
        <f t="shared" si="16"/>
        <v>0</v>
      </c>
      <c r="AB32" s="292">
        <f t="shared" si="4"/>
        <v>0</v>
      </c>
      <c r="AC32" s="37">
        <f t="shared" si="5"/>
        <v>0</v>
      </c>
    </row>
    <row r="33" spans="1:29" ht="57" hidden="1" x14ac:dyDescent="0.2">
      <c r="B33" s="97" t="s">
        <v>419</v>
      </c>
      <c r="C33" s="162" t="s">
        <v>1354</v>
      </c>
      <c r="D33" s="291">
        <f>+D29*0%</f>
        <v>0</v>
      </c>
      <c r="E33" s="291">
        <f>SUM('ADICIONES  2018'!C33:K33)</f>
        <v>0</v>
      </c>
      <c r="F33" s="291">
        <f>+F29*0%</f>
        <v>0</v>
      </c>
      <c r="G33" s="291">
        <f>+G29*0%</f>
        <v>0</v>
      </c>
      <c r="H33" s="291">
        <f>+H29*0%</f>
        <v>0</v>
      </c>
      <c r="I33" s="291">
        <f>+I29*0%</f>
        <v>0</v>
      </c>
      <c r="J33" s="291">
        <f>+J29*0%</f>
        <v>0</v>
      </c>
      <c r="K33" s="292">
        <f t="shared" si="14"/>
        <v>0</v>
      </c>
      <c r="L33" s="291">
        <f t="shared" ref="L33:Q33" si="44">+L29*0%</f>
        <v>0</v>
      </c>
      <c r="M33" s="291">
        <f t="shared" si="44"/>
        <v>0</v>
      </c>
      <c r="N33" s="291">
        <f t="shared" si="44"/>
        <v>0</v>
      </c>
      <c r="O33" s="291">
        <f t="shared" si="44"/>
        <v>0</v>
      </c>
      <c r="P33" s="291">
        <f t="shared" si="44"/>
        <v>0</v>
      </c>
      <c r="Q33" s="291">
        <f t="shared" si="44"/>
        <v>0</v>
      </c>
      <c r="R33" s="292">
        <f t="shared" si="15"/>
        <v>0</v>
      </c>
      <c r="S33" s="291">
        <f t="shared" ref="S33:Z33" si="45">+S29*0%</f>
        <v>0</v>
      </c>
      <c r="T33" s="291">
        <f t="shared" si="45"/>
        <v>0</v>
      </c>
      <c r="U33" s="291">
        <f t="shared" si="45"/>
        <v>0</v>
      </c>
      <c r="V33" s="291">
        <f t="shared" si="45"/>
        <v>0</v>
      </c>
      <c r="W33" s="291">
        <f t="shared" si="45"/>
        <v>0</v>
      </c>
      <c r="X33" s="291">
        <f t="shared" si="45"/>
        <v>0</v>
      </c>
      <c r="Y33" s="291">
        <f t="shared" si="45"/>
        <v>0</v>
      </c>
      <c r="Z33" s="291">
        <f t="shared" si="45"/>
        <v>0</v>
      </c>
      <c r="AA33" s="292">
        <f t="shared" si="16"/>
        <v>0</v>
      </c>
      <c r="AB33" s="292">
        <f t="shared" si="4"/>
        <v>0</v>
      </c>
      <c r="AC33" s="37" t="e">
        <f t="shared" si="5"/>
        <v>#DIV/0!</v>
      </c>
    </row>
    <row r="34" spans="1:29" ht="28.5" x14ac:dyDescent="0.2">
      <c r="B34" s="97" t="s">
        <v>420</v>
      </c>
      <c r="C34" s="98" t="s">
        <v>421</v>
      </c>
      <c r="D34" s="291">
        <f>+D29*1.7982%</f>
        <v>8991000</v>
      </c>
      <c r="E34" s="291">
        <f>SUM('ADICIONES  2018'!C34:K34)</f>
        <v>0</v>
      </c>
      <c r="F34" s="291">
        <f>+F29*1.7982%</f>
        <v>0</v>
      </c>
      <c r="G34" s="291">
        <f>+G29*1.7982%</f>
        <v>0</v>
      </c>
      <c r="H34" s="291">
        <f>+H29*1.7982%</f>
        <v>0</v>
      </c>
      <c r="I34" s="291">
        <f>+I29*1.7982%</f>
        <v>0</v>
      </c>
      <c r="J34" s="291">
        <f>+J29*1.7982%</f>
        <v>0</v>
      </c>
      <c r="K34" s="292">
        <f t="shared" si="14"/>
        <v>8991000</v>
      </c>
      <c r="L34" s="291">
        <f t="shared" ref="L34:Q34" si="46">+L29*1.7982%</f>
        <v>0</v>
      </c>
      <c r="M34" s="291">
        <f t="shared" si="46"/>
        <v>0</v>
      </c>
      <c r="N34" s="291">
        <f t="shared" si="46"/>
        <v>0</v>
      </c>
      <c r="O34" s="291">
        <f t="shared" si="46"/>
        <v>0</v>
      </c>
      <c r="P34" s="291">
        <f t="shared" si="46"/>
        <v>0</v>
      </c>
      <c r="Q34" s="291">
        <f t="shared" si="46"/>
        <v>0</v>
      </c>
      <c r="R34" s="292">
        <f t="shared" si="15"/>
        <v>0</v>
      </c>
      <c r="S34" s="291">
        <f t="shared" ref="S34:Z34" si="47">+S29*1.7982%</f>
        <v>0</v>
      </c>
      <c r="T34" s="291">
        <f t="shared" si="47"/>
        <v>0</v>
      </c>
      <c r="U34" s="291">
        <f t="shared" si="47"/>
        <v>0</v>
      </c>
      <c r="V34" s="291">
        <f t="shared" si="47"/>
        <v>0</v>
      </c>
      <c r="W34" s="291">
        <f t="shared" si="47"/>
        <v>0</v>
      </c>
      <c r="X34" s="291">
        <f t="shared" si="47"/>
        <v>0</v>
      </c>
      <c r="Y34" s="291">
        <f t="shared" si="47"/>
        <v>0</v>
      </c>
      <c r="Z34" s="291">
        <f t="shared" si="47"/>
        <v>0</v>
      </c>
      <c r="AA34" s="292">
        <f t="shared" si="16"/>
        <v>0</v>
      </c>
      <c r="AB34" s="292">
        <f t="shared" si="4"/>
        <v>0</v>
      </c>
      <c r="AC34" s="37">
        <f t="shared" si="5"/>
        <v>0</v>
      </c>
    </row>
    <row r="35" spans="1:29" s="5" customFormat="1" ht="57" x14ac:dyDescent="0.2">
      <c r="A35" s="159"/>
      <c r="B35" s="97" t="s">
        <v>422</v>
      </c>
      <c r="C35" s="98" t="s">
        <v>423</v>
      </c>
      <c r="D35" s="291">
        <f>+D29*0.881118%</f>
        <v>4405590</v>
      </c>
      <c r="E35" s="291">
        <f>SUM('ADICIONES  2018'!C35:K35)</f>
        <v>0</v>
      </c>
      <c r="F35" s="291">
        <f>+F29*0.881118%</f>
        <v>0</v>
      </c>
      <c r="G35" s="291">
        <f>+G29*0.881118%</f>
        <v>0</v>
      </c>
      <c r="H35" s="291">
        <f>+H29*0.881118%</f>
        <v>0</v>
      </c>
      <c r="I35" s="291">
        <f>+I29*0.881118%</f>
        <v>0</v>
      </c>
      <c r="J35" s="291">
        <f>+J29*0.881118%</f>
        <v>0</v>
      </c>
      <c r="K35" s="292">
        <f t="shared" si="14"/>
        <v>4405590</v>
      </c>
      <c r="L35" s="291">
        <f t="shared" ref="L35:Q35" si="48">+L29*0.881118%</f>
        <v>0</v>
      </c>
      <c r="M35" s="291">
        <f t="shared" si="48"/>
        <v>0</v>
      </c>
      <c r="N35" s="291">
        <f t="shared" si="48"/>
        <v>0</v>
      </c>
      <c r="O35" s="291">
        <f t="shared" si="48"/>
        <v>0</v>
      </c>
      <c r="P35" s="291">
        <f t="shared" si="48"/>
        <v>0</v>
      </c>
      <c r="Q35" s="291">
        <f t="shared" si="48"/>
        <v>0</v>
      </c>
      <c r="R35" s="292">
        <f t="shared" si="15"/>
        <v>0</v>
      </c>
      <c r="S35" s="291">
        <f t="shared" ref="S35:Z35" si="49">+S29*0.881118%</f>
        <v>0</v>
      </c>
      <c r="T35" s="291">
        <f t="shared" si="49"/>
        <v>0</v>
      </c>
      <c r="U35" s="291">
        <f t="shared" si="49"/>
        <v>0</v>
      </c>
      <c r="V35" s="291">
        <f t="shared" si="49"/>
        <v>0</v>
      </c>
      <c r="W35" s="291">
        <f t="shared" si="49"/>
        <v>0</v>
      </c>
      <c r="X35" s="291">
        <f t="shared" si="49"/>
        <v>0</v>
      </c>
      <c r="Y35" s="291">
        <f t="shared" si="49"/>
        <v>0</v>
      </c>
      <c r="Z35" s="291">
        <f t="shared" si="49"/>
        <v>0</v>
      </c>
      <c r="AA35" s="292">
        <f t="shared" si="16"/>
        <v>0</v>
      </c>
      <c r="AB35" s="292">
        <f t="shared" si="4"/>
        <v>0</v>
      </c>
      <c r="AC35" s="37">
        <f t="shared" si="5"/>
        <v>0</v>
      </c>
    </row>
    <row r="36" spans="1:29" s="79" customFormat="1" ht="47.25" x14ac:dyDescent="0.2">
      <c r="A36" s="412">
        <v>1</v>
      </c>
      <c r="B36" s="111" t="s">
        <v>424</v>
      </c>
      <c r="C36" s="107" t="s">
        <v>425</v>
      </c>
      <c r="D36" s="106">
        <v>5500000000</v>
      </c>
      <c r="E36" s="106">
        <f>SUM('ADICIONES  2018'!C36:K36)</f>
        <v>0</v>
      </c>
      <c r="F36" s="106"/>
      <c r="G36" s="106"/>
      <c r="H36" s="106"/>
      <c r="I36" s="106"/>
      <c r="J36" s="106"/>
      <c r="K36" s="290">
        <f t="shared" si="14"/>
        <v>5500000000</v>
      </c>
      <c r="L36" s="106">
        <v>915322610</v>
      </c>
      <c r="M36" s="106">
        <v>138554031</v>
      </c>
      <c r="N36" s="106">
        <v>152057332</v>
      </c>
      <c r="O36" s="106">
        <v>125517988</v>
      </c>
      <c r="P36" s="106">
        <v>398502432</v>
      </c>
      <c r="Q36" s="106">
        <v>520537149</v>
      </c>
      <c r="R36" s="290">
        <f t="shared" si="15"/>
        <v>2250491542</v>
      </c>
      <c r="S36" s="106">
        <v>345134903</v>
      </c>
      <c r="T36" s="106">
        <v>126876330</v>
      </c>
      <c r="U36" s="106">
        <v>354970264</v>
      </c>
      <c r="V36" s="106"/>
      <c r="W36" s="106"/>
      <c r="X36" s="106"/>
      <c r="Y36" s="106"/>
      <c r="Z36" s="106"/>
      <c r="AA36" s="290">
        <f t="shared" si="16"/>
        <v>826981497</v>
      </c>
      <c r="AB36" s="290">
        <f t="shared" si="4"/>
        <v>3077473039</v>
      </c>
      <c r="AC36" s="105">
        <f t="shared" si="5"/>
        <v>0.55954055254545454</v>
      </c>
    </row>
    <row r="37" spans="1:29" s="5" customFormat="1" ht="42.75" x14ac:dyDescent="0.2">
      <c r="A37" s="159"/>
      <c r="B37" s="97" t="s">
        <v>426</v>
      </c>
      <c r="C37" s="98" t="s">
        <v>427</v>
      </c>
      <c r="D37" s="291">
        <f>+D36*87.230682%</f>
        <v>4797687510</v>
      </c>
      <c r="E37" s="291">
        <f>SUM('ADICIONES  2018'!C37:K37)</f>
        <v>0</v>
      </c>
      <c r="F37" s="291">
        <f>+F36*87.230682%</f>
        <v>0</v>
      </c>
      <c r="G37" s="291">
        <f>+G36*87.230682%</f>
        <v>0</v>
      </c>
      <c r="H37" s="291">
        <f>+H36*87.230682%</f>
        <v>0</v>
      </c>
      <c r="I37" s="291">
        <f>+I36*87.230682%</f>
        <v>0</v>
      </c>
      <c r="J37" s="291">
        <f>+J36*87.230682%</f>
        <v>0</v>
      </c>
      <c r="K37" s="292">
        <f t="shared" si="14"/>
        <v>4797687510</v>
      </c>
      <c r="L37" s="291">
        <f t="shared" ref="L37:Q37" si="50">+L36*87.230682%</f>
        <v>798442155.20320022</v>
      </c>
      <c r="M37" s="291">
        <f t="shared" si="50"/>
        <v>120861626.17979142</v>
      </c>
      <c r="N37" s="291">
        <f t="shared" si="50"/>
        <v>132640647.73460424</v>
      </c>
      <c r="O37" s="291">
        <f t="shared" si="50"/>
        <v>109490196.96507816</v>
      </c>
      <c r="P37" s="291">
        <f t="shared" si="50"/>
        <v>347616389.22018623</v>
      </c>
      <c r="Q37" s="291">
        <f t="shared" si="50"/>
        <v>454068105.13605618</v>
      </c>
      <c r="R37" s="292">
        <f t="shared" si="15"/>
        <v>1963119120.4389164</v>
      </c>
      <c r="S37" s="291">
        <f t="shared" ref="S37:Z37" si="51">+S36*87.230682%</f>
        <v>301063529.70693845</v>
      </c>
      <c r="T37" s="291">
        <f t="shared" si="51"/>
        <v>110675087.95557061</v>
      </c>
      <c r="U37" s="291">
        <f t="shared" si="51"/>
        <v>309642982.1844005</v>
      </c>
      <c r="V37" s="291">
        <f t="shared" si="51"/>
        <v>0</v>
      </c>
      <c r="W37" s="291">
        <f t="shared" si="51"/>
        <v>0</v>
      </c>
      <c r="X37" s="291">
        <f t="shared" si="51"/>
        <v>0</v>
      </c>
      <c r="Y37" s="291">
        <f t="shared" si="51"/>
        <v>0</v>
      </c>
      <c r="Z37" s="291">
        <f t="shared" si="51"/>
        <v>0</v>
      </c>
      <c r="AA37" s="292">
        <f t="shared" si="16"/>
        <v>721381599.84690952</v>
      </c>
      <c r="AB37" s="292">
        <f t="shared" si="4"/>
        <v>2684500720.2858257</v>
      </c>
      <c r="AC37" s="37">
        <f t="shared" si="5"/>
        <v>0.55954055254545454</v>
      </c>
    </row>
    <row r="38" spans="1:29" s="5" customFormat="1" ht="28.5" x14ac:dyDescent="0.2">
      <c r="A38" s="159"/>
      <c r="B38" s="97" t="s">
        <v>428</v>
      </c>
      <c r="C38" s="98" t="s">
        <v>429</v>
      </c>
      <c r="D38" s="291">
        <f>+D36*0.1%</f>
        <v>5500000</v>
      </c>
      <c r="E38" s="291">
        <f>SUM('ADICIONES  2018'!C38:K38)</f>
        <v>0</v>
      </c>
      <c r="F38" s="291">
        <f>+F36*0.1%</f>
        <v>0</v>
      </c>
      <c r="G38" s="291">
        <f>+G36*0.1%</f>
        <v>0</v>
      </c>
      <c r="H38" s="291">
        <f>+H36*0.1%</f>
        <v>0</v>
      </c>
      <c r="I38" s="291">
        <f>+I36*0.1%</f>
        <v>0</v>
      </c>
      <c r="J38" s="291">
        <f>+J36*0.1%</f>
        <v>0</v>
      </c>
      <c r="K38" s="292">
        <f t="shared" si="14"/>
        <v>5500000</v>
      </c>
      <c r="L38" s="291">
        <f t="shared" ref="L38:Q38" si="52">+L36*0.1%</f>
        <v>915322.61</v>
      </c>
      <c r="M38" s="291">
        <f t="shared" si="52"/>
        <v>138554.03100000002</v>
      </c>
      <c r="N38" s="291">
        <f t="shared" si="52"/>
        <v>152057.33199999999</v>
      </c>
      <c r="O38" s="291">
        <f t="shared" si="52"/>
        <v>125517.988</v>
      </c>
      <c r="P38" s="291">
        <f t="shared" si="52"/>
        <v>398502.43200000003</v>
      </c>
      <c r="Q38" s="291">
        <f t="shared" si="52"/>
        <v>520537.14900000003</v>
      </c>
      <c r="R38" s="292">
        <f t="shared" si="15"/>
        <v>2250491.5419999999</v>
      </c>
      <c r="S38" s="291">
        <f t="shared" ref="S38:Z38" si="53">+S36*0.1%</f>
        <v>345134.90299999999</v>
      </c>
      <c r="T38" s="291">
        <f t="shared" si="53"/>
        <v>126876.33</v>
      </c>
      <c r="U38" s="291">
        <f t="shared" si="53"/>
        <v>354970.26400000002</v>
      </c>
      <c r="V38" s="291">
        <f t="shared" si="53"/>
        <v>0</v>
      </c>
      <c r="W38" s="291">
        <f t="shared" si="53"/>
        <v>0</v>
      </c>
      <c r="X38" s="291">
        <f t="shared" si="53"/>
        <v>0</v>
      </c>
      <c r="Y38" s="291">
        <f t="shared" si="53"/>
        <v>0</v>
      </c>
      <c r="Z38" s="291">
        <f t="shared" si="53"/>
        <v>0</v>
      </c>
      <c r="AA38" s="292">
        <f t="shared" si="16"/>
        <v>826981.49699999997</v>
      </c>
      <c r="AB38" s="292">
        <f t="shared" si="4"/>
        <v>3077473.0389999999</v>
      </c>
      <c r="AC38" s="37">
        <f t="shared" si="5"/>
        <v>0.55954055254545454</v>
      </c>
    </row>
    <row r="39" spans="1:29" ht="28.5" x14ac:dyDescent="0.2">
      <c r="B39" s="97" t="s">
        <v>430</v>
      </c>
      <c r="C39" s="98" t="s">
        <v>431</v>
      </c>
      <c r="D39" s="291">
        <f>+D36*9.99%</f>
        <v>549450000</v>
      </c>
      <c r="E39" s="291">
        <f>SUM('ADICIONES  2018'!C39:K39)</f>
        <v>0</v>
      </c>
      <c r="F39" s="291">
        <f>+F36*9.99%</f>
        <v>0</v>
      </c>
      <c r="G39" s="291">
        <f>+G36*9.99%</f>
        <v>0</v>
      </c>
      <c r="H39" s="291">
        <f>+H36*9.99%</f>
        <v>0</v>
      </c>
      <c r="I39" s="291">
        <f>+I36*9.99%</f>
        <v>0</v>
      </c>
      <c r="J39" s="291">
        <f>+J36*9.99%</f>
        <v>0</v>
      </c>
      <c r="K39" s="292">
        <f t="shared" si="14"/>
        <v>549450000</v>
      </c>
      <c r="L39" s="291">
        <f t="shared" ref="L39:Q39" si="54">+L36*9.99%</f>
        <v>91440728.739000008</v>
      </c>
      <c r="M39" s="291">
        <f t="shared" si="54"/>
        <v>13841547.696900001</v>
      </c>
      <c r="N39" s="291">
        <f t="shared" si="54"/>
        <v>15190527.466800001</v>
      </c>
      <c r="O39" s="291">
        <f t="shared" si="54"/>
        <v>12539247.0012</v>
      </c>
      <c r="P39" s="291">
        <f t="shared" si="54"/>
        <v>39810392.956799999</v>
      </c>
      <c r="Q39" s="291">
        <f t="shared" si="54"/>
        <v>52001661.185100004</v>
      </c>
      <c r="R39" s="292">
        <f t="shared" si="15"/>
        <v>224824105.04580003</v>
      </c>
      <c r="S39" s="291">
        <f t="shared" ref="S39:Z39" si="55">+S36*9.99%</f>
        <v>34478976.809699997</v>
      </c>
      <c r="T39" s="291">
        <f t="shared" si="55"/>
        <v>12674945.367000001</v>
      </c>
      <c r="U39" s="291">
        <f t="shared" si="55"/>
        <v>35461529.373599999</v>
      </c>
      <c r="V39" s="291">
        <f t="shared" si="55"/>
        <v>0</v>
      </c>
      <c r="W39" s="291">
        <f t="shared" si="55"/>
        <v>0</v>
      </c>
      <c r="X39" s="291">
        <f t="shared" si="55"/>
        <v>0</v>
      </c>
      <c r="Y39" s="291">
        <f t="shared" si="55"/>
        <v>0</v>
      </c>
      <c r="Z39" s="291">
        <f t="shared" si="55"/>
        <v>0</v>
      </c>
      <c r="AA39" s="292">
        <f t="shared" si="16"/>
        <v>82615451.550300002</v>
      </c>
      <c r="AB39" s="292">
        <f t="shared" si="4"/>
        <v>307439556.59610003</v>
      </c>
      <c r="AC39" s="37">
        <f t="shared" si="5"/>
        <v>0.55954055254545465</v>
      </c>
    </row>
    <row r="40" spans="1:29" ht="57" hidden="1" x14ac:dyDescent="0.2">
      <c r="B40" s="97" t="s">
        <v>432</v>
      </c>
      <c r="C40" s="162" t="s">
        <v>1355</v>
      </c>
      <c r="D40" s="291">
        <f>+D36*0%</f>
        <v>0</v>
      </c>
      <c r="E40" s="291">
        <f>SUM('ADICIONES  2018'!C40:K40)</f>
        <v>0</v>
      </c>
      <c r="F40" s="291">
        <f>+F36*0%</f>
        <v>0</v>
      </c>
      <c r="G40" s="291">
        <f>+G36*0%</f>
        <v>0</v>
      </c>
      <c r="H40" s="291">
        <f>+H36*0%</f>
        <v>0</v>
      </c>
      <c r="I40" s="291">
        <f>+I36*0%</f>
        <v>0</v>
      </c>
      <c r="J40" s="291">
        <f>+J36*0%</f>
        <v>0</v>
      </c>
      <c r="K40" s="292">
        <f t="shared" si="14"/>
        <v>0</v>
      </c>
      <c r="L40" s="291">
        <f t="shared" ref="L40:Q40" si="56">+L36*0%</f>
        <v>0</v>
      </c>
      <c r="M40" s="291">
        <f t="shared" si="56"/>
        <v>0</v>
      </c>
      <c r="N40" s="291">
        <f t="shared" si="56"/>
        <v>0</v>
      </c>
      <c r="O40" s="291">
        <f t="shared" si="56"/>
        <v>0</v>
      </c>
      <c r="P40" s="291">
        <f t="shared" si="56"/>
        <v>0</v>
      </c>
      <c r="Q40" s="291">
        <f t="shared" si="56"/>
        <v>0</v>
      </c>
      <c r="R40" s="292">
        <f t="shared" si="15"/>
        <v>0</v>
      </c>
      <c r="S40" s="291">
        <f t="shared" ref="S40:Z40" si="57">+S36*0%</f>
        <v>0</v>
      </c>
      <c r="T40" s="291">
        <f t="shared" si="57"/>
        <v>0</v>
      </c>
      <c r="U40" s="291">
        <f t="shared" si="57"/>
        <v>0</v>
      </c>
      <c r="V40" s="291">
        <f t="shared" si="57"/>
        <v>0</v>
      </c>
      <c r="W40" s="291">
        <f t="shared" si="57"/>
        <v>0</v>
      </c>
      <c r="X40" s="291">
        <f t="shared" si="57"/>
        <v>0</v>
      </c>
      <c r="Y40" s="291">
        <f t="shared" si="57"/>
        <v>0</v>
      </c>
      <c r="Z40" s="291">
        <f t="shared" si="57"/>
        <v>0</v>
      </c>
      <c r="AA40" s="292">
        <f t="shared" si="16"/>
        <v>0</v>
      </c>
      <c r="AB40" s="292">
        <f t="shared" si="4"/>
        <v>0</v>
      </c>
      <c r="AC40" s="37" t="e">
        <f t="shared" si="5"/>
        <v>#DIV/0!</v>
      </c>
    </row>
    <row r="41" spans="1:29" ht="28.5" x14ac:dyDescent="0.2">
      <c r="B41" s="97" t="s">
        <v>433</v>
      </c>
      <c r="C41" s="98" t="s">
        <v>434</v>
      </c>
      <c r="D41" s="291">
        <f>+D36*1.7982%</f>
        <v>98901000.000000015</v>
      </c>
      <c r="E41" s="291">
        <f>SUM('ADICIONES  2018'!C41:K41)</f>
        <v>0</v>
      </c>
      <c r="F41" s="291">
        <f>+F36*1.7982%</f>
        <v>0</v>
      </c>
      <c r="G41" s="291">
        <f>+G36*1.7982%</f>
        <v>0</v>
      </c>
      <c r="H41" s="291">
        <f>+H36*1.7982%</f>
        <v>0</v>
      </c>
      <c r="I41" s="291">
        <f>+I36*1.7982%</f>
        <v>0</v>
      </c>
      <c r="J41" s="291">
        <f>+J36*1.7982%</f>
        <v>0</v>
      </c>
      <c r="K41" s="292">
        <f t="shared" si="14"/>
        <v>98901000.000000015</v>
      </c>
      <c r="L41" s="291">
        <f t="shared" ref="L41:Q41" si="58">+L36*1.7982%</f>
        <v>16459331.173020002</v>
      </c>
      <c r="M41" s="291">
        <f t="shared" si="58"/>
        <v>2491478.5854420001</v>
      </c>
      <c r="N41" s="291">
        <f t="shared" si="58"/>
        <v>2734294.9440240003</v>
      </c>
      <c r="O41" s="291">
        <f t="shared" si="58"/>
        <v>2257064.4602160002</v>
      </c>
      <c r="P41" s="291">
        <f t="shared" si="58"/>
        <v>7165870.7322240006</v>
      </c>
      <c r="Q41" s="291">
        <f t="shared" si="58"/>
        <v>9360299.0133180004</v>
      </c>
      <c r="R41" s="292">
        <f t="shared" si="15"/>
        <v>40468338.908244006</v>
      </c>
      <c r="S41" s="291">
        <f t="shared" ref="S41:Z41" si="59">+S36*1.7982%</f>
        <v>6206215.8257460007</v>
      </c>
      <c r="T41" s="291">
        <f t="shared" si="59"/>
        <v>2281490.1660600002</v>
      </c>
      <c r="U41" s="291">
        <f t="shared" si="59"/>
        <v>6383075.2872480005</v>
      </c>
      <c r="V41" s="291">
        <f t="shared" si="59"/>
        <v>0</v>
      </c>
      <c r="W41" s="291">
        <f t="shared" si="59"/>
        <v>0</v>
      </c>
      <c r="X41" s="291">
        <f t="shared" si="59"/>
        <v>0</v>
      </c>
      <c r="Y41" s="291">
        <f t="shared" si="59"/>
        <v>0</v>
      </c>
      <c r="Z41" s="291">
        <f t="shared" si="59"/>
        <v>0</v>
      </c>
      <c r="AA41" s="292">
        <f t="shared" si="16"/>
        <v>14870781.279054001</v>
      </c>
      <c r="AB41" s="292">
        <f t="shared" si="4"/>
        <v>55339120.187298007</v>
      </c>
      <c r="AC41" s="37">
        <f t="shared" si="5"/>
        <v>0.55954055254545454</v>
      </c>
    </row>
    <row r="42" spans="1:29" ht="57" x14ac:dyDescent="0.2">
      <c r="B42" s="97" t="s">
        <v>435</v>
      </c>
      <c r="C42" s="98" t="s">
        <v>436</v>
      </c>
      <c r="D42" s="291">
        <f>+D36*0.881118%</f>
        <v>48461490</v>
      </c>
      <c r="E42" s="291">
        <f>SUM('ADICIONES  2018'!C42:K42)</f>
        <v>0</v>
      </c>
      <c r="F42" s="291">
        <f>+F36*0.881118%</f>
        <v>0</v>
      </c>
      <c r="G42" s="291">
        <f>+G36*0.881118%</f>
        <v>0</v>
      </c>
      <c r="H42" s="291">
        <f>+H36*0.881118%</f>
        <v>0</v>
      </c>
      <c r="I42" s="291">
        <f>+I36*0.881118%</f>
        <v>0</v>
      </c>
      <c r="J42" s="291">
        <f>+J36*0.881118%</f>
        <v>0</v>
      </c>
      <c r="K42" s="292">
        <f t="shared" si="14"/>
        <v>48461490</v>
      </c>
      <c r="L42" s="291">
        <f t="shared" ref="L42:Q42" si="60">+L36*0.881118%</f>
        <v>8065072.2747798003</v>
      </c>
      <c r="M42" s="291">
        <f t="shared" si="60"/>
        <v>1220824.5068665801</v>
      </c>
      <c r="N42" s="291">
        <f t="shared" si="60"/>
        <v>1339804.52257176</v>
      </c>
      <c r="O42" s="291">
        <f t="shared" si="60"/>
        <v>1105961.5855058399</v>
      </c>
      <c r="P42" s="291">
        <f t="shared" si="60"/>
        <v>3511276.65878976</v>
      </c>
      <c r="Q42" s="291">
        <f t="shared" si="60"/>
        <v>4586546.5165258199</v>
      </c>
      <c r="R42" s="292">
        <f t="shared" si="15"/>
        <v>19829486.06503956</v>
      </c>
      <c r="S42" s="291">
        <f t="shared" ref="S42:Z42" si="61">+S36*0.881118%</f>
        <v>3041045.7546155402</v>
      </c>
      <c r="T42" s="291">
        <f t="shared" si="61"/>
        <v>1117930.1813694001</v>
      </c>
      <c r="U42" s="291">
        <f t="shared" si="61"/>
        <v>3127706.8907515202</v>
      </c>
      <c r="V42" s="291">
        <f t="shared" si="61"/>
        <v>0</v>
      </c>
      <c r="W42" s="291">
        <f t="shared" si="61"/>
        <v>0</v>
      </c>
      <c r="X42" s="291">
        <f t="shared" si="61"/>
        <v>0</v>
      </c>
      <c r="Y42" s="291">
        <f t="shared" si="61"/>
        <v>0</v>
      </c>
      <c r="Z42" s="291">
        <f t="shared" si="61"/>
        <v>0</v>
      </c>
      <c r="AA42" s="292">
        <f t="shared" si="16"/>
        <v>7286682.8267364604</v>
      </c>
      <c r="AB42" s="292">
        <f t="shared" si="4"/>
        <v>27116168.891776022</v>
      </c>
      <c r="AC42" s="37">
        <f t="shared" si="5"/>
        <v>0.55954055254545454</v>
      </c>
    </row>
    <row r="43" spans="1:29" s="79" customFormat="1" ht="30" x14ac:dyDescent="0.2">
      <c r="A43" s="412"/>
      <c r="B43" s="111" t="s">
        <v>437</v>
      </c>
      <c r="C43" s="100" t="s">
        <v>438</v>
      </c>
      <c r="D43" s="106">
        <f>+D44</f>
        <v>4300000000</v>
      </c>
      <c r="E43" s="106">
        <f>SUM('ADICIONES  2018'!C43:K43)</f>
        <v>0</v>
      </c>
      <c r="F43" s="106">
        <f t="shared" ref="F43:Z43" si="62">+F44</f>
        <v>0</v>
      </c>
      <c r="G43" s="106">
        <f t="shared" si="62"/>
        <v>0</v>
      </c>
      <c r="H43" s="106">
        <f t="shared" si="62"/>
        <v>0</v>
      </c>
      <c r="I43" s="106">
        <f t="shared" si="62"/>
        <v>0</v>
      </c>
      <c r="J43" s="106">
        <f t="shared" si="62"/>
        <v>0</v>
      </c>
      <c r="K43" s="290">
        <f t="shared" si="14"/>
        <v>4300000000</v>
      </c>
      <c r="L43" s="106">
        <f t="shared" si="62"/>
        <v>516799227</v>
      </c>
      <c r="M43" s="106">
        <f t="shared" si="62"/>
        <v>116668702</v>
      </c>
      <c r="N43" s="106">
        <f t="shared" si="62"/>
        <v>97512472</v>
      </c>
      <c r="O43" s="106">
        <f t="shared" si="62"/>
        <v>101609706</v>
      </c>
      <c r="P43" s="106">
        <f t="shared" si="62"/>
        <v>232376767</v>
      </c>
      <c r="Q43" s="106">
        <f t="shared" si="62"/>
        <v>174369990</v>
      </c>
      <c r="R43" s="290">
        <f t="shared" si="15"/>
        <v>1239336864</v>
      </c>
      <c r="S43" s="106">
        <f t="shared" si="62"/>
        <v>162252717</v>
      </c>
      <c r="T43" s="106">
        <f t="shared" si="62"/>
        <v>385474172</v>
      </c>
      <c r="U43" s="106">
        <f t="shared" si="62"/>
        <v>349984238</v>
      </c>
      <c r="V43" s="106">
        <f t="shared" si="62"/>
        <v>0</v>
      </c>
      <c r="W43" s="106">
        <f t="shared" si="62"/>
        <v>0</v>
      </c>
      <c r="X43" s="106">
        <f t="shared" si="62"/>
        <v>0</v>
      </c>
      <c r="Y43" s="106">
        <f t="shared" si="62"/>
        <v>0</v>
      </c>
      <c r="Z43" s="106">
        <f t="shared" si="62"/>
        <v>0</v>
      </c>
      <c r="AA43" s="290">
        <f t="shared" si="16"/>
        <v>897711127</v>
      </c>
      <c r="AB43" s="290">
        <f t="shared" si="4"/>
        <v>2137047991</v>
      </c>
      <c r="AC43" s="105">
        <f t="shared" si="5"/>
        <v>0.49698790488372091</v>
      </c>
    </row>
    <row r="44" spans="1:29" s="79" customFormat="1" ht="47.25" x14ac:dyDescent="0.2">
      <c r="A44" s="412"/>
      <c r="B44" s="111" t="s">
        <v>439</v>
      </c>
      <c r="C44" s="107" t="s">
        <v>440</v>
      </c>
      <c r="D44" s="106">
        <f>+D45+D52</f>
        <v>4300000000</v>
      </c>
      <c r="E44" s="106">
        <f>SUM('ADICIONES  2018'!C44:K44)</f>
        <v>0</v>
      </c>
      <c r="F44" s="106">
        <f>+F45+F52</f>
        <v>0</v>
      </c>
      <c r="G44" s="106">
        <f>+G45+G52</f>
        <v>0</v>
      </c>
      <c r="H44" s="106">
        <f>+H45+H52</f>
        <v>0</v>
      </c>
      <c r="I44" s="106">
        <f>+I45+I52</f>
        <v>0</v>
      </c>
      <c r="J44" s="106">
        <f>+J45+J52</f>
        <v>0</v>
      </c>
      <c r="K44" s="290">
        <f t="shared" si="14"/>
        <v>4300000000</v>
      </c>
      <c r="L44" s="106">
        <f t="shared" ref="L44:Q44" si="63">+L45+L52</f>
        <v>516799227</v>
      </c>
      <c r="M44" s="106">
        <f t="shared" si="63"/>
        <v>116668702</v>
      </c>
      <c r="N44" s="106">
        <f t="shared" si="63"/>
        <v>97512472</v>
      </c>
      <c r="O44" s="106">
        <f t="shared" si="63"/>
        <v>101609706</v>
      </c>
      <c r="P44" s="106">
        <f t="shared" si="63"/>
        <v>232376767</v>
      </c>
      <c r="Q44" s="106">
        <f t="shared" si="63"/>
        <v>174369990</v>
      </c>
      <c r="R44" s="290">
        <f t="shared" si="15"/>
        <v>1239336864</v>
      </c>
      <c r="S44" s="106">
        <f t="shared" ref="S44:Z44" si="64">+S45+S52</f>
        <v>162252717</v>
      </c>
      <c r="T44" s="106">
        <f t="shared" si="64"/>
        <v>385474172</v>
      </c>
      <c r="U44" s="106">
        <f t="shared" si="64"/>
        <v>349984238</v>
      </c>
      <c r="V44" s="106">
        <f t="shared" si="64"/>
        <v>0</v>
      </c>
      <c r="W44" s="106">
        <f t="shared" si="64"/>
        <v>0</v>
      </c>
      <c r="X44" s="106">
        <f t="shared" si="64"/>
        <v>0</v>
      </c>
      <c r="Y44" s="106">
        <f t="shared" si="64"/>
        <v>0</v>
      </c>
      <c r="Z44" s="106">
        <f t="shared" si="64"/>
        <v>0</v>
      </c>
      <c r="AA44" s="290">
        <f t="shared" si="16"/>
        <v>897711127</v>
      </c>
      <c r="AB44" s="290">
        <f t="shared" si="4"/>
        <v>2137047991</v>
      </c>
      <c r="AC44" s="105">
        <f t="shared" si="5"/>
        <v>0.49698790488372091</v>
      </c>
    </row>
    <row r="45" spans="1:29" s="79" customFormat="1" ht="63" x14ac:dyDescent="0.2">
      <c r="A45" s="412">
        <v>1</v>
      </c>
      <c r="B45" s="111" t="s">
        <v>441</v>
      </c>
      <c r="C45" s="107" t="s">
        <v>442</v>
      </c>
      <c r="D45" s="106">
        <v>1300000000</v>
      </c>
      <c r="E45" s="106">
        <f>SUM('ADICIONES  2018'!C45:K45)</f>
        <v>0</v>
      </c>
      <c r="F45" s="106"/>
      <c r="G45" s="106"/>
      <c r="H45" s="106"/>
      <c r="I45" s="106"/>
      <c r="J45" s="106"/>
      <c r="K45" s="290">
        <f t="shared" si="14"/>
        <v>1300000000</v>
      </c>
      <c r="L45" s="106">
        <v>133725600</v>
      </c>
      <c r="M45" s="106">
        <v>30410556</v>
      </c>
      <c r="N45" s="106">
        <v>17033083</v>
      </c>
      <c r="O45" s="106">
        <v>35252194</v>
      </c>
      <c r="P45" s="106">
        <v>23613199</v>
      </c>
      <c r="Q45" s="106">
        <v>14717387</v>
      </c>
      <c r="R45" s="290">
        <f t="shared" si="15"/>
        <v>254752019</v>
      </c>
      <c r="S45" s="106">
        <v>42828409</v>
      </c>
      <c r="T45" s="106">
        <v>107436559</v>
      </c>
      <c r="U45" s="106">
        <v>108189502</v>
      </c>
      <c r="V45" s="106"/>
      <c r="W45" s="106"/>
      <c r="X45" s="106"/>
      <c r="Y45" s="106"/>
      <c r="Z45" s="106"/>
      <c r="AA45" s="290">
        <f t="shared" si="16"/>
        <v>258454470</v>
      </c>
      <c r="AB45" s="290">
        <f t="shared" si="4"/>
        <v>513206489</v>
      </c>
      <c r="AC45" s="105">
        <f t="shared" si="5"/>
        <v>0.39477422230769232</v>
      </c>
    </row>
    <row r="46" spans="1:29" ht="42.75" x14ac:dyDescent="0.2">
      <c r="B46" s="97" t="s">
        <v>443</v>
      </c>
      <c r="C46" s="98" t="s">
        <v>444</v>
      </c>
      <c r="D46" s="291">
        <f>+D45*87.230682%</f>
        <v>1133998866</v>
      </c>
      <c r="E46" s="291">
        <f>SUM('ADICIONES  2018'!C46:K46)</f>
        <v>0</v>
      </c>
      <c r="F46" s="291">
        <f>+F45*87.230682%</f>
        <v>0</v>
      </c>
      <c r="G46" s="291">
        <f>+G45*87.230682%</f>
        <v>0</v>
      </c>
      <c r="H46" s="291">
        <f>+H45*87.230682%</f>
        <v>0</v>
      </c>
      <c r="I46" s="291">
        <f>+I45*87.230682%</f>
        <v>0</v>
      </c>
      <c r="J46" s="291">
        <f>+J45*87.230682%</f>
        <v>0</v>
      </c>
      <c r="K46" s="292">
        <f t="shared" si="14"/>
        <v>1133998866</v>
      </c>
      <c r="L46" s="291">
        <f t="shared" ref="L46:Q46" si="65">+L45*87.230682%</f>
        <v>116649752.888592</v>
      </c>
      <c r="M46" s="291">
        <f t="shared" si="65"/>
        <v>26527335.39879192</v>
      </c>
      <c r="N46" s="291">
        <f t="shared" si="65"/>
        <v>14858074.466526061</v>
      </c>
      <c r="O46" s="291">
        <f t="shared" si="65"/>
        <v>30750729.246163081</v>
      </c>
      <c r="P46" s="291">
        <f t="shared" si="65"/>
        <v>20597954.529717181</v>
      </c>
      <c r="Q46" s="291">
        <f t="shared" si="65"/>
        <v>12838077.052679341</v>
      </c>
      <c r="R46" s="292">
        <f t="shared" si="15"/>
        <v>222221923.58246955</v>
      </c>
      <c r="S46" s="291">
        <f t="shared" ref="S46:Z46" si="66">+S45*87.230682%</f>
        <v>37359513.26044938</v>
      </c>
      <c r="T46" s="291">
        <f t="shared" si="66"/>
        <v>93717643.133032382</v>
      </c>
      <c r="U46" s="291">
        <f t="shared" si="66"/>
        <v>94374440.447003648</v>
      </c>
      <c r="V46" s="291">
        <f t="shared" si="66"/>
        <v>0</v>
      </c>
      <c r="W46" s="291">
        <f t="shared" si="66"/>
        <v>0</v>
      </c>
      <c r="X46" s="291">
        <f t="shared" si="66"/>
        <v>0</v>
      </c>
      <c r="Y46" s="291">
        <f t="shared" si="66"/>
        <v>0</v>
      </c>
      <c r="Z46" s="291">
        <f t="shared" si="66"/>
        <v>0</v>
      </c>
      <c r="AA46" s="292">
        <f t="shared" si="16"/>
        <v>225451596.84048539</v>
      </c>
      <c r="AB46" s="292">
        <f t="shared" si="4"/>
        <v>447673520.42295492</v>
      </c>
      <c r="AC46" s="37">
        <f t="shared" si="5"/>
        <v>0.39477422230769227</v>
      </c>
    </row>
    <row r="47" spans="1:29" ht="42.75" x14ac:dyDescent="0.2">
      <c r="B47" s="97" t="s">
        <v>445</v>
      </c>
      <c r="C47" s="98" t="s">
        <v>446</v>
      </c>
      <c r="D47" s="291">
        <f>+D45*0.1%</f>
        <v>1300000</v>
      </c>
      <c r="E47" s="291">
        <f>SUM('ADICIONES  2018'!C47:K47)</f>
        <v>0</v>
      </c>
      <c r="F47" s="291">
        <f>+F45*0.1%</f>
        <v>0</v>
      </c>
      <c r="G47" s="291">
        <f>+G45*0.1%</f>
        <v>0</v>
      </c>
      <c r="H47" s="291">
        <f>+H45*0.1%</f>
        <v>0</v>
      </c>
      <c r="I47" s="291">
        <f>+I45*0.1%</f>
        <v>0</v>
      </c>
      <c r="J47" s="291">
        <f>+J45*0.1%</f>
        <v>0</v>
      </c>
      <c r="K47" s="292">
        <f t="shared" si="14"/>
        <v>1300000</v>
      </c>
      <c r="L47" s="291">
        <f t="shared" ref="L47:Q47" si="67">+L45*0.1%</f>
        <v>133725.6</v>
      </c>
      <c r="M47" s="291">
        <f t="shared" si="67"/>
        <v>30410.556</v>
      </c>
      <c r="N47" s="291">
        <f t="shared" si="67"/>
        <v>17033.082999999999</v>
      </c>
      <c r="O47" s="291">
        <f t="shared" si="67"/>
        <v>35252.194000000003</v>
      </c>
      <c r="P47" s="291">
        <f t="shared" si="67"/>
        <v>23613.199000000001</v>
      </c>
      <c r="Q47" s="291">
        <f t="shared" si="67"/>
        <v>14717.387000000001</v>
      </c>
      <c r="R47" s="292">
        <f t="shared" si="15"/>
        <v>254752.019</v>
      </c>
      <c r="S47" s="291">
        <f t="shared" ref="S47:Z47" si="68">+S45*0.1%</f>
        <v>42828.409</v>
      </c>
      <c r="T47" s="291">
        <f t="shared" si="68"/>
        <v>107436.55900000001</v>
      </c>
      <c r="U47" s="291">
        <f t="shared" si="68"/>
        <v>108189.50200000001</v>
      </c>
      <c r="V47" s="291">
        <f t="shared" si="68"/>
        <v>0</v>
      </c>
      <c r="W47" s="291">
        <f t="shared" si="68"/>
        <v>0</v>
      </c>
      <c r="X47" s="291">
        <f t="shared" si="68"/>
        <v>0</v>
      </c>
      <c r="Y47" s="291">
        <f t="shared" si="68"/>
        <v>0</v>
      </c>
      <c r="Z47" s="291">
        <f t="shared" si="68"/>
        <v>0</v>
      </c>
      <c r="AA47" s="292">
        <f t="shared" si="16"/>
        <v>258454.47</v>
      </c>
      <c r="AB47" s="292">
        <f t="shared" si="4"/>
        <v>513206.489</v>
      </c>
      <c r="AC47" s="37">
        <f t="shared" si="5"/>
        <v>0.39477422230769232</v>
      </c>
    </row>
    <row r="48" spans="1:29" s="5" customFormat="1" ht="42.75" x14ac:dyDescent="0.2">
      <c r="A48" s="159"/>
      <c r="B48" s="97" t="s">
        <v>447</v>
      </c>
      <c r="C48" s="98" t="s">
        <v>448</v>
      </c>
      <c r="D48" s="291">
        <f>+D45*9.99%</f>
        <v>129870000</v>
      </c>
      <c r="E48" s="291">
        <f>SUM('ADICIONES  2018'!C48:K48)</f>
        <v>0</v>
      </c>
      <c r="F48" s="291">
        <f>+F45*9.99%</f>
        <v>0</v>
      </c>
      <c r="G48" s="291">
        <f>+G45*9.99%</f>
        <v>0</v>
      </c>
      <c r="H48" s="291">
        <f>+H45*9.99%</f>
        <v>0</v>
      </c>
      <c r="I48" s="291">
        <f>+I45*9.99%</f>
        <v>0</v>
      </c>
      <c r="J48" s="291">
        <f>+J45*9.99%</f>
        <v>0</v>
      </c>
      <c r="K48" s="292">
        <f t="shared" si="14"/>
        <v>129870000</v>
      </c>
      <c r="L48" s="291">
        <f t="shared" ref="L48:Q48" si="69">+L45*9.99%</f>
        <v>13359187.439999999</v>
      </c>
      <c r="M48" s="291">
        <f t="shared" si="69"/>
        <v>3038014.5444</v>
      </c>
      <c r="N48" s="291">
        <f t="shared" si="69"/>
        <v>1701604.9917000001</v>
      </c>
      <c r="O48" s="291">
        <f t="shared" si="69"/>
        <v>3521694.1806000001</v>
      </c>
      <c r="P48" s="291">
        <f t="shared" si="69"/>
        <v>2358958.5800999999</v>
      </c>
      <c r="Q48" s="291">
        <f t="shared" si="69"/>
        <v>1470266.9613000001</v>
      </c>
      <c r="R48" s="292">
        <f t="shared" si="15"/>
        <v>25449726.698100001</v>
      </c>
      <c r="S48" s="291">
        <f t="shared" ref="S48:Z48" si="70">+S45*9.99%</f>
        <v>4278558.0591000002</v>
      </c>
      <c r="T48" s="291">
        <f t="shared" si="70"/>
        <v>10732912.244100001</v>
      </c>
      <c r="U48" s="291">
        <f t="shared" si="70"/>
        <v>10808131.2498</v>
      </c>
      <c r="V48" s="291">
        <f t="shared" si="70"/>
        <v>0</v>
      </c>
      <c r="W48" s="291">
        <f t="shared" si="70"/>
        <v>0</v>
      </c>
      <c r="X48" s="291">
        <f t="shared" si="70"/>
        <v>0</v>
      </c>
      <c r="Y48" s="291">
        <f t="shared" si="70"/>
        <v>0</v>
      </c>
      <c r="Z48" s="291">
        <f t="shared" si="70"/>
        <v>0</v>
      </c>
      <c r="AA48" s="292">
        <f t="shared" si="16"/>
        <v>25819601.553000003</v>
      </c>
      <c r="AB48" s="292">
        <f t="shared" si="4"/>
        <v>51269328.251100004</v>
      </c>
      <c r="AC48" s="37">
        <f t="shared" si="5"/>
        <v>0.39477422230769232</v>
      </c>
    </row>
    <row r="49" spans="1:29" s="5" customFormat="1" ht="57" hidden="1" x14ac:dyDescent="0.2">
      <c r="A49" s="159"/>
      <c r="B49" s="97" t="s">
        <v>449</v>
      </c>
      <c r="C49" s="162" t="s">
        <v>1356</v>
      </c>
      <c r="D49" s="291">
        <f>+D45*0%</f>
        <v>0</v>
      </c>
      <c r="E49" s="291">
        <f>SUM('ADICIONES  2018'!C49:K49)</f>
        <v>0</v>
      </c>
      <c r="F49" s="291">
        <f>+F45*0%</f>
        <v>0</v>
      </c>
      <c r="G49" s="291">
        <f>+G45*0%</f>
        <v>0</v>
      </c>
      <c r="H49" s="291">
        <f>+H45*0%</f>
        <v>0</v>
      </c>
      <c r="I49" s="291">
        <f>+I45*0%</f>
        <v>0</v>
      </c>
      <c r="J49" s="291">
        <f>+J45*0%</f>
        <v>0</v>
      </c>
      <c r="K49" s="292">
        <f t="shared" si="14"/>
        <v>0</v>
      </c>
      <c r="L49" s="291">
        <f t="shared" ref="L49:Q49" si="71">+L45*0%</f>
        <v>0</v>
      </c>
      <c r="M49" s="291">
        <f t="shared" si="71"/>
        <v>0</v>
      </c>
      <c r="N49" s="291">
        <f t="shared" si="71"/>
        <v>0</v>
      </c>
      <c r="O49" s="291">
        <f t="shared" si="71"/>
        <v>0</v>
      </c>
      <c r="P49" s="291">
        <f t="shared" si="71"/>
        <v>0</v>
      </c>
      <c r="Q49" s="291">
        <f t="shared" si="71"/>
        <v>0</v>
      </c>
      <c r="R49" s="292">
        <f t="shared" si="15"/>
        <v>0</v>
      </c>
      <c r="S49" s="291">
        <f t="shared" ref="S49:Z49" si="72">+S45*0%</f>
        <v>0</v>
      </c>
      <c r="T49" s="291">
        <f t="shared" si="72"/>
        <v>0</v>
      </c>
      <c r="U49" s="291">
        <f t="shared" si="72"/>
        <v>0</v>
      </c>
      <c r="V49" s="291">
        <f t="shared" si="72"/>
        <v>0</v>
      </c>
      <c r="W49" s="291">
        <f t="shared" si="72"/>
        <v>0</v>
      </c>
      <c r="X49" s="291">
        <f t="shared" si="72"/>
        <v>0</v>
      </c>
      <c r="Y49" s="291">
        <f t="shared" si="72"/>
        <v>0</v>
      </c>
      <c r="Z49" s="291">
        <f t="shared" si="72"/>
        <v>0</v>
      </c>
      <c r="AA49" s="292">
        <f t="shared" si="16"/>
        <v>0</v>
      </c>
      <c r="AB49" s="292">
        <f t="shared" si="4"/>
        <v>0</v>
      </c>
      <c r="AC49" s="37" t="e">
        <f t="shared" si="5"/>
        <v>#DIV/0!</v>
      </c>
    </row>
    <row r="50" spans="1:29" s="5" customFormat="1" ht="42.75" x14ac:dyDescent="0.2">
      <c r="A50" s="159"/>
      <c r="B50" s="97" t="s">
        <v>450</v>
      </c>
      <c r="C50" s="98" t="s">
        <v>451</v>
      </c>
      <c r="D50" s="291">
        <f>+D45*1.7982%</f>
        <v>23376600.000000004</v>
      </c>
      <c r="E50" s="291">
        <f>SUM('ADICIONES  2018'!C50:K50)</f>
        <v>0</v>
      </c>
      <c r="F50" s="291">
        <f>+F45*1.7982%</f>
        <v>0</v>
      </c>
      <c r="G50" s="291">
        <f>+G45*1.7982%</f>
        <v>0</v>
      </c>
      <c r="H50" s="291">
        <f>+H45*1.7982%</f>
        <v>0</v>
      </c>
      <c r="I50" s="291">
        <f>+I45*1.7982%</f>
        <v>0</v>
      </c>
      <c r="J50" s="291">
        <f>+J45*1.7982%</f>
        <v>0</v>
      </c>
      <c r="K50" s="292">
        <f t="shared" si="14"/>
        <v>23376600.000000004</v>
      </c>
      <c r="L50" s="291">
        <f t="shared" ref="L50:Q50" si="73">+L45*1.7982%</f>
        <v>2404653.7392000002</v>
      </c>
      <c r="M50" s="291">
        <f t="shared" si="73"/>
        <v>546842.61799200007</v>
      </c>
      <c r="N50" s="291">
        <f t="shared" si="73"/>
        <v>306288.898506</v>
      </c>
      <c r="O50" s="291">
        <f t="shared" si="73"/>
        <v>633904.95250800007</v>
      </c>
      <c r="P50" s="291">
        <f t="shared" si="73"/>
        <v>424612.54441800003</v>
      </c>
      <c r="Q50" s="291">
        <f t="shared" si="73"/>
        <v>264648.05303400004</v>
      </c>
      <c r="R50" s="292">
        <f t="shared" si="15"/>
        <v>4580950.8056580005</v>
      </c>
      <c r="S50" s="291">
        <f t="shared" ref="S50:Z50" si="74">+S45*1.7982%</f>
        <v>770140.45063800004</v>
      </c>
      <c r="T50" s="291">
        <f t="shared" si="74"/>
        <v>1931924.2039380001</v>
      </c>
      <c r="U50" s="291">
        <f t="shared" si="74"/>
        <v>1945463.6249640002</v>
      </c>
      <c r="V50" s="291">
        <f t="shared" si="74"/>
        <v>0</v>
      </c>
      <c r="W50" s="291">
        <f t="shared" si="74"/>
        <v>0</v>
      </c>
      <c r="X50" s="291">
        <f t="shared" si="74"/>
        <v>0</v>
      </c>
      <c r="Y50" s="291">
        <f t="shared" si="74"/>
        <v>0</v>
      </c>
      <c r="Z50" s="291">
        <f t="shared" si="74"/>
        <v>0</v>
      </c>
      <c r="AA50" s="292">
        <f t="shared" si="16"/>
        <v>4647528.2795400005</v>
      </c>
      <c r="AB50" s="292">
        <f t="shared" si="4"/>
        <v>9228479.0851980001</v>
      </c>
      <c r="AC50" s="37">
        <f t="shared" si="5"/>
        <v>0.39477422230769227</v>
      </c>
    </row>
    <row r="51" spans="1:29" s="5" customFormat="1" ht="57" x14ac:dyDescent="0.2">
      <c r="A51" s="413"/>
      <c r="B51" s="97" t="s">
        <v>452</v>
      </c>
      <c r="C51" s="98" t="s">
        <v>453</v>
      </c>
      <c r="D51" s="291">
        <f>+D45*0.881118%</f>
        <v>11454534</v>
      </c>
      <c r="E51" s="291">
        <f>SUM('ADICIONES  2018'!C51:K51)</f>
        <v>0</v>
      </c>
      <c r="F51" s="291">
        <f>+F45*0.881118%</f>
        <v>0</v>
      </c>
      <c r="G51" s="291">
        <f>+G45*0.881118%</f>
        <v>0</v>
      </c>
      <c r="H51" s="291">
        <f>+H45*0.881118%</f>
        <v>0</v>
      </c>
      <c r="I51" s="291">
        <f>+I45*0.881118%</f>
        <v>0</v>
      </c>
      <c r="J51" s="291">
        <f>+J45*0.881118%</f>
        <v>0</v>
      </c>
      <c r="K51" s="292">
        <f t="shared" si="14"/>
        <v>11454534</v>
      </c>
      <c r="L51" s="291">
        <f t="shared" ref="L51:Q51" si="75">+L45*0.881118%</f>
        <v>1178280.3322080001</v>
      </c>
      <c r="M51" s="291">
        <f t="shared" si="75"/>
        <v>267952.88281608</v>
      </c>
      <c r="N51" s="291">
        <f t="shared" si="75"/>
        <v>150081.56026793999</v>
      </c>
      <c r="O51" s="291">
        <f t="shared" si="75"/>
        <v>310613.42672892002</v>
      </c>
      <c r="P51" s="291">
        <f t="shared" si="75"/>
        <v>208060.14676482001</v>
      </c>
      <c r="Q51" s="291">
        <f t="shared" si="75"/>
        <v>129677.54598666</v>
      </c>
      <c r="R51" s="292">
        <f t="shared" si="15"/>
        <v>2244665.8947724202</v>
      </c>
      <c r="S51" s="291">
        <f t="shared" ref="S51:Z51" si="76">+S45*0.881118%</f>
        <v>377368.82081261999</v>
      </c>
      <c r="T51" s="291">
        <f t="shared" si="76"/>
        <v>946642.85992962006</v>
      </c>
      <c r="U51" s="291">
        <f t="shared" si="76"/>
        <v>953277.17623235995</v>
      </c>
      <c r="V51" s="291">
        <f t="shared" si="76"/>
        <v>0</v>
      </c>
      <c r="W51" s="291">
        <f t="shared" si="76"/>
        <v>0</v>
      </c>
      <c r="X51" s="291">
        <f t="shared" si="76"/>
        <v>0</v>
      </c>
      <c r="Y51" s="291">
        <f t="shared" si="76"/>
        <v>0</v>
      </c>
      <c r="Z51" s="291">
        <f t="shared" si="76"/>
        <v>0</v>
      </c>
      <c r="AA51" s="292">
        <f t="shared" si="16"/>
        <v>2277288.8569745999</v>
      </c>
      <c r="AB51" s="292">
        <f t="shared" si="4"/>
        <v>4521954.7517470196</v>
      </c>
      <c r="AC51" s="37">
        <f t="shared" si="5"/>
        <v>0.39477422230769227</v>
      </c>
    </row>
    <row r="52" spans="1:29" s="79" customFormat="1" ht="63" x14ac:dyDescent="0.2">
      <c r="A52" s="412">
        <v>1</v>
      </c>
      <c r="B52" s="111" t="s">
        <v>454</v>
      </c>
      <c r="C52" s="107" t="s">
        <v>455</v>
      </c>
      <c r="D52" s="106">
        <v>3000000000</v>
      </c>
      <c r="E52" s="106">
        <f>SUM('ADICIONES  2018'!C52:K52)</f>
        <v>0</v>
      </c>
      <c r="F52" s="106"/>
      <c r="G52" s="106"/>
      <c r="H52" s="106"/>
      <c r="I52" s="106"/>
      <c r="J52" s="106"/>
      <c r="K52" s="290">
        <f t="shared" si="14"/>
        <v>3000000000</v>
      </c>
      <c r="L52" s="106">
        <v>383073627</v>
      </c>
      <c r="M52" s="106">
        <v>86258146</v>
      </c>
      <c r="N52" s="106">
        <v>80479389</v>
      </c>
      <c r="O52" s="106">
        <v>66357512</v>
      </c>
      <c r="P52" s="106">
        <v>208763568</v>
      </c>
      <c r="Q52" s="106">
        <v>159652603</v>
      </c>
      <c r="R52" s="290">
        <f t="shared" si="15"/>
        <v>984584845</v>
      </c>
      <c r="S52" s="106">
        <v>119424308</v>
      </c>
      <c r="T52" s="106">
        <v>278037613</v>
      </c>
      <c r="U52" s="106">
        <v>241794736</v>
      </c>
      <c r="V52" s="106"/>
      <c r="W52" s="106"/>
      <c r="X52" s="106"/>
      <c r="Y52" s="106"/>
      <c r="Z52" s="106"/>
      <c r="AA52" s="290">
        <f t="shared" si="16"/>
        <v>639256657</v>
      </c>
      <c r="AB52" s="290">
        <f t="shared" si="4"/>
        <v>1623841502</v>
      </c>
      <c r="AC52" s="105">
        <f t="shared" si="5"/>
        <v>0.54128050066666666</v>
      </c>
    </row>
    <row r="53" spans="1:29" ht="42.75" x14ac:dyDescent="0.2">
      <c r="B53" s="97" t="s">
        <v>456</v>
      </c>
      <c r="C53" s="98" t="s">
        <v>457</v>
      </c>
      <c r="D53" s="291">
        <f>+D52*87.230682%</f>
        <v>2616920460</v>
      </c>
      <c r="E53" s="291">
        <f>SUM('ADICIONES  2018'!C53:K53)</f>
        <v>0</v>
      </c>
      <c r="F53" s="291">
        <f>+F52*87.230682%</f>
        <v>0</v>
      </c>
      <c r="G53" s="291">
        <f>+G52*87.230682%</f>
        <v>0</v>
      </c>
      <c r="H53" s="291">
        <f>+H52*87.230682%</f>
        <v>0</v>
      </c>
      <c r="I53" s="291">
        <f>+I52*87.230682%</f>
        <v>0</v>
      </c>
      <c r="J53" s="291">
        <f>+J52*87.230682%</f>
        <v>0</v>
      </c>
      <c r="K53" s="292">
        <f t="shared" si="14"/>
        <v>2616920460</v>
      </c>
      <c r="L53" s="291">
        <f t="shared" ref="L53:Q53" si="77">+L52*87.230682%</f>
        <v>334157737.39423615</v>
      </c>
      <c r="M53" s="291">
        <f t="shared" si="77"/>
        <v>75243569.036355719</v>
      </c>
      <c r="N53" s="291">
        <f t="shared" si="77"/>
        <v>70202719.894132987</v>
      </c>
      <c r="O53" s="291">
        <f t="shared" si="77"/>
        <v>57884110.275831841</v>
      </c>
      <c r="P53" s="291">
        <f t="shared" si="77"/>
        <v>182105884.13393378</v>
      </c>
      <c r="Q53" s="291">
        <f t="shared" si="77"/>
        <v>139266054.42765248</v>
      </c>
      <c r="R53" s="292">
        <f t="shared" si="15"/>
        <v>858860075.16214299</v>
      </c>
      <c r="S53" s="291">
        <f t="shared" ref="S53:Z53" si="78">+S52*87.230682%</f>
        <v>104174638.34218056</v>
      </c>
      <c r="T53" s="291">
        <f t="shared" si="78"/>
        <v>242534106.03642067</v>
      </c>
      <c r="U53" s="291">
        <f t="shared" si="78"/>
        <v>210919197.25289953</v>
      </c>
      <c r="V53" s="291">
        <f t="shared" si="78"/>
        <v>0</v>
      </c>
      <c r="W53" s="291">
        <f t="shared" si="78"/>
        <v>0</v>
      </c>
      <c r="X53" s="291">
        <f t="shared" si="78"/>
        <v>0</v>
      </c>
      <c r="Y53" s="291">
        <f t="shared" si="78"/>
        <v>0</v>
      </c>
      <c r="Z53" s="291">
        <f t="shared" si="78"/>
        <v>0</v>
      </c>
      <c r="AA53" s="292">
        <f t="shared" si="16"/>
        <v>557627941.63150072</v>
      </c>
      <c r="AB53" s="292">
        <f t="shared" si="4"/>
        <v>1416488016.7936437</v>
      </c>
      <c r="AC53" s="37">
        <f t="shared" si="5"/>
        <v>0.54128050066666666</v>
      </c>
    </row>
    <row r="54" spans="1:29" ht="42.75" x14ac:dyDescent="0.2">
      <c r="B54" s="97" t="s">
        <v>458</v>
      </c>
      <c r="C54" s="98" t="s">
        <v>459</v>
      </c>
      <c r="D54" s="291">
        <f>+D52*0.1%</f>
        <v>3000000</v>
      </c>
      <c r="E54" s="291">
        <f>SUM('ADICIONES  2018'!C54:K54)</f>
        <v>0</v>
      </c>
      <c r="F54" s="291">
        <f>+F52*0.1%</f>
        <v>0</v>
      </c>
      <c r="G54" s="291">
        <f>+G52*0.1%</f>
        <v>0</v>
      </c>
      <c r="H54" s="291">
        <f>+H52*0.1%</f>
        <v>0</v>
      </c>
      <c r="I54" s="291">
        <f>+I52*0.1%</f>
        <v>0</v>
      </c>
      <c r="J54" s="291">
        <f>+J52*0.1%</f>
        <v>0</v>
      </c>
      <c r="K54" s="292">
        <f t="shared" si="14"/>
        <v>3000000</v>
      </c>
      <c r="L54" s="291">
        <f t="shared" ref="L54:Q54" si="79">+L52*0.1%</f>
        <v>383073.62700000004</v>
      </c>
      <c r="M54" s="291">
        <f t="shared" si="79"/>
        <v>86258.146000000008</v>
      </c>
      <c r="N54" s="291">
        <f t="shared" si="79"/>
        <v>80479.388999999996</v>
      </c>
      <c r="O54" s="291">
        <f t="shared" si="79"/>
        <v>66357.512000000002</v>
      </c>
      <c r="P54" s="291">
        <f t="shared" si="79"/>
        <v>208763.568</v>
      </c>
      <c r="Q54" s="291">
        <f t="shared" si="79"/>
        <v>159652.603</v>
      </c>
      <c r="R54" s="292">
        <f t="shared" si="15"/>
        <v>984584.84499999997</v>
      </c>
      <c r="S54" s="291">
        <f t="shared" ref="S54:Z54" si="80">+S52*0.1%</f>
        <v>119424.308</v>
      </c>
      <c r="T54" s="291">
        <f t="shared" si="80"/>
        <v>278037.61300000001</v>
      </c>
      <c r="U54" s="291">
        <f t="shared" si="80"/>
        <v>241794.736</v>
      </c>
      <c r="V54" s="291">
        <f t="shared" si="80"/>
        <v>0</v>
      </c>
      <c r="W54" s="291">
        <f t="shared" si="80"/>
        <v>0</v>
      </c>
      <c r="X54" s="291">
        <f t="shared" si="80"/>
        <v>0</v>
      </c>
      <c r="Y54" s="291">
        <f t="shared" si="80"/>
        <v>0</v>
      </c>
      <c r="Z54" s="291">
        <f t="shared" si="80"/>
        <v>0</v>
      </c>
      <c r="AA54" s="292">
        <f t="shared" si="16"/>
        <v>639256.65700000001</v>
      </c>
      <c r="AB54" s="292">
        <f t="shared" si="4"/>
        <v>1623841.5019999999</v>
      </c>
      <c r="AC54" s="37">
        <f t="shared" si="5"/>
        <v>0.54128050066666666</v>
      </c>
    </row>
    <row r="55" spans="1:29" s="5" customFormat="1" ht="42.75" x14ac:dyDescent="0.2">
      <c r="A55" s="159"/>
      <c r="B55" s="97" t="s">
        <v>460</v>
      </c>
      <c r="C55" s="98" t="s">
        <v>461</v>
      </c>
      <c r="D55" s="291">
        <f>+D52*9.99%</f>
        <v>299700000</v>
      </c>
      <c r="E55" s="291">
        <f>SUM('ADICIONES  2018'!C55:K55)</f>
        <v>0</v>
      </c>
      <c r="F55" s="291">
        <f>+F52*9.99%</f>
        <v>0</v>
      </c>
      <c r="G55" s="291">
        <f>+G52*9.99%</f>
        <v>0</v>
      </c>
      <c r="H55" s="291">
        <f>+H52*9.99%</f>
        <v>0</v>
      </c>
      <c r="I55" s="291">
        <f>+I52*9.99%</f>
        <v>0</v>
      </c>
      <c r="J55" s="291">
        <f>+J52*9.99%</f>
        <v>0</v>
      </c>
      <c r="K55" s="292">
        <f t="shared" si="14"/>
        <v>299700000</v>
      </c>
      <c r="L55" s="291">
        <f t="shared" ref="L55:Q55" si="81">+L52*9.99%</f>
        <v>38269055.337300003</v>
      </c>
      <c r="M55" s="291">
        <f t="shared" si="81"/>
        <v>8617188.7853999995</v>
      </c>
      <c r="N55" s="291">
        <f t="shared" si="81"/>
        <v>8039890.9611</v>
      </c>
      <c r="O55" s="291">
        <f t="shared" si="81"/>
        <v>6629115.4488000004</v>
      </c>
      <c r="P55" s="291">
        <f t="shared" si="81"/>
        <v>20855480.4432</v>
      </c>
      <c r="Q55" s="291">
        <f t="shared" si="81"/>
        <v>15949295.0397</v>
      </c>
      <c r="R55" s="292">
        <f t="shared" si="15"/>
        <v>98360026.015500009</v>
      </c>
      <c r="S55" s="291">
        <f t="shared" ref="S55:Z55" si="82">+S52*9.99%</f>
        <v>11930488.369200001</v>
      </c>
      <c r="T55" s="291">
        <f t="shared" si="82"/>
        <v>27775957.538699999</v>
      </c>
      <c r="U55" s="291">
        <f t="shared" si="82"/>
        <v>24155294.126400001</v>
      </c>
      <c r="V55" s="291">
        <f t="shared" si="82"/>
        <v>0</v>
      </c>
      <c r="W55" s="291">
        <f t="shared" si="82"/>
        <v>0</v>
      </c>
      <c r="X55" s="291">
        <f t="shared" si="82"/>
        <v>0</v>
      </c>
      <c r="Y55" s="291">
        <f t="shared" si="82"/>
        <v>0</v>
      </c>
      <c r="Z55" s="291">
        <f t="shared" si="82"/>
        <v>0</v>
      </c>
      <c r="AA55" s="292">
        <f t="shared" si="16"/>
        <v>63861740.034299999</v>
      </c>
      <c r="AB55" s="292">
        <f t="shared" si="4"/>
        <v>162221766.04980001</v>
      </c>
      <c r="AC55" s="37">
        <f t="shared" si="5"/>
        <v>0.54128050066666666</v>
      </c>
    </row>
    <row r="56" spans="1:29" s="5" customFormat="1" ht="57" hidden="1" x14ac:dyDescent="0.2">
      <c r="A56" s="413"/>
      <c r="B56" s="97" t="s">
        <v>462</v>
      </c>
      <c r="C56" s="162" t="s">
        <v>1357</v>
      </c>
      <c r="D56" s="291">
        <f>+D52*0%</f>
        <v>0</v>
      </c>
      <c r="E56" s="291">
        <f>SUM('ADICIONES  2018'!C56:K56)</f>
        <v>0</v>
      </c>
      <c r="F56" s="291">
        <f>+F52*0%</f>
        <v>0</v>
      </c>
      <c r="G56" s="291">
        <f>+G52*0%</f>
        <v>0</v>
      </c>
      <c r="H56" s="291">
        <f>+H52*0%</f>
        <v>0</v>
      </c>
      <c r="I56" s="291">
        <f>+I52*0%</f>
        <v>0</v>
      </c>
      <c r="J56" s="291">
        <f>+J52*0%</f>
        <v>0</v>
      </c>
      <c r="K56" s="292">
        <f t="shared" si="14"/>
        <v>0</v>
      </c>
      <c r="L56" s="291">
        <f t="shared" ref="L56:Q56" si="83">+L52*0%</f>
        <v>0</v>
      </c>
      <c r="M56" s="291">
        <f t="shared" si="83"/>
        <v>0</v>
      </c>
      <c r="N56" s="291">
        <f t="shared" si="83"/>
        <v>0</v>
      </c>
      <c r="O56" s="291">
        <f t="shared" si="83"/>
        <v>0</v>
      </c>
      <c r="P56" s="291">
        <f t="shared" si="83"/>
        <v>0</v>
      </c>
      <c r="Q56" s="291">
        <f t="shared" si="83"/>
        <v>0</v>
      </c>
      <c r="R56" s="292">
        <f t="shared" si="15"/>
        <v>0</v>
      </c>
      <c r="S56" s="291">
        <f t="shared" ref="S56:Z56" si="84">+S52*0%</f>
        <v>0</v>
      </c>
      <c r="T56" s="291">
        <f t="shared" si="84"/>
        <v>0</v>
      </c>
      <c r="U56" s="291">
        <f t="shared" si="84"/>
        <v>0</v>
      </c>
      <c r="V56" s="291">
        <f t="shared" si="84"/>
        <v>0</v>
      </c>
      <c r="W56" s="291">
        <f t="shared" si="84"/>
        <v>0</v>
      </c>
      <c r="X56" s="291">
        <f t="shared" si="84"/>
        <v>0</v>
      </c>
      <c r="Y56" s="291">
        <f t="shared" si="84"/>
        <v>0</v>
      </c>
      <c r="Z56" s="291">
        <f t="shared" si="84"/>
        <v>0</v>
      </c>
      <c r="AA56" s="292">
        <f t="shared" si="16"/>
        <v>0</v>
      </c>
      <c r="AB56" s="292">
        <f t="shared" si="4"/>
        <v>0</v>
      </c>
      <c r="AC56" s="37" t="e">
        <f t="shared" si="5"/>
        <v>#DIV/0!</v>
      </c>
    </row>
    <row r="57" spans="1:29" s="5" customFormat="1" ht="42.75" x14ac:dyDescent="0.2">
      <c r="A57" s="413"/>
      <c r="B57" s="97" t="s">
        <v>463</v>
      </c>
      <c r="C57" s="98" t="s">
        <v>464</v>
      </c>
      <c r="D57" s="291">
        <f>+D52*1.7982%</f>
        <v>53946000.000000007</v>
      </c>
      <c r="E57" s="291">
        <f>SUM('ADICIONES  2018'!C57:K57)</f>
        <v>0</v>
      </c>
      <c r="F57" s="291">
        <f>+F52*1.7982%</f>
        <v>0</v>
      </c>
      <c r="G57" s="291">
        <f>+G52*1.7982%</f>
        <v>0</v>
      </c>
      <c r="H57" s="291">
        <f>+H52*1.7982%</f>
        <v>0</v>
      </c>
      <c r="I57" s="291">
        <f>+I52*1.7982%</f>
        <v>0</v>
      </c>
      <c r="J57" s="291">
        <f>+J52*1.7982%</f>
        <v>0</v>
      </c>
      <c r="K57" s="292">
        <f t="shared" si="14"/>
        <v>53946000.000000007</v>
      </c>
      <c r="L57" s="291">
        <f t="shared" ref="L57:Q57" si="85">+L52*1.7982%</f>
        <v>6888429.9607140003</v>
      </c>
      <c r="M57" s="291">
        <f t="shared" si="85"/>
        <v>1551093.9813720002</v>
      </c>
      <c r="N57" s="291">
        <f t="shared" si="85"/>
        <v>1447180.3729980001</v>
      </c>
      <c r="O57" s="291">
        <f t="shared" si="85"/>
        <v>1193240.7807840002</v>
      </c>
      <c r="P57" s="291">
        <f t="shared" si="85"/>
        <v>3753986.4797760001</v>
      </c>
      <c r="Q57" s="291">
        <f t="shared" si="85"/>
        <v>2870873.107146</v>
      </c>
      <c r="R57" s="292">
        <f t="shared" si="15"/>
        <v>17704804.68279</v>
      </c>
      <c r="S57" s="291">
        <f t="shared" ref="S57:Z57" si="86">+S52*1.7982%</f>
        <v>2147487.9064560002</v>
      </c>
      <c r="T57" s="291">
        <f t="shared" si="86"/>
        <v>4999672.3569660001</v>
      </c>
      <c r="U57" s="291">
        <f t="shared" si="86"/>
        <v>4347952.9427519999</v>
      </c>
      <c r="V57" s="291">
        <f t="shared" si="86"/>
        <v>0</v>
      </c>
      <c r="W57" s="291">
        <f t="shared" si="86"/>
        <v>0</v>
      </c>
      <c r="X57" s="291">
        <f t="shared" si="86"/>
        <v>0</v>
      </c>
      <c r="Y57" s="291">
        <f t="shared" si="86"/>
        <v>0</v>
      </c>
      <c r="Z57" s="291">
        <f t="shared" si="86"/>
        <v>0</v>
      </c>
      <c r="AA57" s="292">
        <f t="shared" si="16"/>
        <v>11495113.206174001</v>
      </c>
      <c r="AB57" s="292">
        <f t="shared" si="4"/>
        <v>29199917.888964001</v>
      </c>
      <c r="AC57" s="37">
        <f t="shared" si="5"/>
        <v>0.54128050066666666</v>
      </c>
    </row>
    <row r="58" spans="1:29" ht="57" x14ac:dyDescent="0.2">
      <c r="B58" s="97" t="s">
        <v>465</v>
      </c>
      <c r="C58" s="98" t="s">
        <v>466</v>
      </c>
      <c r="D58" s="291">
        <f>+D52*0.881118%</f>
        <v>26433540</v>
      </c>
      <c r="E58" s="291">
        <f>SUM('ADICIONES  2018'!C58:K58)</f>
        <v>0</v>
      </c>
      <c r="F58" s="291">
        <f>+F52*0.881118%</f>
        <v>0</v>
      </c>
      <c r="G58" s="291">
        <f>+G52*0.881118%</f>
        <v>0</v>
      </c>
      <c r="H58" s="291">
        <f>+H52*0.881118%</f>
        <v>0</v>
      </c>
      <c r="I58" s="291">
        <f>+I52*0.881118%</f>
        <v>0</v>
      </c>
      <c r="J58" s="291">
        <f>+J52*0.881118%</f>
        <v>0</v>
      </c>
      <c r="K58" s="292">
        <f t="shared" si="14"/>
        <v>26433540</v>
      </c>
      <c r="L58" s="291">
        <f t="shared" ref="L58:Q58" si="87">+L52*0.881118%</f>
        <v>3375330.6807498601</v>
      </c>
      <c r="M58" s="291">
        <f t="shared" si="87"/>
        <v>760036.05087228003</v>
      </c>
      <c r="N58" s="291">
        <f t="shared" si="87"/>
        <v>709118.38276902004</v>
      </c>
      <c r="O58" s="291">
        <f t="shared" si="87"/>
        <v>584687.98258416005</v>
      </c>
      <c r="P58" s="291">
        <f t="shared" si="87"/>
        <v>1839453.37509024</v>
      </c>
      <c r="Q58" s="291">
        <f t="shared" si="87"/>
        <v>1406727.82250154</v>
      </c>
      <c r="R58" s="292">
        <f t="shared" si="15"/>
        <v>8675354.2945671007</v>
      </c>
      <c r="S58" s="291">
        <f t="shared" ref="S58:Z58" si="88">+S52*0.881118%</f>
        <v>1052269.0741634399</v>
      </c>
      <c r="T58" s="291">
        <f t="shared" si="88"/>
        <v>2449839.45491334</v>
      </c>
      <c r="U58" s="291">
        <f t="shared" si="88"/>
        <v>2130496.94194848</v>
      </c>
      <c r="V58" s="291">
        <f t="shared" si="88"/>
        <v>0</v>
      </c>
      <c r="W58" s="291">
        <f t="shared" si="88"/>
        <v>0</v>
      </c>
      <c r="X58" s="291">
        <f t="shared" si="88"/>
        <v>0</v>
      </c>
      <c r="Y58" s="291">
        <f t="shared" si="88"/>
        <v>0</v>
      </c>
      <c r="Z58" s="291">
        <f t="shared" si="88"/>
        <v>0</v>
      </c>
      <c r="AA58" s="292">
        <f t="shared" si="16"/>
        <v>5632605.4710252602</v>
      </c>
      <c r="AB58" s="292">
        <f t="shared" si="4"/>
        <v>14307959.765592361</v>
      </c>
      <c r="AC58" s="37">
        <f t="shared" si="5"/>
        <v>0.54128050066666666</v>
      </c>
    </row>
    <row r="59" spans="1:29" s="79" customFormat="1" ht="31.5" x14ac:dyDescent="0.2">
      <c r="A59" s="412">
        <v>1</v>
      </c>
      <c r="B59" s="111" t="s">
        <v>215</v>
      </c>
      <c r="C59" s="107" t="s">
        <v>467</v>
      </c>
      <c r="D59" s="106">
        <f>+D60+D67</f>
        <v>124100000000</v>
      </c>
      <c r="E59" s="106">
        <f>SUM('ADICIONES  2018'!C59:K59)</f>
        <v>0</v>
      </c>
      <c r="F59" s="106">
        <f>+F60+F67</f>
        <v>0</v>
      </c>
      <c r="G59" s="106">
        <f>+G60+G67</f>
        <v>0</v>
      </c>
      <c r="H59" s="106">
        <f>+H60+H67</f>
        <v>0</v>
      </c>
      <c r="I59" s="106">
        <f>+I60+I67</f>
        <v>0</v>
      </c>
      <c r="J59" s="106">
        <f>+J60+J67</f>
        <v>0</v>
      </c>
      <c r="K59" s="290">
        <f t="shared" si="14"/>
        <v>124100000000</v>
      </c>
      <c r="L59" s="106">
        <f t="shared" ref="L59:Q59" si="89">+L60+L67</f>
        <v>14359760000</v>
      </c>
      <c r="M59" s="106">
        <f t="shared" si="89"/>
        <v>11938915000</v>
      </c>
      <c r="N59" s="106">
        <f t="shared" si="89"/>
        <v>8349404000</v>
      </c>
      <c r="O59" s="106">
        <f t="shared" si="89"/>
        <v>8834466000</v>
      </c>
      <c r="P59" s="106">
        <f t="shared" si="89"/>
        <v>8720320000</v>
      </c>
      <c r="Q59" s="106">
        <f t="shared" si="89"/>
        <v>11663201000</v>
      </c>
      <c r="R59" s="290">
        <f t="shared" si="15"/>
        <v>63866066000</v>
      </c>
      <c r="S59" s="106">
        <f t="shared" ref="S59:Z59" si="90">+S60+S67</f>
        <v>11835397000</v>
      </c>
      <c r="T59" s="106">
        <f t="shared" si="90"/>
        <v>10939434000</v>
      </c>
      <c r="U59" s="106">
        <f t="shared" si="90"/>
        <v>12211699000</v>
      </c>
      <c r="V59" s="106">
        <f t="shared" si="90"/>
        <v>0</v>
      </c>
      <c r="W59" s="106">
        <f t="shared" si="90"/>
        <v>0</v>
      </c>
      <c r="X59" s="106">
        <f t="shared" si="90"/>
        <v>0</v>
      </c>
      <c r="Y59" s="106">
        <f t="shared" si="90"/>
        <v>0</v>
      </c>
      <c r="Z59" s="106">
        <f t="shared" si="90"/>
        <v>0</v>
      </c>
      <c r="AA59" s="290">
        <f>SUM(S59:Z59)</f>
        <v>34986530000</v>
      </c>
      <c r="AB59" s="290">
        <f t="shared" si="4"/>
        <v>98852596000</v>
      </c>
      <c r="AC59" s="105">
        <f t="shared" si="5"/>
        <v>0.79655597099113618</v>
      </c>
    </row>
    <row r="60" spans="1:29" s="79" customFormat="1" ht="54" customHeight="1" x14ac:dyDescent="0.2">
      <c r="A60" s="412">
        <v>1</v>
      </c>
      <c r="B60" s="111" t="s">
        <v>216</v>
      </c>
      <c r="C60" s="107" t="s">
        <v>468</v>
      </c>
      <c r="D60" s="106">
        <v>122000000000</v>
      </c>
      <c r="E60" s="106">
        <f>SUM('ADICIONES  2018'!C60:K60)</f>
        <v>0</v>
      </c>
      <c r="F60" s="106"/>
      <c r="G60" s="106"/>
      <c r="H60" s="106"/>
      <c r="I60" s="106"/>
      <c r="J60" s="106"/>
      <c r="K60" s="290">
        <f t="shared" si="14"/>
        <v>122000000000</v>
      </c>
      <c r="L60" s="106">
        <v>13888581000</v>
      </c>
      <c r="M60" s="106">
        <v>11683107000</v>
      </c>
      <c r="N60" s="106">
        <v>8024632000</v>
      </c>
      <c r="O60" s="106">
        <v>8634743000</v>
      </c>
      <c r="P60" s="106">
        <v>8180342000</v>
      </c>
      <c r="Q60" s="106">
        <v>11326116000</v>
      </c>
      <c r="R60" s="290">
        <f t="shared" si="15"/>
        <v>61737521000</v>
      </c>
      <c r="S60" s="106">
        <v>11406107000</v>
      </c>
      <c r="T60" s="106">
        <v>10615628000</v>
      </c>
      <c r="U60" s="106">
        <v>11921227000</v>
      </c>
      <c r="V60" s="106"/>
      <c r="W60" s="106"/>
      <c r="X60" s="106"/>
      <c r="Y60" s="106"/>
      <c r="Z60" s="106"/>
      <c r="AA60" s="290">
        <f>SUM(S60:Z60)</f>
        <v>33942962000</v>
      </c>
      <c r="AB60" s="290">
        <f t="shared" si="4"/>
        <v>95680483000</v>
      </c>
      <c r="AC60" s="105">
        <f t="shared" si="5"/>
        <v>0.7842662540983607</v>
      </c>
    </row>
    <row r="61" spans="1:29" s="5" customFormat="1" ht="42.75" x14ac:dyDescent="0.2">
      <c r="A61" s="159"/>
      <c r="B61" s="97" t="s">
        <v>217</v>
      </c>
      <c r="C61" s="98" t="s">
        <v>469</v>
      </c>
      <c r="D61" s="291">
        <f>+D60*87.230682%</f>
        <v>106421432040</v>
      </c>
      <c r="E61" s="291">
        <f>SUM('ADICIONES  2018'!C61:K61)</f>
        <v>0</v>
      </c>
      <c r="F61" s="291">
        <f>+F60*87.230682%</f>
        <v>0</v>
      </c>
      <c r="G61" s="291">
        <f>+G60*87.230682%</f>
        <v>0</v>
      </c>
      <c r="H61" s="291">
        <f>+H60*87.230682%</f>
        <v>0</v>
      </c>
      <c r="I61" s="291">
        <f>+I60*87.230682%</f>
        <v>0</v>
      </c>
      <c r="J61" s="291">
        <f>+J60*87.230682%</f>
        <v>0</v>
      </c>
      <c r="K61" s="292">
        <f t="shared" si="14"/>
        <v>106421432040</v>
      </c>
      <c r="L61" s="291">
        <f t="shared" ref="L61:Q61" si="91">+L60*87.230682%</f>
        <v>12115103926.422421</v>
      </c>
      <c r="M61" s="291">
        <f t="shared" si="91"/>
        <v>10191253914.88974</v>
      </c>
      <c r="N61" s="291">
        <f t="shared" si="91"/>
        <v>6999941221.5902405</v>
      </c>
      <c r="O61" s="291">
        <f t="shared" si="91"/>
        <v>7532145207.8472605</v>
      </c>
      <c r="P61" s="291">
        <f t="shared" si="91"/>
        <v>7135768116.5324402</v>
      </c>
      <c r="Q61" s="291">
        <f t="shared" si="91"/>
        <v>9879848230.9111214</v>
      </c>
      <c r="R61" s="292">
        <f t="shared" si="15"/>
        <v>53854060618.193222</v>
      </c>
      <c r="S61" s="291">
        <f t="shared" ref="S61:Z61" si="92">+S60*87.230682%</f>
        <v>9949624925.7497406</v>
      </c>
      <c r="T61" s="291">
        <f t="shared" si="92"/>
        <v>9260084702.9829597</v>
      </c>
      <c r="U61" s="291">
        <f t="shared" si="92"/>
        <v>10398967614.868141</v>
      </c>
      <c r="V61" s="291">
        <f t="shared" si="92"/>
        <v>0</v>
      </c>
      <c r="W61" s="291">
        <f t="shared" si="92"/>
        <v>0</v>
      </c>
      <c r="X61" s="291">
        <f t="shared" si="92"/>
        <v>0</v>
      </c>
      <c r="Y61" s="291">
        <f t="shared" si="92"/>
        <v>0</v>
      </c>
      <c r="Z61" s="291">
        <f t="shared" si="92"/>
        <v>0</v>
      </c>
      <c r="AA61" s="292">
        <f t="shared" si="16"/>
        <v>29608677243.600842</v>
      </c>
      <c r="AB61" s="292">
        <f t="shared" si="4"/>
        <v>83462737861.794067</v>
      </c>
      <c r="AC61" s="37">
        <f t="shared" si="5"/>
        <v>0.7842662540983607</v>
      </c>
    </row>
    <row r="62" spans="1:29" s="5" customFormat="1" ht="28.5" x14ac:dyDescent="0.2">
      <c r="A62" s="413"/>
      <c r="B62" s="97" t="s">
        <v>218</v>
      </c>
      <c r="C62" s="98" t="s">
        <v>470</v>
      </c>
      <c r="D62" s="291">
        <f>+D60*0.1%</f>
        <v>122000000</v>
      </c>
      <c r="E62" s="291">
        <f>SUM('ADICIONES  2018'!C62:K62)</f>
        <v>0</v>
      </c>
      <c r="F62" s="291">
        <f>+F60*0.1%</f>
        <v>0</v>
      </c>
      <c r="G62" s="291">
        <f>+G60*0.1%</f>
        <v>0</v>
      </c>
      <c r="H62" s="291">
        <f>+H60*0.1%</f>
        <v>0</v>
      </c>
      <c r="I62" s="291">
        <f>+I60*0.1%</f>
        <v>0</v>
      </c>
      <c r="J62" s="291">
        <f>+J60*0.1%</f>
        <v>0</v>
      </c>
      <c r="K62" s="292">
        <f t="shared" si="14"/>
        <v>122000000</v>
      </c>
      <c r="L62" s="291">
        <f t="shared" ref="L62:Q62" si="93">+L60*0.1%</f>
        <v>13888581</v>
      </c>
      <c r="M62" s="291">
        <f t="shared" si="93"/>
        <v>11683107</v>
      </c>
      <c r="N62" s="291">
        <f t="shared" si="93"/>
        <v>8024632</v>
      </c>
      <c r="O62" s="291">
        <f t="shared" si="93"/>
        <v>8634743</v>
      </c>
      <c r="P62" s="291">
        <f t="shared" si="93"/>
        <v>8180342</v>
      </c>
      <c r="Q62" s="291">
        <f t="shared" si="93"/>
        <v>11326116</v>
      </c>
      <c r="R62" s="292">
        <f t="shared" si="15"/>
        <v>61737521</v>
      </c>
      <c r="S62" s="291">
        <f t="shared" ref="S62:Z62" si="94">+S60*0.1%</f>
        <v>11406107</v>
      </c>
      <c r="T62" s="291">
        <f t="shared" si="94"/>
        <v>10615628</v>
      </c>
      <c r="U62" s="291">
        <f t="shared" si="94"/>
        <v>11921227</v>
      </c>
      <c r="V62" s="291">
        <f t="shared" si="94"/>
        <v>0</v>
      </c>
      <c r="W62" s="291">
        <f t="shared" si="94"/>
        <v>0</v>
      </c>
      <c r="X62" s="291">
        <f t="shared" si="94"/>
        <v>0</v>
      </c>
      <c r="Y62" s="291">
        <f t="shared" si="94"/>
        <v>0</v>
      </c>
      <c r="Z62" s="291">
        <f t="shared" si="94"/>
        <v>0</v>
      </c>
      <c r="AA62" s="292">
        <f t="shared" si="16"/>
        <v>33942962</v>
      </c>
      <c r="AB62" s="292">
        <f t="shared" si="4"/>
        <v>95680483</v>
      </c>
      <c r="AC62" s="37">
        <f t="shared" si="5"/>
        <v>0.7842662540983607</v>
      </c>
    </row>
    <row r="63" spans="1:29" ht="28.5" x14ac:dyDescent="0.2">
      <c r="B63" s="97" t="s">
        <v>471</v>
      </c>
      <c r="C63" s="98" t="s">
        <v>472</v>
      </c>
      <c r="D63" s="291">
        <f>+D60*9.99%</f>
        <v>12187800000</v>
      </c>
      <c r="E63" s="291">
        <f>SUM('ADICIONES  2018'!C63:K63)</f>
        <v>0</v>
      </c>
      <c r="F63" s="291">
        <f>+F60*9.99%</f>
        <v>0</v>
      </c>
      <c r="G63" s="291">
        <f>+G60*9.99%</f>
        <v>0</v>
      </c>
      <c r="H63" s="291">
        <f>+H60*9.99%</f>
        <v>0</v>
      </c>
      <c r="I63" s="291">
        <f>+I60*9.99%</f>
        <v>0</v>
      </c>
      <c r="J63" s="291">
        <f>+J60*9.99%</f>
        <v>0</v>
      </c>
      <c r="K63" s="292">
        <f t="shared" si="14"/>
        <v>12187800000</v>
      </c>
      <c r="L63" s="291">
        <f t="shared" ref="L63:Q63" si="95">+L60*9.99%</f>
        <v>1387469241.9000001</v>
      </c>
      <c r="M63" s="291">
        <f t="shared" si="95"/>
        <v>1167142389.3</v>
      </c>
      <c r="N63" s="291">
        <f t="shared" si="95"/>
        <v>801660736.80000007</v>
      </c>
      <c r="O63" s="291">
        <f t="shared" si="95"/>
        <v>862610825.70000005</v>
      </c>
      <c r="P63" s="291">
        <f t="shared" si="95"/>
        <v>817216165.80000007</v>
      </c>
      <c r="Q63" s="291">
        <f t="shared" si="95"/>
        <v>1131478988.4000001</v>
      </c>
      <c r="R63" s="292">
        <f t="shared" si="15"/>
        <v>6167578347.8999996</v>
      </c>
      <c r="S63" s="291">
        <f t="shared" ref="S63:Z63" si="96">+S60*9.99%</f>
        <v>1139470089.3</v>
      </c>
      <c r="T63" s="291">
        <f t="shared" si="96"/>
        <v>1060501237.2</v>
      </c>
      <c r="U63" s="291">
        <f t="shared" si="96"/>
        <v>1190930577.3</v>
      </c>
      <c r="V63" s="291">
        <f t="shared" si="96"/>
        <v>0</v>
      </c>
      <c r="W63" s="291">
        <f t="shared" si="96"/>
        <v>0</v>
      </c>
      <c r="X63" s="291">
        <f t="shared" si="96"/>
        <v>0</v>
      </c>
      <c r="Y63" s="291">
        <f t="shared" si="96"/>
        <v>0</v>
      </c>
      <c r="Z63" s="291">
        <f t="shared" si="96"/>
        <v>0</v>
      </c>
      <c r="AA63" s="292">
        <f t="shared" si="16"/>
        <v>3390901903.8000002</v>
      </c>
      <c r="AB63" s="292">
        <f t="shared" si="4"/>
        <v>9558480251.7000008</v>
      </c>
      <c r="AC63" s="37">
        <f t="shared" si="5"/>
        <v>0.7842662540983607</v>
      </c>
    </row>
    <row r="64" spans="1:29" ht="57" hidden="1" x14ac:dyDescent="0.2">
      <c r="B64" s="97" t="s">
        <v>336</v>
      </c>
      <c r="C64" s="162" t="s">
        <v>1358</v>
      </c>
      <c r="D64" s="291">
        <f>+D60*0%</f>
        <v>0</v>
      </c>
      <c r="E64" s="291">
        <f>SUM('ADICIONES  2018'!C64:K64)</f>
        <v>0</v>
      </c>
      <c r="F64" s="291">
        <f>+F60*0%</f>
        <v>0</v>
      </c>
      <c r="G64" s="291">
        <f>+G60*0%</f>
        <v>0</v>
      </c>
      <c r="H64" s="291">
        <f>+H60*0%</f>
        <v>0</v>
      </c>
      <c r="I64" s="291">
        <f>+I60*0%</f>
        <v>0</v>
      </c>
      <c r="J64" s="291">
        <f>+J60*0%</f>
        <v>0</v>
      </c>
      <c r="K64" s="292">
        <f t="shared" si="14"/>
        <v>0</v>
      </c>
      <c r="L64" s="291">
        <f t="shared" ref="L64:Q64" si="97">+L60*0%</f>
        <v>0</v>
      </c>
      <c r="M64" s="291">
        <f t="shared" si="97"/>
        <v>0</v>
      </c>
      <c r="N64" s="291">
        <f t="shared" si="97"/>
        <v>0</v>
      </c>
      <c r="O64" s="291">
        <f t="shared" si="97"/>
        <v>0</v>
      </c>
      <c r="P64" s="291">
        <f t="shared" si="97"/>
        <v>0</v>
      </c>
      <c r="Q64" s="291">
        <f t="shared" si="97"/>
        <v>0</v>
      </c>
      <c r="R64" s="292">
        <f t="shared" si="15"/>
        <v>0</v>
      </c>
      <c r="S64" s="291">
        <f t="shared" ref="S64:Z64" si="98">+S60*0%</f>
        <v>0</v>
      </c>
      <c r="T64" s="291">
        <f t="shared" si="98"/>
        <v>0</v>
      </c>
      <c r="U64" s="291">
        <f t="shared" si="98"/>
        <v>0</v>
      </c>
      <c r="V64" s="291">
        <f t="shared" si="98"/>
        <v>0</v>
      </c>
      <c r="W64" s="291">
        <f t="shared" si="98"/>
        <v>0</v>
      </c>
      <c r="X64" s="291">
        <f t="shared" si="98"/>
        <v>0</v>
      </c>
      <c r="Y64" s="291">
        <f t="shared" si="98"/>
        <v>0</v>
      </c>
      <c r="Z64" s="291">
        <f t="shared" si="98"/>
        <v>0</v>
      </c>
      <c r="AA64" s="292">
        <f t="shared" si="16"/>
        <v>0</v>
      </c>
      <c r="AB64" s="292">
        <f t="shared" si="4"/>
        <v>0</v>
      </c>
      <c r="AC64" s="37" t="e">
        <f t="shared" si="5"/>
        <v>#DIV/0!</v>
      </c>
    </row>
    <row r="65" spans="1:29" ht="28.5" x14ac:dyDescent="0.2">
      <c r="B65" s="97" t="s">
        <v>473</v>
      </c>
      <c r="C65" s="98" t="s">
        <v>474</v>
      </c>
      <c r="D65" s="291">
        <f>+D60*1.7982%</f>
        <v>2193804000</v>
      </c>
      <c r="E65" s="291">
        <f>SUM('ADICIONES  2018'!C65:K65)</f>
        <v>0</v>
      </c>
      <c r="F65" s="291">
        <f>+F60*1.7982%</f>
        <v>0</v>
      </c>
      <c r="G65" s="291">
        <f>+G60*1.7982%</f>
        <v>0</v>
      </c>
      <c r="H65" s="291">
        <f>+H60*1.7982%</f>
        <v>0</v>
      </c>
      <c r="I65" s="291">
        <f>+I60*1.7982%</f>
        <v>0</v>
      </c>
      <c r="J65" s="291">
        <f>+J60*1.7982%</f>
        <v>0</v>
      </c>
      <c r="K65" s="292">
        <f t="shared" si="14"/>
        <v>2193804000</v>
      </c>
      <c r="L65" s="291">
        <f t="shared" ref="L65:Q65" si="99">+L60*1.7982%</f>
        <v>249744463.54200003</v>
      </c>
      <c r="M65" s="291">
        <f t="shared" si="99"/>
        <v>210085630.07400003</v>
      </c>
      <c r="N65" s="291">
        <f t="shared" si="99"/>
        <v>144298932.62400001</v>
      </c>
      <c r="O65" s="291">
        <f t="shared" si="99"/>
        <v>155269948.62600002</v>
      </c>
      <c r="P65" s="291">
        <f t="shared" si="99"/>
        <v>147098909.84400001</v>
      </c>
      <c r="Q65" s="291">
        <f t="shared" si="99"/>
        <v>203666217.91200003</v>
      </c>
      <c r="R65" s="292">
        <f t="shared" si="15"/>
        <v>1110164102.622</v>
      </c>
      <c r="S65" s="291">
        <f t="shared" ref="S65:Z65" si="100">+S60*1.7982%</f>
        <v>205104616.07400003</v>
      </c>
      <c r="T65" s="291">
        <f t="shared" si="100"/>
        <v>190890222.69600001</v>
      </c>
      <c r="U65" s="291">
        <f t="shared" si="100"/>
        <v>214367503.914</v>
      </c>
      <c r="V65" s="291">
        <f t="shared" si="100"/>
        <v>0</v>
      </c>
      <c r="W65" s="291">
        <f t="shared" si="100"/>
        <v>0</v>
      </c>
      <c r="X65" s="291">
        <f t="shared" si="100"/>
        <v>0</v>
      </c>
      <c r="Y65" s="291">
        <f t="shared" si="100"/>
        <v>0</v>
      </c>
      <c r="Z65" s="291">
        <f t="shared" si="100"/>
        <v>0</v>
      </c>
      <c r="AA65" s="292">
        <f t="shared" si="16"/>
        <v>610362342.68400002</v>
      </c>
      <c r="AB65" s="292">
        <f t="shared" si="4"/>
        <v>1720526445.306</v>
      </c>
      <c r="AC65" s="37">
        <f t="shared" si="5"/>
        <v>0.7842662540983607</v>
      </c>
    </row>
    <row r="66" spans="1:29" s="5" customFormat="1" ht="42.75" x14ac:dyDescent="0.2">
      <c r="A66" s="159"/>
      <c r="B66" s="97" t="s">
        <v>475</v>
      </c>
      <c r="C66" s="98" t="s">
        <v>476</v>
      </c>
      <c r="D66" s="291">
        <f>+D60*0.881118%</f>
        <v>1074963960</v>
      </c>
      <c r="E66" s="291">
        <f>SUM('ADICIONES  2018'!C66:K66)</f>
        <v>0</v>
      </c>
      <c r="F66" s="291">
        <f>+F60*0.881118%</f>
        <v>0</v>
      </c>
      <c r="G66" s="291">
        <f>+G60*0.881118%</f>
        <v>0</v>
      </c>
      <c r="H66" s="291">
        <f>+H60*0.881118%</f>
        <v>0</v>
      </c>
      <c r="I66" s="291">
        <f>+I60*0.881118%</f>
        <v>0</v>
      </c>
      <c r="J66" s="291">
        <f>+J60*0.881118%</f>
        <v>0</v>
      </c>
      <c r="K66" s="292">
        <f t="shared" si="14"/>
        <v>1074963960</v>
      </c>
      <c r="L66" s="291">
        <f t="shared" ref="L66:Q66" si="101">+L60*0.881118%</f>
        <v>122374787.13558</v>
      </c>
      <c r="M66" s="291">
        <f t="shared" si="101"/>
        <v>102941958.73626</v>
      </c>
      <c r="N66" s="291">
        <f t="shared" si="101"/>
        <v>70706476.985760003</v>
      </c>
      <c r="O66" s="291">
        <f t="shared" si="101"/>
        <v>76082274.826739997</v>
      </c>
      <c r="P66" s="291">
        <f t="shared" si="101"/>
        <v>72078465.823559999</v>
      </c>
      <c r="Q66" s="291">
        <f t="shared" si="101"/>
        <v>99796446.776879996</v>
      </c>
      <c r="R66" s="292">
        <f t="shared" si="15"/>
        <v>543980410.28478003</v>
      </c>
      <c r="S66" s="291">
        <f t="shared" ref="S66:Z66" si="102">+S60*0.881118%</f>
        <v>100501261.87626</v>
      </c>
      <c r="T66" s="291">
        <f t="shared" si="102"/>
        <v>93536209.121040002</v>
      </c>
      <c r="U66" s="291">
        <f t="shared" si="102"/>
        <v>105040076.91786</v>
      </c>
      <c r="V66" s="291">
        <f t="shared" si="102"/>
        <v>0</v>
      </c>
      <c r="W66" s="291">
        <f t="shared" si="102"/>
        <v>0</v>
      </c>
      <c r="X66" s="291">
        <f t="shared" si="102"/>
        <v>0</v>
      </c>
      <c r="Y66" s="291">
        <f t="shared" si="102"/>
        <v>0</v>
      </c>
      <c r="Z66" s="291">
        <f t="shared" si="102"/>
        <v>0</v>
      </c>
      <c r="AA66" s="292">
        <f t="shared" si="16"/>
        <v>299077547.91516</v>
      </c>
      <c r="AB66" s="292">
        <f t="shared" si="4"/>
        <v>843057958.19993997</v>
      </c>
      <c r="AC66" s="37">
        <f t="shared" si="5"/>
        <v>0.78426625409836059</v>
      </c>
    </row>
    <row r="67" spans="1:29" s="79" customFormat="1" ht="46.5" customHeight="1" x14ac:dyDescent="0.2">
      <c r="A67" s="412">
        <v>1</v>
      </c>
      <c r="B67" s="111" t="s">
        <v>477</v>
      </c>
      <c r="C67" s="107" t="s">
        <v>478</v>
      </c>
      <c r="D67" s="106">
        <v>2100000000</v>
      </c>
      <c r="E67" s="106">
        <f>SUM('ADICIONES  2018'!C67:K67)</f>
        <v>0</v>
      </c>
      <c r="F67" s="106"/>
      <c r="G67" s="106"/>
      <c r="H67" s="106"/>
      <c r="I67" s="106"/>
      <c r="J67" s="106"/>
      <c r="K67" s="290">
        <f t="shared" si="14"/>
        <v>2100000000</v>
      </c>
      <c r="L67" s="106">
        <v>471179000</v>
      </c>
      <c r="M67" s="106">
        <v>255808000</v>
      </c>
      <c r="N67" s="106">
        <v>324772000</v>
      </c>
      <c r="O67" s="106">
        <v>199723000</v>
      </c>
      <c r="P67" s="106">
        <v>539978000</v>
      </c>
      <c r="Q67" s="106">
        <v>337085000</v>
      </c>
      <c r="R67" s="290">
        <f t="shared" si="15"/>
        <v>2128545000</v>
      </c>
      <c r="S67" s="106">
        <v>429290000</v>
      </c>
      <c r="T67" s="106">
        <v>323806000</v>
      </c>
      <c r="U67" s="106">
        <v>290472000</v>
      </c>
      <c r="V67" s="106"/>
      <c r="W67" s="106"/>
      <c r="X67" s="106"/>
      <c r="Y67" s="106"/>
      <c r="Z67" s="106"/>
      <c r="AA67" s="290">
        <f t="shared" si="16"/>
        <v>1043568000</v>
      </c>
      <c r="AB67" s="290">
        <f t="shared" si="4"/>
        <v>3172113000</v>
      </c>
      <c r="AC67" s="105">
        <f t="shared" si="5"/>
        <v>1.5105299999999999</v>
      </c>
    </row>
    <row r="68" spans="1:29" s="5" customFormat="1" ht="42.75" x14ac:dyDescent="0.2">
      <c r="A68" s="413"/>
      <c r="B68" s="97" t="s">
        <v>479</v>
      </c>
      <c r="C68" s="98" t="s">
        <v>480</v>
      </c>
      <c r="D68" s="291">
        <f>+D67*87.230682%</f>
        <v>1831844322</v>
      </c>
      <c r="E68" s="291">
        <f>SUM('ADICIONES  2018'!C68:K68)</f>
        <v>0</v>
      </c>
      <c r="F68" s="291">
        <f>+F67*87.230682%</f>
        <v>0</v>
      </c>
      <c r="G68" s="291">
        <f>+G67*87.230682%</f>
        <v>0</v>
      </c>
      <c r="H68" s="291">
        <f>+H67*87.230682%</f>
        <v>0</v>
      </c>
      <c r="I68" s="291">
        <f>+I67*87.230682%</f>
        <v>0</v>
      </c>
      <c r="J68" s="291">
        <f>+J67*87.230682%</f>
        <v>0</v>
      </c>
      <c r="K68" s="292">
        <f t="shared" si="14"/>
        <v>1831844322</v>
      </c>
      <c r="L68" s="291">
        <f t="shared" ref="L68:Q68" si="103">+L67*87.230682%</f>
        <v>411012655.14078003</v>
      </c>
      <c r="M68" s="291">
        <f t="shared" si="103"/>
        <v>223143063.01056001</v>
      </c>
      <c r="N68" s="291">
        <f t="shared" si="103"/>
        <v>283300830.54504001</v>
      </c>
      <c r="O68" s="291">
        <f t="shared" si="103"/>
        <v>174219735.01086</v>
      </c>
      <c r="P68" s="291">
        <f t="shared" si="103"/>
        <v>471026492.04996002</v>
      </c>
      <c r="Q68" s="291">
        <f t="shared" si="103"/>
        <v>294041544.41970003</v>
      </c>
      <c r="R68" s="292">
        <f t="shared" si="15"/>
        <v>1856744320.1769004</v>
      </c>
      <c r="S68" s="291">
        <f t="shared" ref="S68:Z68" si="104">+S67*87.230682%</f>
        <v>374472594.75780004</v>
      </c>
      <c r="T68" s="291">
        <f t="shared" si="104"/>
        <v>282458182.15692002</v>
      </c>
      <c r="U68" s="291">
        <f t="shared" si="104"/>
        <v>253380706.61904001</v>
      </c>
      <c r="V68" s="291">
        <f t="shared" si="104"/>
        <v>0</v>
      </c>
      <c r="W68" s="291">
        <f t="shared" si="104"/>
        <v>0</v>
      </c>
      <c r="X68" s="291">
        <f t="shared" si="104"/>
        <v>0</v>
      </c>
      <c r="Y68" s="291">
        <f t="shared" si="104"/>
        <v>0</v>
      </c>
      <c r="Z68" s="291">
        <f t="shared" si="104"/>
        <v>0</v>
      </c>
      <c r="AA68" s="292">
        <f t="shared" si="16"/>
        <v>910311483.53376007</v>
      </c>
      <c r="AB68" s="292">
        <f t="shared" si="4"/>
        <v>2767055803.7106605</v>
      </c>
      <c r="AC68" s="37">
        <f t="shared" si="5"/>
        <v>1.5105300000000002</v>
      </c>
    </row>
    <row r="69" spans="1:29" ht="28.5" x14ac:dyDescent="0.2">
      <c r="B69" s="97" t="s">
        <v>481</v>
      </c>
      <c r="C69" s="98" t="s">
        <v>482</v>
      </c>
      <c r="D69" s="291">
        <f>+D67*0.1%</f>
        <v>2100000</v>
      </c>
      <c r="E69" s="291">
        <f>SUM('ADICIONES  2018'!C69:K69)</f>
        <v>0</v>
      </c>
      <c r="F69" s="291">
        <f>+F67*0.1%</f>
        <v>0</v>
      </c>
      <c r="G69" s="291">
        <f>+G67*0.1%</f>
        <v>0</v>
      </c>
      <c r="H69" s="291">
        <f>+H67*0.1%</f>
        <v>0</v>
      </c>
      <c r="I69" s="291">
        <f>+I67*0.1%</f>
        <v>0</v>
      </c>
      <c r="J69" s="291">
        <f>+J67*0.1%</f>
        <v>0</v>
      </c>
      <c r="K69" s="292">
        <f t="shared" si="14"/>
        <v>2100000</v>
      </c>
      <c r="L69" s="291">
        <f t="shared" ref="L69:Q69" si="105">+L67*0.1%</f>
        <v>471179</v>
      </c>
      <c r="M69" s="291">
        <f t="shared" si="105"/>
        <v>255808</v>
      </c>
      <c r="N69" s="291">
        <f t="shared" si="105"/>
        <v>324772</v>
      </c>
      <c r="O69" s="291">
        <f t="shared" si="105"/>
        <v>199723</v>
      </c>
      <c r="P69" s="291">
        <f t="shared" si="105"/>
        <v>539978</v>
      </c>
      <c r="Q69" s="291">
        <f t="shared" si="105"/>
        <v>337085</v>
      </c>
      <c r="R69" s="292">
        <f t="shared" si="15"/>
        <v>2128545</v>
      </c>
      <c r="S69" s="291">
        <f t="shared" ref="S69:Z69" si="106">+S67*0.1%</f>
        <v>429290</v>
      </c>
      <c r="T69" s="291">
        <f t="shared" si="106"/>
        <v>323806</v>
      </c>
      <c r="U69" s="291">
        <f t="shared" si="106"/>
        <v>290472</v>
      </c>
      <c r="V69" s="291">
        <f t="shared" si="106"/>
        <v>0</v>
      </c>
      <c r="W69" s="291">
        <f t="shared" si="106"/>
        <v>0</v>
      </c>
      <c r="X69" s="291">
        <f t="shared" si="106"/>
        <v>0</v>
      </c>
      <c r="Y69" s="291">
        <f t="shared" si="106"/>
        <v>0</v>
      </c>
      <c r="Z69" s="291">
        <f t="shared" si="106"/>
        <v>0</v>
      </c>
      <c r="AA69" s="292">
        <f t="shared" si="16"/>
        <v>1043568</v>
      </c>
      <c r="AB69" s="292">
        <f t="shared" si="4"/>
        <v>3172113</v>
      </c>
      <c r="AC69" s="37">
        <f t="shared" si="5"/>
        <v>1.5105299999999999</v>
      </c>
    </row>
    <row r="70" spans="1:29" ht="28.5" x14ac:dyDescent="0.2">
      <c r="B70" s="97" t="s">
        <v>483</v>
      </c>
      <c r="C70" s="98" t="s">
        <v>484</v>
      </c>
      <c r="D70" s="291">
        <f>+D67*9.99%</f>
        <v>209790000</v>
      </c>
      <c r="E70" s="291">
        <f>SUM('ADICIONES  2018'!C70:K70)</f>
        <v>0</v>
      </c>
      <c r="F70" s="291">
        <f>+F67*9.99%</f>
        <v>0</v>
      </c>
      <c r="G70" s="291">
        <f>+G67*9.99%</f>
        <v>0</v>
      </c>
      <c r="H70" s="291">
        <f>+H67*9.99%</f>
        <v>0</v>
      </c>
      <c r="I70" s="291">
        <f>+I67*9.99%</f>
        <v>0</v>
      </c>
      <c r="J70" s="291">
        <f>+J67*9.99%</f>
        <v>0</v>
      </c>
      <c r="K70" s="292">
        <f t="shared" si="14"/>
        <v>209790000</v>
      </c>
      <c r="L70" s="291">
        <f t="shared" ref="L70:Q70" si="107">+L67*9.99%</f>
        <v>47070782.100000001</v>
      </c>
      <c r="M70" s="291">
        <f t="shared" si="107"/>
        <v>25555219.199999999</v>
      </c>
      <c r="N70" s="291">
        <f t="shared" si="107"/>
        <v>32444722.800000001</v>
      </c>
      <c r="O70" s="291">
        <f t="shared" si="107"/>
        <v>19952327.699999999</v>
      </c>
      <c r="P70" s="291">
        <f t="shared" si="107"/>
        <v>53943802.200000003</v>
      </c>
      <c r="Q70" s="291">
        <f t="shared" si="107"/>
        <v>33674791.5</v>
      </c>
      <c r="R70" s="292">
        <f t="shared" si="15"/>
        <v>212641645.5</v>
      </c>
      <c r="S70" s="291">
        <f t="shared" ref="S70:Z70" si="108">+S67*9.99%</f>
        <v>42886071</v>
      </c>
      <c r="T70" s="291">
        <f t="shared" si="108"/>
        <v>32348219.400000002</v>
      </c>
      <c r="U70" s="291">
        <f t="shared" si="108"/>
        <v>29018152.800000001</v>
      </c>
      <c r="V70" s="291">
        <f t="shared" si="108"/>
        <v>0</v>
      </c>
      <c r="W70" s="291">
        <f t="shared" si="108"/>
        <v>0</v>
      </c>
      <c r="X70" s="291">
        <f t="shared" si="108"/>
        <v>0</v>
      </c>
      <c r="Y70" s="291">
        <f t="shared" si="108"/>
        <v>0</v>
      </c>
      <c r="Z70" s="291">
        <f t="shared" si="108"/>
        <v>0</v>
      </c>
      <c r="AA70" s="292">
        <f t="shared" si="16"/>
        <v>104252443.2</v>
      </c>
      <c r="AB70" s="292">
        <f t="shared" si="4"/>
        <v>316894088.69999999</v>
      </c>
      <c r="AC70" s="37">
        <f t="shared" si="5"/>
        <v>1.5105299999999999</v>
      </c>
    </row>
    <row r="71" spans="1:29" s="9" customFormat="1" ht="57" hidden="1" x14ac:dyDescent="0.2">
      <c r="A71" s="159"/>
      <c r="B71" s="97" t="s">
        <v>485</v>
      </c>
      <c r="C71" s="162" t="s">
        <v>1359</v>
      </c>
      <c r="D71" s="291">
        <f>+D67*0%</f>
        <v>0</v>
      </c>
      <c r="E71" s="291">
        <f>SUM('ADICIONES  2018'!C71:K71)</f>
        <v>0</v>
      </c>
      <c r="F71" s="291">
        <f>+F67*0%</f>
        <v>0</v>
      </c>
      <c r="G71" s="291">
        <f>+G67*0%</f>
        <v>0</v>
      </c>
      <c r="H71" s="291">
        <f>+H67*0%</f>
        <v>0</v>
      </c>
      <c r="I71" s="291">
        <f>+I67*0%</f>
        <v>0</v>
      </c>
      <c r="J71" s="291">
        <f>+J67*0%</f>
        <v>0</v>
      </c>
      <c r="K71" s="292">
        <f t="shared" si="14"/>
        <v>0</v>
      </c>
      <c r="L71" s="291">
        <f t="shared" ref="L71:Q71" si="109">+L67*0%</f>
        <v>0</v>
      </c>
      <c r="M71" s="291">
        <f t="shared" si="109"/>
        <v>0</v>
      </c>
      <c r="N71" s="291">
        <f t="shared" si="109"/>
        <v>0</v>
      </c>
      <c r="O71" s="291">
        <f t="shared" si="109"/>
        <v>0</v>
      </c>
      <c r="P71" s="291">
        <f t="shared" si="109"/>
        <v>0</v>
      </c>
      <c r="Q71" s="291">
        <f t="shared" si="109"/>
        <v>0</v>
      </c>
      <c r="R71" s="292">
        <f t="shared" si="15"/>
        <v>0</v>
      </c>
      <c r="S71" s="291">
        <f t="shared" ref="S71:Z71" si="110">+S67*0%</f>
        <v>0</v>
      </c>
      <c r="T71" s="291">
        <f t="shared" si="110"/>
        <v>0</v>
      </c>
      <c r="U71" s="291">
        <f t="shared" si="110"/>
        <v>0</v>
      </c>
      <c r="V71" s="291">
        <f t="shared" si="110"/>
        <v>0</v>
      </c>
      <c r="W71" s="291">
        <f t="shared" si="110"/>
        <v>0</v>
      </c>
      <c r="X71" s="291">
        <f t="shared" si="110"/>
        <v>0</v>
      </c>
      <c r="Y71" s="291">
        <f t="shared" si="110"/>
        <v>0</v>
      </c>
      <c r="Z71" s="291">
        <f t="shared" si="110"/>
        <v>0</v>
      </c>
      <c r="AA71" s="292">
        <f t="shared" si="16"/>
        <v>0</v>
      </c>
      <c r="AB71" s="292">
        <f t="shared" si="4"/>
        <v>0</v>
      </c>
      <c r="AC71" s="37" t="e">
        <f t="shared" si="5"/>
        <v>#DIV/0!</v>
      </c>
    </row>
    <row r="72" spans="1:29" s="5" customFormat="1" ht="28.5" x14ac:dyDescent="0.2">
      <c r="A72" s="159"/>
      <c r="B72" s="97" t="s">
        <v>486</v>
      </c>
      <c r="C72" s="98" t="s">
        <v>487</v>
      </c>
      <c r="D72" s="291">
        <f>+D67*1.7982%</f>
        <v>37762200</v>
      </c>
      <c r="E72" s="291">
        <f>SUM('ADICIONES  2018'!C72:K72)</f>
        <v>0</v>
      </c>
      <c r="F72" s="291">
        <f>+F67*1.7982%</f>
        <v>0</v>
      </c>
      <c r="G72" s="291">
        <f>+G67*1.7982%</f>
        <v>0</v>
      </c>
      <c r="H72" s="291">
        <f>+H67*1.7982%</f>
        <v>0</v>
      </c>
      <c r="I72" s="291">
        <f>+I67*1.7982%</f>
        <v>0</v>
      </c>
      <c r="J72" s="291">
        <f>+J67*1.7982%</f>
        <v>0</v>
      </c>
      <c r="K72" s="292">
        <f t="shared" si="14"/>
        <v>37762200</v>
      </c>
      <c r="L72" s="291">
        <f t="shared" ref="L72:Q72" si="111">+L67*1.7982%</f>
        <v>8472740.7780000009</v>
      </c>
      <c r="M72" s="291">
        <f t="shared" si="111"/>
        <v>4599939.4560000002</v>
      </c>
      <c r="N72" s="291">
        <f t="shared" si="111"/>
        <v>5840050.1040000003</v>
      </c>
      <c r="O72" s="291">
        <f t="shared" si="111"/>
        <v>3591418.9860000005</v>
      </c>
      <c r="P72" s="291">
        <f t="shared" si="111"/>
        <v>9709884.3960000016</v>
      </c>
      <c r="Q72" s="291">
        <f t="shared" si="111"/>
        <v>6061462.4700000007</v>
      </c>
      <c r="R72" s="292">
        <f t="shared" si="15"/>
        <v>38275496.190000005</v>
      </c>
      <c r="S72" s="291">
        <f t="shared" ref="S72:Z72" si="112">+S67*1.7982%</f>
        <v>7719492.7800000003</v>
      </c>
      <c r="T72" s="291">
        <f t="shared" si="112"/>
        <v>5822679.4920000006</v>
      </c>
      <c r="U72" s="291">
        <f t="shared" si="112"/>
        <v>5223267.5040000007</v>
      </c>
      <c r="V72" s="291">
        <f t="shared" si="112"/>
        <v>0</v>
      </c>
      <c r="W72" s="291">
        <f t="shared" si="112"/>
        <v>0</v>
      </c>
      <c r="X72" s="291">
        <f t="shared" si="112"/>
        <v>0</v>
      </c>
      <c r="Y72" s="291">
        <f t="shared" si="112"/>
        <v>0</v>
      </c>
      <c r="Z72" s="291">
        <f t="shared" si="112"/>
        <v>0</v>
      </c>
      <c r="AA72" s="292">
        <f t="shared" si="16"/>
        <v>18765439.776000001</v>
      </c>
      <c r="AB72" s="292">
        <f t="shared" si="4"/>
        <v>57040935.966000006</v>
      </c>
      <c r="AC72" s="37">
        <f t="shared" si="5"/>
        <v>1.5105300000000002</v>
      </c>
    </row>
    <row r="73" spans="1:29" s="5" customFormat="1" ht="42.75" x14ac:dyDescent="0.2">
      <c r="A73" s="159"/>
      <c r="B73" s="97" t="s">
        <v>488</v>
      </c>
      <c r="C73" s="98" t="s">
        <v>489</v>
      </c>
      <c r="D73" s="291">
        <f>+D67*0.881118%</f>
        <v>18503478</v>
      </c>
      <c r="E73" s="291">
        <f>SUM('ADICIONES  2018'!C73:K73)</f>
        <v>0</v>
      </c>
      <c r="F73" s="291">
        <f>+F67*0.881118%</f>
        <v>0</v>
      </c>
      <c r="G73" s="291">
        <f>+G67*0.881118%</f>
        <v>0</v>
      </c>
      <c r="H73" s="291">
        <f>+H67*0.881118%</f>
        <v>0</v>
      </c>
      <c r="I73" s="291">
        <f>+I67*0.881118%</f>
        <v>0</v>
      </c>
      <c r="J73" s="291">
        <f>+J67*0.881118%</f>
        <v>0</v>
      </c>
      <c r="K73" s="292">
        <f t="shared" si="14"/>
        <v>18503478</v>
      </c>
      <c r="L73" s="291">
        <f t="shared" ref="L73:Q73" si="113">+L67*0.881118%</f>
        <v>4151642.98122</v>
      </c>
      <c r="M73" s="291">
        <f t="shared" si="113"/>
        <v>2253970.3334400002</v>
      </c>
      <c r="N73" s="291">
        <f t="shared" si="113"/>
        <v>2861624.5509600001</v>
      </c>
      <c r="O73" s="291">
        <f t="shared" si="113"/>
        <v>1759795.30314</v>
      </c>
      <c r="P73" s="291">
        <f t="shared" si="113"/>
        <v>4757843.3540399997</v>
      </c>
      <c r="Q73" s="291">
        <f t="shared" si="113"/>
        <v>2970116.6102999998</v>
      </c>
      <c r="R73" s="292">
        <f t="shared" si="15"/>
        <v>18754993.133099999</v>
      </c>
      <c r="S73" s="291">
        <f t="shared" ref="S73:Z73" si="114">+S67*0.881118%</f>
        <v>3782551.4622</v>
      </c>
      <c r="T73" s="291">
        <f t="shared" si="114"/>
        <v>2853112.95108</v>
      </c>
      <c r="U73" s="291">
        <f t="shared" si="114"/>
        <v>2559401.0769600002</v>
      </c>
      <c r="V73" s="291">
        <f t="shared" si="114"/>
        <v>0</v>
      </c>
      <c r="W73" s="291">
        <f t="shared" si="114"/>
        <v>0</v>
      </c>
      <c r="X73" s="291">
        <f t="shared" si="114"/>
        <v>0</v>
      </c>
      <c r="Y73" s="291">
        <f t="shared" si="114"/>
        <v>0</v>
      </c>
      <c r="Z73" s="291">
        <f t="shared" si="114"/>
        <v>0</v>
      </c>
      <c r="AA73" s="292">
        <f t="shared" si="16"/>
        <v>9195065.4902400002</v>
      </c>
      <c r="AB73" s="292">
        <f t="shared" si="4"/>
        <v>27950058.623339999</v>
      </c>
      <c r="AC73" s="37">
        <f t="shared" si="5"/>
        <v>1.5105299999999999</v>
      </c>
    </row>
    <row r="74" spans="1:29" s="79" customFormat="1" ht="31.5" x14ac:dyDescent="0.2">
      <c r="A74" s="412"/>
      <c r="B74" s="111" t="s">
        <v>230</v>
      </c>
      <c r="C74" s="107" t="s">
        <v>94</v>
      </c>
      <c r="D74" s="106">
        <f>+D75</f>
        <v>16600000000</v>
      </c>
      <c r="E74" s="106">
        <f>SUM('ADICIONES  2018'!C74:K74)</f>
        <v>16697799370</v>
      </c>
      <c r="F74" s="106">
        <f>+F75</f>
        <v>0</v>
      </c>
      <c r="G74" s="106">
        <f>+G75</f>
        <v>0</v>
      </c>
      <c r="H74" s="106">
        <f>+H75</f>
        <v>0</v>
      </c>
      <c r="I74" s="106">
        <f>+I75</f>
        <v>0</v>
      </c>
      <c r="J74" s="106">
        <f>+J75</f>
        <v>0</v>
      </c>
      <c r="K74" s="290">
        <f t="shared" si="14"/>
        <v>33297799370</v>
      </c>
      <c r="L74" s="106">
        <f t="shared" ref="L74:Q74" si="115">+L75</f>
        <v>2141160036</v>
      </c>
      <c r="M74" s="106">
        <f t="shared" si="115"/>
        <v>501436909</v>
      </c>
      <c r="N74" s="106">
        <f t="shared" si="115"/>
        <v>1240173867</v>
      </c>
      <c r="O74" s="106">
        <f t="shared" si="115"/>
        <v>1191837073</v>
      </c>
      <c r="P74" s="106">
        <f t="shared" si="115"/>
        <v>1418701823</v>
      </c>
      <c r="Q74" s="106">
        <f t="shared" si="115"/>
        <v>7987970930</v>
      </c>
      <c r="R74" s="290">
        <f t="shared" si="15"/>
        <v>14481280638</v>
      </c>
      <c r="S74" s="106">
        <f t="shared" ref="S74:Z74" si="116">+S75</f>
        <v>1081474880</v>
      </c>
      <c r="T74" s="106">
        <f t="shared" si="116"/>
        <v>927941814</v>
      </c>
      <c r="U74" s="106">
        <f t="shared" si="116"/>
        <v>3684490774</v>
      </c>
      <c r="V74" s="106">
        <f t="shared" si="116"/>
        <v>0</v>
      </c>
      <c r="W74" s="106">
        <f t="shared" si="116"/>
        <v>0</v>
      </c>
      <c r="X74" s="106">
        <f t="shared" si="116"/>
        <v>0</v>
      </c>
      <c r="Y74" s="106">
        <f t="shared" si="116"/>
        <v>0</v>
      </c>
      <c r="Z74" s="106">
        <f t="shared" si="116"/>
        <v>0</v>
      </c>
      <c r="AA74" s="290">
        <f t="shared" si="16"/>
        <v>5693907468</v>
      </c>
      <c r="AB74" s="290">
        <f t="shared" si="4"/>
        <v>20175188106</v>
      </c>
      <c r="AC74" s="105">
        <f t="shared" si="5"/>
        <v>0.60590154567923327</v>
      </c>
    </row>
    <row r="75" spans="1:29" s="79" customFormat="1" ht="47.25" x14ac:dyDescent="0.2">
      <c r="A75" s="412"/>
      <c r="B75" s="111" t="s">
        <v>490</v>
      </c>
      <c r="C75" s="107" t="s">
        <v>491</v>
      </c>
      <c r="D75" s="106">
        <f>+D76+D85</f>
        <v>16600000000</v>
      </c>
      <c r="E75" s="106">
        <f>SUM('ADICIONES  2018'!C75:K75)</f>
        <v>16697799370</v>
      </c>
      <c r="F75" s="106">
        <f>+F76+F85</f>
        <v>0</v>
      </c>
      <c r="G75" s="106">
        <f>+G76+G85</f>
        <v>0</v>
      </c>
      <c r="H75" s="106">
        <f>+H76+H85</f>
        <v>0</v>
      </c>
      <c r="I75" s="106">
        <f>+I76+I85</f>
        <v>0</v>
      </c>
      <c r="J75" s="106">
        <f>+J76+J85</f>
        <v>0</v>
      </c>
      <c r="K75" s="290">
        <f t="shared" si="14"/>
        <v>33297799370</v>
      </c>
      <c r="L75" s="106">
        <f t="shared" ref="L75:Q75" si="117">+L76+L85</f>
        <v>2141160036</v>
      </c>
      <c r="M75" s="106">
        <f t="shared" si="117"/>
        <v>501436909</v>
      </c>
      <c r="N75" s="106">
        <f t="shared" si="117"/>
        <v>1240173867</v>
      </c>
      <c r="O75" s="106">
        <f t="shared" si="117"/>
        <v>1191837073</v>
      </c>
      <c r="P75" s="106">
        <f t="shared" si="117"/>
        <v>1418701823</v>
      </c>
      <c r="Q75" s="106">
        <f t="shared" si="117"/>
        <v>7987970930</v>
      </c>
      <c r="R75" s="290">
        <f t="shared" si="15"/>
        <v>14481280638</v>
      </c>
      <c r="S75" s="106">
        <f t="shared" ref="S75:Z75" si="118">+S76+S85</f>
        <v>1081474880</v>
      </c>
      <c r="T75" s="106">
        <f>+T76+T85</f>
        <v>927941814</v>
      </c>
      <c r="U75" s="106">
        <f t="shared" si="118"/>
        <v>3684490774</v>
      </c>
      <c r="V75" s="106">
        <f t="shared" si="118"/>
        <v>0</v>
      </c>
      <c r="W75" s="106">
        <f t="shared" si="118"/>
        <v>0</v>
      </c>
      <c r="X75" s="106">
        <f t="shared" si="118"/>
        <v>0</v>
      </c>
      <c r="Y75" s="106">
        <f t="shared" si="118"/>
        <v>0</v>
      </c>
      <c r="Z75" s="106">
        <f t="shared" si="118"/>
        <v>0</v>
      </c>
      <c r="AA75" s="290">
        <f t="shared" si="16"/>
        <v>5693907468</v>
      </c>
      <c r="AB75" s="290">
        <f t="shared" ref="AB75:AB140" si="119">+R75+AA75</f>
        <v>20175188106</v>
      </c>
      <c r="AC75" s="105">
        <f t="shared" ref="AC75:AC140" si="120">+AB75/K75</f>
        <v>0.60590154567923327</v>
      </c>
    </row>
    <row r="76" spans="1:29" s="79" customFormat="1" ht="63" x14ac:dyDescent="0.2">
      <c r="A76" s="412">
        <v>1</v>
      </c>
      <c r="B76" s="111" t="s">
        <v>492</v>
      </c>
      <c r="C76" s="107" t="s">
        <v>493</v>
      </c>
      <c r="D76" s="106">
        <v>1600000000</v>
      </c>
      <c r="E76" s="106">
        <f>SUM('ADICIONES  2018'!C76:K76)</f>
        <v>1548627532</v>
      </c>
      <c r="F76" s="106"/>
      <c r="G76" s="106"/>
      <c r="H76" s="106"/>
      <c r="I76" s="106"/>
      <c r="J76" s="106"/>
      <c r="K76" s="290">
        <f t="shared" si="14"/>
        <v>3148627532</v>
      </c>
      <c r="L76" s="106">
        <v>63993849</v>
      </c>
      <c r="M76" s="106">
        <v>40606217</v>
      </c>
      <c r="N76" s="106">
        <v>90015455</v>
      </c>
      <c r="O76" s="106">
        <v>95589040</v>
      </c>
      <c r="P76" s="106">
        <v>88648117</v>
      </c>
      <c r="Q76" s="106">
        <f>SUM(Q77:Q84)</f>
        <v>802559489</v>
      </c>
      <c r="R76" s="290">
        <f t="shared" si="15"/>
        <v>1181412167</v>
      </c>
      <c r="S76" s="106">
        <v>121049880</v>
      </c>
      <c r="T76" s="106">
        <v>59888755</v>
      </c>
      <c r="U76" s="106">
        <f>SUM(U77:U84)</f>
        <v>105474128</v>
      </c>
      <c r="V76" s="106"/>
      <c r="W76" s="106"/>
      <c r="X76" s="106"/>
      <c r="Y76" s="106"/>
      <c r="Z76" s="106"/>
      <c r="AA76" s="290">
        <f t="shared" si="16"/>
        <v>286412763</v>
      </c>
      <c r="AB76" s="290">
        <f t="shared" si="119"/>
        <v>1467824930</v>
      </c>
      <c r="AC76" s="105">
        <f t="shared" si="120"/>
        <v>0.46617928449213597</v>
      </c>
    </row>
    <row r="77" spans="1:29" ht="42.75" x14ac:dyDescent="0.2">
      <c r="B77" s="97" t="s">
        <v>494</v>
      </c>
      <c r="C77" s="98" t="s">
        <v>495</v>
      </c>
      <c r="D77" s="291">
        <f>+D76*82.8691479%</f>
        <v>1325906366.4000001</v>
      </c>
      <c r="E77" s="291">
        <f>SUM('ADICIONES  2018'!C77:K77)</f>
        <v>0</v>
      </c>
      <c r="F77" s="291">
        <f>+F76*82.8691479%</f>
        <v>0</v>
      </c>
      <c r="G77" s="291">
        <f>+G76*82.8691479%</f>
        <v>0</v>
      </c>
      <c r="H77" s="291">
        <f>+H76*82.8691479%</f>
        <v>0</v>
      </c>
      <c r="I77" s="291">
        <f>+I76*82.8691479%</f>
        <v>0</v>
      </c>
      <c r="J77" s="291">
        <f>+J76*82.8691479%</f>
        <v>0</v>
      </c>
      <c r="K77" s="292">
        <f t="shared" si="14"/>
        <v>1325906366.4000001</v>
      </c>
      <c r="L77" s="291">
        <f t="shared" ref="L77:P77" si="121">+L76*82.8691479%</f>
        <v>53031157.374712676</v>
      </c>
      <c r="M77" s="291">
        <f t="shared" si="121"/>
        <v>33650026.022324942</v>
      </c>
      <c r="N77" s="291">
        <f t="shared" si="121"/>
        <v>74595040.536807954</v>
      </c>
      <c r="O77" s="291">
        <f t="shared" si="121"/>
        <v>79213822.933790162</v>
      </c>
      <c r="P77" s="291">
        <f t="shared" si="121"/>
        <v>73461939.187295049</v>
      </c>
      <c r="Q77" s="291">
        <v>127562101.11169441</v>
      </c>
      <c r="R77" s="292">
        <f t="shared" si="15"/>
        <v>441514087.1666252</v>
      </c>
      <c r="S77" s="291">
        <f t="shared" ref="S77:Z77" si="122">+S76*82.8691479%</f>
        <v>100313004.08997253</v>
      </c>
      <c r="T77" s="291">
        <f t="shared" si="122"/>
        <v>49629300.956418648</v>
      </c>
      <c r="U77" s="291">
        <v>45458902.801436357</v>
      </c>
      <c r="V77" s="291">
        <f t="shared" si="122"/>
        <v>0</v>
      </c>
      <c r="W77" s="291">
        <f t="shared" si="122"/>
        <v>0</v>
      </c>
      <c r="X77" s="291">
        <f t="shared" si="122"/>
        <v>0</v>
      </c>
      <c r="Y77" s="291">
        <f t="shared" si="122"/>
        <v>0</v>
      </c>
      <c r="Z77" s="291">
        <f t="shared" si="122"/>
        <v>0</v>
      </c>
      <c r="AA77" s="292">
        <f t="shared" si="16"/>
        <v>195401207.84782755</v>
      </c>
      <c r="AB77" s="292">
        <f t="shared" si="119"/>
        <v>636915295.0144527</v>
      </c>
      <c r="AC77" s="37">
        <f t="shared" si="120"/>
        <v>0.48036219687499998</v>
      </c>
    </row>
    <row r="78" spans="1:29" ht="28.5" x14ac:dyDescent="0.2">
      <c r="B78" s="97" t="s">
        <v>496</v>
      </c>
      <c r="C78" s="98" t="s">
        <v>497</v>
      </c>
      <c r="D78" s="291">
        <f>+D76*0.095%</f>
        <v>1520000</v>
      </c>
      <c r="E78" s="291">
        <f>SUM('ADICIONES  2018'!C78:K78)</f>
        <v>0</v>
      </c>
      <c r="F78" s="291">
        <f>+F76*0.095%</f>
        <v>0</v>
      </c>
      <c r="G78" s="291">
        <f>+G76*0.095%</f>
        <v>0</v>
      </c>
      <c r="H78" s="291">
        <f>+H76*0.095%</f>
        <v>0</v>
      </c>
      <c r="I78" s="291">
        <f>+I76*0.095%</f>
        <v>0</v>
      </c>
      <c r="J78" s="291">
        <f>+J76*0.095%</f>
        <v>0</v>
      </c>
      <c r="K78" s="292">
        <f t="shared" si="14"/>
        <v>1520000</v>
      </c>
      <c r="L78" s="291">
        <f t="shared" ref="L78:P78" si="123">+L76*0.095%</f>
        <v>60794.15655</v>
      </c>
      <c r="M78" s="291">
        <f t="shared" si="123"/>
        <v>38575.906150000003</v>
      </c>
      <c r="N78" s="291">
        <f t="shared" si="123"/>
        <v>85514.682249999998</v>
      </c>
      <c r="O78" s="291">
        <f t="shared" si="123"/>
        <v>90809.588000000003</v>
      </c>
      <c r="P78" s="291">
        <f t="shared" si="123"/>
        <v>84215.711150000003</v>
      </c>
      <c r="Q78" s="291">
        <v>146235.35915</v>
      </c>
      <c r="R78" s="292">
        <f t="shared" si="15"/>
        <v>506145.40324999997</v>
      </c>
      <c r="S78" s="291">
        <f t="shared" ref="S78:Z78" si="124">+S76*0.095%</f>
        <v>114997.386</v>
      </c>
      <c r="T78" s="291">
        <f t="shared" si="124"/>
        <v>56894.31725</v>
      </c>
      <c r="U78" s="291">
        <v>52113.43275</v>
      </c>
      <c r="V78" s="291">
        <f t="shared" si="124"/>
        <v>0</v>
      </c>
      <c r="W78" s="291">
        <f t="shared" si="124"/>
        <v>0</v>
      </c>
      <c r="X78" s="291">
        <f t="shared" si="124"/>
        <v>0</v>
      </c>
      <c r="Y78" s="291">
        <f t="shared" si="124"/>
        <v>0</v>
      </c>
      <c r="Z78" s="291">
        <f t="shared" si="124"/>
        <v>0</v>
      </c>
      <c r="AA78" s="292">
        <f t="shared" si="16"/>
        <v>224005.136</v>
      </c>
      <c r="AB78" s="292">
        <f t="shared" si="119"/>
        <v>730150.53924999991</v>
      </c>
      <c r="AC78" s="37">
        <f t="shared" si="120"/>
        <v>0.48036219687499992</v>
      </c>
    </row>
    <row r="79" spans="1:29" s="5" customFormat="1" ht="42.75" x14ac:dyDescent="0.2">
      <c r="A79" s="159"/>
      <c r="B79" s="97" t="s">
        <v>498</v>
      </c>
      <c r="C79" s="98" t="s">
        <v>499</v>
      </c>
      <c r="D79" s="291">
        <f>+D76*5%</f>
        <v>80000000</v>
      </c>
      <c r="E79" s="291">
        <f>SUM('ADICIONES  2018'!C79:K79)</f>
        <v>0</v>
      </c>
      <c r="F79" s="291">
        <f>+F76*5%</f>
        <v>0</v>
      </c>
      <c r="G79" s="291">
        <f>+G76*5%</f>
        <v>0</v>
      </c>
      <c r="H79" s="291">
        <f>+H76*5%</f>
        <v>0</v>
      </c>
      <c r="I79" s="291">
        <f>+I76*5%</f>
        <v>0</v>
      </c>
      <c r="J79" s="291">
        <f>+J76*5%</f>
        <v>0</v>
      </c>
      <c r="K79" s="292">
        <f t="shared" si="14"/>
        <v>80000000</v>
      </c>
      <c r="L79" s="291">
        <f t="shared" ref="L79:P79" si="125">+L76*5%</f>
        <v>3199692.45</v>
      </c>
      <c r="M79" s="291">
        <f t="shared" si="125"/>
        <v>2030310.85</v>
      </c>
      <c r="N79" s="291">
        <f t="shared" si="125"/>
        <v>4500772.75</v>
      </c>
      <c r="O79" s="291">
        <f t="shared" si="125"/>
        <v>4779452</v>
      </c>
      <c r="P79" s="291">
        <f t="shared" si="125"/>
        <v>4432405.8500000006</v>
      </c>
      <c r="Q79" s="291">
        <v>7696597.8500000006</v>
      </c>
      <c r="R79" s="292">
        <f t="shared" si="15"/>
        <v>26639231.750000004</v>
      </c>
      <c r="S79" s="291">
        <f t="shared" ref="S79:Z79" si="126">+S76*5%</f>
        <v>6052494</v>
      </c>
      <c r="T79" s="291">
        <f t="shared" si="126"/>
        <v>2994437.75</v>
      </c>
      <c r="U79" s="291">
        <v>2742812.25</v>
      </c>
      <c r="V79" s="291">
        <f t="shared" si="126"/>
        <v>0</v>
      </c>
      <c r="W79" s="291">
        <f t="shared" si="126"/>
        <v>0</v>
      </c>
      <c r="X79" s="291">
        <f t="shared" si="126"/>
        <v>0</v>
      </c>
      <c r="Y79" s="291">
        <f t="shared" si="126"/>
        <v>0</v>
      </c>
      <c r="Z79" s="291">
        <f t="shared" si="126"/>
        <v>0</v>
      </c>
      <c r="AA79" s="292">
        <f t="shared" si="16"/>
        <v>11789744</v>
      </c>
      <c r="AB79" s="292">
        <f t="shared" si="119"/>
        <v>38428975.75</v>
      </c>
      <c r="AC79" s="37">
        <f t="shared" si="120"/>
        <v>0.48036219687499998</v>
      </c>
    </row>
    <row r="80" spans="1:29" s="5" customFormat="1" ht="28.5" x14ac:dyDescent="0.2">
      <c r="A80" s="413"/>
      <c r="B80" s="97" t="s">
        <v>500</v>
      </c>
      <c r="C80" s="98" t="s">
        <v>501</v>
      </c>
      <c r="D80" s="291">
        <f>+D76*9.4905%</f>
        <v>151848000</v>
      </c>
      <c r="E80" s="291">
        <f>SUM('ADICIONES  2018'!C80:K80)</f>
        <v>0</v>
      </c>
      <c r="F80" s="291">
        <f>+F76*9.4905%</f>
        <v>0</v>
      </c>
      <c r="G80" s="291">
        <f>+G76*9.4905%</f>
        <v>0</v>
      </c>
      <c r="H80" s="291">
        <f>+H76*9.4905%</f>
        <v>0</v>
      </c>
      <c r="I80" s="291">
        <f>+I76*9.4905%</f>
        <v>0</v>
      </c>
      <c r="J80" s="291">
        <f>+J76*9.4905%</f>
        <v>0</v>
      </c>
      <c r="K80" s="292">
        <f t="shared" si="14"/>
        <v>151848000</v>
      </c>
      <c r="L80" s="291">
        <f t="shared" ref="L80:P80" si="127">+L76*9.4905%</f>
        <v>6073336.2393450001</v>
      </c>
      <c r="M80" s="291">
        <f t="shared" si="127"/>
        <v>3853733.0243850001</v>
      </c>
      <c r="N80" s="291">
        <f t="shared" si="127"/>
        <v>8542916.7567750011</v>
      </c>
      <c r="O80" s="291">
        <f t="shared" si="127"/>
        <v>9071877.8411999997</v>
      </c>
      <c r="P80" s="291">
        <f t="shared" si="127"/>
        <v>8413149.5438850001</v>
      </c>
      <c r="Q80" s="291">
        <v>14608912.379085001</v>
      </c>
      <c r="R80" s="292">
        <f t="shared" si="15"/>
        <v>50563925.784675002</v>
      </c>
      <c r="S80" s="291">
        <f t="shared" ref="S80:Z80" si="128">+S76*9.4905%</f>
        <v>11488238.861400001</v>
      </c>
      <c r="T80" s="291">
        <f t="shared" si="128"/>
        <v>5683742.2932750005</v>
      </c>
      <c r="U80" s="291">
        <v>5206131.931725</v>
      </c>
      <c r="V80" s="291">
        <f t="shared" si="128"/>
        <v>0</v>
      </c>
      <c r="W80" s="291">
        <f t="shared" si="128"/>
        <v>0</v>
      </c>
      <c r="X80" s="291">
        <f t="shared" si="128"/>
        <v>0</v>
      </c>
      <c r="Y80" s="291">
        <f t="shared" si="128"/>
        <v>0</v>
      </c>
      <c r="Z80" s="291">
        <f t="shared" si="128"/>
        <v>0</v>
      </c>
      <c r="AA80" s="292">
        <f t="shared" si="16"/>
        <v>22378113.086399999</v>
      </c>
      <c r="AB80" s="292">
        <f t="shared" si="119"/>
        <v>72942038.871075004</v>
      </c>
      <c r="AC80" s="37">
        <f t="shared" si="120"/>
        <v>0.48036219687500004</v>
      </c>
    </row>
    <row r="81" spans="1:29" ht="57" hidden="1" x14ac:dyDescent="0.2">
      <c r="B81" s="97" t="s">
        <v>502</v>
      </c>
      <c r="C81" s="162" t="s">
        <v>1360</v>
      </c>
      <c r="D81" s="291">
        <f>+D76*0%</f>
        <v>0</v>
      </c>
      <c r="E81" s="291">
        <f>SUM('ADICIONES  2018'!C81:K81)</f>
        <v>0</v>
      </c>
      <c r="F81" s="291">
        <f>+F76*0%</f>
        <v>0</v>
      </c>
      <c r="G81" s="291">
        <f>+G76*0%</f>
        <v>0</v>
      </c>
      <c r="H81" s="291">
        <f>+H76*0%</f>
        <v>0</v>
      </c>
      <c r="I81" s="291">
        <f>+I76*0%</f>
        <v>0</v>
      </c>
      <c r="J81" s="291">
        <f>+J76*0%</f>
        <v>0</v>
      </c>
      <c r="K81" s="292">
        <f t="shared" ref="K81:K146" si="129">+D81+E81-F81+G81-H81</f>
        <v>0</v>
      </c>
      <c r="L81" s="291">
        <f t="shared" ref="L81:P81" si="130">+L76*0%</f>
        <v>0</v>
      </c>
      <c r="M81" s="291">
        <f t="shared" si="130"/>
        <v>0</v>
      </c>
      <c r="N81" s="291">
        <f t="shared" si="130"/>
        <v>0</v>
      </c>
      <c r="O81" s="291">
        <f t="shared" si="130"/>
        <v>0</v>
      </c>
      <c r="P81" s="291">
        <f t="shared" si="130"/>
        <v>0</v>
      </c>
      <c r="Q81" s="291">
        <v>0</v>
      </c>
      <c r="R81" s="292">
        <f t="shared" ref="R81:R146" si="131">SUM(L81:Q81)</f>
        <v>0</v>
      </c>
      <c r="S81" s="291">
        <f t="shared" ref="S81:Z81" si="132">+S76*0%</f>
        <v>0</v>
      </c>
      <c r="T81" s="291">
        <f t="shared" si="132"/>
        <v>0</v>
      </c>
      <c r="U81" s="291">
        <v>0</v>
      </c>
      <c r="V81" s="291">
        <f t="shared" si="132"/>
        <v>0</v>
      </c>
      <c r="W81" s="291">
        <f t="shared" si="132"/>
        <v>0</v>
      </c>
      <c r="X81" s="291">
        <f t="shared" si="132"/>
        <v>0</v>
      </c>
      <c r="Y81" s="291">
        <f t="shared" si="132"/>
        <v>0</v>
      </c>
      <c r="Z81" s="291">
        <f t="shared" si="132"/>
        <v>0</v>
      </c>
      <c r="AA81" s="292">
        <f t="shared" ref="AA81:AA146" si="133">SUM(S81:Z81)</f>
        <v>0</v>
      </c>
      <c r="AB81" s="292">
        <f t="shared" si="119"/>
        <v>0</v>
      </c>
      <c r="AC81" s="37" t="e">
        <f t="shared" si="120"/>
        <v>#DIV/0!</v>
      </c>
    </row>
    <row r="82" spans="1:29" ht="42.75" x14ac:dyDescent="0.2">
      <c r="B82" s="97" t="s">
        <v>503</v>
      </c>
      <c r="C82" s="98" t="s">
        <v>504</v>
      </c>
      <c r="D82" s="291">
        <f>+D76*1.70829%</f>
        <v>27332640.000000004</v>
      </c>
      <c r="E82" s="291">
        <f>SUM('ADICIONES  2018'!C82:K82)</f>
        <v>0</v>
      </c>
      <c r="F82" s="291">
        <f>+F76*1.70829%</f>
        <v>0</v>
      </c>
      <c r="G82" s="291">
        <f>+G76*1.70829%</f>
        <v>0</v>
      </c>
      <c r="H82" s="291">
        <f>+H76*1.70829%</f>
        <v>0</v>
      </c>
      <c r="I82" s="291">
        <f>+I76*1.70829%</f>
        <v>0</v>
      </c>
      <c r="J82" s="291">
        <f>+J76*1.70829%</f>
        <v>0</v>
      </c>
      <c r="K82" s="292">
        <f t="shared" si="129"/>
        <v>27332640.000000004</v>
      </c>
      <c r="L82" s="291">
        <f t="shared" ref="L82:P82" si="134">+L76*1.70829%</f>
        <v>1093200.5230821001</v>
      </c>
      <c r="M82" s="291">
        <f t="shared" si="134"/>
        <v>693671.94438930007</v>
      </c>
      <c r="N82" s="291">
        <f t="shared" si="134"/>
        <v>1537725.0162195002</v>
      </c>
      <c r="O82" s="291">
        <f t="shared" si="134"/>
        <v>1632938.0114160001</v>
      </c>
      <c r="P82" s="291">
        <f t="shared" si="134"/>
        <v>1514366.9178993001</v>
      </c>
      <c r="Q82" s="291">
        <v>2629604.2282353002</v>
      </c>
      <c r="R82" s="292">
        <f t="shared" si="131"/>
        <v>9101506.641241502</v>
      </c>
      <c r="S82" s="291">
        <f t="shared" ref="S82:Z82" si="135">+S76*1.70829%</f>
        <v>2067882.9950520003</v>
      </c>
      <c r="T82" s="291">
        <f t="shared" si="135"/>
        <v>1023073.6127895</v>
      </c>
      <c r="U82" s="291">
        <v>937103.74771050003</v>
      </c>
      <c r="V82" s="291">
        <f t="shared" si="135"/>
        <v>0</v>
      </c>
      <c r="W82" s="291">
        <f t="shared" si="135"/>
        <v>0</v>
      </c>
      <c r="X82" s="291">
        <f t="shared" si="135"/>
        <v>0</v>
      </c>
      <c r="Y82" s="291">
        <f t="shared" si="135"/>
        <v>0</v>
      </c>
      <c r="Z82" s="291">
        <f t="shared" si="135"/>
        <v>0</v>
      </c>
      <c r="AA82" s="292">
        <f t="shared" si="133"/>
        <v>4028060.355552</v>
      </c>
      <c r="AB82" s="292">
        <f t="shared" si="119"/>
        <v>13129566.996793501</v>
      </c>
      <c r="AC82" s="37">
        <f t="shared" si="120"/>
        <v>0.48036219687499998</v>
      </c>
    </row>
    <row r="83" spans="1:29" ht="57" x14ac:dyDescent="0.2">
      <c r="B83" s="97" t="s">
        <v>505</v>
      </c>
      <c r="C83" s="98" t="s">
        <v>506</v>
      </c>
      <c r="D83" s="291">
        <f>+D76*0.8370621%</f>
        <v>13392993.6</v>
      </c>
      <c r="E83" s="291">
        <f>SUM('ADICIONES  2018'!C83:K83)</f>
        <v>0</v>
      </c>
      <c r="F83" s="291">
        <f>+F76*0.8370621%</f>
        <v>0</v>
      </c>
      <c r="G83" s="291">
        <f>+G76*0.8370621%</f>
        <v>0</v>
      </c>
      <c r="H83" s="291">
        <f>+H76*0.8370621%</f>
        <v>0</v>
      </c>
      <c r="I83" s="291">
        <f>+I76*0.8370621%</f>
        <v>0</v>
      </c>
      <c r="J83" s="291">
        <f>+J76*0.8370621%</f>
        <v>0</v>
      </c>
      <c r="K83" s="292">
        <f t="shared" si="129"/>
        <v>13392993.6</v>
      </c>
      <c r="L83" s="291">
        <f t="shared" ref="L83:P83" si="136">+L76*0.8370621%</f>
        <v>535668.25631022896</v>
      </c>
      <c r="M83" s="291">
        <f t="shared" si="136"/>
        <v>339899.25275075698</v>
      </c>
      <c r="N83" s="291">
        <f t="shared" si="136"/>
        <v>753485.25794755504</v>
      </c>
      <c r="O83" s="291">
        <f t="shared" si="136"/>
        <v>800139.62559384003</v>
      </c>
      <c r="P83" s="291">
        <f t="shared" si="136"/>
        <v>742039.78977065696</v>
      </c>
      <c r="Q83" s="291">
        <v>1288506.0718352969</v>
      </c>
      <c r="R83" s="292">
        <f t="shared" si="131"/>
        <v>4459738.2542083347</v>
      </c>
      <c r="S83" s="291">
        <f t="shared" ref="S83:Z83" si="137">+S76*0.8370621%</f>
        <v>1013262.66757548</v>
      </c>
      <c r="T83" s="291">
        <f t="shared" si="137"/>
        <v>501306.07026685501</v>
      </c>
      <c r="U83" s="291">
        <v>459180.83637814497</v>
      </c>
      <c r="V83" s="291">
        <f t="shared" si="137"/>
        <v>0</v>
      </c>
      <c r="W83" s="291">
        <f t="shared" si="137"/>
        <v>0</v>
      </c>
      <c r="X83" s="291">
        <f t="shared" si="137"/>
        <v>0</v>
      </c>
      <c r="Y83" s="291">
        <f t="shared" si="137"/>
        <v>0</v>
      </c>
      <c r="Z83" s="291">
        <f t="shared" si="137"/>
        <v>0</v>
      </c>
      <c r="AA83" s="292">
        <f t="shared" si="133"/>
        <v>1973749.5742204799</v>
      </c>
      <c r="AB83" s="292">
        <f t="shared" si="119"/>
        <v>6433487.8284288142</v>
      </c>
      <c r="AC83" s="37">
        <f t="shared" si="120"/>
        <v>0.48036219687499998</v>
      </c>
    </row>
    <row r="84" spans="1:29" ht="42.75" x14ac:dyDescent="0.2">
      <c r="A84" s="413">
        <v>1</v>
      </c>
      <c r="B84" s="97" t="s">
        <v>2327</v>
      </c>
      <c r="C84" s="98" t="s">
        <v>2328</v>
      </c>
      <c r="D84" s="291"/>
      <c r="E84" s="291">
        <f>SUM('ADICIONES  2018'!C84:K84)</f>
        <v>1548627532</v>
      </c>
      <c r="F84" s="291"/>
      <c r="G84" s="291"/>
      <c r="H84" s="291"/>
      <c r="I84" s="291"/>
      <c r="J84" s="291"/>
      <c r="K84" s="292">
        <f t="shared" si="129"/>
        <v>1548627532</v>
      </c>
      <c r="L84" s="291"/>
      <c r="M84" s="291"/>
      <c r="N84" s="291"/>
      <c r="O84" s="291"/>
      <c r="P84" s="291"/>
      <c r="Q84" s="291">
        <v>648627532</v>
      </c>
      <c r="R84" s="292">
        <f t="shared" si="131"/>
        <v>648627532</v>
      </c>
      <c r="S84" s="291"/>
      <c r="T84" s="291"/>
      <c r="U84" s="291">
        <v>50617883</v>
      </c>
      <c r="V84" s="291"/>
      <c r="W84" s="291"/>
      <c r="X84" s="291"/>
      <c r="Y84" s="291"/>
      <c r="Z84" s="291"/>
      <c r="AA84" s="292">
        <f t="shared" ref="AA84" si="138">SUM(S84:Z84)</f>
        <v>50617883</v>
      </c>
      <c r="AB84" s="292">
        <f t="shared" si="119"/>
        <v>699245415</v>
      </c>
      <c r="AC84" s="37">
        <f t="shared" si="120"/>
        <v>0.45152588375911684</v>
      </c>
    </row>
    <row r="85" spans="1:29" s="79" customFormat="1" ht="63" x14ac:dyDescent="0.2">
      <c r="A85" s="412">
        <v>1</v>
      </c>
      <c r="B85" s="111" t="s">
        <v>507</v>
      </c>
      <c r="C85" s="107" t="s">
        <v>508</v>
      </c>
      <c r="D85" s="106">
        <v>15000000000</v>
      </c>
      <c r="E85" s="106">
        <f>SUM('ADICIONES  2018'!C85:K85)</f>
        <v>15149171838</v>
      </c>
      <c r="F85" s="106"/>
      <c r="G85" s="106"/>
      <c r="H85" s="106"/>
      <c r="I85" s="106"/>
      <c r="J85" s="106"/>
      <c r="K85" s="290">
        <f t="shared" si="129"/>
        <v>30149171838</v>
      </c>
      <c r="L85" s="106">
        <v>2077166187</v>
      </c>
      <c r="M85" s="106">
        <v>460830692</v>
      </c>
      <c r="N85" s="106">
        <v>1150158412</v>
      </c>
      <c r="O85" s="106">
        <v>1096248033</v>
      </c>
      <c r="P85" s="106">
        <v>1330053706</v>
      </c>
      <c r="Q85" s="106">
        <f>SUM(Q86:Q93)</f>
        <v>7185411441</v>
      </c>
      <c r="R85" s="290">
        <f t="shared" si="131"/>
        <v>13299868471</v>
      </c>
      <c r="S85" s="106">
        <v>960425000</v>
      </c>
      <c r="T85" s="106">
        <v>868053059</v>
      </c>
      <c r="U85" s="106">
        <f>SUM(U86:U93)</f>
        <v>3579016646</v>
      </c>
      <c r="V85" s="106"/>
      <c r="W85" s="106"/>
      <c r="X85" s="106"/>
      <c r="Y85" s="106"/>
      <c r="Z85" s="106"/>
      <c r="AA85" s="290">
        <f t="shared" si="133"/>
        <v>5407494705</v>
      </c>
      <c r="AB85" s="290">
        <f t="shared" si="119"/>
        <v>18707363176</v>
      </c>
      <c r="AC85" s="105">
        <f t="shared" si="120"/>
        <v>0.6204934343311298</v>
      </c>
    </row>
    <row r="86" spans="1:29" s="5" customFormat="1" ht="42.75" x14ac:dyDescent="0.2">
      <c r="A86" s="159"/>
      <c r="B86" s="97" t="s">
        <v>509</v>
      </c>
      <c r="C86" s="98" t="s">
        <v>510</v>
      </c>
      <c r="D86" s="291">
        <f>+D85*82.8691479%</f>
        <v>12430372185.000002</v>
      </c>
      <c r="E86" s="291">
        <f>SUM('ADICIONES  2018'!C86:K86)</f>
        <v>0</v>
      </c>
      <c r="F86" s="291">
        <f>+F85*82.8691479%</f>
        <v>0</v>
      </c>
      <c r="G86" s="291">
        <f>+G85*82.8691479%</f>
        <v>0</v>
      </c>
      <c r="H86" s="291">
        <f>+H85*82.8691479%</f>
        <v>0</v>
      </c>
      <c r="I86" s="291">
        <f>+I85*82.8691479%</f>
        <v>0</v>
      </c>
      <c r="J86" s="291">
        <f>+J85*82.8691479%</f>
        <v>0</v>
      </c>
      <c r="K86" s="292">
        <f t="shared" si="129"/>
        <v>12430372185.000002</v>
      </c>
      <c r="L86" s="291">
        <f t="shared" ref="L86:P86" si="139">+L85*82.8691479%</f>
        <v>1721329919.6338208</v>
      </c>
      <c r="M86" s="291">
        <f t="shared" si="139"/>
        <v>381886467.7220735</v>
      </c>
      <c r="N86" s="291">
        <f t="shared" si="139"/>
        <v>953126475.52457142</v>
      </c>
      <c r="O86" s="291">
        <f t="shared" si="139"/>
        <v>908451403.81761086</v>
      </c>
      <c r="P86" s="291">
        <f t="shared" si="139"/>
        <v>1102204172.7745712</v>
      </c>
      <c r="Q86" s="291">
        <v>925846939.00744295</v>
      </c>
      <c r="R86" s="292">
        <f t="shared" si="131"/>
        <v>5992845378.4800911</v>
      </c>
      <c r="S86" s="291">
        <f t="shared" ref="S86:Z86" si="140">+S85*82.8691479%</f>
        <v>795896013.71857512</v>
      </c>
      <c r="T86" s="291">
        <f t="shared" si="140"/>
        <v>719348173.31318426</v>
      </c>
      <c r="U86" s="291">
        <v>709324075.89052248</v>
      </c>
      <c r="V86" s="291">
        <f t="shared" si="140"/>
        <v>0</v>
      </c>
      <c r="W86" s="291">
        <f t="shared" si="140"/>
        <v>0</v>
      </c>
      <c r="X86" s="291">
        <f t="shared" si="140"/>
        <v>0</v>
      </c>
      <c r="Y86" s="291">
        <f t="shared" si="140"/>
        <v>0</v>
      </c>
      <c r="Z86" s="291">
        <f t="shared" si="140"/>
        <v>0</v>
      </c>
      <c r="AA86" s="292">
        <f t="shared" si="133"/>
        <v>2224568262.9222817</v>
      </c>
      <c r="AB86" s="292">
        <f t="shared" si="119"/>
        <v>8217413641.4023724</v>
      </c>
      <c r="AC86" s="37">
        <f t="shared" si="120"/>
        <v>0.66107543033333327</v>
      </c>
    </row>
    <row r="87" spans="1:29" s="5" customFormat="1" ht="28.5" x14ac:dyDescent="0.2">
      <c r="A87" s="413"/>
      <c r="B87" s="97" t="s">
        <v>511</v>
      </c>
      <c r="C87" s="98" t="s">
        <v>512</v>
      </c>
      <c r="D87" s="291">
        <f>+D85*0.095%</f>
        <v>14250000</v>
      </c>
      <c r="E87" s="291">
        <f>SUM('ADICIONES  2018'!C87:K87)</f>
        <v>0</v>
      </c>
      <c r="F87" s="291">
        <f>+F85*0.095%</f>
        <v>0</v>
      </c>
      <c r="G87" s="291">
        <f>+G85*0.095%</f>
        <v>0</v>
      </c>
      <c r="H87" s="291">
        <f>+H85*0.095%</f>
        <v>0</v>
      </c>
      <c r="I87" s="291">
        <f>+I85*0.095%</f>
        <v>0</v>
      </c>
      <c r="J87" s="291">
        <f>+J85*0.095%</f>
        <v>0</v>
      </c>
      <c r="K87" s="292">
        <f t="shared" si="129"/>
        <v>14250000</v>
      </c>
      <c r="L87" s="291">
        <f t="shared" ref="L87:P87" si="141">+L85*0.095%</f>
        <v>1973307.8776499999</v>
      </c>
      <c r="M87" s="291">
        <f t="shared" si="141"/>
        <v>437789.15740000003</v>
      </c>
      <c r="N87" s="291">
        <f t="shared" si="141"/>
        <v>1092650.4913999999</v>
      </c>
      <c r="O87" s="291">
        <f t="shared" si="141"/>
        <v>1041435.63135</v>
      </c>
      <c r="P87" s="291">
        <f t="shared" si="141"/>
        <v>1263551.0207</v>
      </c>
      <c r="Q87" s="291">
        <v>1061377.6228499999</v>
      </c>
      <c r="R87" s="292">
        <f t="shared" si="131"/>
        <v>6870111.8013500003</v>
      </c>
      <c r="S87" s="291">
        <f t="shared" ref="S87:Z87" si="142">+S85*0.095%</f>
        <v>912403.75</v>
      </c>
      <c r="T87" s="291">
        <f t="shared" si="142"/>
        <v>824650.40604999999</v>
      </c>
      <c r="U87" s="291">
        <v>813158.92484999984</v>
      </c>
      <c r="V87" s="291">
        <f t="shared" si="142"/>
        <v>0</v>
      </c>
      <c r="W87" s="291">
        <f t="shared" si="142"/>
        <v>0</v>
      </c>
      <c r="X87" s="291">
        <f t="shared" si="142"/>
        <v>0</v>
      </c>
      <c r="Y87" s="291">
        <f t="shared" si="142"/>
        <v>0</v>
      </c>
      <c r="Z87" s="291">
        <f t="shared" si="142"/>
        <v>0</v>
      </c>
      <c r="AA87" s="292">
        <f t="shared" si="133"/>
        <v>2550213.0808999995</v>
      </c>
      <c r="AB87" s="292">
        <f t="shared" si="119"/>
        <v>9420324.8822499998</v>
      </c>
      <c r="AC87" s="37">
        <f t="shared" si="120"/>
        <v>0.66107543033333327</v>
      </c>
    </row>
    <row r="88" spans="1:29" ht="42.75" x14ac:dyDescent="0.2">
      <c r="B88" s="97" t="s">
        <v>513</v>
      </c>
      <c r="C88" s="98" t="s">
        <v>514</v>
      </c>
      <c r="D88" s="291">
        <f>+D85*5%</f>
        <v>750000000</v>
      </c>
      <c r="E88" s="291">
        <f>SUM('ADICIONES  2018'!C88:K88)</f>
        <v>0</v>
      </c>
      <c r="F88" s="291">
        <f>+F85*5%</f>
        <v>0</v>
      </c>
      <c r="G88" s="291">
        <f>+G85*5%</f>
        <v>0</v>
      </c>
      <c r="H88" s="291">
        <f>+H85*5%</f>
        <v>0</v>
      </c>
      <c r="I88" s="291">
        <f>+I85*5%</f>
        <v>0</v>
      </c>
      <c r="J88" s="291">
        <f>+J85*5%</f>
        <v>0</v>
      </c>
      <c r="K88" s="292">
        <f t="shared" si="129"/>
        <v>750000000</v>
      </c>
      <c r="L88" s="291">
        <f t="shared" ref="L88:P88" si="143">+L85*5%</f>
        <v>103858309.35000001</v>
      </c>
      <c r="M88" s="291">
        <f t="shared" si="143"/>
        <v>23041534.600000001</v>
      </c>
      <c r="N88" s="291">
        <f t="shared" si="143"/>
        <v>57507920.600000001</v>
      </c>
      <c r="O88" s="291">
        <f t="shared" si="143"/>
        <v>54812401.650000006</v>
      </c>
      <c r="P88" s="291">
        <f t="shared" si="143"/>
        <v>66502685.300000004</v>
      </c>
      <c r="Q88" s="291">
        <v>55861980.150000006</v>
      </c>
      <c r="R88" s="292">
        <f t="shared" si="131"/>
        <v>361584831.64999998</v>
      </c>
      <c r="S88" s="291">
        <f t="shared" ref="S88:Z88" si="144">+S85*5%</f>
        <v>48021250</v>
      </c>
      <c r="T88" s="291">
        <f t="shared" si="144"/>
        <v>43402652.950000003</v>
      </c>
      <c r="U88" s="291">
        <v>42797838.149999999</v>
      </c>
      <c r="V88" s="291">
        <f t="shared" si="144"/>
        <v>0</v>
      </c>
      <c r="W88" s="291">
        <f t="shared" si="144"/>
        <v>0</v>
      </c>
      <c r="X88" s="291">
        <f t="shared" si="144"/>
        <v>0</v>
      </c>
      <c r="Y88" s="291">
        <f t="shared" si="144"/>
        <v>0</v>
      </c>
      <c r="Z88" s="291">
        <f t="shared" si="144"/>
        <v>0</v>
      </c>
      <c r="AA88" s="292">
        <f t="shared" si="133"/>
        <v>134221741.09999999</v>
      </c>
      <c r="AB88" s="292">
        <f t="shared" si="119"/>
        <v>495806572.75</v>
      </c>
      <c r="AC88" s="37">
        <f t="shared" si="120"/>
        <v>0.66107543033333338</v>
      </c>
    </row>
    <row r="89" spans="1:29" ht="28.5" x14ac:dyDescent="0.2">
      <c r="B89" s="97" t="s">
        <v>515</v>
      </c>
      <c r="C89" s="98" t="s">
        <v>516</v>
      </c>
      <c r="D89" s="291">
        <f>+D85*9.4905%</f>
        <v>1423575000</v>
      </c>
      <c r="E89" s="291">
        <f>SUM('ADICIONES  2018'!C89:K89)</f>
        <v>0</v>
      </c>
      <c r="F89" s="291">
        <f>+F85*9.4905%</f>
        <v>0</v>
      </c>
      <c r="G89" s="291">
        <f>+G85*9.4905%</f>
        <v>0</v>
      </c>
      <c r="H89" s="291">
        <f>+H85*9.4905%</f>
        <v>0</v>
      </c>
      <c r="I89" s="291">
        <f>+I85*9.4905%</f>
        <v>0</v>
      </c>
      <c r="J89" s="291">
        <f>+J85*9.4905%</f>
        <v>0</v>
      </c>
      <c r="K89" s="292">
        <f t="shared" si="129"/>
        <v>1423575000</v>
      </c>
      <c r="L89" s="291">
        <f t="shared" ref="L89:P89" si="145">+L85*9.4905%</f>
        <v>197133456.97723502</v>
      </c>
      <c r="M89" s="291">
        <f t="shared" si="145"/>
        <v>43735136.824260004</v>
      </c>
      <c r="N89" s="291">
        <f t="shared" si="145"/>
        <v>109155784.09086001</v>
      </c>
      <c r="O89" s="291">
        <f t="shared" si="145"/>
        <v>104039419.57186501</v>
      </c>
      <c r="P89" s="291">
        <f t="shared" si="145"/>
        <v>126228746.96793</v>
      </c>
      <c r="Q89" s="291">
        <v>106031624.522715</v>
      </c>
      <c r="R89" s="292">
        <f t="shared" si="131"/>
        <v>686324168.95486498</v>
      </c>
      <c r="S89" s="291">
        <f t="shared" ref="S89:Z89" si="146">+S85*9.4905%</f>
        <v>91149134.625</v>
      </c>
      <c r="T89" s="291">
        <f t="shared" si="146"/>
        <v>82382575.564394996</v>
      </c>
      <c r="U89" s="291">
        <v>81234576.592514992</v>
      </c>
      <c r="V89" s="291">
        <f t="shared" si="146"/>
        <v>0</v>
      </c>
      <c r="W89" s="291">
        <f t="shared" si="146"/>
        <v>0</v>
      </c>
      <c r="X89" s="291">
        <f t="shared" si="146"/>
        <v>0</v>
      </c>
      <c r="Y89" s="291">
        <f t="shared" si="146"/>
        <v>0</v>
      </c>
      <c r="Z89" s="291">
        <f t="shared" si="146"/>
        <v>0</v>
      </c>
      <c r="AA89" s="292">
        <f t="shared" si="133"/>
        <v>254766286.78191</v>
      </c>
      <c r="AB89" s="292">
        <f t="shared" si="119"/>
        <v>941090455.73677492</v>
      </c>
      <c r="AC89" s="37">
        <f t="shared" si="120"/>
        <v>0.66107543033333327</v>
      </c>
    </row>
    <row r="90" spans="1:29" ht="58.5" hidden="1" customHeight="1" x14ac:dyDescent="0.2">
      <c r="B90" s="97" t="s">
        <v>517</v>
      </c>
      <c r="C90" s="162" t="s">
        <v>1361</v>
      </c>
      <c r="D90" s="291">
        <f>+D85*0%</f>
        <v>0</v>
      </c>
      <c r="E90" s="291">
        <f>SUM('ADICIONES  2018'!C90:K90)</f>
        <v>0</v>
      </c>
      <c r="F90" s="291">
        <f>+F85*0%</f>
        <v>0</v>
      </c>
      <c r="G90" s="291">
        <f>+G85*0%</f>
        <v>0</v>
      </c>
      <c r="H90" s="291">
        <f>+H85*0%</f>
        <v>0</v>
      </c>
      <c r="I90" s="291">
        <f>+I85*0%</f>
        <v>0</v>
      </c>
      <c r="J90" s="291">
        <f>+J85*0%</f>
        <v>0</v>
      </c>
      <c r="K90" s="292">
        <f t="shared" si="129"/>
        <v>0</v>
      </c>
      <c r="L90" s="291">
        <f t="shared" ref="L90:P90" si="147">+L85*0%</f>
        <v>0</v>
      </c>
      <c r="M90" s="291">
        <f t="shared" si="147"/>
        <v>0</v>
      </c>
      <c r="N90" s="291">
        <f t="shared" si="147"/>
        <v>0</v>
      </c>
      <c r="O90" s="291">
        <f t="shared" si="147"/>
        <v>0</v>
      </c>
      <c r="P90" s="291">
        <f t="shared" si="147"/>
        <v>0</v>
      </c>
      <c r="Q90" s="291">
        <v>0</v>
      </c>
      <c r="R90" s="292">
        <f t="shared" si="131"/>
        <v>0</v>
      </c>
      <c r="S90" s="291">
        <f t="shared" ref="S90:Z90" si="148">+S85*0%</f>
        <v>0</v>
      </c>
      <c r="T90" s="291">
        <f t="shared" si="148"/>
        <v>0</v>
      </c>
      <c r="U90" s="291">
        <v>0</v>
      </c>
      <c r="V90" s="291">
        <f t="shared" si="148"/>
        <v>0</v>
      </c>
      <c r="W90" s="291">
        <f t="shared" si="148"/>
        <v>0</v>
      </c>
      <c r="X90" s="291">
        <f t="shared" si="148"/>
        <v>0</v>
      </c>
      <c r="Y90" s="291">
        <f t="shared" si="148"/>
        <v>0</v>
      </c>
      <c r="Z90" s="291">
        <f t="shared" si="148"/>
        <v>0</v>
      </c>
      <c r="AA90" s="292">
        <f t="shared" si="133"/>
        <v>0</v>
      </c>
      <c r="AB90" s="292">
        <f t="shared" si="119"/>
        <v>0</v>
      </c>
      <c r="AC90" s="37" t="e">
        <f t="shared" si="120"/>
        <v>#DIV/0!</v>
      </c>
    </row>
    <row r="91" spans="1:29" s="5" customFormat="1" ht="42.75" x14ac:dyDescent="0.2">
      <c r="A91" s="159"/>
      <c r="B91" s="97" t="s">
        <v>518</v>
      </c>
      <c r="C91" s="98" t="s">
        <v>519</v>
      </c>
      <c r="D91" s="291">
        <f>+D85*1.70829%</f>
        <v>256243500.00000003</v>
      </c>
      <c r="E91" s="291">
        <f>SUM('ADICIONES  2018'!C91:K91)</f>
        <v>0</v>
      </c>
      <c r="F91" s="291">
        <f>+F85*1.70829%</f>
        <v>0</v>
      </c>
      <c r="G91" s="291">
        <f>+G85*1.70829%</f>
        <v>0</v>
      </c>
      <c r="H91" s="291">
        <f>+H85*1.70829%</f>
        <v>0</v>
      </c>
      <c r="I91" s="291">
        <f>+I85*1.70829%</f>
        <v>0</v>
      </c>
      <c r="J91" s="291">
        <f>+J85*1.70829%</f>
        <v>0</v>
      </c>
      <c r="K91" s="292">
        <f t="shared" si="129"/>
        <v>256243500.00000003</v>
      </c>
      <c r="L91" s="291">
        <f t="shared" ref="L91:P91" si="149">+L85*1.70829%</f>
        <v>35484022.255902305</v>
      </c>
      <c r="M91" s="291">
        <f t="shared" si="149"/>
        <v>7872324.628366801</v>
      </c>
      <c r="N91" s="291">
        <f t="shared" si="149"/>
        <v>19648041.1363548</v>
      </c>
      <c r="O91" s="291">
        <f t="shared" si="149"/>
        <v>18727095.522935703</v>
      </c>
      <c r="P91" s="291">
        <f t="shared" si="149"/>
        <v>22721174.454227403</v>
      </c>
      <c r="Q91" s="291">
        <v>19085692.4140887</v>
      </c>
      <c r="R91" s="292">
        <f t="shared" si="131"/>
        <v>123538350.41187571</v>
      </c>
      <c r="S91" s="291">
        <f t="shared" ref="S91:Z91" si="150">+S85*1.70829%</f>
        <v>16406844.232500002</v>
      </c>
      <c r="T91" s="291">
        <f t="shared" si="150"/>
        <v>14828863.601591101</v>
      </c>
      <c r="U91" s="291">
        <v>14622223.786652699</v>
      </c>
      <c r="V91" s="291">
        <f t="shared" si="150"/>
        <v>0</v>
      </c>
      <c r="W91" s="291">
        <f t="shared" si="150"/>
        <v>0</v>
      </c>
      <c r="X91" s="291">
        <f t="shared" si="150"/>
        <v>0</v>
      </c>
      <c r="Y91" s="291">
        <f t="shared" si="150"/>
        <v>0</v>
      </c>
      <c r="Z91" s="291">
        <f t="shared" si="150"/>
        <v>0</v>
      </c>
      <c r="AA91" s="292">
        <f t="shared" si="133"/>
        <v>45857931.620743804</v>
      </c>
      <c r="AB91" s="292">
        <f t="shared" si="119"/>
        <v>169396282.03261951</v>
      </c>
      <c r="AC91" s="37">
        <f t="shared" si="120"/>
        <v>0.66107543033333327</v>
      </c>
    </row>
    <row r="92" spans="1:29" s="5" customFormat="1" ht="57" x14ac:dyDescent="0.2">
      <c r="A92" s="413"/>
      <c r="B92" s="97" t="s">
        <v>520</v>
      </c>
      <c r="C92" s="98" t="s">
        <v>521</v>
      </c>
      <c r="D92" s="291">
        <f>+D85*0.8370621%</f>
        <v>125559315</v>
      </c>
      <c r="E92" s="291">
        <f>SUM('ADICIONES  2018'!C92:K92)</f>
        <v>0</v>
      </c>
      <c r="F92" s="291">
        <f>+F85*0.8370621%</f>
        <v>0</v>
      </c>
      <c r="G92" s="291">
        <f>+G85*0.8370621%</f>
        <v>0</v>
      </c>
      <c r="H92" s="291">
        <f>+H85*0.8370621%</f>
        <v>0</v>
      </c>
      <c r="I92" s="291">
        <f>+I85*0.8370621%</f>
        <v>0</v>
      </c>
      <c r="J92" s="291">
        <f>+J85*0.8370621%</f>
        <v>0</v>
      </c>
      <c r="K92" s="292">
        <f t="shared" si="129"/>
        <v>125559315</v>
      </c>
      <c r="L92" s="291">
        <f t="shared" ref="L92:P92" si="151">+L85*0.8370621%</f>
        <v>17387170.905392125</v>
      </c>
      <c r="M92" s="291">
        <f t="shared" si="151"/>
        <v>3857439.0678997319</v>
      </c>
      <c r="N92" s="291">
        <f t="shared" si="151"/>
        <v>9627540.1568138525</v>
      </c>
      <c r="O92" s="291">
        <f t="shared" si="151"/>
        <v>9176276.806238493</v>
      </c>
      <c r="P92" s="291">
        <f t="shared" si="151"/>
        <v>11133375.482571427</v>
      </c>
      <c r="Q92" s="291">
        <v>9351989.2829034626</v>
      </c>
      <c r="R92" s="292">
        <f t="shared" si="131"/>
        <v>60533791.701819092</v>
      </c>
      <c r="S92" s="291">
        <f t="shared" ref="S92:Z92" si="152">+S85*0.8370621%</f>
        <v>8039353.6739250002</v>
      </c>
      <c r="T92" s="291">
        <f t="shared" si="152"/>
        <v>7266143.1647796389</v>
      </c>
      <c r="U92" s="291">
        <v>7164889.6554598222</v>
      </c>
      <c r="V92" s="291">
        <f t="shared" si="152"/>
        <v>0</v>
      </c>
      <c r="W92" s="291">
        <f t="shared" si="152"/>
        <v>0</v>
      </c>
      <c r="X92" s="291">
        <f t="shared" si="152"/>
        <v>0</v>
      </c>
      <c r="Y92" s="291">
        <f t="shared" si="152"/>
        <v>0</v>
      </c>
      <c r="Z92" s="291">
        <f t="shared" si="152"/>
        <v>0</v>
      </c>
      <c r="AA92" s="292">
        <f t="shared" si="133"/>
        <v>22470386.494164459</v>
      </c>
      <c r="AB92" s="292">
        <f t="shared" si="119"/>
        <v>83004178.195983559</v>
      </c>
      <c r="AC92" s="37">
        <f t="shared" si="120"/>
        <v>0.66107543033333338</v>
      </c>
    </row>
    <row r="93" spans="1:29" s="5" customFormat="1" ht="42.75" x14ac:dyDescent="0.2">
      <c r="A93" s="413">
        <v>1</v>
      </c>
      <c r="B93" s="97" t="s">
        <v>2329</v>
      </c>
      <c r="C93" s="98" t="s">
        <v>2330</v>
      </c>
      <c r="D93" s="291"/>
      <c r="E93" s="291">
        <f>SUM('ADICIONES  2018'!C93:K93)</f>
        <v>15149171838</v>
      </c>
      <c r="F93" s="291"/>
      <c r="G93" s="291"/>
      <c r="H93" s="291"/>
      <c r="I93" s="291"/>
      <c r="J93" s="291"/>
      <c r="K93" s="292">
        <f t="shared" si="129"/>
        <v>15149171838</v>
      </c>
      <c r="L93" s="291"/>
      <c r="M93" s="291"/>
      <c r="N93" s="291"/>
      <c r="O93" s="291"/>
      <c r="P93" s="291"/>
      <c r="Q93" s="291">
        <v>6068171838</v>
      </c>
      <c r="R93" s="292">
        <f t="shared" si="131"/>
        <v>6068171838</v>
      </c>
      <c r="S93" s="291"/>
      <c r="T93" s="291"/>
      <c r="U93" s="291">
        <v>2723059883</v>
      </c>
      <c r="V93" s="291"/>
      <c r="W93" s="291"/>
      <c r="X93" s="291"/>
      <c r="Y93" s="291"/>
      <c r="Z93" s="291"/>
      <c r="AA93" s="292">
        <f t="shared" ref="AA93" si="153">SUM(S93:Z93)</f>
        <v>2723059883</v>
      </c>
      <c r="AB93" s="292">
        <f t="shared" si="119"/>
        <v>8791231721</v>
      </c>
      <c r="AC93" s="37">
        <f t="shared" si="120"/>
        <v>0.58031104373297693</v>
      </c>
    </row>
    <row r="94" spans="1:29" s="79" customFormat="1" ht="31.5" x14ac:dyDescent="0.2">
      <c r="A94" s="412"/>
      <c r="B94" s="111" t="s">
        <v>522</v>
      </c>
      <c r="C94" s="107" t="s">
        <v>523</v>
      </c>
      <c r="D94" s="106">
        <f>+D95+D102</f>
        <v>48000000000</v>
      </c>
      <c r="E94" s="106">
        <f>SUM('ADICIONES  2018'!C94:K94)</f>
        <v>0</v>
      </c>
      <c r="F94" s="106">
        <f>+F95+F102</f>
        <v>0</v>
      </c>
      <c r="G94" s="106">
        <f>+G95+G102</f>
        <v>0</v>
      </c>
      <c r="H94" s="106">
        <f>+H95+H102</f>
        <v>0</v>
      </c>
      <c r="I94" s="106">
        <f>+I95+I102</f>
        <v>0</v>
      </c>
      <c r="J94" s="106">
        <f>+J95+J102</f>
        <v>0</v>
      </c>
      <c r="K94" s="290">
        <f t="shared" si="129"/>
        <v>48000000000</v>
      </c>
      <c r="L94" s="106">
        <f t="shared" ref="L94:Q94" si="154">+L95+L102</f>
        <v>5528138420</v>
      </c>
      <c r="M94" s="106">
        <f t="shared" si="154"/>
        <v>6674989213.6000004</v>
      </c>
      <c r="N94" s="106">
        <f t="shared" si="154"/>
        <v>12431925331</v>
      </c>
      <c r="O94" s="106">
        <f t="shared" si="154"/>
        <v>9389168952.9200001</v>
      </c>
      <c r="P94" s="106">
        <f t="shared" si="154"/>
        <v>4673738842.6900005</v>
      </c>
      <c r="Q94" s="106">
        <f t="shared" si="154"/>
        <v>5028572948.1900005</v>
      </c>
      <c r="R94" s="290">
        <f t="shared" si="131"/>
        <v>43726533708.400002</v>
      </c>
      <c r="S94" s="106">
        <f t="shared" ref="S94:Z94" si="155">+S95+S102</f>
        <v>4189319312.7999997</v>
      </c>
      <c r="T94" s="106">
        <f t="shared" si="155"/>
        <v>1685805720.4000001</v>
      </c>
      <c r="U94" s="106">
        <f t="shared" si="155"/>
        <v>1409562800.5</v>
      </c>
      <c r="V94" s="106">
        <f t="shared" si="155"/>
        <v>0</v>
      </c>
      <c r="W94" s="106">
        <f t="shared" si="155"/>
        <v>0</v>
      </c>
      <c r="X94" s="106">
        <f t="shared" si="155"/>
        <v>0</v>
      </c>
      <c r="Y94" s="106">
        <f t="shared" si="155"/>
        <v>0</v>
      </c>
      <c r="Z94" s="106">
        <f t="shared" si="155"/>
        <v>0</v>
      </c>
      <c r="AA94" s="290">
        <f t="shared" si="133"/>
        <v>7284687833.6999998</v>
      </c>
      <c r="AB94" s="290">
        <f t="shared" si="119"/>
        <v>51011221542.099998</v>
      </c>
      <c r="AC94" s="105">
        <f t="shared" si="120"/>
        <v>1.0627337821270832</v>
      </c>
    </row>
    <row r="95" spans="1:29" s="79" customFormat="1" ht="31.5" x14ac:dyDescent="0.2">
      <c r="A95" s="412">
        <v>1</v>
      </c>
      <c r="B95" s="111" t="s">
        <v>524</v>
      </c>
      <c r="C95" s="107" t="s">
        <v>525</v>
      </c>
      <c r="D95" s="106">
        <v>43000000000</v>
      </c>
      <c r="E95" s="106">
        <f>SUM('ADICIONES  2018'!C95:K95)</f>
        <v>0</v>
      </c>
      <c r="F95" s="106"/>
      <c r="G95" s="106"/>
      <c r="H95" s="106"/>
      <c r="I95" s="106"/>
      <c r="J95" s="106"/>
      <c r="K95" s="290">
        <f t="shared" si="129"/>
        <v>43000000000</v>
      </c>
      <c r="L95" s="106">
        <v>4778720040</v>
      </c>
      <c r="M95" s="106">
        <v>6008977496</v>
      </c>
      <c r="N95" s="106">
        <v>11643151264</v>
      </c>
      <c r="O95" s="106">
        <v>8581262776</v>
      </c>
      <c r="P95" s="106">
        <v>4099374728</v>
      </c>
      <c r="Q95" s="106">
        <v>4533688652.8000002</v>
      </c>
      <c r="R95" s="290">
        <f t="shared" si="131"/>
        <v>39645174956.800003</v>
      </c>
      <c r="S95" s="106">
        <v>3568011315.1999998</v>
      </c>
      <c r="T95" s="106">
        <v>1152461984</v>
      </c>
      <c r="U95" s="106">
        <v>926700752</v>
      </c>
      <c r="V95" s="106"/>
      <c r="W95" s="106"/>
      <c r="X95" s="106"/>
      <c r="Y95" s="106"/>
      <c r="Z95" s="106"/>
      <c r="AA95" s="290">
        <f t="shared" si="133"/>
        <v>5647174051.1999998</v>
      </c>
      <c r="AB95" s="290">
        <f t="shared" si="119"/>
        <v>45292349008</v>
      </c>
      <c r="AC95" s="105">
        <f t="shared" si="120"/>
        <v>1.0533104420465116</v>
      </c>
    </row>
    <row r="96" spans="1:29" ht="28.5" x14ac:dyDescent="0.2">
      <c r="B96" s="97" t="s">
        <v>526</v>
      </c>
      <c r="C96" s="98" t="s">
        <v>527</v>
      </c>
      <c r="D96" s="291">
        <f>+D95*87.230682%</f>
        <v>37509193260</v>
      </c>
      <c r="E96" s="291">
        <f>SUM('ADICIONES  2018'!C96:K96)</f>
        <v>0</v>
      </c>
      <c r="F96" s="291">
        <f>+F95*87.230682%</f>
        <v>0</v>
      </c>
      <c r="G96" s="291">
        <f>+G95*87.230682%</f>
        <v>0</v>
      </c>
      <c r="H96" s="291">
        <f>+H95*87.230682%</f>
        <v>0</v>
      </c>
      <c r="I96" s="291">
        <f>+I95*87.230682%</f>
        <v>0</v>
      </c>
      <c r="J96" s="291">
        <f>+J95*87.230682%</f>
        <v>0</v>
      </c>
      <c r="K96" s="292">
        <f t="shared" si="129"/>
        <v>37509193260</v>
      </c>
      <c r="L96" s="291">
        <f t="shared" ref="L96:Q96" si="156">+L95*87.230682%</f>
        <v>4168510081.7626729</v>
      </c>
      <c r="M96" s="291">
        <f t="shared" si="156"/>
        <v>5241672050.9873228</v>
      </c>
      <c r="N96" s="291">
        <f t="shared" si="156"/>
        <v>10156400253.87882</v>
      </c>
      <c r="O96" s="291">
        <f t="shared" si="156"/>
        <v>7485494043.7169323</v>
      </c>
      <c r="P96" s="291">
        <f t="shared" si="156"/>
        <v>3575912532.9700451</v>
      </c>
      <c r="Q96" s="291">
        <f t="shared" si="156"/>
        <v>3954767531.5940523</v>
      </c>
      <c r="R96" s="292">
        <f>SUM(L96:Q96)</f>
        <v>34582756494.909851</v>
      </c>
      <c r="S96" s="291">
        <f t="shared" ref="S96:Z96" si="157">+S95*87.230682%</f>
        <v>3112400604.0861297</v>
      </c>
      <c r="T96" s="291">
        <f t="shared" si="157"/>
        <v>1005300448.4339309</v>
      </c>
      <c r="U96" s="291">
        <f t="shared" si="157"/>
        <v>808367386.06872869</v>
      </c>
      <c r="V96" s="291">
        <f t="shared" si="157"/>
        <v>0</v>
      </c>
      <c r="W96" s="291">
        <f t="shared" si="157"/>
        <v>0</v>
      </c>
      <c r="X96" s="291">
        <f t="shared" si="157"/>
        <v>0</v>
      </c>
      <c r="Y96" s="291">
        <f t="shared" si="157"/>
        <v>0</v>
      </c>
      <c r="Z96" s="291">
        <f t="shared" si="157"/>
        <v>0</v>
      </c>
      <c r="AA96" s="292">
        <f t="shared" si="133"/>
        <v>4926068438.588789</v>
      </c>
      <c r="AB96" s="292">
        <f t="shared" si="119"/>
        <v>39508824933.498642</v>
      </c>
      <c r="AC96" s="37">
        <f t="shared" si="120"/>
        <v>1.0533104420465118</v>
      </c>
    </row>
    <row r="97" spans="1:29" ht="28.5" x14ac:dyDescent="0.2">
      <c r="B97" s="97" t="s">
        <v>528</v>
      </c>
      <c r="C97" s="98" t="s">
        <v>529</v>
      </c>
      <c r="D97" s="291">
        <f>+D95*0.1%</f>
        <v>43000000</v>
      </c>
      <c r="E97" s="291">
        <f>SUM('ADICIONES  2018'!C97:K97)</f>
        <v>0</v>
      </c>
      <c r="F97" s="291">
        <f>+F95*0.1%</f>
        <v>0</v>
      </c>
      <c r="G97" s="291">
        <f>+G95*0.1%</f>
        <v>0</v>
      </c>
      <c r="H97" s="291">
        <f>+H95*0.1%</f>
        <v>0</v>
      </c>
      <c r="I97" s="291">
        <f>+I95*0.1%</f>
        <v>0</v>
      </c>
      <c r="J97" s="291">
        <f>+J95*0.1%</f>
        <v>0</v>
      </c>
      <c r="K97" s="292">
        <f t="shared" si="129"/>
        <v>43000000</v>
      </c>
      <c r="L97" s="291">
        <f t="shared" ref="L97:Q97" si="158">+L95*0.1%</f>
        <v>4778720.04</v>
      </c>
      <c r="M97" s="291">
        <f t="shared" si="158"/>
        <v>6008977.4960000003</v>
      </c>
      <c r="N97" s="291">
        <f t="shared" si="158"/>
        <v>11643151.264</v>
      </c>
      <c r="O97" s="291">
        <f t="shared" si="158"/>
        <v>8581262.7760000005</v>
      </c>
      <c r="P97" s="291">
        <f t="shared" si="158"/>
        <v>4099374.7280000001</v>
      </c>
      <c r="Q97" s="291">
        <f t="shared" si="158"/>
        <v>4533688.6528000003</v>
      </c>
      <c r="R97" s="292">
        <f t="shared" si="131"/>
        <v>39645174.956800006</v>
      </c>
      <c r="S97" s="291">
        <f t="shared" ref="S97:Z97" si="159">+S95*0.1%</f>
        <v>3568011.3152000001</v>
      </c>
      <c r="T97" s="291">
        <f t="shared" si="159"/>
        <v>1152461.9839999999</v>
      </c>
      <c r="U97" s="291">
        <f t="shared" si="159"/>
        <v>926700.75199999998</v>
      </c>
      <c r="V97" s="291">
        <f t="shared" si="159"/>
        <v>0</v>
      </c>
      <c r="W97" s="291">
        <f t="shared" si="159"/>
        <v>0</v>
      </c>
      <c r="X97" s="291">
        <f t="shared" si="159"/>
        <v>0</v>
      </c>
      <c r="Y97" s="291">
        <f t="shared" si="159"/>
        <v>0</v>
      </c>
      <c r="Z97" s="291">
        <f t="shared" si="159"/>
        <v>0</v>
      </c>
      <c r="AA97" s="292">
        <f t="shared" si="133"/>
        <v>5647174.0512000006</v>
      </c>
      <c r="AB97" s="292">
        <f t="shared" si="119"/>
        <v>45292349.008000009</v>
      </c>
      <c r="AC97" s="37">
        <f t="shared" si="120"/>
        <v>1.0533104420465118</v>
      </c>
    </row>
    <row r="98" spans="1:29" ht="28.5" x14ac:dyDescent="0.2">
      <c r="B98" s="97" t="s">
        <v>530</v>
      </c>
      <c r="C98" s="98" t="s">
        <v>531</v>
      </c>
      <c r="D98" s="291">
        <f>+D95*9.99%</f>
        <v>4295700000</v>
      </c>
      <c r="E98" s="291">
        <f>SUM('ADICIONES  2018'!C98:K98)</f>
        <v>0</v>
      </c>
      <c r="F98" s="291">
        <f>+F95*9.99%</f>
        <v>0</v>
      </c>
      <c r="G98" s="291">
        <f>+G95*9.99%</f>
        <v>0</v>
      </c>
      <c r="H98" s="291">
        <f>+H95*9.99%</f>
        <v>0</v>
      </c>
      <c r="I98" s="291">
        <f>+I95*9.99%</f>
        <v>0</v>
      </c>
      <c r="J98" s="291">
        <f>+J95*9.99%</f>
        <v>0</v>
      </c>
      <c r="K98" s="292">
        <f t="shared" si="129"/>
        <v>4295700000</v>
      </c>
      <c r="L98" s="291">
        <f t="shared" ref="L98:Q98" si="160">+L95*9.99%</f>
        <v>477394131.99599999</v>
      </c>
      <c r="M98" s="291">
        <f t="shared" si="160"/>
        <v>600296851.85039997</v>
      </c>
      <c r="N98" s="291">
        <f t="shared" si="160"/>
        <v>1163150811.2736001</v>
      </c>
      <c r="O98" s="291">
        <f t="shared" si="160"/>
        <v>857268151.32239997</v>
      </c>
      <c r="P98" s="291">
        <f t="shared" si="160"/>
        <v>409527535.3272</v>
      </c>
      <c r="Q98" s="291">
        <f t="shared" si="160"/>
        <v>452915496.41472006</v>
      </c>
      <c r="R98" s="292">
        <f t="shared" si="131"/>
        <v>3960552978.18432</v>
      </c>
      <c r="S98" s="291">
        <f t="shared" ref="S98:Z98" si="161">+S95*9.99%</f>
        <v>356444330.38848001</v>
      </c>
      <c r="T98" s="291">
        <f t="shared" si="161"/>
        <v>115130952.2016</v>
      </c>
      <c r="U98" s="291">
        <f t="shared" si="161"/>
        <v>92577405.124799997</v>
      </c>
      <c r="V98" s="291">
        <f t="shared" si="161"/>
        <v>0</v>
      </c>
      <c r="W98" s="291">
        <f t="shared" si="161"/>
        <v>0</v>
      </c>
      <c r="X98" s="291">
        <f t="shared" si="161"/>
        <v>0</v>
      </c>
      <c r="Y98" s="291">
        <f t="shared" si="161"/>
        <v>0</v>
      </c>
      <c r="Z98" s="291">
        <f t="shared" si="161"/>
        <v>0</v>
      </c>
      <c r="AA98" s="292">
        <f t="shared" si="133"/>
        <v>564152687.71487999</v>
      </c>
      <c r="AB98" s="292">
        <f t="shared" si="119"/>
        <v>4524705665.8992004</v>
      </c>
      <c r="AC98" s="37">
        <f t="shared" si="120"/>
        <v>1.0533104420465118</v>
      </c>
    </row>
    <row r="99" spans="1:29" s="5" customFormat="1" ht="42.75" hidden="1" x14ac:dyDescent="0.2">
      <c r="A99" s="159"/>
      <c r="B99" s="97" t="s">
        <v>532</v>
      </c>
      <c r="C99" s="162" t="s">
        <v>1362</v>
      </c>
      <c r="D99" s="291">
        <f>+D95*0%</f>
        <v>0</v>
      </c>
      <c r="E99" s="291">
        <f>SUM('ADICIONES  2018'!C99:K99)</f>
        <v>0</v>
      </c>
      <c r="F99" s="291">
        <f>+F95*0%</f>
        <v>0</v>
      </c>
      <c r="G99" s="291">
        <f>+G95*0%</f>
        <v>0</v>
      </c>
      <c r="H99" s="291">
        <f>+H95*0%</f>
        <v>0</v>
      </c>
      <c r="I99" s="291">
        <f>+I95*0%</f>
        <v>0</v>
      </c>
      <c r="J99" s="291">
        <f>+J95*0%</f>
        <v>0</v>
      </c>
      <c r="K99" s="292">
        <f t="shared" si="129"/>
        <v>0</v>
      </c>
      <c r="L99" s="291">
        <f t="shared" ref="L99:Q99" si="162">+L95*0%</f>
        <v>0</v>
      </c>
      <c r="M99" s="291">
        <f t="shared" si="162"/>
        <v>0</v>
      </c>
      <c r="N99" s="291">
        <f t="shared" si="162"/>
        <v>0</v>
      </c>
      <c r="O99" s="291">
        <f t="shared" si="162"/>
        <v>0</v>
      </c>
      <c r="P99" s="291">
        <f t="shared" si="162"/>
        <v>0</v>
      </c>
      <c r="Q99" s="291">
        <f t="shared" si="162"/>
        <v>0</v>
      </c>
      <c r="R99" s="292">
        <f t="shared" si="131"/>
        <v>0</v>
      </c>
      <c r="S99" s="291">
        <f t="shared" ref="S99:Z99" si="163">+S95*0%</f>
        <v>0</v>
      </c>
      <c r="T99" s="291">
        <f t="shared" si="163"/>
        <v>0</v>
      </c>
      <c r="U99" s="291">
        <f t="shared" si="163"/>
        <v>0</v>
      </c>
      <c r="V99" s="291">
        <f t="shared" si="163"/>
        <v>0</v>
      </c>
      <c r="W99" s="291">
        <f t="shared" si="163"/>
        <v>0</v>
      </c>
      <c r="X99" s="291">
        <f t="shared" si="163"/>
        <v>0</v>
      </c>
      <c r="Y99" s="291">
        <f t="shared" si="163"/>
        <v>0</v>
      </c>
      <c r="Z99" s="291">
        <f t="shared" si="163"/>
        <v>0</v>
      </c>
      <c r="AA99" s="292">
        <f t="shared" si="133"/>
        <v>0</v>
      </c>
      <c r="AB99" s="292">
        <f t="shared" si="119"/>
        <v>0</v>
      </c>
      <c r="AC99" s="37" t="e">
        <f t="shared" si="120"/>
        <v>#DIV/0!</v>
      </c>
    </row>
    <row r="100" spans="1:29" s="5" customFormat="1" ht="28.5" x14ac:dyDescent="0.2">
      <c r="A100" s="413"/>
      <c r="B100" s="97" t="s">
        <v>533</v>
      </c>
      <c r="C100" s="98" t="s">
        <v>534</v>
      </c>
      <c r="D100" s="291">
        <f>+D95*1.7982%</f>
        <v>773226000.00000012</v>
      </c>
      <c r="E100" s="291">
        <f>SUM('ADICIONES  2018'!C100:K100)</f>
        <v>0</v>
      </c>
      <c r="F100" s="291">
        <f>+F95*1.7982%</f>
        <v>0</v>
      </c>
      <c r="G100" s="291">
        <f>+G95*1.7982%</f>
        <v>0</v>
      </c>
      <c r="H100" s="291">
        <f>+H95*1.7982%</f>
        <v>0</v>
      </c>
      <c r="I100" s="291">
        <f>+I95*1.7982%</f>
        <v>0</v>
      </c>
      <c r="J100" s="291">
        <f>+J95*1.7982%</f>
        <v>0</v>
      </c>
      <c r="K100" s="292">
        <f t="shared" si="129"/>
        <v>773226000.00000012</v>
      </c>
      <c r="L100" s="291">
        <f t="shared" ref="L100:Q100" si="164">+L95*1.7982%</f>
        <v>85930943.759280011</v>
      </c>
      <c r="M100" s="291">
        <f t="shared" si="164"/>
        <v>108053433.33307201</v>
      </c>
      <c r="N100" s="291">
        <f t="shared" si="164"/>
        <v>209367146.02924803</v>
      </c>
      <c r="O100" s="291">
        <f t="shared" si="164"/>
        <v>154308267.23803201</v>
      </c>
      <c r="P100" s="291">
        <f t="shared" si="164"/>
        <v>73714956.358896002</v>
      </c>
      <c r="Q100" s="291">
        <f t="shared" si="164"/>
        <v>81524789.354649603</v>
      </c>
      <c r="R100" s="292">
        <f t="shared" si="131"/>
        <v>712899536.07317758</v>
      </c>
      <c r="S100" s="291">
        <f t="shared" ref="S100:Z100" si="165">+S95*1.7982%</f>
        <v>64159979.469926402</v>
      </c>
      <c r="T100" s="291">
        <f t="shared" si="165"/>
        <v>20723571.396288</v>
      </c>
      <c r="U100" s="291">
        <f t="shared" si="165"/>
        <v>16663932.922464002</v>
      </c>
      <c r="V100" s="291">
        <f t="shared" si="165"/>
        <v>0</v>
      </c>
      <c r="W100" s="291">
        <f t="shared" si="165"/>
        <v>0</v>
      </c>
      <c r="X100" s="291">
        <f t="shared" si="165"/>
        <v>0</v>
      </c>
      <c r="Y100" s="291">
        <f t="shared" si="165"/>
        <v>0</v>
      </c>
      <c r="Z100" s="291">
        <f t="shared" si="165"/>
        <v>0</v>
      </c>
      <c r="AA100" s="292">
        <f t="shared" si="133"/>
        <v>101547483.78867839</v>
      </c>
      <c r="AB100" s="292">
        <f t="shared" si="119"/>
        <v>814447019.86185598</v>
      </c>
      <c r="AC100" s="37">
        <f t="shared" si="120"/>
        <v>1.0533104420465114</v>
      </c>
    </row>
    <row r="101" spans="1:29" s="5" customFormat="1" ht="42.75" x14ac:dyDescent="0.2">
      <c r="A101" s="413"/>
      <c r="B101" s="97" t="s">
        <v>535</v>
      </c>
      <c r="C101" s="98" t="s">
        <v>536</v>
      </c>
      <c r="D101" s="291">
        <f>+D95*0.881118%</f>
        <v>378880740</v>
      </c>
      <c r="E101" s="291">
        <f>SUM('ADICIONES  2018'!C101:K101)</f>
        <v>0</v>
      </c>
      <c r="F101" s="291">
        <f>+F95*0.881118%</f>
        <v>0</v>
      </c>
      <c r="G101" s="291">
        <f>+G95*0.881118%</f>
        <v>0</v>
      </c>
      <c r="H101" s="291">
        <f>+H95*0.881118%</f>
        <v>0</v>
      </c>
      <c r="I101" s="291">
        <f>+I95*0.881118%</f>
        <v>0</v>
      </c>
      <c r="J101" s="291">
        <f>+J95*0.881118%</f>
        <v>0</v>
      </c>
      <c r="K101" s="292">
        <f t="shared" si="129"/>
        <v>378880740</v>
      </c>
      <c r="L101" s="291">
        <f t="shared" ref="L101:Q101" si="166">+L95*0.881118%</f>
        <v>42106162.442047201</v>
      </c>
      <c r="M101" s="291">
        <f t="shared" si="166"/>
        <v>52946182.333205283</v>
      </c>
      <c r="N101" s="291">
        <f t="shared" si="166"/>
        <v>102589901.55433153</v>
      </c>
      <c r="O101" s="291">
        <f t="shared" si="166"/>
        <v>75611050.946635678</v>
      </c>
      <c r="P101" s="291">
        <f t="shared" si="166"/>
        <v>36120328.615859039</v>
      </c>
      <c r="Q101" s="291">
        <f t="shared" si="166"/>
        <v>39947146.783778302</v>
      </c>
      <c r="R101" s="292">
        <f t="shared" si="131"/>
        <v>349320772.67585701</v>
      </c>
      <c r="S101" s="291">
        <f t="shared" ref="S101:Z101" si="167">+S95*0.881118%</f>
        <v>31438389.940263934</v>
      </c>
      <c r="T101" s="291">
        <f t="shared" si="167"/>
        <v>10154549.984181121</v>
      </c>
      <c r="U101" s="291">
        <f t="shared" si="167"/>
        <v>8165327.1320073605</v>
      </c>
      <c r="V101" s="291">
        <f t="shared" si="167"/>
        <v>0</v>
      </c>
      <c r="W101" s="291">
        <f t="shared" si="167"/>
        <v>0</v>
      </c>
      <c r="X101" s="291">
        <f t="shared" si="167"/>
        <v>0</v>
      </c>
      <c r="Y101" s="291">
        <f t="shared" si="167"/>
        <v>0</v>
      </c>
      <c r="Z101" s="291">
        <f t="shared" si="167"/>
        <v>0</v>
      </c>
      <c r="AA101" s="292">
        <f t="shared" si="133"/>
        <v>49758267.056452416</v>
      </c>
      <c r="AB101" s="292">
        <f t="shared" si="119"/>
        <v>399079039.7323094</v>
      </c>
      <c r="AC101" s="37">
        <f t="shared" si="120"/>
        <v>1.0533104420465116</v>
      </c>
    </row>
    <row r="102" spans="1:29" s="79" customFormat="1" ht="31.5" x14ac:dyDescent="0.2">
      <c r="A102" s="412">
        <v>1</v>
      </c>
      <c r="B102" s="111" t="s">
        <v>537</v>
      </c>
      <c r="C102" s="107" t="s">
        <v>538</v>
      </c>
      <c r="D102" s="106">
        <v>5000000000</v>
      </c>
      <c r="E102" s="106">
        <f>SUM('ADICIONES  2018'!C102:K102)</f>
        <v>0</v>
      </c>
      <c r="F102" s="106"/>
      <c r="G102" s="106"/>
      <c r="H102" s="106"/>
      <c r="I102" s="106"/>
      <c r="J102" s="106"/>
      <c r="K102" s="290">
        <f t="shared" si="129"/>
        <v>5000000000</v>
      </c>
      <c r="L102" s="106">
        <v>749418380</v>
      </c>
      <c r="M102" s="106">
        <v>666011717.60000002</v>
      </c>
      <c r="N102" s="106">
        <v>788774067</v>
      </c>
      <c r="O102" s="106">
        <v>807906176.91999996</v>
      </c>
      <c r="P102" s="106">
        <v>574364114.69000006</v>
      </c>
      <c r="Q102" s="106">
        <v>494884295.38999999</v>
      </c>
      <c r="R102" s="290">
        <f t="shared" si="131"/>
        <v>4081358751.5999999</v>
      </c>
      <c r="S102" s="106">
        <v>621307997.60000002</v>
      </c>
      <c r="T102" s="106">
        <v>533343736.39999998</v>
      </c>
      <c r="U102" s="106">
        <v>482862048.5</v>
      </c>
      <c r="V102" s="106"/>
      <c r="W102" s="106"/>
      <c r="X102" s="106"/>
      <c r="Y102" s="106"/>
      <c r="Z102" s="106"/>
      <c r="AA102" s="290">
        <f t="shared" si="133"/>
        <v>1637513782.5</v>
      </c>
      <c r="AB102" s="290">
        <f t="shared" si="119"/>
        <v>5718872534.1000004</v>
      </c>
      <c r="AC102" s="105">
        <f t="shared" si="120"/>
        <v>1.14377450682</v>
      </c>
    </row>
    <row r="103" spans="1:29" ht="42.75" x14ac:dyDescent="0.2">
      <c r="B103" s="97" t="s">
        <v>539</v>
      </c>
      <c r="C103" s="98" t="s">
        <v>540</v>
      </c>
      <c r="D103" s="291">
        <f>+D102*87.230682%</f>
        <v>4361534100</v>
      </c>
      <c r="E103" s="291">
        <f>SUM('ADICIONES  2018'!C103:K103)</f>
        <v>0</v>
      </c>
      <c r="F103" s="291">
        <f>+F102*87.230682%</f>
        <v>0</v>
      </c>
      <c r="G103" s="291">
        <f>+G102*87.230682%</f>
        <v>0</v>
      </c>
      <c r="H103" s="291">
        <f>+H102*87.230682%</f>
        <v>0</v>
      </c>
      <c r="I103" s="291">
        <f>+I102*87.230682%</f>
        <v>0</v>
      </c>
      <c r="J103" s="291">
        <f>+J102*87.230682%</f>
        <v>0</v>
      </c>
      <c r="K103" s="292">
        <f t="shared" si="129"/>
        <v>4361534100</v>
      </c>
      <c r="L103" s="291">
        <f t="shared" ref="L103:Q103" si="168">+L102*87.230682%</f>
        <v>653722763.90735161</v>
      </c>
      <c r="M103" s="291">
        <f t="shared" si="168"/>
        <v>580966563.46239412</v>
      </c>
      <c r="N103" s="291">
        <f t="shared" si="168"/>
        <v>688052998.08323693</v>
      </c>
      <c r="O103" s="291">
        <f t="shared" si="168"/>
        <v>704742068.04744256</v>
      </c>
      <c r="P103" s="291">
        <f t="shared" si="168"/>
        <v>501021734.40734923</v>
      </c>
      <c r="Q103" s="291">
        <f t="shared" si="168"/>
        <v>431690945.97959155</v>
      </c>
      <c r="R103" s="292">
        <f t="shared" si="131"/>
        <v>3560197073.8873658</v>
      </c>
      <c r="S103" s="291">
        <f t="shared" ref="S103:Z103" si="169">+S102*87.230682%</f>
        <v>541971203.6270237</v>
      </c>
      <c r="T103" s="291">
        <f t="shared" si="169"/>
        <v>465239378.66600227</v>
      </c>
      <c r="U103" s="291">
        <f t="shared" si="169"/>
        <v>421203858.02572078</v>
      </c>
      <c r="V103" s="291">
        <f t="shared" si="169"/>
        <v>0</v>
      </c>
      <c r="W103" s="291">
        <f t="shared" si="169"/>
        <v>0</v>
      </c>
      <c r="X103" s="291">
        <f t="shared" si="169"/>
        <v>0</v>
      </c>
      <c r="Y103" s="291">
        <f t="shared" si="169"/>
        <v>0</v>
      </c>
      <c r="Z103" s="291">
        <f t="shared" si="169"/>
        <v>0</v>
      </c>
      <c r="AA103" s="292">
        <f t="shared" si="133"/>
        <v>1428414440.3187468</v>
      </c>
      <c r="AB103" s="292">
        <f t="shared" si="119"/>
        <v>4988611514.2061129</v>
      </c>
      <c r="AC103" s="37">
        <f t="shared" si="120"/>
        <v>1.14377450682</v>
      </c>
    </row>
    <row r="104" spans="1:29" s="5" customFormat="1" ht="28.5" x14ac:dyDescent="0.2">
      <c r="A104" s="159"/>
      <c r="B104" s="97" t="s">
        <v>541</v>
      </c>
      <c r="C104" s="98" t="s">
        <v>542</v>
      </c>
      <c r="D104" s="291">
        <f>+D102*0.1%</f>
        <v>5000000</v>
      </c>
      <c r="E104" s="291">
        <f>SUM('ADICIONES  2018'!C104:K104)</f>
        <v>0</v>
      </c>
      <c r="F104" s="291">
        <f>+F102*0.1%</f>
        <v>0</v>
      </c>
      <c r="G104" s="291">
        <f>+G102*0.1%</f>
        <v>0</v>
      </c>
      <c r="H104" s="291">
        <f>+H102*0.1%</f>
        <v>0</v>
      </c>
      <c r="I104" s="291">
        <f>+I102*0.1%</f>
        <v>0</v>
      </c>
      <c r="J104" s="291">
        <f>+J102*0.1%</f>
        <v>0</v>
      </c>
      <c r="K104" s="292">
        <f t="shared" si="129"/>
        <v>5000000</v>
      </c>
      <c r="L104" s="291">
        <f t="shared" ref="L104:Q104" si="170">+L102*0.1%</f>
        <v>749418.38</v>
      </c>
      <c r="M104" s="291">
        <f t="shared" si="170"/>
        <v>666011.71760000009</v>
      </c>
      <c r="N104" s="291">
        <f t="shared" si="170"/>
        <v>788774.06700000004</v>
      </c>
      <c r="O104" s="291">
        <f t="shared" si="170"/>
        <v>807906.17692</v>
      </c>
      <c r="P104" s="291">
        <f t="shared" si="170"/>
        <v>574364.11469000007</v>
      </c>
      <c r="Q104" s="291">
        <f t="shared" si="170"/>
        <v>494884.29538999998</v>
      </c>
      <c r="R104" s="292">
        <f t="shared" si="131"/>
        <v>4081358.7516000001</v>
      </c>
      <c r="S104" s="291">
        <f t="shared" ref="S104:Z104" si="171">+S102*0.1%</f>
        <v>621307.9976</v>
      </c>
      <c r="T104" s="291">
        <f t="shared" si="171"/>
        <v>533343.73639999994</v>
      </c>
      <c r="U104" s="291">
        <f t="shared" si="171"/>
        <v>482862.04850000003</v>
      </c>
      <c r="V104" s="291">
        <f t="shared" si="171"/>
        <v>0</v>
      </c>
      <c r="W104" s="291">
        <f t="shared" si="171"/>
        <v>0</v>
      </c>
      <c r="X104" s="291">
        <f t="shared" si="171"/>
        <v>0</v>
      </c>
      <c r="Y104" s="291">
        <f t="shared" si="171"/>
        <v>0</v>
      </c>
      <c r="Z104" s="291">
        <f t="shared" si="171"/>
        <v>0</v>
      </c>
      <c r="AA104" s="292">
        <f t="shared" si="133"/>
        <v>1637513.7825</v>
      </c>
      <c r="AB104" s="292">
        <f t="shared" si="119"/>
        <v>5718872.5340999998</v>
      </c>
      <c r="AC104" s="37">
        <f t="shared" si="120"/>
        <v>1.14377450682</v>
      </c>
    </row>
    <row r="105" spans="1:29" s="5" customFormat="1" ht="28.5" x14ac:dyDescent="0.2">
      <c r="A105" s="159"/>
      <c r="B105" s="97" t="s">
        <v>543</v>
      </c>
      <c r="C105" s="98" t="s">
        <v>544</v>
      </c>
      <c r="D105" s="291">
        <f>+D102*9.99%</f>
        <v>499500000</v>
      </c>
      <c r="E105" s="291">
        <f>SUM('ADICIONES  2018'!C105:K105)</f>
        <v>0</v>
      </c>
      <c r="F105" s="291">
        <f>+F102*9.99%</f>
        <v>0</v>
      </c>
      <c r="G105" s="291">
        <f>+G102*9.99%</f>
        <v>0</v>
      </c>
      <c r="H105" s="291">
        <f>+H102*9.99%</f>
        <v>0</v>
      </c>
      <c r="I105" s="291">
        <f>+I102*9.99%</f>
        <v>0</v>
      </c>
      <c r="J105" s="291">
        <f>+J102*9.99%</f>
        <v>0</v>
      </c>
      <c r="K105" s="292">
        <f t="shared" si="129"/>
        <v>499500000</v>
      </c>
      <c r="L105" s="291">
        <f t="shared" ref="L105:Q105" si="172">+L102*9.99%</f>
        <v>74866896.162</v>
      </c>
      <c r="M105" s="291">
        <f t="shared" si="172"/>
        <v>66534570.588240005</v>
      </c>
      <c r="N105" s="291">
        <f t="shared" si="172"/>
        <v>78798529.293300003</v>
      </c>
      <c r="O105" s="291">
        <f t="shared" si="172"/>
        <v>80709827.074307993</v>
      </c>
      <c r="P105" s="291">
        <f t="shared" si="172"/>
        <v>57378975.057531007</v>
      </c>
      <c r="Q105" s="291">
        <f t="shared" si="172"/>
        <v>49438941.109461002</v>
      </c>
      <c r="R105" s="292">
        <f t="shared" si="131"/>
        <v>407727739.28483999</v>
      </c>
      <c r="S105" s="291">
        <f t="shared" ref="S105:Z105" si="173">+S102*9.99%</f>
        <v>62068668.960240006</v>
      </c>
      <c r="T105" s="291">
        <f t="shared" si="173"/>
        <v>53281039.26636</v>
      </c>
      <c r="U105" s="291">
        <f t="shared" si="173"/>
        <v>48237918.645149998</v>
      </c>
      <c r="V105" s="291">
        <f t="shared" si="173"/>
        <v>0</v>
      </c>
      <c r="W105" s="291">
        <f t="shared" si="173"/>
        <v>0</v>
      </c>
      <c r="X105" s="291">
        <f t="shared" si="173"/>
        <v>0</v>
      </c>
      <c r="Y105" s="291">
        <f t="shared" si="173"/>
        <v>0</v>
      </c>
      <c r="Z105" s="291">
        <f t="shared" si="173"/>
        <v>0</v>
      </c>
      <c r="AA105" s="292">
        <f t="shared" si="133"/>
        <v>163587626.87175</v>
      </c>
      <c r="AB105" s="292">
        <f t="shared" si="119"/>
        <v>571315366.15658998</v>
      </c>
      <c r="AC105" s="37">
        <f t="shared" si="120"/>
        <v>1.14377450682</v>
      </c>
    </row>
    <row r="106" spans="1:29" ht="42.75" hidden="1" x14ac:dyDescent="0.2">
      <c r="B106" s="97" t="s">
        <v>545</v>
      </c>
      <c r="C106" s="162" t="s">
        <v>1363</v>
      </c>
      <c r="D106" s="291">
        <f>+D102*0%</f>
        <v>0</v>
      </c>
      <c r="E106" s="291">
        <f>SUM('ADICIONES  2018'!C106:K106)</f>
        <v>0</v>
      </c>
      <c r="F106" s="291">
        <f>+F102*0%</f>
        <v>0</v>
      </c>
      <c r="G106" s="291">
        <f>+G102*0%</f>
        <v>0</v>
      </c>
      <c r="H106" s="291">
        <f>+H102*0%</f>
        <v>0</v>
      </c>
      <c r="I106" s="291">
        <f>+I102*0%</f>
        <v>0</v>
      </c>
      <c r="J106" s="291">
        <f>+J102*0%</f>
        <v>0</v>
      </c>
      <c r="K106" s="292">
        <f t="shared" si="129"/>
        <v>0</v>
      </c>
      <c r="L106" s="291">
        <f t="shared" ref="L106:Q106" si="174">+L102*0%</f>
        <v>0</v>
      </c>
      <c r="M106" s="291">
        <f t="shared" si="174"/>
        <v>0</v>
      </c>
      <c r="N106" s="291">
        <f t="shared" si="174"/>
        <v>0</v>
      </c>
      <c r="O106" s="291">
        <f t="shared" si="174"/>
        <v>0</v>
      </c>
      <c r="P106" s="291">
        <f t="shared" si="174"/>
        <v>0</v>
      </c>
      <c r="Q106" s="291">
        <f t="shared" si="174"/>
        <v>0</v>
      </c>
      <c r="R106" s="292">
        <f t="shared" si="131"/>
        <v>0</v>
      </c>
      <c r="S106" s="291">
        <f t="shared" ref="S106:Z106" si="175">+S102*0%</f>
        <v>0</v>
      </c>
      <c r="T106" s="291">
        <f t="shared" si="175"/>
        <v>0</v>
      </c>
      <c r="U106" s="291">
        <f t="shared" si="175"/>
        <v>0</v>
      </c>
      <c r="V106" s="291">
        <f t="shared" si="175"/>
        <v>0</v>
      </c>
      <c r="W106" s="291">
        <f t="shared" si="175"/>
        <v>0</v>
      </c>
      <c r="X106" s="291">
        <f t="shared" si="175"/>
        <v>0</v>
      </c>
      <c r="Y106" s="291">
        <f t="shared" si="175"/>
        <v>0</v>
      </c>
      <c r="Z106" s="291">
        <f t="shared" si="175"/>
        <v>0</v>
      </c>
      <c r="AA106" s="292">
        <f t="shared" si="133"/>
        <v>0</v>
      </c>
      <c r="AB106" s="292">
        <f t="shared" si="119"/>
        <v>0</v>
      </c>
      <c r="AC106" s="37" t="e">
        <f t="shared" si="120"/>
        <v>#DIV/0!</v>
      </c>
    </row>
    <row r="107" spans="1:29" s="5" customFormat="1" ht="28.5" x14ac:dyDescent="0.2">
      <c r="A107" s="159"/>
      <c r="B107" s="97" t="s">
        <v>546</v>
      </c>
      <c r="C107" s="98" t="s">
        <v>547</v>
      </c>
      <c r="D107" s="291">
        <f>+D102*1.7982%</f>
        <v>89910000</v>
      </c>
      <c r="E107" s="291">
        <f>SUM('ADICIONES  2018'!C107:K107)</f>
        <v>0</v>
      </c>
      <c r="F107" s="291">
        <f>+F102*1.7982%</f>
        <v>0</v>
      </c>
      <c r="G107" s="291">
        <f>+G102*1.7982%</f>
        <v>0</v>
      </c>
      <c r="H107" s="291">
        <f>+H102*1.7982%</f>
        <v>0</v>
      </c>
      <c r="I107" s="291">
        <f>+I102*1.7982%</f>
        <v>0</v>
      </c>
      <c r="J107" s="291">
        <f>+J102*1.7982%</f>
        <v>0</v>
      </c>
      <c r="K107" s="292">
        <f t="shared" si="129"/>
        <v>89910000</v>
      </c>
      <c r="L107" s="291">
        <f t="shared" ref="L107:Q107" si="176">+L102*1.7982%</f>
        <v>13476041.309160002</v>
      </c>
      <c r="M107" s="291">
        <f t="shared" si="176"/>
        <v>11976222.705883201</v>
      </c>
      <c r="N107" s="291">
        <f t="shared" si="176"/>
        <v>14183735.272794001</v>
      </c>
      <c r="O107" s="291">
        <f t="shared" si="176"/>
        <v>14527768.87337544</v>
      </c>
      <c r="P107" s="291">
        <f t="shared" si="176"/>
        <v>10328215.510355582</v>
      </c>
      <c r="Q107" s="291">
        <f t="shared" si="176"/>
        <v>8899009.3997029811</v>
      </c>
      <c r="R107" s="292">
        <f t="shared" si="131"/>
        <v>73390993.071271211</v>
      </c>
      <c r="S107" s="291">
        <f t="shared" ref="S107:Z107" si="177">+S102*1.7982%</f>
        <v>11172360.412843201</v>
      </c>
      <c r="T107" s="291">
        <f t="shared" si="177"/>
        <v>9590587.0679448005</v>
      </c>
      <c r="U107" s="291">
        <f t="shared" si="177"/>
        <v>8682825.3561270013</v>
      </c>
      <c r="V107" s="291">
        <f t="shared" si="177"/>
        <v>0</v>
      </c>
      <c r="W107" s="291">
        <f t="shared" si="177"/>
        <v>0</v>
      </c>
      <c r="X107" s="291">
        <f t="shared" si="177"/>
        <v>0</v>
      </c>
      <c r="Y107" s="291">
        <f t="shared" si="177"/>
        <v>0</v>
      </c>
      <c r="Z107" s="291">
        <f t="shared" si="177"/>
        <v>0</v>
      </c>
      <c r="AA107" s="292">
        <f t="shared" si="133"/>
        <v>29445772.836915001</v>
      </c>
      <c r="AB107" s="292">
        <f t="shared" si="119"/>
        <v>102836765.90818621</v>
      </c>
      <c r="AC107" s="37">
        <f t="shared" si="120"/>
        <v>1.14377450682</v>
      </c>
    </row>
    <row r="108" spans="1:29" ht="42.75" x14ac:dyDescent="0.2">
      <c r="B108" s="97" t="s">
        <v>548</v>
      </c>
      <c r="C108" s="98" t="s">
        <v>549</v>
      </c>
      <c r="D108" s="291">
        <f>+D102*0.881118%</f>
        <v>44055900</v>
      </c>
      <c r="E108" s="291">
        <f>SUM('ADICIONES  2018'!C108:K108)</f>
        <v>0</v>
      </c>
      <c r="F108" s="291">
        <f>+F102*0.881118%</f>
        <v>0</v>
      </c>
      <c r="G108" s="291">
        <f>+G102*0.881118%</f>
        <v>0</v>
      </c>
      <c r="H108" s="291">
        <f>+H102*0.881118%</f>
        <v>0</v>
      </c>
      <c r="I108" s="291">
        <f>+I102*0.881118%</f>
        <v>0</v>
      </c>
      <c r="J108" s="291">
        <f>+J102*0.881118%</f>
        <v>0</v>
      </c>
      <c r="K108" s="292">
        <f t="shared" si="129"/>
        <v>44055900</v>
      </c>
      <c r="L108" s="291">
        <f t="shared" ref="L108:Q108" si="178">+L102*0.881118%</f>
        <v>6603260.2414883999</v>
      </c>
      <c r="M108" s="291">
        <f t="shared" si="178"/>
        <v>5868349.1258827681</v>
      </c>
      <c r="N108" s="291">
        <f t="shared" si="178"/>
        <v>6950030.2836690601</v>
      </c>
      <c r="O108" s="291">
        <f t="shared" si="178"/>
        <v>7118606.7479539653</v>
      </c>
      <c r="P108" s="291">
        <f t="shared" si="178"/>
        <v>5060825.6000742344</v>
      </c>
      <c r="Q108" s="291">
        <f t="shared" si="178"/>
        <v>4360514.60585446</v>
      </c>
      <c r="R108" s="292">
        <f t="shared" si="131"/>
        <v>35961586.604922891</v>
      </c>
      <c r="S108" s="291">
        <f t="shared" ref="S108:Z108" si="179">+S102*0.881118%</f>
        <v>5474456.6022931682</v>
      </c>
      <c r="T108" s="291">
        <f t="shared" si="179"/>
        <v>4699387.6632929519</v>
      </c>
      <c r="U108" s="291">
        <f t="shared" si="179"/>
        <v>4254584.4245022302</v>
      </c>
      <c r="V108" s="291">
        <f t="shared" si="179"/>
        <v>0</v>
      </c>
      <c r="W108" s="291">
        <f t="shared" si="179"/>
        <v>0</v>
      </c>
      <c r="X108" s="291">
        <f t="shared" si="179"/>
        <v>0</v>
      </c>
      <c r="Y108" s="291">
        <f t="shared" si="179"/>
        <v>0</v>
      </c>
      <c r="Z108" s="291">
        <f t="shared" si="179"/>
        <v>0</v>
      </c>
      <c r="AA108" s="292">
        <f t="shared" si="133"/>
        <v>14428428.69008835</v>
      </c>
      <c r="AB108" s="292">
        <f t="shared" si="119"/>
        <v>50390015.295011237</v>
      </c>
      <c r="AC108" s="37">
        <f t="shared" si="120"/>
        <v>1.14377450682</v>
      </c>
    </row>
    <row r="109" spans="1:29" s="79" customFormat="1" ht="31.5" x14ac:dyDescent="0.2">
      <c r="A109" s="412">
        <v>1</v>
      </c>
      <c r="B109" s="111" t="s">
        <v>550</v>
      </c>
      <c r="C109" s="107" t="s">
        <v>908</v>
      </c>
      <c r="D109" s="106">
        <v>2500000000</v>
      </c>
      <c r="E109" s="106">
        <f>SUM('ADICIONES  2018'!C109:K109)</f>
        <v>0</v>
      </c>
      <c r="F109" s="106"/>
      <c r="G109" s="106"/>
      <c r="H109" s="106"/>
      <c r="I109" s="106"/>
      <c r="J109" s="106"/>
      <c r="K109" s="290">
        <f t="shared" si="129"/>
        <v>2500000000</v>
      </c>
      <c r="L109" s="106">
        <v>284101325</v>
      </c>
      <c r="M109" s="106">
        <v>251186866</v>
      </c>
      <c r="N109" s="106">
        <v>251304135</v>
      </c>
      <c r="O109" s="106">
        <v>252631667</v>
      </c>
      <c r="P109" s="106">
        <v>230847854</v>
      </c>
      <c r="Q109" s="106">
        <v>247189280</v>
      </c>
      <c r="R109" s="290">
        <f t="shared" si="131"/>
        <v>1517261127</v>
      </c>
      <c r="S109" s="106">
        <v>245821950</v>
      </c>
      <c r="T109" s="106">
        <v>242819884</v>
      </c>
      <c r="U109" s="106">
        <v>251043494</v>
      </c>
      <c r="V109" s="106"/>
      <c r="W109" s="106"/>
      <c r="X109" s="106"/>
      <c r="Y109" s="106"/>
      <c r="Z109" s="106"/>
      <c r="AA109" s="290">
        <f t="shared" si="133"/>
        <v>739685328</v>
      </c>
      <c r="AB109" s="290">
        <f t="shared" si="119"/>
        <v>2256946455</v>
      </c>
      <c r="AC109" s="105">
        <f t="shared" si="120"/>
        <v>0.90277858200000005</v>
      </c>
    </row>
    <row r="110" spans="1:29" s="5" customFormat="1" ht="28.5" x14ac:dyDescent="0.2">
      <c r="A110" s="159"/>
      <c r="B110" s="97" t="s">
        <v>551</v>
      </c>
      <c r="C110" s="98" t="s">
        <v>552</v>
      </c>
      <c r="D110" s="291">
        <f>+D109*87.230682%</f>
        <v>2180767050</v>
      </c>
      <c r="E110" s="291">
        <f>SUM('ADICIONES  2018'!C110:K110)</f>
        <v>0</v>
      </c>
      <c r="F110" s="291">
        <f>+F109*87.230682%</f>
        <v>0</v>
      </c>
      <c r="G110" s="291">
        <f>+G109*87.230682%</f>
        <v>0</v>
      </c>
      <c r="H110" s="291">
        <f>+H109*87.230682%</f>
        <v>0</v>
      </c>
      <c r="I110" s="291">
        <f>+I109*87.230682%</f>
        <v>0</v>
      </c>
      <c r="J110" s="291">
        <f>+J109*87.230682%</f>
        <v>0</v>
      </c>
      <c r="K110" s="292">
        <f t="shared" si="129"/>
        <v>2180767050</v>
      </c>
      <c r="L110" s="291">
        <f t="shared" ref="L110:Q110" si="180">+L109*87.230682%</f>
        <v>247823523.3685365</v>
      </c>
      <c r="M110" s="291">
        <f t="shared" si="180"/>
        <v>219112016.30622613</v>
      </c>
      <c r="N110" s="291">
        <f t="shared" si="180"/>
        <v>219214310.85470071</v>
      </c>
      <c r="O110" s="291">
        <f t="shared" si="180"/>
        <v>220372326.07206896</v>
      </c>
      <c r="P110" s="291">
        <f t="shared" si="180"/>
        <v>201370157.42656428</v>
      </c>
      <c r="Q110" s="291">
        <f t="shared" si="180"/>
        <v>215624894.77488962</v>
      </c>
      <c r="R110" s="292">
        <f t="shared" si="131"/>
        <v>1323517228.8029861</v>
      </c>
      <c r="S110" s="291">
        <f t="shared" ref="S110:Z110" si="181">+S109*87.230682%</f>
        <v>214432163.49069902</v>
      </c>
      <c r="T110" s="291">
        <f t="shared" si="181"/>
        <v>211813440.84480888</v>
      </c>
      <c r="U110" s="291">
        <f t="shared" si="181"/>
        <v>218986951.93282908</v>
      </c>
      <c r="V110" s="291">
        <f t="shared" si="181"/>
        <v>0</v>
      </c>
      <c r="W110" s="291">
        <f t="shared" si="181"/>
        <v>0</v>
      </c>
      <c r="X110" s="291">
        <f t="shared" si="181"/>
        <v>0</v>
      </c>
      <c r="Y110" s="291">
        <f t="shared" si="181"/>
        <v>0</v>
      </c>
      <c r="Z110" s="291">
        <f t="shared" si="181"/>
        <v>0</v>
      </c>
      <c r="AA110" s="292">
        <f t="shared" si="133"/>
        <v>645232556.26833701</v>
      </c>
      <c r="AB110" s="292">
        <f t="shared" si="119"/>
        <v>1968749785.0713232</v>
      </c>
      <c r="AC110" s="37">
        <f t="shared" si="120"/>
        <v>0.90277858200000005</v>
      </c>
    </row>
    <row r="111" spans="1:29" ht="28.5" x14ac:dyDescent="0.2">
      <c r="B111" s="97" t="s">
        <v>553</v>
      </c>
      <c r="C111" s="98" t="s">
        <v>554</v>
      </c>
      <c r="D111" s="291">
        <f>+D109*0.1%</f>
        <v>2500000</v>
      </c>
      <c r="E111" s="291">
        <f>SUM('ADICIONES  2018'!C111:K111)</f>
        <v>0</v>
      </c>
      <c r="F111" s="291">
        <f>+F109*0.1%</f>
        <v>0</v>
      </c>
      <c r="G111" s="291">
        <f>+G109*0.1%</f>
        <v>0</v>
      </c>
      <c r="H111" s="291">
        <f>+H109*0.1%</f>
        <v>0</v>
      </c>
      <c r="I111" s="291">
        <f>+I109*0.1%</f>
        <v>0</v>
      </c>
      <c r="J111" s="291">
        <f>+J109*0.1%</f>
        <v>0</v>
      </c>
      <c r="K111" s="292">
        <f t="shared" si="129"/>
        <v>2500000</v>
      </c>
      <c r="L111" s="291">
        <f t="shared" ref="L111:Q111" si="182">+L109*0.1%</f>
        <v>284101.32500000001</v>
      </c>
      <c r="M111" s="291">
        <f t="shared" si="182"/>
        <v>251186.86600000001</v>
      </c>
      <c r="N111" s="291">
        <f t="shared" si="182"/>
        <v>251304.13500000001</v>
      </c>
      <c r="O111" s="291">
        <f t="shared" si="182"/>
        <v>252631.66700000002</v>
      </c>
      <c r="P111" s="291">
        <f t="shared" si="182"/>
        <v>230847.85399999999</v>
      </c>
      <c r="Q111" s="291">
        <f t="shared" si="182"/>
        <v>247189.28</v>
      </c>
      <c r="R111" s="292">
        <f t="shared" si="131"/>
        <v>1517261.1270000001</v>
      </c>
      <c r="S111" s="291">
        <f t="shared" ref="S111:Z111" si="183">+S109*0.1%</f>
        <v>245821.95</v>
      </c>
      <c r="T111" s="291">
        <f t="shared" si="183"/>
        <v>242819.88399999999</v>
      </c>
      <c r="U111" s="291">
        <f t="shared" si="183"/>
        <v>251043.49400000001</v>
      </c>
      <c r="V111" s="291">
        <f t="shared" si="183"/>
        <v>0</v>
      </c>
      <c r="W111" s="291">
        <f t="shared" si="183"/>
        <v>0</v>
      </c>
      <c r="X111" s="291">
        <f t="shared" si="183"/>
        <v>0</v>
      </c>
      <c r="Y111" s="291">
        <f t="shared" si="183"/>
        <v>0</v>
      </c>
      <c r="Z111" s="291">
        <f t="shared" si="183"/>
        <v>0</v>
      </c>
      <c r="AA111" s="292">
        <f t="shared" si="133"/>
        <v>739685.32799999998</v>
      </c>
      <c r="AB111" s="292">
        <f t="shared" si="119"/>
        <v>2256946.4550000001</v>
      </c>
      <c r="AC111" s="37">
        <f t="shared" si="120"/>
        <v>0.90277858200000005</v>
      </c>
    </row>
    <row r="112" spans="1:29" x14ac:dyDescent="0.2">
      <c r="B112" s="97" t="s">
        <v>555</v>
      </c>
      <c r="C112" s="98" t="s">
        <v>556</v>
      </c>
      <c r="D112" s="291">
        <f>+D109*9.99%</f>
        <v>249750000</v>
      </c>
      <c r="E112" s="291">
        <f>SUM('ADICIONES  2018'!C112:K112)</f>
        <v>0</v>
      </c>
      <c r="F112" s="291">
        <f>+F109*9.99%</f>
        <v>0</v>
      </c>
      <c r="G112" s="291">
        <f>+G109*9.99%</f>
        <v>0</v>
      </c>
      <c r="H112" s="291">
        <f>+H109*9.99%</f>
        <v>0</v>
      </c>
      <c r="I112" s="291">
        <f>+I109*9.99%</f>
        <v>0</v>
      </c>
      <c r="J112" s="291">
        <f>+J109*9.99%</f>
        <v>0</v>
      </c>
      <c r="K112" s="292">
        <f t="shared" si="129"/>
        <v>249750000</v>
      </c>
      <c r="L112" s="291">
        <f t="shared" ref="L112:Q112" si="184">+L109*9.99%</f>
        <v>28381722.3675</v>
      </c>
      <c r="M112" s="291">
        <f t="shared" si="184"/>
        <v>25093567.913400002</v>
      </c>
      <c r="N112" s="291">
        <f t="shared" si="184"/>
        <v>25105283.0865</v>
      </c>
      <c r="O112" s="291">
        <f t="shared" si="184"/>
        <v>25237903.533300001</v>
      </c>
      <c r="P112" s="291">
        <f t="shared" si="184"/>
        <v>23061700.614599999</v>
      </c>
      <c r="Q112" s="291">
        <f t="shared" si="184"/>
        <v>24694209.072000001</v>
      </c>
      <c r="R112" s="292">
        <f t="shared" si="131"/>
        <v>151574386.5873</v>
      </c>
      <c r="S112" s="291">
        <f t="shared" ref="S112:Z112" si="185">+S109*9.99%</f>
        <v>24557612.805</v>
      </c>
      <c r="T112" s="291">
        <f t="shared" si="185"/>
        <v>24257706.411600001</v>
      </c>
      <c r="U112" s="291">
        <f t="shared" si="185"/>
        <v>25079245.0506</v>
      </c>
      <c r="V112" s="291">
        <f t="shared" si="185"/>
        <v>0</v>
      </c>
      <c r="W112" s="291">
        <f t="shared" si="185"/>
        <v>0</v>
      </c>
      <c r="X112" s="291">
        <f t="shared" si="185"/>
        <v>0</v>
      </c>
      <c r="Y112" s="291">
        <f t="shared" si="185"/>
        <v>0</v>
      </c>
      <c r="Z112" s="291">
        <f t="shared" si="185"/>
        <v>0</v>
      </c>
      <c r="AA112" s="292">
        <f t="shared" si="133"/>
        <v>73894564.267199993</v>
      </c>
      <c r="AB112" s="292">
        <f t="shared" si="119"/>
        <v>225468950.8545</v>
      </c>
      <c r="AC112" s="37">
        <f t="shared" si="120"/>
        <v>0.90277858199999994</v>
      </c>
    </row>
    <row r="113" spans="1:29" ht="42.75" hidden="1" x14ac:dyDescent="0.2">
      <c r="B113" s="97" t="s">
        <v>557</v>
      </c>
      <c r="C113" s="162" t="s">
        <v>1364</v>
      </c>
      <c r="D113" s="291">
        <f>+D109*0%</f>
        <v>0</v>
      </c>
      <c r="E113" s="291">
        <f>SUM('ADICIONES  2018'!C113:K113)</f>
        <v>0</v>
      </c>
      <c r="F113" s="291">
        <f>+F109*0%</f>
        <v>0</v>
      </c>
      <c r="G113" s="291">
        <f>+G109*0%</f>
        <v>0</v>
      </c>
      <c r="H113" s="291">
        <f>+H109*0%</f>
        <v>0</v>
      </c>
      <c r="I113" s="291">
        <f>+I109*0%</f>
        <v>0</v>
      </c>
      <c r="J113" s="291">
        <f>+J109*0%</f>
        <v>0</v>
      </c>
      <c r="K113" s="292">
        <f t="shared" si="129"/>
        <v>0</v>
      </c>
      <c r="L113" s="291">
        <f t="shared" ref="L113:Q113" si="186">+L109*0%</f>
        <v>0</v>
      </c>
      <c r="M113" s="291">
        <f t="shared" si="186"/>
        <v>0</v>
      </c>
      <c r="N113" s="291">
        <f t="shared" si="186"/>
        <v>0</v>
      </c>
      <c r="O113" s="291">
        <f t="shared" si="186"/>
        <v>0</v>
      </c>
      <c r="P113" s="291">
        <f t="shared" si="186"/>
        <v>0</v>
      </c>
      <c r="Q113" s="291">
        <f t="shared" si="186"/>
        <v>0</v>
      </c>
      <c r="R113" s="292">
        <f t="shared" si="131"/>
        <v>0</v>
      </c>
      <c r="S113" s="291">
        <f t="shared" ref="S113:Z113" si="187">+S109*0%</f>
        <v>0</v>
      </c>
      <c r="T113" s="291">
        <f t="shared" si="187"/>
        <v>0</v>
      </c>
      <c r="U113" s="291">
        <f t="shared" si="187"/>
        <v>0</v>
      </c>
      <c r="V113" s="291">
        <f t="shared" si="187"/>
        <v>0</v>
      </c>
      <c r="W113" s="291">
        <f t="shared" si="187"/>
        <v>0</v>
      </c>
      <c r="X113" s="291">
        <f t="shared" si="187"/>
        <v>0</v>
      </c>
      <c r="Y113" s="291">
        <f t="shared" si="187"/>
        <v>0</v>
      </c>
      <c r="Z113" s="291">
        <f t="shared" si="187"/>
        <v>0</v>
      </c>
      <c r="AA113" s="292">
        <f t="shared" si="133"/>
        <v>0</v>
      </c>
      <c r="AB113" s="292">
        <f t="shared" si="119"/>
        <v>0</v>
      </c>
      <c r="AC113" s="37" t="e">
        <f t="shared" si="120"/>
        <v>#DIV/0!</v>
      </c>
    </row>
    <row r="114" spans="1:29" ht="28.5" x14ac:dyDescent="0.2">
      <c r="B114" s="97" t="s">
        <v>558</v>
      </c>
      <c r="C114" s="98" t="s">
        <v>559</v>
      </c>
      <c r="D114" s="291">
        <f>+D109*1.7982%</f>
        <v>44955000</v>
      </c>
      <c r="E114" s="291">
        <f>SUM('ADICIONES  2018'!C114:K114)</f>
        <v>0</v>
      </c>
      <c r="F114" s="291">
        <f>+F109*1.7982%</f>
        <v>0</v>
      </c>
      <c r="G114" s="291">
        <f>+G109*1.7982%</f>
        <v>0</v>
      </c>
      <c r="H114" s="291">
        <f>+H109*1.7982%</f>
        <v>0</v>
      </c>
      <c r="I114" s="291">
        <f>+I109*1.7982%</f>
        <v>0</v>
      </c>
      <c r="J114" s="291">
        <f>+J109*1.7982%</f>
        <v>0</v>
      </c>
      <c r="K114" s="292">
        <f t="shared" si="129"/>
        <v>44955000</v>
      </c>
      <c r="L114" s="291">
        <f t="shared" ref="L114:Q114" si="188">+L109*1.7982%</f>
        <v>5108710.0261500003</v>
      </c>
      <c r="M114" s="291">
        <f t="shared" si="188"/>
        <v>4516842.2244120007</v>
      </c>
      <c r="N114" s="291">
        <f t="shared" si="188"/>
        <v>4518950.9555700002</v>
      </c>
      <c r="O114" s="291">
        <f t="shared" si="188"/>
        <v>4542822.6359940004</v>
      </c>
      <c r="P114" s="291">
        <f t="shared" si="188"/>
        <v>4151106.1106280005</v>
      </c>
      <c r="Q114" s="291">
        <f t="shared" si="188"/>
        <v>4444957.6329600001</v>
      </c>
      <c r="R114" s="292">
        <f t="shared" si="131"/>
        <v>27283389.585714005</v>
      </c>
      <c r="S114" s="291">
        <f t="shared" ref="S114:Z114" si="189">+S109*1.7982%</f>
        <v>4420370.3049000008</v>
      </c>
      <c r="T114" s="291">
        <f t="shared" si="189"/>
        <v>4366387.1540880008</v>
      </c>
      <c r="U114" s="291">
        <f t="shared" si="189"/>
        <v>4514264.1091080001</v>
      </c>
      <c r="V114" s="291">
        <f t="shared" si="189"/>
        <v>0</v>
      </c>
      <c r="W114" s="291">
        <f t="shared" si="189"/>
        <v>0</v>
      </c>
      <c r="X114" s="291">
        <f t="shared" si="189"/>
        <v>0</v>
      </c>
      <c r="Y114" s="291">
        <f t="shared" si="189"/>
        <v>0</v>
      </c>
      <c r="Z114" s="291">
        <f t="shared" si="189"/>
        <v>0</v>
      </c>
      <c r="AA114" s="292">
        <f t="shared" si="133"/>
        <v>13301021.568096001</v>
      </c>
      <c r="AB114" s="292">
        <f t="shared" si="119"/>
        <v>40584411.153810009</v>
      </c>
      <c r="AC114" s="37">
        <f t="shared" si="120"/>
        <v>0.90277858200000016</v>
      </c>
    </row>
    <row r="115" spans="1:29" s="5" customFormat="1" ht="42.75" x14ac:dyDescent="0.2">
      <c r="A115" s="159"/>
      <c r="B115" s="97" t="s">
        <v>560</v>
      </c>
      <c r="C115" s="98" t="s">
        <v>561</v>
      </c>
      <c r="D115" s="291">
        <f>+D109*0.881118%</f>
        <v>22027950</v>
      </c>
      <c r="E115" s="291">
        <f>SUM('ADICIONES  2018'!C115:K115)</f>
        <v>0</v>
      </c>
      <c r="F115" s="291">
        <f>+F109*0.881118%</f>
        <v>0</v>
      </c>
      <c r="G115" s="291">
        <f>+G109*0.881118%</f>
        <v>0</v>
      </c>
      <c r="H115" s="291">
        <f>+H109*0.881118%</f>
        <v>0</v>
      </c>
      <c r="I115" s="291">
        <f>+I109*0.881118%</f>
        <v>0</v>
      </c>
      <c r="J115" s="291">
        <f>+J109*0.881118%</f>
        <v>0</v>
      </c>
      <c r="K115" s="292">
        <f t="shared" si="129"/>
        <v>22027950</v>
      </c>
      <c r="L115" s="291">
        <f t="shared" ref="L115:Q115" si="190">+L109*0.881118%</f>
        <v>2503267.9128135</v>
      </c>
      <c r="M115" s="291">
        <f t="shared" si="190"/>
        <v>2213252.68996188</v>
      </c>
      <c r="N115" s="291">
        <f t="shared" si="190"/>
        <v>2214285.9682292999</v>
      </c>
      <c r="O115" s="291">
        <f t="shared" si="190"/>
        <v>2225983.09163706</v>
      </c>
      <c r="P115" s="291">
        <f t="shared" si="190"/>
        <v>2034041.99420772</v>
      </c>
      <c r="Q115" s="291">
        <f t="shared" si="190"/>
        <v>2178029.2401504</v>
      </c>
      <c r="R115" s="292">
        <f t="shared" si="131"/>
        <v>13368860.896999858</v>
      </c>
      <c r="S115" s="291">
        <f t="shared" ref="S115:Z115" si="191">+S109*0.881118%</f>
        <v>2165981.449401</v>
      </c>
      <c r="T115" s="291">
        <f t="shared" si="191"/>
        <v>2139529.7055031201</v>
      </c>
      <c r="U115" s="291">
        <f t="shared" si="191"/>
        <v>2211989.4134629201</v>
      </c>
      <c r="V115" s="291">
        <f t="shared" si="191"/>
        <v>0</v>
      </c>
      <c r="W115" s="291">
        <f t="shared" si="191"/>
        <v>0</v>
      </c>
      <c r="X115" s="291">
        <f t="shared" si="191"/>
        <v>0</v>
      </c>
      <c r="Y115" s="291">
        <f t="shared" si="191"/>
        <v>0</v>
      </c>
      <c r="Z115" s="291">
        <f t="shared" si="191"/>
        <v>0</v>
      </c>
      <c r="AA115" s="292">
        <f t="shared" si="133"/>
        <v>6517500.5683670398</v>
      </c>
      <c r="AB115" s="292">
        <f t="shared" si="119"/>
        <v>19886361.4653669</v>
      </c>
      <c r="AC115" s="37">
        <f t="shared" si="120"/>
        <v>0.90277858200000005</v>
      </c>
    </row>
    <row r="116" spans="1:29" s="79" customFormat="1" ht="15.75" x14ac:dyDescent="0.2">
      <c r="A116" s="412">
        <v>1</v>
      </c>
      <c r="B116" s="111" t="s">
        <v>562</v>
      </c>
      <c r="C116" s="107" t="s">
        <v>563</v>
      </c>
      <c r="D116" s="106">
        <v>27000000000</v>
      </c>
      <c r="E116" s="106">
        <f>SUM('ADICIONES  2018'!C116:K116)</f>
        <v>0</v>
      </c>
      <c r="F116" s="106"/>
      <c r="G116" s="106"/>
      <c r="H116" s="106"/>
      <c r="I116" s="106"/>
      <c r="J116" s="106"/>
      <c r="K116" s="290">
        <f t="shared" si="129"/>
        <v>27000000000</v>
      </c>
      <c r="L116" s="106">
        <v>2548772100</v>
      </c>
      <c r="M116" s="106">
        <v>2340302200</v>
      </c>
      <c r="N116" s="106">
        <v>2054578300</v>
      </c>
      <c r="O116" s="106">
        <v>2312890900</v>
      </c>
      <c r="P116" s="106">
        <v>2135741550</v>
      </c>
      <c r="Q116" s="106">
        <v>2192341600</v>
      </c>
      <c r="R116" s="290">
        <f t="shared" si="131"/>
        <v>13584626650</v>
      </c>
      <c r="S116" s="106">
        <v>2182130050</v>
      </c>
      <c r="T116" s="106">
        <v>2192959100</v>
      </c>
      <c r="U116" s="106">
        <v>2301811050</v>
      </c>
      <c r="V116" s="106"/>
      <c r="W116" s="106"/>
      <c r="X116" s="106"/>
      <c r="Y116" s="106"/>
      <c r="Z116" s="106"/>
      <c r="AA116" s="290">
        <f t="shared" si="133"/>
        <v>6676900200</v>
      </c>
      <c r="AB116" s="290">
        <f t="shared" si="119"/>
        <v>20261526850</v>
      </c>
      <c r="AC116" s="105">
        <f t="shared" si="120"/>
        <v>0.7504269203703704</v>
      </c>
    </row>
    <row r="117" spans="1:29" ht="28.5" x14ac:dyDescent="0.2">
      <c r="B117" s="97" t="s">
        <v>564</v>
      </c>
      <c r="C117" s="98" t="s">
        <v>565</v>
      </c>
      <c r="D117" s="291">
        <f>+D116*87.230682%</f>
        <v>23552284140</v>
      </c>
      <c r="E117" s="291">
        <f>SUM('ADICIONES  2018'!C117:K117)</f>
        <v>0</v>
      </c>
      <c r="F117" s="291">
        <f>+F116*87.230682%</f>
        <v>0</v>
      </c>
      <c r="G117" s="291">
        <f>+G116*87.230682%</f>
        <v>0</v>
      </c>
      <c r="H117" s="291">
        <f>+H116*87.230682%</f>
        <v>0</v>
      </c>
      <c r="I117" s="291">
        <f>+I116*87.230682%</f>
        <v>0</v>
      </c>
      <c r="J117" s="291">
        <f>+J116*87.230682%</f>
        <v>0</v>
      </c>
      <c r="K117" s="292">
        <f t="shared" si="129"/>
        <v>23552284140</v>
      </c>
      <c r="L117" s="291">
        <f t="shared" ref="L117:Q117" si="192">+L116*87.230682%</f>
        <v>2223311285.4557223</v>
      </c>
      <c r="M117" s="291">
        <f t="shared" si="192"/>
        <v>2041461569.9210041</v>
      </c>
      <c r="N117" s="291">
        <f t="shared" si="192"/>
        <v>1792222663.3140061</v>
      </c>
      <c r="O117" s="291">
        <f t="shared" si="192"/>
        <v>2017550505.9859381</v>
      </c>
      <c r="P117" s="291">
        <f t="shared" si="192"/>
        <v>1863021919.822371</v>
      </c>
      <c r="Q117" s="291">
        <f t="shared" si="192"/>
        <v>1912394529.449712</v>
      </c>
      <c r="R117" s="292">
        <f t="shared" si="131"/>
        <v>11849962473.948753</v>
      </c>
      <c r="S117" s="291">
        <f t="shared" ref="S117:Z117" si="193">+S116*87.230682%</f>
        <v>1903486924.741941</v>
      </c>
      <c r="T117" s="291">
        <f t="shared" si="193"/>
        <v>1912933178.911062</v>
      </c>
      <c r="U117" s="291">
        <f t="shared" si="193"/>
        <v>2007885477.266361</v>
      </c>
      <c r="V117" s="291">
        <f t="shared" si="193"/>
        <v>0</v>
      </c>
      <c r="W117" s="291">
        <f t="shared" si="193"/>
        <v>0</v>
      </c>
      <c r="X117" s="291">
        <f t="shared" si="193"/>
        <v>0</v>
      </c>
      <c r="Y117" s="291">
        <f t="shared" si="193"/>
        <v>0</v>
      </c>
      <c r="Z117" s="291">
        <f t="shared" si="193"/>
        <v>0</v>
      </c>
      <c r="AA117" s="292">
        <f t="shared" si="133"/>
        <v>5824305580.919364</v>
      </c>
      <c r="AB117" s="292">
        <f t="shared" si="119"/>
        <v>17674268054.868118</v>
      </c>
      <c r="AC117" s="37">
        <f t="shared" si="120"/>
        <v>0.7504269203703704</v>
      </c>
    </row>
    <row r="118" spans="1:29" x14ac:dyDescent="0.2">
      <c r="B118" s="97" t="s">
        <v>566</v>
      </c>
      <c r="C118" s="98" t="s">
        <v>567</v>
      </c>
      <c r="D118" s="291">
        <f>+D116*0.1%</f>
        <v>27000000</v>
      </c>
      <c r="E118" s="291">
        <f>SUM('ADICIONES  2018'!C118:K118)</f>
        <v>0</v>
      </c>
      <c r="F118" s="291">
        <f>+F116*0.1%</f>
        <v>0</v>
      </c>
      <c r="G118" s="291">
        <f>+G116*0.1%</f>
        <v>0</v>
      </c>
      <c r="H118" s="291">
        <f>+H116*0.1%</f>
        <v>0</v>
      </c>
      <c r="I118" s="291">
        <f>+I116*0.1%</f>
        <v>0</v>
      </c>
      <c r="J118" s="291">
        <f>+J116*0.1%</f>
        <v>0</v>
      </c>
      <c r="K118" s="292">
        <f t="shared" si="129"/>
        <v>27000000</v>
      </c>
      <c r="L118" s="291">
        <f t="shared" ref="L118:Q118" si="194">+L116*0.1%</f>
        <v>2548772.1</v>
      </c>
      <c r="M118" s="291">
        <f t="shared" si="194"/>
        <v>2340302.2000000002</v>
      </c>
      <c r="N118" s="291">
        <f t="shared" si="194"/>
        <v>2054578.3</v>
      </c>
      <c r="O118" s="291">
        <f t="shared" si="194"/>
        <v>2312890.9</v>
      </c>
      <c r="P118" s="291">
        <f t="shared" si="194"/>
        <v>2135741.5499999998</v>
      </c>
      <c r="Q118" s="291">
        <f t="shared" si="194"/>
        <v>2192341.6</v>
      </c>
      <c r="R118" s="292">
        <f t="shared" si="131"/>
        <v>13584626.65</v>
      </c>
      <c r="S118" s="291">
        <f t="shared" ref="S118:Z118" si="195">+S116*0.1%</f>
        <v>2182130.0499999998</v>
      </c>
      <c r="T118" s="291">
        <f t="shared" si="195"/>
        <v>2192959.1</v>
      </c>
      <c r="U118" s="291">
        <f t="shared" si="195"/>
        <v>2301811.0500000003</v>
      </c>
      <c r="V118" s="291">
        <f t="shared" si="195"/>
        <v>0</v>
      </c>
      <c r="W118" s="291">
        <f t="shared" si="195"/>
        <v>0</v>
      </c>
      <c r="X118" s="291">
        <f t="shared" si="195"/>
        <v>0</v>
      </c>
      <c r="Y118" s="291">
        <f t="shared" si="195"/>
        <v>0</v>
      </c>
      <c r="Z118" s="291">
        <f t="shared" si="195"/>
        <v>0</v>
      </c>
      <c r="AA118" s="292">
        <f t="shared" si="133"/>
        <v>6676900.2000000011</v>
      </c>
      <c r="AB118" s="292">
        <f t="shared" si="119"/>
        <v>20261526.850000001</v>
      </c>
      <c r="AC118" s="37">
        <f t="shared" si="120"/>
        <v>0.7504269203703704</v>
      </c>
    </row>
    <row r="119" spans="1:29" s="5" customFormat="1" x14ac:dyDescent="0.2">
      <c r="A119" s="413"/>
      <c r="B119" s="97" t="s">
        <v>568</v>
      </c>
      <c r="C119" s="98" t="s">
        <v>569</v>
      </c>
      <c r="D119" s="291">
        <f>+D116*9.99%</f>
        <v>2697300000</v>
      </c>
      <c r="E119" s="291">
        <f>SUM('ADICIONES  2018'!C119:K119)</f>
        <v>0</v>
      </c>
      <c r="F119" s="291">
        <f>+F116*9.99%</f>
        <v>0</v>
      </c>
      <c r="G119" s="291">
        <f>+G116*9.99%</f>
        <v>0</v>
      </c>
      <c r="H119" s="291">
        <f>+H116*9.99%</f>
        <v>0</v>
      </c>
      <c r="I119" s="291">
        <f>+I116*9.99%</f>
        <v>0</v>
      </c>
      <c r="J119" s="291">
        <f>+J116*9.99%</f>
        <v>0</v>
      </c>
      <c r="K119" s="292">
        <f t="shared" si="129"/>
        <v>2697300000</v>
      </c>
      <c r="L119" s="291">
        <f t="shared" ref="L119:Q119" si="196">+L116*9.99%</f>
        <v>254622332.79000002</v>
      </c>
      <c r="M119" s="291">
        <f t="shared" si="196"/>
        <v>233796189.78</v>
      </c>
      <c r="N119" s="291">
        <f t="shared" si="196"/>
        <v>205252372.17000002</v>
      </c>
      <c r="O119" s="291">
        <f t="shared" si="196"/>
        <v>231057800.91</v>
      </c>
      <c r="P119" s="291">
        <f t="shared" si="196"/>
        <v>213360580.845</v>
      </c>
      <c r="Q119" s="291">
        <f t="shared" si="196"/>
        <v>219014925.84</v>
      </c>
      <c r="R119" s="292">
        <f t="shared" si="131"/>
        <v>1357104202.3349998</v>
      </c>
      <c r="S119" s="291">
        <f t="shared" ref="S119:Z119" si="197">+S116*9.99%</f>
        <v>217994791.995</v>
      </c>
      <c r="T119" s="291">
        <f t="shared" si="197"/>
        <v>219076614.09</v>
      </c>
      <c r="U119" s="291">
        <f t="shared" si="197"/>
        <v>229950923.89500001</v>
      </c>
      <c r="V119" s="291">
        <f t="shared" si="197"/>
        <v>0</v>
      </c>
      <c r="W119" s="291">
        <f t="shared" si="197"/>
        <v>0</v>
      </c>
      <c r="X119" s="291">
        <f t="shared" si="197"/>
        <v>0</v>
      </c>
      <c r="Y119" s="291">
        <f t="shared" si="197"/>
        <v>0</v>
      </c>
      <c r="Z119" s="291">
        <f t="shared" si="197"/>
        <v>0</v>
      </c>
      <c r="AA119" s="292">
        <f t="shared" si="133"/>
        <v>667022329.98000002</v>
      </c>
      <c r="AB119" s="292">
        <f t="shared" si="119"/>
        <v>2024126532.3149998</v>
      </c>
      <c r="AC119" s="37">
        <f t="shared" si="120"/>
        <v>0.75042692037037029</v>
      </c>
    </row>
    <row r="120" spans="1:29" s="5" customFormat="1" ht="42.75" hidden="1" x14ac:dyDescent="0.2">
      <c r="A120" s="159"/>
      <c r="B120" s="97" t="s">
        <v>570</v>
      </c>
      <c r="C120" s="162" t="s">
        <v>1365</v>
      </c>
      <c r="D120" s="291">
        <f>+D116*0%</f>
        <v>0</v>
      </c>
      <c r="E120" s="291">
        <f>SUM('ADICIONES  2018'!C120:K120)</f>
        <v>0</v>
      </c>
      <c r="F120" s="291">
        <f>+F116*0%</f>
        <v>0</v>
      </c>
      <c r="G120" s="291">
        <f>+G116*0%</f>
        <v>0</v>
      </c>
      <c r="H120" s="291">
        <f>+H116*0%</f>
        <v>0</v>
      </c>
      <c r="I120" s="291">
        <f>+I116*0%</f>
        <v>0</v>
      </c>
      <c r="J120" s="291">
        <f>+J116*0%</f>
        <v>0</v>
      </c>
      <c r="K120" s="292">
        <f t="shared" si="129"/>
        <v>0</v>
      </c>
      <c r="L120" s="291">
        <f t="shared" ref="L120:Q120" si="198">+L116*0%</f>
        <v>0</v>
      </c>
      <c r="M120" s="291">
        <f t="shared" si="198"/>
        <v>0</v>
      </c>
      <c r="N120" s="291">
        <f t="shared" si="198"/>
        <v>0</v>
      </c>
      <c r="O120" s="291">
        <f t="shared" si="198"/>
        <v>0</v>
      </c>
      <c r="P120" s="291">
        <f t="shared" si="198"/>
        <v>0</v>
      </c>
      <c r="Q120" s="291">
        <f t="shared" si="198"/>
        <v>0</v>
      </c>
      <c r="R120" s="292">
        <f t="shared" si="131"/>
        <v>0</v>
      </c>
      <c r="S120" s="291">
        <f t="shared" ref="S120:Z120" si="199">+S116*0%</f>
        <v>0</v>
      </c>
      <c r="T120" s="291">
        <f t="shared" si="199"/>
        <v>0</v>
      </c>
      <c r="U120" s="291">
        <f t="shared" si="199"/>
        <v>0</v>
      </c>
      <c r="V120" s="291">
        <f t="shared" si="199"/>
        <v>0</v>
      </c>
      <c r="W120" s="291">
        <f t="shared" si="199"/>
        <v>0</v>
      </c>
      <c r="X120" s="291">
        <f t="shared" si="199"/>
        <v>0</v>
      </c>
      <c r="Y120" s="291">
        <f t="shared" si="199"/>
        <v>0</v>
      </c>
      <c r="Z120" s="291">
        <f t="shared" si="199"/>
        <v>0</v>
      </c>
      <c r="AA120" s="292">
        <f t="shared" si="133"/>
        <v>0</v>
      </c>
      <c r="AB120" s="292">
        <f t="shared" si="119"/>
        <v>0</v>
      </c>
      <c r="AC120" s="37" t="e">
        <f t="shared" si="120"/>
        <v>#DIV/0!</v>
      </c>
    </row>
    <row r="121" spans="1:29" ht="28.5" x14ac:dyDescent="0.2">
      <c r="B121" s="97" t="s">
        <v>571</v>
      </c>
      <c r="C121" s="98" t="s">
        <v>572</v>
      </c>
      <c r="D121" s="291">
        <f>+D116*1.7982%</f>
        <v>485514000.00000006</v>
      </c>
      <c r="E121" s="291">
        <f>SUM('ADICIONES  2018'!C121:K121)</f>
        <v>0</v>
      </c>
      <c r="F121" s="291">
        <f>+F116*1.7982%</f>
        <v>0</v>
      </c>
      <c r="G121" s="291">
        <f>+G116*1.7982%</f>
        <v>0</v>
      </c>
      <c r="H121" s="291">
        <f>+H116*1.7982%</f>
        <v>0</v>
      </c>
      <c r="I121" s="291">
        <f>+I116*1.7982%</f>
        <v>0</v>
      </c>
      <c r="J121" s="291">
        <f>+J116*1.7982%</f>
        <v>0</v>
      </c>
      <c r="K121" s="292">
        <f t="shared" si="129"/>
        <v>485514000.00000006</v>
      </c>
      <c r="L121" s="291">
        <f t="shared" ref="L121:Q121" si="200">+L116*1.7982%</f>
        <v>45832019.902200006</v>
      </c>
      <c r="M121" s="291">
        <f t="shared" si="200"/>
        <v>42083314.160400003</v>
      </c>
      <c r="N121" s="291">
        <f t="shared" si="200"/>
        <v>36945426.990600005</v>
      </c>
      <c r="O121" s="291">
        <f t="shared" si="200"/>
        <v>41590404.163800001</v>
      </c>
      <c r="P121" s="291">
        <f t="shared" si="200"/>
        <v>38404904.552100003</v>
      </c>
      <c r="Q121" s="291">
        <f t="shared" si="200"/>
        <v>39422686.651200004</v>
      </c>
      <c r="R121" s="292">
        <f t="shared" si="131"/>
        <v>244278756.42030001</v>
      </c>
      <c r="S121" s="291">
        <f t="shared" ref="S121:Z121" si="201">+S116*1.7982%</f>
        <v>39239062.559100002</v>
      </c>
      <c r="T121" s="291">
        <f t="shared" si="201"/>
        <v>39433790.536200002</v>
      </c>
      <c r="U121" s="291">
        <f t="shared" si="201"/>
        <v>41391166.301100001</v>
      </c>
      <c r="V121" s="291">
        <f t="shared" si="201"/>
        <v>0</v>
      </c>
      <c r="W121" s="291">
        <f t="shared" si="201"/>
        <v>0</v>
      </c>
      <c r="X121" s="291">
        <f t="shared" si="201"/>
        <v>0</v>
      </c>
      <c r="Y121" s="291">
        <f t="shared" si="201"/>
        <v>0</v>
      </c>
      <c r="Z121" s="291">
        <f t="shared" si="201"/>
        <v>0</v>
      </c>
      <c r="AA121" s="292">
        <f t="shared" si="133"/>
        <v>120064019.3964</v>
      </c>
      <c r="AB121" s="292">
        <f t="shared" si="119"/>
        <v>364342775.81669998</v>
      </c>
      <c r="AC121" s="37">
        <f t="shared" si="120"/>
        <v>0.75042692037037029</v>
      </c>
    </row>
    <row r="122" spans="1:29" ht="42.75" x14ac:dyDescent="0.2">
      <c r="B122" s="97" t="s">
        <v>573</v>
      </c>
      <c r="C122" s="98" t="s">
        <v>574</v>
      </c>
      <c r="D122" s="291">
        <f>+D116*0.881118%</f>
        <v>237901860</v>
      </c>
      <c r="E122" s="291">
        <f>SUM('ADICIONES  2018'!C122:K122)</f>
        <v>0</v>
      </c>
      <c r="F122" s="291">
        <f>+F116*0.881118%</f>
        <v>0</v>
      </c>
      <c r="G122" s="291">
        <f>+G116*0.881118%</f>
        <v>0</v>
      </c>
      <c r="H122" s="291">
        <f>+H116*0.881118%</f>
        <v>0</v>
      </c>
      <c r="I122" s="291">
        <f>+I116*0.881118%</f>
        <v>0</v>
      </c>
      <c r="J122" s="291">
        <f>+J116*0.881118%</f>
        <v>0</v>
      </c>
      <c r="K122" s="292">
        <f t="shared" si="129"/>
        <v>237901860</v>
      </c>
      <c r="L122" s="291">
        <f t="shared" ref="L122:Q122" si="202">+L116*0.881118%</f>
        <v>22457689.752078</v>
      </c>
      <c r="M122" s="291">
        <f t="shared" si="202"/>
        <v>20620823.938595999</v>
      </c>
      <c r="N122" s="291">
        <f t="shared" si="202"/>
        <v>18103259.225393999</v>
      </c>
      <c r="O122" s="291">
        <f t="shared" si="202"/>
        <v>20379298.040261999</v>
      </c>
      <c r="P122" s="291">
        <f t="shared" si="202"/>
        <v>18818403.230528999</v>
      </c>
      <c r="Q122" s="291">
        <f t="shared" si="202"/>
        <v>19317116.459088001</v>
      </c>
      <c r="R122" s="292">
        <f t="shared" si="131"/>
        <v>119696590.64594699</v>
      </c>
      <c r="S122" s="291">
        <f t="shared" ref="S122:Z122" si="203">+S116*0.881118%</f>
        <v>19227140.653958999</v>
      </c>
      <c r="T122" s="291">
        <f t="shared" si="203"/>
        <v>19322557.362737998</v>
      </c>
      <c r="U122" s="291">
        <f t="shared" si="203"/>
        <v>20281671.487539001</v>
      </c>
      <c r="V122" s="291">
        <f t="shared" si="203"/>
        <v>0</v>
      </c>
      <c r="W122" s="291">
        <f t="shared" si="203"/>
        <v>0</v>
      </c>
      <c r="X122" s="291">
        <f t="shared" si="203"/>
        <v>0</v>
      </c>
      <c r="Y122" s="291">
        <f t="shared" si="203"/>
        <v>0</v>
      </c>
      <c r="Z122" s="291">
        <f t="shared" si="203"/>
        <v>0</v>
      </c>
      <c r="AA122" s="292">
        <f t="shared" si="133"/>
        <v>58831369.504235998</v>
      </c>
      <c r="AB122" s="292">
        <f t="shared" si="119"/>
        <v>178527960.15018299</v>
      </c>
      <c r="AC122" s="37">
        <f t="shared" si="120"/>
        <v>0.75042692037037029</v>
      </c>
    </row>
    <row r="123" spans="1:29" s="79" customFormat="1" ht="31.5" x14ac:dyDescent="0.2">
      <c r="A123" s="412">
        <v>1</v>
      </c>
      <c r="B123" s="111" t="s">
        <v>575</v>
      </c>
      <c r="C123" s="107" t="s">
        <v>576</v>
      </c>
      <c r="D123" s="106">
        <f>+D124+D129+D126+D134+D152+D145+D139+D155</f>
        <v>177024000000</v>
      </c>
      <c r="E123" s="106">
        <f>SUM('ADICIONES  2018'!C123:K123)</f>
        <v>0</v>
      </c>
      <c r="F123" s="106">
        <f>+F124+F129+F126+F134+F152+F145+F139+F155</f>
        <v>0</v>
      </c>
      <c r="G123" s="106">
        <f>+G124+G129+G126+G134+G152+G145+G139+G155</f>
        <v>0</v>
      </c>
      <c r="H123" s="106">
        <f>+H124+H129+H126+H134+H152+H145+H139+H155</f>
        <v>0</v>
      </c>
      <c r="I123" s="106">
        <f>+I124+I129+I126+I134+I152+I145+I139+I155</f>
        <v>0</v>
      </c>
      <c r="J123" s="106">
        <f>+J124+J129+J126+J134+J152+J145+J139+J155</f>
        <v>0</v>
      </c>
      <c r="K123" s="290">
        <f t="shared" si="129"/>
        <v>177024000000</v>
      </c>
      <c r="L123" s="106">
        <f t="shared" ref="L123:Q123" si="204">+L124+L129+L126+L134+L152+L145+L139+L155</f>
        <v>20037530096</v>
      </c>
      <c r="M123" s="106">
        <f t="shared" si="204"/>
        <v>7756256150</v>
      </c>
      <c r="N123" s="106">
        <f t="shared" si="204"/>
        <v>12352925881</v>
      </c>
      <c r="O123" s="106">
        <f t="shared" si="204"/>
        <v>13156527288</v>
      </c>
      <c r="P123" s="106">
        <f t="shared" si="204"/>
        <v>13180645884</v>
      </c>
      <c r="Q123" s="106">
        <f t="shared" si="204"/>
        <v>11321927167</v>
      </c>
      <c r="R123" s="290">
        <f t="shared" si="131"/>
        <v>77805812466</v>
      </c>
      <c r="S123" s="106">
        <f t="shared" ref="S123:Z123" si="205">+S124+S129+S126+S134+S152+S145+S139+S155</f>
        <v>11999758239.790001</v>
      </c>
      <c r="T123" s="106">
        <f t="shared" si="205"/>
        <v>11751259917</v>
      </c>
      <c r="U123" s="106">
        <f t="shared" si="205"/>
        <v>14440376834</v>
      </c>
      <c r="V123" s="106">
        <f t="shared" si="205"/>
        <v>0</v>
      </c>
      <c r="W123" s="106">
        <f t="shared" si="205"/>
        <v>0</v>
      </c>
      <c r="X123" s="106">
        <f t="shared" si="205"/>
        <v>0</v>
      </c>
      <c r="Y123" s="106">
        <f t="shared" si="205"/>
        <v>0</v>
      </c>
      <c r="Z123" s="106">
        <f t="shared" si="205"/>
        <v>0</v>
      </c>
      <c r="AA123" s="290">
        <f t="shared" si="133"/>
        <v>38191394990.790001</v>
      </c>
      <c r="AB123" s="290">
        <f t="shared" si="119"/>
        <v>115997207456.79001</v>
      </c>
      <c r="AC123" s="105">
        <f t="shared" si="120"/>
        <v>0.65526260539130288</v>
      </c>
    </row>
    <row r="124" spans="1:29" s="79" customFormat="1" ht="15.75" x14ac:dyDescent="0.2">
      <c r="A124" s="412">
        <v>1</v>
      </c>
      <c r="B124" s="111" t="s">
        <v>577</v>
      </c>
      <c r="C124" s="107" t="s">
        <v>578</v>
      </c>
      <c r="D124" s="106">
        <v>18400000000</v>
      </c>
      <c r="E124" s="106">
        <f>SUM('ADICIONES  2018'!C124:K124)</f>
        <v>0</v>
      </c>
      <c r="F124" s="106"/>
      <c r="G124" s="106"/>
      <c r="H124" s="106"/>
      <c r="I124" s="106"/>
      <c r="J124" s="106"/>
      <c r="K124" s="290">
        <f t="shared" si="129"/>
        <v>18400000000</v>
      </c>
      <c r="L124" s="106">
        <v>2046357335</v>
      </c>
      <c r="M124" s="106">
        <v>782782881</v>
      </c>
      <c r="N124" s="106">
        <v>1458170276</v>
      </c>
      <c r="O124" s="106">
        <v>1293641633</v>
      </c>
      <c r="P124" s="106">
        <v>1589110777</v>
      </c>
      <c r="Q124" s="106">
        <v>982441871</v>
      </c>
      <c r="R124" s="290">
        <f t="shared" si="131"/>
        <v>8152504773</v>
      </c>
      <c r="S124" s="106">
        <v>1287322199.79</v>
      </c>
      <c r="T124" s="106">
        <v>1305628286</v>
      </c>
      <c r="U124" s="106">
        <v>1629378254</v>
      </c>
      <c r="V124" s="106"/>
      <c r="W124" s="106"/>
      <c r="X124" s="106"/>
      <c r="Y124" s="106"/>
      <c r="Z124" s="106"/>
      <c r="AA124" s="290">
        <f t="shared" si="133"/>
        <v>4222328739.79</v>
      </c>
      <c r="AB124" s="290">
        <f t="shared" si="119"/>
        <v>12374833512.790001</v>
      </c>
      <c r="AC124" s="105">
        <f t="shared" si="120"/>
        <v>0.67254529960815224</v>
      </c>
    </row>
    <row r="125" spans="1:29" ht="28.5" x14ac:dyDescent="0.2">
      <c r="B125" s="97" t="s">
        <v>579</v>
      </c>
      <c r="C125" s="98" t="s">
        <v>580</v>
      </c>
      <c r="D125" s="291">
        <f>+D124</f>
        <v>18400000000</v>
      </c>
      <c r="E125" s="291">
        <f>SUM('ADICIONES  2018'!C125:K125)</f>
        <v>0</v>
      </c>
      <c r="F125" s="291">
        <f>+F124</f>
        <v>0</v>
      </c>
      <c r="G125" s="291">
        <f>+G124</f>
        <v>0</v>
      </c>
      <c r="H125" s="291">
        <f>+H124</f>
        <v>0</v>
      </c>
      <c r="I125" s="291">
        <f>+I124</f>
        <v>0</v>
      </c>
      <c r="J125" s="291">
        <f>+J124</f>
        <v>0</v>
      </c>
      <c r="K125" s="292">
        <f t="shared" si="129"/>
        <v>18400000000</v>
      </c>
      <c r="L125" s="291">
        <f t="shared" ref="L125:Q125" si="206">+L124</f>
        <v>2046357335</v>
      </c>
      <c r="M125" s="291">
        <f t="shared" si="206"/>
        <v>782782881</v>
      </c>
      <c r="N125" s="291">
        <f t="shared" si="206"/>
        <v>1458170276</v>
      </c>
      <c r="O125" s="291">
        <f t="shared" si="206"/>
        <v>1293641633</v>
      </c>
      <c r="P125" s="291">
        <f t="shared" si="206"/>
        <v>1589110777</v>
      </c>
      <c r="Q125" s="291">
        <f t="shared" si="206"/>
        <v>982441871</v>
      </c>
      <c r="R125" s="292">
        <f t="shared" si="131"/>
        <v>8152504773</v>
      </c>
      <c r="S125" s="291">
        <f t="shared" ref="S125:Z125" si="207">+S124</f>
        <v>1287322199.79</v>
      </c>
      <c r="T125" s="291">
        <f t="shared" si="207"/>
        <v>1305628286</v>
      </c>
      <c r="U125" s="291">
        <f t="shared" si="207"/>
        <v>1629378254</v>
      </c>
      <c r="V125" s="291">
        <f t="shared" si="207"/>
        <v>0</v>
      </c>
      <c r="W125" s="291">
        <f t="shared" si="207"/>
        <v>0</v>
      </c>
      <c r="X125" s="291">
        <f t="shared" si="207"/>
        <v>0</v>
      </c>
      <c r="Y125" s="291">
        <f t="shared" si="207"/>
        <v>0</v>
      </c>
      <c r="Z125" s="291">
        <f t="shared" si="207"/>
        <v>0</v>
      </c>
      <c r="AA125" s="292">
        <f t="shared" si="133"/>
        <v>4222328739.79</v>
      </c>
      <c r="AB125" s="292">
        <f t="shared" si="119"/>
        <v>12374833512.790001</v>
      </c>
      <c r="AC125" s="37">
        <f t="shared" si="120"/>
        <v>0.67254529960815224</v>
      </c>
    </row>
    <row r="126" spans="1:29" s="79" customFormat="1" ht="15.75" x14ac:dyDescent="0.2">
      <c r="A126" s="412">
        <v>1</v>
      </c>
      <c r="B126" s="111" t="s">
        <v>581</v>
      </c>
      <c r="C126" s="107" t="s">
        <v>582</v>
      </c>
      <c r="D126" s="106">
        <v>13500000000</v>
      </c>
      <c r="E126" s="106">
        <f>SUM('ADICIONES  2018'!C126:K126)</f>
        <v>0</v>
      </c>
      <c r="F126" s="290"/>
      <c r="G126" s="106"/>
      <c r="H126" s="290"/>
      <c r="I126" s="290"/>
      <c r="J126" s="290"/>
      <c r="K126" s="290">
        <f t="shared" si="129"/>
        <v>13500000000</v>
      </c>
      <c r="L126" s="106">
        <v>1092090830</v>
      </c>
      <c r="M126" s="106">
        <v>466787320</v>
      </c>
      <c r="N126" s="106">
        <v>836211115</v>
      </c>
      <c r="O126" s="106">
        <v>942720976</v>
      </c>
      <c r="P126" s="106">
        <v>1177195568</v>
      </c>
      <c r="Q126" s="106">
        <v>716561401</v>
      </c>
      <c r="R126" s="290">
        <f t="shared" si="131"/>
        <v>5231567210</v>
      </c>
      <c r="S126" s="106">
        <v>963259400</v>
      </c>
      <c r="T126" s="106">
        <v>943296693</v>
      </c>
      <c r="U126" s="106">
        <v>1226525214</v>
      </c>
      <c r="V126" s="106"/>
      <c r="W126" s="106"/>
      <c r="X126" s="106"/>
      <c r="Y126" s="106"/>
      <c r="Z126" s="106"/>
      <c r="AA126" s="290">
        <f t="shared" si="133"/>
        <v>3133081307</v>
      </c>
      <c r="AB126" s="290">
        <f t="shared" si="119"/>
        <v>8364648517</v>
      </c>
      <c r="AC126" s="105">
        <f t="shared" si="120"/>
        <v>0.61960359385185182</v>
      </c>
    </row>
    <row r="127" spans="1:29" x14ac:dyDescent="0.2">
      <c r="B127" s="97" t="s">
        <v>583</v>
      </c>
      <c r="C127" s="98" t="s">
        <v>584</v>
      </c>
      <c r="D127" s="291">
        <f>+D126*80%</f>
        <v>10800000000</v>
      </c>
      <c r="E127" s="291">
        <f>SUM('ADICIONES  2018'!C127:K127)</f>
        <v>0</v>
      </c>
      <c r="F127" s="291">
        <f>+F126*80%</f>
        <v>0</v>
      </c>
      <c r="G127" s="291">
        <f>+G126*80%</f>
        <v>0</v>
      </c>
      <c r="H127" s="291">
        <f>+H126*80%</f>
        <v>0</v>
      </c>
      <c r="I127" s="291">
        <f>+I126*80%</f>
        <v>0</v>
      </c>
      <c r="J127" s="291">
        <f>+J126*80%</f>
        <v>0</v>
      </c>
      <c r="K127" s="292">
        <f t="shared" si="129"/>
        <v>10800000000</v>
      </c>
      <c r="L127" s="291">
        <f t="shared" ref="L127:Q127" si="208">+L126*80%</f>
        <v>873672664</v>
      </c>
      <c r="M127" s="291">
        <f t="shared" si="208"/>
        <v>373429856</v>
      </c>
      <c r="N127" s="291">
        <f t="shared" si="208"/>
        <v>668968892</v>
      </c>
      <c r="O127" s="291">
        <f t="shared" si="208"/>
        <v>754176780.80000007</v>
      </c>
      <c r="P127" s="291">
        <f t="shared" si="208"/>
        <v>941756454.4000001</v>
      </c>
      <c r="Q127" s="291">
        <f t="shared" si="208"/>
        <v>573249120.80000007</v>
      </c>
      <c r="R127" s="292">
        <f t="shared" si="131"/>
        <v>4185253768.0000005</v>
      </c>
      <c r="S127" s="291">
        <f t="shared" ref="S127:Z127" si="209">+S126*80%</f>
        <v>770607520</v>
      </c>
      <c r="T127" s="291">
        <f t="shared" si="209"/>
        <v>754637354.4000001</v>
      </c>
      <c r="U127" s="291">
        <f t="shared" si="209"/>
        <v>981220171.20000005</v>
      </c>
      <c r="V127" s="291">
        <f t="shared" si="209"/>
        <v>0</v>
      </c>
      <c r="W127" s="291">
        <f t="shared" si="209"/>
        <v>0</v>
      </c>
      <c r="X127" s="291">
        <f t="shared" si="209"/>
        <v>0</v>
      </c>
      <c r="Y127" s="291">
        <f t="shared" si="209"/>
        <v>0</v>
      </c>
      <c r="Z127" s="291">
        <f t="shared" si="209"/>
        <v>0</v>
      </c>
      <c r="AA127" s="292">
        <f t="shared" si="133"/>
        <v>2506465045.6000004</v>
      </c>
      <c r="AB127" s="292">
        <f t="shared" si="119"/>
        <v>6691718813.6000004</v>
      </c>
      <c r="AC127" s="37">
        <f t="shared" si="120"/>
        <v>0.61960359385185193</v>
      </c>
    </row>
    <row r="128" spans="1:29" x14ac:dyDescent="0.2">
      <c r="B128" s="97" t="s">
        <v>585</v>
      </c>
      <c r="C128" s="98" t="s">
        <v>586</v>
      </c>
      <c r="D128" s="291">
        <f>+D126*20%</f>
        <v>2700000000</v>
      </c>
      <c r="E128" s="291">
        <f>SUM('ADICIONES  2018'!C128:K128)</f>
        <v>0</v>
      </c>
      <c r="F128" s="291">
        <f>+F126*20%</f>
        <v>0</v>
      </c>
      <c r="G128" s="291">
        <f>+G126*20%</f>
        <v>0</v>
      </c>
      <c r="H128" s="291">
        <f>+H126*20%</f>
        <v>0</v>
      </c>
      <c r="I128" s="291">
        <f>+I126*20%</f>
        <v>0</v>
      </c>
      <c r="J128" s="291">
        <f>+J126*20%</f>
        <v>0</v>
      </c>
      <c r="K128" s="292">
        <f t="shared" si="129"/>
        <v>2700000000</v>
      </c>
      <c r="L128" s="291">
        <f t="shared" ref="L128:Q128" si="210">+L126*20%</f>
        <v>218418166</v>
      </c>
      <c r="M128" s="291">
        <f t="shared" si="210"/>
        <v>93357464</v>
      </c>
      <c r="N128" s="291">
        <f t="shared" si="210"/>
        <v>167242223</v>
      </c>
      <c r="O128" s="291">
        <f t="shared" si="210"/>
        <v>188544195.20000002</v>
      </c>
      <c r="P128" s="291">
        <f t="shared" si="210"/>
        <v>235439113.60000002</v>
      </c>
      <c r="Q128" s="291">
        <f t="shared" si="210"/>
        <v>143312280.20000002</v>
      </c>
      <c r="R128" s="292">
        <f t="shared" si="131"/>
        <v>1046313442.0000001</v>
      </c>
      <c r="S128" s="291">
        <f t="shared" ref="S128:Z128" si="211">+S126*20%</f>
        <v>192651880</v>
      </c>
      <c r="T128" s="291">
        <f t="shared" si="211"/>
        <v>188659338.60000002</v>
      </c>
      <c r="U128" s="291">
        <f t="shared" si="211"/>
        <v>245305042.80000001</v>
      </c>
      <c r="V128" s="291">
        <f t="shared" si="211"/>
        <v>0</v>
      </c>
      <c r="W128" s="291">
        <f t="shared" si="211"/>
        <v>0</v>
      </c>
      <c r="X128" s="291">
        <f t="shared" si="211"/>
        <v>0</v>
      </c>
      <c r="Y128" s="291">
        <f t="shared" si="211"/>
        <v>0</v>
      </c>
      <c r="Z128" s="291">
        <f t="shared" si="211"/>
        <v>0</v>
      </c>
      <c r="AA128" s="292">
        <f t="shared" si="133"/>
        <v>626616261.4000001</v>
      </c>
      <c r="AB128" s="292">
        <f t="shared" si="119"/>
        <v>1672929703.4000001</v>
      </c>
      <c r="AC128" s="37">
        <f t="shared" si="120"/>
        <v>0.61960359385185193</v>
      </c>
    </row>
    <row r="129" spans="1:29" s="79" customFormat="1" ht="15.75" x14ac:dyDescent="0.2">
      <c r="A129" s="412">
        <v>1</v>
      </c>
      <c r="B129" s="111" t="s">
        <v>587</v>
      </c>
      <c r="C129" s="107" t="s">
        <v>588</v>
      </c>
      <c r="D129" s="106">
        <v>12500000000</v>
      </c>
      <c r="E129" s="106">
        <f>SUM('ADICIONES  2018'!C129:K129)</f>
        <v>0</v>
      </c>
      <c r="F129" s="106"/>
      <c r="G129" s="106"/>
      <c r="H129" s="106"/>
      <c r="I129" s="106"/>
      <c r="J129" s="106"/>
      <c r="K129" s="290">
        <f t="shared" si="129"/>
        <v>12500000000</v>
      </c>
      <c r="L129" s="106">
        <v>888955705</v>
      </c>
      <c r="M129" s="106">
        <v>564117432</v>
      </c>
      <c r="N129" s="106">
        <v>823676008</v>
      </c>
      <c r="O129" s="106">
        <v>688997686</v>
      </c>
      <c r="P129" s="106">
        <v>776895194</v>
      </c>
      <c r="Q129" s="106">
        <v>491148400</v>
      </c>
      <c r="R129" s="290">
        <f t="shared" si="131"/>
        <v>4233790425</v>
      </c>
      <c r="S129" s="106">
        <v>655472800</v>
      </c>
      <c r="T129" s="106">
        <v>724545820</v>
      </c>
      <c r="U129" s="106">
        <v>901310938</v>
      </c>
      <c r="V129" s="106"/>
      <c r="W129" s="106"/>
      <c r="X129" s="106"/>
      <c r="Y129" s="106"/>
      <c r="Z129" s="106"/>
      <c r="AA129" s="290">
        <f t="shared" si="133"/>
        <v>2281329558</v>
      </c>
      <c r="AB129" s="290">
        <f t="shared" si="119"/>
        <v>6515119983</v>
      </c>
      <c r="AC129" s="105">
        <f t="shared" si="120"/>
        <v>0.52120959864000005</v>
      </c>
    </row>
    <row r="130" spans="1:29" x14ac:dyDescent="0.2">
      <c r="B130" s="97" t="s">
        <v>589</v>
      </c>
      <c r="C130" s="98" t="s">
        <v>590</v>
      </c>
      <c r="D130" s="291">
        <f>+D129*60%</f>
        <v>7500000000</v>
      </c>
      <c r="E130" s="291">
        <f>SUM('ADICIONES  2018'!C130:K130)</f>
        <v>0</v>
      </c>
      <c r="F130" s="291">
        <f>+F129*60%</f>
        <v>0</v>
      </c>
      <c r="G130" s="291">
        <f>+G129*60%</f>
        <v>0</v>
      </c>
      <c r="H130" s="291">
        <f>+H129*60%</f>
        <v>0</v>
      </c>
      <c r="I130" s="291">
        <f>+I129*60%</f>
        <v>0</v>
      </c>
      <c r="J130" s="291">
        <f>+J129*60%</f>
        <v>0</v>
      </c>
      <c r="K130" s="292">
        <f t="shared" si="129"/>
        <v>7500000000</v>
      </c>
      <c r="L130" s="291">
        <f t="shared" ref="L130:Q130" si="212">+L129*60%</f>
        <v>533373423</v>
      </c>
      <c r="M130" s="291">
        <f t="shared" si="212"/>
        <v>338470459.19999999</v>
      </c>
      <c r="N130" s="291">
        <f t="shared" si="212"/>
        <v>494205604.79999995</v>
      </c>
      <c r="O130" s="291">
        <f t="shared" si="212"/>
        <v>413398611.59999996</v>
      </c>
      <c r="P130" s="291">
        <f t="shared" si="212"/>
        <v>466137116.39999998</v>
      </c>
      <c r="Q130" s="291">
        <f t="shared" si="212"/>
        <v>294689040</v>
      </c>
      <c r="R130" s="292">
        <f t="shared" si="131"/>
        <v>2540274255</v>
      </c>
      <c r="S130" s="291">
        <f t="shared" ref="S130:Z130" si="213">+S129*60%</f>
        <v>393283680</v>
      </c>
      <c r="T130" s="291">
        <f t="shared" si="213"/>
        <v>434727492</v>
      </c>
      <c r="U130" s="291">
        <f t="shared" si="213"/>
        <v>540786562.79999995</v>
      </c>
      <c r="V130" s="291">
        <f t="shared" si="213"/>
        <v>0</v>
      </c>
      <c r="W130" s="291">
        <f t="shared" si="213"/>
        <v>0</v>
      </c>
      <c r="X130" s="291">
        <f t="shared" si="213"/>
        <v>0</v>
      </c>
      <c r="Y130" s="291">
        <f t="shared" si="213"/>
        <v>0</v>
      </c>
      <c r="Z130" s="291">
        <f t="shared" si="213"/>
        <v>0</v>
      </c>
      <c r="AA130" s="292">
        <f t="shared" si="133"/>
        <v>1368797734.8</v>
      </c>
      <c r="AB130" s="292">
        <f t="shared" si="119"/>
        <v>3909071989.8000002</v>
      </c>
      <c r="AC130" s="37">
        <f t="shared" si="120"/>
        <v>0.52120959864000005</v>
      </c>
    </row>
    <row r="131" spans="1:29" s="5" customFormat="1" x14ac:dyDescent="0.2">
      <c r="A131" s="413"/>
      <c r="B131" s="97" t="s">
        <v>591</v>
      </c>
      <c r="C131" s="98" t="s">
        <v>592</v>
      </c>
      <c r="D131" s="291">
        <f>+D129*20%</f>
        <v>2500000000</v>
      </c>
      <c r="E131" s="291">
        <f>SUM('ADICIONES  2018'!C131:K131)</f>
        <v>0</v>
      </c>
      <c r="F131" s="291">
        <f>+F129*20%</f>
        <v>0</v>
      </c>
      <c r="G131" s="291">
        <f>+G129*20%</f>
        <v>0</v>
      </c>
      <c r="H131" s="291">
        <f>+H129*20%</f>
        <v>0</v>
      </c>
      <c r="I131" s="291">
        <f>+I129*20%</f>
        <v>0</v>
      </c>
      <c r="J131" s="291">
        <f>+J129*20%</f>
        <v>0</v>
      </c>
      <c r="K131" s="292">
        <f t="shared" si="129"/>
        <v>2500000000</v>
      </c>
      <c r="L131" s="291">
        <f t="shared" ref="L131:Q131" si="214">+L129*20%</f>
        <v>177791141</v>
      </c>
      <c r="M131" s="291">
        <f t="shared" si="214"/>
        <v>112823486.40000001</v>
      </c>
      <c r="N131" s="291">
        <f t="shared" si="214"/>
        <v>164735201.60000002</v>
      </c>
      <c r="O131" s="291">
        <f t="shared" si="214"/>
        <v>137799537.20000002</v>
      </c>
      <c r="P131" s="291">
        <f t="shared" si="214"/>
        <v>155379038.80000001</v>
      </c>
      <c r="Q131" s="291">
        <f t="shared" si="214"/>
        <v>98229680</v>
      </c>
      <c r="R131" s="292">
        <f t="shared" si="131"/>
        <v>846758085</v>
      </c>
      <c r="S131" s="291">
        <f t="shared" ref="S131:Z131" si="215">+S129*20%</f>
        <v>131094560</v>
      </c>
      <c r="T131" s="291">
        <f t="shared" si="215"/>
        <v>144909164</v>
      </c>
      <c r="U131" s="291">
        <f t="shared" si="215"/>
        <v>180262187.60000002</v>
      </c>
      <c r="V131" s="291">
        <f t="shared" si="215"/>
        <v>0</v>
      </c>
      <c r="W131" s="291">
        <f t="shared" si="215"/>
        <v>0</v>
      </c>
      <c r="X131" s="291">
        <f t="shared" si="215"/>
        <v>0</v>
      </c>
      <c r="Y131" s="291">
        <f t="shared" si="215"/>
        <v>0</v>
      </c>
      <c r="Z131" s="291">
        <f t="shared" si="215"/>
        <v>0</v>
      </c>
      <c r="AA131" s="292">
        <f t="shared" si="133"/>
        <v>456265911.60000002</v>
      </c>
      <c r="AB131" s="292">
        <f t="shared" si="119"/>
        <v>1303023996.5999999</v>
      </c>
      <c r="AC131" s="37">
        <f t="shared" si="120"/>
        <v>0.52120959863999994</v>
      </c>
    </row>
    <row r="132" spans="1:29" s="5" customFormat="1" ht="28.5" x14ac:dyDescent="0.2">
      <c r="A132" s="159"/>
      <c r="B132" s="97" t="s">
        <v>593</v>
      </c>
      <c r="C132" s="98" t="s">
        <v>594</v>
      </c>
      <c r="D132" s="291">
        <f>+D129*10%</f>
        <v>1250000000</v>
      </c>
      <c r="E132" s="291">
        <f>SUM('ADICIONES  2018'!C132:K132)</f>
        <v>0</v>
      </c>
      <c r="F132" s="291">
        <f>+F129*10%</f>
        <v>0</v>
      </c>
      <c r="G132" s="291">
        <f>+G129*10%</f>
        <v>0</v>
      </c>
      <c r="H132" s="291">
        <f>+H129*10%</f>
        <v>0</v>
      </c>
      <c r="I132" s="291">
        <f>+I129*10%</f>
        <v>0</v>
      </c>
      <c r="J132" s="291">
        <f>+J129*10%</f>
        <v>0</v>
      </c>
      <c r="K132" s="292">
        <f t="shared" si="129"/>
        <v>1250000000</v>
      </c>
      <c r="L132" s="291">
        <f t="shared" ref="L132:Q132" si="216">+L129*10%</f>
        <v>88895570.5</v>
      </c>
      <c r="M132" s="291">
        <f t="shared" si="216"/>
        <v>56411743.200000003</v>
      </c>
      <c r="N132" s="291">
        <f t="shared" si="216"/>
        <v>82367600.800000012</v>
      </c>
      <c r="O132" s="291">
        <f t="shared" si="216"/>
        <v>68899768.600000009</v>
      </c>
      <c r="P132" s="291">
        <f t="shared" si="216"/>
        <v>77689519.400000006</v>
      </c>
      <c r="Q132" s="291">
        <f t="shared" si="216"/>
        <v>49114840</v>
      </c>
      <c r="R132" s="292">
        <f t="shared" si="131"/>
        <v>423379042.5</v>
      </c>
      <c r="S132" s="291">
        <f t="shared" ref="S132:Z132" si="217">+S129*10%</f>
        <v>65547280</v>
      </c>
      <c r="T132" s="291">
        <f t="shared" si="217"/>
        <v>72454582</v>
      </c>
      <c r="U132" s="291">
        <f t="shared" si="217"/>
        <v>90131093.800000012</v>
      </c>
      <c r="V132" s="291">
        <f t="shared" si="217"/>
        <v>0</v>
      </c>
      <c r="W132" s="291">
        <f t="shared" si="217"/>
        <v>0</v>
      </c>
      <c r="X132" s="291">
        <f t="shared" si="217"/>
        <v>0</v>
      </c>
      <c r="Y132" s="291">
        <f t="shared" si="217"/>
        <v>0</v>
      </c>
      <c r="Z132" s="291">
        <f t="shared" si="217"/>
        <v>0</v>
      </c>
      <c r="AA132" s="292">
        <f t="shared" si="133"/>
        <v>228132955.80000001</v>
      </c>
      <c r="AB132" s="292">
        <f t="shared" si="119"/>
        <v>651511998.29999995</v>
      </c>
      <c r="AC132" s="37">
        <f t="shared" si="120"/>
        <v>0.52120959863999994</v>
      </c>
    </row>
    <row r="133" spans="1:29" s="5" customFormat="1" ht="28.5" x14ac:dyDescent="0.2">
      <c r="A133" s="159"/>
      <c r="B133" s="97" t="s">
        <v>595</v>
      </c>
      <c r="C133" s="98" t="s">
        <v>596</v>
      </c>
      <c r="D133" s="291">
        <f>+D129*10%</f>
        <v>1250000000</v>
      </c>
      <c r="E133" s="291">
        <f>SUM('ADICIONES  2018'!C133:K133)</f>
        <v>0</v>
      </c>
      <c r="F133" s="291">
        <f>+F129*10%</f>
        <v>0</v>
      </c>
      <c r="G133" s="291">
        <f>+G129*10%</f>
        <v>0</v>
      </c>
      <c r="H133" s="291">
        <f>+H129*10%</f>
        <v>0</v>
      </c>
      <c r="I133" s="291">
        <f>+I129*10%</f>
        <v>0</v>
      </c>
      <c r="J133" s="291">
        <f>+J129*10%</f>
        <v>0</v>
      </c>
      <c r="K133" s="292">
        <f t="shared" si="129"/>
        <v>1250000000</v>
      </c>
      <c r="L133" s="291">
        <f t="shared" ref="L133:Q133" si="218">+L129*10%</f>
        <v>88895570.5</v>
      </c>
      <c r="M133" s="291">
        <f t="shared" si="218"/>
        <v>56411743.200000003</v>
      </c>
      <c r="N133" s="291">
        <f t="shared" si="218"/>
        <v>82367600.800000012</v>
      </c>
      <c r="O133" s="291">
        <f t="shared" si="218"/>
        <v>68899768.600000009</v>
      </c>
      <c r="P133" s="291">
        <f t="shared" si="218"/>
        <v>77689519.400000006</v>
      </c>
      <c r="Q133" s="291">
        <f t="shared" si="218"/>
        <v>49114840</v>
      </c>
      <c r="R133" s="292">
        <f t="shared" si="131"/>
        <v>423379042.5</v>
      </c>
      <c r="S133" s="291">
        <f t="shared" ref="S133:Z133" si="219">+S129*10%</f>
        <v>65547280</v>
      </c>
      <c r="T133" s="291">
        <f t="shared" si="219"/>
        <v>72454582</v>
      </c>
      <c r="U133" s="291">
        <f t="shared" si="219"/>
        <v>90131093.800000012</v>
      </c>
      <c r="V133" s="291">
        <f t="shared" si="219"/>
        <v>0</v>
      </c>
      <c r="W133" s="291">
        <f t="shared" si="219"/>
        <v>0</v>
      </c>
      <c r="X133" s="291">
        <f t="shared" si="219"/>
        <v>0</v>
      </c>
      <c r="Y133" s="291">
        <f t="shared" si="219"/>
        <v>0</v>
      </c>
      <c r="Z133" s="291">
        <f t="shared" si="219"/>
        <v>0</v>
      </c>
      <c r="AA133" s="292">
        <f t="shared" si="133"/>
        <v>228132955.80000001</v>
      </c>
      <c r="AB133" s="292">
        <f t="shared" si="119"/>
        <v>651511998.29999995</v>
      </c>
      <c r="AC133" s="37">
        <f t="shared" si="120"/>
        <v>0.52120959863999994</v>
      </c>
    </row>
    <row r="134" spans="1:29" s="79" customFormat="1" ht="15.75" x14ac:dyDescent="0.2">
      <c r="A134" s="412">
        <v>1</v>
      </c>
      <c r="B134" s="111" t="s">
        <v>597</v>
      </c>
      <c r="C134" s="107" t="s">
        <v>598</v>
      </c>
      <c r="D134" s="106">
        <v>43000000000</v>
      </c>
      <c r="E134" s="106">
        <f>SUM('ADICIONES  2018'!C134:K134)</f>
        <v>0</v>
      </c>
      <c r="F134" s="106"/>
      <c r="G134" s="106"/>
      <c r="H134" s="106"/>
      <c r="I134" s="106"/>
      <c r="J134" s="106"/>
      <c r="K134" s="290">
        <f t="shared" si="129"/>
        <v>43000000000</v>
      </c>
      <c r="L134" s="106">
        <v>5154436417</v>
      </c>
      <c r="M134" s="106">
        <v>2192081263</v>
      </c>
      <c r="N134" s="106">
        <v>3152635870</v>
      </c>
      <c r="O134" s="106">
        <v>3446217563</v>
      </c>
      <c r="P134" s="106">
        <v>2964815371</v>
      </c>
      <c r="Q134" s="106">
        <v>2296678571</v>
      </c>
      <c r="R134" s="290">
        <f t="shared" si="131"/>
        <v>19206865055</v>
      </c>
      <c r="S134" s="106">
        <v>2233640680</v>
      </c>
      <c r="T134" s="106">
        <v>2248248069</v>
      </c>
      <c r="U134" s="106">
        <v>2944707248</v>
      </c>
      <c r="V134" s="106"/>
      <c r="W134" s="106"/>
      <c r="X134" s="106"/>
      <c r="Y134" s="106"/>
      <c r="Z134" s="106"/>
      <c r="AA134" s="290">
        <f t="shared" si="133"/>
        <v>7426595997</v>
      </c>
      <c r="AB134" s="290">
        <f t="shared" si="119"/>
        <v>26633461052</v>
      </c>
      <c r="AC134" s="105">
        <f>+AB134/K134</f>
        <v>0.6193828151627907</v>
      </c>
    </row>
    <row r="135" spans="1:29" s="5" customFormat="1" ht="28.5" x14ac:dyDescent="0.2">
      <c r="A135" s="413"/>
      <c r="B135" s="97" t="s">
        <v>599</v>
      </c>
      <c r="C135" s="98" t="s">
        <v>600</v>
      </c>
      <c r="D135" s="291">
        <f>+D134*20%</f>
        <v>8600000000</v>
      </c>
      <c r="E135" s="291">
        <f>SUM('ADICIONES  2018'!C135:K135)</f>
        <v>0</v>
      </c>
      <c r="F135" s="291">
        <f>+F134*20%</f>
        <v>0</v>
      </c>
      <c r="G135" s="291">
        <f>+G134*20%</f>
        <v>0</v>
      </c>
      <c r="H135" s="291">
        <f>+H134*20%</f>
        <v>0</v>
      </c>
      <c r="I135" s="291">
        <f>+I134*20%</f>
        <v>0</v>
      </c>
      <c r="J135" s="291">
        <f>+J134*20%</f>
        <v>0</v>
      </c>
      <c r="K135" s="292">
        <f t="shared" si="129"/>
        <v>8600000000</v>
      </c>
      <c r="L135" s="291">
        <f t="shared" ref="L135:Q135" si="220">+L134*20%</f>
        <v>1030887283.4000001</v>
      </c>
      <c r="M135" s="291">
        <f t="shared" si="220"/>
        <v>438416252.60000002</v>
      </c>
      <c r="N135" s="291">
        <f t="shared" si="220"/>
        <v>630527174</v>
      </c>
      <c r="O135" s="291">
        <f t="shared" si="220"/>
        <v>689243512.60000002</v>
      </c>
      <c r="P135" s="291">
        <f t="shared" si="220"/>
        <v>592963074.20000005</v>
      </c>
      <c r="Q135" s="291">
        <f t="shared" si="220"/>
        <v>459335714.20000005</v>
      </c>
      <c r="R135" s="292">
        <f t="shared" si="131"/>
        <v>3841373011</v>
      </c>
      <c r="S135" s="291">
        <f t="shared" ref="S135:Z135" si="221">+S134*20%</f>
        <v>446728136</v>
      </c>
      <c r="T135" s="291">
        <f t="shared" si="221"/>
        <v>449649613.80000001</v>
      </c>
      <c r="U135" s="291">
        <f t="shared" si="221"/>
        <v>588941449.60000002</v>
      </c>
      <c r="V135" s="291">
        <f t="shared" si="221"/>
        <v>0</v>
      </c>
      <c r="W135" s="291">
        <f t="shared" si="221"/>
        <v>0</v>
      </c>
      <c r="X135" s="291">
        <f t="shared" si="221"/>
        <v>0</v>
      </c>
      <c r="Y135" s="291">
        <f t="shared" si="221"/>
        <v>0</v>
      </c>
      <c r="Z135" s="291">
        <f t="shared" si="221"/>
        <v>0</v>
      </c>
      <c r="AA135" s="292">
        <f t="shared" si="133"/>
        <v>1485319199.4000001</v>
      </c>
      <c r="AB135" s="292">
        <f t="shared" si="119"/>
        <v>5326692210.3999996</v>
      </c>
      <c r="AC135" s="37">
        <f t="shared" si="120"/>
        <v>0.6193828151627907</v>
      </c>
    </row>
    <row r="136" spans="1:29" s="5" customFormat="1" ht="28.5" x14ac:dyDescent="0.2">
      <c r="A136" s="159"/>
      <c r="B136" s="97" t="s">
        <v>601</v>
      </c>
      <c r="C136" s="98" t="s">
        <v>602</v>
      </c>
      <c r="D136" s="291">
        <f>+D134*40%</f>
        <v>17200000000</v>
      </c>
      <c r="E136" s="291">
        <f>SUM('ADICIONES  2018'!C136:K136)</f>
        <v>0</v>
      </c>
      <c r="F136" s="291">
        <f>+F134*40%</f>
        <v>0</v>
      </c>
      <c r="G136" s="291">
        <f>+G134*40%</f>
        <v>0</v>
      </c>
      <c r="H136" s="291">
        <f>+H134*40%</f>
        <v>0</v>
      </c>
      <c r="I136" s="291">
        <f>+I134*40%</f>
        <v>0</v>
      </c>
      <c r="J136" s="291">
        <f>+J134*40%</f>
        <v>0</v>
      </c>
      <c r="K136" s="292">
        <f t="shared" si="129"/>
        <v>17200000000</v>
      </c>
      <c r="L136" s="291">
        <f t="shared" ref="L136:Q136" si="222">+L134*40%</f>
        <v>2061774566.8000002</v>
      </c>
      <c r="M136" s="291">
        <f t="shared" si="222"/>
        <v>876832505.20000005</v>
      </c>
      <c r="N136" s="291">
        <f t="shared" si="222"/>
        <v>1261054348</v>
      </c>
      <c r="O136" s="291">
        <f t="shared" si="222"/>
        <v>1378487025.2</v>
      </c>
      <c r="P136" s="291">
        <f t="shared" si="222"/>
        <v>1185926148.4000001</v>
      </c>
      <c r="Q136" s="291">
        <f t="shared" si="222"/>
        <v>918671428.4000001</v>
      </c>
      <c r="R136" s="292">
        <f t="shared" si="131"/>
        <v>7682746022</v>
      </c>
      <c r="S136" s="291">
        <f t="shared" ref="S136:Z136" si="223">+S134*40%</f>
        <v>893456272</v>
      </c>
      <c r="T136" s="291">
        <f t="shared" si="223"/>
        <v>899299227.60000002</v>
      </c>
      <c r="U136" s="291">
        <f t="shared" si="223"/>
        <v>1177882899.2</v>
      </c>
      <c r="V136" s="291">
        <f t="shared" si="223"/>
        <v>0</v>
      </c>
      <c r="W136" s="291">
        <f t="shared" si="223"/>
        <v>0</v>
      </c>
      <c r="X136" s="291">
        <f t="shared" si="223"/>
        <v>0</v>
      </c>
      <c r="Y136" s="291">
        <f t="shared" si="223"/>
        <v>0</v>
      </c>
      <c r="Z136" s="291">
        <f t="shared" si="223"/>
        <v>0</v>
      </c>
      <c r="AA136" s="292">
        <f t="shared" si="133"/>
        <v>2970638398.8000002</v>
      </c>
      <c r="AB136" s="292">
        <f t="shared" si="119"/>
        <v>10653384420.799999</v>
      </c>
      <c r="AC136" s="37">
        <f t="shared" si="120"/>
        <v>0.6193828151627907</v>
      </c>
    </row>
    <row r="137" spans="1:29" s="5" customFormat="1" ht="28.5" x14ac:dyDescent="0.2">
      <c r="A137" s="413"/>
      <c r="B137" s="97" t="s">
        <v>603</v>
      </c>
      <c r="C137" s="98" t="s">
        <v>604</v>
      </c>
      <c r="D137" s="291">
        <f>+D134*20%</f>
        <v>8600000000</v>
      </c>
      <c r="E137" s="291">
        <f>SUM('ADICIONES  2018'!C137:K137)</f>
        <v>0</v>
      </c>
      <c r="F137" s="291">
        <f>+F134*20%</f>
        <v>0</v>
      </c>
      <c r="G137" s="291">
        <f>+G134*20%</f>
        <v>0</v>
      </c>
      <c r="H137" s="291">
        <f>+H134*20%</f>
        <v>0</v>
      </c>
      <c r="I137" s="291">
        <f>+I134*20%</f>
        <v>0</v>
      </c>
      <c r="J137" s="291">
        <f>+J134*20%</f>
        <v>0</v>
      </c>
      <c r="K137" s="292">
        <f t="shared" si="129"/>
        <v>8600000000</v>
      </c>
      <c r="L137" s="291">
        <f t="shared" ref="L137:Q137" si="224">+L134*20%</f>
        <v>1030887283.4000001</v>
      </c>
      <c r="M137" s="291">
        <f t="shared" si="224"/>
        <v>438416252.60000002</v>
      </c>
      <c r="N137" s="291">
        <f t="shared" si="224"/>
        <v>630527174</v>
      </c>
      <c r="O137" s="291">
        <f t="shared" si="224"/>
        <v>689243512.60000002</v>
      </c>
      <c r="P137" s="291">
        <f t="shared" si="224"/>
        <v>592963074.20000005</v>
      </c>
      <c r="Q137" s="291">
        <f t="shared" si="224"/>
        <v>459335714.20000005</v>
      </c>
      <c r="R137" s="292">
        <f t="shared" si="131"/>
        <v>3841373011</v>
      </c>
      <c r="S137" s="291">
        <f t="shared" ref="S137:Z137" si="225">+S134*20%</f>
        <v>446728136</v>
      </c>
      <c r="T137" s="291">
        <f t="shared" si="225"/>
        <v>449649613.80000001</v>
      </c>
      <c r="U137" s="291">
        <f t="shared" si="225"/>
        <v>588941449.60000002</v>
      </c>
      <c r="V137" s="291">
        <f t="shared" si="225"/>
        <v>0</v>
      </c>
      <c r="W137" s="291">
        <f t="shared" si="225"/>
        <v>0</v>
      </c>
      <c r="X137" s="291">
        <f t="shared" si="225"/>
        <v>0</v>
      </c>
      <c r="Y137" s="291">
        <f t="shared" si="225"/>
        <v>0</v>
      </c>
      <c r="Z137" s="291">
        <f t="shared" si="225"/>
        <v>0</v>
      </c>
      <c r="AA137" s="292">
        <f t="shared" si="133"/>
        <v>1485319199.4000001</v>
      </c>
      <c r="AB137" s="292">
        <f t="shared" si="119"/>
        <v>5326692210.3999996</v>
      </c>
      <c r="AC137" s="37">
        <f t="shared" si="120"/>
        <v>0.6193828151627907</v>
      </c>
    </row>
    <row r="138" spans="1:29" x14ac:dyDescent="0.2">
      <c r="B138" s="97" t="s">
        <v>605</v>
      </c>
      <c r="C138" s="98" t="s">
        <v>606</v>
      </c>
      <c r="D138" s="291">
        <f>+D134*20%</f>
        <v>8600000000</v>
      </c>
      <c r="E138" s="291">
        <f>SUM('ADICIONES  2018'!C138:K138)</f>
        <v>0</v>
      </c>
      <c r="F138" s="291">
        <f>+F134*20%</f>
        <v>0</v>
      </c>
      <c r="G138" s="291">
        <f>+G134*20%</f>
        <v>0</v>
      </c>
      <c r="H138" s="291">
        <f>+H134*20%</f>
        <v>0</v>
      </c>
      <c r="I138" s="291">
        <f>+I134*20%</f>
        <v>0</v>
      </c>
      <c r="J138" s="291">
        <f>+J134*20%</f>
        <v>0</v>
      </c>
      <c r="K138" s="292">
        <f t="shared" si="129"/>
        <v>8600000000</v>
      </c>
      <c r="L138" s="291">
        <f t="shared" ref="L138:Q138" si="226">+L134*20%</f>
        <v>1030887283.4000001</v>
      </c>
      <c r="M138" s="291">
        <f t="shared" si="226"/>
        <v>438416252.60000002</v>
      </c>
      <c r="N138" s="291">
        <f t="shared" si="226"/>
        <v>630527174</v>
      </c>
      <c r="O138" s="291">
        <f t="shared" si="226"/>
        <v>689243512.60000002</v>
      </c>
      <c r="P138" s="291">
        <f t="shared" si="226"/>
        <v>592963074.20000005</v>
      </c>
      <c r="Q138" s="291">
        <f t="shared" si="226"/>
        <v>459335714.20000005</v>
      </c>
      <c r="R138" s="292">
        <f t="shared" si="131"/>
        <v>3841373011</v>
      </c>
      <c r="S138" s="291">
        <f t="shared" ref="S138:Z138" si="227">+S134*20%</f>
        <v>446728136</v>
      </c>
      <c r="T138" s="291">
        <f t="shared" si="227"/>
        <v>449649613.80000001</v>
      </c>
      <c r="U138" s="291">
        <f t="shared" si="227"/>
        <v>588941449.60000002</v>
      </c>
      <c r="V138" s="291">
        <f t="shared" si="227"/>
        <v>0</v>
      </c>
      <c r="W138" s="291">
        <f t="shared" si="227"/>
        <v>0</v>
      </c>
      <c r="X138" s="291">
        <f t="shared" si="227"/>
        <v>0</v>
      </c>
      <c r="Y138" s="291">
        <f t="shared" si="227"/>
        <v>0</v>
      </c>
      <c r="Z138" s="291">
        <f t="shared" si="227"/>
        <v>0</v>
      </c>
      <c r="AA138" s="292">
        <f t="shared" si="133"/>
        <v>1485319199.4000001</v>
      </c>
      <c r="AB138" s="292">
        <f t="shared" si="119"/>
        <v>5326692210.3999996</v>
      </c>
      <c r="AC138" s="37">
        <f t="shared" si="120"/>
        <v>0.6193828151627907</v>
      </c>
    </row>
    <row r="139" spans="1:29" s="79" customFormat="1" ht="15.75" x14ac:dyDescent="0.2">
      <c r="A139" s="412">
        <v>1</v>
      </c>
      <c r="B139" s="111" t="s">
        <v>607</v>
      </c>
      <c r="C139" s="107" t="s">
        <v>608</v>
      </c>
      <c r="D139" s="106">
        <v>37000000000</v>
      </c>
      <c r="E139" s="106">
        <f>SUM('ADICIONES  2018'!C139:K139)</f>
        <v>0</v>
      </c>
      <c r="F139" s="106"/>
      <c r="G139" s="106"/>
      <c r="H139" s="106"/>
      <c r="I139" s="106"/>
      <c r="J139" s="106"/>
      <c r="K139" s="290">
        <f t="shared" si="129"/>
        <v>37000000000</v>
      </c>
      <c r="L139" s="106">
        <v>4618107517</v>
      </c>
      <c r="M139" s="106">
        <v>1454551104</v>
      </c>
      <c r="N139" s="106">
        <v>2439029408</v>
      </c>
      <c r="O139" s="106">
        <v>2796786986</v>
      </c>
      <c r="P139" s="106">
        <v>2733047637</v>
      </c>
      <c r="Q139" s="106">
        <v>2936568400</v>
      </c>
      <c r="R139" s="290">
        <f t="shared" si="131"/>
        <v>16978091052</v>
      </c>
      <c r="S139" s="106">
        <v>2934349780</v>
      </c>
      <c r="T139" s="106">
        <v>2685501900</v>
      </c>
      <c r="U139" s="106">
        <v>3290578818</v>
      </c>
      <c r="V139" s="106"/>
      <c r="W139" s="106"/>
      <c r="X139" s="106"/>
      <c r="Y139" s="106"/>
      <c r="Z139" s="106"/>
      <c r="AA139" s="290">
        <f t="shared" si="133"/>
        <v>8910430498</v>
      </c>
      <c r="AB139" s="290">
        <f t="shared" si="119"/>
        <v>25888521550</v>
      </c>
      <c r="AC139" s="105">
        <f t="shared" si="120"/>
        <v>0.6996897716216216</v>
      </c>
    </row>
    <row r="140" spans="1:29" s="5" customFormat="1" x14ac:dyDescent="0.2">
      <c r="A140" s="159"/>
      <c r="B140" s="97" t="s">
        <v>609</v>
      </c>
      <c r="C140" s="98" t="s">
        <v>610</v>
      </c>
      <c r="D140" s="291">
        <f>+D139*56%</f>
        <v>20720000000.000004</v>
      </c>
      <c r="E140" s="291">
        <f>SUM('ADICIONES  2018'!C140:K140)</f>
        <v>0</v>
      </c>
      <c r="F140" s="291">
        <f t="shared" ref="F140:J140" si="228">+F139*60%</f>
        <v>0</v>
      </c>
      <c r="G140" s="291">
        <f t="shared" si="228"/>
        <v>0</v>
      </c>
      <c r="H140" s="291">
        <f t="shared" si="228"/>
        <v>0</v>
      </c>
      <c r="I140" s="291">
        <f t="shared" si="228"/>
        <v>0</v>
      </c>
      <c r="J140" s="291">
        <f t="shared" si="228"/>
        <v>0</v>
      </c>
      <c r="K140" s="292">
        <f t="shared" si="129"/>
        <v>20720000000.000004</v>
      </c>
      <c r="L140" s="291">
        <f>+L139*60%</f>
        <v>2770864510.1999998</v>
      </c>
      <c r="M140" s="291">
        <f t="shared" ref="M140:Q140" si="229">+M139*60%</f>
        <v>872730662.39999998</v>
      </c>
      <c r="N140" s="291">
        <f t="shared" si="229"/>
        <v>1463417644.8</v>
      </c>
      <c r="O140" s="291">
        <f t="shared" si="229"/>
        <v>1678072191.5999999</v>
      </c>
      <c r="P140" s="291">
        <f t="shared" si="229"/>
        <v>1639828582.2</v>
      </c>
      <c r="Q140" s="291">
        <f t="shared" si="229"/>
        <v>1761941040</v>
      </c>
      <c r="R140" s="292">
        <f t="shared" si="131"/>
        <v>10186854631.200001</v>
      </c>
      <c r="S140" s="291">
        <f t="shared" ref="S140:Z140" si="230">+S139*60%</f>
        <v>1760609868</v>
      </c>
      <c r="T140" s="291">
        <f t="shared" si="230"/>
        <v>1611301140</v>
      </c>
      <c r="U140" s="291">
        <f t="shared" si="230"/>
        <v>1974347290.8</v>
      </c>
      <c r="V140" s="291">
        <f t="shared" si="230"/>
        <v>0</v>
      </c>
      <c r="W140" s="291">
        <f t="shared" si="230"/>
        <v>0</v>
      </c>
      <c r="X140" s="291">
        <f t="shared" si="230"/>
        <v>0</v>
      </c>
      <c r="Y140" s="291">
        <f t="shared" si="230"/>
        <v>0</v>
      </c>
      <c r="Z140" s="291">
        <f t="shared" si="230"/>
        <v>0</v>
      </c>
      <c r="AA140" s="292">
        <f t="shared" si="133"/>
        <v>5346258298.8000002</v>
      </c>
      <c r="AB140" s="292">
        <f t="shared" si="119"/>
        <v>15533112930</v>
      </c>
      <c r="AC140" s="37">
        <f t="shared" si="120"/>
        <v>0.7496676124517373</v>
      </c>
    </row>
    <row r="141" spans="1:29" s="5" customFormat="1" ht="28.5" x14ac:dyDescent="0.2">
      <c r="A141" s="159"/>
      <c r="B141" s="97" t="s">
        <v>611</v>
      </c>
      <c r="C141" s="98" t="s">
        <v>612</v>
      </c>
      <c r="D141" s="291">
        <f>+D139*16.9027027027027%</f>
        <v>6254000000</v>
      </c>
      <c r="E141" s="291">
        <f>SUM('ADICIONES  2018'!C141:K141)</f>
        <v>0</v>
      </c>
      <c r="F141" s="291">
        <f t="shared" ref="F141:J141" si="231">+F139*16.9027%</f>
        <v>0</v>
      </c>
      <c r="G141" s="291">
        <f t="shared" si="231"/>
        <v>0</v>
      </c>
      <c r="H141" s="291">
        <f t="shared" si="231"/>
        <v>0</v>
      </c>
      <c r="I141" s="291">
        <f t="shared" si="231"/>
        <v>0</v>
      </c>
      <c r="J141" s="291">
        <f t="shared" si="231"/>
        <v>0</v>
      </c>
      <c r="K141" s="292">
        <f t="shared" si="129"/>
        <v>6254000000</v>
      </c>
      <c r="L141" s="291">
        <f>+L139*16.9027%</f>
        <v>780584859.2759589</v>
      </c>
      <c r="M141" s="291">
        <f t="shared" ref="M141:Q141" si="232">+M139*16.9027%</f>
        <v>245858409.45580798</v>
      </c>
      <c r="N141" s="291">
        <f t="shared" si="232"/>
        <v>412261823.74601597</v>
      </c>
      <c r="O141" s="291">
        <f t="shared" si="232"/>
        <v>472732513.88262194</v>
      </c>
      <c r="P141" s="291">
        <f t="shared" si="232"/>
        <v>461958842.93919897</v>
      </c>
      <c r="Q141" s="291">
        <f t="shared" si="232"/>
        <v>496359346.94679993</v>
      </c>
      <c r="R141" s="292">
        <f t="shared" si="131"/>
        <v>2869755796.2464037</v>
      </c>
      <c r="S141" s="291">
        <f t="shared" ref="S141:Z141" si="233">+S139*16.9027%</f>
        <v>495984340.26405996</v>
      </c>
      <c r="T141" s="291">
        <f t="shared" si="233"/>
        <v>453922329.65129995</v>
      </c>
      <c r="U141" s="291">
        <f t="shared" si="233"/>
        <v>556196665.87008595</v>
      </c>
      <c r="V141" s="291">
        <f t="shared" si="233"/>
        <v>0</v>
      </c>
      <c r="W141" s="291">
        <f t="shared" si="233"/>
        <v>0</v>
      </c>
      <c r="X141" s="291">
        <f t="shared" si="233"/>
        <v>0</v>
      </c>
      <c r="Y141" s="291">
        <f t="shared" si="233"/>
        <v>0</v>
      </c>
      <c r="Z141" s="291">
        <f t="shared" si="233"/>
        <v>0</v>
      </c>
      <c r="AA141" s="292">
        <f t="shared" si="133"/>
        <v>1506103335.7854459</v>
      </c>
      <c r="AB141" s="292">
        <f t="shared" ref="AB141:AB205" si="234">+R141+AA141</f>
        <v>4375859132.0318499</v>
      </c>
      <c r="AC141" s="37">
        <f t="shared" ref="AC141:AC205" si="235">+AB141/K141</f>
        <v>0.69968965974286057</v>
      </c>
    </row>
    <row r="142" spans="1:29" s="5" customFormat="1" ht="28.5" x14ac:dyDescent="0.2">
      <c r="A142" s="159"/>
      <c r="B142" s="97" t="s">
        <v>613</v>
      </c>
      <c r="C142" s="98" t="s">
        <v>614</v>
      </c>
      <c r="D142" s="294">
        <f>+D139*5.8972972972973%</f>
        <v>2182000000.000001</v>
      </c>
      <c r="E142" s="291">
        <f>SUM('ADICIONES  2018'!C142:K142)</f>
        <v>0</v>
      </c>
      <c r="F142" s="294">
        <f t="shared" ref="F142:J142" si="236">+F139*2.0973%</f>
        <v>0</v>
      </c>
      <c r="G142" s="294">
        <f t="shared" si="236"/>
        <v>0</v>
      </c>
      <c r="H142" s="294">
        <f t="shared" si="236"/>
        <v>0</v>
      </c>
      <c r="I142" s="294">
        <f t="shared" si="236"/>
        <v>0</v>
      </c>
      <c r="J142" s="294">
        <f t="shared" si="236"/>
        <v>0</v>
      </c>
      <c r="K142" s="292">
        <f t="shared" si="129"/>
        <v>2182000000.000001</v>
      </c>
      <c r="L142" s="294">
        <f>+L139*2.0973%</f>
        <v>96855568.954041004</v>
      </c>
      <c r="M142" s="294">
        <f t="shared" ref="M142:Q142" si="237">+M139*2.0973%</f>
        <v>30506300.304192003</v>
      </c>
      <c r="N142" s="294">
        <f t="shared" si="237"/>
        <v>51153763.773984008</v>
      </c>
      <c r="O142" s="294">
        <f t="shared" si="237"/>
        <v>58657013.457378007</v>
      </c>
      <c r="P142" s="294">
        <f t="shared" si="237"/>
        <v>57320208.090801008</v>
      </c>
      <c r="Q142" s="294">
        <f t="shared" si="237"/>
        <v>61588649.053200006</v>
      </c>
      <c r="R142" s="292">
        <f t="shared" si="131"/>
        <v>356081503.63359606</v>
      </c>
      <c r="S142" s="294">
        <f t="shared" ref="S142:Z142" si="238">+S139*2.0973%</f>
        <v>61542117.935940005</v>
      </c>
      <c r="T142" s="294">
        <f t="shared" si="238"/>
        <v>56323031.348700002</v>
      </c>
      <c r="U142" s="294">
        <f t="shared" si="238"/>
        <v>69013309.549914002</v>
      </c>
      <c r="V142" s="294">
        <f t="shared" si="238"/>
        <v>0</v>
      </c>
      <c r="W142" s="294">
        <f t="shared" si="238"/>
        <v>0</v>
      </c>
      <c r="X142" s="294">
        <f t="shared" si="238"/>
        <v>0</v>
      </c>
      <c r="Y142" s="294">
        <f t="shared" si="238"/>
        <v>0</v>
      </c>
      <c r="Z142" s="294">
        <f t="shared" si="238"/>
        <v>0</v>
      </c>
      <c r="AA142" s="292">
        <f t="shared" si="133"/>
        <v>186878458.83455402</v>
      </c>
      <c r="AB142" s="292">
        <f t="shared" si="234"/>
        <v>542959962.46815014</v>
      </c>
      <c r="AC142" s="37">
        <f t="shared" si="235"/>
        <v>0.24883591313847384</v>
      </c>
    </row>
    <row r="143" spans="1:29" x14ac:dyDescent="0.2">
      <c r="B143" s="97" t="s">
        <v>615</v>
      </c>
      <c r="C143" s="98" t="s">
        <v>616</v>
      </c>
      <c r="D143" s="291">
        <f>+D139*1.2%</f>
        <v>444000000</v>
      </c>
      <c r="E143" s="291">
        <f>SUM('ADICIONES  2018'!C143:K143)</f>
        <v>0</v>
      </c>
      <c r="F143" s="291">
        <f t="shared" ref="F143:J143" si="239">+F139*1%</f>
        <v>0</v>
      </c>
      <c r="G143" s="291">
        <f t="shared" si="239"/>
        <v>0</v>
      </c>
      <c r="H143" s="291">
        <f t="shared" si="239"/>
        <v>0</v>
      </c>
      <c r="I143" s="291">
        <f t="shared" si="239"/>
        <v>0</v>
      </c>
      <c r="J143" s="291">
        <f t="shared" si="239"/>
        <v>0</v>
      </c>
      <c r="K143" s="292">
        <f t="shared" si="129"/>
        <v>444000000</v>
      </c>
      <c r="L143" s="291">
        <f>+L139*1%</f>
        <v>46181075.170000002</v>
      </c>
      <c r="M143" s="291">
        <f t="shared" ref="M143:Q143" si="240">+M139*1%</f>
        <v>14545511.040000001</v>
      </c>
      <c r="N143" s="291">
        <f t="shared" si="240"/>
        <v>24390294.080000002</v>
      </c>
      <c r="O143" s="291">
        <f t="shared" si="240"/>
        <v>27967869.859999999</v>
      </c>
      <c r="P143" s="291">
        <f t="shared" si="240"/>
        <v>27330476.370000001</v>
      </c>
      <c r="Q143" s="291">
        <f t="shared" si="240"/>
        <v>29365684</v>
      </c>
      <c r="R143" s="292">
        <f t="shared" si="131"/>
        <v>169780910.52000001</v>
      </c>
      <c r="S143" s="291">
        <f t="shared" ref="S143:Z143" si="241">+S139*1%</f>
        <v>29343497.800000001</v>
      </c>
      <c r="T143" s="291">
        <f t="shared" si="241"/>
        <v>26855019</v>
      </c>
      <c r="U143" s="291">
        <f t="shared" si="241"/>
        <v>32905788.18</v>
      </c>
      <c r="V143" s="291">
        <f t="shared" si="241"/>
        <v>0</v>
      </c>
      <c r="W143" s="291">
        <f t="shared" si="241"/>
        <v>0</v>
      </c>
      <c r="X143" s="291">
        <f t="shared" si="241"/>
        <v>0</v>
      </c>
      <c r="Y143" s="291">
        <f t="shared" si="241"/>
        <v>0</v>
      </c>
      <c r="Z143" s="291">
        <f t="shared" si="241"/>
        <v>0</v>
      </c>
      <c r="AA143" s="292">
        <f t="shared" si="133"/>
        <v>89104304.979999989</v>
      </c>
      <c r="AB143" s="292">
        <f t="shared" si="234"/>
        <v>258885215.5</v>
      </c>
      <c r="AC143" s="37">
        <f t="shared" si="235"/>
        <v>0.58307480968468473</v>
      </c>
    </row>
    <row r="144" spans="1:29" x14ac:dyDescent="0.2">
      <c r="B144" s="97" t="s">
        <v>617</v>
      </c>
      <c r="C144" s="98" t="s">
        <v>618</v>
      </c>
      <c r="D144" s="291">
        <f>+D139*20%</f>
        <v>7400000000</v>
      </c>
      <c r="E144" s="291">
        <f>SUM('ADICIONES  2018'!C144:K144)</f>
        <v>0</v>
      </c>
      <c r="F144" s="291">
        <f t="shared" ref="F144:J144" si="242">+F139*20%</f>
        <v>0</v>
      </c>
      <c r="G144" s="291">
        <f t="shared" si="242"/>
        <v>0</v>
      </c>
      <c r="H144" s="291">
        <f t="shared" si="242"/>
        <v>0</v>
      </c>
      <c r="I144" s="291">
        <f t="shared" si="242"/>
        <v>0</v>
      </c>
      <c r="J144" s="291">
        <f t="shared" si="242"/>
        <v>0</v>
      </c>
      <c r="K144" s="292">
        <f t="shared" si="129"/>
        <v>7400000000</v>
      </c>
      <c r="L144" s="291">
        <f t="shared" ref="L144:Q144" si="243">+L139*20%</f>
        <v>923621503.4000001</v>
      </c>
      <c r="M144" s="291">
        <f t="shared" si="243"/>
        <v>290910220.80000001</v>
      </c>
      <c r="N144" s="291">
        <f t="shared" si="243"/>
        <v>487805881.60000002</v>
      </c>
      <c r="O144" s="291">
        <f t="shared" si="243"/>
        <v>559357397.20000005</v>
      </c>
      <c r="P144" s="291">
        <f t="shared" si="243"/>
        <v>546609527.39999998</v>
      </c>
      <c r="Q144" s="291">
        <f t="shared" si="243"/>
        <v>587313680</v>
      </c>
      <c r="R144" s="292">
        <f t="shared" si="131"/>
        <v>3395618210.4000001</v>
      </c>
      <c r="S144" s="291">
        <f t="shared" ref="S144:Z144" si="244">+S139*20%</f>
        <v>586869956</v>
      </c>
      <c r="T144" s="291">
        <f t="shared" si="244"/>
        <v>537100380</v>
      </c>
      <c r="U144" s="291">
        <f t="shared" si="244"/>
        <v>658115763.60000002</v>
      </c>
      <c r="V144" s="291">
        <f t="shared" si="244"/>
        <v>0</v>
      </c>
      <c r="W144" s="291">
        <f t="shared" si="244"/>
        <v>0</v>
      </c>
      <c r="X144" s="291">
        <f t="shared" si="244"/>
        <v>0</v>
      </c>
      <c r="Y144" s="291">
        <f t="shared" si="244"/>
        <v>0</v>
      </c>
      <c r="Z144" s="291">
        <f t="shared" si="244"/>
        <v>0</v>
      </c>
      <c r="AA144" s="292">
        <f t="shared" si="133"/>
        <v>1782086099.5999999</v>
      </c>
      <c r="AB144" s="292">
        <f t="shared" si="234"/>
        <v>5177704310</v>
      </c>
      <c r="AC144" s="37">
        <f t="shared" si="235"/>
        <v>0.6996897716216216</v>
      </c>
    </row>
    <row r="145" spans="1:29" s="79" customFormat="1" ht="15.75" x14ac:dyDescent="0.2">
      <c r="A145" s="412">
        <v>1</v>
      </c>
      <c r="B145" s="111" t="s">
        <v>619</v>
      </c>
      <c r="C145" s="107" t="s">
        <v>620</v>
      </c>
      <c r="D145" s="106">
        <v>46500000000</v>
      </c>
      <c r="E145" s="106">
        <f>SUM('ADICIONES  2018'!C145:K145)</f>
        <v>0</v>
      </c>
      <c r="F145" s="106"/>
      <c r="G145" s="106"/>
      <c r="H145" s="106"/>
      <c r="I145" s="106"/>
      <c r="J145" s="106"/>
      <c r="K145" s="290">
        <f t="shared" si="129"/>
        <v>46500000000</v>
      </c>
      <c r="L145" s="106">
        <v>5773574375</v>
      </c>
      <c r="M145" s="106">
        <v>2033540150</v>
      </c>
      <c r="N145" s="106">
        <v>3241304704</v>
      </c>
      <c r="O145" s="106">
        <v>3657372558</v>
      </c>
      <c r="P145" s="106">
        <v>3566008037</v>
      </c>
      <c r="Q145" s="106">
        <v>3663126924</v>
      </c>
      <c r="R145" s="290">
        <f t="shared" si="131"/>
        <v>21934926748</v>
      </c>
      <c r="S145" s="106">
        <v>3609718780</v>
      </c>
      <c r="T145" s="106">
        <v>3498878282</v>
      </c>
      <c r="U145" s="106">
        <v>4018583562</v>
      </c>
      <c r="V145" s="106"/>
      <c r="W145" s="106"/>
      <c r="X145" s="106"/>
      <c r="Y145" s="106"/>
      <c r="Z145" s="106"/>
      <c r="AA145" s="290">
        <f t="shared" si="133"/>
        <v>11127180624</v>
      </c>
      <c r="AB145" s="290">
        <f t="shared" si="234"/>
        <v>33062107372</v>
      </c>
      <c r="AC145" s="105">
        <f t="shared" si="235"/>
        <v>0.71101306176344081</v>
      </c>
    </row>
    <row r="146" spans="1:29" s="5" customFormat="1" x14ac:dyDescent="0.2">
      <c r="A146" s="413"/>
      <c r="B146" s="97" t="s">
        <v>621</v>
      </c>
      <c r="C146" s="98" t="s">
        <v>622</v>
      </c>
      <c r="D146" s="291">
        <f>+D145*75%</f>
        <v>34875000000</v>
      </c>
      <c r="E146" s="291">
        <f>SUM('ADICIONES  2018'!C146:K146)</f>
        <v>0</v>
      </c>
      <c r="F146" s="291">
        <f>+F145*75%</f>
        <v>0</v>
      </c>
      <c r="G146" s="291">
        <f>+G145*75%</f>
        <v>0</v>
      </c>
      <c r="H146" s="291">
        <f>+H145*75%</f>
        <v>0</v>
      </c>
      <c r="I146" s="291">
        <f>+I145*75%</f>
        <v>0</v>
      </c>
      <c r="J146" s="291">
        <f>+J145*75%</f>
        <v>0</v>
      </c>
      <c r="K146" s="292">
        <f t="shared" si="129"/>
        <v>34875000000</v>
      </c>
      <c r="L146" s="291">
        <f t="shared" ref="L146:Q146" si="245">+L145*75%</f>
        <v>4330180781.25</v>
      </c>
      <c r="M146" s="291">
        <f t="shared" si="245"/>
        <v>1525155112.5</v>
      </c>
      <c r="N146" s="291">
        <f t="shared" si="245"/>
        <v>2430978528</v>
      </c>
      <c r="O146" s="291">
        <f t="shared" si="245"/>
        <v>2743029418.5</v>
      </c>
      <c r="P146" s="291">
        <f t="shared" si="245"/>
        <v>2674506027.75</v>
      </c>
      <c r="Q146" s="291">
        <f t="shared" si="245"/>
        <v>2747345193</v>
      </c>
      <c r="R146" s="292">
        <f t="shared" si="131"/>
        <v>16451195061</v>
      </c>
      <c r="S146" s="291">
        <f t="shared" ref="S146:Z146" si="246">+S145*75%</f>
        <v>2707289085</v>
      </c>
      <c r="T146" s="291">
        <f t="shared" si="246"/>
        <v>2624158711.5</v>
      </c>
      <c r="U146" s="291">
        <f t="shared" si="246"/>
        <v>3013937671.5</v>
      </c>
      <c r="V146" s="291">
        <f t="shared" si="246"/>
        <v>0</v>
      </c>
      <c r="W146" s="291">
        <f t="shared" si="246"/>
        <v>0</v>
      </c>
      <c r="X146" s="291">
        <f t="shared" si="246"/>
        <v>0</v>
      </c>
      <c r="Y146" s="291">
        <f t="shared" si="246"/>
        <v>0</v>
      </c>
      <c r="Z146" s="291">
        <f t="shared" si="246"/>
        <v>0</v>
      </c>
      <c r="AA146" s="292">
        <f t="shared" si="133"/>
        <v>8345385468</v>
      </c>
      <c r="AB146" s="292">
        <f t="shared" si="234"/>
        <v>24796580529</v>
      </c>
      <c r="AC146" s="37">
        <f t="shared" si="235"/>
        <v>0.71101306176344081</v>
      </c>
    </row>
    <row r="147" spans="1:29" s="5" customFormat="1" x14ac:dyDescent="0.2">
      <c r="A147" s="159"/>
      <c r="B147" s="97" t="s">
        <v>623</v>
      </c>
      <c r="C147" s="98" t="s">
        <v>624</v>
      </c>
      <c r="D147" s="291">
        <f>+D145*12%</f>
        <v>5580000000</v>
      </c>
      <c r="E147" s="291">
        <f>SUM('ADICIONES  2018'!C147:K147)</f>
        <v>0</v>
      </c>
      <c r="F147" s="291">
        <f>+F145*12%</f>
        <v>0</v>
      </c>
      <c r="G147" s="291">
        <f>+G145*12%</f>
        <v>0</v>
      </c>
      <c r="H147" s="291">
        <f>+H145*12%</f>
        <v>0</v>
      </c>
      <c r="I147" s="291">
        <f>+I145*12%</f>
        <v>0</v>
      </c>
      <c r="J147" s="291">
        <f>+J145*12%</f>
        <v>0</v>
      </c>
      <c r="K147" s="292">
        <f t="shared" ref="K147:K213" si="247">+D147+E147-F147+G147-H147</f>
        <v>5580000000</v>
      </c>
      <c r="L147" s="291">
        <f t="shared" ref="L147:Q147" si="248">+L145*12%</f>
        <v>692828925</v>
      </c>
      <c r="M147" s="291">
        <f t="shared" si="248"/>
        <v>244024818</v>
      </c>
      <c r="N147" s="291">
        <f t="shared" si="248"/>
        <v>388956564.47999996</v>
      </c>
      <c r="O147" s="291">
        <f t="shared" si="248"/>
        <v>438884706.95999998</v>
      </c>
      <c r="P147" s="291">
        <f t="shared" si="248"/>
        <v>427920964.44</v>
      </c>
      <c r="Q147" s="291">
        <f t="shared" si="248"/>
        <v>439575230.88</v>
      </c>
      <c r="R147" s="292">
        <f t="shared" ref="R147:R213" si="249">SUM(L147:Q147)</f>
        <v>2632191209.7600002</v>
      </c>
      <c r="S147" s="291">
        <f t="shared" ref="S147:Z147" si="250">+S145*12%</f>
        <v>433166253.59999996</v>
      </c>
      <c r="T147" s="291">
        <f t="shared" si="250"/>
        <v>419865393.83999997</v>
      </c>
      <c r="U147" s="291">
        <f t="shared" si="250"/>
        <v>482230027.44</v>
      </c>
      <c r="V147" s="291">
        <f t="shared" si="250"/>
        <v>0</v>
      </c>
      <c r="W147" s="291">
        <f t="shared" si="250"/>
        <v>0</v>
      </c>
      <c r="X147" s="291">
        <f t="shared" si="250"/>
        <v>0</v>
      </c>
      <c r="Y147" s="291">
        <f t="shared" si="250"/>
        <v>0</v>
      </c>
      <c r="Z147" s="291">
        <f t="shared" si="250"/>
        <v>0</v>
      </c>
      <c r="AA147" s="292">
        <f t="shared" ref="AA147:AA213" si="251">SUM(S147:Z147)</f>
        <v>1335261674.8799999</v>
      </c>
      <c r="AB147" s="292">
        <f t="shared" si="234"/>
        <v>3967452884.6400003</v>
      </c>
      <c r="AC147" s="37">
        <f t="shared" si="235"/>
        <v>0.71101306176344092</v>
      </c>
    </row>
    <row r="148" spans="1:29" x14ac:dyDescent="0.2">
      <c r="B148" s="97" t="s">
        <v>625</v>
      </c>
      <c r="C148" s="98" t="s">
        <v>626</v>
      </c>
      <c r="D148" s="291">
        <f>+D145*8%</f>
        <v>3720000000</v>
      </c>
      <c r="E148" s="291">
        <f>SUM('ADICIONES  2018'!C148:K148)</f>
        <v>0</v>
      </c>
      <c r="F148" s="291">
        <f>+F145*8%</f>
        <v>0</v>
      </c>
      <c r="G148" s="291">
        <f>+G145*8%</f>
        <v>0</v>
      </c>
      <c r="H148" s="291">
        <f>+H145*8%</f>
        <v>0</v>
      </c>
      <c r="I148" s="291">
        <f>+I145*8%</f>
        <v>0</v>
      </c>
      <c r="J148" s="291">
        <f>+J145*8%</f>
        <v>0</v>
      </c>
      <c r="K148" s="292">
        <f t="shared" si="247"/>
        <v>3720000000</v>
      </c>
      <c r="L148" s="291">
        <f t="shared" ref="L148:Q148" si="252">+L145*8%</f>
        <v>461885950</v>
      </c>
      <c r="M148" s="291">
        <f t="shared" si="252"/>
        <v>162683212</v>
      </c>
      <c r="N148" s="291">
        <f t="shared" si="252"/>
        <v>259304376.31999999</v>
      </c>
      <c r="O148" s="291">
        <f t="shared" si="252"/>
        <v>292589804.63999999</v>
      </c>
      <c r="P148" s="291">
        <f t="shared" si="252"/>
        <v>285280642.95999998</v>
      </c>
      <c r="Q148" s="291">
        <f t="shared" si="252"/>
        <v>293050153.92000002</v>
      </c>
      <c r="R148" s="292">
        <f t="shared" si="249"/>
        <v>1754794139.8400002</v>
      </c>
      <c r="S148" s="291">
        <f t="shared" ref="S148:Z148" si="253">+S145*8%</f>
        <v>288777502.40000004</v>
      </c>
      <c r="T148" s="291">
        <f t="shared" si="253"/>
        <v>279910262.56</v>
      </c>
      <c r="U148" s="291">
        <f t="shared" si="253"/>
        <v>321486684.95999998</v>
      </c>
      <c r="V148" s="291">
        <f t="shared" si="253"/>
        <v>0</v>
      </c>
      <c r="W148" s="291">
        <f t="shared" si="253"/>
        <v>0</v>
      </c>
      <c r="X148" s="291">
        <f t="shared" si="253"/>
        <v>0</v>
      </c>
      <c r="Y148" s="291">
        <f t="shared" si="253"/>
        <v>0</v>
      </c>
      <c r="Z148" s="291">
        <f t="shared" si="253"/>
        <v>0</v>
      </c>
      <c r="AA148" s="292">
        <f t="shared" si="251"/>
        <v>890174449.92000008</v>
      </c>
      <c r="AB148" s="292">
        <f t="shared" si="234"/>
        <v>2644968589.7600002</v>
      </c>
      <c r="AC148" s="37">
        <f t="shared" si="235"/>
        <v>0.71101306176344092</v>
      </c>
    </row>
    <row r="149" spans="1:29" x14ac:dyDescent="0.2">
      <c r="B149" s="97" t="s">
        <v>627</v>
      </c>
      <c r="C149" s="98" t="s">
        <v>628</v>
      </c>
      <c r="D149" s="291">
        <f>+D145*3%</f>
        <v>1395000000</v>
      </c>
      <c r="E149" s="291">
        <f>SUM('ADICIONES  2018'!C149:K149)</f>
        <v>0</v>
      </c>
      <c r="F149" s="291">
        <f>+F145*3%</f>
        <v>0</v>
      </c>
      <c r="G149" s="291">
        <f>+G145*3%</f>
        <v>0</v>
      </c>
      <c r="H149" s="291">
        <f>+H145*3%</f>
        <v>0</v>
      </c>
      <c r="I149" s="291">
        <f>+I145*3%</f>
        <v>0</v>
      </c>
      <c r="J149" s="291">
        <f>+J145*3%</f>
        <v>0</v>
      </c>
      <c r="K149" s="292">
        <f t="shared" si="247"/>
        <v>1395000000</v>
      </c>
      <c r="L149" s="291">
        <f t="shared" ref="L149:Q149" si="254">+L145*3%</f>
        <v>173207231.25</v>
      </c>
      <c r="M149" s="291">
        <f t="shared" si="254"/>
        <v>61006204.5</v>
      </c>
      <c r="N149" s="291">
        <f t="shared" si="254"/>
        <v>97239141.11999999</v>
      </c>
      <c r="O149" s="291">
        <f t="shared" si="254"/>
        <v>109721176.73999999</v>
      </c>
      <c r="P149" s="291">
        <f t="shared" si="254"/>
        <v>106980241.11</v>
      </c>
      <c r="Q149" s="291">
        <f t="shared" si="254"/>
        <v>109893807.72</v>
      </c>
      <c r="R149" s="292">
        <f t="shared" si="249"/>
        <v>658047802.44000006</v>
      </c>
      <c r="S149" s="291">
        <f t="shared" ref="S149:Z149" si="255">+S145*3%</f>
        <v>108291563.39999999</v>
      </c>
      <c r="T149" s="291">
        <f t="shared" si="255"/>
        <v>104966348.45999999</v>
      </c>
      <c r="U149" s="291">
        <f t="shared" si="255"/>
        <v>120557506.86</v>
      </c>
      <c r="V149" s="291">
        <f t="shared" si="255"/>
        <v>0</v>
      </c>
      <c r="W149" s="291">
        <f t="shared" si="255"/>
        <v>0</v>
      </c>
      <c r="X149" s="291">
        <f t="shared" si="255"/>
        <v>0</v>
      </c>
      <c r="Y149" s="291">
        <f t="shared" si="255"/>
        <v>0</v>
      </c>
      <c r="Z149" s="291">
        <f t="shared" si="255"/>
        <v>0</v>
      </c>
      <c r="AA149" s="292">
        <f t="shared" si="251"/>
        <v>333815418.71999997</v>
      </c>
      <c r="AB149" s="292">
        <f t="shared" si="234"/>
        <v>991863221.16000009</v>
      </c>
      <c r="AC149" s="37">
        <f t="shared" si="235"/>
        <v>0.71101306176344092</v>
      </c>
    </row>
    <row r="150" spans="1:29" ht="28.5" x14ac:dyDescent="0.2">
      <c r="B150" s="97" t="s">
        <v>629</v>
      </c>
      <c r="C150" s="98" t="s">
        <v>630</v>
      </c>
      <c r="D150" s="291">
        <f>+D145*2%</f>
        <v>930000000</v>
      </c>
      <c r="E150" s="291">
        <f>SUM('ADICIONES  2018'!C150:K150)</f>
        <v>0</v>
      </c>
      <c r="F150" s="291">
        <f>+F145*2%</f>
        <v>0</v>
      </c>
      <c r="G150" s="291">
        <f>+G145*2%</f>
        <v>0</v>
      </c>
      <c r="H150" s="291">
        <f>+H145*2%</f>
        <v>0</v>
      </c>
      <c r="I150" s="291">
        <f>+I145*2%</f>
        <v>0</v>
      </c>
      <c r="J150" s="291">
        <f>+J145*2%</f>
        <v>0</v>
      </c>
      <c r="K150" s="292">
        <f t="shared" si="247"/>
        <v>930000000</v>
      </c>
      <c r="L150" s="291">
        <f t="shared" ref="L150:Q150" si="256">+L145*2%</f>
        <v>115471487.5</v>
      </c>
      <c r="M150" s="291">
        <f t="shared" si="256"/>
        <v>40670803</v>
      </c>
      <c r="N150" s="291">
        <f t="shared" si="256"/>
        <v>64826094.079999998</v>
      </c>
      <c r="O150" s="291">
        <f t="shared" si="256"/>
        <v>73147451.159999996</v>
      </c>
      <c r="P150" s="291">
        <f t="shared" si="256"/>
        <v>71320160.739999995</v>
      </c>
      <c r="Q150" s="291">
        <f t="shared" si="256"/>
        <v>73262538.480000004</v>
      </c>
      <c r="R150" s="292">
        <f t="shared" si="249"/>
        <v>438698534.96000004</v>
      </c>
      <c r="S150" s="291">
        <f t="shared" ref="S150:Z150" si="257">+S145*2%</f>
        <v>72194375.600000009</v>
      </c>
      <c r="T150" s="291">
        <f t="shared" si="257"/>
        <v>69977565.640000001</v>
      </c>
      <c r="U150" s="291">
        <f t="shared" si="257"/>
        <v>80371671.239999995</v>
      </c>
      <c r="V150" s="291">
        <f t="shared" si="257"/>
        <v>0</v>
      </c>
      <c r="W150" s="291">
        <f t="shared" si="257"/>
        <v>0</v>
      </c>
      <c r="X150" s="291">
        <f t="shared" si="257"/>
        <v>0</v>
      </c>
      <c r="Y150" s="291">
        <f t="shared" si="257"/>
        <v>0</v>
      </c>
      <c r="Z150" s="291">
        <f t="shared" si="257"/>
        <v>0</v>
      </c>
      <c r="AA150" s="292">
        <f t="shared" si="251"/>
        <v>222543612.48000002</v>
      </c>
      <c r="AB150" s="292">
        <f t="shared" si="234"/>
        <v>661242147.44000006</v>
      </c>
      <c r="AC150" s="37">
        <f t="shared" si="235"/>
        <v>0.71101306176344092</v>
      </c>
    </row>
    <row r="151" spans="1:29" s="79" customFormat="1" ht="15.75" x14ac:dyDescent="0.2">
      <c r="A151" s="412"/>
      <c r="B151" s="111" t="s">
        <v>631</v>
      </c>
      <c r="C151" s="107" t="s">
        <v>632</v>
      </c>
      <c r="D151" s="106">
        <f>+D152+D155</f>
        <v>6124000000</v>
      </c>
      <c r="E151" s="106">
        <f>SUM('ADICIONES  2018'!C151:K151)</f>
        <v>0</v>
      </c>
      <c r="F151" s="106">
        <f>+F152+F155</f>
        <v>0</v>
      </c>
      <c r="G151" s="106">
        <f>+G152+G155</f>
        <v>0</v>
      </c>
      <c r="H151" s="106">
        <f>+H152+H155</f>
        <v>0</v>
      </c>
      <c r="I151" s="106">
        <f>+I152+I155</f>
        <v>0</v>
      </c>
      <c r="J151" s="106">
        <f>+J152+J155</f>
        <v>0</v>
      </c>
      <c r="K151" s="290">
        <f t="shared" si="247"/>
        <v>6124000000</v>
      </c>
      <c r="L151" s="106">
        <f t="shared" ref="L151:Q151" si="258">+L152+L155</f>
        <v>464007917</v>
      </c>
      <c r="M151" s="106">
        <f t="shared" si="258"/>
        <v>262396000</v>
      </c>
      <c r="N151" s="106">
        <f t="shared" si="258"/>
        <v>401898500</v>
      </c>
      <c r="O151" s="106">
        <f t="shared" si="258"/>
        <v>330789886</v>
      </c>
      <c r="P151" s="106">
        <f t="shared" si="258"/>
        <v>373573300</v>
      </c>
      <c r="Q151" s="106">
        <f t="shared" si="258"/>
        <v>235401600</v>
      </c>
      <c r="R151" s="290">
        <f t="shared" si="249"/>
        <v>2068067203</v>
      </c>
      <c r="S151" s="106">
        <f t="shared" ref="S151:Z151" si="259">+S152+S155</f>
        <v>315994600</v>
      </c>
      <c r="T151" s="106">
        <f t="shared" si="259"/>
        <v>345160867</v>
      </c>
      <c r="U151" s="106">
        <f t="shared" si="259"/>
        <v>429292800</v>
      </c>
      <c r="V151" s="106">
        <f t="shared" si="259"/>
        <v>0</v>
      </c>
      <c r="W151" s="106">
        <f t="shared" si="259"/>
        <v>0</v>
      </c>
      <c r="X151" s="106">
        <f t="shared" si="259"/>
        <v>0</v>
      </c>
      <c r="Y151" s="106">
        <f t="shared" si="259"/>
        <v>0</v>
      </c>
      <c r="Z151" s="106">
        <f t="shared" si="259"/>
        <v>0</v>
      </c>
      <c r="AA151" s="290">
        <f t="shared" si="251"/>
        <v>1090448267</v>
      </c>
      <c r="AB151" s="290">
        <f t="shared" si="234"/>
        <v>3158515470</v>
      </c>
      <c r="AC151" s="105">
        <f t="shared" si="235"/>
        <v>0.51576020084911822</v>
      </c>
    </row>
    <row r="152" spans="1:29" s="79" customFormat="1" ht="15.75" x14ac:dyDescent="0.2">
      <c r="A152" s="412">
        <v>1</v>
      </c>
      <c r="B152" s="111" t="s">
        <v>633</v>
      </c>
      <c r="C152" s="107" t="s">
        <v>634</v>
      </c>
      <c r="D152" s="106">
        <v>6100000000</v>
      </c>
      <c r="E152" s="106">
        <f>SUM('ADICIONES  2018'!C152:K152)</f>
        <v>0</v>
      </c>
      <c r="F152" s="106"/>
      <c r="G152" s="106"/>
      <c r="H152" s="106"/>
      <c r="I152" s="106"/>
      <c r="J152" s="106"/>
      <c r="K152" s="290">
        <f t="shared" si="247"/>
        <v>6100000000</v>
      </c>
      <c r="L152" s="106">
        <v>463842532</v>
      </c>
      <c r="M152" s="106">
        <v>262161400</v>
      </c>
      <c r="N152" s="106">
        <v>401680100</v>
      </c>
      <c r="O152" s="106">
        <v>330660686</v>
      </c>
      <c r="P152" s="106">
        <v>373464100</v>
      </c>
      <c r="Q152" s="106">
        <v>235245600</v>
      </c>
      <c r="R152" s="290">
        <f t="shared" si="249"/>
        <v>2067054418</v>
      </c>
      <c r="S152" s="106">
        <v>315823000</v>
      </c>
      <c r="T152" s="106">
        <v>344353000</v>
      </c>
      <c r="U152" s="106">
        <v>429292800</v>
      </c>
      <c r="V152" s="106"/>
      <c r="W152" s="106"/>
      <c r="X152" s="106"/>
      <c r="Y152" s="106"/>
      <c r="Z152" s="106"/>
      <c r="AA152" s="290">
        <f t="shared" si="251"/>
        <v>1089468800</v>
      </c>
      <c r="AB152" s="290">
        <f t="shared" si="234"/>
        <v>3156523218</v>
      </c>
      <c r="AC152" s="105">
        <f t="shared" si="235"/>
        <v>0.51746282262295085</v>
      </c>
    </row>
    <row r="153" spans="1:29" s="5" customFormat="1" x14ac:dyDescent="0.2">
      <c r="A153" s="159"/>
      <c r="B153" s="97" t="s">
        <v>635</v>
      </c>
      <c r="C153" s="98" t="s">
        <v>636</v>
      </c>
      <c r="D153" s="291">
        <f>+D152*80%</f>
        <v>4880000000</v>
      </c>
      <c r="E153" s="291">
        <f>SUM('ADICIONES  2018'!C153:K153)</f>
        <v>0</v>
      </c>
      <c r="F153" s="291">
        <f>+F152*80%</f>
        <v>0</v>
      </c>
      <c r="G153" s="291">
        <f>+G152*80%</f>
        <v>0</v>
      </c>
      <c r="H153" s="291">
        <f>+H152*80%</f>
        <v>0</v>
      </c>
      <c r="I153" s="291">
        <f>+I152*80%</f>
        <v>0</v>
      </c>
      <c r="J153" s="291">
        <f>+J152*80%</f>
        <v>0</v>
      </c>
      <c r="K153" s="292">
        <f t="shared" si="247"/>
        <v>4880000000</v>
      </c>
      <c r="L153" s="291">
        <f t="shared" ref="L153:Q153" si="260">+L152*80%</f>
        <v>371074025.60000002</v>
      </c>
      <c r="M153" s="291">
        <f t="shared" si="260"/>
        <v>209729120</v>
      </c>
      <c r="N153" s="291">
        <f t="shared" si="260"/>
        <v>321344080</v>
      </c>
      <c r="O153" s="291">
        <f t="shared" si="260"/>
        <v>264528548.80000001</v>
      </c>
      <c r="P153" s="291">
        <f t="shared" si="260"/>
        <v>298771280</v>
      </c>
      <c r="Q153" s="291">
        <f t="shared" si="260"/>
        <v>188196480</v>
      </c>
      <c r="R153" s="292">
        <f t="shared" si="249"/>
        <v>1653643534.4000001</v>
      </c>
      <c r="S153" s="291">
        <f t="shared" ref="S153:Z153" si="261">+S152*80%</f>
        <v>252658400</v>
      </c>
      <c r="T153" s="291">
        <f t="shared" si="261"/>
        <v>275482400</v>
      </c>
      <c r="U153" s="291">
        <f t="shared" si="261"/>
        <v>343434240</v>
      </c>
      <c r="V153" s="291">
        <f t="shared" si="261"/>
        <v>0</v>
      </c>
      <c r="W153" s="291">
        <f t="shared" si="261"/>
        <v>0</v>
      </c>
      <c r="X153" s="291">
        <f t="shared" si="261"/>
        <v>0</v>
      </c>
      <c r="Y153" s="291">
        <f t="shared" si="261"/>
        <v>0</v>
      </c>
      <c r="Z153" s="291">
        <f t="shared" si="261"/>
        <v>0</v>
      </c>
      <c r="AA153" s="292">
        <f t="shared" si="251"/>
        <v>871575040</v>
      </c>
      <c r="AB153" s="292">
        <f t="shared" si="234"/>
        <v>2525218574.4000001</v>
      </c>
      <c r="AC153" s="37">
        <f t="shared" si="235"/>
        <v>0.51746282262295085</v>
      </c>
    </row>
    <row r="154" spans="1:29" x14ac:dyDescent="0.2">
      <c r="B154" s="97" t="s">
        <v>637</v>
      </c>
      <c r="C154" s="98" t="s">
        <v>638</v>
      </c>
      <c r="D154" s="291">
        <f>+D152*20%</f>
        <v>1220000000</v>
      </c>
      <c r="E154" s="291">
        <f>SUM('ADICIONES  2018'!C154:K154)</f>
        <v>0</v>
      </c>
      <c r="F154" s="291">
        <f>+F152*20%</f>
        <v>0</v>
      </c>
      <c r="G154" s="291">
        <f>+G152*20%</f>
        <v>0</v>
      </c>
      <c r="H154" s="291">
        <f>+H152*20%</f>
        <v>0</v>
      </c>
      <c r="I154" s="291">
        <f>+I152*20%</f>
        <v>0</v>
      </c>
      <c r="J154" s="291">
        <f>+J152*20%</f>
        <v>0</v>
      </c>
      <c r="K154" s="292">
        <f t="shared" si="247"/>
        <v>1220000000</v>
      </c>
      <c r="L154" s="291">
        <f t="shared" ref="L154:Q154" si="262">+L152*20%</f>
        <v>92768506.400000006</v>
      </c>
      <c r="M154" s="291">
        <f t="shared" si="262"/>
        <v>52432280</v>
      </c>
      <c r="N154" s="291">
        <f t="shared" si="262"/>
        <v>80336020</v>
      </c>
      <c r="O154" s="291">
        <f t="shared" si="262"/>
        <v>66132137.200000003</v>
      </c>
      <c r="P154" s="291">
        <f t="shared" si="262"/>
        <v>74692820</v>
      </c>
      <c r="Q154" s="291">
        <f t="shared" si="262"/>
        <v>47049120</v>
      </c>
      <c r="R154" s="292">
        <f t="shared" si="249"/>
        <v>413410883.60000002</v>
      </c>
      <c r="S154" s="291">
        <f t="shared" ref="S154:Z154" si="263">+S152*20%</f>
        <v>63164600</v>
      </c>
      <c r="T154" s="291">
        <f t="shared" si="263"/>
        <v>68870600</v>
      </c>
      <c r="U154" s="291">
        <f t="shared" si="263"/>
        <v>85858560</v>
      </c>
      <c r="V154" s="291">
        <f t="shared" si="263"/>
        <v>0</v>
      </c>
      <c r="W154" s="291">
        <f t="shared" si="263"/>
        <v>0</v>
      </c>
      <c r="X154" s="291">
        <f t="shared" si="263"/>
        <v>0</v>
      </c>
      <c r="Y154" s="291">
        <f t="shared" si="263"/>
        <v>0</v>
      </c>
      <c r="Z154" s="291">
        <f t="shared" si="263"/>
        <v>0</v>
      </c>
      <c r="AA154" s="292">
        <f t="shared" si="251"/>
        <v>217893760</v>
      </c>
      <c r="AB154" s="292">
        <f t="shared" si="234"/>
        <v>631304643.60000002</v>
      </c>
      <c r="AC154" s="37">
        <f t="shared" si="235"/>
        <v>0.51746282262295085</v>
      </c>
    </row>
    <row r="155" spans="1:29" s="79" customFormat="1" ht="15.75" x14ac:dyDescent="0.2">
      <c r="A155" s="412">
        <v>1</v>
      </c>
      <c r="B155" s="111" t="s">
        <v>639</v>
      </c>
      <c r="C155" s="107" t="s">
        <v>95</v>
      </c>
      <c r="D155" s="106">
        <v>24000000</v>
      </c>
      <c r="E155" s="106">
        <f>SUM('ADICIONES  2018'!C155:K155)</f>
        <v>0</v>
      </c>
      <c r="F155" s="106"/>
      <c r="G155" s="106"/>
      <c r="H155" s="106"/>
      <c r="I155" s="106"/>
      <c r="J155" s="106"/>
      <c r="K155" s="290">
        <f t="shared" si="247"/>
        <v>24000000</v>
      </c>
      <c r="L155" s="106">
        <v>165385</v>
      </c>
      <c r="M155" s="106">
        <v>234600</v>
      </c>
      <c r="N155" s="106">
        <v>218400</v>
      </c>
      <c r="O155" s="106">
        <v>129200</v>
      </c>
      <c r="P155" s="106">
        <v>109200</v>
      </c>
      <c r="Q155" s="106">
        <v>156000</v>
      </c>
      <c r="R155" s="290">
        <f t="shared" si="249"/>
        <v>1012785</v>
      </c>
      <c r="S155" s="106">
        <v>171600</v>
      </c>
      <c r="T155" s="106">
        <v>807867</v>
      </c>
      <c r="U155" s="106">
        <v>0</v>
      </c>
      <c r="V155" s="106"/>
      <c r="W155" s="106"/>
      <c r="X155" s="106"/>
      <c r="Y155" s="106"/>
      <c r="Z155" s="106"/>
      <c r="AA155" s="290">
        <f t="shared" si="251"/>
        <v>979467</v>
      </c>
      <c r="AB155" s="290">
        <f t="shared" si="234"/>
        <v>1992252</v>
      </c>
      <c r="AC155" s="105">
        <f t="shared" si="235"/>
        <v>8.3010500000000001E-2</v>
      </c>
    </row>
    <row r="156" spans="1:29" s="5" customFormat="1" x14ac:dyDescent="0.2">
      <c r="A156" s="413"/>
      <c r="B156" s="97" t="s">
        <v>640</v>
      </c>
      <c r="C156" s="98" t="s">
        <v>641</v>
      </c>
      <c r="D156" s="291">
        <f>+D155*80%</f>
        <v>19200000</v>
      </c>
      <c r="E156" s="291">
        <f>SUM('ADICIONES  2018'!C156:K156)</f>
        <v>0</v>
      </c>
      <c r="F156" s="291">
        <f>+F155*80%</f>
        <v>0</v>
      </c>
      <c r="G156" s="291">
        <f>+G155*80%</f>
        <v>0</v>
      </c>
      <c r="H156" s="291">
        <f>+H155*80%</f>
        <v>0</v>
      </c>
      <c r="I156" s="291">
        <f>+I155*80%</f>
        <v>0</v>
      </c>
      <c r="J156" s="291">
        <f>+J155*80%</f>
        <v>0</v>
      </c>
      <c r="K156" s="292">
        <f t="shared" si="247"/>
        <v>19200000</v>
      </c>
      <c r="L156" s="291">
        <f t="shared" ref="L156:Q156" si="264">+L155*80%</f>
        <v>132308</v>
      </c>
      <c r="M156" s="291">
        <f t="shared" si="264"/>
        <v>187680</v>
      </c>
      <c r="N156" s="291">
        <f t="shared" si="264"/>
        <v>174720</v>
      </c>
      <c r="O156" s="291">
        <f t="shared" si="264"/>
        <v>103360</v>
      </c>
      <c r="P156" s="291">
        <f t="shared" si="264"/>
        <v>87360</v>
      </c>
      <c r="Q156" s="291">
        <f t="shared" si="264"/>
        <v>124800</v>
      </c>
      <c r="R156" s="292">
        <f t="shared" si="249"/>
        <v>810228</v>
      </c>
      <c r="S156" s="291">
        <f t="shared" ref="S156:Z156" si="265">+S155*80%</f>
        <v>137280</v>
      </c>
      <c r="T156" s="291">
        <f t="shared" si="265"/>
        <v>646293.60000000009</v>
      </c>
      <c r="U156" s="291">
        <f t="shared" si="265"/>
        <v>0</v>
      </c>
      <c r="V156" s="291">
        <f t="shared" si="265"/>
        <v>0</v>
      </c>
      <c r="W156" s="291">
        <f t="shared" si="265"/>
        <v>0</v>
      </c>
      <c r="X156" s="291">
        <f t="shared" si="265"/>
        <v>0</v>
      </c>
      <c r="Y156" s="291">
        <f t="shared" si="265"/>
        <v>0</v>
      </c>
      <c r="Z156" s="291">
        <f t="shared" si="265"/>
        <v>0</v>
      </c>
      <c r="AA156" s="292">
        <f t="shared" si="251"/>
        <v>783573.60000000009</v>
      </c>
      <c r="AB156" s="292">
        <f t="shared" si="234"/>
        <v>1593801.6</v>
      </c>
      <c r="AC156" s="37">
        <f t="shared" si="235"/>
        <v>8.3010500000000001E-2</v>
      </c>
    </row>
    <row r="157" spans="1:29" s="5" customFormat="1" x14ac:dyDescent="0.2">
      <c r="A157" s="413"/>
      <c r="B157" s="97" t="s">
        <v>642</v>
      </c>
      <c r="C157" s="98" t="s">
        <v>643</v>
      </c>
      <c r="D157" s="291">
        <f>+D155*20%</f>
        <v>4800000</v>
      </c>
      <c r="E157" s="291">
        <f>SUM('ADICIONES  2018'!C157:K157)</f>
        <v>0</v>
      </c>
      <c r="F157" s="291">
        <f>+F155*20%</f>
        <v>0</v>
      </c>
      <c r="G157" s="291">
        <f>+G155*20%</f>
        <v>0</v>
      </c>
      <c r="H157" s="291">
        <f>+H155*20%</f>
        <v>0</v>
      </c>
      <c r="I157" s="291">
        <f>+I155*20%</f>
        <v>0</v>
      </c>
      <c r="J157" s="291">
        <f>+J155*20%</f>
        <v>0</v>
      </c>
      <c r="K157" s="292">
        <f t="shared" si="247"/>
        <v>4800000</v>
      </c>
      <c r="L157" s="291">
        <f t="shared" ref="L157:Q157" si="266">+L155*20%</f>
        <v>33077</v>
      </c>
      <c r="M157" s="291">
        <f t="shared" si="266"/>
        <v>46920</v>
      </c>
      <c r="N157" s="291">
        <f t="shared" si="266"/>
        <v>43680</v>
      </c>
      <c r="O157" s="291">
        <f t="shared" si="266"/>
        <v>25840</v>
      </c>
      <c r="P157" s="291">
        <f t="shared" si="266"/>
        <v>21840</v>
      </c>
      <c r="Q157" s="291">
        <f t="shared" si="266"/>
        <v>31200</v>
      </c>
      <c r="R157" s="292">
        <f t="shared" si="249"/>
        <v>202557</v>
      </c>
      <c r="S157" s="291">
        <f t="shared" ref="S157:Z157" si="267">+S155*20%</f>
        <v>34320</v>
      </c>
      <c r="T157" s="291">
        <f t="shared" si="267"/>
        <v>161573.40000000002</v>
      </c>
      <c r="U157" s="291">
        <f t="shared" si="267"/>
        <v>0</v>
      </c>
      <c r="V157" s="291">
        <f t="shared" si="267"/>
        <v>0</v>
      </c>
      <c r="W157" s="291">
        <f t="shared" si="267"/>
        <v>0</v>
      </c>
      <c r="X157" s="291">
        <f t="shared" si="267"/>
        <v>0</v>
      </c>
      <c r="Y157" s="291">
        <f t="shared" si="267"/>
        <v>0</v>
      </c>
      <c r="Z157" s="291">
        <f t="shared" si="267"/>
        <v>0</v>
      </c>
      <c r="AA157" s="292">
        <f t="shared" si="251"/>
        <v>195893.40000000002</v>
      </c>
      <c r="AB157" s="292">
        <f t="shared" si="234"/>
        <v>398450.4</v>
      </c>
      <c r="AC157" s="37">
        <f t="shared" si="235"/>
        <v>8.3010500000000001E-2</v>
      </c>
    </row>
    <row r="158" spans="1:29" s="79" customFormat="1" ht="31.5" x14ac:dyDescent="0.2">
      <c r="A158" s="412">
        <v>1</v>
      </c>
      <c r="B158" s="111" t="s">
        <v>644</v>
      </c>
      <c r="C158" s="107" t="s">
        <v>645</v>
      </c>
      <c r="D158" s="106">
        <v>10300000000</v>
      </c>
      <c r="E158" s="106">
        <f>SUM('ADICIONES  2018'!C158:K158)</f>
        <v>0</v>
      </c>
      <c r="F158" s="290"/>
      <c r="G158" s="106"/>
      <c r="H158" s="290"/>
      <c r="I158" s="290"/>
      <c r="J158" s="290"/>
      <c r="K158" s="290">
        <f t="shared" si="247"/>
        <v>10300000000</v>
      </c>
      <c r="L158" s="106">
        <v>557968157</v>
      </c>
      <c r="M158" s="106">
        <v>455477671.74000001</v>
      </c>
      <c r="N158" s="106">
        <v>259192671</v>
      </c>
      <c r="O158" s="106">
        <v>603690541.45000005</v>
      </c>
      <c r="P158" s="106">
        <v>489796047</v>
      </c>
      <c r="Q158" s="106">
        <v>337248730</v>
      </c>
      <c r="R158" s="290">
        <f t="shared" si="249"/>
        <v>2703373818.1900001</v>
      </c>
      <c r="S158" s="106">
        <v>743174933</v>
      </c>
      <c r="T158" s="106">
        <v>510061541</v>
      </c>
      <c r="U158" s="106">
        <v>1029422932.9999995</v>
      </c>
      <c r="V158" s="106"/>
      <c r="W158" s="106"/>
      <c r="X158" s="106"/>
      <c r="Y158" s="106"/>
      <c r="Z158" s="106"/>
      <c r="AA158" s="290">
        <f t="shared" si="251"/>
        <v>2282659406.9999995</v>
      </c>
      <c r="AB158" s="290">
        <f t="shared" si="234"/>
        <v>4986033225.1899996</v>
      </c>
      <c r="AC158" s="105">
        <f t="shared" si="235"/>
        <v>0.48408089564951451</v>
      </c>
    </row>
    <row r="159" spans="1:29" ht="28.5" x14ac:dyDescent="0.2">
      <c r="B159" s="97" t="s">
        <v>646</v>
      </c>
      <c r="C159" s="98" t="s">
        <v>647</v>
      </c>
      <c r="D159" s="291">
        <f>+D158*30%</f>
        <v>3090000000</v>
      </c>
      <c r="E159" s="291">
        <f>SUM('ADICIONES  2018'!C159:K159)</f>
        <v>0</v>
      </c>
      <c r="F159" s="291">
        <f>+F158*30%</f>
        <v>0</v>
      </c>
      <c r="G159" s="291">
        <f>+G158*30%</f>
        <v>0</v>
      </c>
      <c r="H159" s="291">
        <f>+H158*30%</f>
        <v>0</v>
      </c>
      <c r="I159" s="291">
        <f>+I158*30%</f>
        <v>0</v>
      </c>
      <c r="J159" s="291">
        <f>+J158*30%</f>
        <v>0</v>
      </c>
      <c r="K159" s="292">
        <f t="shared" si="247"/>
        <v>3090000000</v>
      </c>
      <c r="L159" s="291">
        <f t="shared" ref="L159:Q159" si="268">+L158*30%</f>
        <v>167390447.09999999</v>
      </c>
      <c r="M159" s="291">
        <f t="shared" si="268"/>
        <v>136643301.52199998</v>
      </c>
      <c r="N159" s="291">
        <f t="shared" si="268"/>
        <v>77757801.299999997</v>
      </c>
      <c r="O159" s="291">
        <f t="shared" si="268"/>
        <v>181107162.435</v>
      </c>
      <c r="P159" s="291">
        <f t="shared" si="268"/>
        <v>146938814.09999999</v>
      </c>
      <c r="Q159" s="291">
        <f t="shared" si="268"/>
        <v>101174619</v>
      </c>
      <c r="R159" s="292">
        <f t="shared" si="249"/>
        <v>811012145.45700002</v>
      </c>
      <c r="S159" s="291">
        <f t="shared" ref="S159:Z159" si="269">+S158*30%</f>
        <v>222952479.90000001</v>
      </c>
      <c r="T159" s="291">
        <f t="shared" si="269"/>
        <v>153018462.29999998</v>
      </c>
      <c r="U159" s="291">
        <f t="shared" si="269"/>
        <v>308826879.89999986</v>
      </c>
      <c r="V159" s="291">
        <f t="shared" si="269"/>
        <v>0</v>
      </c>
      <c r="W159" s="291">
        <f t="shared" si="269"/>
        <v>0</v>
      </c>
      <c r="X159" s="291">
        <f t="shared" si="269"/>
        <v>0</v>
      </c>
      <c r="Y159" s="291">
        <f t="shared" si="269"/>
        <v>0</v>
      </c>
      <c r="Z159" s="291">
        <f t="shared" si="269"/>
        <v>0</v>
      </c>
      <c r="AA159" s="292">
        <f t="shared" si="251"/>
        <v>684797822.0999999</v>
      </c>
      <c r="AB159" s="292">
        <f t="shared" si="234"/>
        <v>1495809967.5569999</v>
      </c>
      <c r="AC159" s="37">
        <f t="shared" si="235"/>
        <v>0.48408089564951456</v>
      </c>
    </row>
    <row r="160" spans="1:29" ht="28.5" x14ac:dyDescent="0.2">
      <c r="B160" s="97" t="s">
        <v>648</v>
      </c>
      <c r="C160" s="98" t="s">
        <v>649</v>
      </c>
      <c r="D160" s="291">
        <f>+D158*40%</f>
        <v>4120000000</v>
      </c>
      <c r="E160" s="291">
        <f>SUM('ADICIONES  2018'!C160:K160)</f>
        <v>0</v>
      </c>
      <c r="F160" s="291">
        <f>+F158*40%</f>
        <v>0</v>
      </c>
      <c r="G160" s="291">
        <f>+G158*40%</f>
        <v>0</v>
      </c>
      <c r="H160" s="291">
        <f>+H158*40%</f>
        <v>0</v>
      </c>
      <c r="I160" s="291">
        <f>+I158*40%</f>
        <v>0</v>
      </c>
      <c r="J160" s="291">
        <f>+J158*40%</f>
        <v>0</v>
      </c>
      <c r="K160" s="292">
        <f t="shared" si="247"/>
        <v>4120000000</v>
      </c>
      <c r="L160" s="291">
        <f t="shared" ref="L160:Q160" si="270">+L158*40%</f>
        <v>223187262.80000001</v>
      </c>
      <c r="M160" s="291">
        <f t="shared" si="270"/>
        <v>182191068.69600001</v>
      </c>
      <c r="N160" s="291">
        <f t="shared" si="270"/>
        <v>103677068.40000001</v>
      </c>
      <c r="O160" s="291">
        <f t="shared" si="270"/>
        <v>241476216.58000004</v>
      </c>
      <c r="P160" s="291">
        <f t="shared" si="270"/>
        <v>195918418.80000001</v>
      </c>
      <c r="Q160" s="291">
        <f t="shared" si="270"/>
        <v>134899492</v>
      </c>
      <c r="R160" s="292">
        <f t="shared" si="249"/>
        <v>1081349527.276</v>
      </c>
      <c r="S160" s="291">
        <f t="shared" ref="S160:Z160" si="271">+S158*40%</f>
        <v>297269973.19999999</v>
      </c>
      <c r="T160" s="291">
        <f t="shared" si="271"/>
        <v>204024616.40000001</v>
      </c>
      <c r="U160" s="291">
        <f t="shared" si="271"/>
        <v>411769173.19999981</v>
      </c>
      <c r="V160" s="291">
        <f t="shared" si="271"/>
        <v>0</v>
      </c>
      <c r="W160" s="291">
        <f t="shared" si="271"/>
        <v>0</v>
      </c>
      <c r="X160" s="291">
        <f t="shared" si="271"/>
        <v>0</v>
      </c>
      <c r="Y160" s="291">
        <f t="shared" si="271"/>
        <v>0</v>
      </c>
      <c r="Z160" s="291">
        <f t="shared" si="271"/>
        <v>0</v>
      </c>
      <c r="AA160" s="292">
        <f t="shared" si="251"/>
        <v>913063762.79999983</v>
      </c>
      <c r="AB160" s="292">
        <f t="shared" si="234"/>
        <v>1994413290.0759997</v>
      </c>
      <c r="AC160" s="37">
        <f t="shared" si="235"/>
        <v>0.48408089564951451</v>
      </c>
    </row>
    <row r="161" spans="1:29" ht="42.75" x14ac:dyDescent="0.2">
      <c r="B161" s="97" t="s">
        <v>650</v>
      </c>
      <c r="C161" s="98" t="s">
        <v>651</v>
      </c>
      <c r="D161" s="291">
        <f>+D158*7%</f>
        <v>721000000.00000012</v>
      </c>
      <c r="E161" s="291">
        <f>SUM('ADICIONES  2018'!C161:K161)</f>
        <v>0</v>
      </c>
      <c r="F161" s="291">
        <f>+F158*7%</f>
        <v>0</v>
      </c>
      <c r="G161" s="291">
        <f>+G158*7%</f>
        <v>0</v>
      </c>
      <c r="H161" s="291">
        <f>+H158*7%</f>
        <v>0</v>
      </c>
      <c r="I161" s="291">
        <f>+I158*7%</f>
        <v>0</v>
      </c>
      <c r="J161" s="291">
        <f>+J158*7%</f>
        <v>0</v>
      </c>
      <c r="K161" s="292">
        <f t="shared" si="247"/>
        <v>721000000.00000012</v>
      </c>
      <c r="L161" s="291">
        <f t="shared" ref="L161:Q161" si="272">+L158*7%</f>
        <v>39057770.990000002</v>
      </c>
      <c r="M161" s="291">
        <f t="shared" si="272"/>
        <v>31883437.021800004</v>
      </c>
      <c r="N161" s="291">
        <f t="shared" si="272"/>
        <v>18143486.970000003</v>
      </c>
      <c r="O161" s="291">
        <f t="shared" si="272"/>
        <v>42258337.901500009</v>
      </c>
      <c r="P161" s="291">
        <f t="shared" si="272"/>
        <v>34285723.290000007</v>
      </c>
      <c r="Q161" s="291">
        <f t="shared" si="272"/>
        <v>23607411.100000001</v>
      </c>
      <c r="R161" s="292">
        <f t="shared" si="249"/>
        <v>189236167.27330002</v>
      </c>
      <c r="S161" s="291">
        <f t="shared" ref="S161:Z161" si="273">+S158*7%</f>
        <v>52022245.310000002</v>
      </c>
      <c r="T161" s="291">
        <f t="shared" si="273"/>
        <v>35704307.870000005</v>
      </c>
      <c r="U161" s="291">
        <f t="shared" si="273"/>
        <v>72059605.309999973</v>
      </c>
      <c r="V161" s="291">
        <f t="shared" si="273"/>
        <v>0</v>
      </c>
      <c r="W161" s="291">
        <f t="shared" si="273"/>
        <v>0</v>
      </c>
      <c r="X161" s="291">
        <f t="shared" si="273"/>
        <v>0</v>
      </c>
      <c r="Y161" s="291">
        <f t="shared" si="273"/>
        <v>0</v>
      </c>
      <c r="Z161" s="291">
        <f t="shared" si="273"/>
        <v>0</v>
      </c>
      <c r="AA161" s="292">
        <f t="shared" si="251"/>
        <v>159786158.48999998</v>
      </c>
      <c r="AB161" s="292">
        <f t="shared" si="234"/>
        <v>349022325.7633</v>
      </c>
      <c r="AC161" s="37">
        <f t="shared" si="235"/>
        <v>0.48408089564951451</v>
      </c>
    </row>
    <row r="162" spans="1:29" s="5" customFormat="1" ht="28.5" x14ac:dyDescent="0.2">
      <c r="A162" s="413"/>
      <c r="B162" s="97" t="s">
        <v>652</v>
      </c>
      <c r="C162" s="98" t="s">
        <v>653</v>
      </c>
      <c r="D162" s="291">
        <f>+D158*15%</f>
        <v>1545000000</v>
      </c>
      <c r="E162" s="291">
        <f>SUM('ADICIONES  2018'!C162:K162)</f>
        <v>0</v>
      </c>
      <c r="F162" s="291">
        <f>+F158*15%</f>
        <v>0</v>
      </c>
      <c r="G162" s="291">
        <f>+G158*15%</f>
        <v>0</v>
      </c>
      <c r="H162" s="291">
        <f>+H158*15%</f>
        <v>0</v>
      </c>
      <c r="I162" s="291">
        <f>+I158*15%</f>
        <v>0</v>
      </c>
      <c r="J162" s="291">
        <f>+J158*15%</f>
        <v>0</v>
      </c>
      <c r="K162" s="292">
        <f t="shared" si="247"/>
        <v>1545000000</v>
      </c>
      <c r="L162" s="291">
        <f t="shared" ref="L162:Q162" si="274">+L158*15%</f>
        <v>83695223.549999997</v>
      </c>
      <c r="M162" s="291">
        <f t="shared" si="274"/>
        <v>68321650.760999992</v>
      </c>
      <c r="N162" s="291">
        <f t="shared" si="274"/>
        <v>38878900.649999999</v>
      </c>
      <c r="O162" s="291">
        <f t="shared" si="274"/>
        <v>90553581.217500001</v>
      </c>
      <c r="P162" s="291">
        <f t="shared" si="274"/>
        <v>73469407.049999997</v>
      </c>
      <c r="Q162" s="291">
        <f t="shared" si="274"/>
        <v>50587309.5</v>
      </c>
      <c r="R162" s="292">
        <f t="shared" si="249"/>
        <v>405506072.72850001</v>
      </c>
      <c r="S162" s="291">
        <f t="shared" ref="S162:Z162" si="275">+S158*15%</f>
        <v>111476239.95</v>
      </c>
      <c r="T162" s="291">
        <f t="shared" si="275"/>
        <v>76509231.149999991</v>
      </c>
      <c r="U162" s="291">
        <f t="shared" si="275"/>
        <v>154413439.94999993</v>
      </c>
      <c r="V162" s="291">
        <f t="shared" si="275"/>
        <v>0</v>
      </c>
      <c r="W162" s="291">
        <f t="shared" si="275"/>
        <v>0</v>
      </c>
      <c r="X162" s="291">
        <f t="shared" si="275"/>
        <v>0</v>
      </c>
      <c r="Y162" s="291">
        <f t="shared" si="275"/>
        <v>0</v>
      </c>
      <c r="Z162" s="291">
        <f t="shared" si="275"/>
        <v>0</v>
      </c>
      <c r="AA162" s="292">
        <f t="shared" si="251"/>
        <v>342398911.04999995</v>
      </c>
      <c r="AB162" s="292">
        <f t="shared" si="234"/>
        <v>747904983.77849996</v>
      </c>
      <c r="AC162" s="37">
        <f t="shared" si="235"/>
        <v>0.48408089564951456</v>
      </c>
    </row>
    <row r="163" spans="1:29" s="5" customFormat="1" ht="42.75" x14ac:dyDescent="0.2">
      <c r="A163" s="159"/>
      <c r="B163" s="97" t="s">
        <v>654</v>
      </c>
      <c r="C163" s="98" t="s">
        <v>655</v>
      </c>
      <c r="D163" s="291">
        <f>+D158*4%</f>
        <v>412000000</v>
      </c>
      <c r="E163" s="291">
        <f>SUM('ADICIONES  2018'!C163:K163)</f>
        <v>0</v>
      </c>
      <c r="F163" s="291">
        <f>+F158*4%</f>
        <v>0</v>
      </c>
      <c r="G163" s="291">
        <f>+G158*4%</f>
        <v>0</v>
      </c>
      <c r="H163" s="291">
        <f>+H158*4%</f>
        <v>0</v>
      </c>
      <c r="I163" s="291">
        <f>+I158*4%</f>
        <v>0</v>
      </c>
      <c r="J163" s="291">
        <f>+J158*4%</f>
        <v>0</v>
      </c>
      <c r="K163" s="292">
        <f t="shared" si="247"/>
        <v>412000000</v>
      </c>
      <c r="L163" s="291">
        <f t="shared" ref="L163:Q163" si="276">+L158*4%</f>
        <v>22318726.280000001</v>
      </c>
      <c r="M163" s="291">
        <f t="shared" si="276"/>
        <v>18219106.869600002</v>
      </c>
      <c r="N163" s="291">
        <f t="shared" si="276"/>
        <v>10367706.84</v>
      </c>
      <c r="O163" s="291">
        <f t="shared" si="276"/>
        <v>24147621.658000004</v>
      </c>
      <c r="P163" s="291">
        <f t="shared" si="276"/>
        <v>19591841.879999999</v>
      </c>
      <c r="Q163" s="291">
        <f t="shared" si="276"/>
        <v>13489949.200000001</v>
      </c>
      <c r="R163" s="292">
        <f t="shared" si="249"/>
        <v>108134952.72760001</v>
      </c>
      <c r="S163" s="291">
        <f t="shared" ref="S163:Z163" si="277">+S158*4%</f>
        <v>29726997.32</v>
      </c>
      <c r="T163" s="291">
        <f t="shared" si="277"/>
        <v>20402461.640000001</v>
      </c>
      <c r="U163" s="291">
        <f t="shared" si="277"/>
        <v>41176917.319999985</v>
      </c>
      <c r="V163" s="291">
        <f t="shared" si="277"/>
        <v>0</v>
      </c>
      <c r="W163" s="291">
        <f t="shared" si="277"/>
        <v>0</v>
      </c>
      <c r="X163" s="291">
        <f t="shared" si="277"/>
        <v>0</v>
      </c>
      <c r="Y163" s="291">
        <f t="shared" si="277"/>
        <v>0</v>
      </c>
      <c r="Z163" s="291">
        <f t="shared" si="277"/>
        <v>0</v>
      </c>
      <c r="AA163" s="292">
        <f t="shared" si="251"/>
        <v>91306376.279999986</v>
      </c>
      <c r="AB163" s="292">
        <f t="shared" si="234"/>
        <v>199441329.00760001</v>
      </c>
      <c r="AC163" s="37">
        <f t="shared" si="235"/>
        <v>0.48408089564951456</v>
      </c>
    </row>
    <row r="164" spans="1:29" s="5" customFormat="1" ht="28.5" x14ac:dyDescent="0.2">
      <c r="A164" s="159"/>
      <c r="B164" s="97" t="s">
        <v>656</v>
      </c>
      <c r="C164" s="98" t="s">
        <v>657</v>
      </c>
      <c r="D164" s="291">
        <f>+D158*4%</f>
        <v>412000000</v>
      </c>
      <c r="E164" s="291">
        <f>SUM('ADICIONES  2018'!C164:K164)</f>
        <v>0</v>
      </c>
      <c r="F164" s="291">
        <f>+F158*4%</f>
        <v>0</v>
      </c>
      <c r="G164" s="291">
        <f>+G158*4%</f>
        <v>0</v>
      </c>
      <c r="H164" s="291">
        <f>+H158*4%</f>
        <v>0</v>
      </c>
      <c r="I164" s="291">
        <f>+I158*4%</f>
        <v>0</v>
      </c>
      <c r="J164" s="291">
        <f>+J158*4%</f>
        <v>0</v>
      </c>
      <c r="K164" s="292">
        <f t="shared" si="247"/>
        <v>412000000</v>
      </c>
      <c r="L164" s="291">
        <f t="shared" ref="L164:Q164" si="278">+L158*4%</f>
        <v>22318726.280000001</v>
      </c>
      <c r="M164" s="291">
        <f t="shared" si="278"/>
        <v>18219106.869600002</v>
      </c>
      <c r="N164" s="291">
        <f t="shared" si="278"/>
        <v>10367706.84</v>
      </c>
      <c r="O164" s="291">
        <f t="shared" si="278"/>
        <v>24147621.658000004</v>
      </c>
      <c r="P164" s="291">
        <f t="shared" si="278"/>
        <v>19591841.879999999</v>
      </c>
      <c r="Q164" s="291">
        <f t="shared" si="278"/>
        <v>13489949.200000001</v>
      </c>
      <c r="R164" s="292">
        <f t="shared" si="249"/>
        <v>108134952.72760001</v>
      </c>
      <c r="S164" s="291">
        <f t="shared" ref="S164:Z164" si="279">+S158*4%</f>
        <v>29726997.32</v>
      </c>
      <c r="T164" s="291">
        <f t="shared" si="279"/>
        <v>20402461.640000001</v>
      </c>
      <c r="U164" s="291">
        <f t="shared" si="279"/>
        <v>41176917.319999985</v>
      </c>
      <c r="V164" s="291">
        <f t="shared" si="279"/>
        <v>0</v>
      </c>
      <c r="W164" s="291">
        <f t="shared" si="279"/>
        <v>0</v>
      </c>
      <c r="X164" s="291">
        <f t="shared" si="279"/>
        <v>0</v>
      </c>
      <c r="Y164" s="291">
        <f t="shared" si="279"/>
        <v>0</v>
      </c>
      <c r="Z164" s="291">
        <f t="shared" si="279"/>
        <v>0</v>
      </c>
      <c r="AA164" s="292">
        <f t="shared" si="251"/>
        <v>91306376.279999986</v>
      </c>
      <c r="AB164" s="292">
        <f t="shared" si="234"/>
        <v>199441329.00760001</v>
      </c>
      <c r="AC164" s="37">
        <f t="shared" si="235"/>
        <v>0.48408089564951456</v>
      </c>
    </row>
    <row r="165" spans="1:29" s="79" customFormat="1" ht="15.75" x14ac:dyDescent="0.2">
      <c r="A165" s="412">
        <v>1</v>
      </c>
      <c r="B165" s="111" t="s">
        <v>237</v>
      </c>
      <c r="C165" s="107" t="s">
        <v>658</v>
      </c>
      <c r="D165" s="106">
        <f>+D166+D197+D201+D211+D232</f>
        <v>59741562700</v>
      </c>
      <c r="E165" s="106">
        <f>SUM('ADICIONES  2018'!C165:K165)</f>
        <v>0</v>
      </c>
      <c r="F165" s="106">
        <f>+F166+F197+F201+F211+F232</f>
        <v>375053977</v>
      </c>
      <c r="G165" s="106">
        <f>+G166+G197+G201+G211+G232</f>
        <v>0</v>
      </c>
      <c r="H165" s="106">
        <f>+H166+H197+H201+H211+H232</f>
        <v>0</v>
      </c>
      <c r="I165" s="106">
        <f>+I166+I197+I201+I211+I232</f>
        <v>0</v>
      </c>
      <c r="J165" s="106">
        <f>+J166+J197+J201+J211+J232</f>
        <v>0</v>
      </c>
      <c r="K165" s="290">
        <f t="shared" si="247"/>
        <v>59366508723</v>
      </c>
      <c r="L165" s="106">
        <f t="shared" ref="L165:Q165" si="280">+L166+L197+L201+L211+L232</f>
        <v>8133986920.1999998</v>
      </c>
      <c r="M165" s="106">
        <f t="shared" si="280"/>
        <v>4611148522.3999996</v>
      </c>
      <c r="N165" s="106">
        <f t="shared" si="280"/>
        <v>5981520915.9899998</v>
      </c>
      <c r="O165" s="106">
        <f t="shared" si="280"/>
        <v>6580664937.1900005</v>
      </c>
      <c r="P165" s="106">
        <f t="shared" si="280"/>
        <v>4101997345.8800001</v>
      </c>
      <c r="Q165" s="106">
        <f t="shared" si="280"/>
        <v>7583757343.0100002</v>
      </c>
      <c r="R165" s="290">
        <f t="shared" si="249"/>
        <v>36993075984.669998</v>
      </c>
      <c r="S165" s="106">
        <f t="shared" ref="S165:Z165" si="281">+S166+S197+S201+S211+S232</f>
        <v>6213455576.75</v>
      </c>
      <c r="T165" s="106">
        <f t="shared" si="281"/>
        <v>6184269270.6599998</v>
      </c>
      <c r="U165" s="106">
        <f t="shared" si="281"/>
        <v>4732453757.0800009</v>
      </c>
      <c r="V165" s="106">
        <f t="shared" si="281"/>
        <v>0</v>
      </c>
      <c r="W165" s="106">
        <f t="shared" si="281"/>
        <v>0</v>
      </c>
      <c r="X165" s="106">
        <f t="shared" si="281"/>
        <v>0</v>
      </c>
      <c r="Y165" s="106">
        <f t="shared" si="281"/>
        <v>0</v>
      </c>
      <c r="Z165" s="106">
        <f t="shared" si="281"/>
        <v>0</v>
      </c>
      <c r="AA165" s="290">
        <f t="shared" si="251"/>
        <v>17130178604.490002</v>
      </c>
      <c r="AB165" s="290">
        <f t="shared" si="234"/>
        <v>54123254589.160004</v>
      </c>
      <c r="AC165" s="105">
        <f t="shared" si="235"/>
        <v>0.91167993121669566</v>
      </c>
    </row>
    <row r="166" spans="1:29" s="79" customFormat="1" ht="15.75" x14ac:dyDescent="0.2">
      <c r="A166" s="412"/>
      <c r="B166" s="111" t="s">
        <v>333</v>
      </c>
      <c r="C166" s="107" t="s">
        <v>334</v>
      </c>
      <c r="D166" s="106">
        <f>+D167+D182</f>
        <v>4810000000</v>
      </c>
      <c r="E166" s="106">
        <f>SUM('ADICIONES  2018'!C166:K166)</f>
        <v>0</v>
      </c>
      <c r="F166" s="106">
        <f>+F167+F182</f>
        <v>0</v>
      </c>
      <c r="G166" s="106">
        <f>+G167+G182</f>
        <v>0</v>
      </c>
      <c r="H166" s="106">
        <f>+H167+H182</f>
        <v>0</v>
      </c>
      <c r="I166" s="106">
        <f>+I167+I182</f>
        <v>0</v>
      </c>
      <c r="J166" s="106">
        <f>+J167+J182</f>
        <v>0</v>
      </c>
      <c r="K166" s="290">
        <f t="shared" si="247"/>
        <v>4810000000</v>
      </c>
      <c r="L166" s="106">
        <f t="shared" ref="L166:Q166" si="282">+L167+L182</f>
        <v>1149848297.2</v>
      </c>
      <c r="M166" s="106">
        <f t="shared" si="282"/>
        <v>1271605009.4000001</v>
      </c>
      <c r="N166" s="106">
        <f t="shared" si="282"/>
        <v>1583390447</v>
      </c>
      <c r="O166" s="106">
        <f t="shared" si="282"/>
        <v>1760548252.02</v>
      </c>
      <c r="P166" s="106">
        <f t="shared" si="282"/>
        <v>1332891976.8800001</v>
      </c>
      <c r="Q166" s="106">
        <f t="shared" si="282"/>
        <v>1299476904.1399999</v>
      </c>
      <c r="R166" s="290">
        <f t="shared" si="249"/>
        <v>8397760886.6400013</v>
      </c>
      <c r="S166" s="106">
        <f t="shared" ref="S166:Z166" si="283">+S167+S182</f>
        <v>2105047375.2</v>
      </c>
      <c r="T166" s="106">
        <f t="shared" si="283"/>
        <v>1894745560.7</v>
      </c>
      <c r="U166" s="106">
        <f t="shared" si="283"/>
        <v>1747872714.4000001</v>
      </c>
      <c r="V166" s="106">
        <f t="shared" si="283"/>
        <v>0</v>
      </c>
      <c r="W166" s="106">
        <f t="shared" si="283"/>
        <v>0</v>
      </c>
      <c r="X166" s="106">
        <f t="shared" si="283"/>
        <v>0</v>
      </c>
      <c r="Y166" s="106">
        <f t="shared" si="283"/>
        <v>0</v>
      </c>
      <c r="Z166" s="106">
        <f t="shared" si="283"/>
        <v>0</v>
      </c>
      <c r="AA166" s="290">
        <f t="shared" si="251"/>
        <v>5747665650.3000002</v>
      </c>
      <c r="AB166" s="290">
        <f t="shared" si="234"/>
        <v>14145426536.940002</v>
      </c>
      <c r="AC166" s="105">
        <f t="shared" si="235"/>
        <v>2.9408371178669444</v>
      </c>
    </row>
    <row r="167" spans="1:29" s="79" customFormat="1" ht="15.75" x14ac:dyDescent="0.2">
      <c r="A167" s="412"/>
      <c r="B167" s="111" t="s">
        <v>659</v>
      </c>
      <c r="C167" s="107" t="s">
        <v>660</v>
      </c>
      <c r="D167" s="106">
        <f>+D168+D175</f>
        <v>2800000000</v>
      </c>
      <c r="E167" s="106">
        <f>SUM('ADICIONES  2018'!C167:K167)</f>
        <v>0</v>
      </c>
      <c r="F167" s="106">
        <f>+F168+F175</f>
        <v>0</v>
      </c>
      <c r="G167" s="106">
        <f>+G168+G175</f>
        <v>0</v>
      </c>
      <c r="H167" s="106">
        <f>+H168+H175</f>
        <v>0</v>
      </c>
      <c r="I167" s="106">
        <f>+I168+I175</f>
        <v>0</v>
      </c>
      <c r="J167" s="106">
        <f>+J168+J175</f>
        <v>0</v>
      </c>
      <c r="K167" s="290">
        <f t="shared" si="247"/>
        <v>2800000000</v>
      </c>
      <c r="L167" s="106">
        <f t="shared" ref="L167:Q167" si="284">+L168+L175</f>
        <v>309827662</v>
      </c>
      <c r="M167" s="106">
        <f t="shared" si="284"/>
        <v>363928614.80000001</v>
      </c>
      <c r="N167" s="106">
        <f t="shared" si="284"/>
        <v>457018546.81</v>
      </c>
      <c r="O167" s="106">
        <f t="shared" si="284"/>
        <v>590251710.41000009</v>
      </c>
      <c r="P167" s="106">
        <f t="shared" si="284"/>
        <v>412928059.02999997</v>
      </c>
      <c r="Q167" s="106">
        <f t="shared" si="284"/>
        <v>341970163.76999998</v>
      </c>
      <c r="R167" s="290">
        <f t="shared" si="249"/>
        <v>2475924756.8199997</v>
      </c>
      <c r="S167" s="106">
        <f t="shared" ref="S167:Z167" si="285">+S168+S175</f>
        <v>501699875.19999999</v>
      </c>
      <c r="T167" s="106">
        <f t="shared" si="285"/>
        <v>509379928</v>
      </c>
      <c r="U167" s="106">
        <f t="shared" si="285"/>
        <v>479440743.22000003</v>
      </c>
      <c r="V167" s="106">
        <f t="shared" si="285"/>
        <v>0</v>
      </c>
      <c r="W167" s="106">
        <f t="shared" si="285"/>
        <v>0</v>
      </c>
      <c r="X167" s="106">
        <f t="shared" si="285"/>
        <v>0</v>
      </c>
      <c r="Y167" s="106">
        <f t="shared" si="285"/>
        <v>0</v>
      </c>
      <c r="Z167" s="106">
        <f t="shared" si="285"/>
        <v>0</v>
      </c>
      <c r="AA167" s="290">
        <f t="shared" si="251"/>
        <v>1490520546.4200001</v>
      </c>
      <c r="AB167" s="290">
        <f t="shared" si="234"/>
        <v>3966445303.2399998</v>
      </c>
      <c r="AC167" s="105">
        <f t="shared" si="235"/>
        <v>1.4165876083</v>
      </c>
    </row>
    <row r="168" spans="1:29" s="79" customFormat="1" ht="31.5" x14ac:dyDescent="0.2">
      <c r="A168" s="412">
        <v>1</v>
      </c>
      <c r="B168" s="111" t="s">
        <v>661</v>
      </c>
      <c r="C168" s="107" t="s">
        <v>662</v>
      </c>
      <c r="D168" s="106">
        <v>800000000</v>
      </c>
      <c r="E168" s="106">
        <f>SUM('ADICIONES  2018'!C168:K168)</f>
        <v>0</v>
      </c>
      <c r="F168" s="106"/>
      <c r="G168" s="106"/>
      <c r="H168" s="106"/>
      <c r="I168" s="106"/>
      <c r="J168" s="106"/>
      <c r="K168" s="290">
        <f t="shared" si="247"/>
        <v>800000000</v>
      </c>
      <c r="L168" s="106">
        <v>39750400</v>
      </c>
      <c r="M168" s="106">
        <v>48866000</v>
      </c>
      <c r="N168" s="106">
        <v>94993426</v>
      </c>
      <c r="O168" s="106">
        <v>140613400</v>
      </c>
      <c r="P168" s="106">
        <v>51741000</v>
      </c>
      <c r="Q168" s="106">
        <v>63240010</v>
      </c>
      <c r="R168" s="290">
        <f t="shared" si="249"/>
        <v>439204236</v>
      </c>
      <c r="S168" s="106">
        <v>50317000</v>
      </c>
      <c r="T168" s="106">
        <v>81610000</v>
      </c>
      <c r="U168" s="106">
        <v>59226000</v>
      </c>
      <c r="V168" s="106"/>
      <c r="W168" s="106"/>
      <c r="X168" s="106"/>
      <c r="Y168" s="106"/>
      <c r="Z168" s="106"/>
      <c r="AA168" s="290">
        <f t="shared" si="251"/>
        <v>191153000</v>
      </c>
      <c r="AB168" s="290">
        <f t="shared" si="234"/>
        <v>630357236</v>
      </c>
      <c r="AC168" s="105">
        <f t="shared" si="235"/>
        <v>0.78794654500000005</v>
      </c>
    </row>
    <row r="169" spans="1:29" ht="42.75" x14ac:dyDescent="0.2">
      <c r="B169" s="97" t="s">
        <v>663</v>
      </c>
      <c r="C169" s="98" t="s">
        <v>664</v>
      </c>
      <c r="D169" s="291">
        <f>+D168*87.230682%</f>
        <v>697845456</v>
      </c>
      <c r="E169" s="291">
        <f>SUM('ADICIONES  2018'!C169:K169)</f>
        <v>0</v>
      </c>
      <c r="F169" s="291">
        <f>+F168*87.230682%</f>
        <v>0</v>
      </c>
      <c r="G169" s="291">
        <f>+G168*87.230682%</f>
        <v>0</v>
      </c>
      <c r="H169" s="291">
        <f>+H168*87.230682%</f>
        <v>0</v>
      </c>
      <c r="I169" s="291">
        <f>+I168*87.230682%</f>
        <v>0</v>
      </c>
      <c r="J169" s="291">
        <f>+J168*87.230682%</f>
        <v>0</v>
      </c>
      <c r="K169" s="292">
        <f t="shared" si="247"/>
        <v>697845456</v>
      </c>
      <c r="L169" s="291">
        <f t="shared" ref="L169:Q169" si="286">+L168*87.230682%</f>
        <v>34674545.017728001</v>
      </c>
      <c r="M169" s="291">
        <f t="shared" si="286"/>
        <v>42626145.066119999</v>
      </c>
      <c r="N169" s="291">
        <f t="shared" si="286"/>
        <v>82863413.354965329</v>
      </c>
      <c r="O169" s="291">
        <f t="shared" si="286"/>
        <v>122658027.803388</v>
      </c>
      <c r="P169" s="291">
        <f t="shared" si="286"/>
        <v>45134027.17362</v>
      </c>
      <c r="Q169" s="291">
        <f t="shared" si="286"/>
        <v>55164692.019868203</v>
      </c>
      <c r="R169" s="292">
        <f t="shared" si="249"/>
        <v>383120850.43568951</v>
      </c>
      <c r="S169" s="291">
        <f t="shared" ref="S169:Z169" si="287">+S168*87.230682%</f>
        <v>43891862.261940002</v>
      </c>
      <c r="T169" s="291">
        <f t="shared" si="287"/>
        <v>71188959.580200002</v>
      </c>
      <c r="U169" s="291">
        <f t="shared" si="287"/>
        <v>51663243.721320003</v>
      </c>
      <c r="V169" s="291">
        <f t="shared" si="287"/>
        <v>0</v>
      </c>
      <c r="W169" s="291">
        <f t="shared" si="287"/>
        <v>0</v>
      </c>
      <c r="X169" s="291">
        <f t="shared" si="287"/>
        <v>0</v>
      </c>
      <c r="Y169" s="291">
        <f t="shared" si="287"/>
        <v>0</v>
      </c>
      <c r="Z169" s="291">
        <f t="shared" si="287"/>
        <v>0</v>
      </c>
      <c r="AA169" s="292">
        <f t="shared" si="251"/>
        <v>166744065.56345999</v>
      </c>
      <c r="AB169" s="292">
        <f t="shared" si="234"/>
        <v>549864915.99914956</v>
      </c>
      <c r="AC169" s="37">
        <f t="shared" si="235"/>
        <v>0.78794654500000005</v>
      </c>
    </row>
    <row r="170" spans="1:29" ht="28.5" x14ac:dyDescent="0.2">
      <c r="B170" s="97" t="s">
        <v>665</v>
      </c>
      <c r="C170" s="98" t="s">
        <v>666</v>
      </c>
      <c r="D170" s="291">
        <f>+D168*0.1%</f>
        <v>800000</v>
      </c>
      <c r="E170" s="291">
        <f>SUM('ADICIONES  2018'!C170:K170)</f>
        <v>0</v>
      </c>
      <c r="F170" s="291">
        <f>+F168*0.1%</f>
        <v>0</v>
      </c>
      <c r="G170" s="291">
        <f>+G168*0.1%</f>
        <v>0</v>
      </c>
      <c r="H170" s="291">
        <f>+H168*0.1%</f>
        <v>0</v>
      </c>
      <c r="I170" s="291">
        <f>+I168*0.1%</f>
        <v>0</v>
      </c>
      <c r="J170" s="291">
        <f>+J168*0.1%</f>
        <v>0</v>
      </c>
      <c r="K170" s="292">
        <f t="shared" si="247"/>
        <v>800000</v>
      </c>
      <c r="L170" s="291">
        <f t="shared" ref="L170:Q170" si="288">+L168*0.1%</f>
        <v>39750.400000000001</v>
      </c>
      <c r="M170" s="291">
        <f t="shared" si="288"/>
        <v>48866</v>
      </c>
      <c r="N170" s="291">
        <f t="shared" si="288"/>
        <v>94993.426000000007</v>
      </c>
      <c r="O170" s="291">
        <f t="shared" si="288"/>
        <v>140613.4</v>
      </c>
      <c r="P170" s="291">
        <f t="shared" si="288"/>
        <v>51741</v>
      </c>
      <c r="Q170" s="291">
        <f t="shared" si="288"/>
        <v>63240.01</v>
      </c>
      <c r="R170" s="292">
        <f t="shared" si="249"/>
        <v>439204.23600000003</v>
      </c>
      <c r="S170" s="291">
        <f t="shared" ref="S170:Z170" si="289">+S168*0.1%</f>
        <v>50317</v>
      </c>
      <c r="T170" s="291">
        <f t="shared" si="289"/>
        <v>81610</v>
      </c>
      <c r="U170" s="291">
        <f t="shared" si="289"/>
        <v>59226</v>
      </c>
      <c r="V170" s="291">
        <f t="shared" si="289"/>
        <v>0</v>
      </c>
      <c r="W170" s="291">
        <f t="shared" si="289"/>
        <v>0</v>
      </c>
      <c r="X170" s="291">
        <f t="shared" si="289"/>
        <v>0</v>
      </c>
      <c r="Y170" s="291">
        <f t="shared" si="289"/>
        <v>0</v>
      </c>
      <c r="Z170" s="291">
        <f t="shared" si="289"/>
        <v>0</v>
      </c>
      <c r="AA170" s="292">
        <f t="shared" si="251"/>
        <v>191153</v>
      </c>
      <c r="AB170" s="292">
        <f t="shared" si="234"/>
        <v>630357.23600000003</v>
      </c>
      <c r="AC170" s="37">
        <f t="shared" si="235"/>
        <v>0.78794654500000005</v>
      </c>
    </row>
    <row r="171" spans="1:29" s="5" customFormat="1" ht="28.5" x14ac:dyDescent="0.2">
      <c r="A171" s="159"/>
      <c r="B171" s="97" t="s">
        <v>667</v>
      </c>
      <c r="C171" s="98" t="s">
        <v>668</v>
      </c>
      <c r="D171" s="291">
        <f>+D168*9.99%</f>
        <v>79920000</v>
      </c>
      <c r="E171" s="291">
        <f>SUM('ADICIONES  2018'!C171:K171)</f>
        <v>0</v>
      </c>
      <c r="F171" s="291">
        <f>+F168*9.99%</f>
        <v>0</v>
      </c>
      <c r="G171" s="291">
        <f>+G168*9.99%</f>
        <v>0</v>
      </c>
      <c r="H171" s="291">
        <f>+H168*9.99%</f>
        <v>0</v>
      </c>
      <c r="I171" s="291">
        <f>+I168*9.99%</f>
        <v>0</v>
      </c>
      <c r="J171" s="291">
        <f>+J168*9.99%</f>
        <v>0</v>
      </c>
      <c r="K171" s="292">
        <f t="shared" si="247"/>
        <v>79920000</v>
      </c>
      <c r="L171" s="291">
        <f t="shared" ref="L171:Q171" si="290">+L168*9.99%</f>
        <v>3971064.96</v>
      </c>
      <c r="M171" s="291">
        <f t="shared" si="290"/>
        <v>4881713.4000000004</v>
      </c>
      <c r="N171" s="291">
        <f t="shared" si="290"/>
        <v>9489843.2574000005</v>
      </c>
      <c r="O171" s="291">
        <f t="shared" si="290"/>
        <v>14047278.66</v>
      </c>
      <c r="P171" s="291">
        <f t="shared" si="290"/>
        <v>5168925.9000000004</v>
      </c>
      <c r="Q171" s="291">
        <f t="shared" si="290"/>
        <v>6317676.9989999998</v>
      </c>
      <c r="R171" s="292">
        <f t="shared" si="249"/>
        <v>43876503.176399998</v>
      </c>
      <c r="S171" s="291">
        <f t="shared" ref="S171:Z171" si="291">+S168*9.99%</f>
        <v>5026668.3</v>
      </c>
      <c r="T171" s="291">
        <f t="shared" si="291"/>
        <v>8152839</v>
      </c>
      <c r="U171" s="291">
        <f t="shared" si="291"/>
        <v>5916677.4000000004</v>
      </c>
      <c r="V171" s="291">
        <f t="shared" si="291"/>
        <v>0</v>
      </c>
      <c r="W171" s="291">
        <f t="shared" si="291"/>
        <v>0</v>
      </c>
      <c r="X171" s="291">
        <f t="shared" si="291"/>
        <v>0</v>
      </c>
      <c r="Y171" s="291">
        <f t="shared" si="291"/>
        <v>0</v>
      </c>
      <c r="Z171" s="291">
        <f t="shared" si="291"/>
        <v>0</v>
      </c>
      <c r="AA171" s="292">
        <f t="shared" si="251"/>
        <v>19096184.700000003</v>
      </c>
      <c r="AB171" s="292">
        <f t="shared" si="234"/>
        <v>62972687.876400001</v>
      </c>
      <c r="AC171" s="37">
        <f t="shared" si="235"/>
        <v>0.78794654500000005</v>
      </c>
    </row>
    <row r="172" spans="1:29" s="5" customFormat="1" ht="60.75" hidden="1" customHeight="1" x14ac:dyDescent="0.2">
      <c r="A172" s="159"/>
      <c r="B172" s="97" t="s">
        <v>669</v>
      </c>
      <c r="C172" s="162" t="s">
        <v>1366</v>
      </c>
      <c r="D172" s="291">
        <f>+D168*0%</f>
        <v>0</v>
      </c>
      <c r="E172" s="291">
        <f>SUM('ADICIONES  2018'!C172:K172)</f>
        <v>0</v>
      </c>
      <c r="F172" s="291">
        <f>+F168*0%</f>
        <v>0</v>
      </c>
      <c r="G172" s="291">
        <f>+G168*0%</f>
        <v>0</v>
      </c>
      <c r="H172" s="291">
        <f>+H168*0%</f>
        <v>0</v>
      </c>
      <c r="I172" s="291">
        <f>+I168*0%</f>
        <v>0</v>
      </c>
      <c r="J172" s="291">
        <f>+J168*0%</f>
        <v>0</v>
      </c>
      <c r="K172" s="292">
        <f t="shared" si="247"/>
        <v>0</v>
      </c>
      <c r="L172" s="291">
        <f t="shared" ref="L172:Q172" si="292">+L168*0%</f>
        <v>0</v>
      </c>
      <c r="M172" s="291">
        <f t="shared" si="292"/>
        <v>0</v>
      </c>
      <c r="N172" s="291">
        <f t="shared" si="292"/>
        <v>0</v>
      </c>
      <c r="O172" s="291">
        <f t="shared" si="292"/>
        <v>0</v>
      </c>
      <c r="P172" s="291">
        <f t="shared" si="292"/>
        <v>0</v>
      </c>
      <c r="Q172" s="291">
        <f t="shared" si="292"/>
        <v>0</v>
      </c>
      <c r="R172" s="292">
        <f t="shared" si="249"/>
        <v>0</v>
      </c>
      <c r="S172" s="291">
        <f t="shared" ref="S172:Z172" si="293">+S168*0%</f>
        <v>0</v>
      </c>
      <c r="T172" s="291">
        <f t="shared" si="293"/>
        <v>0</v>
      </c>
      <c r="U172" s="291">
        <f t="shared" si="293"/>
        <v>0</v>
      </c>
      <c r="V172" s="291">
        <f t="shared" si="293"/>
        <v>0</v>
      </c>
      <c r="W172" s="291">
        <f t="shared" si="293"/>
        <v>0</v>
      </c>
      <c r="X172" s="291">
        <f t="shared" si="293"/>
        <v>0</v>
      </c>
      <c r="Y172" s="291">
        <f t="shared" si="293"/>
        <v>0</v>
      </c>
      <c r="Z172" s="291">
        <f t="shared" si="293"/>
        <v>0</v>
      </c>
      <c r="AA172" s="292">
        <f t="shared" si="251"/>
        <v>0</v>
      </c>
      <c r="AB172" s="292">
        <f t="shared" si="234"/>
        <v>0</v>
      </c>
      <c r="AC172" s="37" t="e">
        <f t="shared" si="235"/>
        <v>#DIV/0!</v>
      </c>
    </row>
    <row r="173" spans="1:29" s="5" customFormat="1" ht="42.75" x14ac:dyDescent="0.2">
      <c r="A173" s="159"/>
      <c r="B173" s="97" t="s">
        <v>670</v>
      </c>
      <c r="C173" s="98" t="s">
        <v>671</v>
      </c>
      <c r="D173" s="291">
        <f>+D168*1.7982%</f>
        <v>14385600.000000002</v>
      </c>
      <c r="E173" s="291">
        <f>SUM('ADICIONES  2018'!C173:K173)</f>
        <v>0</v>
      </c>
      <c r="F173" s="291">
        <f>+F168*1.7982%</f>
        <v>0</v>
      </c>
      <c r="G173" s="291">
        <f>+G168*1.7982%</f>
        <v>0</v>
      </c>
      <c r="H173" s="291">
        <f>+H168*1.7982%</f>
        <v>0</v>
      </c>
      <c r="I173" s="291">
        <f>+I168*1.7982%</f>
        <v>0</v>
      </c>
      <c r="J173" s="291">
        <f>+J168*1.7982%</f>
        <v>0</v>
      </c>
      <c r="K173" s="292">
        <f t="shared" si="247"/>
        <v>14385600.000000002</v>
      </c>
      <c r="L173" s="291">
        <f t="shared" ref="L173:Q173" si="294">+L168*1.7982%</f>
        <v>714791.69280000008</v>
      </c>
      <c r="M173" s="291">
        <f t="shared" si="294"/>
        <v>878708.41200000013</v>
      </c>
      <c r="N173" s="291">
        <f t="shared" si="294"/>
        <v>1708171.786332</v>
      </c>
      <c r="O173" s="291">
        <f t="shared" si="294"/>
        <v>2528510.1588000003</v>
      </c>
      <c r="P173" s="291">
        <f t="shared" si="294"/>
        <v>930406.66200000013</v>
      </c>
      <c r="Q173" s="291">
        <f t="shared" si="294"/>
        <v>1137181.8598200001</v>
      </c>
      <c r="R173" s="292">
        <f t="shared" si="249"/>
        <v>7897770.5717520015</v>
      </c>
      <c r="S173" s="291">
        <f t="shared" ref="S173:Z173" si="295">+S168*1.7982%</f>
        <v>904800.29400000011</v>
      </c>
      <c r="T173" s="291">
        <f t="shared" si="295"/>
        <v>1467511.02</v>
      </c>
      <c r="U173" s="291">
        <f t="shared" si="295"/>
        <v>1065001.932</v>
      </c>
      <c r="V173" s="291">
        <f t="shared" si="295"/>
        <v>0</v>
      </c>
      <c r="W173" s="291">
        <f t="shared" si="295"/>
        <v>0</v>
      </c>
      <c r="X173" s="291">
        <f t="shared" si="295"/>
        <v>0</v>
      </c>
      <c r="Y173" s="291">
        <f t="shared" si="295"/>
        <v>0</v>
      </c>
      <c r="Z173" s="291">
        <f t="shared" si="295"/>
        <v>0</v>
      </c>
      <c r="AA173" s="292">
        <f t="shared" si="251"/>
        <v>3437313.2460000003</v>
      </c>
      <c r="AB173" s="292">
        <f t="shared" si="234"/>
        <v>11335083.817752002</v>
      </c>
      <c r="AC173" s="37">
        <f t="shared" si="235"/>
        <v>0.78794654500000005</v>
      </c>
    </row>
    <row r="174" spans="1:29" s="5" customFormat="1" ht="57" x14ac:dyDescent="0.2">
      <c r="A174" s="159"/>
      <c r="B174" s="97" t="s">
        <v>672</v>
      </c>
      <c r="C174" s="98" t="s">
        <v>673</v>
      </c>
      <c r="D174" s="291">
        <f>+D168*0.881118%</f>
        <v>7048944</v>
      </c>
      <c r="E174" s="291">
        <f>SUM('ADICIONES  2018'!C174:K174)</f>
        <v>0</v>
      </c>
      <c r="F174" s="291">
        <f>+F168*0.881118%</f>
        <v>0</v>
      </c>
      <c r="G174" s="291">
        <f>+G168*0.881118%</f>
        <v>0</v>
      </c>
      <c r="H174" s="291">
        <f>+H168*0.881118%</f>
        <v>0</v>
      </c>
      <c r="I174" s="291">
        <f>+I168*0.881118%</f>
        <v>0</v>
      </c>
      <c r="J174" s="291">
        <f>+J168*0.881118%</f>
        <v>0</v>
      </c>
      <c r="K174" s="292">
        <f t="shared" si="247"/>
        <v>7048944</v>
      </c>
      <c r="L174" s="291">
        <f t="shared" ref="L174:Q174" si="296">+L168*0.881118%</f>
        <v>350247.92947199999</v>
      </c>
      <c r="M174" s="291">
        <f t="shared" si="296"/>
        <v>430567.12187999999</v>
      </c>
      <c r="N174" s="291">
        <f t="shared" si="296"/>
        <v>837004.17530268</v>
      </c>
      <c r="O174" s="291">
        <f t="shared" si="296"/>
        <v>1238969.9778120001</v>
      </c>
      <c r="P174" s="291">
        <f t="shared" si="296"/>
        <v>455899.26438000001</v>
      </c>
      <c r="Q174" s="291">
        <f t="shared" si="296"/>
        <v>557219.11131179996</v>
      </c>
      <c r="R174" s="292">
        <f t="shared" si="249"/>
        <v>3869907.58015848</v>
      </c>
      <c r="S174" s="291">
        <f t="shared" ref="S174:Z174" si="297">+S168*0.881118%</f>
        <v>443352.14406000002</v>
      </c>
      <c r="T174" s="291">
        <f t="shared" si="297"/>
        <v>719080.39980000001</v>
      </c>
      <c r="U174" s="291">
        <f t="shared" si="297"/>
        <v>521850.94667999999</v>
      </c>
      <c r="V174" s="291">
        <f t="shared" si="297"/>
        <v>0</v>
      </c>
      <c r="W174" s="291">
        <f t="shared" si="297"/>
        <v>0</v>
      </c>
      <c r="X174" s="291">
        <f t="shared" si="297"/>
        <v>0</v>
      </c>
      <c r="Y174" s="291">
        <f t="shared" si="297"/>
        <v>0</v>
      </c>
      <c r="Z174" s="291">
        <f t="shared" si="297"/>
        <v>0</v>
      </c>
      <c r="AA174" s="292">
        <f t="shared" si="251"/>
        <v>1684283.4905400001</v>
      </c>
      <c r="AB174" s="292">
        <f t="shared" si="234"/>
        <v>5554191.0706984801</v>
      </c>
      <c r="AC174" s="37">
        <f t="shared" si="235"/>
        <v>0.78794654500000005</v>
      </c>
    </row>
    <row r="175" spans="1:29" s="79" customFormat="1" ht="31.5" x14ac:dyDescent="0.2">
      <c r="A175" s="412">
        <v>1</v>
      </c>
      <c r="B175" s="111" t="s">
        <v>674</v>
      </c>
      <c r="C175" s="107" t="s">
        <v>675</v>
      </c>
      <c r="D175" s="106">
        <v>2000000000</v>
      </c>
      <c r="E175" s="106">
        <f>SUM('ADICIONES  2018'!C175:K175)</f>
        <v>0</v>
      </c>
      <c r="F175" s="290"/>
      <c r="G175" s="106"/>
      <c r="H175" s="290"/>
      <c r="I175" s="290"/>
      <c r="J175" s="290"/>
      <c r="K175" s="290">
        <f t="shared" si="247"/>
        <v>2000000000</v>
      </c>
      <c r="L175" s="106">
        <v>270077262</v>
      </c>
      <c r="M175" s="106">
        <v>315062614.80000001</v>
      </c>
      <c r="N175" s="106">
        <v>362025120.81</v>
      </c>
      <c r="O175" s="106">
        <v>449638310.41000003</v>
      </c>
      <c r="P175" s="106">
        <v>361187059.02999997</v>
      </c>
      <c r="Q175" s="106">
        <v>278730153.76999998</v>
      </c>
      <c r="R175" s="290">
        <f t="shared" si="249"/>
        <v>2036720520.8199999</v>
      </c>
      <c r="S175" s="106">
        <v>451382875.19999999</v>
      </c>
      <c r="T175" s="106">
        <v>427769928</v>
      </c>
      <c r="U175" s="106">
        <v>420214743.22000003</v>
      </c>
      <c r="V175" s="106"/>
      <c r="W175" s="106"/>
      <c r="X175" s="106"/>
      <c r="Y175" s="106"/>
      <c r="Z175" s="106"/>
      <c r="AA175" s="290">
        <f t="shared" si="251"/>
        <v>1299367546.4200001</v>
      </c>
      <c r="AB175" s="290">
        <f t="shared" si="234"/>
        <v>3336088067.2399998</v>
      </c>
      <c r="AC175" s="105">
        <f t="shared" si="235"/>
        <v>1.66804403362</v>
      </c>
    </row>
    <row r="176" spans="1:29" ht="42.75" x14ac:dyDescent="0.2">
      <c r="B176" s="97" t="s">
        <v>676</v>
      </c>
      <c r="C176" s="98" t="s">
        <v>677</v>
      </c>
      <c r="D176" s="291">
        <f>+D175*87.230682%</f>
        <v>1744613640</v>
      </c>
      <c r="E176" s="291">
        <f>SUM('ADICIONES  2018'!C176:K176)</f>
        <v>0</v>
      </c>
      <c r="F176" s="291">
        <f>+F175*87.230682%</f>
        <v>0</v>
      </c>
      <c r="G176" s="291">
        <f>+G175*87.230682%</f>
        <v>0</v>
      </c>
      <c r="H176" s="291">
        <f>+H175*87.230682%</f>
        <v>0</v>
      </c>
      <c r="I176" s="291">
        <f>+I175*87.230682%</f>
        <v>0</v>
      </c>
      <c r="J176" s="291">
        <f>+J175*87.230682%</f>
        <v>0</v>
      </c>
      <c r="K176" s="292">
        <f t="shared" si="247"/>
        <v>1744613640</v>
      </c>
      <c r="L176" s="291">
        <f t="shared" ref="L176:Q176" si="298">+L175*87.230682%</f>
        <v>235590237.56952685</v>
      </c>
      <c r="M176" s="291">
        <f t="shared" si="298"/>
        <v>274831267.61707294</v>
      </c>
      <c r="N176" s="291">
        <f t="shared" si="298"/>
        <v>315796981.89388692</v>
      </c>
      <c r="O176" s="291">
        <f t="shared" si="298"/>
        <v>392222564.70392001</v>
      </c>
      <c r="P176" s="291">
        <f t="shared" si="298"/>
        <v>315065934.88761157</v>
      </c>
      <c r="Q176" s="291">
        <f t="shared" si="298"/>
        <v>243138214.07321972</v>
      </c>
      <c r="R176" s="292">
        <f t="shared" si="249"/>
        <v>1776645200.7452381</v>
      </c>
      <c r="S176" s="291">
        <f t="shared" ref="S176:Z176" si="299">+S175*87.230682%</f>
        <v>393744360.46816885</v>
      </c>
      <c r="T176" s="291">
        <f t="shared" si="299"/>
        <v>373146625.58530897</v>
      </c>
      <c r="U176" s="291">
        <f t="shared" si="299"/>
        <v>366556186.37535483</v>
      </c>
      <c r="V176" s="291">
        <f t="shared" si="299"/>
        <v>0</v>
      </c>
      <c r="W176" s="291">
        <f t="shared" si="299"/>
        <v>0</v>
      </c>
      <c r="X176" s="291">
        <f t="shared" si="299"/>
        <v>0</v>
      </c>
      <c r="Y176" s="291">
        <f t="shared" si="299"/>
        <v>0</v>
      </c>
      <c r="Z176" s="291">
        <f t="shared" si="299"/>
        <v>0</v>
      </c>
      <c r="AA176" s="292">
        <f t="shared" si="251"/>
        <v>1133447172.4288325</v>
      </c>
      <c r="AB176" s="292">
        <f t="shared" si="234"/>
        <v>2910092373.1740704</v>
      </c>
      <c r="AC176" s="37">
        <f t="shared" si="235"/>
        <v>1.66804403362</v>
      </c>
    </row>
    <row r="177" spans="1:29" s="5" customFormat="1" ht="28.5" x14ac:dyDescent="0.2">
      <c r="A177" s="159"/>
      <c r="B177" s="97" t="s">
        <v>678</v>
      </c>
      <c r="C177" s="98" t="s">
        <v>679</v>
      </c>
      <c r="D177" s="291">
        <f>+D175*0.1%</f>
        <v>2000000</v>
      </c>
      <c r="E177" s="291">
        <f>SUM('ADICIONES  2018'!C177:K177)</f>
        <v>0</v>
      </c>
      <c r="F177" s="291">
        <f>+F175*0.1%</f>
        <v>0</v>
      </c>
      <c r="G177" s="291">
        <f>+G175*0.1%</f>
        <v>0</v>
      </c>
      <c r="H177" s="291">
        <f>+H175*0.1%</f>
        <v>0</v>
      </c>
      <c r="I177" s="291">
        <f>+I175*0.1%</f>
        <v>0</v>
      </c>
      <c r="J177" s="291">
        <f>+J175*0.1%</f>
        <v>0</v>
      </c>
      <c r="K177" s="292">
        <f t="shared" si="247"/>
        <v>2000000</v>
      </c>
      <c r="L177" s="291">
        <f t="shared" ref="L177:Q177" si="300">+L175*0.1%</f>
        <v>270077.26199999999</v>
      </c>
      <c r="M177" s="291">
        <f t="shared" si="300"/>
        <v>315062.61480000004</v>
      </c>
      <c r="N177" s="291">
        <f t="shared" si="300"/>
        <v>362025.12080999999</v>
      </c>
      <c r="O177" s="291">
        <f t="shared" si="300"/>
        <v>449638.31041000003</v>
      </c>
      <c r="P177" s="291">
        <f t="shared" si="300"/>
        <v>361187.05903</v>
      </c>
      <c r="Q177" s="291">
        <f t="shared" si="300"/>
        <v>278730.15376999998</v>
      </c>
      <c r="R177" s="292">
        <f t="shared" si="249"/>
        <v>2036720.52082</v>
      </c>
      <c r="S177" s="291">
        <f t="shared" ref="S177:Z177" si="301">+S175*0.1%</f>
        <v>451382.87520000001</v>
      </c>
      <c r="T177" s="291">
        <f t="shared" si="301"/>
        <v>427769.92800000001</v>
      </c>
      <c r="U177" s="291">
        <f t="shared" si="301"/>
        <v>420214.74322000006</v>
      </c>
      <c r="V177" s="291">
        <f t="shared" si="301"/>
        <v>0</v>
      </c>
      <c r="W177" s="291">
        <f t="shared" si="301"/>
        <v>0</v>
      </c>
      <c r="X177" s="291">
        <f t="shared" si="301"/>
        <v>0</v>
      </c>
      <c r="Y177" s="291">
        <f t="shared" si="301"/>
        <v>0</v>
      </c>
      <c r="Z177" s="291">
        <f t="shared" si="301"/>
        <v>0</v>
      </c>
      <c r="AA177" s="292">
        <f t="shared" si="251"/>
        <v>1299367.54642</v>
      </c>
      <c r="AB177" s="292">
        <f t="shared" si="234"/>
        <v>3336088.0672399998</v>
      </c>
      <c r="AC177" s="37">
        <f t="shared" si="235"/>
        <v>1.66804403362</v>
      </c>
    </row>
    <row r="178" spans="1:29" s="5" customFormat="1" ht="28.5" x14ac:dyDescent="0.2">
      <c r="A178" s="159"/>
      <c r="B178" s="97" t="s">
        <v>680</v>
      </c>
      <c r="C178" s="98" t="s">
        <v>681</v>
      </c>
      <c r="D178" s="291">
        <f>+D175*9.99%</f>
        <v>199800000</v>
      </c>
      <c r="E178" s="291">
        <f>SUM('ADICIONES  2018'!C178:K178)</f>
        <v>0</v>
      </c>
      <c r="F178" s="291">
        <f>+F175*9.99%</f>
        <v>0</v>
      </c>
      <c r="G178" s="291">
        <f>+G175*9.99%</f>
        <v>0</v>
      </c>
      <c r="H178" s="291">
        <f>+H175*9.99%</f>
        <v>0</v>
      </c>
      <c r="I178" s="291">
        <f>+I175*9.99%</f>
        <v>0</v>
      </c>
      <c r="J178" s="291">
        <f>+J175*9.99%</f>
        <v>0</v>
      </c>
      <c r="K178" s="292">
        <f t="shared" si="247"/>
        <v>199800000</v>
      </c>
      <c r="L178" s="291">
        <f t="shared" ref="L178:Q178" si="302">+L175*9.99%</f>
        <v>26980718.4738</v>
      </c>
      <c r="M178" s="291">
        <f t="shared" si="302"/>
        <v>31474755.218520001</v>
      </c>
      <c r="N178" s="291">
        <f t="shared" si="302"/>
        <v>36166309.568919003</v>
      </c>
      <c r="O178" s="291">
        <f t="shared" si="302"/>
        <v>44918867.209959</v>
      </c>
      <c r="P178" s="291">
        <f t="shared" si="302"/>
        <v>36082587.197096996</v>
      </c>
      <c r="Q178" s="291">
        <f t="shared" si="302"/>
        <v>27845142.361623</v>
      </c>
      <c r="R178" s="292">
        <f t="shared" si="249"/>
        <v>203468380.02991802</v>
      </c>
      <c r="S178" s="291">
        <f t="shared" ref="S178:Z178" si="303">+S175*9.99%</f>
        <v>45093149.232479997</v>
      </c>
      <c r="T178" s="291">
        <f t="shared" si="303"/>
        <v>42734215.8072</v>
      </c>
      <c r="U178" s="291">
        <f t="shared" si="303"/>
        <v>41979452.847678006</v>
      </c>
      <c r="V178" s="291">
        <f t="shared" si="303"/>
        <v>0</v>
      </c>
      <c r="W178" s="291">
        <f t="shared" si="303"/>
        <v>0</v>
      </c>
      <c r="X178" s="291">
        <f t="shared" si="303"/>
        <v>0</v>
      </c>
      <c r="Y178" s="291">
        <f t="shared" si="303"/>
        <v>0</v>
      </c>
      <c r="Z178" s="291">
        <f t="shared" si="303"/>
        <v>0</v>
      </c>
      <c r="AA178" s="292">
        <f t="shared" si="251"/>
        <v>129806817.88735801</v>
      </c>
      <c r="AB178" s="292">
        <f t="shared" si="234"/>
        <v>333275197.91727602</v>
      </c>
      <c r="AC178" s="37">
        <f t="shared" si="235"/>
        <v>1.6680440336200002</v>
      </c>
    </row>
    <row r="179" spans="1:29" s="5" customFormat="1" ht="57" hidden="1" x14ac:dyDescent="0.2">
      <c r="A179" s="159"/>
      <c r="B179" s="97" t="s">
        <v>682</v>
      </c>
      <c r="C179" s="162" t="s">
        <v>1367</v>
      </c>
      <c r="D179" s="291">
        <f>+D175*0%</f>
        <v>0</v>
      </c>
      <c r="E179" s="291">
        <f>SUM('ADICIONES  2018'!C179:K179)</f>
        <v>0</v>
      </c>
      <c r="F179" s="291">
        <f>+F175*0%</f>
        <v>0</v>
      </c>
      <c r="G179" s="291">
        <f>+G175*0%</f>
        <v>0</v>
      </c>
      <c r="H179" s="291">
        <f>+H175*0%</f>
        <v>0</v>
      </c>
      <c r="I179" s="291">
        <f>+I175*0%</f>
        <v>0</v>
      </c>
      <c r="J179" s="291">
        <f>+J175*0%</f>
        <v>0</v>
      </c>
      <c r="K179" s="292">
        <f t="shared" si="247"/>
        <v>0</v>
      </c>
      <c r="L179" s="291">
        <f t="shared" ref="L179:Q179" si="304">+L175*0%</f>
        <v>0</v>
      </c>
      <c r="M179" s="291">
        <f t="shared" si="304"/>
        <v>0</v>
      </c>
      <c r="N179" s="291">
        <f t="shared" si="304"/>
        <v>0</v>
      </c>
      <c r="O179" s="291">
        <f t="shared" si="304"/>
        <v>0</v>
      </c>
      <c r="P179" s="291">
        <f t="shared" si="304"/>
        <v>0</v>
      </c>
      <c r="Q179" s="291">
        <f t="shared" si="304"/>
        <v>0</v>
      </c>
      <c r="R179" s="292">
        <f t="shared" si="249"/>
        <v>0</v>
      </c>
      <c r="S179" s="291">
        <f t="shared" ref="S179:Z179" si="305">+S175*0%</f>
        <v>0</v>
      </c>
      <c r="T179" s="291">
        <f t="shared" si="305"/>
        <v>0</v>
      </c>
      <c r="U179" s="291">
        <f t="shared" si="305"/>
        <v>0</v>
      </c>
      <c r="V179" s="291">
        <f t="shared" si="305"/>
        <v>0</v>
      </c>
      <c r="W179" s="291">
        <f t="shared" si="305"/>
        <v>0</v>
      </c>
      <c r="X179" s="291">
        <f t="shared" si="305"/>
        <v>0</v>
      </c>
      <c r="Y179" s="291">
        <f t="shared" si="305"/>
        <v>0</v>
      </c>
      <c r="Z179" s="291">
        <f t="shared" si="305"/>
        <v>0</v>
      </c>
      <c r="AA179" s="292">
        <f t="shared" si="251"/>
        <v>0</v>
      </c>
      <c r="AB179" s="292">
        <f t="shared" si="234"/>
        <v>0</v>
      </c>
      <c r="AC179" s="37" t="e">
        <f t="shared" si="235"/>
        <v>#DIV/0!</v>
      </c>
    </row>
    <row r="180" spans="1:29" s="5" customFormat="1" ht="28.5" x14ac:dyDescent="0.2">
      <c r="A180" s="159"/>
      <c r="B180" s="97" t="s">
        <v>683</v>
      </c>
      <c r="C180" s="98" t="s">
        <v>684</v>
      </c>
      <c r="D180" s="291">
        <f>+D175*1.7982%</f>
        <v>35964000</v>
      </c>
      <c r="E180" s="291">
        <f>SUM('ADICIONES  2018'!C180:K180)</f>
        <v>0</v>
      </c>
      <c r="F180" s="291">
        <f>+F175*1.7982%</f>
        <v>0</v>
      </c>
      <c r="G180" s="291">
        <f>+G175*1.7982%</f>
        <v>0</v>
      </c>
      <c r="H180" s="291">
        <f>+H175*1.7982%</f>
        <v>0</v>
      </c>
      <c r="I180" s="291">
        <f>+I175*1.7982%</f>
        <v>0</v>
      </c>
      <c r="J180" s="291">
        <f>+J175*1.7982%</f>
        <v>0</v>
      </c>
      <c r="K180" s="292">
        <f t="shared" si="247"/>
        <v>35964000</v>
      </c>
      <c r="L180" s="291">
        <f t="shared" ref="L180:Q180" si="306">+L175*1.7982%</f>
        <v>4856529.3252840005</v>
      </c>
      <c r="M180" s="291">
        <f t="shared" si="306"/>
        <v>5665455.9393336009</v>
      </c>
      <c r="N180" s="291">
        <f t="shared" si="306"/>
        <v>6509935.7224054206</v>
      </c>
      <c r="O180" s="291">
        <f t="shared" si="306"/>
        <v>8085396.0977926208</v>
      </c>
      <c r="P180" s="291">
        <f t="shared" si="306"/>
        <v>6494865.6954774596</v>
      </c>
      <c r="Q180" s="291">
        <f t="shared" si="306"/>
        <v>5012125.6250921404</v>
      </c>
      <c r="R180" s="292">
        <f t="shared" si="249"/>
        <v>36624308.405385241</v>
      </c>
      <c r="S180" s="291">
        <f t="shared" ref="S180:Z180" si="307">+S175*1.7982%</f>
        <v>8116766.8618464004</v>
      </c>
      <c r="T180" s="291">
        <f t="shared" si="307"/>
        <v>7692158.8452960011</v>
      </c>
      <c r="U180" s="291">
        <f t="shared" si="307"/>
        <v>7556301.5125820413</v>
      </c>
      <c r="V180" s="291">
        <f t="shared" si="307"/>
        <v>0</v>
      </c>
      <c r="W180" s="291">
        <f t="shared" si="307"/>
        <v>0</v>
      </c>
      <c r="X180" s="291">
        <f t="shared" si="307"/>
        <v>0</v>
      </c>
      <c r="Y180" s="291">
        <f t="shared" si="307"/>
        <v>0</v>
      </c>
      <c r="Z180" s="291">
        <f t="shared" si="307"/>
        <v>0</v>
      </c>
      <c r="AA180" s="292">
        <f t="shared" si="251"/>
        <v>23365227.219724443</v>
      </c>
      <c r="AB180" s="292">
        <f t="shared" si="234"/>
        <v>59989535.625109687</v>
      </c>
      <c r="AC180" s="37">
        <f t="shared" si="235"/>
        <v>1.6680440336200002</v>
      </c>
    </row>
    <row r="181" spans="1:29" s="5" customFormat="1" ht="57" x14ac:dyDescent="0.2">
      <c r="A181" s="159"/>
      <c r="B181" s="97" t="s">
        <v>685</v>
      </c>
      <c r="C181" s="98" t="s">
        <v>686</v>
      </c>
      <c r="D181" s="291">
        <f>+D175*0.881118%</f>
        <v>17622360</v>
      </c>
      <c r="E181" s="291">
        <f>SUM('ADICIONES  2018'!C181:K181)</f>
        <v>0</v>
      </c>
      <c r="F181" s="291">
        <f>+F175*0.881118%</f>
        <v>0</v>
      </c>
      <c r="G181" s="291">
        <f>+G175*0.881118%</f>
        <v>0</v>
      </c>
      <c r="H181" s="291">
        <f>+H175*0.881118%</f>
        <v>0</v>
      </c>
      <c r="I181" s="291">
        <f>+I175*0.881118%</f>
        <v>0</v>
      </c>
      <c r="J181" s="291">
        <f>+J175*0.881118%</f>
        <v>0</v>
      </c>
      <c r="K181" s="292">
        <f t="shared" si="247"/>
        <v>17622360</v>
      </c>
      <c r="L181" s="291">
        <f t="shared" ref="L181:Q181" si="308">+L175*0.881118%</f>
        <v>2379699.3693891601</v>
      </c>
      <c r="M181" s="291">
        <f t="shared" si="308"/>
        <v>2776073.4102734639</v>
      </c>
      <c r="N181" s="291">
        <f t="shared" si="308"/>
        <v>3189868.5039786557</v>
      </c>
      <c r="O181" s="291">
        <f t="shared" si="308"/>
        <v>3961844.087918384</v>
      </c>
      <c r="P181" s="291">
        <f t="shared" si="308"/>
        <v>3182484.1907839552</v>
      </c>
      <c r="Q181" s="291">
        <f t="shared" si="308"/>
        <v>2455941.5562951486</v>
      </c>
      <c r="R181" s="292">
        <f t="shared" si="249"/>
        <v>17945911.118638769</v>
      </c>
      <c r="S181" s="291">
        <f t="shared" ref="S181:Z181" si="309">+S175*0.881118%</f>
        <v>3977215.7623047358</v>
      </c>
      <c r="T181" s="291">
        <f t="shared" si="309"/>
        <v>3769157.8341950402</v>
      </c>
      <c r="U181" s="291">
        <f t="shared" si="309"/>
        <v>3702587.7411651998</v>
      </c>
      <c r="V181" s="291">
        <f t="shared" si="309"/>
        <v>0</v>
      </c>
      <c r="W181" s="291">
        <f t="shared" si="309"/>
        <v>0</v>
      </c>
      <c r="X181" s="291">
        <f t="shared" si="309"/>
        <v>0</v>
      </c>
      <c r="Y181" s="291">
        <f t="shared" si="309"/>
        <v>0</v>
      </c>
      <c r="Z181" s="291">
        <f t="shared" si="309"/>
        <v>0</v>
      </c>
      <c r="AA181" s="292">
        <f t="shared" si="251"/>
        <v>11448961.337664977</v>
      </c>
      <c r="AB181" s="292">
        <f t="shared" si="234"/>
        <v>29394872.456303746</v>
      </c>
      <c r="AC181" s="37">
        <f t="shared" si="235"/>
        <v>1.6680440336200002</v>
      </c>
    </row>
    <row r="182" spans="1:29" s="79" customFormat="1" ht="15.75" x14ac:dyDescent="0.2">
      <c r="A182" s="412"/>
      <c r="B182" s="111" t="s">
        <v>687</v>
      </c>
      <c r="C182" s="107" t="s">
        <v>688</v>
      </c>
      <c r="D182" s="106">
        <f>+D183+D190</f>
        <v>2010000000</v>
      </c>
      <c r="E182" s="106">
        <f>SUM('ADICIONES  2018'!C182:K182)</f>
        <v>0</v>
      </c>
      <c r="F182" s="106">
        <f>+F183+F190</f>
        <v>0</v>
      </c>
      <c r="G182" s="106">
        <f>+G183+G190</f>
        <v>0</v>
      </c>
      <c r="H182" s="106">
        <f>+H183+H190</f>
        <v>0</v>
      </c>
      <c r="I182" s="106">
        <f>+I183+I190</f>
        <v>0</v>
      </c>
      <c r="J182" s="106">
        <f>+J183+J190</f>
        <v>0</v>
      </c>
      <c r="K182" s="290">
        <f t="shared" si="247"/>
        <v>2010000000</v>
      </c>
      <c r="L182" s="106">
        <f t="shared" ref="L182:Q182" si="310">+L183+L190</f>
        <v>840020635.20000005</v>
      </c>
      <c r="M182" s="106">
        <f t="shared" si="310"/>
        <v>907676394.60000002</v>
      </c>
      <c r="N182" s="106">
        <f t="shared" si="310"/>
        <v>1126371900.1900001</v>
      </c>
      <c r="O182" s="106">
        <f t="shared" si="310"/>
        <v>1170296541.6099999</v>
      </c>
      <c r="P182" s="106">
        <f t="shared" si="310"/>
        <v>919963917.85000002</v>
      </c>
      <c r="Q182" s="106">
        <f t="shared" si="310"/>
        <v>957506740.37</v>
      </c>
      <c r="R182" s="290">
        <f t="shared" si="249"/>
        <v>5921836129.8200006</v>
      </c>
      <c r="S182" s="106">
        <f t="shared" ref="S182:Z182" si="311">+S183+S190</f>
        <v>1603347500</v>
      </c>
      <c r="T182" s="106">
        <f t="shared" si="311"/>
        <v>1385365632.7</v>
      </c>
      <c r="U182" s="106">
        <f t="shared" si="311"/>
        <v>1268431971.1800001</v>
      </c>
      <c r="V182" s="106">
        <f t="shared" si="311"/>
        <v>0</v>
      </c>
      <c r="W182" s="106">
        <f t="shared" si="311"/>
        <v>0</v>
      </c>
      <c r="X182" s="106">
        <f t="shared" si="311"/>
        <v>0</v>
      </c>
      <c r="Y182" s="106">
        <f t="shared" si="311"/>
        <v>0</v>
      </c>
      <c r="Z182" s="106">
        <f t="shared" si="311"/>
        <v>0</v>
      </c>
      <c r="AA182" s="290">
        <f t="shared" si="251"/>
        <v>4257145103.8800001</v>
      </c>
      <c r="AB182" s="290">
        <f t="shared" si="234"/>
        <v>10178981233.700001</v>
      </c>
      <c r="AC182" s="105">
        <f t="shared" si="235"/>
        <v>5.0641697680099504</v>
      </c>
    </row>
    <row r="183" spans="1:29" s="79" customFormat="1" ht="31.5" x14ac:dyDescent="0.2">
      <c r="A183" s="412">
        <v>1</v>
      </c>
      <c r="B183" s="111" t="s">
        <v>689</v>
      </c>
      <c r="C183" s="107" t="s">
        <v>690</v>
      </c>
      <c r="D183" s="106">
        <v>2000000000</v>
      </c>
      <c r="E183" s="106">
        <f>SUM('ADICIONES  2018'!C183:K183)</f>
        <v>0</v>
      </c>
      <c r="F183" s="106"/>
      <c r="G183" s="106"/>
      <c r="H183" s="106"/>
      <c r="I183" s="106"/>
      <c r="J183" s="106"/>
      <c r="K183" s="290">
        <f t="shared" si="247"/>
        <v>2000000000</v>
      </c>
      <c r="L183" s="106">
        <v>840020635.20000005</v>
      </c>
      <c r="M183" s="106">
        <v>903756394.60000002</v>
      </c>
      <c r="N183" s="106">
        <v>1126371900.1900001</v>
      </c>
      <c r="O183" s="106">
        <v>1170296541.6099999</v>
      </c>
      <c r="P183" s="106">
        <v>919963917.85000002</v>
      </c>
      <c r="Q183" s="106">
        <v>957506740.37</v>
      </c>
      <c r="R183" s="290">
        <f t="shared" si="249"/>
        <v>5917916129.8200006</v>
      </c>
      <c r="S183" s="106">
        <v>1603347500</v>
      </c>
      <c r="T183" s="106">
        <v>1385365632.7</v>
      </c>
      <c r="U183" s="106">
        <v>1268431971.1800001</v>
      </c>
      <c r="V183" s="106"/>
      <c r="W183" s="106"/>
      <c r="X183" s="106"/>
      <c r="Y183" s="106"/>
      <c r="Z183" s="106"/>
      <c r="AA183" s="290">
        <f t="shared" si="251"/>
        <v>4257145103.8800001</v>
      </c>
      <c r="AB183" s="290">
        <f t="shared" si="234"/>
        <v>10175061233.700001</v>
      </c>
      <c r="AC183" s="105">
        <f t="shared" si="235"/>
        <v>5.0875306168500005</v>
      </c>
    </row>
    <row r="184" spans="1:29" s="5" customFormat="1" ht="42.75" x14ac:dyDescent="0.2">
      <c r="A184" s="159"/>
      <c r="B184" s="97" t="s">
        <v>691</v>
      </c>
      <c r="C184" s="98" t="s">
        <v>692</v>
      </c>
      <c r="D184" s="291">
        <f>+D183*87.230682%</f>
        <v>1744613640</v>
      </c>
      <c r="E184" s="291">
        <f>SUM('ADICIONES  2018'!C184:K184)</f>
        <v>0</v>
      </c>
      <c r="F184" s="291">
        <f>+F183*87.230682%</f>
        <v>0</v>
      </c>
      <c r="G184" s="291">
        <f>+G183*87.230682%</f>
        <v>0</v>
      </c>
      <c r="H184" s="291">
        <f>+H183*87.230682%</f>
        <v>0</v>
      </c>
      <c r="I184" s="291">
        <f>+I183*87.230682%</f>
        <v>0</v>
      </c>
      <c r="J184" s="291">
        <f>+J183*87.230682%</f>
        <v>0</v>
      </c>
      <c r="K184" s="292">
        <f t="shared" si="247"/>
        <v>1744613640</v>
      </c>
      <c r="L184" s="291">
        <f t="shared" ref="L184:Q184" si="312">+L183*87.230682%</f>
        <v>732755729.02569211</v>
      </c>
      <c r="M184" s="291">
        <f t="shared" si="312"/>
        <v>788352866.62819123</v>
      </c>
      <c r="N184" s="291">
        <f t="shared" si="312"/>
        <v>982541890.3920964</v>
      </c>
      <c r="O184" s="291">
        <f t="shared" si="312"/>
        <v>1020857654.6688167</v>
      </c>
      <c r="P184" s="291">
        <f t="shared" si="312"/>
        <v>802490799.69447482</v>
      </c>
      <c r="Q184" s="291">
        <f t="shared" si="312"/>
        <v>835239659.82072031</v>
      </c>
      <c r="R184" s="292">
        <f t="shared" si="249"/>
        <v>5162238600.2299919</v>
      </c>
      <c r="S184" s="291">
        <f t="shared" ref="S184:Z184" si="313">+S183*87.230682%</f>
        <v>1398610959.0799501</v>
      </c>
      <c r="T184" s="291">
        <f t="shared" si="313"/>
        <v>1208463889.5978251</v>
      </c>
      <c r="U184" s="291">
        <f t="shared" si="313"/>
        <v>1106461859.1663575</v>
      </c>
      <c r="V184" s="291">
        <f t="shared" si="313"/>
        <v>0</v>
      </c>
      <c r="W184" s="291">
        <f t="shared" si="313"/>
        <v>0</v>
      </c>
      <c r="X184" s="291">
        <f t="shared" si="313"/>
        <v>0</v>
      </c>
      <c r="Y184" s="291">
        <f t="shared" si="313"/>
        <v>0</v>
      </c>
      <c r="Z184" s="291">
        <f t="shared" si="313"/>
        <v>0</v>
      </c>
      <c r="AA184" s="292">
        <f t="shared" si="251"/>
        <v>3713536707.8441329</v>
      </c>
      <c r="AB184" s="292">
        <f t="shared" si="234"/>
        <v>8875775308.0741253</v>
      </c>
      <c r="AC184" s="37">
        <f t="shared" si="235"/>
        <v>5.0875306168500005</v>
      </c>
    </row>
    <row r="185" spans="1:29" ht="28.5" x14ac:dyDescent="0.2">
      <c r="B185" s="97" t="s">
        <v>693</v>
      </c>
      <c r="C185" s="98" t="s">
        <v>694</v>
      </c>
      <c r="D185" s="291">
        <f>+D183*0.1%</f>
        <v>2000000</v>
      </c>
      <c r="E185" s="291">
        <f>SUM('ADICIONES  2018'!C185:K185)</f>
        <v>0</v>
      </c>
      <c r="F185" s="291">
        <f>+F183*0.1%</f>
        <v>0</v>
      </c>
      <c r="G185" s="291">
        <f>+G183*0.1%</f>
        <v>0</v>
      </c>
      <c r="H185" s="291">
        <f>+H183*0.1%</f>
        <v>0</v>
      </c>
      <c r="I185" s="291">
        <f>+I183*0.1%</f>
        <v>0</v>
      </c>
      <c r="J185" s="291">
        <f>+J183*0.1%</f>
        <v>0</v>
      </c>
      <c r="K185" s="292">
        <f t="shared" si="247"/>
        <v>2000000</v>
      </c>
      <c r="L185" s="291">
        <f t="shared" ref="L185:Q185" si="314">+L183*0.1%</f>
        <v>840020.63520000002</v>
      </c>
      <c r="M185" s="291">
        <f t="shared" si="314"/>
        <v>903756.3946</v>
      </c>
      <c r="N185" s="291">
        <f t="shared" si="314"/>
        <v>1126371.9001900002</v>
      </c>
      <c r="O185" s="291">
        <f t="shared" si="314"/>
        <v>1170296.54161</v>
      </c>
      <c r="P185" s="291">
        <f t="shared" si="314"/>
        <v>919963.91785000009</v>
      </c>
      <c r="Q185" s="291">
        <f t="shared" si="314"/>
        <v>957506.74037000001</v>
      </c>
      <c r="R185" s="292">
        <f t="shared" si="249"/>
        <v>5917916.1298199994</v>
      </c>
      <c r="S185" s="291">
        <f t="shared" ref="S185:Z185" si="315">+S183*0.1%</f>
        <v>1603347.5</v>
      </c>
      <c r="T185" s="291">
        <f t="shared" si="315"/>
        <v>1385365.6327000002</v>
      </c>
      <c r="U185" s="291">
        <f t="shared" si="315"/>
        <v>1268431.9711800001</v>
      </c>
      <c r="V185" s="291">
        <f t="shared" si="315"/>
        <v>0</v>
      </c>
      <c r="W185" s="291">
        <f t="shared" si="315"/>
        <v>0</v>
      </c>
      <c r="X185" s="291">
        <f t="shared" si="315"/>
        <v>0</v>
      </c>
      <c r="Y185" s="291">
        <f t="shared" si="315"/>
        <v>0</v>
      </c>
      <c r="Z185" s="291">
        <f t="shared" si="315"/>
        <v>0</v>
      </c>
      <c r="AA185" s="292">
        <f t="shared" si="251"/>
        <v>4257145.1038800003</v>
      </c>
      <c r="AB185" s="292">
        <f t="shared" si="234"/>
        <v>10175061.2337</v>
      </c>
      <c r="AC185" s="37">
        <f t="shared" si="235"/>
        <v>5.0875306168499996</v>
      </c>
    </row>
    <row r="186" spans="1:29" s="5" customFormat="1" ht="28.5" x14ac:dyDescent="0.2">
      <c r="A186" s="159"/>
      <c r="B186" s="97" t="s">
        <v>695</v>
      </c>
      <c r="C186" s="98" t="s">
        <v>696</v>
      </c>
      <c r="D186" s="291">
        <f>+D183*9.99%</f>
        <v>199800000</v>
      </c>
      <c r="E186" s="291">
        <f>SUM('ADICIONES  2018'!C186:K186)</f>
        <v>0</v>
      </c>
      <c r="F186" s="291">
        <f>+F183*9.99%</f>
        <v>0</v>
      </c>
      <c r="G186" s="291">
        <f>+G183*9.99%</f>
        <v>0</v>
      </c>
      <c r="H186" s="291">
        <f>+H183*9.99%</f>
        <v>0</v>
      </c>
      <c r="I186" s="291">
        <f>+I183*9.99%</f>
        <v>0</v>
      </c>
      <c r="J186" s="291">
        <f>+J183*9.99%</f>
        <v>0</v>
      </c>
      <c r="K186" s="292">
        <f t="shared" si="247"/>
        <v>199800000</v>
      </c>
      <c r="L186" s="291">
        <f t="shared" ref="L186:Q186" si="316">+L183*9.99%</f>
        <v>83918061.456480011</v>
      </c>
      <c r="M186" s="291">
        <f t="shared" si="316"/>
        <v>90285263.820540011</v>
      </c>
      <c r="N186" s="291">
        <f t="shared" si="316"/>
        <v>112524552.82898101</v>
      </c>
      <c r="O186" s="291">
        <f t="shared" si="316"/>
        <v>116912624.50683899</v>
      </c>
      <c r="P186" s="291">
        <f t="shared" si="316"/>
        <v>91904395.393215001</v>
      </c>
      <c r="Q186" s="291">
        <f t="shared" si="316"/>
        <v>95654923.362963006</v>
      </c>
      <c r="R186" s="292">
        <f t="shared" si="249"/>
        <v>591199821.36901796</v>
      </c>
      <c r="S186" s="291">
        <f t="shared" ref="S186:Z186" si="317">+S183*9.99%</f>
        <v>160174415.25</v>
      </c>
      <c r="T186" s="291">
        <f t="shared" si="317"/>
        <v>138398026.70673001</v>
      </c>
      <c r="U186" s="291">
        <f t="shared" si="317"/>
        <v>126716353.92088202</v>
      </c>
      <c r="V186" s="291">
        <f t="shared" si="317"/>
        <v>0</v>
      </c>
      <c r="W186" s="291">
        <f t="shared" si="317"/>
        <v>0</v>
      </c>
      <c r="X186" s="291">
        <f t="shared" si="317"/>
        <v>0</v>
      </c>
      <c r="Y186" s="291">
        <f t="shared" si="317"/>
        <v>0</v>
      </c>
      <c r="Z186" s="291">
        <f t="shared" si="317"/>
        <v>0</v>
      </c>
      <c r="AA186" s="292">
        <f t="shared" si="251"/>
        <v>425288795.87761199</v>
      </c>
      <c r="AB186" s="292">
        <f t="shared" si="234"/>
        <v>1016488617.24663</v>
      </c>
      <c r="AC186" s="37">
        <f t="shared" si="235"/>
        <v>5.0875306168499996</v>
      </c>
    </row>
    <row r="187" spans="1:29" ht="57" hidden="1" x14ac:dyDescent="0.2">
      <c r="B187" s="97" t="s">
        <v>697</v>
      </c>
      <c r="C187" s="162" t="s">
        <v>1368</v>
      </c>
      <c r="D187" s="291">
        <f>+D183*0%</f>
        <v>0</v>
      </c>
      <c r="E187" s="291">
        <f>SUM('ADICIONES  2018'!C187:K187)</f>
        <v>0</v>
      </c>
      <c r="F187" s="291">
        <f>+F183*0%</f>
        <v>0</v>
      </c>
      <c r="G187" s="291">
        <f>+G183*0%</f>
        <v>0</v>
      </c>
      <c r="H187" s="291">
        <f>+H183*0%</f>
        <v>0</v>
      </c>
      <c r="I187" s="291">
        <f>+I183*0%</f>
        <v>0</v>
      </c>
      <c r="J187" s="291">
        <f>+J183*0%</f>
        <v>0</v>
      </c>
      <c r="K187" s="292">
        <f t="shared" si="247"/>
        <v>0</v>
      </c>
      <c r="L187" s="291">
        <f t="shared" ref="L187:Q187" si="318">+L183*0%</f>
        <v>0</v>
      </c>
      <c r="M187" s="291">
        <f t="shared" si="318"/>
        <v>0</v>
      </c>
      <c r="N187" s="291">
        <f t="shared" si="318"/>
        <v>0</v>
      </c>
      <c r="O187" s="291">
        <f t="shared" si="318"/>
        <v>0</v>
      </c>
      <c r="P187" s="291">
        <f t="shared" si="318"/>
        <v>0</v>
      </c>
      <c r="Q187" s="291">
        <f t="shared" si="318"/>
        <v>0</v>
      </c>
      <c r="R187" s="292">
        <f t="shared" si="249"/>
        <v>0</v>
      </c>
      <c r="S187" s="291">
        <f t="shared" ref="S187:Z187" si="319">+S183*0%</f>
        <v>0</v>
      </c>
      <c r="T187" s="291">
        <f t="shared" si="319"/>
        <v>0</v>
      </c>
      <c r="U187" s="291">
        <f t="shared" si="319"/>
        <v>0</v>
      </c>
      <c r="V187" s="291">
        <f t="shared" si="319"/>
        <v>0</v>
      </c>
      <c r="W187" s="291">
        <f t="shared" si="319"/>
        <v>0</v>
      </c>
      <c r="X187" s="291">
        <f t="shared" si="319"/>
        <v>0</v>
      </c>
      <c r="Y187" s="291">
        <f t="shared" si="319"/>
        <v>0</v>
      </c>
      <c r="Z187" s="291">
        <f t="shared" si="319"/>
        <v>0</v>
      </c>
      <c r="AA187" s="292">
        <f t="shared" si="251"/>
        <v>0</v>
      </c>
      <c r="AB187" s="292">
        <f t="shared" si="234"/>
        <v>0</v>
      </c>
      <c r="AC187" s="37" t="e">
        <f t="shared" si="235"/>
        <v>#DIV/0!</v>
      </c>
    </row>
    <row r="188" spans="1:29" s="5" customFormat="1" ht="42.75" x14ac:dyDescent="0.2">
      <c r="A188" s="159"/>
      <c r="B188" s="97" t="s">
        <v>698</v>
      </c>
      <c r="C188" s="98" t="s">
        <v>699</v>
      </c>
      <c r="D188" s="291">
        <f>+D183*1.7982%</f>
        <v>35964000</v>
      </c>
      <c r="E188" s="291">
        <f>SUM('ADICIONES  2018'!C188:K188)</f>
        <v>0</v>
      </c>
      <c r="F188" s="291">
        <f>+F183*1.7982%</f>
        <v>0</v>
      </c>
      <c r="G188" s="291">
        <f>+G183*1.7982%</f>
        <v>0</v>
      </c>
      <c r="H188" s="291">
        <f>+H183*1.7982%</f>
        <v>0</v>
      </c>
      <c r="I188" s="291">
        <f>+I183*1.7982%</f>
        <v>0</v>
      </c>
      <c r="J188" s="291">
        <f>+J183*1.7982%</f>
        <v>0</v>
      </c>
      <c r="K188" s="292">
        <f t="shared" si="247"/>
        <v>35964000</v>
      </c>
      <c r="L188" s="291">
        <f t="shared" ref="L188:Q188" si="320">+L183*1.7982%</f>
        <v>15105251.062166402</v>
      </c>
      <c r="M188" s="291">
        <f t="shared" si="320"/>
        <v>16251347.487697201</v>
      </c>
      <c r="N188" s="291">
        <f t="shared" si="320"/>
        <v>20254419.509216584</v>
      </c>
      <c r="O188" s="291">
        <f t="shared" si="320"/>
        <v>21044272.411231019</v>
      </c>
      <c r="P188" s="291">
        <f t="shared" si="320"/>
        <v>16542791.170778701</v>
      </c>
      <c r="Q188" s="291">
        <f t="shared" si="320"/>
        <v>17217886.205333341</v>
      </c>
      <c r="R188" s="292">
        <f t="shared" si="249"/>
        <v>106415967.84642324</v>
      </c>
      <c r="S188" s="291">
        <f t="shared" ref="S188:Z188" si="321">+S183*1.7982%</f>
        <v>28831394.745000001</v>
      </c>
      <c r="T188" s="291">
        <f t="shared" si="321"/>
        <v>24911644.807211403</v>
      </c>
      <c r="U188" s="291">
        <f t="shared" si="321"/>
        <v>22808943.705758762</v>
      </c>
      <c r="V188" s="291">
        <f t="shared" si="321"/>
        <v>0</v>
      </c>
      <c r="W188" s="291">
        <f t="shared" si="321"/>
        <v>0</v>
      </c>
      <c r="X188" s="291">
        <f t="shared" si="321"/>
        <v>0</v>
      </c>
      <c r="Y188" s="291">
        <f t="shared" si="321"/>
        <v>0</v>
      </c>
      <c r="Z188" s="291">
        <f t="shared" si="321"/>
        <v>0</v>
      </c>
      <c r="AA188" s="292">
        <f t="shared" si="251"/>
        <v>76551983.257970169</v>
      </c>
      <c r="AB188" s="292">
        <f t="shared" si="234"/>
        <v>182967951.10439342</v>
      </c>
      <c r="AC188" s="37">
        <f t="shared" si="235"/>
        <v>5.0875306168500005</v>
      </c>
    </row>
    <row r="189" spans="1:29" ht="57" x14ac:dyDescent="0.2">
      <c r="B189" s="97" t="s">
        <v>700</v>
      </c>
      <c r="C189" s="98" t="s">
        <v>701</v>
      </c>
      <c r="D189" s="291">
        <f>+D183*0.881118%</f>
        <v>17622360</v>
      </c>
      <c r="E189" s="291">
        <f>SUM('ADICIONES  2018'!C189:K189)</f>
        <v>0</v>
      </c>
      <c r="F189" s="291">
        <f>+F183*0.881118%</f>
        <v>0</v>
      </c>
      <c r="G189" s="291">
        <f>+G183*0.881118%</f>
        <v>0</v>
      </c>
      <c r="H189" s="291">
        <f>+H183*0.881118%</f>
        <v>0</v>
      </c>
      <c r="I189" s="291">
        <f>+I183*0.881118%</f>
        <v>0</v>
      </c>
      <c r="J189" s="291">
        <f>+J183*0.881118%</f>
        <v>0</v>
      </c>
      <c r="K189" s="292">
        <f t="shared" si="247"/>
        <v>17622360</v>
      </c>
      <c r="L189" s="291">
        <f t="shared" ref="L189:Q189" si="322">+L183*0.881118%</f>
        <v>7401573.020461536</v>
      </c>
      <c r="M189" s="291">
        <f t="shared" si="322"/>
        <v>7963160.2689716285</v>
      </c>
      <c r="N189" s="291">
        <f t="shared" si="322"/>
        <v>9924665.5595161244</v>
      </c>
      <c r="O189" s="291">
        <f t="shared" si="322"/>
        <v>10311693.4815032</v>
      </c>
      <c r="P189" s="291">
        <f t="shared" si="322"/>
        <v>8105967.6736815637</v>
      </c>
      <c r="Q189" s="291">
        <f t="shared" si="322"/>
        <v>8436764.2406133376</v>
      </c>
      <c r="R189" s="292">
        <f t="shared" si="249"/>
        <v>52143824.244747385</v>
      </c>
      <c r="S189" s="291">
        <f t="shared" ref="S189:Z189" si="323">+S183*0.881118%</f>
        <v>14127383.42505</v>
      </c>
      <c r="T189" s="291">
        <f t="shared" si="323"/>
        <v>12206705.955533586</v>
      </c>
      <c r="U189" s="291">
        <f t="shared" si="323"/>
        <v>11176382.415821793</v>
      </c>
      <c r="V189" s="291">
        <f t="shared" si="323"/>
        <v>0</v>
      </c>
      <c r="W189" s="291">
        <f t="shared" si="323"/>
        <v>0</v>
      </c>
      <c r="X189" s="291">
        <f t="shared" si="323"/>
        <v>0</v>
      </c>
      <c r="Y189" s="291">
        <f t="shared" si="323"/>
        <v>0</v>
      </c>
      <c r="Z189" s="291">
        <f t="shared" si="323"/>
        <v>0</v>
      </c>
      <c r="AA189" s="292">
        <f t="shared" si="251"/>
        <v>37510471.796405375</v>
      </c>
      <c r="AB189" s="292">
        <f t="shared" si="234"/>
        <v>89654296.04115276</v>
      </c>
      <c r="AC189" s="37">
        <f t="shared" si="235"/>
        <v>5.0875306168499996</v>
      </c>
    </row>
    <row r="190" spans="1:29" s="79" customFormat="1" ht="15.75" x14ac:dyDescent="0.2">
      <c r="A190" s="412">
        <v>1</v>
      </c>
      <c r="B190" s="111" t="s">
        <v>702</v>
      </c>
      <c r="C190" s="107" t="s">
        <v>703</v>
      </c>
      <c r="D190" s="106">
        <v>10000000</v>
      </c>
      <c r="E190" s="106">
        <f>SUM('ADICIONES  2018'!C190:K190)</f>
        <v>0</v>
      </c>
      <c r="F190" s="106"/>
      <c r="G190" s="106"/>
      <c r="H190" s="106"/>
      <c r="I190" s="106"/>
      <c r="J190" s="106"/>
      <c r="K190" s="290">
        <f t="shared" si="247"/>
        <v>10000000</v>
      </c>
      <c r="L190" s="106">
        <v>0</v>
      </c>
      <c r="M190" s="106">
        <v>3920000</v>
      </c>
      <c r="N190" s="106">
        <v>0</v>
      </c>
      <c r="O190" s="106">
        <v>0</v>
      </c>
      <c r="P190" s="106"/>
      <c r="Q190" s="106">
        <v>0</v>
      </c>
      <c r="R190" s="290">
        <f t="shared" si="249"/>
        <v>3920000</v>
      </c>
      <c r="S190" s="106"/>
      <c r="T190" s="106">
        <v>0</v>
      </c>
      <c r="U190" s="106">
        <v>0</v>
      </c>
      <c r="V190" s="106"/>
      <c r="W190" s="106"/>
      <c r="X190" s="106"/>
      <c r="Y190" s="106"/>
      <c r="Z190" s="106"/>
      <c r="AA190" s="290">
        <f t="shared" si="251"/>
        <v>0</v>
      </c>
      <c r="AB190" s="290">
        <f t="shared" si="234"/>
        <v>3920000</v>
      </c>
      <c r="AC190" s="105">
        <f t="shared" si="235"/>
        <v>0.39200000000000002</v>
      </c>
    </row>
    <row r="191" spans="1:29" s="5" customFormat="1" ht="42.75" x14ac:dyDescent="0.2">
      <c r="A191" s="159"/>
      <c r="B191" s="97" t="s">
        <v>704</v>
      </c>
      <c r="C191" s="98" t="s">
        <v>705</v>
      </c>
      <c r="D191" s="291">
        <f>+D190*87.230682%</f>
        <v>8723068.2000000011</v>
      </c>
      <c r="E191" s="291">
        <f>SUM('ADICIONES  2018'!C191:K191)</f>
        <v>0</v>
      </c>
      <c r="F191" s="291">
        <f>+F190*87.230682%</f>
        <v>0</v>
      </c>
      <c r="G191" s="291">
        <f>+G190*87.230682%</f>
        <v>0</v>
      </c>
      <c r="H191" s="291">
        <f>+H190*87.230682%</f>
        <v>0</v>
      </c>
      <c r="I191" s="291">
        <f>+I190*87.230682%</f>
        <v>0</v>
      </c>
      <c r="J191" s="291">
        <f>+J190*87.230682%</f>
        <v>0</v>
      </c>
      <c r="K191" s="292">
        <f t="shared" si="247"/>
        <v>8723068.2000000011</v>
      </c>
      <c r="L191" s="291">
        <f t="shared" ref="L191:Q191" si="324">+L190*87.230682%</f>
        <v>0</v>
      </c>
      <c r="M191" s="291">
        <f t="shared" si="324"/>
        <v>3419442.7344</v>
      </c>
      <c r="N191" s="291">
        <f t="shared" si="324"/>
        <v>0</v>
      </c>
      <c r="O191" s="291">
        <f t="shared" si="324"/>
        <v>0</v>
      </c>
      <c r="P191" s="291">
        <f t="shared" si="324"/>
        <v>0</v>
      </c>
      <c r="Q191" s="291">
        <f t="shared" si="324"/>
        <v>0</v>
      </c>
      <c r="R191" s="292">
        <f t="shared" si="249"/>
        <v>3419442.7344</v>
      </c>
      <c r="S191" s="291">
        <f t="shared" ref="S191:Z191" si="325">+S190*87.230682%</f>
        <v>0</v>
      </c>
      <c r="T191" s="291">
        <f t="shared" si="325"/>
        <v>0</v>
      </c>
      <c r="U191" s="291">
        <f t="shared" si="325"/>
        <v>0</v>
      </c>
      <c r="V191" s="291">
        <f t="shared" si="325"/>
        <v>0</v>
      </c>
      <c r="W191" s="291">
        <f t="shared" si="325"/>
        <v>0</v>
      </c>
      <c r="X191" s="291">
        <f t="shared" si="325"/>
        <v>0</v>
      </c>
      <c r="Y191" s="291">
        <f t="shared" si="325"/>
        <v>0</v>
      </c>
      <c r="Z191" s="291">
        <f t="shared" si="325"/>
        <v>0</v>
      </c>
      <c r="AA191" s="292">
        <f t="shared" si="251"/>
        <v>0</v>
      </c>
      <c r="AB191" s="292">
        <f t="shared" si="234"/>
        <v>3419442.7344</v>
      </c>
      <c r="AC191" s="37">
        <f t="shared" si="235"/>
        <v>0.39199999999999996</v>
      </c>
    </row>
    <row r="192" spans="1:29" s="5" customFormat="1" ht="42.75" x14ac:dyDescent="0.2">
      <c r="A192" s="159"/>
      <c r="B192" s="97" t="s">
        <v>706</v>
      </c>
      <c r="C192" s="98" t="s">
        <v>707</v>
      </c>
      <c r="D192" s="291">
        <f>+D190*0.1%</f>
        <v>10000</v>
      </c>
      <c r="E192" s="291">
        <f>SUM('ADICIONES  2018'!C192:K192)</f>
        <v>0</v>
      </c>
      <c r="F192" s="291">
        <f>+F190*0.1%</f>
        <v>0</v>
      </c>
      <c r="G192" s="291">
        <f>+G190*0.1%</f>
        <v>0</v>
      </c>
      <c r="H192" s="291">
        <f>+H190*0.1%</f>
        <v>0</v>
      </c>
      <c r="I192" s="291">
        <f>+I190*0.1%</f>
        <v>0</v>
      </c>
      <c r="J192" s="291">
        <f>+J190*0.1%</f>
        <v>0</v>
      </c>
      <c r="K192" s="292">
        <f t="shared" si="247"/>
        <v>10000</v>
      </c>
      <c r="L192" s="291">
        <f t="shared" ref="L192:Q192" si="326">+L190*0.1%</f>
        <v>0</v>
      </c>
      <c r="M192" s="291">
        <f t="shared" si="326"/>
        <v>3920</v>
      </c>
      <c r="N192" s="291">
        <f t="shared" si="326"/>
        <v>0</v>
      </c>
      <c r="O192" s="291">
        <f t="shared" si="326"/>
        <v>0</v>
      </c>
      <c r="P192" s="291">
        <f t="shared" si="326"/>
        <v>0</v>
      </c>
      <c r="Q192" s="291">
        <f t="shared" si="326"/>
        <v>0</v>
      </c>
      <c r="R192" s="292">
        <f t="shared" si="249"/>
        <v>3920</v>
      </c>
      <c r="S192" s="291">
        <f t="shared" ref="S192:Z192" si="327">+S190*0.1%</f>
        <v>0</v>
      </c>
      <c r="T192" s="291">
        <f t="shared" si="327"/>
        <v>0</v>
      </c>
      <c r="U192" s="291">
        <f t="shared" si="327"/>
        <v>0</v>
      </c>
      <c r="V192" s="291">
        <f t="shared" si="327"/>
        <v>0</v>
      </c>
      <c r="W192" s="291">
        <f t="shared" si="327"/>
        <v>0</v>
      </c>
      <c r="X192" s="291">
        <f t="shared" si="327"/>
        <v>0</v>
      </c>
      <c r="Y192" s="291">
        <f t="shared" si="327"/>
        <v>0</v>
      </c>
      <c r="Z192" s="291">
        <f t="shared" si="327"/>
        <v>0</v>
      </c>
      <c r="AA192" s="292">
        <f t="shared" si="251"/>
        <v>0</v>
      </c>
      <c r="AB192" s="292">
        <f t="shared" si="234"/>
        <v>3920</v>
      </c>
      <c r="AC192" s="37">
        <f t="shared" si="235"/>
        <v>0.39200000000000002</v>
      </c>
    </row>
    <row r="193" spans="1:29" ht="28.5" x14ac:dyDescent="0.2">
      <c r="B193" s="97" t="s">
        <v>708</v>
      </c>
      <c r="C193" s="98" t="s">
        <v>709</v>
      </c>
      <c r="D193" s="291">
        <f>+D190*9.99%</f>
        <v>999000</v>
      </c>
      <c r="E193" s="291">
        <f>SUM('ADICIONES  2018'!C193:K193)</f>
        <v>0</v>
      </c>
      <c r="F193" s="291">
        <f>+F190*9.99%</f>
        <v>0</v>
      </c>
      <c r="G193" s="291">
        <f>+G190*9.99%</f>
        <v>0</v>
      </c>
      <c r="H193" s="291">
        <f>+H190*9.99%</f>
        <v>0</v>
      </c>
      <c r="I193" s="291">
        <f>+I190*9.99%</f>
        <v>0</v>
      </c>
      <c r="J193" s="291">
        <f>+J190*9.99%</f>
        <v>0</v>
      </c>
      <c r="K193" s="292">
        <f t="shared" si="247"/>
        <v>999000</v>
      </c>
      <c r="L193" s="291">
        <f t="shared" ref="L193:Q193" si="328">+L190*9.99%</f>
        <v>0</v>
      </c>
      <c r="M193" s="291">
        <f t="shared" si="328"/>
        <v>391608</v>
      </c>
      <c r="N193" s="291">
        <f t="shared" si="328"/>
        <v>0</v>
      </c>
      <c r="O193" s="291">
        <f t="shared" si="328"/>
        <v>0</v>
      </c>
      <c r="P193" s="291">
        <f t="shared" si="328"/>
        <v>0</v>
      </c>
      <c r="Q193" s="291">
        <f t="shared" si="328"/>
        <v>0</v>
      </c>
      <c r="R193" s="292">
        <f t="shared" si="249"/>
        <v>391608</v>
      </c>
      <c r="S193" s="291">
        <f t="shared" ref="S193:Z193" si="329">+S190*9.99%</f>
        <v>0</v>
      </c>
      <c r="T193" s="291">
        <f t="shared" si="329"/>
        <v>0</v>
      </c>
      <c r="U193" s="291">
        <f t="shared" si="329"/>
        <v>0</v>
      </c>
      <c r="V193" s="291">
        <f t="shared" si="329"/>
        <v>0</v>
      </c>
      <c r="W193" s="291">
        <f t="shared" si="329"/>
        <v>0</v>
      </c>
      <c r="X193" s="291">
        <f t="shared" si="329"/>
        <v>0</v>
      </c>
      <c r="Y193" s="291">
        <f t="shared" si="329"/>
        <v>0</v>
      </c>
      <c r="Z193" s="291">
        <f t="shared" si="329"/>
        <v>0</v>
      </c>
      <c r="AA193" s="292">
        <f t="shared" si="251"/>
        <v>0</v>
      </c>
      <c r="AB193" s="292">
        <f t="shared" si="234"/>
        <v>391608</v>
      </c>
      <c r="AC193" s="37">
        <f t="shared" si="235"/>
        <v>0.39200000000000002</v>
      </c>
    </row>
    <row r="194" spans="1:29" ht="57" hidden="1" x14ac:dyDescent="0.2">
      <c r="B194" s="97" t="s">
        <v>710</v>
      </c>
      <c r="C194" s="162" t="s">
        <v>1369</v>
      </c>
      <c r="D194" s="291">
        <f>+D190*0%</f>
        <v>0</v>
      </c>
      <c r="E194" s="291">
        <f>SUM('ADICIONES  2018'!C194:K194)</f>
        <v>0</v>
      </c>
      <c r="F194" s="291">
        <f>+F190*0%</f>
        <v>0</v>
      </c>
      <c r="G194" s="291">
        <f>+G190*0%</f>
        <v>0</v>
      </c>
      <c r="H194" s="291">
        <f>+H190*0%</f>
        <v>0</v>
      </c>
      <c r="I194" s="291">
        <f>+I190*0%</f>
        <v>0</v>
      </c>
      <c r="J194" s="291">
        <f>+J190*0%</f>
        <v>0</v>
      </c>
      <c r="K194" s="292">
        <f t="shared" si="247"/>
        <v>0</v>
      </c>
      <c r="L194" s="291">
        <f t="shared" ref="L194:Q194" si="330">+L190*0%</f>
        <v>0</v>
      </c>
      <c r="M194" s="291">
        <f t="shared" si="330"/>
        <v>0</v>
      </c>
      <c r="N194" s="291">
        <f t="shared" si="330"/>
        <v>0</v>
      </c>
      <c r="O194" s="291">
        <f t="shared" si="330"/>
        <v>0</v>
      </c>
      <c r="P194" s="291">
        <f t="shared" si="330"/>
        <v>0</v>
      </c>
      <c r="Q194" s="291">
        <f t="shared" si="330"/>
        <v>0</v>
      </c>
      <c r="R194" s="292">
        <f t="shared" si="249"/>
        <v>0</v>
      </c>
      <c r="S194" s="291">
        <f t="shared" ref="S194:Z194" si="331">+S190*0%</f>
        <v>0</v>
      </c>
      <c r="T194" s="291">
        <f t="shared" si="331"/>
        <v>0</v>
      </c>
      <c r="U194" s="291">
        <f t="shared" si="331"/>
        <v>0</v>
      </c>
      <c r="V194" s="291">
        <f t="shared" si="331"/>
        <v>0</v>
      </c>
      <c r="W194" s="291">
        <f t="shared" si="331"/>
        <v>0</v>
      </c>
      <c r="X194" s="291">
        <f t="shared" si="331"/>
        <v>0</v>
      </c>
      <c r="Y194" s="291">
        <f t="shared" si="331"/>
        <v>0</v>
      </c>
      <c r="Z194" s="291">
        <f t="shared" si="331"/>
        <v>0</v>
      </c>
      <c r="AA194" s="292">
        <f t="shared" si="251"/>
        <v>0</v>
      </c>
      <c r="AB194" s="292">
        <f t="shared" si="234"/>
        <v>0</v>
      </c>
      <c r="AC194" s="37" t="e">
        <f t="shared" si="235"/>
        <v>#DIV/0!</v>
      </c>
    </row>
    <row r="195" spans="1:29" s="5" customFormat="1" ht="42.75" x14ac:dyDescent="0.2">
      <c r="A195" s="159"/>
      <c r="B195" s="97" t="s">
        <v>711</v>
      </c>
      <c r="C195" s="98" t="s">
        <v>712</v>
      </c>
      <c r="D195" s="291">
        <f>+D190*1.7982%</f>
        <v>179820</v>
      </c>
      <c r="E195" s="291">
        <f>SUM('ADICIONES  2018'!C195:K195)</f>
        <v>0</v>
      </c>
      <c r="F195" s="291">
        <f>+F190*1.7982%</f>
        <v>0</v>
      </c>
      <c r="G195" s="291">
        <f>+G190*1.7982%</f>
        <v>0</v>
      </c>
      <c r="H195" s="291">
        <f>+H190*1.7982%</f>
        <v>0</v>
      </c>
      <c r="I195" s="291">
        <f>+I190*1.7982%</f>
        <v>0</v>
      </c>
      <c r="J195" s="291">
        <f>+J190*1.7982%</f>
        <v>0</v>
      </c>
      <c r="K195" s="292">
        <f t="shared" si="247"/>
        <v>179820</v>
      </c>
      <c r="L195" s="291">
        <f t="shared" ref="L195:Q195" si="332">+L190*1.7982%</f>
        <v>0</v>
      </c>
      <c r="M195" s="291">
        <f t="shared" si="332"/>
        <v>70489.440000000002</v>
      </c>
      <c r="N195" s="291">
        <f t="shared" si="332"/>
        <v>0</v>
      </c>
      <c r="O195" s="291">
        <f t="shared" si="332"/>
        <v>0</v>
      </c>
      <c r="P195" s="291">
        <f t="shared" si="332"/>
        <v>0</v>
      </c>
      <c r="Q195" s="291">
        <f t="shared" si="332"/>
        <v>0</v>
      </c>
      <c r="R195" s="292">
        <f t="shared" si="249"/>
        <v>70489.440000000002</v>
      </c>
      <c r="S195" s="291">
        <f t="shared" ref="S195:Z195" si="333">+S190*1.7982%</f>
        <v>0</v>
      </c>
      <c r="T195" s="291">
        <f t="shared" si="333"/>
        <v>0</v>
      </c>
      <c r="U195" s="291">
        <f t="shared" si="333"/>
        <v>0</v>
      </c>
      <c r="V195" s="291">
        <f t="shared" si="333"/>
        <v>0</v>
      </c>
      <c r="W195" s="291">
        <f t="shared" si="333"/>
        <v>0</v>
      </c>
      <c r="X195" s="291">
        <f t="shared" si="333"/>
        <v>0</v>
      </c>
      <c r="Y195" s="291">
        <f t="shared" si="333"/>
        <v>0</v>
      </c>
      <c r="Z195" s="291">
        <f t="shared" si="333"/>
        <v>0</v>
      </c>
      <c r="AA195" s="292">
        <f t="shared" si="251"/>
        <v>0</v>
      </c>
      <c r="AB195" s="292">
        <f t="shared" si="234"/>
        <v>70489.440000000002</v>
      </c>
      <c r="AC195" s="37">
        <f t="shared" si="235"/>
        <v>0.39200000000000002</v>
      </c>
    </row>
    <row r="196" spans="1:29" ht="57" x14ac:dyDescent="0.2">
      <c r="B196" s="97" t="s">
        <v>713</v>
      </c>
      <c r="C196" s="98" t="s">
        <v>714</v>
      </c>
      <c r="D196" s="291">
        <f>+D190*0.881118%</f>
        <v>88111.8</v>
      </c>
      <c r="E196" s="291">
        <f>SUM('ADICIONES  2018'!C196:K196)</f>
        <v>0</v>
      </c>
      <c r="F196" s="291">
        <f>+F190*0.881118%</f>
        <v>0</v>
      </c>
      <c r="G196" s="291">
        <f>+G190*0.881118%</f>
        <v>0</v>
      </c>
      <c r="H196" s="291">
        <f>+H190*0.881118%</f>
        <v>0</v>
      </c>
      <c r="I196" s="291">
        <f>+I190*0.881118%</f>
        <v>0</v>
      </c>
      <c r="J196" s="291">
        <f>+J190*0.881118%</f>
        <v>0</v>
      </c>
      <c r="K196" s="292">
        <f t="shared" si="247"/>
        <v>88111.8</v>
      </c>
      <c r="L196" s="291">
        <f t="shared" ref="L196:Q196" si="334">+L190*0.881118%</f>
        <v>0</v>
      </c>
      <c r="M196" s="291">
        <f t="shared" si="334"/>
        <v>34539.825600000004</v>
      </c>
      <c r="N196" s="291">
        <f t="shared" si="334"/>
        <v>0</v>
      </c>
      <c r="O196" s="291">
        <f t="shared" si="334"/>
        <v>0</v>
      </c>
      <c r="P196" s="291">
        <f t="shared" si="334"/>
        <v>0</v>
      </c>
      <c r="Q196" s="291">
        <f t="shared" si="334"/>
        <v>0</v>
      </c>
      <c r="R196" s="292">
        <f t="shared" si="249"/>
        <v>34539.825600000004</v>
      </c>
      <c r="S196" s="291">
        <f t="shared" ref="S196:Z196" si="335">+S190*0.881118%</f>
        <v>0</v>
      </c>
      <c r="T196" s="291">
        <f t="shared" si="335"/>
        <v>0</v>
      </c>
      <c r="U196" s="291">
        <f t="shared" si="335"/>
        <v>0</v>
      </c>
      <c r="V196" s="291">
        <f t="shared" si="335"/>
        <v>0</v>
      </c>
      <c r="W196" s="291">
        <f t="shared" si="335"/>
        <v>0</v>
      </c>
      <c r="X196" s="291">
        <f t="shared" si="335"/>
        <v>0</v>
      </c>
      <c r="Y196" s="291">
        <f t="shared" si="335"/>
        <v>0</v>
      </c>
      <c r="Z196" s="291">
        <f t="shared" si="335"/>
        <v>0</v>
      </c>
      <c r="AA196" s="292">
        <f t="shared" si="251"/>
        <v>0</v>
      </c>
      <c r="AB196" s="292">
        <f t="shared" si="234"/>
        <v>34539.825600000004</v>
      </c>
      <c r="AC196" s="37">
        <f t="shared" si="235"/>
        <v>0.39200000000000002</v>
      </c>
    </row>
    <row r="197" spans="1:29" s="79" customFormat="1" ht="15.75" x14ac:dyDescent="0.2">
      <c r="A197" s="412"/>
      <c r="B197" s="111" t="s">
        <v>715</v>
      </c>
      <c r="C197" s="107" t="s">
        <v>716</v>
      </c>
      <c r="D197" s="106">
        <f>+D198</f>
        <v>52000000</v>
      </c>
      <c r="E197" s="106">
        <f>SUM('ADICIONES  2018'!C197:K197)</f>
        <v>0</v>
      </c>
      <c r="F197" s="106">
        <f>+F198</f>
        <v>0</v>
      </c>
      <c r="G197" s="106">
        <f>+G198</f>
        <v>0</v>
      </c>
      <c r="H197" s="106">
        <f>+H198</f>
        <v>0</v>
      </c>
      <c r="I197" s="106">
        <f>+I198</f>
        <v>0</v>
      </c>
      <c r="J197" s="106">
        <f>+J198</f>
        <v>0</v>
      </c>
      <c r="K197" s="290">
        <f t="shared" si="247"/>
        <v>52000000</v>
      </c>
      <c r="L197" s="106">
        <f t="shared" ref="L197:Q197" si="336">+L198</f>
        <v>332820</v>
      </c>
      <c r="M197" s="106">
        <f t="shared" si="336"/>
        <v>805500</v>
      </c>
      <c r="N197" s="106">
        <f t="shared" si="336"/>
        <v>5441922</v>
      </c>
      <c r="O197" s="106">
        <f t="shared" si="336"/>
        <v>9095108</v>
      </c>
      <c r="P197" s="106">
        <f t="shared" si="336"/>
        <v>692730</v>
      </c>
      <c r="Q197" s="106">
        <f t="shared" si="336"/>
        <v>8250263</v>
      </c>
      <c r="R197" s="290">
        <f t="shared" si="249"/>
        <v>24618343</v>
      </c>
      <c r="S197" s="106">
        <f t="shared" ref="S197:Z197" si="337">+S198</f>
        <v>5387976.7000000002</v>
      </c>
      <c r="T197" s="106">
        <f t="shared" si="337"/>
        <v>1267900</v>
      </c>
      <c r="U197" s="106">
        <f t="shared" si="337"/>
        <v>537000</v>
      </c>
      <c r="V197" s="106">
        <f t="shared" si="337"/>
        <v>0</v>
      </c>
      <c r="W197" s="106">
        <f t="shared" si="337"/>
        <v>0</v>
      </c>
      <c r="X197" s="106">
        <f t="shared" si="337"/>
        <v>0</v>
      </c>
      <c r="Y197" s="106">
        <f t="shared" si="337"/>
        <v>0</v>
      </c>
      <c r="Z197" s="106">
        <f t="shared" si="337"/>
        <v>0</v>
      </c>
      <c r="AA197" s="290">
        <f t="shared" si="251"/>
        <v>7192876.7000000002</v>
      </c>
      <c r="AB197" s="290">
        <f t="shared" si="234"/>
        <v>31811219.699999999</v>
      </c>
      <c r="AC197" s="105">
        <f t="shared" si="235"/>
        <v>0.61175422499999998</v>
      </c>
    </row>
    <row r="198" spans="1:29" s="79" customFormat="1" ht="15.75" x14ac:dyDescent="0.2">
      <c r="A198" s="412">
        <v>1</v>
      </c>
      <c r="B198" s="111" t="s">
        <v>717</v>
      </c>
      <c r="C198" s="107" t="s">
        <v>718</v>
      </c>
      <c r="D198" s="106">
        <f>+D199+D200</f>
        <v>52000000</v>
      </c>
      <c r="E198" s="106">
        <f>SUM('ADICIONES  2018'!C198:K198)</f>
        <v>0</v>
      </c>
      <c r="F198" s="106">
        <f>+F199+F200</f>
        <v>0</v>
      </c>
      <c r="G198" s="106">
        <f>+G199+G200</f>
        <v>0</v>
      </c>
      <c r="H198" s="106">
        <f>+H199+H200</f>
        <v>0</v>
      </c>
      <c r="I198" s="106">
        <f>+I199+I200</f>
        <v>0</v>
      </c>
      <c r="J198" s="106">
        <f>+J199+J200</f>
        <v>0</v>
      </c>
      <c r="K198" s="290">
        <f t="shared" si="247"/>
        <v>52000000</v>
      </c>
      <c r="L198" s="106">
        <f t="shared" ref="L198:Q198" si="338">+L199+L200</f>
        <v>332820</v>
      </c>
      <c r="M198" s="106">
        <f t="shared" si="338"/>
        <v>805500</v>
      </c>
      <c r="N198" s="106">
        <f t="shared" si="338"/>
        <v>5441922</v>
      </c>
      <c r="O198" s="106">
        <f t="shared" si="338"/>
        <v>9095108</v>
      </c>
      <c r="P198" s="106">
        <f t="shared" si="338"/>
        <v>692730</v>
      </c>
      <c r="Q198" s="106">
        <f t="shared" si="338"/>
        <v>8250263</v>
      </c>
      <c r="R198" s="290">
        <f t="shared" si="249"/>
        <v>24618343</v>
      </c>
      <c r="S198" s="106">
        <f t="shared" ref="S198:Y198" si="339">+S199+S200</f>
        <v>5387976.7000000002</v>
      </c>
      <c r="T198" s="106">
        <f t="shared" si="339"/>
        <v>1267900</v>
      </c>
      <c r="U198" s="106">
        <f t="shared" si="339"/>
        <v>537000</v>
      </c>
      <c r="V198" s="106">
        <f t="shared" si="339"/>
        <v>0</v>
      </c>
      <c r="W198" s="106">
        <f t="shared" si="339"/>
        <v>0</v>
      </c>
      <c r="X198" s="106">
        <f t="shared" si="339"/>
        <v>0</v>
      </c>
      <c r="Y198" s="106">
        <f t="shared" si="339"/>
        <v>0</v>
      </c>
      <c r="Z198" s="106">
        <f>+Z199+Z200</f>
        <v>0</v>
      </c>
      <c r="AA198" s="290">
        <f t="shared" si="251"/>
        <v>7192876.7000000002</v>
      </c>
      <c r="AB198" s="290">
        <f t="shared" si="234"/>
        <v>31811219.699999999</v>
      </c>
      <c r="AC198" s="105">
        <f t="shared" si="235"/>
        <v>0.61175422499999998</v>
      </c>
    </row>
    <row r="199" spans="1:29" ht="28.5" x14ac:dyDescent="0.2">
      <c r="B199" s="97" t="s">
        <v>719</v>
      </c>
      <c r="C199" s="98" t="s">
        <v>720</v>
      </c>
      <c r="D199" s="295">
        <v>52000000</v>
      </c>
      <c r="E199" s="291">
        <f>SUM('ADICIONES  2018'!C199:K199)</f>
        <v>0</v>
      </c>
      <c r="F199" s="295"/>
      <c r="G199" s="295"/>
      <c r="H199" s="295"/>
      <c r="I199" s="295"/>
      <c r="J199" s="295"/>
      <c r="K199" s="292">
        <f t="shared" si="247"/>
        <v>52000000</v>
      </c>
      <c r="L199" s="295">
        <v>102030</v>
      </c>
      <c r="M199" s="295">
        <v>805500</v>
      </c>
      <c r="N199" s="295">
        <v>5441922</v>
      </c>
      <c r="O199" s="295">
        <v>8701787</v>
      </c>
      <c r="P199" s="295">
        <v>692730</v>
      </c>
      <c r="Q199" s="295">
        <v>360790</v>
      </c>
      <c r="R199" s="292">
        <f t="shared" si="249"/>
        <v>16104759</v>
      </c>
      <c r="S199" s="295">
        <v>5387976.7000000002</v>
      </c>
      <c r="T199" s="295">
        <v>1267900</v>
      </c>
      <c r="U199" s="295">
        <v>537000</v>
      </c>
      <c r="V199" s="295"/>
      <c r="W199" s="295"/>
      <c r="X199" s="295"/>
      <c r="Y199" s="295">
        <v>-3110092</v>
      </c>
      <c r="Z199" s="295"/>
      <c r="AA199" s="292">
        <f t="shared" si="251"/>
        <v>4082784.7</v>
      </c>
      <c r="AB199" s="292">
        <f t="shared" si="234"/>
        <v>20187543.699999999</v>
      </c>
      <c r="AC199" s="37">
        <f t="shared" si="235"/>
        <v>0.3882219942307692</v>
      </c>
    </row>
    <row r="200" spans="1:29" ht="28.5" x14ac:dyDescent="0.2">
      <c r="B200" s="97" t="s">
        <v>1347</v>
      </c>
      <c r="C200" s="98" t="s">
        <v>1348</v>
      </c>
      <c r="D200" s="295">
        <v>0</v>
      </c>
      <c r="E200" s="291">
        <f>SUM('ADICIONES  2018'!C200:K200)</f>
        <v>0</v>
      </c>
      <c r="F200" s="295"/>
      <c r="G200" s="295"/>
      <c r="H200" s="295"/>
      <c r="I200" s="295"/>
      <c r="J200" s="295"/>
      <c r="K200" s="292">
        <f t="shared" si="247"/>
        <v>0</v>
      </c>
      <c r="L200" s="295">
        <v>230790</v>
      </c>
      <c r="M200" s="295">
        <v>0</v>
      </c>
      <c r="N200" s="295"/>
      <c r="O200" s="295">
        <v>393321</v>
      </c>
      <c r="P200" s="295">
        <v>0</v>
      </c>
      <c r="Q200" s="295">
        <v>7889473</v>
      </c>
      <c r="R200" s="292">
        <f t="shared" si="249"/>
        <v>8513584</v>
      </c>
      <c r="S200" s="295">
        <v>0</v>
      </c>
      <c r="T200" s="295">
        <v>0</v>
      </c>
      <c r="U200" s="295">
        <v>0</v>
      </c>
      <c r="V200" s="295"/>
      <c r="W200" s="295"/>
      <c r="X200" s="295"/>
      <c r="Y200" s="295">
        <v>3110092</v>
      </c>
      <c r="Z200" s="295"/>
      <c r="AA200" s="292">
        <f>SUM(S200:Z200)</f>
        <v>3110092</v>
      </c>
      <c r="AB200" s="292">
        <f t="shared" si="234"/>
        <v>11623676</v>
      </c>
      <c r="AC200" s="37">
        <v>0</v>
      </c>
    </row>
    <row r="201" spans="1:29" s="79" customFormat="1" ht="15.75" x14ac:dyDescent="0.2">
      <c r="A201" s="412"/>
      <c r="B201" s="111" t="s">
        <v>721</v>
      </c>
      <c r="C201" s="107" t="s">
        <v>722</v>
      </c>
      <c r="D201" s="106">
        <f>+D202+D209</f>
        <v>200000000</v>
      </c>
      <c r="E201" s="106">
        <f>SUM('ADICIONES  2018'!C201:K201)</f>
        <v>0</v>
      </c>
      <c r="F201" s="106">
        <f t="shared" ref="F201:J201" si="340">+F202+F209</f>
        <v>0</v>
      </c>
      <c r="G201" s="106">
        <f t="shared" si="340"/>
        <v>0</v>
      </c>
      <c r="H201" s="106">
        <f t="shared" si="340"/>
        <v>0</v>
      </c>
      <c r="I201" s="106">
        <f t="shared" si="340"/>
        <v>0</v>
      </c>
      <c r="J201" s="106">
        <f t="shared" si="340"/>
        <v>0</v>
      </c>
      <c r="K201" s="290">
        <f t="shared" si="247"/>
        <v>200000000</v>
      </c>
      <c r="L201" s="106">
        <f t="shared" ref="L201:Q201" si="341">+L202+L209</f>
        <v>6760295</v>
      </c>
      <c r="M201" s="106">
        <f t="shared" si="341"/>
        <v>16797350</v>
      </c>
      <c r="N201" s="106">
        <f t="shared" si="341"/>
        <v>17509014</v>
      </c>
      <c r="O201" s="106">
        <f t="shared" si="341"/>
        <v>21203043</v>
      </c>
      <c r="P201" s="106">
        <f t="shared" si="341"/>
        <v>8396120</v>
      </c>
      <c r="Q201" s="106">
        <f t="shared" si="341"/>
        <v>17631333</v>
      </c>
      <c r="R201" s="290">
        <f t="shared" si="249"/>
        <v>88297155</v>
      </c>
      <c r="S201" s="106">
        <f t="shared" ref="S201:Z201" si="342">+S202+S209</f>
        <v>8396120</v>
      </c>
      <c r="T201" s="106">
        <f t="shared" si="342"/>
        <v>64216750</v>
      </c>
      <c r="U201" s="106">
        <f t="shared" si="342"/>
        <v>18058521</v>
      </c>
      <c r="V201" s="106">
        <f t="shared" si="342"/>
        <v>0</v>
      </c>
      <c r="W201" s="106">
        <f t="shared" si="342"/>
        <v>0</v>
      </c>
      <c r="X201" s="106">
        <f t="shared" si="342"/>
        <v>0</v>
      </c>
      <c r="Y201" s="106">
        <f t="shared" si="342"/>
        <v>0</v>
      </c>
      <c r="Z201" s="106">
        <f t="shared" si="342"/>
        <v>0</v>
      </c>
      <c r="AA201" s="290">
        <f t="shared" si="251"/>
        <v>90671391</v>
      </c>
      <c r="AB201" s="290">
        <f t="shared" si="234"/>
        <v>178968546</v>
      </c>
      <c r="AC201" s="105">
        <f t="shared" si="235"/>
        <v>0.89484273000000003</v>
      </c>
    </row>
    <row r="202" spans="1:29" s="79" customFormat="1" ht="15.75" x14ac:dyDescent="0.2">
      <c r="A202" s="412">
        <v>1</v>
      </c>
      <c r="B202" s="111" t="s">
        <v>723</v>
      </c>
      <c r="C202" s="107" t="s">
        <v>724</v>
      </c>
      <c r="D202" s="106">
        <v>200000000</v>
      </c>
      <c r="E202" s="106">
        <f>SUM('ADICIONES  2018'!C202:K202)</f>
        <v>0</v>
      </c>
      <c r="F202" s="290"/>
      <c r="G202" s="106"/>
      <c r="H202" s="290"/>
      <c r="I202" s="290"/>
      <c r="J202" s="290"/>
      <c r="K202" s="290">
        <f t="shared" si="247"/>
        <v>200000000</v>
      </c>
      <c r="L202" s="106">
        <v>6760295</v>
      </c>
      <c r="M202" s="106">
        <v>16797350</v>
      </c>
      <c r="N202" s="106">
        <v>17509014</v>
      </c>
      <c r="O202" s="106">
        <v>21203043</v>
      </c>
      <c r="P202" s="106">
        <v>8396120</v>
      </c>
      <c r="Q202" s="106">
        <v>17631333</v>
      </c>
      <c r="R202" s="290">
        <f t="shared" si="249"/>
        <v>88297155</v>
      </c>
      <c r="S202" s="106">
        <v>8396120</v>
      </c>
      <c r="T202" s="106">
        <v>64216750</v>
      </c>
      <c r="U202" s="106">
        <v>18058521</v>
      </c>
      <c r="V202" s="106"/>
      <c r="W202" s="106"/>
      <c r="X202" s="106"/>
      <c r="Y202" s="106"/>
      <c r="Z202" s="106"/>
      <c r="AA202" s="290">
        <f t="shared" si="251"/>
        <v>90671391</v>
      </c>
      <c r="AB202" s="290">
        <f t="shared" si="234"/>
        <v>178968546</v>
      </c>
      <c r="AC202" s="105">
        <f t="shared" si="235"/>
        <v>0.89484273000000003</v>
      </c>
    </row>
    <row r="203" spans="1:29" s="5" customFormat="1" ht="28.5" x14ac:dyDescent="0.2">
      <c r="A203" s="413"/>
      <c r="B203" s="97" t="s">
        <v>725</v>
      </c>
      <c r="C203" s="98" t="s">
        <v>726</v>
      </c>
      <c r="D203" s="291">
        <f>+D202*87.230682%</f>
        <v>174461364</v>
      </c>
      <c r="E203" s="291">
        <f>SUM('ADICIONES  2018'!C203:K203)</f>
        <v>0</v>
      </c>
      <c r="F203" s="291">
        <f>+F202*87.230682%</f>
        <v>0</v>
      </c>
      <c r="G203" s="291">
        <f>+G202*87.230682%</f>
        <v>0</v>
      </c>
      <c r="H203" s="291">
        <f>+H202*87.230682%</f>
        <v>0</v>
      </c>
      <c r="I203" s="291">
        <f>+I202*87.230682%</f>
        <v>0</v>
      </c>
      <c r="J203" s="291">
        <f>+J202*87.230682%</f>
        <v>0</v>
      </c>
      <c r="K203" s="292">
        <f t="shared" si="247"/>
        <v>174461364</v>
      </c>
      <c r="L203" s="291">
        <f t="shared" ref="L203:Q203" si="343">+L202*87.230682%</f>
        <v>5897051.4337119004</v>
      </c>
      <c r="M203" s="291">
        <f t="shared" si="343"/>
        <v>14652442.962927001</v>
      </c>
      <c r="N203" s="291">
        <f t="shared" si="343"/>
        <v>15273232.32367548</v>
      </c>
      <c r="O203" s="291">
        <f t="shared" si="343"/>
        <v>18495559.01365326</v>
      </c>
      <c r="P203" s="291">
        <f t="shared" si="343"/>
        <v>7323992.7375384001</v>
      </c>
      <c r="Q203" s="291">
        <f t="shared" si="343"/>
        <v>15379932.02159106</v>
      </c>
      <c r="R203" s="292">
        <f t="shared" si="249"/>
        <v>77022210.493097097</v>
      </c>
      <c r="S203" s="291">
        <f t="shared" ref="S203:Z203" si="344">+S202*87.230682%</f>
        <v>7323992.7375384001</v>
      </c>
      <c r="T203" s="291">
        <f t="shared" si="344"/>
        <v>56016708.983235002</v>
      </c>
      <c r="U203" s="291">
        <f t="shared" si="344"/>
        <v>15752571.027413221</v>
      </c>
      <c r="V203" s="291">
        <f t="shared" si="344"/>
        <v>0</v>
      </c>
      <c r="W203" s="291">
        <f t="shared" si="344"/>
        <v>0</v>
      </c>
      <c r="X203" s="291">
        <f t="shared" si="344"/>
        <v>0</v>
      </c>
      <c r="Y203" s="291">
        <f t="shared" si="344"/>
        <v>0</v>
      </c>
      <c r="Z203" s="291">
        <f t="shared" si="344"/>
        <v>0</v>
      </c>
      <c r="AA203" s="292">
        <f t="shared" si="251"/>
        <v>79093272.748186618</v>
      </c>
      <c r="AB203" s="292">
        <f t="shared" si="234"/>
        <v>156115483.24128371</v>
      </c>
      <c r="AC203" s="37">
        <f t="shared" si="235"/>
        <v>0.89484272999999992</v>
      </c>
    </row>
    <row r="204" spans="1:29" x14ac:dyDescent="0.2">
      <c r="B204" s="97" t="s">
        <v>727</v>
      </c>
      <c r="C204" s="98" t="s">
        <v>728</v>
      </c>
      <c r="D204" s="291">
        <f>+D202*0.1%</f>
        <v>200000</v>
      </c>
      <c r="E204" s="291">
        <f>SUM('ADICIONES  2018'!C204:K204)</f>
        <v>0</v>
      </c>
      <c r="F204" s="291">
        <f>+F202*0.1%</f>
        <v>0</v>
      </c>
      <c r="G204" s="291">
        <f>+G202*0.1%</f>
        <v>0</v>
      </c>
      <c r="H204" s="291">
        <f>+H202*0.1%</f>
        <v>0</v>
      </c>
      <c r="I204" s="291">
        <f>+I202*0.1%</f>
        <v>0</v>
      </c>
      <c r="J204" s="291">
        <f>+J202*0.1%</f>
        <v>0</v>
      </c>
      <c r="K204" s="292">
        <f t="shared" si="247"/>
        <v>200000</v>
      </c>
      <c r="L204" s="291">
        <f t="shared" ref="L204:Q204" si="345">+L202*0.1%</f>
        <v>6760.2950000000001</v>
      </c>
      <c r="M204" s="291">
        <f t="shared" si="345"/>
        <v>16797.349999999999</v>
      </c>
      <c r="N204" s="291">
        <f t="shared" si="345"/>
        <v>17509.013999999999</v>
      </c>
      <c r="O204" s="291">
        <f t="shared" si="345"/>
        <v>21203.043000000001</v>
      </c>
      <c r="P204" s="291">
        <f t="shared" si="345"/>
        <v>8396.1200000000008</v>
      </c>
      <c r="Q204" s="291">
        <f t="shared" si="345"/>
        <v>17631.332999999999</v>
      </c>
      <c r="R204" s="292">
        <f t="shared" si="249"/>
        <v>88297.154999999999</v>
      </c>
      <c r="S204" s="291">
        <f t="shared" ref="S204:Z204" si="346">+S202*0.1%</f>
        <v>8396.1200000000008</v>
      </c>
      <c r="T204" s="291">
        <f t="shared" si="346"/>
        <v>64216.75</v>
      </c>
      <c r="U204" s="291">
        <f t="shared" si="346"/>
        <v>18058.521000000001</v>
      </c>
      <c r="V204" s="291">
        <f t="shared" si="346"/>
        <v>0</v>
      </c>
      <c r="W204" s="291">
        <f t="shared" si="346"/>
        <v>0</v>
      </c>
      <c r="X204" s="291">
        <f t="shared" si="346"/>
        <v>0</v>
      </c>
      <c r="Y204" s="291">
        <f t="shared" si="346"/>
        <v>0</v>
      </c>
      <c r="Z204" s="291">
        <f t="shared" si="346"/>
        <v>0</v>
      </c>
      <c r="AA204" s="292">
        <f t="shared" si="251"/>
        <v>90671.391000000003</v>
      </c>
      <c r="AB204" s="292">
        <f t="shared" si="234"/>
        <v>178968.546</v>
      </c>
      <c r="AC204" s="37">
        <f t="shared" si="235"/>
        <v>0.89484273000000003</v>
      </c>
    </row>
    <row r="205" spans="1:29" x14ac:dyDescent="0.2">
      <c r="B205" s="97" t="s">
        <v>729</v>
      </c>
      <c r="C205" s="98" t="s">
        <v>730</v>
      </c>
      <c r="D205" s="291">
        <f>+D202*9.99%</f>
        <v>19980000</v>
      </c>
      <c r="E205" s="291">
        <f>SUM('ADICIONES  2018'!C205:K205)</f>
        <v>0</v>
      </c>
      <c r="F205" s="291">
        <f>+F202*9.99%</f>
        <v>0</v>
      </c>
      <c r="G205" s="291">
        <f>+G202*9.99%</f>
        <v>0</v>
      </c>
      <c r="H205" s="291">
        <f>+H202*9.99%</f>
        <v>0</v>
      </c>
      <c r="I205" s="291">
        <f>+I202*9.99%</f>
        <v>0</v>
      </c>
      <c r="J205" s="291">
        <f>+J202*9.99%</f>
        <v>0</v>
      </c>
      <c r="K205" s="292">
        <f t="shared" si="247"/>
        <v>19980000</v>
      </c>
      <c r="L205" s="291">
        <f t="shared" ref="L205:Q205" si="347">+L202*9.99%</f>
        <v>675353.47050000005</v>
      </c>
      <c r="M205" s="291">
        <f t="shared" si="347"/>
        <v>1678055.2650000001</v>
      </c>
      <c r="N205" s="291">
        <f t="shared" si="347"/>
        <v>1749150.4986</v>
      </c>
      <c r="O205" s="291">
        <f t="shared" si="347"/>
        <v>2118183.9956999999</v>
      </c>
      <c r="P205" s="291">
        <f t="shared" si="347"/>
        <v>838772.38800000004</v>
      </c>
      <c r="Q205" s="291">
        <f t="shared" si="347"/>
        <v>1761370.1666999999</v>
      </c>
      <c r="R205" s="292">
        <f t="shared" si="249"/>
        <v>8820885.784500001</v>
      </c>
      <c r="S205" s="291">
        <f t="shared" ref="S205:Z205" si="348">+S202*9.99%</f>
        <v>838772.38800000004</v>
      </c>
      <c r="T205" s="291">
        <f t="shared" si="348"/>
        <v>6415253.3250000002</v>
      </c>
      <c r="U205" s="291">
        <f t="shared" si="348"/>
        <v>1804046.2479000001</v>
      </c>
      <c r="V205" s="291">
        <f t="shared" si="348"/>
        <v>0</v>
      </c>
      <c r="W205" s="291">
        <f t="shared" si="348"/>
        <v>0</v>
      </c>
      <c r="X205" s="291">
        <f t="shared" si="348"/>
        <v>0</v>
      </c>
      <c r="Y205" s="291">
        <f t="shared" si="348"/>
        <v>0</v>
      </c>
      <c r="Z205" s="291">
        <f t="shared" si="348"/>
        <v>0</v>
      </c>
      <c r="AA205" s="292">
        <f t="shared" si="251"/>
        <v>9058071.9609000012</v>
      </c>
      <c r="AB205" s="292">
        <f t="shared" si="234"/>
        <v>17878957.745400004</v>
      </c>
      <c r="AC205" s="37">
        <f t="shared" si="235"/>
        <v>0.89484273000000025</v>
      </c>
    </row>
    <row r="206" spans="1:29" ht="42.75" hidden="1" x14ac:dyDescent="0.2">
      <c r="B206" s="97" t="s">
        <v>731</v>
      </c>
      <c r="C206" s="162" t="s">
        <v>1370</v>
      </c>
      <c r="D206" s="291">
        <f>+D202*0%</f>
        <v>0</v>
      </c>
      <c r="E206" s="291">
        <f>SUM('ADICIONES  2018'!C206:K206)</f>
        <v>0</v>
      </c>
      <c r="F206" s="291">
        <f>+F202*0%</f>
        <v>0</v>
      </c>
      <c r="G206" s="291">
        <f>+G202*0%</f>
        <v>0</v>
      </c>
      <c r="H206" s="291">
        <f>+H202*0%</f>
        <v>0</v>
      </c>
      <c r="I206" s="291">
        <f>+I202*0%</f>
        <v>0</v>
      </c>
      <c r="J206" s="291">
        <f>+J202*0%</f>
        <v>0</v>
      </c>
      <c r="K206" s="292">
        <f t="shared" si="247"/>
        <v>0</v>
      </c>
      <c r="L206" s="291">
        <f t="shared" ref="L206:Q206" si="349">+L202*0%</f>
        <v>0</v>
      </c>
      <c r="M206" s="291">
        <f t="shared" si="349"/>
        <v>0</v>
      </c>
      <c r="N206" s="291">
        <f t="shared" si="349"/>
        <v>0</v>
      </c>
      <c r="O206" s="291">
        <f t="shared" si="349"/>
        <v>0</v>
      </c>
      <c r="P206" s="291">
        <f t="shared" si="349"/>
        <v>0</v>
      </c>
      <c r="Q206" s="291">
        <f t="shared" si="349"/>
        <v>0</v>
      </c>
      <c r="R206" s="292">
        <f t="shared" si="249"/>
        <v>0</v>
      </c>
      <c r="S206" s="291">
        <f t="shared" ref="S206:Z206" si="350">+S202*0%</f>
        <v>0</v>
      </c>
      <c r="T206" s="291">
        <f t="shared" si="350"/>
        <v>0</v>
      </c>
      <c r="U206" s="291">
        <f t="shared" si="350"/>
        <v>0</v>
      </c>
      <c r="V206" s="291">
        <f t="shared" si="350"/>
        <v>0</v>
      </c>
      <c r="W206" s="291">
        <f t="shared" si="350"/>
        <v>0</v>
      </c>
      <c r="X206" s="291">
        <f t="shared" si="350"/>
        <v>0</v>
      </c>
      <c r="Y206" s="291">
        <f t="shared" si="350"/>
        <v>0</v>
      </c>
      <c r="Z206" s="291">
        <f t="shared" si="350"/>
        <v>0</v>
      </c>
      <c r="AA206" s="292">
        <f t="shared" si="251"/>
        <v>0</v>
      </c>
      <c r="AB206" s="292">
        <f t="shared" ref="AB206:AB437" si="351">+R206+AA206</f>
        <v>0</v>
      </c>
      <c r="AC206" s="37" t="e">
        <f t="shared" ref="AC206:AC433" si="352">+AB206/K206</f>
        <v>#DIV/0!</v>
      </c>
    </row>
    <row r="207" spans="1:29" s="5" customFormat="1" x14ac:dyDescent="0.2">
      <c r="A207" s="159"/>
      <c r="B207" s="97" t="s">
        <v>732</v>
      </c>
      <c r="C207" s="98" t="s">
        <v>733</v>
      </c>
      <c r="D207" s="291">
        <f>+D202*1.7982%</f>
        <v>3596400.0000000005</v>
      </c>
      <c r="E207" s="291">
        <f>SUM('ADICIONES  2018'!C207:K207)</f>
        <v>0</v>
      </c>
      <c r="F207" s="291">
        <f>+F202*1.7982%</f>
        <v>0</v>
      </c>
      <c r="G207" s="291">
        <f>+G202*1.7982%</f>
        <v>0</v>
      </c>
      <c r="H207" s="291">
        <f>+H202*1.7982%</f>
        <v>0</v>
      </c>
      <c r="I207" s="291">
        <f>+I202*1.7982%</f>
        <v>0</v>
      </c>
      <c r="J207" s="291">
        <f>+J202*1.7982%</f>
        <v>0</v>
      </c>
      <c r="K207" s="292">
        <f t="shared" si="247"/>
        <v>3596400.0000000005</v>
      </c>
      <c r="L207" s="291">
        <f t="shared" ref="L207:Q207" si="353">+L202*1.7982%</f>
        <v>121563.62469000001</v>
      </c>
      <c r="M207" s="291">
        <f t="shared" si="353"/>
        <v>302049.94770000002</v>
      </c>
      <c r="N207" s="291">
        <f t="shared" si="353"/>
        <v>314847.08974800003</v>
      </c>
      <c r="O207" s="291">
        <f t="shared" si="353"/>
        <v>381273.11922600004</v>
      </c>
      <c r="P207" s="291">
        <f t="shared" si="353"/>
        <v>150979.02984</v>
      </c>
      <c r="Q207" s="291">
        <f t="shared" si="353"/>
        <v>317046.63000600005</v>
      </c>
      <c r="R207" s="292">
        <f t="shared" si="249"/>
        <v>1587759.4412100003</v>
      </c>
      <c r="S207" s="291">
        <f t="shared" ref="S207:Z207" si="354">+S202*1.7982%</f>
        <v>150979.02984</v>
      </c>
      <c r="T207" s="291">
        <f t="shared" si="354"/>
        <v>1154745.5985000001</v>
      </c>
      <c r="U207" s="291">
        <f t="shared" si="354"/>
        <v>324728.32462200004</v>
      </c>
      <c r="V207" s="291">
        <f t="shared" si="354"/>
        <v>0</v>
      </c>
      <c r="W207" s="291">
        <f t="shared" si="354"/>
        <v>0</v>
      </c>
      <c r="X207" s="291">
        <f t="shared" si="354"/>
        <v>0</v>
      </c>
      <c r="Y207" s="291">
        <f t="shared" si="354"/>
        <v>0</v>
      </c>
      <c r="Z207" s="291">
        <f t="shared" si="354"/>
        <v>0</v>
      </c>
      <c r="AA207" s="292">
        <f t="shared" si="251"/>
        <v>1630452.9529620002</v>
      </c>
      <c r="AB207" s="292">
        <f t="shared" si="351"/>
        <v>3218212.3941720007</v>
      </c>
      <c r="AC207" s="37">
        <f t="shared" si="352"/>
        <v>0.89484273000000003</v>
      </c>
    </row>
    <row r="208" spans="1:29" ht="42.75" x14ac:dyDescent="0.2">
      <c r="B208" s="97" t="s">
        <v>734</v>
      </c>
      <c r="C208" s="98" t="s">
        <v>735</v>
      </c>
      <c r="D208" s="291">
        <f>+D202*0.881118%</f>
        <v>1762236</v>
      </c>
      <c r="E208" s="291">
        <f>SUM('ADICIONES  2018'!C208:K208)</f>
        <v>0</v>
      </c>
      <c r="F208" s="291">
        <f>+F202*0.881118%</f>
        <v>0</v>
      </c>
      <c r="G208" s="291">
        <f>+G202*0.881118%</f>
        <v>0</v>
      </c>
      <c r="H208" s="291">
        <f>+H202*0.881118%</f>
        <v>0</v>
      </c>
      <c r="I208" s="291">
        <f>+I202*0.881118%</f>
        <v>0</v>
      </c>
      <c r="J208" s="291">
        <f>+J202*0.881118%</f>
        <v>0</v>
      </c>
      <c r="K208" s="292">
        <f t="shared" si="247"/>
        <v>1762236</v>
      </c>
      <c r="L208" s="291">
        <f t="shared" ref="L208:Q208" si="355">+L202*0.881118%</f>
        <v>59566.176098099997</v>
      </c>
      <c r="M208" s="291">
        <f t="shared" si="355"/>
        <v>148004.474373</v>
      </c>
      <c r="N208" s="291">
        <f t="shared" si="355"/>
        <v>154275.07397652001</v>
      </c>
      <c r="O208" s="291">
        <f t="shared" si="355"/>
        <v>186823.82842074</v>
      </c>
      <c r="P208" s="291">
        <f t="shared" si="355"/>
        <v>73979.724621600006</v>
      </c>
      <c r="Q208" s="291">
        <f t="shared" si="355"/>
        <v>155352.84870294001</v>
      </c>
      <c r="R208" s="292">
        <f t="shared" si="249"/>
        <v>778002.1261929</v>
      </c>
      <c r="S208" s="291">
        <f t="shared" ref="S208:Z208" si="356">+S202*0.881118%</f>
        <v>73979.724621600006</v>
      </c>
      <c r="T208" s="291">
        <f t="shared" si="356"/>
        <v>565825.34326500003</v>
      </c>
      <c r="U208" s="291">
        <f t="shared" si="356"/>
        <v>159116.87906477999</v>
      </c>
      <c r="V208" s="291">
        <f t="shared" si="356"/>
        <v>0</v>
      </c>
      <c r="W208" s="291">
        <f t="shared" si="356"/>
        <v>0</v>
      </c>
      <c r="X208" s="291">
        <f t="shared" si="356"/>
        <v>0</v>
      </c>
      <c r="Y208" s="291">
        <f t="shared" si="356"/>
        <v>0</v>
      </c>
      <c r="Z208" s="291">
        <f t="shared" si="356"/>
        <v>0</v>
      </c>
      <c r="AA208" s="292">
        <f t="shared" si="251"/>
        <v>798921.94695138</v>
      </c>
      <c r="AB208" s="292">
        <f t="shared" si="351"/>
        <v>1576924.0731442799</v>
      </c>
      <c r="AC208" s="37">
        <f t="shared" si="352"/>
        <v>0.89484272999999992</v>
      </c>
    </row>
    <row r="209" spans="1:29" s="79" customFormat="1" ht="15" hidden="1" customHeight="1" x14ac:dyDescent="0.2">
      <c r="A209" s="412">
        <v>1</v>
      </c>
      <c r="B209" s="111" t="s">
        <v>1629</v>
      </c>
      <c r="C209" s="107" t="s">
        <v>1630</v>
      </c>
      <c r="D209" s="106">
        <f>+D210</f>
        <v>0</v>
      </c>
      <c r="E209" s="106">
        <f>SUM('ADICIONES  2018'!C209:K209)</f>
        <v>0</v>
      </c>
      <c r="F209" s="106">
        <f t="shared" ref="F209:J209" si="357">+F210</f>
        <v>0</v>
      </c>
      <c r="G209" s="106">
        <f t="shared" si="357"/>
        <v>0</v>
      </c>
      <c r="H209" s="106">
        <f t="shared" si="357"/>
        <v>0</v>
      </c>
      <c r="I209" s="106">
        <f t="shared" si="357"/>
        <v>0</v>
      </c>
      <c r="J209" s="106">
        <f t="shared" si="357"/>
        <v>0</v>
      </c>
      <c r="K209" s="290">
        <f t="shared" si="247"/>
        <v>0</v>
      </c>
      <c r="L209" s="106">
        <f t="shared" ref="L209:Q209" si="358">+L210</f>
        <v>0</v>
      </c>
      <c r="M209" s="106">
        <f t="shared" si="358"/>
        <v>0</v>
      </c>
      <c r="N209" s="106">
        <f t="shared" si="358"/>
        <v>0</v>
      </c>
      <c r="O209" s="106">
        <f t="shared" si="358"/>
        <v>0</v>
      </c>
      <c r="P209" s="106">
        <f t="shared" si="358"/>
        <v>0</v>
      </c>
      <c r="Q209" s="106">
        <f t="shared" si="358"/>
        <v>0</v>
      </c>
      <c r="R209" s="290">
        <f t="shared" si="249"/>
        <v>0</v>
      </c>
      <c r="S209" s="106">
        <f t="shared" ref="S209:Z209" si="359">+S210</f>
        <v>0</v>
      </c>
      <c r="T209" s="106">
        <f t="shared" si="359"/>
        <v>0</v>
      </c>
      <c r="U209" s="106">
        <f t="shared" si="359"/>
        <v>0</v>
      </c>
      <c r="V209" s="106">
        <f t="shared" si="359"/>
        <v>0</v>
      </c>
      <c r="W209" s="106">
        <f t="shared" si="359"/>
        <v>0</v>
      </c>
      <c r="X209" s="106">
        <f t="shared" si="359"/>
        <v>0</v>
      </c>
      <c r="Y209" s="106">
        <f t="shared" si="359"/>
        <v>0</v>
      </c>
      <c r="Z209" s="106">
        <f t="shared" si="359"/>
        <v>0</v>
      </c>
      <c r="AA209" s="290">
        <f t="shared" ref="AA209:AA210" si="360">SUM(S209:Z209)</f>
        <v>0</v>
      </c>
      <c r="AB209" s="290">
        <f t="shared" si="351"/>
        <v>0</v>
      </c>
      <c r="AC209" s="105" t="e">
        <f t="shared" si="352"/>
        <v>#DIV/0!</v>
      </c>
    </row>
    <row r="210" spans="1:29" hidden="1" x14ac:dyDescent="0.2">
      <c r="B210" s="97" t="s">
        <v>1631</v>
      </c>
      <c r="C210" s="98" t="s">
        <v>1630</v>
      </c>
      <c r="D210" s="291">
        <v>0</v>
      </c>
      <c r="E210" s="291">
        <f>SUM('ADICIONES  2018'!C210:K210)</f>
        <v>0</v>
      </c>
      <c r="F210" s="291"/>
      <c r="G210" s="291"/>
      <c r="H210" s="291"/>
      <c r="I210" s="291"/>
      <c r="J210" s="291"/>
      <c r="K210" s="292">
        <f t="shared" si="247"/>
        <v>0</v>
      </c>
      <c r="L210" s="291">
        <v>0</v>
      </c>
      <c r="M210" s="291">
        <v>0</v>
      </c>
      <c r="N210" s="291">
        <v>0</v>
      </c>
      <c r="O210" s="291">
        <v>0</v>
      </c>
      <c r="P210" s="291">
        <v>0</v>
      </c>
      <c r="Q210" s="291">
        <v>0</v>
      </c>
      <c r="R210" s="292">
        <f t="shared" si="249"/>
        <v>0</v>
      </c>
      <c r="S210" s="291">
        <v>0</v>
      </c>
      <c r="T210" s="291">
        <v>0</v>
      </c>
      <c r="U210" s="291">
        <v>0</v>
      </c>
      <c r="V210" s="291"/>
      <c r="W210" s="291"/>
      <c r="X210" s="291"/>
      <c r="Y210" s="291"/>
      <c r="Z210" s="291"/>
      <c r="AA210" s="292">
        <f t="shared" si="360"/>
        <v>0</v>
      </c>
      <c r="AB210" s="292">
        <f t="shared" si="351"/>
        <v>0</v>
      </c>
      <c r="AC210" s="37" t="e">
        <f t="shared" si="352"/>
        <v>#DIV/0!</v>
      </c>
    </row>
    <row r="211" spans="1:29" s="79" customFormat="1" ht="15.75" x14ac:dyDescent="0.2">
      <c r="A211" s="412">
        <v>1</v>
      </c>
      <c r="B211" s="111" t="s">
        <v>268</v>
      </c>
      <c r="C211" s="107" t="s">
        <v>269</v>
      </c>
      <c r="D211" s="106">
        <f>+D212+D218</f>
        <v>44542562700</v>
      </c>
      <c r="E211" s="106">
        <f>SUM('ADICIONES  2018'!C211:K211)</f>
        <v>0</v>
      </c>
      <c r="F211" s="106">
        <f t="shared" ref="F211:J211" si="361">+F212+F218</f>
        <v>375053977</v>
      </c>
      <c r="G211" s="106">
        <f t="shared" si="361"/>
        <v>0</v>
      </c>
      <c r="H211" s="106">
        <f t="shared" si="361"/>
        <v>0</v>
      </c>
      <c r="I211" s="106">
        <f t="shared" si="361"/>
        <v>0</v>
      </c>
      <c r="J211" s="106">
        <f t="shared" si="361"/>
        <v>0</v>
      </c>
      <c r="K211" s="290">
        <f t="shared" si="247"/>
        <v>44167508723</v>
      </c>
      <c r="L211" s="106">
        <f t="shared" ref="L211:Q211" si="362">+L212+L218</f>
        <v>2547725282</v>
      </c>
      <c r="M211" s="106">
        <f t="shared" si="362"/>
        <v>3199858632</v>
      </c>
      <c r="N211" s="106">
        <f t="shared" si="362"/>
        <v>4328366345.9899998</v>
      </c>
      <c r="O211" s="106">
        <f t="shared" si="362"/>
        <v>4764209636.1700001</v>
      </c>
      <c r="P211" s="106">
        <f t="shared" si="362"/>
        <v>2558408678</v>
      </c>
      <c r="Q211" s="106">
        <f t="shared" si="362"/>
        <v>5949433703.8699999</v>
      </c>
      <c r="R211" s="290">
        <f t="shared" si="249"/>
        <v>23348002278.029999</v>
      </c>
      <c r="S211" s="106">
        <f t="shared" ref="S211:Z211" si="363">+S212+S218</f>
        <v>4021106433.8499999</v>
      </c>
      <c r="T211" s="106">
        <f t="shared" si="363"/>
        <v>3727102982.96</v>
      </c>
      <c r="U211" s="106">
        <f t="shared" si="363"/>
        <v>2534809548.1199999</v>
      </c>
      <c r="V211" s="106">
        <f t="shared" si="363"/>
        <v>0</v>
      </c>
      <c r="W211" s="106">
        <f t="shared" si="363"/>
        <v>0</v>
      </c>
      <c r="X211" s="106">
        <f t="shared" si="363"/>
        <v>0</v>
      </c>
      <c r="Y211" s="106">
        <f t="shared" si="363"/>
        <v>0</v>
      </c>
      <c r="Z211" s="106">
        <f t="shared" si="363"/>
        <v>0</v>
      </c>
      <c r="AA211" s="290">
        <f t="shared" si="251"/>
        <v>10283018964.93</v>
      </c>
      <c r="AB211" s="290">
        <f t="shared" si="351"/>
        <v>33631021242.959999</v>
      </c>
      <c r="AC211" s="105">
        <f t="shared" si="352"/>
        <v>0.76144256751902373</v>
      </c>
    </row>
    <row r="212" spans="1:29" s="79" customFormat="1" ht="31.5" x14ac:dyDescent="0.2">
      <c r="A212" s="412"/>
      <c r="B212" s="111" t="s">
        <v>736</v>
      </c>
      <c r="C212" s="107" t="s">
        <v>737</v>
      </c>
      <c r="D212" s="106">
        <f>+D213+D216</f>
        <v>780000000</v>
      </c>
      <c r="E212" s="106">
        <f>SUM('ADICIONES  2018'!C212:K212)</f>
        <v>0</v>
      </c>
      <c r="F212" s="106">
        <f t="shared" ref="F212:J212" si="364">+F213+F216</f>
        <v>0</v>
      </c>
      <c r="G212" s="106">
        <f t="shared" si="364"/>
        <v>0</v>
      </c>
      <c r="H212" s="106">
        <f t="shared" si="364"/>
        <v>0</v>
      </c>
      <c r="I212" s="106">
        <f t="shared" si="364"/>
        <v>0</v>
      </c>
      <c r="J212" s="106">
        <f t="shared" si="364"/>
        <v>0</v>
      </c>
      <c r="K212" s="290">
        <f t="shared" si="247"/>
        <v>780000000</v>
      </c>
      <c r="L212" s="106">
        <f t="shared" ref="L212:Q212" si="365">+L213+L216</f>
        <v>0</v>
      </c>
      <c r="M212" s="106">
        <f t="shared" si="365"/>
        <v>0</v>
      </c>
      <c r="N212" s="106">
        <f t="shared" si="365"/>
        <v>95764948.989999995</v>
      </c>
      <c r="O212" s="106">
        <f t="shared" si="365"/>
        <v>107188502.17</v>
      </c>
      <c r="P212" s="106">
        <f t="shared" si="365"/>
        <v>0</v>
      </c>
      <c r="Q212" s="106">
        <f t="shared" si="365"/>
        <v>63624731.869999997</v>
      </c>
      <c r="R212" s="290">
        <f t="shared" si="249"/>
        <v>266578183.03</v>
      </c>
      <c r="S212" s="106">
        <f t="shared" ref="S212:Z212" si="366">+S213+S216</f>
        <v>589790456.85000002</v>
      </c>
      <c r="T212" s="106">
        <f t="shared" si="366"/>
        <v>35622913.960000001</v>
      </c>
      <c r="U212" s="106">
        <f t="shared" si="366"/>
        <v>623232363.12</v>
      </c>
      <c r="V212" s="106">
        <f t="shared" si="366"/>
        <v>0</v>
      </c>
      <c r="W212" s="106">
        <f t="shared" si="366"/>
        <v>0</v>
      </c>
      <c r="X212" s="106">
        <f t="shared" si="366"/>
        <v>0</v>
      </c>
      <c r="Y212" s="106">
        <f t="shared" si="366"/>
        <v>0</v>
      </c>
      <c r="Z212" s="106">
        <f t="shared" si="366"/>
        <v>0</v>
      </c>
      <c r="AA212" s="290">
        <f t="shared" si="251"/>
        <v>1248645733.9300001</v>
      </c>
      <c r="AB212" s="290">
        <f t="shared" si="351"/>
        <v>1515223916.96</v>
      </c>
      <c r="AC212" s="105">
        <f t="shared" si="352"/>
        <v>1.9425947653333333</v>
      </c>
    </row>
    <row r="213" spans="1:29" s="79" customFormat="1" ht="15.75" x14ac:dyDescent="0.2">
      <c r="A213" s="412"/>
      <c r="B213" s="111" t="s">
        <v>738</v>
      </c>
      <c r="C213" s="107" t="s">
        <v>739</v>
      </c>
      <c r="D213" s="106">
        <f>+D214</f>
        <v>780000000</v>
      </c>
      <c r="E213" s="106">
        <f>SUM('ADICIONES  2018'!C213:K213)</f>
        <v>0</v>
      </c>
      <c r="F213" s="106">
        <f t="shared" ref="F213:J214" si="367">+F214</f>
        <v>0</v>
      </c>
      <c r="G213" s="106">
        <f t="shared" si="367"/>
        <v>0</v>
      </c>
      <c r="H213" s="106">
        <f t="shared" si="367"/>
        <v>0</v>
      </c>
      <c r="I213" s="106">
        <f t="shared" si="367"/>
        <v>0</v>
      </c>
      <c r="J213" s="106">
        <f t="shared" si="367"/>
        <v>0</v>
      </c>
      <c r="K213" s="290">
        <f t="shared" si="247"/>
        <v>780000000</v>
      </c>
      <c r="L213" s="106">
        <f t="shared" ref="L213:Q214" si="368">+L214</f>
        <v>0</v>
      </c>
      <c r="M213" s="106">
        <f t="shared" si="368"/>
        <v>0</v>
      </c>
      <c r="N213" s="106">
        <f t="shared" si="368"/>
        <v>0</v>
      </c>
      <c r="O213" s="106">
        <f t="shared" si="368"/>
        <v>0</v>
      </c>
      <c r="P213" s="106">
        <f t="shared" si="368"/>
        <v>0</v>
      </c>
      <c r="Q213" s="106">
        <f t="shared" si="368"/>
        <v>0</v>
      </c>
      <c r="R213" s="290">
        <f t="shared" si="249"/>
        <v>0</v>
      </c>
      <c r="S213" s="106">
        <f t="shared" ref="S213:Z214" si="369">+S214</f>
        <v>0</v>
      </c>
      <c r="T213" s="106">
        <f t="shared" si="369"/>
        <v>0</v>
      </c>
      <c r="U213" s="106">
        <f t="shared" si="369"/>
        <v>581727000</v>
      </c>
      <c r="V213" s="106">
        <f t="shared" si="369"/>
        <v>0</v>
      </c>
      <c r="W213" s="106">
        <f t="shared" si="369"/>
        <v>0</v>
      </c>
      <c r="X213" s="106">
        <f t="shared" si="369"/>
        <v>0</v>
      </c>
      <c r="Y213" s="106">
        <f t="shared" si="369"/>
        <v>0</v>
      </c>
      <c r="Z213" s="106">
        <f t="shared" si="369"/>
        <v>0</v>
      </c>
      <c r="AA213" s="290">
        <f t="shared" si="251"/>
        <v>581727000</v>
      </c>
      <c r="AB213" s="290">
        <f t="shared" si="351"/>
        <v>581727000</v>
      </c>
      <c r="AC213" s="105">
        <f t="shared" si="352"/>
        <v>0.74580384615384621</v>
      </c>
    </row>
    <row r="214" spans="1:29" s="79" customFormat="1" ht="31.5" x14ac:dyDescent="0.2">
      <c r="A214" s="412"/>
      <c r="B214" s="111" t="s">
        <v>740</v>
      </c>
      <c r="C214" s="107" t="s">
        <v>741</v>
      </c>
      <c r="D214" s="106">
        <f>+D215</f>
        <v>780000000</v>
      </c>
      <c r="E214" s="106">
        <f>SUM('ADICIONES  2018'!C214:K214)</f>
        <v>0</v>
      </c>
      <c r="F214" s="106">
        <f t="shared" si="367"/>
        <v>0</v>
      </c>
      <c r="G214" s="106">
        <f t="shared" si="367"/>
        <v>0</v>
      </c>
      <c r="H214" s="106">
        <f t="shared" si="367"/>
        <v>0</v>
      </c>
      <c r="I214" s="106">
        <f t="shared" si="367"/>
        <v>0</v>
      </c>
      <c r="J214" s="106">
        <f t="shared" si="367"/>
        <v>0</v>
      </c>
      <c r="K214" s="290">
        <f t="shared" ref="K214:K502" si="370">+D214+E214-F214+G214-H214</f>
        <v>780000000</v>
      </c>
      <c r="L214" s="106">
        <f t="shared" si="368"/>
        <v>0</v>
      </c>
      <c r="M214" s="106">
        <f t="shared" si="368"/>
        <v>0</v>
      </c>
      <c r="N214" s="106">
        <f t="shared" si="368"/>
        <v>0</v>
      </c>
      <c r="O214" s="106">
        <f t="shared" si="368"/>
        <v>0</v>
      </c>
      <c r="P214" s="106">
        <f t="shared" si="368"/>
        <v>0</v>
      </c>
      <c r="Q214" s="106">
        <f t="shared" si="368"/>
        <v>0</v>
      </c>
      <c r="R214" s="290">
        <f t="shared" ref="R214:R248" si="371">SUM(L214:Q214)</f>
        <v>0</v>
      </c>
      <c r="S214" s="106">
        <f t="shared" si="369"/>
        <v>0</v>
      </c>
      <c r="T214" s="106">
        <f t="shared" si="369"/>
        <v>0</v>
      </c>
      <c r="U214" s="106">
        <f t="shared" si="369"/>
        <v>581727000</v>
      </c>
      <c r="V214" s="106">
        <f t="shared" si="369"/>
        <v>0</v>
      </c>
      <c r="W214" s="106">
        <f t="shared" si="369"/>
        <v>0</v>
      </c>
      <c r="X214" s="106">
        <f t="shared" si="369"/>
        <v>0</v>
      </c>
      <c r="Y214" s="106">
        <f t="shared" si="369"/>
        <v>0</v>
      </c>
      <c r="Z214" s="106">
        <f t="shared" si="369"/>
        <v>0</v>
      </c>
      <c r="AA214" s="290">
        <f t="shared" ref="AA214:AA261" si="372">SUM(S214:Z214)</f>
        <v>581727000</v>
      </c>
      <c r="AB214" s="290">
        <f t="shared" si="351"/>
        <v>581727000</v>
      </c>
      <c r="AC214" s="105">
        <f t="shared" si="352"/>
        <v>0.74580384615384621</v>
      </c>
    </row>
    <row r="215" spans="1:29" ht="42.75" x14ac:dyDescent="0.2">
      <c r="A215" s="413">
        <v>1</v>
      </c>
      <c r="B215" s="97" t="s">
        <v>742</v>
      </c>
      <c r="C215" s="98" t="s">
        <v>743</v>
      </c>
      <c r="D215" s="295">
        <v>780000000</v>
      </c>
      <c r="E215" s="291">
        <f>SUM('ADICIONES  2018'!C215:K215)</f>
        <v>0</v>
      </c>
      <c r="F215" s="295"/>
      <c r="G215" s="295"/>
      <c r="H215" s="295"/>
      <c r="I215" s="295"/>
      <c r="J215" s="295"/>
      <c r="K215" s="292">
        <f t="shared" si="370"/>
        <v>780000000</v>
      </c>
      <c r="L215" s="295">
        <v>0</v>
      </c>
      <c r="M215" s="295"/>
      <c r="N215" s="295"/>
      <c r="O215" s="295"/>
      <c r="P215" s="295">
        <v>0</v>
      </c>
      <c r="Q215" s="295">
        <v>0</v>
      </c>
      <c r="R215" s="292">
        <f t="shared" si="371"/>
        <v>0</v>
      </c>
      <c r="S215" s="295">
        <v>0</v>
      </c>
      <c r="T215" s="295">
        <v>0</v>
      </c>
      <c r="U215" s="295">
        <v>581727000</v>
      </c>
      <c r="V215" s="295"/>
      <c r="W215" s="295"/>
      <c r="X215" s="295"/>
      <c r="Y215" s="295"/>
      <c r="Z215" s="295"/>
      <c r="AA215" s="292">
        <f t="shared" si="372"/>
        <v>581727000</v>
      </c>
      <c r="AB215" s="292">
        <f t="shared" si="351"/>
        <v>581727000</v>
      </c>
      <c r="AC215" s="37">
        <f t="shared" si="352"/>
        <v>0.74580384615384621</v>
      </c>
    </row>
    <row r="216" spans="1:29" s="79" customFormat="1" ht="13.5" customHeight="1" x14ac:dyDescent="0.2">
      <c r="A216" s="412"/>
      <c r="B216" s="111" t="s">
        <v>1179</v>
      </c>
      <c r="C216" s="107" t="s">
        <v>1180</v>
      </c>
      <c r="D216" s="106">
        <f>+D217</f>
        <v>0</v>
      </c>
      <c r="E216" s="106">
        <f>SUM('ADICIONES  2018'!C216:K216)</f>
        <v>0</v>
      </c>
      <c r="F216" s="106">
        <f>+F217</f>
        <v>0</v>
      </c>
      <c r="G216" s="106">
        <f>+G217</f>
        <v>0</v>
      </c>
      <c r="H216" s="106">
        <f>+H217</f>
        <v>0</v>
      </c>
      <c r="I216" s="106">
        <f>+I217</f>
        <v>0</v>
      </c>
      <c r="J216" s="106">
        <f>+J217</f>
        <v>0</v>
      </c>
      <c r="K216" s="290">
        <f t="shared" si="370"/>
        <v>0</v>
      </c>
      <c r="L216" s="106">
        <f t="shared" ref="L216:Q216" si="373">+L217</f>
        <v>0</v>
      </c>
      <c r="M216" s="106">
        <f t="shared" si="373"/>
        <v>0</v>
      </c>
      <c r="N216" s="106">
        <f t="shared" si="373"/>
        <v>95764948.989999995</v>
      </c>
      <c r="O216" s="106">
        <f t="shared" si="373"/>
        <v>107188502.17</v>
      </c>
      <c r="P216" s="106">
        <f t="shared" si="373"/>
        <v>0</v>
      </c>
      <c r="Q216" s="106">
        <f t="shared" si="373"/>
        <v>63624731.869999997</v>
      </c>
      <c r="R216" s="290">
        <f t="shared" si="371"/>
        <v>266578183.03</v>
      </c>
      <c r="S216" s="106">
        <f t="shared" ref="S216:Z216" si="374">+S217</f>
        <v>589790456.85000002</v>
      </c>
      <c r="T216" s="106">
        <f t="shared" si="374"/>
        <v>35622913.960000001</v>
      </c>
      <c r="U216" s="106">
        <f t="shared" si="374"/>
        <v>41505363.119999997</v>
      </c>
      <c r="V216" s="106">
        <f t="shared" si="374"/>
        <v>0</v>
      </c>
      <c r="W216" s="106">
        <f t="shared" si="374"/>
        <v>0</v>
      </c>
      <c r="X216" s="106">
        <f t="shared" si="374"/>
        <v>0</v>
      </c>
      <c r="Y216" s="106">
        <f t="shared" si="374"/>
        <v>0</v>
      </c>
      <c r="Z216" s="106">
        <f t="shared" si="374"/>
        <v>0</v>
      </c>
      <c r="AA216" s="290">
        <f t="shared" si="372"/>
        <v>666918733.93000007</v>
      </c>
      <c r="AB216" s="290">
        <f t="shared" si="351"/>
        <v>933496916.96000004</v>
      </c>
      <c r="AC216" s="105">
        <v>0</v>
      </c>
    </row>
    <row r="217" spans="1:29" ht="20.25" customHeight="1" x14ac:dyDescent="0.2">
      <c r="A217" s="413">
        <v>1</v>
      </c>
      <c r="B217" s="97" t="s">
        <v>1181</v>
      </c>
      <c r="C217" s="98" t="s">
        <v>1182</v>
      </c>
      <c r="D217" s="295">
        <v>0</v>
      </c>
      <c r="E217" s="291">
        <f>SUM('ADICIONES  2018'!C217:K217)</f>
        <v>0</v>
      </c>
      <c r="F217" s="295"/>
      <c r="G217" s="295"/>
      <c r="H217" s="295"/>
      <c r="I217" s="295"/>
      <c r="J217" s="295"/>
      <c r="K217" s="292">
        <f t="shared" si="370"/>
        <v>0</v>
      </c>
      <c r="L217" s="295">
        <v>0</v>
      </c>
      <c r="M217" s="295">
        <v>0</v>
      </c>
      <c r="N217" s="295">
        <v>95764948.989999995</v>
      </c>
      <c r="O217" s="295">
        <v>107188502.17</v>
      </c>
      <c r="P217" s="295">
        <v>0</v>
      </c>
      <c r="Q217" s="295">
        <v>63624731.869999997</v>
      </c>
      <c r="R217" s="292">
        <f t="shared" si="371"/>
        <v>266578183.03</v>
      </c>
      <c r="S217" s="295">
        <v>589790456.85000002</v>
      </c>
      <c r="T217" s="295">
        <v>35622913.960000001</v>
      </c>
      <c r="U217" s="295">
        <v>41505363.119999997</v>
      </c>
      <c r="V217" s="295"/>
      <c r="W217" s="295"/>
      <c r="X217" s="295"/>
      <c r="Y217" s="295"/>
      <c r="Z217" s="295"/>
      <c r="AA217" s="292">
        <f t="shared" si="372"/>
        <v>666918733.93000007</v>
      </c>
      <c r="AB217" s="292">
        <f t="shared" si="351"/>
        <v>933496916.96000004</v>
      </c>
      <c r="AC217" s="37">
        <v>0</v>
      </c>
    </row>
    <row r="218" spans="1:29" s="79" customFormat="1" ht="25.5" customHeight="1" x14ac:dyDescent="0.2">
      <c r="A218" s="412"/>
      <c r="B218" s="111" t="s">
        <v>270</v>
      </c>
      <c r="C218" s="100" t="s">
        <v>96</v>
      </c>
      <c r="D218" s="106">
        <f>+D219</f>
        <v>43762562700</v>
      </c>
      <c r="E218" s="106">
        <f>SUM('ADICIONES  2018'!C218:K218)</f>
        <v>0</v>
      </c>
      <c r="F218" s="106">
        <f t="shared" ref="F218:J218" si="375">+F219</f>
        <v>375053977</v>
      </c>
      <c r="G218" s="106">
        <f t="shared" si="375"/>
        <v>0</v>
      </c>
      <c r="H218" s="106">
        <f t="shared" si="375"/>
        <v>0</v>
      </c>
      <c r="I218" s="106">
        <f t="shared" si="375"/>
        <v>0</v>
      </c>
      <c r="J218" s="106">
        <f t="shared" si="375"/>
        <v>0</v>
      </c>
      <c r="K218" s="290">
        <f t="shared" si="370"/>
        <v>43387508723</v>
      </c>
      <c r="L218" s="106">
        <f t="shared" ref="L218:Q218" si="376">+L219</f>
        <v>2547725282</v>
      </c>
      <c r="M218" s="106">
        <f t="shared" si="376"/>
        <v>3199858632</v>
      </c>
      <c r="N218" s="106">
        <f t="shared" si="376"/>
        <v>4232601397</v>
      </c>
      <c r="O218" s="106">
        <f t="shared" si="376"/>
        <v>4657021134</v>
      </c>
      <c r="P218" s="106">
        <f t="shared" si="376"/>
        <v>2558408678</v>
      </c>
      <c r="Q218" s="106">
        <f t="shared" si="376"/>
        <v>5885808972</v>
      </c>
      <c r="R218" s="290">
        <f t="shared" si="371"/>
        <v>23081424095</v>
      </c>
      <c r="S218" s="106">
        <f t="shared" ref="S218:Z218" si="377">+S219</f>
        <v>3431315977</v>
      </c>
      <c r="T218" s="106">
        <f t="shared" si="377"/>
        <v>3691480069</v>
      </c>
      <c r="U218" s="106">
        <f t="shared" si="377"/>
        <v>1911577185</v>
      </c>
      <c r="V218" s="106">
        <f t="shared" si="377"/>
        <v>0</v>
      </c>
      <c r="W218" s="106">
        <f t="shared" si="377"/>
        <v>0</v>
      </c>
      <c r="X218" s="106">
        <f t="shared" si="377"/>
        <v>0</v>
      </c>
      <c r="Y218" s="106">
        <f t="shared" si="377"/>
        <v>0</v>
      </c>
      <c r="Z218" s="106">
        <f t="shared" si="377"/>
        <v>0</v>
      </c>
      <c r="AA218" s="290">
        <f t="shared" si="372"/>
        <v>9034373231</v>
      </c>
      <c r="AB218" s="290">
        <f t="shared" si="351"/>
        <v>32115797326</v>
      </c>
      <c r="AC218" s="105">
        <f t="shared" si="352"/>
        <v>0.74020837497349112</v>
      </c>
    </row>
    <row r="219" spans="1:29" s="79" customFormat="1" ht="15.75" x14ac:dyDescent="0.2">
      <c r="A219" s="412"/>
      <c r="B219" s="111" t="s">
        <v>271</v>
      </c>
      <c r="C219" s="100" t="s">
        <v>97</v>
      </c>
      <c r="D219" s="106">
        <f>+D220+D228+D230</f>
        <v>43762562700</v>
      </c>
      <c r="E219" s="106">
        <f>SUM('ADICIONES  2018'!C219:K219)</f>
        <v>0</v>
      </c>
      <c r="F219" s="106">
        <f>+F220+F228+F230</f>
        <v>375053977</v>
      </c>
      <c r="G219" s="106">
        <f>+G220+G228+G230</f>
        <v>0</v>
      </c>
      <c r="H219" s="106">
        <f>+H220+H228+H230</f>
        <v>0</v>
      </c>
      <c r="I219" s="106">
        <f>+I220+I228+I230</f>
        <v>0</v>
      </c>
      <c r="J219" s="106">
        <f>+J220+J228+J230</f>
        <v>0</v>
      </c>
      <c r="K219" s="290">
        <f t="shared" si="370"/>
        <v>43387508723</v>
      </c>
      <c r="L219" s="106">
        <f t="shared" ref="L219:Q219" si="378">+L220+L228+L230</f>
        <v>2547725282</v>
      </c>
      <c r="M219" s="106">
        <f t="shared" si="378"/>
        <v>3199858632</v>
      </c>
      <c r="N219" s="106">
        <f t="shared" si="378"/>
        <v>4232601397</v>
      </c>
      <c r="O219" s="106">
        <f t="shared" si="378"/>
        <v>4657021134</v>
      </c>
      <c r="P219" s="106">
        <f t="shared" si="378"/>
        <v>2558408678</v>
      </c>
      <c r="Q219" s="106">
        <f t="shared" si="378"/>
        <v>5885808972</v>
      </c>
      <c r="R219" s="290">
        <f t="shared" si="371"/>
        <v>23081424095</v>
      </c>
      <c r="S219" s="106">
        <f t="shared" ref="S219:Z219" si="379">+S220+S228+S230</f>
        <v>3431315977</v>
      </c>
      <c r="T219" s="106">
        <f t="shared" si="379"/>
        <v>3691480069</v>
      </c>
      <c r="U219" s="106">
        <f t="shared" si="379"/>
        <v>1911577185</v>
      </c>
      <c r="V219" s="106">
        <f t="shared" si="379"/>
        <v>0</v>
      </c>
      <c r="W219" s="106">
        <f t="shared" si="379"/>
        <v>0</v>
      </c>
      <c r="X219" s="106">
        <f t="shared" si="379"/>
        <v>0</v>
      </c>
      <c r="Y219" s="106">
        <f t="shared" si="379"/>
        <v>0</v>
      </c>
      <c r="Z219" s="106">
        <f t="shared" si="379"/>
        <v>0</v>
      </c>
      <c r="AA219" s="290">
        <f t="shared" si="372"/>
        <v>9034373231</v>
      </c>
      <c r="AB219" s="290">
        <f t="shared" si="351"/>
        <v>32115797326</v>
      </c>
      <c r="AC219" s="105">
        <f t="shared" si="352"/>
        <v>0.74020837497349112</v>
      </c>
    </row>
    <row r="220" spans="1:29" s="79" customFormat="1" ht="30" x14ac:dyDescent="0.2">
      <c r="A220" s="412"/>
      <c r="B220" s="111" t="s">
        <v>272</v>
      </c>
      <c r="C220" s="100" t="s">
        <v>98</v>
      </c>
      <c r="D220" s="106">
        <f>+D221+D225</f>
        <v>29862562700</v>
      </c>
      <c r="E220" s="106">
        <f>SUM('ADICIONES  2018'!C220:K220)</f>
        <v>0</v>
      </c>
      <c r="F220" s="106">
        <f t="shared" ref="F220:J220" si="380">+F221+F225</f>
        <v>0</v>
      </c>
      <c r="G220" s="106">
        <f t="shared" si="380"/>
        <v>0</v>
      </c>
      <c r="H220" s="106">
        <f t="shared" si="380"/>
        <v>0</v>
      </c>
      <c r="I220" s="106">
        <f t="shared" si="380"/>
        <v>0</v>
      </c>
      <c r="J220" s="106">
        <f t="shared" si="380"/>
        <v>0</v>
      </c>
      <c r="K220" s="290">
        <f>+D220+E220-F220+G220-H220</f>
        <v>29862562700</v>
      </c>
      <c r="L220" s="106">
        <f>+L221+L225</f>
        <v>1555200516</v>
      </c>
      <c r="M220" s="106">
        <f t="shared" ref="M220:Q220" si="381">+M221+M225</f>
        <v>2224698142</v>
      </c>
      <c r="N220" s="106">
        <f t="shared" si="381"/>
        <v>3278285644</v>
      </c>
      <c r="O220" s="106">
        <f t="shared" si="381"/>
        <v>2416743130</v>
      </c>
      <c r="P220" s="106">
        <f t="shared" si="381"/>
        <v>1555200516</v>
      </c>
      <c r="Q220" s="106">
        <f t="shared" si="381"/>
        <v>4869463444</v>
      </c>
      <c r="R220" s="290">
        <f t="shared" si="371"/>
        <v>15899591392</v>
      </c>
      <c r="S220" s="106">
        <f t="shared" ref="S220:Z220" si="382">+S221+S225</f>
        <v>2416743130</v>
      </c>
      <c r="T220" s="106">
        <f t="shared" si="382"/>
        <v>2687913001</v>
      </c>
      <c r="U220" s="106">
        <f t="shared" si="382"/>
        <v>861542614</v>
      </c>
      <c r="V220" s="106">
        <f t="shared" si="382"/>
        <v>0</v>
      </c>
      <c r="W220" s="106">
        <f t="shared" si="382"/>
        <v>0</v>
      </c>
      <c r="X220" s="106">
        <f t="shared" si="382"/>
        <v>0</v>
      </c>
      <c r="Y220" s="106">
        <f t="shared" si="382"/>
        <v>0</v>
      </c>
      <c r="Z220" s="106">
        <f t="shared" si="382"/>
        <v>0</v>
      </c>
      <c r="AA220" s="290">
        <f t="shared" si="372"/>
        <v>5966198745</v>
      </c>
      <c r="AB220" s="290">
        <f t="shared" si="351"/>
        <v>21865790137</v>
      </c>
      <c r="AC220" s="105">
        <f t="shared" si="352"/>
        <v>0.73221412229969129</v>
      </c>
    </row>
    <row r="221" spans="1:29" s="79" customFormat="1" ht="30" x14ac:dyDescent="0.2">
      <c r="A221" s="412"/>
      <c r="B221" s="111" t="s">
        <v>877</v>
      </c>
      <c r="C221" s="100" t="s">
        <v>1632</v>
      </c>
      <c r="D221" s="106">
        <f>+D222</f>
        <v>21094400000</v>
      </c>
      <c r="E221" s="106">
        <f>SUM('ADICIONES  2018'!C221:K221)</f>
        <v>0</v>
      </c>
      <c r="F221" s="106">
        <f t="shared" ref="F221:J221" si="383">+F222</f>
        <v>0</v>
      </c>
      <c r="G221" s="106">
        <f t="shared" si="383"/>
        <v>0</v>
      </c>
      <c r="H221" s="106">
        <f t="shared" si="383"/>
        <v>0</v>
      </c>
      <c r="I221" s="106">
        <f t="shared" si="383"/>
        <v>0</v>
      </c>
      <c r="J221" s="106">
        <f t="shared" si="383"/>
        <v>0</v>
      </c>
      <c r="K221" s="290">
        <f t="shared" si="370"/>
        <v>21094400000</v>
      </c>
      <c r="L221" s="106">
        <f t="shared" ref="L221:Q221" si="384">+L222</f>
        <v>1555200516</v>
      </c>
      <c r="M221" s="106">
        <f t="shared" si="384"/>
        <v>1595078238</v>
      </c>
      <c r="N221" s="106">
        <f t="shared" si="384"/>
        <v>1555200516</v>
      </c>
      <c r="O221" s="106">
        <f t="shared" si="384"/>
        <v>1555200516</v>
      </c>
      <c r="P221" s="106">
        <f t="shared" si="384"/>
        <v>1555200516</v>
      </c>
      <c r="Q221" s="106">
        <f t="shared" si="384"/>
        <v>3146378116</v>
      </c>
      <c r="R221" s="290">
        <f t="shared" si="371"/>
        <v>10962258418</v>
      </c>
      <c r="S221" s="106">
        <f t="shared" ref="S221:Z221" si="385">+S222</f>
        <v>1555200516</v>
      </c>
      <c r="T221" s="106">
        <f t="shared" si="385"/>
        <v>1826370387</v>
      </c>
      <c r="U221" s="106">
        <f t="shared" si="385"/>
        <v>0</v>
      </c>
      <c r="V221" s="106">
        <f t="shared" si="385"/>
        <v>0</v>
      </c>
      <c r="W221" s="106">
        <f t="shared" si="385"/>
        <v>0</v>
      </c>
      <c r="X221" s="106">
        <f t="shared" si="385"/>
        <v>0</v>
      </c>
      <c r="Y221" s="106">
        <f t="shared" si="385"/>
        <v>0</v>
      </c>
      <c r="Z221" s="106">
        <f t="shared" si="385"/>
        <v>0</v>
      </c>
      <c r="AA221" s="290">
        <f t="shared" si="372"/>
        <v>3381570903</v>
      </c>
      <c r="AB221" s="290">
        <f t="shared" si="351"/>
        <v>14343829321</v>
      </c>
      <c r="AC221" s="105">
        <f t="shared" si="352"/>
        <v>0.67998280685869239</v>
      </c>
    </row>
    <row r="222" spans="1:29" s="79" customFormat="1" ht="21.75" customHeight="1" x14ac:dyDescent="0.2">
      <c r="A222" s="412"/>
      <c r="B222" s="111" t="s">
        <v>1633</v>
      </c>
      <c r="C222" s="100" t="s">
        <v>744</v>
      </c>
      <c r="D222" s="106">
        <f>SUM(D223:D224)</f>
        <v>21094400000</v>
      </c>
      <c r="E222" s="106">
        <f>SUM('ADICIONES  2018'!C222:K222)</f>
        <v>0</v>
      </c>
      <c r="F222" s="106">
        <f t="shared" ref="F222:J222" si="386">SUM(F223:F224)</f>
        <v>0</v>
      </c>
      <c r="G222" s="106">
        <f t="shared" si="386"/>
        <v>0</v>
      </c>
      <c r="H222" s="106">
        <f t="shared" si="386"/>
        <v>0</v>
      </c>
      <c r="I222" s="106">
        <f t="shared" si="386"/>
        <v>0</v>
      </c>
      <c r="J222" s="106">
        <f t="shared" si="386"/>
        <v>0</v>
      </c>
      <c r="K222" s="290">
        <f t="shared" si="370"/>
        <v>21094400000</v>
      </c>
      <c r="L222" s="106">
        <f t="shared" ref="L222:Q222" si="387">SUM(L223:L224)</f>
        <v>1555200516</v>
      </c>
      <c r="M222" s="106">
        <f t="shared" si="387"/>
        <v>1595078238</v>
      </c>
      <c r="N222" s="106">
        <f t="shared" si="387"/>
        <v>1555200516</v>
      </c>
      <c r="O222" s="106">
        <f t="shared" si="387"/>
        <v>1555200516</v>
      </c>
      <c r="P222" s="106">
        <f t="shared" si="387"/>
        <v>1555200516</v>
      </c>
      <c r="Q222" s="106">
        <f t="shared" si="387"/>
        <v>3146378116</v>
      </c>
      <c r="R222" s="290">
        <f t="shared" si="371"/>
        <v>10962258418</v>
      </c>
      <c r="S222" s="106">
        <f t="shared" ref="S222:Z222" si="388">SUM(S223:S224)</f>
        <v>1555200516</v>
      </c>
      <c r="T222" s="106">
        <f t="shared" si="388"/>
        <v>1826370387</v>
      </c>
      <c r="U222" s="106">
        <f t="shared" si="388"/>
        <v>0</v>
      </c>
      <c r="V222" s="106">
        <f t="shared" si="388"/>
        <v>0</v>
      </c>
      <c r="W222" s="106">
        <f t="shared" si="388"/>
        <v>0</v>
      </c>
      <c r="X222" s="106">
        <f t="shared" si="388"/>
        <v>0</v>
      </c>
      <c r="Y222" s="106">
        <f t="shared" si="388"/>
        <v>0</v>
      </c>
      <c r="Z222" s="106">
        <f t="shared" si="388"/>
        <v>0</v>
      </c>
      <c r="AA222" s="290">
        <f t="shared" si="372"/>
        <v>3381570903</v>
      </c>
      <c r="AB222" s="290">
        <f t="shared" si="351"/>
        <v>14343829321</v>
      </c>
      <c r="AC222" s="105">
        <f t="shared" si="352"/>
        <v>0.67998280685869239</v>
      </c>
    </row>
    <row r="223" spans="1:29" x14ac:dyDescent="0.2">
      <c r="A223" s="413">
        <v>1</v>
      </c>
      <c r="B223" s="97" t="s">
        <v>1634</v>
      </c>
      <c r="C223" s="98" t="s">
        <v>745</v>
      </c>
      <c r="D223" s="295">
        <v>20794400000</v>
      </c>
      <c r="E223" s="291">
        <f>SUM('ADICIONES  2018'!C223:K223)</f>
        <v>0</v>
      </c>
      <c r="F223" s="295"/>
      <c r="G223" s="295"/>
      <c r="H223" s="295"/>
      <c r="I223" s="295"/>
      <c r="J223" s="295"/>
      <c r="K223" s="292">
        <f t="shared" si="370"/>
        <v>20794400000</v>
      </c>
      <c r="L223" s="295">
        <v>1555200516</v>
      </c>
      <c r="M223" s="295">
        <v>1555200516</v>
      </c>
      <c r="N223" s="295">
        <v>1555200516</v>
      </c>
      <c r="O223" s="295">
        <v>1555200516</v>
      </c>
      <c r="P223" s="295">
        <v>1555200516</v>
      </c>
      <c r="Q223" s="295">
        <v>3110401032</v>
      </c>
      <c r="R223" s="292">
        <f t="shared" si="371"/>
        <v>10886403612</v>
      </c>
      <c r="S223" s="295">
        <v>1555200516</v>
      </c>
      <c r="T223" s="295">
        <v>1555200512</v>
      </c>
      <c r="U223" s="295"/>
      <c r="V223" s="295"/>
      <c r="W223" s="295"/>
      <c r="X223" s="295"/>
      <c r="Y223" s="295"/>
      <c r="Z223" s="295"/>
      <c r="AA223" s="292">
        <f t="shared" si="372"/>
        <v>3110401028</v>
      </c>
      <c r="AB223" s="292">
        <f t="shared" si="351"/>
        <v>13996804640</v>
      </c>
      <c r="AC223" s="37">
        <f t="shared" si="352"/>
        <v>0.67310452044781288</v>
      </c>
    </row>
    <row r="224" spans="1:29" x14ac:dyDescent="0.2">
      <c r="A224" s="413">
        <v>1</v>
      </c>
      <c r="B224" s="97" t="s">
        <v>1635</v>
      </c>
      <c r="C224" s="98" t="s">
        <v>746</v>
      </c>
      <c r="D224" s="295">
        <v>300000000</v>
      </c>
      <c r="E224" s="291">
        <f>SUM('ADICIONES  2018'!C224:K224)</f>
        <v>0</v>
      </c>
      <c r="F224" s="295"/>
      <c r="G224" s="295"/>
      <c r="H224" s="295"/>
      <c r="I224" s="295"/>
      <c r="J224" s="295"/>
      <c r="K224" s="292">
        <f t="shared" si="370"/>
        <v>300000000</v>
      </c>
      <c r="L224" s="295">
        <v>0</v>
      </c>
      <c r="M224" s="295">
        <v>39877722</v>
      </c>
      <c r="N224" s="295">
        <v>0</v>
      </c>
      <c r="O224" s="295"/>
      <c r="P224" s="295">
        <v>0</v>
      </c>
      <c r="Q224" s="295">
        <v>35977084</v>
      </c>
      <c r="R224" s="292">
        <f t="shared" si="371"/>
        <v>75854806</v>
      </c>
      <c r="S224" s="295">
        <v>0</v>
      </c>
      <c r="T224" s="295">
        <v>271169875</v>
      </c>
      <c r="U224" s="295"/>
      <c r="V224" s="295"/>
      <c r="W224" s="295"/>
      <c r="X224" s="295"/>
      <c r="Y224" s="295"/>
      <c r="Z224" s="295"/>
      <c r="AA224" s="292">
        <f t="shared" si="372"/>
        <v>271169875</v>
      </c>
      <c r="AB224" s="292">
        <f t="shared" si="351"/>
        <v>347024681</v>
      </c>
      <c r="AC224" s="37">
        <f t="shared" si="352"/>
        <v>1.1567489366666666</v>
      </c>
    </row>
    <row r="225" spans="1:29" s="79" customFormat="1" ht="31.5" x14ac:dyDescent="0.2">
      <c r="A225" s="412"/>
      <c r="B225" s="111" t="s">
        <v>747</v>
      </c>
      <c r="C225" s="107" t="s">
        <v>748</v>
      </c>
      <c r="D225" s="106">
        <f>+D226</f>
        <v>8768162700</v>
      </c>
      <c r="E225" s="106">
        <f>SUM('ADICIONES  2018'!C225:K225)</f>
        <v>0</v>
      </c>
      <c r="F225" s="106">
        <f t="shared" ref="F225:J226" si="389">+F226</f>
        <v>0</v>
      </c>
      <c r="G225" s="106">
        <f t="shared" si="389"/>
        <v>0</v>
      </c>
      <c r="H225" s="106">
        <f t="shared" si="389"/>
        <v>0</v>
      </c>
      <c r="I225" s="106">
        <f t="shared" si="389"/>
        <v>0</v>
      </c>
      <c r="J225" s="106">
        <f t="shared" si="389"/>
        <v>0</v>
      </c>
      <c r="K225" s="290">
        <f t="shared" si="370"/>
        <v>8768162700</v>
      </c>
      <c r="L225" s="106">
        <f t="shared" ref="L225:Q226" si="390">+L226</f>
        <v>0</v>
      </c>
      <c r="M225" s="106">
        <f t="shared" si="390"/>
        <v>629619904</v>
      </c>
      <c r="N225" s="106">
        <f t="shared" si="390"/>
        <v>1723085128</v>
      </c>
      <c r="O225" s="106">
        <f t="shared" si="390"/>
        <v>861542614</v>
      </c>
      <c r="P225" s="106">
        <f t="shared" si="390"/>
        <v>0</v>
      </c>
      <c r="Q225" s="106">
        <f t="shared" si="390"/>
        <v>1723085328</v>
      </c>
      <c r="R225" s="290">
        <f t="shared" si="371"/>
        <v>4937332974</v>
      </c>
      <c r="S225" s="106">
        <f t="shared" ref="S225:Z226" si="391">+S226</f>
        <v>861542614</v>
      </c>
      <c r="T225" s="106">
        <f t="shared" si="391"/>
        <v>861542614</v>
      </c>
      <c r="U225" s="106">
        <f t="shared" si="391"/>
        <v>861542614</v>
      </c>
      <c r="V225" s="106">
        <f t="shared" si="391"/>
        <v>0</v>
      </c>
      <c r="W225" s="106">
        <f t="shared" si="391"/>
        <v>0</v>
      </c>
      <c r="X225" s="106">
        <f t="shared" si="391"/>
        <v>0</v>
      </c>
      <c r="Y225" s="106">
        <f t="shared" si="391"/>
        <v>0</v>
      </c>
      <c r="Z225" s="106">
        <f t="shared" si="391"/>
        <v>0</v>
      </c>
      <c r="AA225" s="290">
        <f t="shared" si="372"/>
        <v>2584627842</v>
      </c>
      <c r="AB225" s="290">
        <f t="shared" si="351"/>
        <v>7521960816</v>
      </c>
      <c r="AC225" s="105">
        <f t="shared" si="352"/>
        <v>0.85787194801939526</v>
      </c>
    </row>
    <row r="226" spans="1:29" s="79" customFormat="1" ht="31.5" x14ac:dyDescent="0.2">
      <c r="A226" s="412"/>
      <c r="B226" s="111" t="s">
        <v>749</v>
      </c>
      <c r="C226" s="107" t="s">
        <v>748</v>
      </c>
      <c r="D226" s="106">
        <f>+D227</f>
        <v>8768162700</v>
      </c>
      <c r="E226" s="106">
        <f>SUM('ADICIONES  2018'!C226:K226)</f>
        <v>0</v>
      </c>
      <c r="F226" s="106">
        <f t="shared" si="389"/>
        <v>0</v>
      </c>
      <c r="G226" s="106">
        <f t="shared" si="389"/>
        <v>0</v>
      </c>
      <c r="H226" s="106">
        <f t="shared" si="389"/>
        <v>0</v>
      </c>
      <c r="I226" s="106">
        <f t="shared" si="389"/>
        <v>0</v>
      </c>
      <c r="J226" s="106">
        <f t="shared" si="389"/>
        <v>0</v>
      </c>
      <c r="K226" s="290">
        <f t="shared" si="370"/>
        <v>8768162700</v>
      </c>
      <c r="L226" s="106">
        <f t="shared" si="390"/>
        <v>0</v>
      </c>
      <c r="M226" s="106">
        <f t="shared" si="390"/>
        <v>629619904</v>
      </c>
      <c r="N226" s="106">
        <f t="shared" si="390"/>
        <v>1723085128</v>
      </c>
      <c r="O226" s="106">
        <f t="shared" si="390"/>
        <v>861542614</v>
      </c>
      <c r="P226" s="106">
        <f t="shared" si="390"/>
        <v>0</v>
      </c>
      <c r="Q226" s="106">
        <f t="shared" si="390"/>
        <v>1723085328</v>
      </c>
      <c r="R226" s="290">
        <f t="shared" si="371"/>
        <v>4937332974</v>
      </c>
      <c r="S226" s="106">
        <f t="shared" si="391"/>
        <v>861542614</v>
      </c>
      <c r="T226" s="106">
        <f t="shared" si="391"/>
        <v>861542614</v>
      </c>
      <c r="U226" s="106">
        <f t="shared" si="391"/>
        <v>861542614</v>
      </c>
      <c r="V226" s="106">
        <f t="shared" si="391"/>
        <v>0</v>
      </c>
      <c r="W226" s="106">
        <f t="shared" si="391"/>
        <v>0</v>
      </c>
      <c r="X226" s="106">
        <f t="shared" si="391"/>
        <v>0</v>
      </c>
      <c r="Y226" s="106">
        <f t="shared" si="391"/>
        <v>0</v>
      </c>
      <c r="Z226" s="106">
        <f t="shared" si="391"/>
        <v>0</v>
      </c>
      <c r="AA226" s="290">
        <f t="shared" si="372"/>
        <v>2584627842</v>
      </c>
      <c r="AB226" s="290">
        <f t="shared" si="351"/>
        <v>7521960816</v>
      </c>
      <c r="AC226" s="105">
        <f t="shared" si="352"/>
        <v>0.85787194801939526</v>
      </c>
    </row>
    <row r="227" spans="1:29" ht="28.5" x14ac:dyDescent="0.2">
      <c r="A227" s="413">
        <v>1</v>
      </c>
      <c r="B227" s="97" t="s">
        <v>750</v>
      </c>
      <c r="C227" s="98" t="s">
        <v>751</v>
      </c>
      <c r="D227" s="295">
        <v>8768162700</v>
      </c>
      <c r="E227" s="291">
        <f>SUM('ADICIONES  2018'!C227:K227)</f>
        <v>0</v>
      </c>
      <c r="F227" s="295"/>
      <c r="G227" s="295"/>
      <c r="H227" s="295"/>
      <c r="I227" s="295"/>
      <c r="J227" s="295"/>
      <c r="K227" s="292">
        <f t="shared" si="370"/>
        <v>8768162700</v>
      </c>
      <c r="L227" s="295">
        <v>0</v>
      </c>
      <c r="M227" s="295">
        <v>629619904</v>
      </c>
      <c r="N227" s="295">
        <v>1723085128</v>
      </c>
      <c r="O227" s="295">
        <v>861542614</v>
      </c>
      <c r="P227" s="295">
        <v>0</v>
      </c>
      <c r="Q227" s="295">
        <v>1723085328</v>
      </c>
      <c r="R227" s="292">
        <f t="shared" si="371"/>
        <v>4937332974</v>
      </c>
      <c r="S227" s="295">
        <v>861542614</v>
      </c>
      <c r="T227" s="295">
        <v>861542614</v>
      </c>
      <c r="U227" s="295">
        <v>861542614</v>
      </c>
      <c r="V227" s="295"/>
      <c r="W227" s="295"/>
      <c r="X227" s="295"/>
      <c r="Y227" s="295"/>
      <c r="Z227" s="295"/>
      <c r="AA227" s="292">
        <f t="shared" si="372"/>
        <v>2584627842</v>
      </c>
      <c r="AB227" s="292">
        <f t="shared" si="351"/>
        <v>7521960816</v>
      </c>
      <c r="AC227" s="37">
        <f t="shared" si="352"/>
        <v>0.85787194801939526</v>
      </c>
    </row>
    <row r="228" spans="1:29" s="79" customFormat="1" ht="15.75" x14ac:dyDescent="0.2">
      <c r="A228" s="412">
        <v>1</v>
      </c>
      <c r="B228" s="111" t="s">
        <v>752</v>
      </c>
      <c r="C228" s="107" t="s">
        <v>753</v>
      </c>
      <c r="D228" s="106">
        <f>SUM(D229:D229)</f>
        <v>1700000000</v>
      </c>
      <c r="E228" s="106">
        <f>SUM('ADICIONES  2018'!C228:K228)</f>
        <v>0</v>
      </c>
      <c r="F228" s="106">
        <f>SUM(F229:F229)</f>
        <v>375053977</v>
      </c>
      <c r="G228" s="106">
        <f>SUM(G229:G229)</f>
        <v>0</v>
      </c>
      <c r="H228" s="106">
        <f>SUM(H229:H229)</f>
        <v>0</v>
      </c>
      <c r="I228" s="106">
        <f>SUM(I229:I229)</f>
        <v>0</v>
      </c>
      <c r="J228" s="106">
        <f>SUM(J229:J229)</f>
        <v>0</v>
      </c>
      <c r="K228" s="290">
        <f t="shared" si="370"/>
        <v>1324946023</v>
      </c>
      <c r="L228" s="106">
        <f t="shared" ref="L228:Q228" si="392">SUM(L229:L229)</f>
        <v>0</v>
      </c>
      <c r="M228" s="106">
        <f t="shared" si="392"/>
        <v>0</v>
      </c>
      <c r="N228" s="106">
        <f t="shared" si="392"/>
        <v>0</v>
      </c>
      <c r="O228" s="106">
        <f t="shared" si="392"/>
        <v>1324946023</v>
      </c>
      <c r="P228" s="106">
        <f t="shared" si="392"/>
        <v>0</v>
      </c>
      <c r="Q228" s="106">
        <f t="shared" si="392"/>
        <v>0</v>
      </c>
      <c r="R228" s="290">
        <f t="shared" si="371"/>
        <v>1324946023</v>
      </c>
      <c r="S228" s="106">
        <f t="shared" ref="S228:Z228" si="393">SUM(S229:S229)</f>
        <v>0</v>
      </c>
      <c r="T228" s="106">
        <f t="shared" si="393"/>
        <v>0</v>
      </c>
      <c r="U228" s="106">
        <f t="shared" si="393"/>
        <v>0</v>
      </c>
      <c r="V228" s="106">
        <f t="shared" si="393"/>
        <v>0</v>
      </c>
      <c r="W228" s="106">
        <f t="shared" si="393"/>
        <v>0</v>
      </c>
      <c r="X228" s="106">
        <f t="shared" si="393"/>
        <v>0</v>
      </c>
      <c r="Y228" s="106">
        <f t="shared" si="393"/>
        <v>0</v>
      </c>
      <c r="Z228" s="106">
        <f t="shared" si="393"/>
        <v>0</v>
      </c>
      <c r="AA228" s="290">
        <f t="shared" si="372"/>
        <v>0</v>
      </c>
      <c r="AB228" s="290">
        <f t="shared" si="351"/>
        <v>1324946023</v>
      </c>
      <c r="AC228" s="105">
        <f t="shared" si="352"/>
        <v>1</v>
      </c>
    </row>
    <row r="229" spans="1:29" x14ac:dyDescent="0.2">
      <c r="B229" s="97" t="s">
        <v>754</v>
      </c>
      <c r="C229" s="98" t="s">
        <v>755</v>
      </c>
      <c r="D229" s="295">
        <v>1700000000</v>
      </c>
      <c r="E229" s="291">
        <f>SUM('ADICIONES  2018'!C229:K229)</f>
        <v>0</v>
      </c>
      <c r="F229" s="295">
        <v>375053977</v>
      </c>
      <c r="G229" s="295"/>
      <c r="H229" s="295"/>
      <c r="I229" s="295"/>
      <c r="J229" s="295"/>
      <c r="K229" s="292">
        <f t="shared" si="370"/>
        <v>1324946023</v>
      </c>
      <c r="L229" s="295">
        <v>0</v>
      </c>
      <c r="M229" s="295">
        <v>0</v>
      </c>
      <c r="N229" s="295">
        <v>0</v>
      </c>
      <c r="O229" s="295">
        <v>1324946023</v>
      </c>
      <c r="P229" s="295">
        <v>0</v>
      </c>
      <c r="Q229" s="295">
        <v>0</v>
      </c>
      <c r="R229" s="292">
        <f t="shared" si="371"/>
        <v>1324946023</v>
      </c>
      <c r="S229" s="295">
        <v>0</v>
      </c>
      <c r="T229" s="295">
        <v>0</v>
      </c>
      <c r="U229" s="295">
        <v>0</v>
      </c>
      <c r="V229" s="295"/>
      <c r="W229" s="295"/>
      <c r="X229" s="295"/>
      <c r="Y229" s="295"/>
      <c r="Z229" s="295"/>
      <c r="AA229" s="292">
        <f t="shared" si="372"/>
        <v>0</v>
      </c>
      <c r="AB229" s="292">
        <f t="shared" si="351"/>
        <v>1324946023</v>
      </c>
      <c r="AC229" s="37">
        <f t="shared" si="352"/>
        <v>1</v>
      </c>
    </row>
    <row r="230" spans="1:29" s="79" customFormat="1" ht="27.75" customHeight="1" x14ac:dyDescent="0.2">
      <c r="A230" s="412"/>
      <c r="B230" s="111" t="s">
        <v>756</v>
      </c>
      <c r="C230" s="107" t="s">
        <v>757</v>
      </c>
      <c r="D230" s="106">
        <f>+D231</f>
        <v>12200000000</v>
      </c>
      <c r="E230" s="106">
        <f>SUM('ADICIONES  2018'!C230:K230)</f>
        <v>0</v>
      </c>
      <c r="F230" s="106">
        <f>+F231</f>
        <v>0</v>
      </c>
      <c r="G230" s="106">
        <f>+G231</f>
        <v>0</v>
      </c>
      <c r="H230" s="106">
        <f>+H231</f>
        <v>0</v>
      </c>
      <c r="I230" s="106">
        <f>+I231</f>
        <v>0</v>
      </c>
      <c r="J230" s="106">
        <f>+J231</f>
        <v>0</v>
      </c>
      <c r="K230" s="290">
        <f t="shared" si="370"/>
        <v>12200000000</v>
      </c>
      <c r="L230" s="106">
        <f t="shared" ref="L230:Q230" si="394">+L231</f>
        <v>992524766</v>
      </c>
      <c r="M230" s="106">
        <f t="shared" si="394"/>
        <v>975160490</v>
      </c>
      <c r="N230" s="106">
        <f t="shared" si="394"/>
        <v>954315753</v>
      </c>
      <c r="O230" s="106">
        <f t="shared" si="394"/>
        <v>915331981</v>
      </c>
      <c r="P230" s="106">
        <f t="shared" si="394"/>
        <v>1003208162</v>
      </c>
      <c r="Q230" s="106">
        <f t="shared" si="394"/>
        <v>1016345528</v>
      </c>
      <c r="R230" s="290">
        <f t="shared" si="371"/>
        <v>5856886680</v>
      </c>
      <c r="S230" s="106">
        <f t="shared" ref="S230:Z230" si="395">+S231</f>
        <v>1014572847</v>
      </c>
      <c r="T230" s="106">
        <f t="shared" si="395"/>
        <v>1003567068</v>
      </c>
      <c r="U230" s="106">
        <f t="shared" si="395"/>
        <v>1050034571</v>
      </c>
      <c r="V230" s="106">
        <f t="shared" si="395"/>
        <v>0</v>
      </c>
      <c r="W230" s="106">
        <f t="shared" si="395"/>
        <v>0</v>
      </c>
      <c r="X230" s="106">
        <f t="shared" si="395"/>
        <v>0</v>
      </c>
      <c r="Y230" s="106">
        <f t="shared" si="395"/>
        <v>0</v>
      </c>
      <c r="Z230" s="106">
        <f t="shared" si="395"/>
        <v>0</v>
      </c>
      <c r="AA230" s="290">
        <f t="shared" si="372"/>
        <v>3068174486</v>
      </c>
      <c r="AB230" s="290">
        <f t="shared" si="351"/>
        <v>8925061166</v>
      </c>
      <c r="AC230" s="105">
        <f t="shared" si="352"/>
        <v>0.73156239065573769</v>
      </c>
    </row>
    <row r="231" spans="1:29" x14ac:dyDescent="0.2">
      <c r="A231" s="413">
        <v>1</v>
      </c>
      <c r="B231" s="97" t="s">
        <v>758</v>
      </c>
      <c r="C231" s="98" t="s">
        <v>759</v>
      </c>
      <c r="D231" s="295">
        <v>12200000000</v>
      </c>
      <c r="E231" s="291">
        <f>SUM('ADICIONES  2018'!C231:K231)</f>
        <v>0</v>
      </c>
      <c r="F231" s="295"/>
      <c r="G231" s="295"/>
      <c r="H231" s="295"/>
      <c r="I231" s="295"/>
      <c r="J231" s="295"/>
      <c r="K231" s="292">
        <f t="shared" si="370"/>
        <v>12200000000</v>
      </c>
      <c r="L231" s="295">
        <v>992524766</v>
      </c>
      <c r="M231" s="295">
        <v>975160490</v>
      </c>
      <c r="N231" s="295">
        <v>954315753</v>
      </c>
      <c r="O231" s="295">
        <v>915331981</v>
      </c>
      <c r="P231" s="295">
        <v>1003208162</v>
      </c>
      <c r="Q231" s="295">
        <v>1016345528</v>
      </c>
      <c r="R231" s="292">
        <f t="shared" si="371"/>
        <v>5856886680</v>
      </c>
      <c r="S231" s="295">
        <v>1014572847</v>
      </c>
      <c r="T231" s="295">
        <v>1003567068</v>
      </c>
      <c r="U231" s="295">
        <v>1050034571</v>
      </c>
      <c r="V231" s="295"/>
      <c r="W231" s="295"/>
      <c r="X231" s="295"/>
      <c r="Y231" s="295"/>
      <c r="Z231" s="295"/>
      <c r="AA231" s="292">
        <f t="shared" si="372"/>
        <v>3068174486</v>
      </c>
      <c r="AB231" s="292">
        <f t="shared" si="351"/>
        <v>8925061166</v>
      </c>
      <c r="AC231" s="37">
        <f t="shared" si="352"/>
        <v>0.73156239065573769</v>
      </c>
    </row>
    <row r="232" spans="1:29" s="79" customFormat="1" ht="24.75" customHeight="1" x14ac:dyDescent="0.2">
      <c r="A232" s="412">
        <v>1</v>
      </c>
      <c r="B232" s="111" t="s">
        <v>294</v>
      </c>
      <c r="C232" s="100" t="s">
        <v>99</v>
      </c>
      <c r="D232" s="106">
        <f>+D233+D243</f>
        <v>10137000000</v>
      </c>
      <c r="E232" s="106">
        <f>SUM('ADICIONES  2018'!C232:K232)</f>
        <v>0</v>
      </c>
      <c r="F232" s="106">
        <f>+F233+F243</f>
        <v>0</v>
      </c>
      <c r="G232" s="106">
        <f>+G233+G243</f>
        <v>0</v>
      </c>
      <c r="H232" s="106">
        <f>+H233+H243</f>
        <v>0</v>
      </c>
      <c r="I232" s="106">
        <f>+I233+I243</f>
        <v>0</v>
      </c>
      <c r="J232" s="106">
        <f>+J233+J243</f>
        <v>0</v>
      </c>
      <c r="K232" s="290">
        <f t="shared" si="370"/>
        <v>10137000000</v>
      </c>
      <c r="L232" s="106">
        <f t="shared" ref="L232:Q232" si="396">+L233+L243</f>
        <v>4429320226</v>
      </c>
      <c r="M232" s="106">
        <f t="shared" si="396"/>
        <v>122082031</v>
      </c>
      <c r="N232" s="106">
        <f t="shared" si="396"/>
        <v>46813187</v>
      </c>
      <c r="O232" s="106">
        <f t="shared" si="396"/>
        <v>25608898</v>
      </c>
      <c r="P232" s="106">
        <f t="shared" si="396"/>
        <v>201607841</v>
      </c>
      <c r="Q232" s="106">
        <f t="shared" si="396"/>
        <v>308965139</v>
      </c>
      <c r="R232" s="290">
        <f t="shared" si="371"/>
        <v>5134397322</v>
      </c>
      <c r="S232" s="106">
        <f t="shared" ref="S232:Z232" si="397">+S233+S243</f>
        <v>73517671</v>
      </c>
      <c r="T232" s="106">
        <f t="shared" si="397"/>
        <v>496936077</v>
      </c>
      <c r="U232" s="106">
        <f t="shared" si="397"/>
        <v>431175973.56</v>
      </c>
      <c r="V232" s="106">
        <f t="shared" si="397"/>
        <v>0</v>
      </c>
      <c r="W232" s="106">
        <f t="shared" si="397"/>
        <v>0</v>
      </c>
      <c r="X232" s="106">
        <f t="shared" si="397"/>
        <v>0</v>
      </c>
      <c r="Y232" s="106">
        <f t="shared" si="397"/>
        <v>0</v>
      </c>
      <c r="Z232" s="106">
        <f t="shared" si="397"/>
        <v>0</v>
      </c>
      <c r="AA232" s="290">
        <f t="shared" si="372"/>
        <v>1001629721.5599999</v>
      </c>
      <c r="AB232" s="290">
        <f t="shared" si="351"/>
        <v>6136027043.5599995</v>
      </c>
      <c r="AC232" s="105">
        <f t="shared" si="352"/>
        <v>0.60530995793232711</v>
      </c>
    </row>
    <row r="233" spans="1:29" s="79" customFormat="1" ht="15.75" x14ac:dyDescent="0.2">
      <c r="A233" s="412"/>
      <c r="B233" s="111" t="s">
        <v>356</v>
      </c>
      <c r="C233" s="100" t="s">
        <v>760</v>
      </c>
      <c r="D233" s="106">
        <f>+D234+D241</f>
        <v>137000000</v>
      </c>
      <c r="E233" s="106">
        <f>SUM('ADICIONES  2018'!C233:K233)</f>
        <v>0</v>
      </c>
      <c r="F233" s="106">
        <f>+F234+F241</f>
        <v>0</v>
      </c>
      <c r="G233" s="106">
        <f>+G234+G241</f>
        <v>0</v>
      </c>
      <c r="H233" s="106">
        <f>+H234+H241</f>
        <v>0</v>
      </c>
      <c r="I233" s="106">
        <f>+I234+I241</f>
        <v>0</v>
      </c>
      <c r="J233" s="106">
        <f>+J234+J241</f>
        <v>0</v>
      </c>
      <c r="K233" s="290">
        <f t="shared" si="370"/>
        <v>137000000</v>
      </c>
      <c r="L233" s="106">
        <f t="shared" ref="L233:Q233" si="398">+L234+L241</f>
        <v>204226</v>
      </c>
      <c r="M233" s="106">
        <f t="shared" si="398"/>
        <v>5571727</v>
      </c>
      <c r="N233" s="106">
        <f t="shared" si="398"/>
        <v>519172</v>
      </c>
      <c r="O233" s="106">
        <f t="shared" si="398"/>
        <v>3339692</v>
      </c>
      <c r="P233" s="106">
        <f t="shared" si="398"/>
        <v>1171440</v>
      </c>
      <c r="Q233" s="106">
        <f t="shared" si="398"/>
        <v>3313726</v>
      </c>
      <c r="R233" s="290">
        <f t="shared" si="371"/>
        <v>14119983</v>
      </c>
      <c r="S233" s="106">
        <f t="shared" ref="S233:Z233" si="399">+S234+S241</f>
        <v>25999280</v>
      </c>
      <c r="T233" s="106">
        <f t="shared" si="399"/>
        <v>8203036</v>
      </c>
      <c r="U233" s="106">
        <f t="shared" si="399"/>
        <v>6443075.5599999996</v>
      </c>
      <c r="V233" s="106">
        <f t="shared" si="399"/>
        <v>0</v>
      </c>
      <c r="W233" s="106">
        <f t="shared" si="399"/>
        <v>0</v>
      </c>
      <c r="X233" s="106">
        <f t="shared" si="399"/>
        <v>0</v>
      </c>
      <c r="Y233" s="106">
        <f t="shared" si="399"/>
        <v>0</v>
      </c>
      <c r="Z233" s="106">
        <f t="shared" si="399"/>
        <v>0</v>
      </c>
      <c r="AA233" s="290">
        <f t="shared" si="372"/>
        <v>40645391.560000002</v>
      </c>
      <c r="AB233" s="290">
        <f t="shared" si="351"/>
        <v>54765374.560000002</v>
      </c>
      <c r="AC233" s="105">
        <f t="shared" si="352"/>
        <v>0.39974725956204382</v>
      </c>
    </row>
    <row r="234" spans="1:29" s="79" customFormat="1" ht="15.75" x14ac:dyDescent="0.2">
      <c r="A234" s="412">
        <v>1</v>
      </c>
      <c r="B234" s="111" t="s">
        <v>761</v>
      </c>
      <c r="C234" s="107" t="s">
        <v>762</v>
      </c>
      <c r="D234" s="106">
        <v>82000000</v>
      </c>
      <c r="E234" s="106">
        <f>SUM('ADICIONES  2018'!C234:K234)</f>
        <v>0</v>
      </c>
      <c r="F234" s="106"/>
      <c r="G234" s="106"/>
      <c r="H234" s="106"/>
      <c r="I234" s="106"/>
      <c r="J234" s="106"/>
      <c r="K234" s="290">
        <f t="shared" si="370"/>
        <v>82000000</v>
      </c>
      <c r="L234" s="106">
        <v>0</v>
      </c>
      <c r="M234" s="106">
        <v>4317782</v>
      </c>
      <c r="N234" s="106">
        <v>23000</v>
      </c>
      <c r="O234" s="106">
        <v>14000</v>
      </c>
      <c r="P234" s="106">
        <v>0</v>
      </c>
      <c r="Q234" s="106">
        <v>44300</v>
      </c>
      <c r="R234" s="290">
        <f t="shared" si="371"/>
        <v>4399082</v>
      </c>
      <c r="S234" s="106">
        <v>16400</v>
      </c>
      <c r="T234" s="106">
        <v>246312</v>
      </c>
      <c r="U234" s="106">
        <v>65910.559999999998</v>
      </c>
      <c r="V234" s="106"/>
      <c r="W234" s="106"/>
      <c r="X234" s="106"/>
      <c r="Y234" s="106"/>
      <c r="Z234" s="106"/>
      <c r="AA234" s="290">
        <f t="shared" si="372"/>
        <v>328622.56</v>
      </c>
      <c r="AB234" s="290">
        <f t="shared" si="351"/>
        <v>4727704.5599999996</v>
      </c>
      <c r="AC234" s="105">
        <f t="shared" si="352"/>
        <v>5.7654933658536578E-2</v>
      </c>
    </row>
    <row r="235" spans="1:29" s="5" customFormat="1" x14ac:dyDescent="0.2">
      <c r="A235" s="159"/>
      <c r="B235" s="97" t="s">
        <v>763</v>
      </c>
      <c r="C235" s="98" t="s">
        <v>764</v>
      </c>
      <c r="D235" s="291">
        <f>+D234*87.230682%</f>
        <v>71529159.24000001</v>
      </c>
      <c r="E235" s="291">
        <f>SUM('ADICIONES  2018'!C235:K235)</f>
        <v>0</v>
      </c>
      <c r="F235" s="291">
        <f>+F234*87.230682%</f>
        <v>0</v>
      </c>
      <c r="G235" s="291">
        <f>+G234*87.230682%</f>
        <v>0</v>
      </c>
      <c r="H235" s="291">
        <f>+H234*87.230682%</f>
        <v>0</v>
      </c>
      <c r="I235" s="291">
        <f>+I234*87.230682%</f>
        <v>0</v>
      </c>
      <c r="J235" s="291">
        <f>+J234*87.230682%</f>
        <v>0</v>
      </c>
      <c r="K235" s="292">
        <f t="shared" si="370"/>
        <v>71529159.24000001</v>
      </c>
      <c r="L235" s="291">
        <f t="shared" ref="L235:Q235" si="400">+L234*87.230682%</f>
        <v>0</v>
      </c>
      <c r="M235" s="291">
        <f t="shared" si="400"/>
        <v>3766430.6858732402</v>
      </c>
      <c r="N235" s="291">
        <f t="shared" si="400"/>
        <v>20063.056860000001</v>
      </c>
      <c r="O235" s="291">
        <f t="shared" si="400"/>
        <v>12212.295480000001</v>
      </c>
      <c r="P235" s="291">
        <f t="shared" si="400"/>
        <v>0</v>
      </c>
      <c r="Q235" s="291">
        <f t="shared" si="400"/>
        <v>38643.192126000002</v>
      </c>
      <c r="R235" s="292">
        <f t="shared" si="371"/>
        <v>3837349.2303392398</v>
      </c>
      <c r="S235" s="291">
        <f t="shared" ref="S235:Z235" si="401">+S234*87.230682%</f>
        <v>14305.831848</v>
      </c>
      <c r="T235" s="291">
        <f t="shared" si="401"/>
        <v>214859.63744784001</v>
      </c>
      <c r="U235" s="291">
        <f t="shared" si="401"/>
        <v>57494.2309980192</v>
      </c>
      <c r="V235" s="291">
        <f t="shared" si="401"/>
        <v>0</v>
      </c>
      <c r="W235" s="291">
        <f t="shared" si="401"/>
        <v>0</v>
      </c>
      <c r="X235" s="291">
        <f t="shared" si="401"/>
        <v>0</v>
      </c>
      <c r="Y235" s="291">
        <f t="shared" si="401"/>
        <v>0</v>
      </c>
      <c r="Z235" s="291">
        <f t="shared" si="401"/>
        <v>0</v>
      </c>
      <c r="AA235" s="292">
        <f t="shared" si="372"/>
        <v>286659.70029385923</v>
      </c>
      <c r="AB235" s="292">
        <f t="shared" si="351"/>
        <v>4124008.9306330988</v>
      </c>
      <c r="AC235" s="37">
        <f t="shared" si="352"/>
        <v>5.7654933658536571E-2</v>
      </c>
    </row>
    <row r="236" spans="1:29" s="5" customFormat="1" x14ac:dyDescent="0.2">
      <c r="A236" s="159"/>
      <c r="B236" s="97" t="s">
        <v>765</v>
      </c>
      <c r="C236" s="98" t="s">
        <v>766</v>
      </c>
      <c r="D236" s="291">
        <f>+D234*0.1%</f>
        <v>82000</v>
      </c>
      <c r="E236" s="291">
        <f>SUM('ADICIONES  2018'!C236:K236)</f>
        <v>0</v>
      </c>
      <c r="F236" s="291">
        <f>+F234*0.1%</f>
        <v>0</v>
      </c>
      <c r="G236" s="291">
        <f>+G234*0.1%</f>
        <v>0</v>
      </c>
      <c r="H236" s="291">
        <f>+H234*0.1%</f>
        <v>0</v>
      </c>
      <c r="I236" s="291">
        <f>+I234*0.1%</f>
        <v>0</v>
      </c>
      <c r="J236" s="291">
        <f>+J234*0.1%</f>
        <v>0</v>
      </c>
      <c r="K236" s="292">
        <f t="shared" si="370"/>
        <v>82000</v>
      </c>
      <c r="L236" s="291">
        <f t="shared" ref="L236:Q236" si="402">+L234*0.1%</f>
        <v>0</v>
      </c>
      <c r="M236" s="291">
        <f t="shared" si="402"/>
        <v>4317.7820000000002</v>
      </c>
      <c r="N236" s="291">
        <f t="shared" si="402"/>
        <v>23</v>
      </c>
      <c r="O236" s="291">
        <f t="shared" si="402"/>
        <v>14</v>
      </c>
      <c r="P236" s="291">
        <f t="shared" si="402"/>
        <v>0</v>
      </c>
      <c r="Q236" s="291">
        <f t="shared" si="402"/>
        <v>44.300000000000004</v>
      </c>
      <c r="R236" s="292">
        <f t="shared" si="371"/>
        <v>4399.0820000000003</v>
      </c>
      <c r="S236" s="291">
        <f t="shared" ref="S236:Z236" si="403">+S234*0.1%</f>
        <v>16.399999999999999</v>
      </c>
      <c r="T236" s="291">
        <f t="shared" si="403"/>
        <v>246.31200000000001</v>
      </c>
      <c r="U236" s="291">
        <f t="shared" si="403"/>
        <v>65.910560000000004</v>
      </c>
      <c r="V236" s="291">
        <f t="shared" si="403"/>
        <v>0</v>
      </c>
      <c r="W236" s="291">
        <f t="shared" si="403"/>
        <v>0</v>
      </c>
      <c r="X236" s="291">
        <f t="shared" si="403"/>
        <v>0</v>
      </c>
      <c r="Y236" s="291">
        <f t="shared" si="403"/>
        <v>0</v>
      </c>
      <c r="Z236" s="291">
        <f t="shared" si="403"/>
        <v>0</v>
      </c>
      <c r="AA236" s="292">
        <f t="shared" si="372"/>
        <v>328.62256000000002</v>
      </c>
      <c r="AB236" s="292">
        <f t="shared" si="351"/>
        <v>4727.7045600000001</v>
      </c>
      <c r="AC236" s="37">
        <f t="shared" si="352"/>
        <v>5.7654933658536585E-2</v>
      </c>
    </row>
    <row r="237" spans="1:29" s="5" customFormat="1" x14ac:dyDescent="0.2">
      <c r="A237" s="159"/>
      <c r="B237" s="97" t="s">
        <v>767</v>
      </c>
      <c r="C237" s="98" t="s">
        <v>768</v>
      </c>
      <c r="D237" s="291">
        <f>+D234*9.99%</f>
        <v>8191800</v>
      </c>
      <c r="E237" s="291">
        <f>SUM('ADICIONES  2018'!C237:K237)</f>
        <v>0</v>
      </c>
      <c r="F237" s="291">
        <f>+F234*9.99%</f>
        <v>0</v>
      </c>
      <c r="G237" s="291">
        <f>+G234*9.99%</f>
        <v>0</v>
      </c>
      <c r="H237" s="291">
        <f>+H234*9.99%</f>
        <v>0</v>
      </c>
      <c r="I237" s="291">
        <f>+I234*9.99%</f>
        <v>0</v>
      </c>
      <c r="J237" s="291">
        <f>+J234*9.99%</f>
        <v>0</v>
      </c>
      <c r="K237" s="292">
        <f t="shared" si="370"/>
        <v>8191800</v>
      </c>
      <c r="L237" s="291">
        <f t="shared" ref="L237:Q237" si="404">+L234*9.99%</f>
        <v>0</v>
      </c>
      <c r="M237" s="291">
        <f t="shared" si="404"/>
        <v>431346.42180000001</v>
      </c>
      <c r="N237" s="291">
        <f t="shared" si="404"/>
        <v>2297.7000000000003</v>
      </c>
      <c r="O237" s="291">
        <f t="shared" si="404"/>
        <v>1398.6000000000001</v>
      </c>
      <c r="P237" s="291">
        <f t="shared" si="404"/>
        <v>0</v>
      </c>
      <c r="Q237" s="291">
        <f t="shared" si="404"/>
        <v>4425.57</v>
      </c>
      <c r="R237" s="292">
        <f t="shared" si="371"/>
        <v>439468.29180000001</v>
      </c>
      <c r="S237" s="291">
        <f t="shared" ref="S237:Z237" si="405">+S234*9.99%</f>
        <v>1638.3600000000001</v>
      </c>
      <c r="T237" s="291">
        <f t="shared" si="405"/>
        <v>24606.568800000001</v>
      </c>
      <c r="U237" s="291">
        <f t="shared" si="405"/>
        <v>6584.4649440000003</v>
      </c>
      <c r="V237" s="291">
        <f t="shared" si="405"/>
        <v>0</v>
      </c>
      <c r="W237" s="291">
        <f t="shared" si="405"/>
        <v>0</v>
      </c>
      <c r="X237" s="291">
        <f t="shared" si="405"/>
        <v>0</v>
      </c>
      <c r="Y237" s="291">
        <f t="shared" si="405"/>
        <v>0</v>
      </c>
      <c r="Z237" s="291">
        <f t="shared" si="405"/>
        <v>0</v>
      </c>
      <c r="AA237" s="292">
        <f t="shared" si="372"/>
        <v>32829.393744000001</v>
      </c>
      <c r="AB237" s="292">
        <f t="shared" si="351"/>
        <v>472297.68554400001</v>
      </c>
      <c r="AC237" s="37">
        <f t="shared" si="352"/>
        <v>5.7654933658536585E-2</v>
      </c>
    </row>
    <row r="238" spans="1:29" ht="42.75" hidden="1" x14ac:dyDescent="0.2">
      <c r="B238" s="97" t="s">
        <v>769</v>
      </c>
      <c r="C238" s="162" t="s">
        <v>1371</v>
      </c>
      <c r="D238" s="291">
        <f>+D234*0%</f>
        <v>0</v>
      </c>
      <c r="E238" s="291">
        <f>SUM('ADICIONES  2018'!C238:K238)</f>
        <v>0</v>
      </c>
      <c r="F238" s="291">
        <f>+F234*0%</f>
        <v>0</v>
      </c>
      <c r="G238" s="291">
        <f>+G234*0%</f>
        <v>0</v>
      </c>
      <c r="H238" s="291">
        <f>+H234*0%</f>
        <v>0</v>
      </c>
      <c r="I238" s="291">
        <f>+I234*0%</f>
        <v>0</v>
      </c>
      <c r="J238" s="291">
        <f>+J234*0%</f>
        <v>0</v>
      </c>
      <c r="K238" s="292">
        <f t="shared" si="370"/>
        <v>0</v>
      </c>
      <c r="L238" s="291">
        <f t="shared" ref="L238:Q238" si="406">+L234*0%</f>
        <v>0</v>
      </c>
      <c r="M238" s="291">
        <f t="shared" si="406"/>
        <v>0</v>
      </c>
      <c r="N238" s="291">
        <f t="shared" si="406"/>
        <v>0</v>
      </c>
      <c r="O238" s="291">
        <f t="shared" si="406"/>
        <v>0</v>
      </c>
      <c r="P238" s="291">
        <f t="shared" si="406"/>
        <v>0</v>
      </c>
      <c r="Q238" s="291">
        <f t="shared" si="406"/>
        <v>0</v>
      </c>
      <c r="R238" s="292">
        <f t="shared" si="371"/>
        <v>0</v>
      </c>
      <c r="S238" s="291">
        <f t="shared" ref="S238:Z238" si="407">+S234*0%</f>
        <v>0</v>
      </c>
      <c r="T238" s="291">
        <f t="shared" si="407"/>
        <v>0</v>
      </c>
      <c r="U238" s="291">
        <f t="shared" si="407"/>
        <v>0</v>
      </c>
      <c r="V238" s="291">
        <f t="shared" si="407"/>
        <v>0</v>
      </c>
      <c r="W238" s="291">
        <f t="shared" si="407"/>
        <v>0</v>
      </c>
      <c r="X238" s="291">
        <f t="shared" si="407"/>
        <v>0</v>
      </c>
      <c r="Y238" s="291">
        <f t="shared" si="407"/>
        <v>0</v>
      </c>
      <c r="Z238" s="291">
        <f t="shared" si="407"/>
        <v>0</v>
      </c>
      <c r="AA238" s="292">
        <f t="shared" si="372"/>
        <v>0</v>
      </c>
      <c r="AB238" s="292">
        <f t="shared" si="351"/>
        <v>0</v>
      </c>
      <c r="AC238" s="37" t="e">
        <f t="shared" si="352"/>
        <v>#DIV/0!</v>
      </c>
    </row>
    <row r="239" spans="1:29" x14ac:dyDescent="0.2">
      <c r="B239" s="97" t="s">
        <v>770</v>
      </c>
      <c r="C239" s="98" t="s">
        <v>771</v>
      </c>
      <c r="D239" s="291">
        <f>+D234*1.7982%</f>
        <v>1474524.0000000002</v>
      </c>
      <c r="E239" s="291">
        <f>SUM('ADICIONES  2018'!C239:K239)</f>
        <v>0</v>
      </c>
      <c r="F239" s="291">
        <f>+F234*1.7982%</f>
        <v>0</v>
      </c>
      <c r="G239" s="291">
        <f>+G234*1.7982%</f>
        <v>0</v>
      </c>
      <c r="H239" s="291">
        <f>+H234*1.7982%</f>
        <v>0</v>
      </c>
      <c r="I239" s="291">
        <f>+I234*1.7982%</f>
        <v>0</v>
      </c>
      <c r="J239" s="291">
        <f>+J234*1.7982%</f>
        <v>0</v>
      </c>
      <c r="K239" s="292">
        <f t="shared" si="370"/>
        <v>1474524.0000000002</v>
      </c>
      <c r="L239" s="291">
        <f t="shared" ref="L239:Q239" si="408">+L234*1.7982%</f>
        <v>0</v>
      </c>
      <c r="M239" s="291">
        <f t="shared" si="408"/>
        <v>77642.355924000003</v>
      </c>
      <c r="N239" s="291">
        <f t="shared" si="408"/>
        <v>413.58600000000001</v>
      </c>
      <c r="O239" s="291">
        <f t="shared" si="408"/>
        <v>251.74800000000002</v>
      </c>
      <c r="P239" s="291">
        <f t="shared" si="408"/>
        <v>0</v>
      </c>
      <c r="Q239" s="291">
        <f t="shared" si="408"/>
        <v>796.60260000000005</v>
      </c>
      <c r="R239" s="292">
        <f t="shared" si="371"/>
        <v>79104.292524000004</v>
      </c>
      <c r="S239" s="291">
        <f t="shared" ref="S239:Z239" si="409">+S234*1.7982%</f>
        <v>294.90480000000002</v>
      </c>
      <c r="T239" s="291">
        <f t="shared" si="409"/>
        <v>4429.1823840000006</v>
      </c>
      <c r="U239" s="291">
        <f t="shared" si="409"/>
        <v>1185.20368992</v>
      </c>
      <c r="V239" s="291">
        <f t="shared" si="409"/>
        <v>0</v>
      </c>
      <c r="W239" s="291">
        <f t="shared" si="409"/>
        <v>0</v>
      </c>
      <c r="X239" s="291">
        <f t="shared" si="409"/>
        <v>0</v>
      </c>
      <c r="Y239" s="291">
        <f t="shared" si="409"/>
        <v>0</v>
      </c>
      <c r="Z239" s="291">
        <f t="shared" si="409"/>
        <v>0</v>
      </c>
      <c r="AA239" s="292">
        <f t="shared" si="372"/>
        <v>5909.2908739200011</v>
      </c>
      <c r="AB239" s="292">
        <f t="shared" si="351"/>
        <v>85013.583397920011</v>
      </c>
      <c r="AC239" s="37">
        <f t="shared" si="352"/>
        <v>5.7654933658536585E-2</v>
      </c>
    </row>
    <row r="240" spans="1:29" ht="42.75" x14ac:dyDescent="0.2">
      <c r="B240" s="97" t="s">
        <v>772</v>
      </c>
      <c r="C240" s="98" t="s">
        <v>773</v>
      </c>
      <c r="D240" s="291">
        <f>+D234*0.881118%</f>
        <v>722516.76</v>
      </c>
      <c r="E240" s="291">
        <f>SUM('ADICIONES  2018'!C240:K240)</f>
        <v>0</v>
      </c>
      <c r="F240" s="291">
        <f>+F234*0.881118%</f>
        <v>0</v>
      </c>
      <c r="G240" s="291">
        <f>+G234*0.881118%</f>
        <v>0</v>
      </c>
      <c r="H240" s="291">
        <f>+H234*0.881118%</f>
        <v>0</v>
      </c>
      <c r="I240" s="291">
        <f>+I234*0.881118%</f>
        <v>0</v>
      </c>
      <c r="J240" s="291">
        <f>+J234*0.881118%</f>
        <v>0</v>
      </c>
      <c r="K240" s="292">
        <f t="shared" si="370"/>
        <v>722516.76</v>
      </c>
      <c r="L240" s="291">
        <f t="shared" ref="L240:Q240" si="410">+L234*0.881118%</f>
        <v>0</v>
      </c>
      <c r="M240" s="291">
        <f t="shared" si="410"/>
        <v>38044.754402760002</v>
      </c>
      <c r="N240" s="291">
        <f t="shared" si="410"/>
        <v>202.65714</v>
      </c>
      <c r="O240" s="291">
        <f t="shared" si="410"/>
        <v>123.35652</v>
      </c>
      <c r="P240" s="291">
        <f t="shared" si="410"/>
        <v>0</v>
      </c>
      <c r="Q240" s="291">
        <f t="shared" si="410"/>
        <v>390.33527400000003</v>
      </c>
      <c r="R240" s="292">
        <f t="shared" si="371"/>
        <v>38761.103336760003</v>
      </c>
      <c r="S240" s="291">
        <f t="shared" ref="S240:Z240" si="411">+S234*0.881118%</f>
        <v>144.50335200000001</v>
      </c>
      <c r="T240" s="291">
        <f t="shared" si="411"/>
        <v>2170.2993681600001</v>
      </c>
      <c r="U240" s="291">
        <f t="shared" si="411"/>
        <v>580.74980806079998</v>
      </c>
      <c r="V240" s="291">
        <f t="shared" si="411"/>
        <v>0</v>
      </c>
      <c r="W240" s="291">
        <f t="shared" si="411"/>
        <v>0</v>
      </c>
      <c r="X240" s="291">
        <f t="shared" si="411"/>
        <v>0</v>
      </c>
      <c r="Y240" s="291">
        <f t="shared" si="411"/>
        <v>0</v>
      </c>
      <c r="Z240" s="291">
        <f t="shared" si="411"/>
        <v>0</v>
      </c>
      <c r="AA240" s="292">
        <f t="shared" si="372"/>
        <v>2895.5525282208</v>
      </c>
      <c r="AB240" s="292">
        <f t="shared" si="351"/>
        <v>41656.655864980799</v>
      </c>
      <c r="AC240" s="37">
        <f t="shared" si="352"/>
        <v>5.7654933658536585E-2</v>
      </c>
    </row>
    <row r="241" spans="1:29" s="79" customFormat="1" ht="15.75" x14ac:dyDescent="0.2">
      <c r="A241" s="412">
        <v>1</v>
      </c>
      <c r="B241" s="111" t="s">
        <v>774</v>
      </c>
      <c r="C241" s="107" t="s">
        <v>775</v>
      </c>
      <c r="D241" s="106">
        <f>+D242</f>
        <v>55000000</v>
      </c>
      <c r="E241" s="106">
        <f>SUM('ADICIONES  2018'!C241:K241)</f>
        <v>0</v>
      </c>
      <c r="F241" s="106">
        <f>+F242</f>
        <v>0</v>
      </c>
      <c r="G241" s="106">
        <f>+G242</f>
        <v>0</v>
      </c>
      <c r="H241" s="106">
        <f>+H242</f>
        <v>0</v>
      </c>
      <c r="I241" s="106">
        <f>+I242</f>
        <v>0</v>
      </c>
      <c r="J241" s="106">
        <f>+J242</f>
        <v>0</v>
      </c>
      <c r="K241" s="290">
        <f t="shared" si="370"/>
        <v>55000000</v>
      </c>
      <c r="L241" s="106">
        <f t="shared" ref="L241:Q241" si="412">+L242</f>
        <v>204226</v>
      </c>
      <c r="M241" s="106">
        <f t="shared" si="412"/>
        <v>1253945</v>
      </c>
      <c r="N241" s="106">
        <f t="shared" si="412"/>
        <v>496172</v>
      </c>
      <c r="O241" s="106">
        <f t="shared" si="412"/>
        <v>3325692</v>
      </c>
      <c r="P241" s="106">
        <f t="shared" si="412"/>
        <v>1171440</v>
      </c>
      <c r="Q241" s="106">
        <f t="shared" si="412"/>
        <v>3269426</v>
      </c>
      <c r="R241" s="290">
        <f t="shared" si="371"/>
        <v>9720901</v>
      </c>
      <c r="S241" s="106">
        <f t="shared" ref="S241:Z241" si="413">+S242</f>
        <v>25982880</v>
      </c>
      <c r="T241" s="106">
        <f t="shared" si="413"/>
        <v>7956724</v>
      </c>
      <c r="U241" s="106">
        <f t="shared" si="413"/>
        <v>6377165</v>
      </c>
      <c r="V241" s="106">
        <f t="shared" si="413"/>
        <v>0</v>
      </c>
      <c r="W241" s="106">
        <f t="shared" si="413"/>
        <v>0</v>
      </c>
      <c r="X241" s="106">
        <f t="shared" si="413"/>
        <v>0</v>
      </c>
      <c r="Y241" s="106">
        <f t="shared" si="413"/>
        <v>0</v>
      </c>
      <c r="Z241" s="106">
        <f t="shared" si="413"/>
        <v>0</v>
      </c>
      <c r="AA241" s="290">
        <f t="shared" si="372"/>
        <v>40316769</v>
      </c>
      <c r="AB241" s="290">
        <f t="shared" si="351"/>
        <v>50037670</v>
      </c>
      <c r="AC241" s="105">
        <f t="shared" si="352"/>
        <v>0.90977581818181819</v>
      </c>
    </row>
    <row r="242" spans="1:29" s="5" customFormat="1" x14ac:dyDescent="0.2">
      <c r="A242" s="413"/>
      <c r="B242" s="97" t="s">
        <v>776</v>
      </c>
      <c r="C242" s="98" t="s">
        <v>777</v>
      </c>
      <c r="D242" s="295">
        <v>55000000</v>
      </c>
      <c r="E242" s="291">
        <f>SUM('ADICIONES  2018'!C242:K242)</f>
        <v>0</v>
      </c>
      <c r="F242" s="295"/>
      <c r="G242" s="295"/>
      <c r="H242" s="295"/>
      <c r="I242" s="295"/>
      <c r="J242" s="295"/>
      <c r="K242" s="292">
        <f t="shared" si="370"/>
        <v>55000000</v>
      </c>
      <c r="L242" s="295">
        <v>204226</v>
      </c>
      <c r="M242" s="295">
        <v>1253945</v>
      </c>
      <c r="N242" s="295">
        <v>496172</v>
      </c>
      <c r="O242" s="295">
        <v>3325692</v>
      </c>
      <c r="P242" s="295">
        <v>1171440</v>
      </c>
      <c r="Q242" s="295">
        <v>3269426</v>
      </c>
      <c r="R242" s="292">
        <f t="shared" si="371"/>
        <v>9720901</v>
      </c>
      <c r="S242" s="295">
        <v>25982880</v>
      </c>
      <c r="T242" s="295">
        <v>7956724</v>
      </c>
      <c r="U242" s="295">
        <v>6377165</v>
      </c>
      <c r="V242" s="295"/>
      <c r="W242" s="295"/>
      <c r="X242" s="295"/>
      <c r="Y242" s="295"/>
      <c r="Z242" s="295"/>
      <c r="AA242" s="292">
        <f t="shared" si="372"/>
        <v>40316769</v>
      </c>
      <c r="AB242" s="292">
        <f t="shared" si="351"/>
        <v>50037670</v>
      </c>
      <c r="AC242" s="37">
        <f t="shared" si="352"/>
        <v>0.90977581818181819</v>
      </c>
    </row>
    <row r="243" spans="1:29" s="79" customFormat="1" ht="47.25" x14ac:dyDescent="0.2">
      <c r="A243" s="412">
        <v>1</v>
      </c>
      <c r="B243" s="167" t="s">
        <v>1388</v>
      </c>
      <c r="C243" s="163" t="s">
        <v>1389</v>
      </c>
      <c r="D243" s="106">
        <v>10000000000</v>
      </c>
      <c r="E243" s="106">
        <f>SUM('ADICIONES  2018'!C243:K243)</f>
        <v>0</v>
      </c>
      <c r="F243" s="106"/>
      <c r="G243" s="106"/>
      <c r="H243" s="106"/>
      <c r="I243" s="106"/>
      <c r="J243" s="106"/>
      <c r="K243" s="290">
        <f t="shared" si="370"/>
        <v>10000000000</v>
      </c>
      <c r="L243" s="106">
        <v>4429116000</v>
      </c>
      <c r="M243" s="106">
        <v>116510304</v>
      </c>
      <c r="N243" s="106">
        <v>46294015</v>
      </c>
      <c r="O243" s="106">
        <v>22269206</v>
      </c>
      <c r="P243" s="106">
        <v>200436401</v>
      </c>
      <c r="Q243" s="106">
        <v>305651413</v>
      </c>
      <c r="R243" s="290">
        <f t="shared" si="371"/>
        <v>5120277339</v>
      </c>
      <c r="S243" s="106">
        <v>47518391</v>
      </c>
      <c r="T243" s="106">
        <v>488733041</v>
      </c>
      <c r="U243" s="106">
        <v>424732898</v>
      </c>
      <c r="V243" s="106"/>
      <c r="W243" s="106"/>
      <c r="X243" s="106"/>
      <c r="Y243" s="106"/>
      <c r="Z243" s="106"/>
      <c r="AA243" s="290">
        <f t="shared" si="372"/>
        <v>960984330</v>
      </c>
      <c r="AB243" s="290">
        <f t="shared" si="351"/>
        <v>6081261669</v>
      </c>
      <c r="AC243" s="105">
        <f t="shared" si="352"/>
        <v>0.60812616689999999</v>
      </c>
    </row>
    <row r="244" spans="1:29" s="79" customFormat="1" ht="15.75" x14ac:dyDescent="0.2">
      <c r="A244" s="412"/>
      <c r="B244" s="167" t="s">
        <v>1390</v>
      </c>
      <c r="C244" s="163" t="s">
        <v>1391</v>
      </c>
      <c r="D244" s="106">
        <f>+D245</f>
        <v>1166500000</v>
      </c>
      <c r="E244" s="106">
        <f>SUM('ADICIONES  2018'!C244:K244)</f>
        <v>0</v>
      </c>
      <c r="F244" s="106">
        <f t="shared" ref="F244:J245" si="414">+F245</f>
        <v>0</v>
      </c>
      <c r="G244" s="106">
        <f t="shared" si="414"/>
        <v>0</v>
      </c>
      <c r="H244" s="106">
        <f t="shared" si="414"/>
        <v>0</v>
      </c>
      <c r="I244" s="106">
        <f t="shared" si="414"/>
        <v>0</v>
      </c>
      <c r="J244" s="106">
        <f t="shared" si="414"/>
        <v>0</v>
      </c>
      <c r="K244" s="290">
        <f t="shared" si="370"/>
        <v>1166500000</v>
      </c>
      <c r="L244" s="106">
        <f t="shared" ref="L244:Q245" si="415">+L245</f>
        <v>516656381.39999998</v>
      </c>
      <c r="M244" s="106">
        <f t="shared" si="415"/>
        <v>13590926.961599998</v>
      </c>
      <c r="N244" s="106">
        <f t="shared" si="415"/>
        <v>5400196.8497499991</v>
      </c>
      <c r="O244" s="106">
        <f t="shared" si="415"/>
        <v>2597702.8798999996</v>
      </c>
      <c r="P244" s="106">
        <f t="shared" si="415"/>
        <v>23380906.176649999</v>
      </c>
      <c r="Q244" s="106">
        <f t="shared" si="415"/>
        <v>35654237.326449998</v>
      </c>
      <c r="R244" s="290">
        <f t="shared" si="371"/>
        <v>597280351.59434998</v>
      </c>
      <c r="S244" s="106">
        <f t="shared" ref="S244:Z245" si="416">+S245</f>
        <v>5543020.3101499993</v>
      </c>
      <c r="T244" s="106">
        <f t="shared" si="416"/>
        <v>57010709.232649997</v>
      </c>
      <c r="U244" s="106">
        <f t="shared" si="416"/>
        <v>49545092.551699996</v>
      </c>
      <c r="V244" s="106">
        <f t="shared" si="416"/>
        <v>0</v>
      </c>
      <c r="W244" s="106">
        <f t="shared" si="416"/>
        <v>0</v>
      </c>
      <c r="X244" s="106">
        <f t="shared" si="416"/>
        <v>0</v>
      </c>
      <c r="Y244" s="106">
        <f t="shared" si="416"/>
        <v>0</v>
      </c>
      <c r="Z244" s="106">
        <f t="shared" si="416"/>
        <v>0</v>
      </c>
      <c r="AA244" s="290">
        <f t="shared" si="372"/>
        <v>112098822.09449999</v>
      </c>
      <c r="AB244" s="290">
        <f t="shared" si="351"/>
        <v>709379173.68884993</v>
      </c>
      <c r="AC244" s="105">
        <f t="shared" si="352"/>
        <v>0.60812616689999999</v>
      </c>
    </row>
    <row r="245" spans="1:29" s="79" customFormat="1" ht="31.5" x14ac:dyDescent="0.2">
      <c r="A245" s="412"/>
      <c r="B245" s="167" t="s">
        <v>1392</v>
      </c>
      <c r="C245" s="163" t="s">
        <v>1393</v>
      </c>
      <c r="D245" s="290">
        <f>+D246</f>
        <v>1166500000</v>
      </c>
      <c r="E245" s="106">
        <f>SUM('ADICIONES  2018'!C245:K245)</f>
        <v>0</v>
      </c>
      <c r="F245" s="290">
        <f t="shared" si="414"/>
        <v>0</v>
      </c>
      <c r="G245" s="290">
        <f t="shared" si="414"/>
        <v>0</v>
      </c>
      <c r="H245" s="290">
        <f t="shared" si="414"/>
        <v>0</v>
      </c>
      <c r="I245" s="290">
        <f t="shared" si="414"/>
        <v>0</v>
      </c>
      <c r="J245" s="290">
        <f t="shared" si="414"/>
        <v>0</v>
      </c>
      <c r="K245" s="290">
        <f t="shared" si="370"/>
        <v>1166500000</v>
      </c>
      <c r="L245" s="290">
        <f t="shared" si="415"/>
        <v>516656381.39999998</v>
      </c>
      <c r="M245" s="290">
        <f t="shared" si="415"/>
        <v>13590926.961599998</v>
      </c>
      <c r="N245" s="290">
        <f t="shared" si="415"/>
        <v>5400196.8497499991</v>
      </c>
      <c r="O245" s="290">
        <f t="shared" si="415"/>
        <v>2597702.8798999996</v>
      </c>
      <c r="P245" s="290">
        <f t="shared" si="415"/>
        <v>23380906.176649999</v>
      </c>
      <c r="Q245" s="290">
        <f t="shared" si="415"/>
        <v>35654237.326449998</v>
      </c>
      <c r="R245" s="290">
        <f t="shared" si="371"/>
        <v>597280351.59434998</v>
      </c>
      <c r="S245" s="290">
        <f t="shared" si="416"/>
        <v>5543020.3101499993</v>
      </c>
      <c r="T245" s="290">
        <f t="shared" si="416"/>
        <v>57010709.232649997</v>
      </c>
      <c r="U245" s="290">
        <f t="shared" si="416"/>
        <v>49545092.551699996</v>
      </c>
      <c r="V245" s="290">
        <f t="shared" si="416"/>
        <v>0</v>
      </c>
      <c r="W245" s="290">
        <f t="shared" si="416"/>
        <v>0</v>
      </c>
      <c r="X245" s="290">
        <f t="shared" si="416"/>
        <v>0</v>
      </c>
      <c r="Y245" s="290">
        <f t="shared" si="416"/>
        <v>0</v>
      </c>
      <c r="Z245" s="290">
        <f t="shared" si="416"/>
        <v>0</v>
      </c>
      <c r="AA245" s="290">
        <f t="shared" si="372"/>
        <v>112098822.09449999</v>
      </c>
      <c r="AB245" s="290">
        <f t="shared" si="351"/>
        <v>709379173.68884993</v>
      </c>
      <c r="AC245" s="105">
        <f t="shared" si="352"/>
        <v>0.60812616689999999</v>
      </c>
    </row>
    <row r="246" spans="1:29" ht="45" x14ac:dyDescent="0.2">
      <c r="B246" s="168" t="s">
        <v>1394</v>
      </c>
      <c r="C246" s="165" t="s">
        <v>1395</v>
      </c>
      <c r="D246" s="291">
        <f>+D243*23.33%/2</f>
        <v>1166500000</v>
      </c>
      <c r="E246" s="291">
        <f>SUM('ADICIONES  2018'!C246:K246)</f>
        <v>0</v>
      </c>
      <c r="F246" s="291">
        <f>+F243*23.33%/2</f>
        <v>0</v>
      </c>
      <c r="G246" s="291">
        <f>+G243*23.33%/2</f>
        <v>0</v>
      </c>
      <c r="H246" s="291">
        <f>+H243*23.33%/2</f>
        <v>0</v>
      </c>
      <c r="I246" s="291">
        <f>+I243*23.33%/2</f>
        <v>0</v>
      </c>
      <c r="J246" s="291">
        <f>+J243*23.33%/2</f>
        <v>0</v>
      </c>
      <c r="K246" s="294">
        <f t="shared" si="370"/>
        <v>1166500000</v>
      </c>
      <c r="L246" s="291">
        <f t="shared" ref="L246:Q246" si="417">+L243*23.33%/2</f>
        <v>516656381.39999998</v>
      </c>
      <c r="M246" s="291">
        <f t="shared" si="417"/>
        <v>13590926.961599998</v>
      </c>
      <c r="N246" s="291">
        <f t="shared" si="417"/>
        <v>5400196.8497499991</v>
      </c>
      <c r="O246" s="291">
        <f t="shared" si="417"/>
        <v>2597702.8798999996</v>
      </c>
      <c r="P246" s="291">
        <f t="shared" si="417"/>
        <v>23380906.176649999</v>
      </c>
      <c r="Q246" s="291">
        <f t="shared" si="417"/>
        <v>35654237.326449998</v>
      </c>
      <c r="R246" s="294">
        <f t="shared" si="371"/>
        <v>597280351.59434998</v>
      </c>
      <c r="S246" s="291">
        <f t="shared" ref="S246:Z246" si="418">+S243*23.33%/2</f>
        <v>5543020.3101499993</v>
      </c>
      <c r="T246" s="291">
        <f t="shared" si="418"/>
        <v>57010709.232649997</v>
      </c>
      <c r="U246" s="291">
        <f t="shared" si="418"/>
        <v>49545092.551699996</v>
      </c>
      <c r="V246" s="291">
        <f t="shared" si="418"/>
        <v>0</v>
      </c>
      <c r="W246" s="291">
        <f t="shared" si="418"/>
        <v>0</v>
      </c>
      <c r="X246" s="291">
        <f t="shared" si="418"/>
        <v>0</v>
      </c>
      <c r="Y246" s="291">
        <f t="shared" si="418"/>
        <v>0</v>
      </c>
      <c r="Z246" s="291">
        <f t="shared" si="418"/>
        <v>0</v>
      </c>
      <c r="AA246" s="294">
        <f t="shared" si="372"/>
        <v>112098822.09449999</v>
      </c>
      <c r="AB246" s="294">
        <f>+R246+AA246</f>
        <v>709379173.68884993</v>
      </c>
      <c r="AC246" s="115">
        <f>+AB246/K246</f>
        <v>0.60812616689999999</v>
      </c>
    </row>
    <row r="247" spans="1:29" s="79" customFormat="1" ht="15.75" x14ac:dyDescent="0.2">
      <c r="A247" s="412"/>
      <c r="B247" s="167" t="s">
        <v>1396</v>
      </c>
      <c r="C247" s="163" t="s">
        <v>1397</v>
      </c>
      <c r="D247" s="106">
        <f>+D248</f>
        <v>1166500000</v>
      </c>
      <c r="E247" s="106">
        <f>SUM('ADICIONES  2018'!C247:K247)</f>
        <v>0</v>
      </c>
      <c r="F247" s="106">
        <f>+F248</f>
        <v>0</v>
      </c>
      <c r="G247" s="106">
        <f>+G248</f>
        <v>0</v>
      </c>
      <c r="H247" s="106">
        <f>+H248</f>
        <v>0</v>
      </c>
      <c r="I247" s="106">
        <f>+I248</f>
        <v>0</v>
      </c>
      <c r="J247" s="106">
        <f>+J248</f>
        <v>0</v>
      </c>
      <c r="K247" s="290">
        <f t="shared" si="370"/>
        <v>1166500000</v>
      </c>
      <c r="L247" s="106">
        <f t="shared" ref="L247:Q247" si="419">+L248</f>
        <v>516656381.39999998</v>
      </c>
      <c r="M247" s="106">
        <f t="shared" si="419"/>
        <v>13590926.961599998</v>
      </c>
      <c r="N247" s="106">
        <f t="shared" si="419"/>
        <v>5400196.8497499991</v>
      </c>
      <c r="O247" s="106">
        <f t="shared" si="419"/>
        <v>2597702.8798999996</v>
      </c>
      <c r="P247" s="106">
        <f t="shared" si="419"/>
        <v>23380906.176649999</v>
      </c>
      <c r="Q247" s="106">
        <f t="shared" si="419"/>
        <v>35654237.326449998</v>
      </c>
      <c r="R247" s="290">
        <f t="shared" si="371"/>
        <v>597280351.59434998</v>
      </c>
      <c r="S247" s="106">
        <f t="shared" ref="S247:Z247" si="420">+S248</f>
        <v>5543020.3101499993</v>
      </c>
      <c r="T247" s="106">
        <f t="shared" si="420"/>
        <v>57010709.232649997</v>
      </c>
      <c r="U247" s="106">
        <f t="shared" si="420"/>
        <v>49545092.551699996</v>
      </c>
      <c r="V247" s="106">
        <f t="shared" si="420"/>
        <v>0</v>
      </c>
      <c r="W247" s="106">
        <f t="shared" si="420"/>
        <v>0</v>
      </c>
      <c r="X247" s="106">
        <f t="shared" si="420"/>
        <v>0</v>
      </c>
      <c r="Y247" s="106">
        <f t="shared" si="420"/>
        <v>0</v>
      </c>
      <c r="Z247" s="106">
        <f t="shared" si="420"/>
        <v>0</v>
      </c>
      <c r="AA247" s="290">
        <f t="shared" si="372"/>
        <v>112098822.09449999</v>
      </c>
      <c r="AB247" s="290">
        <f>+R247+AA247</f>
        <v>709379173.68884993</v>
      </c>
      <c r="AC247" s="105">
        <f>+AB247/K247</f>
        <v>0.60812616689999999</v>
      </c>
    </row>
    <row r="248" spans="1:29" ht="60" x14ac:dyDescent="0.2">
      <c r="B248" s="168" t="s">
        <v>1398</v>
      </c>
      <c r="C248" s="165" t="s">
        <v>1399</v>
      </c>
      <c r="D248" s="291">
        <f>+D243*23.33%/2</f>
        <v>1166500000</v>
      </c>
      <c r="E248" s="291">
        <f>SUM('ADICIONES  2018'!C248:K248)</f>
        <v>0</v>
      </c>
      <c r="F248" s="291">
        <f>+F243*23.33%/2</f>
        <v>0</v>
      </c>
      <c r="G248" s="291">
        <f>+G243*23.33%/2</f>
        <v>0</v>
      </c>
      <c r="H248" s="291">
        <f>+H243*23.33%/2</f>
        <v>0</v>
      </c>
      <c r="I248" s="291">
        <f>+I243*23.33%/2</f>
        <v>0</v>
      </c>
      <c r="J248" s="291">
        <f>+J243*23.33%/2</f>
        <v>0</v>
      </c>
      <c r="K248" s="292">
        <f t="shared" si="370"/>
        <v>1166500000</v>
      </c>
      <c r="L248" s="291">
        <f t="shared" ref="L248:Q248" si="421">+L243*23.33%/2</f>
        <v>516656381.39999998</v>
      </c>
      <c r="M248" s="291">
        <f t="shared" si="421"/>
        <v>13590926.961599998</v>
      </c>
      <c r="N248" s="291">
        <f t="shared" si="421"/>
        <v>5400196.8497499991</v>
      </c>
      <c r="O248" s="291">
        <f t="shared" si="421"/>
        <v>2597702.8798999996</v>
      </c>
      <c r="P248" s="291">
        <f t="shared" si="421"/>
        <v>23380906.176649999</v>
      </c>
      <c r="Q248" s="291">
        <f t="shared" si="421"/>
        <v>35654237.326449998</v>
      </c>
      <c r="R248" s="294">
        <f t="shared" si="371"/>
        <v>597280351.59434998</v>
      </c>
      <c r="S248" s="291">
        <f t="shared" ref="S248:Z248" si="422">+S243*23.33%/2</f>
        <v>5543020.3101499993</v>
      </c>
      <c r="T248" s="291">
        <f t="shared" si="422"/>
        <v>57010709.232649997</v>
      </c>
      <c r="U248" s="291">
        <f t="shared" si="422"/>
        <v>49545092.551699996</v>
      </c>
      <c r="V248" s="291">
        <f t="shared" si="422"/>
        <v>0</v>
      </c>
      <c r="W248" s="291">
        <f t="shared" si="422"/>
        <v>0</v>
      </c>
      <c r="X248" s="291">
        <f t="shared" si="422"/>
        <v>0</v>
      </c>
      <c r="Y248" s="291">
        <f t="shared" si="422"/>
        <v>0</v>
      </c>
      <c r="Z248" s="291">
        <f t="shared" si="422"/>
        <v>0</v>
      </c>
      <c r="AA248" s="294">
        <f t="shared" si="372"/>
        <v>112098822.09449999</v>
      </c>
      <c r="AB248" s="294">
        <f>+R248+AA248</f>
        <v>709379173.68884993</v>
      </c>
      <c r="AC248" s="115">
        <f>+AB248/K248</f>
        <v>0.60812616689999999</v>
      </c>
    </row>
    <row r="249" spans="1:29" s="79" customFormat="1" ht="21.75" customHeight="1" x14ac:dyDescent="0.2">
      <c r="A249" s="412"/>
      <c r="B249" s="167" t="s">
        <v>1372</v>
      </c>
      <c r="C249" s="163" t="s">
        <v>1373</v>
      </c>
      <c r="D249" s="106">
        <f>SUM(D250:D256)</f>
        <v>7667000000.000001</v>
      </c>
      <c r="E249" s="106">
        <f>SUM('ADICIONES  2018'!C249:K249)</f>
        <v>0</v>
      </c>
      <c r="F249" s="106">
        <f>SUM(F250:F256)</f>
        <v>0</v>
      </c>
      <c r="G249" s="106">
        <f>SUM(G250:G256)</f>
        <v>0</v>
      </c>
      <c r="H249" s="106">
        <f>SUM(H250:H256)</f>
        <v>0</v>
      </c>
      <c r="I249" s="106">
        <f>SUM(I250:I256)</f>
        <v>0</v>
      </c>
      <c r="J249" s="106">
        <f>SUM(J250:J256)</f>
        <v>0</v>
      </c>
      <c r="K249" s="290">
        <f t="shared" si="370"/>
        <v>7667000000.000001</v>
      </c>
      <c r="L249" s="106">
        <f t="shared" ref="L249:Q249" si="423">SUM(L250:L256)</f>
        <v>3395803237.1999998</v>
      </c>
      <c r="M249" s="106">
        <f t="shared" si="423"/>
        <v>89328450.076800019</v>
      </c>
      <c r="N249" s="106">
        <f t="shared" si="423"/>
        <v>35493621.300500005</v>
      </c>
      <c r="O249" s="106">
        <f t="shared" si="423"/>
        <v>17073800.240200002</v>
      </c>
      <c r="P249" s="106">
        <f t="shared" si="423"/>
        <v>153674588.64669999</v>
      </c>
      <c r="Q249" s="106">
        <f t="shared" si="423"/>
        <v>234342938.34710002</v>
      </c>
      <c r="R249" s="290">
        <f t="shared" ref="R249:R259" si="424">SUM(L249:Q249)</f>
        <v>3925716635.8112993</v>
      </c>
      <c r="S249" s="106">
        <f t="shared" ref="S249:Z249" si="425">SUM(S250:S256)</f>
        <v>36432350.379700005</v>
      </c>
      <c r="T249" s="106">
        <f t="shared" si="425"/>
        <v>374711622.53469998</v>
      </c>
      <c r="U249" s="106">
        <f t="shared" si="425"/>
        <v>325642712.89660001</v>
      </c>
      <c r="V249" s="106">
        <f t="shared" si="425"/>
        <v>0</v>
      </c>
      <c r="W249" s="106">
        <f t="shared" si="425"/>
        <v>0</v>
      </c>
      <c r="X249" s="106">
        <f t="shared" si="425"/>
        <v>0</v>
      </c>
      <c r="Y249" s="106">
        <f t="shared" si="425"/>
        <v>0</v>
      </c>
      <c r="Z249" s="106">
        <f t="shared" si="425"/>
        <v>0</v>
      </c>
      <c r="AA249" s="290">
        <f t="shared" si="372"/>
        <v>736786685.81099999</v>
      </c>
      <c r="AB249" s="290">
        <f t="shared" si="351"/>
        <v>4662503321.6222992</v>
      </c>
      <c r="AC249" s="105">
        <f t="shared" si="352"/>
        <v>0.60812616689999976</v>
      </c>
    </row>
    <row r="250" spans="1:29" s="5" customFormat="1" ht="45" x14ac:dyDescent="0.2">
      <c r="A250" s="413"/>
      <c r="B250" s="168" t="s">
        <v>1374</v>
      </c>
      <c r="C250" s="164" t="s">
        <v>1375</v>
      </c>
      <c r="D250" s="291">
        <f>+D243*60.7461638894%</f>
        <v>6074616388.9400005</v>
      </c>
      <c r="E250" s="291">
        <f>SUM('ADICIONES  2018'!C250:K250)</f>
        <v>0</v>
      </c>
      <c r="F250" s="291">
        <f>+F243*60.7461638894%</f>
        <v>0</v>
      </c>
      <c r="G250" s="291">
        <f>+G243*60.7461638894%</f>
        <v>0</v>
      </c>
      <c r="H250" s="291">
        <f>+H243*60.7461638894%</f>
        <v>0</v>
      </c>
      <c r="I250" s="291">
        <f>+I243*60.7461638894%</f>
        <v>0</v>
      </c>
      <c r="J250" s="291">
        <f>+J243*60.7461638894%</f>
        <v>0</v>
      </c>
      <c r="K250" s="292">
        <f t="shared" si="370"/>
        <v>6074616388.9400005</v>
      </c>
      <c r="L250" s="291">
        <f t="shared" ref="L250:Q250" si="426">+L243*60.7461638894%</f>
        <v>2690518064.211638</v>
      </c>
      <c r="M250" s="291">
        <f t="shared" si="426"/>
        <v>70775540.215878174</v>
      </c>
      <c r="N250" s="291">
        <f t="shared" si="426"/>
        <v>28121838.222883422</v>
      </c>
      <c r="O250" s="291">
        <f t="shared" si="426"/>
        <v>13527688.3736281</v>
      </c>
      <c r="P250" s="291">
        <f t="shared" si="426"/>
        <v>121757424.645475</v>
      </c>
      <c r="Q250" s="291">
        <f t="shared" si="426"/>
        <v>185671508.27124688</v>
      </c>
      <c r="R250" s="292">
        <f t="shared" si="424"/>
        <v>3110372063.9407492</v>
      </c>
      <c r="S250" s="291">
        <f t="shared" ref="S250:Z250" si="427">+S243*60.7461638894%</f>
        <v>28865599.674465902</v>
      </c>
      <c r="T250" s="291">
        <f t="shared" si="427"/>
        <v>296886574.06750852</v>
      </c>
      <c r="U250" s="291">
        <f t="shared" si="427"/>
        <v>258008942.31127816</v>
      </c>
      <c r="V250" s="291">
        <f t="shared" si="427"/>
        <v>0</v>
      </c>
      <c r="W250" s="291">
        <f t="shared" si="427"/>
        <v>0</v>
      </c>
      <c r="X250" s="291">
        <f t="shared" si="427"/>
        <v>0</v>
      </c>
      <c r="Y250" s="291">
        <f t="shared" si="427"/>
        <v>0</v>
      </c>
      <c r="Z250" s="291">
        <f t="shared" si="427"/>
        <v>0</v>
      </c>
      <c r="AA250" s="292">
        <f t="shared" si="372"/>
        <v>583761116.05325258</v>
      </c>
      <c r="AB250" s="292">
        <f t="shared" si="351"/>
        <v>3694133179.9940019</v>
      </c>
      <c r="AC250" s="37">
        <f t="shared" si="352"/>
        <v>0.60812616689999999</v>
      </c>
    </row>
    <row r="251" spans="1:29" ht="30" x14ac:dyDescent="0.2">
      <c r="B251" s="168" t="s">
        <v>1376</v>
      </c>
      <c r="C251" s="124" t="s">
        <v>1377</v>
      </c>
      <c r="D251" s="291">
        <f>+D243*0.07667%</f>
        <v>7667000</v>
      </c>
      <c r="E251" s="291">
        <f>SUM('ADICIONES  2018'!C251:K251)</f>
        <v>0</v>
      </c>
      <c r="F251" s="291">
        <f>+F243*0.07667%</f>
        <v>0</v>
      </c>
      <c r="G251" s="291">
        <f>+G243*0.07667%</f>
        <v>0</v>
      </c>
      <c r="H251" s="291">
        <f>+H243*0.07667%</f>
        <v>0</v>
      </c>
      <c r="I251" s="291">
        <f>+I243*0.07667%</f>
        <v>0</v>
      </c>
      <c r="J251" s="291">
        <f>+J243*0.07667%</f>
        <v>0</v>
      </c>
      <c r="K251" s="292">
        <f t="shared" si="370"/>
        <v>7667000</v>
      </c>
      <c r="L251" s="291">
        <f t="shared" ref="L251:Q251" si="428">+L243*0.07667%</f>
        <v>3395803.2372000003</v>
      </c>
      <c r="M251" s="291">
        <f t="shared" si="428"/>
        <v>89328.4500768</v>
      </c>
      <c r="N251" s="291">
        <f t="shared" si="428"/>
        <v>35493.621300500003</v>
      </c>
      <c r="O251" s="291">
        <f t="shared" si="428"/>
        <v>17073.800240200002</v>
      </c>
      <c r="P251" s="291">
        <f t="shared" si="428"/>
        <v>153674.58864669999</v>
      </c>
      <c r="Q251" s="291">
        <f t="shared" si="428"/>
        <v>234342.93834710002</v>
      </c>
      <c r="R251" s="292">
        <f t="shared" si="424"/>
        <v>3925716.6358113</v>
      </c>
      <c r="S251" s="291">
        <f t="shared" ref="S251:Z251" si="429">+S243*0.07667%</f>
        <v>36432.350379700001</v>
      </c>
      <c r="T251" s="291">
        <f t="shared" si="429"/>
        <v>374711.62253470003</v>
      </c>
      <c r="U251" s="291">
        <f t="shared" si="429"/>
        <v>325642.71289660002</v>
      </c>
      <c r="V251" s="291">
        <f t="shared" si="429"/>
        <v>0</v>
      </c>
      <c r="W251" s="291">
        <f t="shared" si="429"/>
        <v>0</v>
      </c>
      <c r="X251" s="291">
        <f t="shared" si="429"/>
        <v>0</v>
      </c>
      <c r="Y251" s="291">
        <f t="shared" si="429"/>
        <v>0</v>
      </c>
      <c r="Z251" s="291">
        <f t="shared" si="429"/>
        <v>0</v>
      </c>
      <c r="AA251" s="292">
        <f t="shared" si="372"/>
        <v>736786.68581100006</v>
      </c>
      <c r="AB251" s="292">
        <f t="shared" si="351"/>
        <v>4662503.3216223</v>
      </c>
      <c r="AC251" s="37">
        <f t="shared" si="352"/>
        <v>0.60812616689999999</v>
      </c>
    </row>
    <row r="252" spans="1:29" s="5" customFormat="1" ht="30" x14ac:dyDescent="0.2">
      <c r="A252" s="413"/>
      <c r="B252" s="168" t="s">
        <v>1378</v>
      </c>
      <c r="C252" s="164" t="s">
        <v>1379</v>
      </c>
      <c r="D252" s="291">
        <f>+D243*7.659333%</f>
        <v>765933300</v>
      </c>
      <c r="E252" s="291">
        <f>SUM('ADICIONES  2018'!C252:K252)</f>
        <v>0</v>
      </c>
      <c r="F252" s="291">
        <f>+F243*7.659333%</f>
        <v>0</v>
      </c>
      <c r="G252" s="291">
        <f>+G243*7.659333%</f>
        <v>0</v>
      </c>
      <c r="H252" s="291">
        <f>+H243*7.659333%</f>
        <v>0</v>
      </c>
      <c r="I252" s="291">
        <f>+I243*7.659333%</f>
        <v>0</v>
      </c>
      <c r="J252" s="291">
        <f>+J243*7.659333%</f>
        <v>0</v>
      </c>
      <c r="K252" s="292">
        <f t="shared" si="370"/>
        <v>765933300</v>
      </c>
      <c r="L252" s="291">
        <f t="shared" ref="L252:Q252" si="430">+L243*7.659333%</f>
        <v>339240743.39627999</v>
      </c>
      <c r="M252" s="291">
        <f t="shared" si="430"/>
        <v>8923912.1626723204</v>
      </c>
      <c r="N252" s="291">
        <f t="shared" si="430"/>
        <v>3545812.7679199502</v>
      </c>
      <c r="O252" s="291">
        <f t="shared" si="430"/>
        <v>1705672.64399598</v>
      </c>
      <c r="P252" s="291">
        <f t="shared" si="430"/>
        <v>15352091.405805331</v>
      </c>
      <c r="Q252" s="291">
        <f t="shared" si="430"/>
        <v>23410859.54087529</v>
      </c>
      <c r="R252" s="292">
        <f t="shared" si="424"/>
        <v>392179091.91754895</v>
      </c>
      <c r="S252" s="291">
        <f t="shared" ref="S252:Z252" si="431">+S243*7.659333%</f>
        <v>3639591.8029320301</v>
      </c>
      <c r="T252" s="291">
        <f t="shared" si="431"/>
        <v>37433691.091216527</v>
      </c>
      <c r="U252" s="291">
        <f t="shared" si="431"/>
        <v>32531707.018370342</v>
      </c>
      <c r="V252" s="291">
        <f t="shared" si="431"/>
        <v>0</v>
      </c>
      <c r="W252" s="291">
        <f t="shared" si="431"/>
        <v>0</v>
      </c>
      <c r="X252" s="291">
        <f t="shared" si="431"/>
        <v>0</v>
      </c>
      <c r="Y252" s="291">
        <f t="shared" si="431"/>
        <v>0</v>
      </c>
      <c r="Z252" s="291">
        <f t="shared" si="431"/>
        <v>0</v>
      </c>
      <c r="AA252" s="292">
        <f t="shared" si="372"/>
        <v>73604989.912518904</v>
      </c>
      <c r="AB252" s="292">
        <f t="shared" si="351"/>
        <v>465784081.83006787</v>
      </c>
      <c r="AC252" s="37">
        <f t="shared" si="352"/>
        <v>0.6081261669000001</v>
      </c>
    </row>
    <row r="253" spans="1:29" ht="45" hidden="1" x14ac:dyDescent="0.2">
      <c r="B253" s="168" t="s">
        <v>1380</v>
      </c>
      <c r="C253" s="165" t="s">
        <v>1381</v>
      </c>
      <c r="D253" s="291">
        <f>+D243*0%</f>
        <v>0</v>
      </c>
      <c r="E253" s="291">
        <f>SUM('ADICIONES  2018'!C253:K253)</f>
        <v>0</v>
      </c>
      <c r="F253" s="291">
        <f>+F243*0%</f>
        <v>0</v>
      </c>
      <c r="G253" s="291">
        <f>+G243*0%</f>
        <v>0</v>
      </c>
      <c r="H253" s="291">
        <f>+H243*0%</f>
        <v>0</v>
      </c>
      <c r="I253" s="291">
        <f>+I243*0%</f>
        <v>0</v>
      </c>
      <c r="J253" s="291">
        <f>+J243*0%</f>
        <v>0</v>
      </c>
      <c r="K253" s="292">
        <f t="shared" si="370"/>
        <v>0</v>
      </c>
      <c r="L253" s="291">
        <f t="shared" ref="L253:Q253" si="432">+L243*0%</f>
        <v>0</v>
      </c>
      <c r="M253" s="291">
        <f t="shared" si="432"/>
        <v>0</v>
      </c>
      <c r="N253" s="291">
        <f t="shared" si="432"/>
        <v>0</v>
      </c>
      <c r="O253" s="291">
        <f t="shared" si="432"/>
        <v>0</v>
      </c>
      <c r="P253" s="291">
        <f t="shared" si="432"/>
        <v>0</v>
      </c>
      <c r="Q253" s="291">
        <f t="shared" si="432"/>
        <v>0</v>
      </c>
      <c r="R253" s="292">
        <f t="shared" si="424"/>
        <v>0</v>
      </c>
      <c r="S253" s="291">
        <f t="shared" ref="S253:Z253" si="433">+S243*0%</f>
        <v>0</v>
      </c>
      <c r="T253" s="291">
        <f t="shared" si="433"/>
        <v>0</v>
      </c>
      <c r="U253" s="291">
        <f t="shared" si="433"/>
        <v>0</v>
      </c>
      <c r="V253" s="291">
        <f t="shared" si="433"/>
        <v>0</v>
      </c>
      <c r="W253" s="291">
        <f t="shared" si="433"/>
        <v>0</v>
      </c>
      <c r="X253" s="291">
        <f t="shared" si="433"/>
        <v>0</v>
      </c>
      <c r="Y253" s="291">
        <f t="shared" si="433"/>
        <v>0</v>
      </c>
      <c r="Z253" s="291">
        <f t="shared" si="433"/>
        <v>0</v>
      </c>
      <c r="AA253" s="292">
        <f t="shared" si="372"/>
        <v>0</v>
      </c>
      <c r="AB253" s="292">
        <f t="shared" si="351"/>
        <v>0</v>
      </c>
      <c r="AC253" s="37" t="e">
        <f t="shared" si="352"/>
        <v>#DIV/0!</v>
      </c>
    </row>
    <row r="254" spans="1:29" ht="30" x14ac:dyDescent="0.2">
      <c r="B254" s="168" t="s">
        <v>1382</v>
      </c>
      <c r="C254" s="164" t="s">
        <v>1383</v>
      </c>
      <c r="D254" s="291">
        <f>+D243*1.37867994%</f>
        <v>137867994</v>
      </c>
      <c r="E254" s="291">
        <f>SUM('ADICIONES  2018'!C254:K254)</f>
        <v>0</v>
      </c>
      <c r="F254" s="291">
        <f>+F243*1.37867994%</f>
        <v>0</v>
      </c>
      <c r="G254" s="291">
        <f>+G243*1.37867994%</f>
        <v>0</v>
      </c>
      <c r="H254" s="291">
        <f>+H243*1.37867994%</f>
        <v>0</v>
      </c>
      <c r="I254" s="291">
        <f>+I243*1.37867994%</f>
        <v>0</v>
      </c>
      <c r="J254" s="291">
        <f>+J243*1.37867994%</f>
        <v>0</v>
      </c>
      <c r="K254" s="292">
        <f t="shared" si="370"/>
        <v>137867994</v>
      </c>
      <c r="L254" s="291">
        <f t="shared" ref="L254:Q254" si="434">+L243*1.37867994%</f>
        <v>61063333.8113304</v>
      </c>
      <c r="M254" s="291">
        <f t="shared" si="434"/>
        <v>1606304.1892810178</v>
      </c>
      <c r="N254" s="291">
        <f t="shared" si="434"/>
        <v>638246.29822559108</v>
      </c>
      <c r="O254" s="291">
        <f t="shared" si="434"/>
        <v>307021.07591927639</v>
      </c>
      <c r="P254" s="291">
        <f t="shared" si="434"/>
        <v>2763376.4530449593</v>
      </c>
      <c r="Q254" s="291">
        <f t="shared" si="434"/>
        <v>4213954.7173575526</v>
      </c>
      <c r="R254" s="292">
        <f t="shared" si="424"/>
        <v>70592236.545158789</v>
      </c>
      <c r="S254" s="291">
        <f t="shared" ref="S254:Z254" si="435">+S243*1.37867994%</f>
        <v>655126.52452776546</v>
      </c>
      <c r="T254" s="291">
        <f t="shared" si="435"/>
        <v>6738064.3964189757</v>
      </c>
      <c r="U254" s="291">
        <f t="shared" si="435"/>
        <v>5855707.2633066615</v>
      </c>
      <c r="V254" s="291">
        <f t="shared" si="435"/>
        <v>0</v>
      </c>
      <c r="W254" s="291">
        <f t="shared" si="435"/>
        <v>0</v>
      </c>
      <c r="X254" s="291">
        <f t="shared" si="435"/>
        <v>0</v>
      </c>
      <c r="Y254" s="291">
        <f t="shared" si="435"/>
        <v>0</v>
      </c>
      <c r="Z254" s="291">
        <f t="shared" si="435"/>
        <v>0</v>
      </c>
      <c r="AA254" s="292">
        <f t="shared" si="372"/>
        <v>13248898.184253402</v>
      </c>
      <c r="AB254" s="292">
        <f t="shared" si="351"/>
        <v>83841134.729412198</v>
      </c>
      <c r="AC254" s="37">
        <f t="shared" si="352"/>
        <v>0.60812616689999999</v>
      </c>
    </row>
    <row r="255" spans="1:29" ht="45" x14ac:dyDescent="0.2">
      <c r="B255" s="168" t="s">
        <v>1384</v>
      </c>
      <c r="C255" s="166" t="s">
        <v>1385</v>
      </c>
      <c r="D255" s="291">
        <f>+D243*0.6755531706%</f>
        <v>67555317.060000002</v>
      </c>
      <c r="E255" s="291">
        <f>SUM('ADICIONES  2018'!C255:K255)</f>
        <v>0</v>
      </c>
      <c r="F255" s="291">
        <f>+F243*0.6755531706%</f>
        <v>0</v>
      </c>
      <c r="G255" s="291">
        <f>+G243*0.6755531706%</f>
        <v>0</v>
      </c>
      <c r="H255" s="291">
        <f>+H243*0.6755531706%</f>
        <v>0</v>
      </c>
      <c r="I255" s="291">
        <f>+I243*0.6755531706%</f>
        <v>0</v>
      </c>
      <c r="J255" s="291">
        <f>+J243*0.6755531706%</f>
        <v>0</v>
      </c>
      <c r="K255" s="292">
        <f t="shared" si="370"/>
        <v>67555317.060000002</v>
      </c>
      <c r="L255" s="291">
        <f t="shared" ref="L255:Q255" si="436">+L243*0.6755531706%</f>
        <v>29921033.567551896</v>
      </c>
      <c r="M255" s="291">
        <f t="shared" si="436"/>
        <v>787089.05274769862</v>
      </c>
      <c r="N255" s="291">
        <f t="shared" si="436"/>
        <v>312740.68613053957</v>
      </c>
      <c r="O255" s="291">
        <f t="shared" si="436"/>
        <v>150440.32720044543</v>
      </c>
      <c r="P255" s="291">
        <f t="shared" si="436"/>
        <v>1354054.46199203</v>
      </c>
      <c r="Q255" s="291">
        <f t="shared" si="436"/>
        <v>2064837.8115052006</v>
      </c>
      <c r="R255" s="292">
        <f t="shared" si="424"/>
        <v>34590195.907127813</v>
      </c>
      <c r="S255" s="291">
        <f t="shared" ref="S255:Z255" si="437">+S243*0.6755531706%</f>
        <v>321011.99701860506</v>
      </c>
      <c r="T255" s="291">
        <f t="shared" si="437"/>
        <v>3301651.5542452978</v>
      </c>
      <c r="U255" s="291">
        <f t="shared" si="437"/>
        <v>2869296.5590202641</v>
      </c>
      <c r="V255" s="291">
        <f t="shared" si="437"/>
        <v>0</v>
      </c>
      <c r="W255" s="291">
        <f t="shared" si="437"/>
        <v>0</v>
      </c>
      <c r="X255" s="291">
        <f t="shared" si="437"/>
        <v>0</v>
      </c>
      <c r="Y255" s="291">
        <f t="shared" si="437"/>
        <v>0</v>
      </c>
      <c r="Z255" s="291">
        <f t="shared" si="437"/>
        <v>0</v>
      </c>
      <c r="AA255" s="292">
        <f t="shared" si="372"/>
        <v>6491960.1102841664</v>
      </c>
      <c r="AB255" s="292">
        <f t="shared" si="351"/>
        <v>41082156.017411977</v>
      </c>
      <c r="AC255" s="37">
        <f t="shared" si="352"/>
        <v>0.60812616689999999</v>
      </c>
    </row>
    <row r="256" spans="1:29" ht="30" x14ac:dyDescent="0.2">
      <c r="B256" s="168" t="s">
        <v>1386</v>
      </c>
      <c r="C256" s="164" t="s">
        <v>1387</v>
      </c>
      <c r="D256" s="291">
        <f>+D243*6.1336%</f>
        <v>613360000</v>
      </c>
      <c r="E256" s="291">
        <f>SUM('ADICIONES  2018'!C256:K256)</f>
        <v>0</v>
      </c>
      <c r="F256" s="291">
        <f>+F243*6.1336%</f>
        <v>0</v>
      </c>
      <c r="G256" s="291">
        <f>+G243*6.1336%</f>
        <v>0</v>
      </c>
      <c r="H256" s="291">
        <f>+H243*6.1336%</f>
        <v>0</v>
      </c>
      <c r="I256" s="291">
        <f>+I243*6.1336%</f>
        <v>0</v>
      </c>
      <c r="J256" s="291">
        <f>+J243*6.1336%</f>
        <v>0</v>
      </c>
      <c r="K256" s="292">
        <f t="shared" si="370"/>
        <v>613360000</v>
      </c>
      <c r="L256" s="291">
        <f t="shared" ref="L256:Q256" si="438">+L243*6.1336%</f>
        <v>271664258.97600001</v>
      </c>
      <c r="M256" s="291">
        <f t="shared" si="438"/>
        <v>7146276.0061440002</v>
      </c>
      <c r="N256" s="291">
        <f t="shared" si="438"/>
        <v>2839489.7040400002</v>
      </c>
      <c r="O256" s="291">
        <f t="shared" si="438"/>
        <v>1365904.0192160001</v>
      </c>
      <c r="P256" s="291">
        <f t="shared" si="438"/>
        <v>12293967.091736</v>
      </c>
      <c r="Q256" s="291">
        <f t="shared" si="438"/>
        <v>18747435.067768</v>
      </c>
      <c r="R256" s="292">
        <f t="shared" si="424"/>
        <v>314057330.86490399</v>
      </c>
      <c r="S256" s="291">
        <f t="shared" ref="S256:Z256" si="439">+S243*6.1336%</f>
        <v>2914588.0303759999</v>
      </c>
      <c r="T256" s="291">
        <f t="shared" si="439"/>
        <v>29976929.802776001</v>
      </c>
      <c r="U256" s="291">
        <f t="shared" si="439"/>
        <v>26051417.031727999</v>
      </c>
      <c r="V256" s="291">
        <f t="shared" si="439"/>
        <v>0</v>
      </c>
      <c r="W256" s="291">
        <f t="shared" si="439"/>
        <v>0</v>
      </c>
      <c r="X256" s="291">
        <f t="shared" si="439"/>
        <v>0</v>
      </c>
      <c r="Y256" s="291">
        <f t="shared" si="439"/>
        <v>0</v>
      </c>
      <c r="Z256" s="291">
        <f t="shared" si="439"/>
        <v>0</v>
      </c>
      <c r="AA256" s="292">
        <f t="shared" si="372"/>
        <v>58942934.864879996</v>
      </c>
      <c r="AB256" s="292">
        <f t="shared" si="351"/>
        <v>373000265.72978401</v>
      </c>
      <c r="AC256" s="37">
        <f t="shared" si="352"/>
        <v>0.60812616689999999</v>
      </c>
    </row>
    <row r="257" spans="1:29" s="79" customFormat="1" ht="15.75" x14ac:dyDescent="0.2">
      <c r="A257" s="412">
        <v>1</v>
      </c>
      <c r="B257" s="111" t="s">
        <v>308</v>
      </c>
      <c r="C257" s="107" t="s">
        <v>102</v>
      </c>
      <c r="D257" s="106">
        <f>+D258+D422+D501+D976+D430+D418+D971+D497</f>
        <v>93977507651.300003</v>
      </c>
      <c r="E257" s="106">
        <f>SUM('ADICIONES  2018'!C257:K257)</f>
        <v>395815030181.6001</v>
      </c>
      <c r="F257" s="106">
        <f>+F258+F422+F501+F976+F430+F418+F971+F497</f>
        <v>891267637.43999994</v>
      </c>
      <c r="G257" s="106">
        <f>+G258+G422+G501+G976+G430+G418+G971+G497</f>
        <v>0</v>
      </c>
      <c r="H257" s="106">
        <f>+H258+H422+H501+H976+H430+H418+H971+H497</f>
        <v>0</v>
      </c>
      <c r="I257" s="106">
        <f>+I258+I422+I501+I976+I430+I418+I971+I497</f>
        <v>0</v>
      </c>
      <c r="J257" s="106">
        <f>+J258+J422+J501+J976+J430+J418+J971+J497</f>
        <v>0</v>
      </c>
      <c r="K257" s="290">
        <f t="shared" si="370"/>
        <v>488901270195.46008</v>
      </c>
      <c r="L257" s="106">
        <f t="shared" ref="L257:Q257" si="440">+L258+L422+L501+L976+L430+L418+L971+L497</f>
        <v>686604281.88000011</v>
      </c>
      <c r="M257" s="106">
        <f t="shared" si="440"/>
        <v>605485791.33000004</v>
      </c>
      <c r="N257" s="106">
        <f t="shared" si="440"/>
        <v>830343140.26999998</v>
      </c>
      <c r="O257" s="106">
        <f t="shared" si="440"/>
        <v>19983921299.719997</v>
      </c>
      <c r="P257" s="106">
        <f t="shared" si="440"/>
        <v>235645760070.31006</v>
      </c>
      <c r="Q257" s="106">
        <f t="shared" si="440"/>
        <v>761474045.97000003</v>
      </c>
      <c r="R257" s="290">
        <f t="shared" si="424"/>
        <v>258513588629.48007</v>
      </c>
      <c r="S257" s="106">
        <f t="shared" ref="S257:Z257" si="441">+S258+S422+S501+S976+S430+S418+S971+S497</f>
        <v>1419765559.95</v>
      </c>
      <c r="T257" s="106">
        <f t="shared" si="441"/>
        <v>2118510621.73</v>
      </c>
      <c r="U257" s="106">
        <f t="shared" si="441"/>
        <v>93890993678.130005</v>
      </c>
      <c r="V257" s="106">
        <f t="shared" si="441"/>
        <v>0</v>
      </c>
      <c r="W257" s="106">
        <f t="shared" si="441"/>
        <v>0</v>
      </c>
      <c r="X257" s="106">
        <f t="shared" si="441"/>
        <v>0</v>
      </c>
      <c r="Y257" s="106">
        <f t="shared" si="441"/>
        <v>-11931705017.43</v>
      </c>
      <c r="Z257" s="106">
        <f t="shared" si="441"/>
        <v>0</v>
      </c>
      <c r="AA257" s="290">
        <f t="shared" si="372"/>
        <v>85497564842.380005</v>
      </c>
      <c r="AB257" s="290">
        <f t="shared" si="351"/>
        <v>344011153471.86011</v>
      </c>
      <c r="AC257" s="105">
        <f t="shared" si="352"/>
        <v>0.70364135755737822</v>
      </c>
    </row>
    <row r="258" spans="1:29" s="79" customFormat="1" ht="31.5" x14ac:dyDescent="0.2">
      <c r="A258" s="412">
        <v>1</v>
      </c>
      <c r="B258" s="111" t="s">
        <v>778</v>
      </c>
      <c r="C258" s="107" t="s">
        <v>103</v>
      </c>
      <c r="D258" s="106">
        <f>+D259+D413</f>
        <v>55000000000</v>
      </c>
      <c r="E258" s="106">
        <f>SUM('ADICIONES  2018'!C258:K258)</f>
        <v>18325752127.09</v>
      </c>
      <c r="F258" s="106">
        <f>+F259+F413</f>
        <v>0</v>
      </c>
      <c r="G258" s="106">
        <f>+G259+G413</f>
        <v>0</v>
      </c>
      <c r="H258" s="106">
        <f>+H259+H413</f>
        <v>0</v>
      </c>
      <c r="I258" s="106">
        <f>+I259+I413</f>
        <v>0</v>
      </c>
      <c r="J258" s="106">
        <f>+J259+J413</f>
        <v>0</v>
      </c>
      <c r="K258" s="290">
        <f t="shared" si="370"/>
        <v>73325752127.089996</v>
      </c>
      <c r="L258" s="106">
        <f t="shared" ref="L258:Q258" si="442">+L259+L413</f>
        <v>191121905.05000001</v>
      </c>
      <c r="M258" s="106">
        <f t="shared" si="442"/>
        <v>48174153</v>
      </c>
      <c r="N258" s="106">
        <f t="shared" si="442"/>
        <v>178421682</v>
      </c>
      <c r="O258" s="106">
        <f t="shared" si="442"/>
        <v>16416438</v>
      </c>
      <c r="P258" s="106">
        <f t="shared" si="442"/>
        <v>4007516264</v>
      </c>
      <c r="Q258" s="106">
        <f t="shared" si="442"/>
        <v>61630499</v>
      </c>
      <c r="R258" s="290">
        <f t="shared" si="424"/>
        <v>4503280941.0500002</v>
      </c>
      <c r="S258" s="106">
        <f t="shared" ref="S258:Z258" si="443">+S259+S413</f>
        <v>74094520</v>
      </c>
      <c r="T258" s="106">
        <f t="shared" si="443"/>
        <v>97781927.200000003</v>
      </c>
      <c r="U258" s="106">
        <f t="shared" si="443"/>
        <v>2654181706</v>
      </c>
      <c r="V258" s="106">
        <f t="shared" si="443"/>
        <v>0</v>
      </c>
      <c r="W258" s="106">
        <f t="shared" si="443"/>
        <v>0</v>
      </c>
      <c r="X258" s="106">
        <f t="shared" si="443"/>
        <v>0</v>
      </c>
      <c r="Y258" s="106">
        <f t="shared" si="443"/>
        <v>-88706784</v>
      </c>
      <c r="Z258" s="106">
        <f t="shared" si="443"/>
        <v>0</v>
      </c>
      <c r="AA258" s="290">
        <f t="shared" si="372"/>
        <v>2737351369.1999998</v>
      </c>
      <c r="AB258" s="290">
        <f t="shared" si="351"/>
        <v>7240632310.25</v>
      </c>
      <c r="AC258" s="105">
        <f t="shared" si="352"/>
        <v>9.8746103520361547E-2</v>
      </c>
    </row>
    <row r="259" spans="1:29" s="79" customFormat="1" ht="31.5" x14ac:dyDescent="0.2">
      <c r="A259" s="412"/>
      <c r="B259" s="111" t="s">
        <v>779</v>
      </c>
      <c r="C259" s="107" t="s">
        <v>780</v>
      </c>
      <c r="D259" s="106">
        <f>+D346+ D260+D379</f>
        <v>55000000000</v>
      </c>
      <c r="E259" s="106">
        <f>SUM('ADICIONES  2018'!C259:K259)</f>
        <v>18325752127.09</v>
      </c>
      <c r="F259" s="106">
        <f t="shared" ref="F259:J259" si="444">+F346+ F260+F379</f>
        <v>0</v>
      </c>
      <c r="G259" s="106">
        <f t="shared" si="444"/>
        <v>0</v>
      </c>
      <c r="H259" s="106">
        <f t="shared" si="444"/>
        <v>0</v>
      </c>
      <c r="I259" s="106">
        <f t="shared" si="444"/>
        <v>0</v>
      </c>
      <c r="J259" s="106">
        <f t="shared" si="444"/>
        <v>0</v>
      </c>
      <c r="K259" s="290">
        <f t="shared" si="370"/>
        <v>73325752127.089996</v>
      </c>
      <c r="L259" s="106">
        <f t="shared" ref="L259:Q259" si="445">+L346+ L260+L379</f>
        <v>189900991.05000001</v>
      </c>
      <c r="M259" s="106">
        <f t="shared" si="445"/>
        <v>47049265</v>
      </c>
      <c r="N259" s="106">
        <f t="shared" si="445"/>
        <v>177413568</v>
      </c>
      <c r="O259" s="106">
        <f t="shared" si="445"/>
        <v>15412228</v>
      </c>
      <c r="P259" s="106">
        <f t="shared" si="445"/>
        <v>4006559846</v>
      </c>
      <c r="Q259" s="106">
        <f t="shared" si="445"/>
        <v>60737575</v>
      </c>
      <c r="R259" s="290">
        <f t="shared" si="424"/>
        <v>4497073473.0500002</v>
      </c>
      <c r="S259" s="106">
        <f t="shared" ref="S259:Z259" si="446">+S346+ S260+S379</f>
        <v>73201036</v>
      </c>
      <c r="T259" s="106">
        <f t="shared" si="446"/>
        <v>97781927.200000003</v>
      </c>
      <c r="U259" s="106">
        <f t="shared" si="446"/>
        <v>2652430900</v>
      </c>
      <c r="V259" s="106">
        <f t="shared" si="446"/>
        <v>0</v>
      </c>
      <c r="W259" s="106">
        <f t="shared" si="446"/>
        <v>0</v>
      </c>
      <c r="X259" s="106">
        <f t="shared" si="446"/>
        <v>0</v>
      </c>
      <c r="Y259" s="106">
        <f t="shared" si="446"/>
        <v>-88706784</v>
      </c>
      <c r="Z259" s="106">
        <f t="shared" si="446"/>
        <v>0</v>
      </c>
      <c r="AA259" s="290">
        <f t="shared" si="372"/>
        <v>2734707079.1999998</v>
      </c>
      <c r="AB259" s="290">
        <f t="shared" si="351"/>
        <v>7231780552.25</v>
      </c>
      <c r="AC259" s="105">
        <f t="shared" si="352"/>
        <v>9.8625385249587347E-2</v>
      </c>
    </row>
    <row r="260" spans="1:29" s="79" customFormat="1" ht="15.75" x14ac:dyDescent="0.2">
      <c r="A260" s="412"/>
      <c r="B260" s="111" t="s">
        <v>1011</v>
      </c>
      <c r="C260" s="107" t="s">
        <v>1012</v>
      </c>
      <c r="D260" s="106">
        <f>+D261+D344</f>
        <v>0</v>
      </c>
      <c r="E260" s="106">
        <f>SUM('ADICIONES  2018'!C260:K260)</f>
        <v>0</v>
      </c>
      <c r="F260" s="106">
        <f t="shared" ref="F260:J260" si="447">+F261+F344</f>
        <v>0</v>
      </c>
      <c r="G260" s="106">
        <f t="shared" si="447"/>
        <v>0</v>
      </c>
      <c r="H260" s="106">
        <f t="shared" si="447"/>
        <v>0</v>
      </c>
      <c r="I260" s="106">
        <f t="shared" si="447"/>
        <v>0</v>
      </c>
      <c r="J260" s="106">
        <f t="shared" si="447"/>
        <v>0</v>
      </c>
      <c r="K260" s="290">
        <f t="shared" si="370"/>
        <v>0</v>
      </c>
      <c r="L260" s="106">
        <f t="shared" ref="L260:Q260" si="448">+L261+L344</f>
        <v>189900991.05000001</v>
      </c>
      <c r="M260" s="106">
        <f t="shared" si="448"/>
        <v>47049265</v>
      </c>
      <c r="N260" s="106">
        <f t="shared" si="448"/>
        <v>177413568</v>
      </c>
      <c r="O260" s="106">
        <f t="shared" si="448"/>
        <v>15412228</v>
      </c>
      <c r="P260" s="106">
        <f t="shared" si="448"/>
        <v>0</v>
      </c>
      <c r="Q260" s="106">
        <f t="shared" si="448"/>
        <v>60737575</v>
      </c>
      <c r="R260" s="290">
        <f t="shared" ref="R260:R323" si="449">SUM(L260:Q260)</f>
        <v>490513627.05000001</v>
      </c>
      <c r="S260" s="106">
        <f t="shared" ref="S260:Z260" si="450">+S261+S344</f>
        <v>73201036</v>
      </c>
      <c r="T260" s="106">
        <f t="shared" si="450"/>
        <v>97781927.200000003</v>
      </c>
      <c r="U260" s="106">
        <f t="shared" si="450"/>
        <v>0</v>
      </c>
      <c r="V260" s="106">
        <f t="shared" si="450"/>
        <v>0</v>
      </c>
      <c r="W260" s="106">
        <f t="shared" si="450"/>
        <v>0</v>
      </c>
      <c r="X260" s="106">
        <f t="shared" si="450"/>
        <v>0</v>
      </c>
      <c r="Y260" s="106">
        <f t="shared" si="450"/>
        <v>-88706784</v>
      </c>
      <c r="Z260" s="106">
        <f t="shared" si="450"/>
        <v>0</v>
      </c>
      <c r="AA260" s="290">
        <f t="shared" si="372"/>
        <v>82276179.199999988</v>
      </c>
      <c r="AB260" s="290">
        <f t="shared" si="351"/>
        <v>572789806.25</v>
      </c>
      <c r="AC260" s="105">
        <v>0</v>
      </c>
    </row>
    <row r="261" spans="1:29" s="79" customFormat="1" ht="31.5" x14ac:dyDescent="0.2">
      <c r="A261" s="412"/>
      <c r="B261" s="111" t="s">
        <v>1013</v>
      </c>
      <c r="C261" s="107" t="s">
        <v>1014</v>
      </c>
      <c r="D261" s="106">
        <f>SUM(D262:D343)</f>
        <v>0</v>
      </c>
      <c r="E261" s="106">
        <f>SUM('ADICIONES  2018'!C261:K261)</f>
        <v>0</v>
      </c>
      <c r="F261" s="106">
        <f t="shared" ref="F261:J261" si="451">SUM(F262:F343)</f>
        <v>0</v>
      </c>
      <c r="G261" s="106">
        <f t="shared" si="451"/>
        <v>0</v>
      </c>
      <c r="H261" s="106">
        <f t="shared" si="451"/>
        <v>0</v>
      </c>
      <c r="I261" s="106">
        <f t="shared" si="451"/>
        <v>0</v>
      </c>
      <c r="J261" s="106">
        <f t="shared" si="451"/>
        <v>0</v>
      </c>
      <c r="K261" s="290">
        <f t="shared" si="370"/>
        <v>0</v>
      </c>
      <c r="L261" s="106">
        <f t="shared" ref="L261:Q261" si="452">SUM(L262:L343)</f>
        <v>189900991.05000001</v>
      </c>
      <c r="M261" s="106">
        <f t="shared" si="452"/>
        <v>47049265</v>
      </c>
      <c r="N261" s="106">
        <f t="shared" si="452"/>
        <v>177413568</v>
      </c>
      <c r="O261" s="106">
        <f t="shared" si="452"/>
        <v>15412228</v>
      </c>
      <c r="P261" s="106">
        <f t="shared" si="452"/>
        <v>0</v>
      </c>
      <c r="Q261" s="106">
        <f t="shared" si="452"/>
        <v>60737575</v>
      </c>
      <c r="R261" s="290">
        <f t="shared" si="449"/>
        <v>490513627.05000001</v>
      </c>
      <c r="S261" s="106">
        <f t="shared" ref="S261:Z261" si="453">SUM(S262:S343)</f>
        <v>73201036</v>
      </c>
      <c r="T261" s="106">
        <f t="shared" si="453"/>
        <v>97781927.200000003</v>
      </c>
      <c r="U261" s="106">
        <f t="shared" si="453"/>
        <v>0</v>
      </c>
      <c r="V261" s="106">
        <f t="shared" si="453"/>
        <v>0</v>
      </c>
      <c r="W261" s="106">
        <f t="shared" si="453"/>
        <v>0</v>
      </c>
      <c r="X261" s="106">
        <f t="shared" si="453"/>
        <v>0</v>
      </c>
      <c r="Y261" s="106">
        <f t="shared" si="453"/>
        <v>-88706784</v>
      </c>
      <c r="Z261" s="106">
        <f t="shared" si="453"/>
        <v>0</v>
      </c>
      <c r="AA261" s="290">
        <f t="shared" si="372"/>
        <v>82276179.199999988</v>
      </c>
      <c r="AB261" s="290">
        <f t="shared" si="351"/>
        <v>572789806.25</v>
      </c>
      <c r="AC261" s="105">
        <v>0</v>
      </c>
    </row>
    <row r="262" spans="1:29" s="21" customFormat="1" ht="42.75" hidden="1" x14ac:dyDescent="0.2">
      <c r="A262" s="92"/>
      <c r="B262" s="97" t="s">
        <v>1015</v>
      </c>
      <c r="C262" s="98" t="s">
        <v>1016</v>
      </c>
      <c r="D262" s="291"/>
      <c r="E262" s="291">
        <f>SUM('ADICIONES  2018'!C262:K262)</f>
        <v>0</v>
      </c>
      <c r="F262" s="291"/>
      <c r="G262" s="291"/>
      <c r="H262" s="291"/>
      <c r="I262" s="291"/>
      <c r="J262" s="291"/>
      <c r="K262" s="294">
        <f>+D262+E262-F262+G262-H262</f>
        <v>0</v>
      </c>
      <c r="L262" s="291">
        <v>0</v>
      </c>
      <c r="M262" s="291">
        <v>0</v>
      </c>
      <c r="N262" s="291"/>
      <c r="O262" s="291"/>
      <c r="P262" s="291"/>
      <c r="Q262" s="291">
        <v>0</v>
      </c>
      <c r="R262" s="294">
        <f t="shared" si="449"/>
        <v>0</v>
      </c>
      <c r="S262" s="291">
        <v>0</v>
      </c>
      <c r="T262" s="291">
        <v>0</v>
      </c>
      <c r="U262" s="291"/>
      <c r="V262" s="291"/>
      <c r="W262" s="291"/>
      <c r="X262" s="291"/>
      <c r="Y262" s="291"/>
      <c r="Z262" s="291"/>
      <c r="AA262" s="294">
        <f t="shared" ref="AA262:AA325" si="454">SUM(S262:Z262)</f>
        <v>0</v>
      </c>
      <c r="AB262" s="294">
        <f t="shared" si="351"/>
        <v>0</v>
      </c>
      <c r="AC262" s="115" t="e">
        <f t="shared" si="352"/>
        <v>#DIV/0!</v>
      </c>
    </row>
    <row r="263" spans="1:29" s="21" customFormat="1" ht="42.75" hidden="1" x14ac:dyDescent="0.2">
      <c r="A263" s="92"/>
      <c r="B263" s="97" t="s">
        <v>1017</v>
      </c>
      <c r="C263" s="98" t="s">
        <v>1018</v>
      </c>
      <c r="D263" s="291"/>
      <c r="E263" s="291">
        <f>SUM('ADICIONES  2018'!C263:K263)</f>
        <v>0</v>
      </c>
      <c r="F263" s="291"/>
      <c r="G263" s="291"/>
      <c r="H263" s="291"/>
      <c r="I263" s="291"/>
      <c r="J263" s="291"/>
      <c r="K263" s="294">
        <f t="shared" si="370"/>
        <v>0</v>
      </c>
      <c r="L263" s="291">
        <v>0</v>
      </c>
      <c r="M263" s="291">
        <v>0</v>
      </c>
      <c r="N263" s="291"/>
      <c r="O263" s="291"/>
      <c r="P263" s="291"/>
      <c r="Q263" s="291">
        <v>0</v>
      </c>
      <c r="R263" s="294">
        <f t="shared" si="449"/>
        <v>0</v>
      </c>
      <c r="S263" s="291">
        <v>0</v>
      </c>
      <c r="T263" s="291">
        <v>0</v>
      </c>
      <c r="U263" s="291"/>
      <c r="V263" s="291"/>
      <c r="W263" s="291"/>
      <c r="X263" s="291"/>
      <c r="Y263" s="291"/>
      <c r="Z263" s="291"/>
      <c r="AA263" s="294">
        <f t="shared" si="454"/>
        <v>0</v>
      </c>
      <c r="AB263" s="294">
        <f t="shared" si="351"/>
        <v>0</v>
      </c>
      <c r="AC263" s="115" t="e">
        <f t="shared" si="352"/>
        <v>#DIV/0!</v>
      </c>
    </row>
    <row r="264" spans="1:29" s="21" customFormat="1" ht="42.75" hidden="1" x14ac:dyDescent="0.2">
      <c r="A264" s="92"/>
      <c r="B264" s="97" t="s">
        <v>1019</v>
      </c>
      <c r="C264" s="98" t="s">
        <v>1020</v>
      </c>
      <c r="D264" s="291"/>
      <c r="E264" s="291">
        <f>SUM('ADICIONES  2018'!C264:K264)</f>
        <v>0</v>
      </c>
      <c r="F264" s="291"/>
      <c r="G264" s="291"/>
      <c r="H264" s="291"/>
      <c r="I264" s="291"/>
      <c r="J264" s="291"/>
      <c r="K264" s="294">
        <f t="shared" si="370"/>
        <v>0</v>
      </c>
      <c r="L264" s="291">
        <v>0</v>
      </c>
      <c r="M264" s="291">
        <v>0</v>
      </c>
      <c r="N264" s="291"/>
      <c r="O264" s="291"/>
      <c r="P264" s="291"/>
      <c r="Q264" s="291">
        <v>0</v>
      </c>
      <c r="R264" s="294">
        <f t="shared" si="449"/>
        <v>0</v>
      </c>
      <c r="S264" s="291">
        <v>0</v>
      </c>
      <c r="T264" s="291">
        <v>0</v>
      </c>
      <c r="U264" s="291"/>
      <c r="V264" s="291"/>
      <c r="W264" s="291"/>
      <c r="X264" s="291"/>
      <c r="Y264" s="291"/>
      <c r="Z264" s="291"/>
      <c r="AA264" s="294">
        <f t="shared" si="454"/>
        <v>0</v>
      </c>
      <c r="AB264" s="294">
        <f t="shared" si="351"/>
        <v>0</v>
      </c>
      <c r="AC264" s="115" t="e">
        <f t="shared" si="352"/>
        <v>#DIV/0!</v>
      </c>
    </row>
    <row r="265" spans="1:29" s="21" customFormat="1" ht="42.75" hidden="1" x14ac:dyDescent="0.2">
      <c r="A265" s="92"/>
      <c r="B265" s="97" t="s">
        <v>1021</v>
      </c>
      <c r="C265" s="98" t="s">
        <v>1022</v>
      </c>
      <c r="D265" s="291"/>
      <c r="E265" s="291">
        <f>SUM('ADICIONES  2018'!C265:K265)</f>
        <v>0</v>
      </c>
      <c r="F265" s="291"/>
      <c r="G265" s="291"/>
      <c r="H265" s="291"/>
      <c r="I265" s="291"/>
      <c r="J265" s="291"/>
      <c r="K265" s="294">
        <f t="shared" si="370"/>
        <v>0</v>
      </c>
      <c r="L265" s="291">
        <v>0</v>
      </c>
      <c r="M265" s="291">
        <v>0</v>
      </c>
      <c r="N265" s="291"/>
      <c r="O265" s="291"/>
      <c r="P265" s="291"/>
      <c r="Q265" s="291">
        <v>0</v>
      </c>
      <c r="R265" s="294">
        <f t="shared" si="449"/>
        <v>0</v>
      </c>
      <c r="S265" s="291">
        <v>0</v>
      </c>
      <c r="T265" s="291">
        <v>0</v>
      </c>
      <c r="U265" s="291"/>
      <c r="V265" s="291"/>
      <c r="W265" s="291"/>
      <c r="X265" s="291"/>
      <c r="Y265" s="291"/>
      <c r="Z265" s="291"/>
      <c r="AA265" s="294">
        <f t="shared" si="454"/>
        <v>0</v>
      </c>
      <c r="AB265" s="294">
        <f t="shared" si="351"/>
        <v>0</v>
      </c>
      <c r="AC265" s="115" t="e">
        <f t="shared" si="352"/>
        <v>#DIV/0!</v>
      </c>
    </row>
    <row r="266" spans="1:29" s="21" customFormat="1" ht="42.75" hidden="1" x14ac:dyDescent="0.2">
      <c r="A266" s="92"/>
      <c r="B266" s="97" t="s">
        <v>1023</v>
      </c>
      <c r="C266" s="98" t="s">
        <v>1024</v>
      </c>
      <c r="D266" s="291"/>
      <c r="E266" s="291">
        <f>SUM('ADICIONES  2018'!C266:K266)</f>
        <v>0</v>
      </c>
      <c r="F266" s="291"/>
      <c r="G266" s="291"/>
      <c r="H266" s="291"/>
      <c r="I266" s="291"/>
      <c r="J266" s="291"/>
      <c r="K266" s="294">
        <f t="shared" si="370"/>
        <v>0</v>
      </c>
      <c r="L266" s="291">
        <v>0</v>
      </c>
      <c r="M266" s="291">
        <v>0</v>
      </c>
      <c r="N266" s="291"/>
      <c r="O266" s="291"/>
      <c r="P266" s="291"/>
      <c r="Q266" s="291">
        <v>0</v>
      </c>
      <c r="R266" s="294">
        <f t="shared" si="449"/>
        <v>0</v>
      </c>
      <c r="S266" s="291">
        <v>0</v>
      </c>
      <c r="T266" s="291">
        <v>0</v>
      </c>
      <c r="U266" s="291"/>
      <c r="V266" s="291"/>
      <c r="W266" s="291"/>
      <c r="X266" s="291"/>
      <c r="Y266" s="291"/>
      <c r="Z266" s="291"/>
      <c r="AA266" s="294">
        <f t="shared" si="454"/>
        <v>0</v>
      </c>
      <c r="AB266" s="294">
        <f t="shared" si="351"/>
        <v>0</v>
      </c>
      <c r="AC266" s="115" t="e">
        <f t="shared" si="352"/>
        <v>#DIV/0!</v>
      </c>
    </row>
    <row r="267" spans="1:29" s="21" customFormat="1" ht="42.75" x14ac:dyDescent="0.2">
      <c r="A267" s="92"/>
      <c r="B267" s="97" t="s">
        <v>1025</v>
      </c>
      <c r="C267" s="98" t="s">
        <v>1026</v>
      </c>
      <c r="D267" s="291"/>
      <c r="E267" s="291">
        <f>SUM('ADICIONES  2018'!C267:K267)</f>
        <v>0</v>
      </c>
      <c r="F267" s="291"/>
      <c r="G267" s="291"/>
      <c r="H267" s="291"/>
      <c r="I267" s="291"/>
      <c r="J267" s="291"/>
      <c r="K267" s="294">
        <f t="shared" si="370"/>
        <v>0</v>
      </c>
      <c r="L267" s="291">
        <v>0</v>
      </c>
      <c r="M267" s="291">
        <v>14475776</v>
      </c>
      <c r="N267" s="291">
        <v>88706784</v>
      </c>
      <c r="O267" s="291"/>
      <c r="P267" s="291"/>
      <c r="Q267" s="291">
        <v>0</v>
      </c>
      <c r="R267" s="294">
        <f t="shared" si="449"/>
        <v>103182560</v>
      </c>
      <c r="S267" s="291">
        <v>0</v>
      </c>
      <c r="T267" s="291">
        <v>0</v>
      </c>
      <c r="U267" s="291"/>
      <c r="V267" s="291"/>
      <c r="W267" s="291"/>
      <c r="X267" s="291"/>
      <c r="Y267" s="291">
        <v>-88706784</v>
      </c>
      <c r="Z267" s="291"/>
      <c r="AA267" s="294">
        <f t="shared" si="454"/>
        <v>-88706784</v>
      </c>
      <c r="AB267" s="294">
        <f t="shared" si="351"/>
        <v>14475776</v>
      </c>
      <c r="AC267" s="115">
        <v>0</v>
      </c>
    </row>
    <row r="268" spans="1:29" s="21" customFormat="1" ht="42.75" hidden="1" x14ac:dyDescent="0.2">
      <c r="A268" s="92"/>
      <c r="B268" s="97" t="s">
        <v>1027</v>
      </c>
      <c r="C268" s="98" t="s">
        <v>1028</v>
      </c>
      <c r="D268" s="291"/>
      <c r="E268" s="291">
        <f>SUM('ADICIONES  2018'!C268:K268)</f>
        <v>0</v>
      </c>
      <c r="F268" s="291"/>
      <c r="G268" s="291"/>
      <c r="H268" s="291"/>
      <c r="I268" s="291"/>
      <c r="J268" s="291"/>
      <c r="K268" s="294">
        <f t="shared" si="370"/>
        <v>0</v>
      </c>
      <c r="L268" s="291">
        <v>0</v>
      </c>
      <c r="M268" s="291">
        <v>0</v>
      </c>
      <c r="N268" s="291"/>
      <c r="O268" s="291"/>
      <c r="P268" s="291"/>
      <c r="Q268" s="291">
        <v>0</v>
      </c>
      <c r="R268" s="294">
        <f t="shared" si="449"/>
        <v>0</v>
      </c>
      <c r="S268" s="291">
        <v>0</v>
      </c>
      <c r="T268" s="291">
        <v>0</v>
      </c>
      <c r="U268" s="291"/>
      <c r="V268" s="291"/>
      <c r="W268" s="291"/>
      <c r="X268" s="291"/>
      <c r="Y268" s="291"/>
      <c r="Z268" s="291"/>
      <c r="AA268" s="294">
        <f t="shared" si="454"/>
        <v>0</v>
      </c>
      <c r="AB268" s="294">
        <f t="shared" si="351"/>
        <v>0</v>
      </c>
      <c r="AC268" s="115" t="e">
        <f t="shared" si="352"/>
        <v>#DIV/0!</v>
      </c>
    </row>
    <row r="269" spans="1:29" s="21" customFormat="1" ht="42.75" hidden="1" x14ac:dyDescent="0.2">
      <c r="A269" s="92"/>
      <c r="B269" s="97" t="s">
        <v>1029</v>
      </c>
      <c r="C269" s="98" t="s">
        <v>1030</v>
      </c>
      <c r="D269" s="291"/>
      <c r="E269" s="291">
        <f>SUM('ADICIONES  2018'!C269:K269)</f>
        <v>0</v>
      </c>
      <c r="F269" s="291"/>
      <c r="G269" s="291"/>
      <c r="H269" s="291"/>
      <c r="I269" s="291"/>
      <c r="J269" s="291"/>
      <c r="K269" s="294">
        <f t="shared" si="370"/>
        <v>0</v>
      </c>
      <c r="L269" s="291">
        <v>0</v>
      </c>
      <c r="M269" s="291">
        <v>0</v>
      </c>
      <c r="N269" s="291"/>
      <c r="O269" s="291"/>
      <c r="P269" s="291"/>
      <c r="Q269" s="291">
        <v>0</v>
      </c>
      <c r="R269" s="294">
        <f t="shared" si="449"/>
        <v>0</v>
      </c>
      <c r="S269" s="291">
        <v>0</v>
      </c>
      <c r="T269" s="291">
        <v>0</v>
      </c>
      <c r="U269" s="291"/>
      <c r="V269" s="291"/>
      <c r="W269" s="291"/>
      <c r="X269" s="291"/>
      <c r="Y269" s="291"/>
      <c r="Z269" s="291"/>
      <c r="AA269" s="294">
        <f t="shared" si="454"/>
        <v>0</v>
      </c>
      <c r="AB269" s="294">
        <f t="shared" si="351"/>
        <v>0</v>
      </c>
      <c r="AC269" s="115" t="e">
        <f t="shared" si="352"/>
        <v>#DIV/0!</v>
      </c>
    </row>
    <row r="270" spans="1:29" s="21" customFormat="1" ht="42.75" x14ac:dyDescent="0.2">
      <c r="A270" s="92"/>
      <c r="B270" s="97" t="s">
        <v>1031</v>
      </c>
      <c r="C270" s="98" t="s">
        <v>1032</v>
      </c>
      <c r="D270" s="291"/>
      <c r="E270" s="291">
        <f>SUM('ADICIONES  2018'!C270:K270)</f>
        <v>0</v>
      </c>
      <c r="F270" s="291"/>
      <c r="G270" s="291"/>
      <c r="H270" s="291"/>
      <c r="I270" s="291"/>
      <c r="J270" s="291"/>
      <c r="K270" s="294">
        <f t="shared" si="370"/>
        <v>0</v>
      </c>
      <c r="L270" s="291">
        <v>0</v>
      </c>
      <c r="M270" s="291">
        <v>0</v>
      </c>
      <c r="N270" s="291"/>
      <c r="O270" s="291"/>
      <c r="P270" s="291"/>
      <c r="Q270" s="291">
        <v>0</v>
      </c>
      <c r="R270" s="294">
        <f t="shared" si="449"/>
        <v>0</v>
      </c>
      <c r="S270" s="291">
        <v>0</v>
      </c>
      <c r="T270" s="291">
        <v>5070364</v>
      </c>
      <c r="U270" s="291"/>
      <c r="V270" s="291"/>
      <c r="W270" s="291"/>
      <c r="X270" s="291"/>
      <c r="Y270" s="291"/>
      <c r="Z270" s="291"/>
      <c r="AA270" s="294">
        <f t="shared" si="454"/>
        <v>5070364</v>
      </c>
      <c r="AB270" s="294">
        <f t="shared" si="351"/>
        <v>5070364</v>
      </c>
      <c r="AC270" s="115">
        <v>0</v>
      </c>
    </row>
    <row r="271" spans="1:29" s="21" customFormat="1" ht="42.75" hidden="1" x14ac:dyDescent="0.2">
      <c r="A271" s="92"/>
      <c r="B271" s="97" t="s">
        <v>1033</v>
      </c>
      <c r="C271" s="98" t="s">
        <v>1034</v>
      </c>
      <c r="D271" s="291"/>
      <c r="E271" s="291">
        <f>SUM('ADICIONES  2018'!C271:K271)</f>
        <v>0</v>
      </c>
      <c r="F271" s="291"/>
      <c r="G271" s="291"/>
      <c r="H271" s="291"/>
      <c r="I271" s="291"/>
      <c r="J271" s="291"/>
      <c r="K271" s="294">
        <f t="shared" si="370"/>
        <v>0</v>
      </c>
      <c r="L271" s="291">
        <v>0</v>
      </c>
      <c r="M271" s="291">
        <v>0</v>
      </c>
      <c r="N271" s="291"/>
      <c r="O271" s="291"/>
      <c r="P271" s="291"/>
      <c r="Q271" s="291">
        <v>0</v>
      </c>
      <c r="R271" s="294">
        <f t="shared" si="449"/>
        <v>0</v>
      </c>
      <c r="S271" s="291">
        <v>0</v>
      </c>
      <c r="T271" s="291">
        <v>0</v>
      </c>
      <c r="U271" s="291"/>
      <c r="V271" s="291"/>
      <c r="W271" s="291"/>
      <c r="X271" s="291"/>
      <c r="Y271" s="291"/>
      <c r="Z271" s="291"/>
      <c r="AA271" s="294">
        <f t="shared" si="454"/>
        <v>0</v>
      </c>
      <c r="AB271" s="294">
        <f t="shared" si="351"/>
        <v>0</v>
      </c>
      <c r="AC271" s="115" t="e">
        <f t="shared" si="352"/>
        <v>#DIV/0!</v>
      </c>
    </row>
    <row r="272" spans="1:29" s="21" customFormat="1" ht="42.75" hidden="1" x14ac:dyDescent="0.2">
      <c r="A272" s="92"/>
      <c r="B272" s="97" t="s">
        <v>1035</v>
      </c>
      <c r="C272" s="98" t="s">
        <v>1036</v>
      </c>
      <c r="D272" s="291"/>
      <c r="E272" s="291">
        <f>SUM('ADICIONES  2018'!C272:K272)</f>
        <v>0</v>
      </c>
      <c r="F272" s="291"/>
      <c r="G272" s="291"/>
      <c r="H272" s="291"/>
      <c r="I272" s="291"/>
      <c r="J272" s="291"/>
      <c r="K272" s="294">
        <f t="shared" si="370"/>
        <v>0</v>
      </c>
      <c r="L272" s="291">
        <v>0</v>
      </c>
      <c r="M272" s="291">
        <v>0</v>
      </c>
      <c r="N272" s="291"/>
      <c r="O272" s="291"/>
      <c r="P272" s="291"/>
      <c r="Q272" s="291">
        <v>0</v>
      </c>
      <c r="R272" s="294">
        <f t="shared" si="449"/>
        <v>0</v>
      </c>
      <c r="S272" s="291">
        <v>0</v>
      </c>
      <c r="T272" s="291">
        <v>0</v>
      </c>
      <c r="U272" s="291"/>
      <c r="V272" s="291"/>
      <c r="W272" s="291"/>
      <c r="X272" s="291"/>
      <c r="Y272" s="291"/>
      <c r="Z272" s="291"/>
      <c r="AA272" s="294">
        <f t="shared" si="454"/>
        <v>0</v>
      </c>
      <c r="AB272" s="294">
        <f t="shared" si="351"/>
        <v>0</v>
      </c>
      <c r="AC272" s="115" t="e">
        <f t="shared" si="352"/>
        <v>#DIV/0!</v>
      </c>
    </row>
    <row r="273" spans="1:29" s="21" customFormat="1" ht="28.5" x14ac:dyDescent="0.2">
      <c r="A273" s="92"/>
      <c r="B273" s="97" t="s">
        <v>1037</v>
      </c>
      <c r="C273" s="98" t="s">
        <v>1038</v>
      </c>
      <c r="D273" s="291"/>
      <c r="E273" s="291">
        <f>SUM('ADICIONES  2018'!C273:K273)</f>
        <v>0</v>
      </c>
      <c r="F273" s="291"/>
      <c r="G273" s="291"/>
      <c r="H273" s="291"/>
      <c r="I273" s="291"/>
      <c r="J273" s="291"/>
      <c r="K273" s="294">
        <f t="shared" si="370"/>
        <v>0</v>
      </c>
      <c r="L273" s="291">
        <v>0</v>
      </c>
      <c r="M273" s="291">
        <v>28902912</v>
      </c>
      <c r="N273" s="291"/>
      <c r="O273" s="291"/>
      <c r="P273" s="291"/>
      <c r="Q273" s="291">
        <v>0</v>
      </c>
      <c r="R273" s="294">
        <f t="shared" si="449"/>
        <v>28902912</v>
      </c>
      <c r="S273" s="291">
        <v>0</v>
      </c>
      <c r="T273" s="291">
        <v>11767886</v>
      </c>
      <c r="U273" s="291"/>
      <c r="V273" s="291"/>
      <c r="W273" s="291"/>
      <c r="X273" s="291"/>
      <c r="Y273" s="291"/>
      <c r="Z273" s="291"/>
      <c r="AA273" s="294">
        <f t="shared" si="454"/>
        <v>11767886</v>
      </c>
      <c r="AB273" s="294">
        <f t="shared" si="351"/>
        <v>40670798</v>
      </c>
      <c r="AC273" s="115">
        <v>0</v>
      </c>
    </row>
    <row r="274" spans="1:29" s="21" customFormat="1" ht="42.75" hidden="1" x14ac:dyDescent="0.2">
      <c r="A274" s="92"/>
      <c r="B274" s="97" t="s">
        <v>1039</v>
      </c>
      <c r="C274" s="98" t="s">
        <v>1040</v>
      </c>
      <c r="D274" s="291"/>
      <c r="E274" s="291">
        <f>SUM('ADICIONES  2018'!C274:K274)</f>
        <v>0</v>
      </c>
      <c r="F274" s="291"/>
      <c r="G274" s="291"/>
      <c r="H274" s="291"/>
      <c r="I274" s="291"/>
      <c r="J274" s="291"/>
      <c r="K274" s="294">
        <f t="shared" si="370"/>
        <v>0</v>
      </c>
      <c r="L274" s="291">
        <v>0</v>
      </c>
      <c r="M274" s="291">
        <v>0</v>
      </c>
      <c r="N274" s="291"/>
      <c r="O274" s="291"/>
      <c r="P274" s="291"/>
      <c r="Q274" s="291">
        <v>0</v>
      </c>
      <c r="R274" s="294">
        <f t="shared" si="449"/>
        <v>0</v>
      </c>
      <c r="S274" s="291">
        <v>0</v>
      </c>
      <c r="T274" s="291">
        <v>0</v>
      </c>
      <c r="U274" s="291"/>
      <c r="V274" s="291"/>
      <c r="W274" s="291"/>
      <c r="X274" s="291"/>
      <c r="Y274" s="291"/>
      <c r="Z274" s="291"/>
      <c r="AA274" s="294">
        <f t="shared" si="454"/>
        <v>0</v>
      </c>
      <c r="AB274" s="294">
        <f t="shared" si="351"/>
        <v>0</v>
      </c>
      <c r="AC274" s="115" t="e">
        <f t="shared" si="352"/>
        <v>#DIV/0!</v>
      </c>
    </row>
    <row r="275" spans="1:29" s="21" customFormat="1" ht="42.75" x14ac:dyDescent="0.2">
      <c r="A275" s="92"/>
      <c r="B275" s="97" t="s">
        <v>1041</v>
      </c>
      <c r="C275" s="98" t="s">
        <v>1042</v>
      </c>
      <c r="D275" s="291"/>
      <c r="E275" s="291">
        <f>SUM('ADICIONES  2018'!C275:K275)</f>
        <v>0</v>
      </c>
      <c r="F275" s="291"/>
      <c r="G275" s="291"/>
      <c r="H275" s="291"/>
      <c r="I275" s="291"/>
      <c r="J275" s="291"/>
      <c r="K275" s="294">
        <f t="shared" si="370"/>
        <v>0</v>
      </c>
      <c r="L275" s="291">
        <v>0</v>
      </c>
      <c r="M275" s="291">
        <v>0</v>
      </c>
      <c r="N275" s="291"/>
      <c r="O275" s="291"/>
      <c r="P275" s="291"/>
      <c r="Q275" s="291">
        <v>5588655</v>
      </c>
      <c r="R275" s="294">
        <f t="shared" si="449"/>
        <v>5588655</v>
      </c>
      <c r="S275" s="291">
        <v>0</v>
      </c>
      <c r="T275" s="291">
        <v>0</v>
      </c>
      <c r="U275" s="291"/>
      <c r="V275" s="291"/>
      <c r="W275" s="291"/>
      <c r="X275" s="291"/>
      <c r="Y275" s="291"/>
      <c r="Z275" s="291"/>
      <c r="AA275" s="294">
        <f t="shared" si="454"/>
        <v>0</v>
      </c>
      <c r="AB275" s="294">
        <f t="shared" si="351"/>
        <v>5588655</v>
      </c>
      <c r="AC275" s="115">
        <v>0</v>
      </c>
    </row>
    <row r="276" spans="1:29" s="21" customFormat="1" ht="28.5" x14ac:dyDescent="0.2">
      <c r="A276" s="92"/>
      <c r="B276" s="97" t="s">
        <v>1043</v>
      </c>
      <c r="C276" s="98" t="s">
        <v>1044</v>
      </c>
      <c r="D276" s="291"/>
      <c r="E276" s="291">
        <f>SUM('ADICIONES  2018'!C276:K276)</f>
        <v>0</v>
      </c>
      <c r="F276" s="291"/>
      <c r="G276" s="291"/>
      <c r="H276" s="291"/>
      <c r="I276" s="291"/>
      <c r="J276" s="291"/>
      <c r="K276" s="294">
        <f t="shared" si="370"/>
        <v>0</v>
      </c>
      <c r="L276" s="291">
        <v>0</v>
      </c>
      <c r="M276" s="291">
        <v>0</v>
      </c>
      <c r="N276" s="291"/>
      <c r="O276" s="291"/>
      <c r="P276" s="291"/>
      <c r="Q276" s="291">
        <v>41013540</v>
      </c>
      <c r="R276" s="294">
        <f t="shared" si="449"/>
        <v>41013540</v>
      </c>
      <c r="S276" s="291">
        <v>0</v>
      </c>
      <c r="T276" s="291">
        <v>0</v>
      </c>
      <c r="U276" s="291"/>
      <c r="V276" s="291"/>
      <c r="W276" s="291"/>
      <c r="X276" s="291"/>
      <c r="Y276" s="291"/>
      <c r="Z276" s="291"/>
      <c r="AA276" s="294">
        <f t="shared" si="454"/>
        <v>0</v>
      </c>
      <c r="AB276" s="294">
        <f t="shared" si="351"/>
        <v>41013540</v>
      </c>
      <c r="AC276" s="115">
        <v>0</v>
      </c>
    </row>
    <row r="277" spans="1:29" s="21" customFormat="1" ht="42.75" hidden="1" x14ac:dyDescent="0.2">
      <c r="A277" s="92"/>
      <c r="B277" s="97" t="s">
        <v>1045</v>
      </c>
      <c r="C277" s="98" t="s">
        <v>1046</v>
      </c>
      <c r="D277" s="291"/>
      <c r="E277" s="291">
        <f>SUM('ADICIONES  2018'!C277:K277)</f>
        <v>0</v>
      </c>
      <c r="F277" s="291"/>
      <c r="G277" s="291"/>
      <c r="H277" s="291"/>
      <c r="I277" s="291"/>
      <c r="J277" s="291"/>
      <c r="K277" s="294">
        <f t="shared" si="370"/>
        <v>0</v>
      </c>
      <c r="L277" s="291">
        <v>0</v>
      </c>
      <c r="M277" s="291">
        <v>0</v>
      </c>
      <c r="N277" s="291"/>
      <c r="O277" s="291"/>
      <c r="P277" s="291"/>
      <c r="Q277" s="291">
        <v>0</v>
      </c>
      <c r="R277" s="294">
        <f t="shared" si="449"/>
        <v>0</v>
      </c>
      <c r="S277" s="291">
        <v>0</v>
      </c>
      <c r="T277" s="291">
        <v>0</v>
      </c>
      <c r="U277" s="291"/>
      <c r="V277" s="291"/>
      <c r="W277" s="291"/>
      <c r="X277" s="291"/>
      <c r="Y277" s="291"/>
      <c r="Z277" s="291"/>
      <c r="AA277" s="294">
        <f t="shared" si="454"/>
        <v>0</v>
      </c>
      <c r="AB277" s="294">
        <f t="shared" si="351"/>
        <v>0</v>
      </c>
      <c r="AC277" s="115" t="e">
        <f t="shared" si="352"/>
        <v>#DIV/0!</v>
      </c>
    </row>
    <row r="278" spans="1:29" s="21" customFormat="1" ht="42.75" hidden="1" x14ac:dyDescent="0.2">
      <c r="A278" s="92"/>
      <c r="B278" s="97" t="s">
        <v>1047</v>
      </c>
      <c r="C278" s="98" t="s">
        <v>1048</v>
      </c>
      <c r="D278" s="291"/>
      <c r="E278" s="291">
        <f>SUM('ADICIONES  2018'!C278:K278)</f>
        <v>0</v>
      </c>
      <c r="F278" s="291"/>
      <c r="G278" s="291"/>
      <c r="H278" s="291"/>
      <c r="I278" s="291"/>
      <c r="J278" s="291"/>
      <c r="K278" s="294">
        <f t="shared" si="370"/>
        <v>0</v>
      </c>
      <c r="L278" s="291">
        <v>0</v>
      </c>
      <c r="M278" s="291">
        <v>0</v>
      </c>
      <c r="N278" s="291"/>
      <c r="O278" s="291"/>
      <c r="P278" s="291"/>
      <c r="Q278" s="291">
        <v>0</v>
      </c>
      <c r="R278" s="294">
        <f t="shared" si="449"/>
        <v>0</v>
      </c>
      <c r="S278" s="291">
        <v>0</v>
      </c>
      <c r="T278" s="291">
        <v>0</v>
      </c>
      <c r="U278" s="291"/>
      <c r="V278" s="291"/>
      <c r="W278" s="291"/>
      <c r="X278" s="291"/>
      <c r="Y278" s="291"/>
      <c r="Z278" s="291"/>
      <c r="AA278" s="294">
        <f t="shared" si="454"/>
        <v>0</v>
      </c>
      <c r="AB278" s="294">
        <f t="shared" si="351"/>
        <v>0</v>
      </c>
      <c r="AC278" s="115" t="e">
        <f t="shared" si="352"/>
        <v>#DIV/0!</v>
      </c>
    </row>
    <row r="279" spans="1:29" s="21" customFormat="1" ht="42.75" hidden="1" x14ac:dyDescent="0.2">
      <c r="A279" s="92"/>
      <c r="B279" s="97" t="s">
        <v>1049</v>
      </c>
      <c r="C279" s="98" t="s">
        <v>1050</v>
      </c>
      <c r="D279" s="291"/>
      <c r="E279" s="291">
        <f>SUM('ADICIONES  2018'!C279:K279)</f>
        <v>0</v>
      </c>
      <c r="F279" s="291"/>
      <c r="G279" s="291"/>
      <c r="H279" s="291"/>
      <c r="I279" s="291"/>
      <c r="J279" s="291"/>
      <c r="K279" s="294">
        <f t="shared" si="370"/>
        <v>0</v>
      </c>
      <c r="L279" s="291">
        <v>0</v>
      </c>
      <c r="M279" s="291">
        <v>0</v>
      </c>
      <c r="N279" s="291"/>
      <c r="O279" s="291"/>
      <c r="P279" s="291"/>
      <c r="Q279" s="291">
        <v>0</v>
      </c>
      <c r="R279" s="294">
        <f t="shared" si="449"/>
        <v>0</v>
      </c>
      <c r="S279" s="291">
        <v>0</v>
      </c>
      <c r="T279" s="291">
        <v>0</v>
      </c>
      <c r="U279" s="291"/>
      <c r="V279" s="291"/>
      <c r="W279" s="291"/>
      <c r="X279" s="291"/>
      <c r="Y279" s="291"/>
      <c r="Z279" s="291"/>
      <c r="AA279" s="294">
        <f t="shared" si="454"/>
        <v>0</v>
      </c>
      <c r="AB279" s="294">
        <f t="shared" si="351"/>
        <v>0</v>
      </c>
      <c r="AC279" s="115" t="e">
        <f t="shared" si="352"/>
        <v>#DIV/0!</v>
      </c>
    </row>
    <row r="280" spans="1:29" s="21" customFormat="1" ht="42.75" hidden="1" x14ac:dyDescent="0.2">
      <c r="A280" s="92"/>
      <c r="B280" s="97" t="s">
        <v>1051</v>
      </c>
      <c r="C280" s="98" t="s">
        <v>1052</v>
      </c>
      <c r="D280" s="291"/>
      <c r="E280" s="291">
        <f>SUM('ADICIONES  2018'!C280:K280)</f>
        <v>0</v>
      </c>
      <c r="F280" s="291"/>
      <c r="G280" s="291"/>
      <c r="H280" s="291"/>
      <c r="I280" s="291"/>
      <c r="J280" s="291"/>
      <c r="K280" s="294">
        <f t="shared" si="370"/>
        <v>0</v>
      </c>
      <c r="L280" s="291">
        <v>0</v>
      </c>
      <c r="M280" s="291">
        <v>0</v>
      </c>
      <c r="N280" s="291"/>
      <c r="O280" s="291"/>
      <c r="P280" s="291"/>
      <c r="Q280" s="291">
        <v>0</v>
      </c>
      <c r="R280" s="294">
        <f t="shared" si="449"/>
        <v>0</v>
      </c>
      <c r="S280" s="291">
        <v>0</v>
      </c>
      <c r="T280" s="291">
        <v>0</v>
      </c>
      <c r="U280" s="291"/>
      <c r="V280" s="291"/>
      <c r="W280" s="291"/>
      <c r="X280" s="291"/>
      <c r="Y280" s="291"/>
      <c r="Z280" s="291"/>
      <c r="AA280" s="294">
        <f t="shared" si="454"/>
        <v>0</v>
      </c>
      <c r="AB280" s="294">
        <f t="shared" si="351"/>
        <v>0</v>
      </c>
      <c r="AC280" s="115" t="e">
        <f t="shared" si="352"/>
        <v>#DIV/0!</v>
      </c>
    </row>
    <row r="281" spans="1:29" s="21" customFormat="1" ht="42.75" hidden="1" x14ac:dyDescent="0.2">
      <c r="A281" s="92"/>
      <c r="B281" s="97" t="s">
        <v>1053</v>
      </c>
      <c r="C281" s="98" t="s">
        <v>1054</v>
      </c>
      <c r="D281" s="291"/>
      <c r="E281" s="291">
        <f>SUM('ADICIONES  2018'!C281:K281)</f>
        <v>0</v>
      </c>
      <c r="F281" s="291"/>
      <c r="G281" s="291"/>
      <c r="H281" s="291"/>
      <c r="I281" s="291"/>
      <c r="J281" s="291"/>
      <c r="K281" s="294">
        <f t="shared" si="370"/>
        <v>0</v>
      </c>
      <c r="L281" s="291">
        <v>0</v>
      </c>
      <c r="M281" s="291">
        <v>0</v>
      </c>
      <c r="N281" s="291"/>
      <c r="O281" s="291"/>
      <c r="P281" s="291"/>
      <c r="Q281" s="291">
        <v>0</v>
      </c>
      <c r="R281" s="294">
        <f t="shared" si="449"/>
        <v>0</v>
      </c>
      <c r="S281" s="291">
        <v>0</v>
      </c>
      <c r="T281" s="291">
        <v>0</v>
      </c>
      <c r="U281" s="291"/>
      <c r="V281" s="291"/>
      <c r="W281" s="291"/>
      <c r="X281" s="291"/>
      <c r="Y281" s="291"/>
      <c r="Z281" s="291"/>
      <c r="AA281" s="294">
        <f t="shared" si="454"/>
        <v>0</v>
      </c>
      <c r="AB281" s="294">
        <f t="shared" si="351"/>
        <v>0</v>
      </c>
      <c r="AC281" s="115" t="e">
        <f t="shared" si="352"/>
        <v>#DIV/0!</v>
      </c>
    </row>
    <row r="282" spans="1:29" s="21" customFormat="1" ht="42.75" hidden="1" x14ac:dyDescent="0.2">
      <c r="A282" s="92"/>
      <c r="B282" s="97" t="s">
        <v>1055</v>
      </c>
      <c r="C282" s="98" t="s">
        <v>1056</v>
      </c>
      <c r="D282" s="291"/>
      <c r="E282" s="291">
        <f>SUM('ADICIONES  2018'!C282:K282)</f>
        <v>0</v>
      </c>
      <c r="F282" s="291"/>
      <c r="G282" s="291"/>
      <c r="H282" s="291"/>
      <c r="I282" s="291"/>
      <c r="J282" s="291"/>
      <c r="K282" s="294">
        <f t="shared" si="370"/>
        <v>0</v>
      </c>
      <c r="L282" s="291">
        <v>0</v>
      </c>
      <c r="M282" s="291">
        <v>0</v>
      </c>
      <c r="N282" s="291"/>
      <c r="O282" s="291"/>
      <c r="P282" s="291"/>
      <c r="Q282" s="291">
        <v>0</v>
      </c>
      <c r="R282" s="294">
        <f t="shared" si="449"/>
        <v>0</v>
      </c>
      <c r="S282" s="291">
        <v>0</v>
      </c>
      <c r="T282" s="291">
        <v>0</v>
      </c>
      <c r="U282" s="291"/>
      <c r="V282" s="291"/>
      <c r="W282" s="291"/>
      <c r="X282" s="291"/>
      <c r="Y282" s="291"/>
      <c r="Z282" s="291"/>
      <c r="AA282" s="294">
        <f t="shared" si="454"/>
        <v>0</v>
      </c>
      <c r="AB282" s="294">
        <f t="shared" si="351"/>
        <v>0</v>
      </c>
      <c r="AC282" s="115" t="e">
        <f t="shared" si="352"/>
        <v>#DIV/0!</v>
      </c>
    </row>
    <row r="283" spans="1:29" s="21" customFormat="1" ht="28.5" hidden="1" x14ac:dyDescent="0.2">
      <c r="A283" s="92"/>
      <c r="B283" s="97" t="s">
        <v>1057</v>
      </c>
      <c r="C283" s="98" t="s">
        <v>1058</v>
      </c>
      <c r="D283" s="291"/>
      <c r="E283" s="291">
        <f>SUM('ADICIONES  2018'!C283:K283)</f>
        <v>0</v>
      </c>
      <c r="F283" s="291"/>
      <c r="G283" s="291"/>
      <c r="H283" s="291"/>
      <c r="I283" s="291"/>
      <c r="J283" s="291"/>
      <c r="K283" s="294">
        <f t="shared" si="370"/>
        <v>0</v>
      </c>
      <c r="L283" s="291">
        <v>0</v>
      </c>
      <c r="M283" s="291">
        <v>0</v>
      </c>
      <c r="N283" s="291"/>
      <c r="O283" s="291"/>
      <c r="P283" s="291"/>
      <c r="Q283" s="291">
        <v>0</v>
      </c>
      <c r="R283" s="294">
        <f t="shared" si="449"/>
        <v>0</v>
      </c>
      <c r="S283" s="291">
        <v>0</v>
      </c>
      <c r="T283" s="291">
        <v>0</v>
      </c>
      <c r="U283" s="291"/>
      <c r="V283" s="291"/>
      <c r="W283" s="291"/>
      <c r="X283" s="291"/>
      <c r="Y283" s="291"/>
      <c r="Z283" s="291"/>
      <c r="AA283" s="294">
        <f t="shared" si="454"/>
        <v>0</v>
      </c>
      <c r="AB283" s="294">
        <f t="shared" si="351"/>
        <v>0</v>
      </c>
      <c r="AC283" s="115" t="e">
        <f t="shared" si="352"/>
        <v>#DIV/0!</v>
      </c>
    </row>
    <row r="284" spans="1:29" s="21" customFormat="1" ht="42.75" x14ac:dyDescent="0.2">
      <c r="A284" s="92"/>
      <c r="B284" s="97" t="s">
        <v>1059</v>
      </c>
      <c r="C284" s="98" t="s">
        <v>1060</v>
      </c>
      <c r="D284" s="291"/>
      <c r="E284" s="291">
        <f>SUM('ADICIONES  2018'!C284:K284)</f>
        <v>0</v>
      </c>
      <c r="F284" s="291"/>
      <c r="G284" s="291"/>
      <c r="H284" s="291"/>
      <c r="I284" s="291"/>
      <c r="J284" s="291"/>
      <c r="K284" s="294">
        <f t="shared" si="370"/>
        <v>0</v>
      </c>
      <c r="L284" s="291">
        <v>0</v>
      </c>
      <c r="M284" s="291">
        <v>0</v>
      </c>
      <c r="N284" s="291"/>
      <c r="O284" s="291"/>
      <c r="P284" s="291"/>
      <c r="Q284" s="291">
        <v>0</v>
      </c>
      <c r="R284" s="294">
        <f t="shared" si="449"/>
        <v>0</v>
      </c>
      <c r="S284" s="291">
        <v>0</v>
      </c>
      <c r="T284" s="291">
        <v>35789701</v>
      </c>
      <c r="U284" s="291"/>
      <c r="V284" s="291"/>
      <c r="W284" s="291"/>
      <c r="X284" s="291"/>
      <c r="Y284" s="291"/>
      <c r="Z284" s="291"/>
      <c r="AA284" s="294">
        <f t="shared" si="454"/>
        <v>35789701</v>
      </c>
      <c r="AB284" s="294">
        <f t="shared" si="351"/>
        <v>35789701</v>
      </c>
      <c r="AC284" s="115">
        <v>0</v>
      </c>
    </row>
    <row r="285" spans="1:29" s="21" customFormat="1" ht="42.75" hidden="1" x14ac:dyDescent="0.2">
      <c r="A285" s="92"/>
      <c r="B285" s="97" t="s">
        <v>1061</v>
      </c>
      <c r="C285" s="98" t="s">
        <v>1062</v>
      </c>
      <c r="D285" s="291"/>
      <c r="E285" s="291">
        <f>SUM('ADICIONES  2018'!C285:K285)</f>
        <v>0</v>
      </c>
      <c r="F285" s="291"/>
      <c r="G285" s="291"/>
      <c r="H285" s="291"/>
      <c r="I285" s="291"/>
      <c r="J285" s="291"/>
      <c r="K285" s="294">
        <f t="shared" si="370"/>
        <v>0</v>
      </c>
      <c r="L285" s="291">
        <v>0</v>
      </c>
      <c r="M285" s="291">
        <v>0</v>
      </c>
      <c r="N285" s="291"/>
      <c r="O285" s="291"/>
      <c r="P285" s="291"/>
      <c r="Q285" s="291">
        <v>0</v>
      </c>
      <c r="R285" s="294">
        <f t="shared" si="449"/>
        <v>0</v>
      </c>
      <c r="S285" s="291">
        <v>0</v>
      </c>
      <c r="T285" s="291">
        <v>0</v>
      </c>
      <c r="U285" s="291"/>
      <c r="V285" s="291"/>
      <c r="W285" s="291"/>
      <c r="X285" s="291"/>
      <c r="Y285" s="291"/>
      <c r="Z285" s="291"/>
      <c r="AA285" s="294">
        <f t="shared" si="454"/>
        <v>0</v>
      </c>
      <c r="AB285" s="294">
        <f t="shared" si="351"/>
        <v>0</v>
      </c>
      <c r="AC285" s="115" t="e">
        <f t="shared" si="352"/>
        <v>#DIV/0!</v>
      </c>
    </row>
    <row r="286" spans="1:29" s="21" customFormat="1" ht="42.75" hidden="1" x14ac:dyDescent="0.2">
      <c r="A286" s="92"/>
      <c r="B286" s="97" t="s">
        <v>1063</v>
      </c>
      <c r="C286" s="98" t="s">
        <v>1064</v>
      </c>
      <c r="D286" s="291"/>
      <c r="E286" s="291">
        <f>SUM('ADICIONES  2018'!C286:K286)</f>
        <v>0</v>
      </c>
      <c r="F286" s="291"/>
      <c r="G286" s="291"/>
      <c r="H286" s="291"/>
      <c r="I286" s="291"/>
      <c r="J286" s="291"/>
      <c r="K286" s="294">
        <f t="shared" si="370"/>
        <v>0</v>
      </c>
      <c r="L286" s="291">
        <v>0</v>
      </c>
      <c r="M286" s="291">
        <v>0</v>
      </c>
      <c r="N286" s="291"/>
      <c r="O286" s="291"/>
      <c r="P286" s="291"/>
      <c r="Q286" s="291">
        <v>0</v>
      </c>
      <c r="R286" s="294">
        <f t="shared" si="449"/>
        <v>0</v>
      </c>
      <c r="S286" s="291">
        <v>0</v>
      </c>
      <c r="T286" s="291">
        <v>0</v>
      </c>
      <c r="U286" s="291"/>
      <c r="V286" s="291"/>
      <c r="W286" s="291"/>
      <c r="X286" s="291"/>
      <c r="Y286" s="291"/>
      <c r="Z286" s="291"/>
      <c r="AA286" s="294">
        <f t="shared" si="454"/>
        <v>0</v>
      </c>
      <c r="AB286" s="294">
        <f t="shared" si="351"/>
        <v>0</v>
      </c>
      <c r="AC286" s="115" t="e">
        <f t="shared" si="352"/>
        <v>#DIV/0!</v>
      </c>
    </row>
    <row r="287" spans="1:29" s="21" customFormat="1" ht="42.75" hidden="1" x14ac:dyDescent="0.2">
      <c r="A287" s="92"/>
      <c r="B287" s="97" t="s">
        <v>1065</v>
      </c>
      <c r="C287" s="98" t="s">
        <v>1066</v>
      </c>
      <c r="D287" s="291"/>
      <c r="E287" s="291">
        <f>SUM('ADICIONES  2018'!C287:K287)</f>
        <v>0</v>
      </c>
      <c r="F287" s="291"/>
      <c r="G287" s="291"/>
      <c r="H287" s="291"/>
      <c r="I287" s="291"/>
      <c r="J287" s="291"/>
      <c r="K287" s="294">
        <f t="shared" si="370"/>
        <v>0</v>
      </c>
      <c r="L287" s="291">
        <v>0</v>
      </c>
      <c r="M287" s="291">
        <v>0</v>
      </c>
      <c r="N287" s="291"/>
      <c r="O287" s="291"/>
      <c r="P287" s="291"/>
      <c r="Q287" s="291">
        <v>0</v>
      </c>
      <c r="R287" s="294">
        <f t="shared" si="449"/>
        <v>0</v>
      </c>
      <c r="S287" s="291">
        <v>0</v>
      </c>
      <c r="T287" s="291">
        <v>0</v>
      </c>
      <c r="U287" s="291"/>
      <c r="V287" s="291"/>
      <c r="W287" s="291"/>
      <c r="X287" s="291"/>
      <c r="Y287" s="291"/>
      <c r="Z287" s="291"/>
      <c r="AA287" s="294">
        <f t="shared" si="454"/>
        <v>0</v>
      </c>
      <c r="AB287" s="294">
        <f t="shared" si="351"/>
        <v>0</v>
      </c>
      <c r="AC287" s="115" t="e">
        <f t="shared" si="352"/>
        <v>#DIV/0!</v>
      </c>
    </row>
    <row r="288" spans="1:29" s="21" customFormat="1" ht="42.75" x14ac:dyDescent="0.2">
      <c r="A288" s="92"/>
      <c r="B288" s="97" t="s">
        <v>1067</v>
      </c>
      <c r="C288" s="98" t="s">
        <v>1068</v>
      </c>
      <c r="D288" s="291"/>
      <c r="E288" s="291">
        <f>SUM('ADICIONES  2018'!C288:K288)</f>
        <v>0</v>
      </c>
      <c r="F288" s="291"/>
      <c r="G288" s="291"/>
      <c r="H288" s="291"/>
      <c r="I288" s="291"/>
      <c r="J288" s="291"/>
      <c r="K288" s="294">
        <f t="shared" si="370"/>
        <v>0</v>
      </c>
      <c r="L288" s="291">
        <v>0</v>
      </c>
      <c r="M288" s="291">
        <v>3670577</v>
      </c>
      <c r="N288" s="291"/>
      <c r="O288" s="291"/>
      <c r="P288" s="291"/>
      <c r="Q288" s="291">
        <v>0</v>
      </c>
      <c r="R288" s="294">
        <f t="shared" si="449"/>
        <v>3670577</v>
      </c>
      <c r="S288" s="291">
        <v>0</v>
      </c>
      <c r="T288" s="291">
        <v>0</v>
      </c>
      <c r="U288" s="291"/>
      <c r="V288" s="291"/>
      <c r="W288" s="291"/>
      <c r="X288" s="291"/>
      <c r="Y288" s="291"/>
      <c r="Z288" s="291"/>
      <c r="AA288" s="294">
        <f t="shared" si="454"/>
        <v>0</v>
      </c>
      <c r="AB288" s="294">
        <f t="shared" si="351"/>
        <v>3670577</v>
      </c>
      <c r="AC288" s="115">
        <v>0</v>
      </c>
    </row>
    <row r="289" spans="1:29" s="21" customFormat="1" ht="42.75" hidden="1" x14ac:dyDescent="0.2">
      <c r="A289" s="92"/>
      <c r="B289" s="97" t="s">
        <v>1069</v>
      </c>
      <c r="C289" s="98" t="s">
        <v>1070</v>
      </c>
      <c r="D289" s="291"/>
      <c r="E289" s="291">
        <f>SUM('ADICIONES  2018'!C289:K289)</f>
        <v>0</v>
      </c>
      <c r="F289" s="291"/>
      <c r="G289" s="291"/>
      <c r="H289" s="291"/>
      <c r="I289" s="291"/>
      <c r="J289" s="291"/>
      <c r="K289" s="294">
        <f t="shared" si="370"/>
        <v>0</v>
      </c>
      <c r="L289" s="291">
        <v>0</v>
      </c>
      <c r="M289" s="291">
        <v>0</v>
      </c>
      <c r="N289" s="291"/>
      <c r="O289" s="291"/>
      <c r="P289" s="291"/>
      <c r="Q289" s="291">
        <v>0</v>
      </c>
      <c r="R289" s="294">
        <f t="shared" si="449"/>
        <v>0</v>
      </c>
      <c r="S289" s="291">
        <v>0</v>
      </c>
      <c r="T289" s="291">
        <v>0</v>
      </c>
      <c r="U289" s="291"/>
      <c r="V289" s="291"/>
      <c r="W289" s="291"/>
      <c r="X289" s="291"/>
      <c r="Y289" s="291"/>
      <c r="Z289" s="291"/>
      <c r="AA289" s="294">
        <f t="shared" si="454"/>
        <v>0</v>
      </c>
      <c r="AB289" s="294">
        <f t="shared" si="351"/>
        <v>0</v>
      </c>
      <c r="AC289" s="115" t="e">
        <f t="shared" si="352"/>
        <v>#DIV/0!</v>
      </c>
    </row>
    <row r="290" spans="1:29" s="21" customFormat="1" ht="42.75" hidden="1" x14ac:dyDescent="0.2">
      <c r="A290" s="92"/>
      <c r="B290" s="97" t="s">
        <v>1071</v>
      </c>
      <c r="C290" s="98" t="s">
        <v>1072</v>
      </c>
      <c r="D290" s="291"/>
      <c r="E290" s="291">
        <f>SUM('ADICIONES  2018'!C290:K290)</f>
        <v>0</v>
      </c>
      <c r="F290" s="291"/>
      <c r="G290" s="291"/>
      <c r="H290" s="291"/>
      <c r="I290" s="291"/>
      <c r="J290" s="291"/>
      <c r="K290" s="294">
        <f t="shared" si="370"/>
        <v>0</v>
      </c>
      <c r="L290" s="291">
        <v>0</v>
      </c>
      <c r="M290" s="291">
        <v>0</v>
      </c>
      <c r="N290" s="291"/>
      <c r="O290" s="291"/>
      <c r="P290" s="291"/>
      <c r="Q290" s="291">
        <v>0</v>
      </c>
      <c r="R290" s="294">
        <f t="shared" si="449"/>
        <v>0</v>
      </c>
      <c r="S290" s="291">
        <v>0</v>
      </c>
      <c r="T290" s="291">
        <v>0</v>
      </c>
      <c r="U290" s="291"/>
      <c r="V290" s="291"/>
      <c r="W290" s="291"/>
      <c r="X290" s="291"/>
      <c r="Y290" s="291"/>
      <c r="Z290" s="291"/>
      <c r="AA290" s="294">
        <f t="shared" si="454"/>
        <v>0</v>
      </c>
      <c r="AB290" s="294">
        <f t="shared" si="351"/>
        <v>0</v>
      </c>
      <c r="AC290" s="115" t="e">
        <f t="shared" si="352"/>
        <v>#DIV/0!</v>
      </c>
    </row>
    <row r="291" spans="1:29" s="21" customFormat="1" ht="42.75" hidden="1" x14ac:dyDescent="0.2">
      <c r="A291" s="92"/>
      <c r="B291" s="97" t="s">
        <v>1073</v>
      </c>
      <c r="C291" s="98" t="s">
        <v>1074</v>
      </c>
      <c r="D291" s="291"/>
      <c r="E291" s="291">
        <f>SUM('ADICIONES  2018'!C291:K291)</f>
        <v>0</v>
      </c>
      <c r="F291" s="291"/>
      <c r="G291" s="291"/>
      <c r="H291" s="291"/>
      <c r="I291" s="291"/>
      <c r="J291" s="291"/>
      <c r="K291" s="294">
        <f t="shared" si="370"/>
        <v>0</v>
      </c>
      <c r="L291" s="291">
        <v>0</v>
      </c>
      <c r="M291" s="291">
        <v>0</v>
      </c>
      <c r="N291" s="291"/>
      <c r="O291" s="291"/>
      <c r="P291" s="291"/>
      <c r="Q291" s="291">
        <v>0</v>
      </c>
      <c r="R291" s="294">
        <f t="shared" si="449"/>
        <v>0</v>
      </c>
      <c r="S291" s="291">
        <v>0</v>
      </c>
      <c r="T291" s="291">
        <v>0</v>
      </c>
      <c r="U291" s="291"/>
      <c r="V291" s="291"/>
      <c r="W291" s="291"/>
      <c r="X291" s="291"/>
      <c r="Y291" s="291"/>
      <c r="Z291" s="291"/>
      <c r="AA291" s="294">
        <f t="shared" si="454"/>
        <v>0</v>
      </c>
      <c r="AB291" s="294">
        <f t="shared" si="351"/>
        <v>0</v>
      </c>
      <c r="AC291" s="115" t="e">
        <f t="shared" si="352"/>
        <v>#DIV/0!</v>
      </c>
    </row>
    <row r="292" spans="1:29" s="21" customFormat="1" ht="28.5" x14ac:dyDescent="0.2">
      <c r="A292" s="92"/>
      <c r="B292" s="97" t="s">
        <v>1075</v>
      </c>
      <c r="C292" s="98" t="s">
        <v>1076</v>
      </c>
      <c r="D292" s="291"/>
      <c r="E292" s="291">
        <f>SUM('ADICIONES  2018'!C292:K292)</f>
        <v>0</v>
      </c>
      <c r="F292" s="291"/>
      <c r="G292" s="291"/>
      <c r="H292" s="291"/>
      <c r="I292" s="291"/>
      <c r="J292" s="291"/>
      <c r="K292" s="294">
        <f t="shared" si="370"/>
        <v>0</v>
      </c>
      <c r="L292" s="291">
        <v>12143162</v>
      </c>
      <c r="M292" s="291">
        <v>0</v>
      </c>
      <c r="N292" s="291"/>
      <c r="O292" s="291"/>
      <c r="P292" s="291"/>
      <c r="Q292" s="291">
        <v>0</v>
      </c>
      <c r="R292" s="294">
        <f t="shared" si="449"/>
        <v>12143162</v>
      </c>
      <c r="S292" s="291">
        <v>0</v>
      </c>
      <c r="T292" s="291">
        <v>0</v>
      </c>
      <c r="U292" s="291"/>
      <c r="V292" s="291"/>
      <c r="W292" s="291"/>
      <c r="X292" s="291"/>
      <c r="Y292" s="291"/>
      <c r="Z292" s="291"/>
      <c r="AA292" s="294">
        <f t="shared" si="454"/>
        <v>0</v>
      </c>
      <c r="AB292" s="294">
        <f t="shared" si="351"/>
        <v>12143162</v>
      </c>
      <c r="AC292" s="115">
        <v>0</v>
      </c>
    </row>
    <row r="293" spans="1:29" s="21" customFormat="1" ht="42.75" hidden="1" x14ac:dyDescent="0.2">
      <c r="A293" s="92"/>
      <c r="B293" s="97" t="s">
        <v>1077</v>
      </c>
      <c r="C293" s="98" t="s">
        <v>1078</v>
      </c>
      <c r="D293" s="291"/>
      <c r="E293" s="291">
        <f>SUM('ADICIONES  2018'!C293:K293)</f>
        <v>0</v>
      </c>
      <c r="F293" s="291"/>
      <c r="G293" s="291"/>
      <c r="H293" s="291"/>
      <c r="I293" s="291"/>
      <c r="J293" s="291"/>
      <c r="K293" s="294">
        <f t="shared" si="370"/>
        <v>0</v>
      </c>
      <c r="L293" s="291">
        <v>0</v>
      </c>
      <c r="M293" s="291">
        <v>0</v>
      </c>
      <c r="N293" s="291"/>
      <c r="O293" s="291"/>
      <c r="P293" s="291"/>
      <c r="Q293" s="291">
        <v>0</v>
      </c>
      <c r="R293" s="294">
        <f t="shared" si="449"/>
        <v>0</v>
      </c>
      <c r="S293" s="291">
        <v>0</v>
      </c>
      <c r="T293" s="291">
        <v>0</v>
      </c>
      <c r="U293" s="291"/>
      <c r="V293" s="291"/>
      <c r="W293" s="291"/>
      <c r="X293" s="291"/>
      <c r="Y293" s="291"/>
      <c r="Z293" s="291"/>
      <c r="AA293" s="294">
        <f t="shared" si="454"/>
        <v>0</v>
      </c>
      <c r="AB293" s="294">
        <f t="shared" si="351"/>
        <v>0</v>
      </c>
      <c r="AC293" s="115" t="e">
        <f t="shared" si="352"/>
        <v>#DIV/0!</v>
      </c>
    </row>
    <row r="294" spans="1:29" s="21" customFormat="1" ht="28.5" hidden="1" x14ac:dyDescent="0.2">
      <c r="A294" s="92"/>
      <c r="B294" s="97" t="s">
        <v>1079</v>
      </c>
      <c r="C294" s="98" t="s">
        <v>1080</v>
      </c>
      <c r="D294" s="291"/>
      <c r="E294" s="291">
        <f>SUM('ADICIONES  2018'!C294:K294)</f>
        <v>0</v>
      </c>
      <c r="F294" s="291"/>
      <c r="G294" s="291"/>
      <c r="H294" s="291"/>
      <c r="I294" s="291"/>
      <c r="J294" s="291"/>
      <c r="K294" s="294">
        <f t="shared" si="370"/>
        <v>0</v>
      </c>
      <c r="L294" s="291">
        <v>0</v>
      </c>
      <c r="M294" s="291">
        <v>0</v>
      </c>
      <c r="N294" s="291"/>
      <c r="O294" s="291"/>
      <c r="P294" s="291"/>
      <c r="Q294" s="291">
        <v>0</v>
      </c>
      <c r="R294" s="294">
        <f t="shared" si="449"/>
        <v>0</v>
      </c>
      <c r="S294" s="291">
        <v>0</v>
      </c>
      <c r="T294" s="291">
        <v>0</v>
      </c>
      <c r="U294" s="291"/>
      <c r="V294" s="291"/>
      <c r="W294" s="291"/>
      <c r="X294" s="291"/>
      <c r="Y294" s="291"/>
      <c r="Z294" s="291"/>
      <c r="AA294" s="294">
        <f t="shared" si="454"/>
        <v>0</v>
      </c>
      <c r="AB294" s="294">
        <f t="shared" si="351"/>
        <v>0</v>
      </c>
      <c r="AC294" s="115" t="e">
        <f t="shared" si="352"/>
        <v>#DIV/0!</v>
      </c>
    </row>
    <row r="295" spans="1:29" s="21" customFormat="1" ht="42.75" hidden="1" x14ac:dyDescent="0.2">
      <c r="A295" s="92"/>
      <c r="B295" s="97" t="s">
        <v>1081</v>
      </c>
      <c r="C295" s="98" t="s">
        <v>1082</v>
      </c>
      <c r="D295" s="291"/>
      <c r="E295" s="291">
        <f>SUM('ADICIONES  2018'!C295:K295)</f>
        <v>0</v>
      </c>
      <c r="F295" s="291"/>
      <c r="G295" s="291"/>
      <c r="H295" s="291"/>
      <c r="I295" s="291"/>
      <c r="J295" s="291"/>
      <c r="K295" s="294">
        <f t="shared" si="370"/>
        <v>0</v>
      </c>
      <c r="L295" s="291">
        <v>0</v>
      </c>
      <c r="M295" s="291">
        <v>0</v>
      </c>
      <c r="N295" s="291"/>
      <c r="O295" s="291"/>
      <c r="P295" s="291"/>
      <c r="Q295" s="291">
        <v>0</v>
      </c>
      <c r="R295" s="294">
        <f t="shared" si="449"/>
        <v>0</v>
      </c>
      <c r="S295" s="291">
        <v>0</v>
      </c>
      <c r="T295" s="291">
        <v>0</v>
      </c>
      <c r="U295" s="291"/>
      <c r="V295" s="291"/>
      <c r="W295" s="291"/>
      <c r="X295" s="291"/>
      <c r="Y295" s="291"/>
      <c r="Z295" s="291"/>
      <c r="AA295" s="294">
        <f t="shared" si="454"/>
        <v>0</v>
      </c>
      <c r="AB295" s="294">
        <f t="shared" si="351"/>
        <v>0</v>
      </c>
      <c r="AC295" s="115" t="e">
        <f t="shared" si="352"/>
        <v>#DIV/0!</v>
      </c>
    </row>
    <row r="296" spans="1:29" s="21" customFormat="1" ht="42.75" hidden="1" x14ac:dyDescent="0.2">
      <c r="A296" s="92"/>
      <c r="B296" s="97" t="s">
        <v>1083</v>
      </c>
      <c r="C296" s="98" t="s">
        <v>1084</v>
      </c>
      <c r="D296" s="291"/>
      <c r="E296" s="291">
        <f>SUM('ADICIONES  2018'!C296:K296)</f>
        <v>0</v>
      </c>
      <c r="F296" s="291"/>
      <c r="G296" s="291"/>
      <c r="H296" s="291"/>
      <c r="I296" s="291"/>
      <c r="J296" s="291"/>
      <c r="K296" s="294">
        <f t="shared" si="370"/>
        <v>0</v>
      </c>
      <c r="L296" s="291">
        <v>0</v>
      </c>
      <c r="M296" s="291">
        <v>0</v>
      </c>
      <c r="N296" s="291"/>
      <c r="O296" s="291"/>
      <c r="P296" s="291"/>
      <c r="Q296" s="291">
        <v>0</v>
      </c>
      <c r="R296" s="294">
        <f t="shared" si="449"/>
        <v>0</v>
      </c>
      <c r="S296" s="291">
        <v>0</v>
      </c>
      <c r="T296" s="291">
        <v>0</v>
      </c>
      <c r="U296" s="291"/>
      <c r="V296" s="291"/>
      <c r="W296" s="291"/>
      <c r="X296" s="291"/>
      <c r="Y296" s="291"/>
      <c r="Z296" s="291"/>
      <c r="AA296" s="294">
        <f t="shared" si="454"/>
        <v>0</v>
      </c>
      <c r="AB296" s="294">
        <f t="shared" si="351"/>
        <v>0</v>
      </c>
      <c r="AC296" s="115" t="e">
        <f t="shared" si="352"/>
        <v>#DIV/0!</v>
      </c>
    </row>
    <row r="297" spans="1:29" s="21" customFormat="1" ht="42.75" hidden="1" x14ac:dyDescent="0.2">
      <c r="A297" s="92"/>
      <c r="B297" s="97" t="s">
        <v>1085</v>
      </c>
      <c r="C297" s="98" t="s">
        <v>1086</v>
      </c>
      <c r="D297" s="291"/>
      <c r="E297" s="291">
        <f>SUM('ADICIONES  2018'!C297:K297)</f>
        <v>0</v>
      </c>
      <c r="F297" s="291"/>
      <c r="G297" s="291"/>
      <c r="H297" s="291"/>
      <c r="I297" s="291"/>
      <c r="J297" s="291"/>
      <c r="K297" s="294">
        <f t="shared" si="370"/>
        <v>0</v>
      </c>
      <c r="L297" s="291">
        <v>0</v>
      </c>
      <c r="M297" s="291">
        <v>0</v>
      </c>
      <c r="N297" s="291"/>
      <c r="O297" s="291"/>
      <c r="P297" s="291"/>
      <c r="Q297" s="291">
        <v>0</v>
      </c>
      <c r="R297" s="294">
        <f t="shared" si="449"/>
        <v>0</v>
      </c>
      <c r="S297" s="291">
        <v>0</v>
      </c>
      <c r="T297" s="291">
        <v>0</v>
      </c>
      <c r="U297" s="291"/>
      <c r="V297" s="291"/>
      <c r="W297" s="291"/>
      <c r="X297" s="291"/>
      <c r="Y297" s="291"/>
      <c r="Z297" s="291"/>
      <c r="AA297" s="294">
        <f t="shared" si="454"/>
        <v>0</v>
      </c>
      <c r="AB297" s="294">
        <f t="shared" si="351"/>
        <v>0</v>
      </c>
      <c r="AC297" s="115" t="e">
        <f t="shared" si="352"/>
        <v>#DIV/0!</v>
      </c>
    </row>
    <row r="298" spans="1:29" s="21" customFormat="1" ht="42.75" hidden="1" x14ac:dyDescent="0.2">
      <c r="A298" s="92"/>
      <c r="B298" s="97" t="s">
        <v>1087</v>
      </c>
      <c r="C298" s="98" t="s">
        <v>1088</v>
      </c>
      <c r="D298" s="291"/>
      <c r="E298" s="291">
        <f>SUM('ADICIONES  2018'!C298:K298)</f>
        <v>0</v>
      </c>
      <c r="F298" s="291"/>
      <c r="G298" s="291"/>
      <c r="H298" s="291"/>
      <c r="I298" s="291"/>
      <c r="J298" s="291"/>
      <c r="K298" s="294">
        <f t="shared" si="370"/>
        <v>0</v>
      </c>
      <c r="L298" s="291">
        <v>0</v>
      </c>
      <c r="M298" s="291">
        <v>0</v>
      </c>
      <c r="N298" s="291"/>
      <c r="O298" s="291"/>
      <c r="P298" s="291"/>
      <c r="Q298" s="291">
        <v>0</v>
      </c>
      <c r="R298" s="294">
        <f t="shared" si="449"/>
        <v>0</v>
      </c>
      <c r="S298" s="291">
        <v>0</v>
      </c>
      <c r="T298" s="291">
        <v>0</v>
      </c>
      <c r="U298" s="291"/>
      <c r="V298" s="291"/>
      <c r="W298" s="291"/>
      <c r="X298" s="291"/>
      <c r="Y298" s="291"/>
      <c r="Z298" s="291"/>
      <c r="AA298" s="294">
        <f t="shared" si="454"/>
        <v>0</v>
      </c>
      <c r="AB298" s="294">
        <f t="shared" si="351"/>
        <v>0</v>
      </c>
      <c r="AC298" s="115" t="e">
        <f t="shared" si="352"/>
        <v>#DIV/0!</v>
      </c>
    </row>
    <row r="299" spans="1:29" s="21" customFormat="1" ht="28.5" hidden="1" x14ac:dyDescent="0.2">
      <c r="A299" s="92"/>
      <c r="B299" s="97" t="s">
        <v>1089</v>
      </c>
      <c r="C299" s="98" t="s">
        <v>1090</v>
      </c>
      <c r="D299" s="291"/>
      <c r="E299" s="291">
        <f>SUM('ADICIONES  2018'!C299:K299)</f>
        <v>0</v>
      </c>
      <c r="F299" s="291"/>
      <c r="G299" s="291"/>
      <c r="H299" s="291"/>
      <c r="I299" s="291"/>
      <c r="J299" s="291"/>
      <c r="K299" s="294">
        <f t="shared" si="370"/>
        <v>0</v>
      </c>
      <c r="L299" s="291">
        <v>0</v>
      </c>
      <c r="M299" s="291">
        <v>0</v>
      </c>
      <c r="N299" s="291"/>
      <c r="O299" s="291"/>
      <c r="P299" s="291"/>
      <c r="Q299" s="291">
        <v>0</v>
      </c>
      <c r="R299" s="294">
        <f t="shared" si="449"/>
        <v>0</v>
      </c>
      <c r="S299" s="291">
        <v>0</v>
      </c>
      <c r="T299" s="291">
        <v>0</v>
      </c>
      <c r="U299" s="291"/>
      <c r="V299" s="291"/>
      <c r="W299" s="291"/>
      <c r="X299" s="291"/>
      <c r="Y299" s="291"/>
      <c r="Z299" s="291"/>
      <c r="AA299" s="294">
        <f t="shared" si="454"/>
        <v>0</v>
      </c>
      <c r="AB299" s="294">
        <f t="shared" si="351"/>
        <v>0</v>
      </c>
      <c r="AC299" s="115" t="e">
        <f t="shared" si="352"/>
        <v>#DIV/0!</v>
      </c>
    </row>
    <row r="300" spans="1:29" s="21" customFormat="1" ht="42.75" hidden="1" x14ac:dyDescent="0.2">
      <c r="A300" s="92"/>
      <c r="B300" s="97" t="s">
        <v>1091</v>
      </c>
      <c r="C300" s="98" t="s">
        <v>1092</v>
      </c>
      <c r="D300" s="291"/>
      <c r="E300" s="291">
        <f>SUM('ADICIONES  2018'!C300:K300)</f>
        <v>0</v>
      </c>
      <c r="F300" s="291"/>
      <c r="G300" s="291"/>
      <c r="H300" s="291"/>
      <c r="I300" s="291"/>
      <c r="J300" s="291"/>
      <c r="K300" s="294">
        <f t="shared" si="370"/>
        <v>0</v>
      </c>
      <c r="L300" s="291">
        <v>0</v>
      </c>
      <c r="M300" s="291">
        <v>0</v>
      </c>
      <c r="N300" s="291"/>
      <c r="O300" s="291"/>
      <c r="P300" s="291"/>
      <c r="Q300" s="291">
        <v>0</v>
      </c>
      <c r="R300" s="294">
        <f t="shared" si="449"/>
        <v>0</v>
      </c>
      <c r="S300" s="291">
        <v>0</v>
      </c>
      <c r="T300" s="291">
        <v>0</v>
      </c>
      <c r="U300" s="291"/>
      <c r="V300" s="291"/>
      <c r="W300" s="291"/>
      <c r="X300" s="291"/>
      <c r="Y300" s="291"/>
      <c r="Z300" s="291"/>
      <c r="AA300" s="294">
        <f t="shared" si="454"/>
        <v>0</v>
      </c>
      <c r="AB300" s="294">
        <f t="shared" si="351"/>
        <v>0</v>
      </c>
      <c r="AC300" s="115" t="e">
        <f t="shared" si="352"/>
        <v>#DIV/0!</v>
      </c>
    </row>
    <row r="301" spans="1:29" s="21" customFormat="1" ht="42.75" hidden="1" x14ac:dyDescent="0.2">
      <c r="A301" s="92"/>
      <c r="B301" s="97" t="s">
        <v>1093</v>
      </c>
      <c r="C301" s="98" t="s">
        <v>1094</v>
      </c>
      <c r="D301" s="291"/>
      <c r="E301" s="291">
        <f>SUM('ADICIONES  2018'!C301:K301)</f>
        <v>0</v>
      </c>
      <c r="F301" s="291"/>
      <c r="G301" s="291"/>
      <c r="H301" s="291"/>
      <c r="I301" s="291"/>
      <c r="J301" s="291"/>
      <c r="K301" s="294">
        <f t="shared" si="370"/>
        <v>0</v>
      </c>
      <c r="L301" s="291">
        <v>0</v>
      </c>
      <c r="M301" s="291">
        <v>0</v>
      </c>
      <c r="N301" s="291"/>
      <c r="O301" s="291"/>
      <c r="P301" s="291"/>
      <c r="Q301" s="291">
        <v>0</v>
      </c>
      <c r="R301" s="294">
        <f t="shared" si="449"/>
        <v>0</v>
      </c>
      <c r="S301" s="291">
        <v>0</v>
      </c>
      <c r="T301" s="291">
        <v>0</v>
      </c>
      <c r="U301" s="291"/>
      <c r="V301" s="291"/>
      <c r="W301" s="291"/>
      <c r="X301" s="291"/>
      <c r="Y301" s="291"/>
      <c r="Z301" s="291"/>
      <c r="AA301" s="294">
        <f t="shared" si="454"/>
        <v>0</v>
      </c>
      <c r="AB301" s="294">
        <f t="shared" si="351"/>
        <v>0</v>
      </c>
      <c r="AC301" s="115" t="e">
        <f t="shared" si="352"/>
        <v>#DIV/0!</v>
      </c>
    </row>
    <row r="302" spans="1:29" s="21" customFormat="1" ht="42.75" x14ac:dyDescent="0.2">
      <c r="A302" s="92"/>
      <c r="B302" s="97" t="s">
        <v>1095</v>
      </c>
      <c r="C302" s="98" t="s">
        <v>1096</v>
      </c>
      <c r="D302" s="291"/>
      <c r="E302" s="291">
        <f>SUM('ADICIONES  2018'!C302:K302)</f>
        <v>0</v>
      </c>
      <c r="F302" s="291"/>
      <c r="G302" s="291"/>
      <c r="H302" s="291"/>
      <c r="I302" s="291"/>
      <c r="J302" s="291"/>
      <c r="K302" s="294">
        <f t="shared" si="370"/>
        <v>0</v>
      </c>
      <c r="L302" s="291">
        <v>5488649.4000000004</v>
      </c>
      <c r="M302" s="291">
        <v>0</v>
      </c>
      <c r="N302" s="291"/>
      <c r="O302" s="291"/>
      <c r="P302" s="291"/>
      <c r="Q302" s="291">
        <v>0</v>
      </c>
      <c r="R302" s="294">
        <f t="shared" si="449"/>
        <v>5488649.4000000004</v>
      </c>
      <c r="S302" s="291">
        <v>0</v>
      </c>
      <c r="T302" s="291">
        <v>0</v>
      </c>
      <c r="U302" s="291"/>
      <c r="V302" s="291"/>
      <c r="W302" s="291"/>
      <c r="X302" s="291"/>
      <c r="Y302" s="291"/>
      <c r="Z302" s="291"/>
      <c r="AA302" s="294">
        <f t="shared" si="454"/>
        <v>0</v>
      </c>
      <c r="AB302" s="294">
        <f t="shared" si="351"/>
        <v>5488649.4000000004</v>
      </c>
      <c r="AC302" s="115">
        <v>0</v>
      </c>
    </row>
    <row r="303" spans="1:29" s="21" customFormat="1" ht="28.5" hidden="1" x14ac:dyDescent="0.2">
      <c r="A303" s="92"/>
      <c r="B303" s="97" t="s">
        <v>1097</v>
      </c>
      <c r="C303" s="98" t="s">
        <v>1098</v>
      </c>
      <c r="D303" s="291"/>
      <c r="E303" s="291">
        <f>SUM('ADICIONES  2018'!C303:K303)</f>
        <v>0</v>
      </c>
      <c r="F303" s="291"/>
      <c r="G303" s="291"/>
      <c r="H303" s="291"/>
      <c r="I303" s="291"/>
      <c r="J303" s="291"/>
      <c r="K303" s="294">
        <f t="shared" si="370"/>
        <v>0</v>
      </c>
      <c r="L303" s="291">
        <v>0</v>
      </c>
      <c r="M303" s="291">
        <v>0</v>
      </c>
      <c r="N303" s="291"/>
      <c r="O303" s="291"/>
      <c r="P303" s="291"/>
      <c r="Q303" s="291">
        <v>0</v>
      </c>
      <c r="R303" s="294">
        <f t="shared" si="449"/>
        <v>0</v>
      </c>
      <c r="S303" s="291">
        <v>0</v>
      </c>
      <c r="T303" s="291">
        <v>0</v>
      </c>
      <c r="U303" s="291"/>
      <c r="V303" s="291"/>
      <c r="W303" s="291"/>
      <c r="X303" s="291"/>
      <c r="Y303" s="291"/>
      <c r="Z303" s="291"/>
      <c r="AA303" s="294">
        <f t="shared" si="454"/>
        <v>0</v>
      </c>
      <c r="AB303" s="294">
        <f t="shared" si="351"/>
        <v>0</v>
      </c>
      <c r="AC303" s="115" t="e">
        <f t="shared" si="352"/>
        <v>#DIV/0!</v>
      </c>
    </row>
    <row r="304" spans="1:29" s="21" customFormat="1" ht="42.75" x14ac:dyDescent="0.2">
      <c r="A304" s="92"/>
      <c r="B304" s="97" t="s">
        <v>1099</v>
      </c>
      <c r="C304" s="98" t="s">
        <v>1100</v>
      </c>
      <c r="D304" s="291"/>
      <c r="E304" s="291">
        <f>SUM('ADICIONES  2018'!C304:K304)</f>
        <v>0</v>
      </c>
      <c r="F304" s="291"/>
      <c r="G304" s="291"/>
      <c r="H304" s="291"/>
      <c r="I304" s="291"/>
      <c r="J304" s="291"/>
      <c r="K304" s="294">
        <f t="shared" si="370"/>
        <v>0</v>
      </c>
      <c r="L304" s="291">
        <v>128629622</v>
      </c>
      <c r="M304" s="291">
        <v>0</v>
      </c>
      <c r="N304" s="291"/>
      <c r="O304" s="291"/>
      <c r="P304" s="291"/>
      <c r="Q304" s="291">
        <v>0</v>
      </c>
      <c r="R304" s="294">
        <f t="shared" si="449"/>
        <v>128629622</v>
      </c>
      <c r="S304" s="291">
        <v>0</v>
      </c>
      <c r="T304" s="291">
        <v>0</v>
      </c>
      <c r="U304" s="291"/>
      <c r="V304" s="291"/>
      <c r="W304" s="291"/>
      <c r="X304" s="291"/>
      <c r="Y304" s="291"/>
      <c r="Z304" s="291"/>
      <c r="AA304" s="294">
        <f t="shared" si="454"/>
        <v>0</v>
      </c>
      <c r="AB304" s="294">
        <f t="shared" si="351"/>
        <v>128629622</v>
      </c>
      <c r="AC304" s="115">
        <v>0</v>
      </c>
    </row>
    <row r="305" spans="1:29" s="21" customFormat="1" ht="42.75" hidden="1" x14ac:dyDescent="0.2">
      <c r="A305" s="92"/>
      <c r="B305" s="97" t="s">
        <v>1101</v>
      </c>
      <c r="C305" s="98" t="s">
        <v>1102</v>
      </c>
      <c r="D305" s="291"/>
      <c r="E305" s="291">
        <f>SUM('ADICIONES  2018'!C305:K305)</f>
        <v>0</v>
      </c>
      <c r="F305" s="291"/>
      <c r="G305" s="291"/>
      <c r="H305" s="291"/>
      <c r="I305" s="291"/>
      <c r="J305" s="291"/>
      <c r="K305" s="294">
        <f t="shared" si="370"/>
        <v>0</v>
      </c>
      <c r="L305" s="291">
        <v>0</v>
      </c>
      <c r="M305" s="291">
        <v>0</v>
      </c>
      <c r="N305" s="291"/>
      <c r="O305" s="291"/>
      <c r="P305" s="291"/>
      <c r="Q305" s="291">
        <v>0</v>
      </c>
      <c r="R305" s="294">
        <f t="shared" si="449"/>
        <v>0</v>
      </c>
      <c r="S305" s="291">
        <v>0</v>
      </c>
      <c r="T305" s="291">
        <v>0</v>
      </c>
      <c r="U305" s="291"/>
      <c r="V305" s="291"/>
      <c r="W305" s="291"/>
      <c r="X305" s="291"/>
      <c r="Y305" s="291"/>
      <c r="Z305" s="291"/>
      <c r="AA305" s="294">
        <f t="shared" si="454"/>
        <v>0</v>
      </c>
      <c r="AB305" s="294">
        <f t="shared" si="351"/>
        <v>0</v>
      </c>
      <c r="AC305" s="115" t="e">
        <f t="shared" si="352"/>
        <v>#DIV/0!</v>
      </c>
    </row>
    <row r="306" spans="1:29" s="21" customFormat="1" ht="42.75" hidden="1" x14ac:dyDescent="0.2">
      <c r="A306" s="92"/>
      <c r="B306" s="97" t="s">
        <v>1103</v>
      </c>
      <c r="C306" s="98" t="s">
        <v>1104</v>
      </c>
      <c r="D306" s="291"/>
      <c r="E306" s="291">
        <f>SUM('ADICIONES  2018'!C306:K306)</f>
        <v>0</v>
      </c>
      <c r="F306" s="291"/>
      <c r="G306" s="291"/>
      <c r="H306" s="291"/>
      <c r="I306" s="291"/>
      <c r="J306" s="291"/>
      <c r="K306" s="294">
        <f t="shared" si="370"/>
        <v>0</v>
      </c>
      <c r="L306" s="291">
        <v>0</v>
      </c>
      <c r="M306" s="291">
        <v>0</v>
      </c>
      <c r="N306" s="291"/>
      <c r="O306" s="291"/>
      <c r="P306" s="291"/>
      <c r="Q306" s="291">
        <v>0</v>
      </c>
      <c r="R306" s="294">
        <f t="shared" si="449"/>
        <v>0</v>
      </c>
      <c r="S306" s="291">
        <v>0</v>
      </c>
      <c r="T306" s="291">
        <v>0</v>
      </c>
      <c r="U306" s="291"/>
      <c r="V306" s="291"/>
      <c r="W306" s="291"/>
      <c r="X306" s="291"/>
      <c r="Y306" s="291"/>
      <c r="Z306" s="291"/>
      <c r="AA306" s="294">
        <f t="shared" si="454"/>
        <v>0</v>
      </c>
      <c r="AB306" s="294">
        <f t="shared" si="351"/>
        <v>0</v>
      </c>
      <c r="AC306" s="115" t="e">
        <f t="shared" si="352"/>
        <v>#DIV/0!</v>
      </c>
    </row>
    <row r="307" spans="1:29" s="21" customFormat="1" ht="42.75" x14ac:dyDescent="0.2">
      <c r="A307" s="92"/>
      <c r="B307" s="97" t="s">
        <v>1105</v>
      </c>
      <c r="C307" s="98" t="s">
        <v>1106</v>
      </c>
      <c r="D307" s="291"/>
      <c r="E307" s="291">
        <f>SUM('ADICIONES  2018'!C307:K307)</f>
        <v>0</v>
      </c>
      <c r="F307" s="291"/>
      <c r="G307" s="291"/>
      <c r="H307" s="291"/>
      <c r="I307" s="291"/>
      <c r="J307" s="291"/>
      <c r="K307" s="294">
        <f t="shared" si="370"/>
        <v>0</v>
      </c>
      <c r="L307" s="291">
        <v>9964675</v>
      </c>
      <c r="M307" s="291">
        <v>0</v>
      </c>
      <c r="N307" s="291"/>
      <c r="O307" s="291"/>
      <c r="P307" s="291"/>
      <c r="Q307" s="291">
        <v>0</v>
      </c>
      <c r="R307" s="294">
        <f t="shared" si="449"/>
        <v>9964675</v>
      </c>
      <c r="S307" s="291">
        <v>39000000</v>
      </c>
      <c r="T307" s="291">
        <v>0</v>
      </c>
      <c r="U307" s="291"/>
      <c r="V307" s="291"/>
      <c r="W307" s="291"/>
      <c r="X307" s="291"/>
      <c r="Y307" s="291"/>
      <c r="Z307" s="291"/>
      <c r="AA307" s="294">
        <f t="shared" si="454"/>
        <v>39000000</v>
      </c>
      <c r="AB307" s="294">
        <f t="shared" si="351"/>
        <v>48964675</v>
      </c>
      <c r="AC307" s="115">
        <v>0</v>
      </c>
    </row>
    <row r="308" spans="1:29" s="21" customFormat="1" ht="42.75" hidden="1" x14ac:dyDescent="0.2">
      <c r="A308" s="92"/>
      <c r="B308" s="97" t="s">
        <v>1107</v>
      </c>
      <c r="C308" s="98" t="s">
        <v>1108</v>
      </c>
      <c r="D308" s="291"/>
      <c r="E308" s="291">
        <f>SUM('ADICIONES  2018'!C308:K308)</f>
        <v>0</v>
      </c>
      <c r="F308" s="291"/>
      <c r="G308" s="291"/>
      <c r="H308" s="291"/>
      <c r="I308" s="291"/>
      <c r="J308" s="291"/>
      <c r="K308" s="294">
        <f t="shared" si="370"/>
        <v>0</v>
      </c>
      <c r="L308" s="291">
        <v>0</v>
      </c>
      <c r="M308" s="291">
        <v>0</v>
      </c>
      <c r="N308" s="291"/>
      <c r="O308" s="291"/>
      <c r="P308" s="291"/>
      <c r="Q308" s="291">
        <v>0</v>
      </c>
      <c r="R308" s="294">
        <f t="shared" si="449"/>
        <v>0</v>
      </c>
      <c r="S308" s="291">
        <v>0</v>
      </c>
      <c r="T308" s="291">
        <v>0</v>
      </c>
      <c r="U308" s="291"/>
      <c r="V308" s="291"/>
      <c r="W308" s="291"/>
      <c r="X308" s="291"/>
      <c r="Y308" s="291"/>
      <c r="Z308" s="291"/>
      <c r="AA308" s="294">
        <f t="shared" si="454"/>
        <v>0</v>
      </c>
      <c r="AB308" s="294">
        <f t="shared" si="351"/>
        <v>0</v>
      </c>
      <c r="AC308" s="115" t="e">
        <f t="shared" si="352"/>
        <v>#DIV/0!</v>
      </c>
    </row>
    <row r="309" spans="1:29" s="21" customFormat="1" ht="42.75" x14ac:dyDescent="0.2">
      <c r="A309" s="92"/>
      <c r="B309" s="97" t="s">
        <v>1109</v>
      </c>
      <c r="C309" s="98" t="s">
        <v>1110</v>
      </c>
      <c r="D309" s="291"/>
      <c r="E309" s="291">
        <f>SUM('ADICIONES  2018'!C309:K309)</f>
        <v>0</v>
      </c>
      <c r="F309" s="291"/>
      <c r="G309" s="291"/>
      <c r="H309" s="291"/>
      <c r="I309" s="291"/>
      <c r="J309" s="291"/>
      <c r="K309" s="294">
        <f t="shared" si="370"/>
        <v>0</v>
      </c>
      <c r="L309" s="291">
        <v>0</v>
      </c>
      <c r="M309" s="291">
        <v>0</v>
      </c>
      <c r="N309" s="291"/>
      <c r="O309" s="291">
        <v>15412228</v>
      </c>
      <c r="P309" s="291"/>
      <c r="Q309" s="291">
        <v>0</v>
      </c>
      <c r="R309" s="294">
        <f t="shared" si="449"/>
        <v>15412228</v>
      </c>
      <c r="S309" s="291">
        <v>0</v>
      </c>
      <c r="T309" s="291">
        <v>0</v>
      </c>
      <c r="U309" s="291"/>
      <c r="V309" s="291"/>
      <c r="W309" s="291"/>
      <c r="X309" s="291"/>
      <c r="Y309" s="291"/>
      <c r="Z309" s="291"/>
      <c r="AA309" s="294">
        <f t="shared" si="454"/>
        <v>0</v>
      </c>
      <c r="AB309" s="294">
        <f t="shared" si="351"/>
        <v>15412228</v>
      </c>
      <c r="AC309" s="115">
        <v>0</v>
      </c>
    </row>
    <row r="310" spans="1:29" s="21" customFormat="1" ht="42.75" hidden="1" x14ac:dyDescent="0.2">
      <c r="A310" s="92"/>
      <c r="B310" s="97" t="s">
        <v>1111</v>
      </c>
      <c r="C310" s="98" t="s">
        <v>1112</v>
      </c>
      <c r="D310" s="291"/>
      <c r="E310" s="291">
        <f>SUM('ADICIONES  2018'!C310:K310)</f>
        <v>0</v>
      </c>
      <c r="F310" s="291"/>
      <c r="G310" s="291"/>
      <c r="H310" s="291"/>
      <c r="I310" s="291"/>
      <c r="J310" s="291"/>
      <c r="K310" s="294">
        <f t="shared" si="370"/>
        <v>0</v>
      </c>
      <c r="L310" s="291">
        <v>0</v>
      </c>
      <c r="M310" s="291">
        <v>0</v>
      </c>
      <c r="N310" s="291"/>
      <c r="O310" s="291"/>
      <c r="P310" s="291"/>
      <c r="Q310" s="291">
        <v>0</v>
      </c>
      <c r="R310" s="294">
        <f t="shared" si="449"/>
        <v>0</v>
      </c>
      <c r="S310" s="291">
        <v>0</v>
      </c>
      <c r="T310" s="291">
        <v>0</v>
      </c>
      <c r="U310" s="291"/>
      <c r="V310" s="291"/>
      <c r="W310" s="291"/>
      <c r="X310" s="291"/>
      <c r="Y310" s="291"/>
      <c r="Z310" s="291"/>
      <c r="AA310" s="294">
        <f t="shared" si="454"/>
        <v>0</v>
      </c>
      <c r="AB310" s="294">
        <f t="shared" si="351"/>
        <v>0</v>
      </c>
      <c r="AC310" s="115" t="e">
        <f t="shared" si="352"/>
        <v>#DIV/0!</v>
      </c>
    </row>
    <row r="311" spans="1:29" s="21" customFormat="1" ht="42.75" hidden="1" x14ac:dyDescent="0.2">
      <c r="A311" s="92"/>
      <c r="B311" s="97" t="s">
        <v>1113</v>
      </c>
      <c r="C311" s="98" t="s">
        <v>1114</v>
      </c>
      <c r="D311" s="291"/>
      <c r="E311" s="291">
        <f>SUM('ADICIONES  2018'!C311:K311)</f>
        <v>0</v>
      </c>
      <c r="F311" s="291"/>
      <c r="G311" s="291"/>
      <c r="H311" s="291"/>
      <c r="I311" s="291"/>
      <c r="J311" s="291"/>
      <c r="K311" s="294">
        <f t="shared" si="370"/>
        <v>0</v>
      </c>
      <c r="L311" s="291">
        <v>0</v>
      </c>
      <c r="M311" s="291">
        <v>0</v>
      </c>
      <c r="N311" s="291"/>
      <c r="O311" s="291"/>
      <c r="P311" s="291"/>
      <c r="Q311" s="291">
        <v>0</v>
      </c>
      <c r="R311" s="294">
        <f t="shared" si="449"/>
        <v>0</v>
      </c>
      <c r="S311" s="291">
        <v>0</v>
      </c>
      <c r="T311" s="291">
        <v>0</v>
      </c>
      <c r="U311" s="291"/>
      <c r="V311" s="291"/>
      <c r="W311" s="291"/>
      <c r="X311" s="291"/>
      <c r="Y311" s="291"/>
      <c r="Z311" s="291"/>
      <c r="AA311" s="294">
        <f t="shared" si="454"/>
        <v>0</v>
      </c>
      <c r="AB311" s="294">
        <f t="shared" si="351"/>
        <v>0</v>
      </c>
      <c r="AC311" s="115" t="e">
        <f t="shared" si="352"/>
        <v>#DIV/0!</v>
      </c>
    </row>
    <row r="312" spans="1:29" s="21" customFormat="1" ht="28.5" hidden="1" x14ac:dyDescent="0.2">
      <c r="A312" s="92"/>
      <c r="B312" s="97" t="s">
        <v>1115</v>
      </c>
      <c r="C312" s="98" t="s">
        <v>1116</v>
      </c>
      <c r="D312" s="291"/>
      <c r="E312" s="291">
        <f>SUM('ADICIONES  2018'!C312:K312)</f>
        <v>0</v>
      </c>
      <c r="F312" s="291"/>
      <c r="G312" s="291"/>
      <c r="H312" s="291"/>
      <c r="I312" s="291"/>
      <c r="J312" s="291"/>
      <c r="K312" s="294">
        <f t="shared" si="370"/>
        <v>0</v>
      </c>
      <c r="L312" s="291">
        <v>0</v>
      </c>
      <c r="M312" s="291">
        <v>0</v>
      </c>
      <c r="N312" s="291"/>
      <c r="O312" s="291"/>
      <c r="P312" s="291"/>
      <c r="Q312" s="291">
        <v>0</v>
      </c>
      <c r="R312" s="294">
        <f t="shared" si="449"/>
        <v>0</v>
      </c>
      <c r="S312" s="291">
        <v>0</v>
      </c>
      <c r="T312" s="291">
        <v>0</v>
      </c>
      <c r="U312" s="291"/>
      <c r="V312" s="291"/>
      <c r="W312" s="291"/>
      <c r="X312" s="291"/>
      <c r="Y312" s="291"/>
      <c r="Z312" s="291"/>
      <c r="AA312" s="294">
        <f t="shared" si="454"/>
        <v>0</v>
      </c>
      <c r="AB312" s="294">
        <f t="shared" si="351"/>
        <v>0</v>
      </c>
      <c r="AC312" s="115" t="e">
        <f t="shared" si="352"/>
        <v>#DIV/0!</v>
      </c>
    </row>
    <row r="313" spans="1:29" s="21" customFormat="1" ht="42.75" hidden="1" x14ac:dyDescent="0.2">
      <c r="A313" s="92"/>
      <c r="B313" s="97" t="s">
        <v>1117</v>
      </c>
      <c r="C313" s="98" t="s">
        <v>1118</v>
      </c>
      <c r="D313" s="291"/>
      <c r="E313" s="291">
        <f>SUM('ADICIONES  2018'!C313:K313)</f>
        <v>0</v>
      </c>
      <c r="F313" s="291"/>
      <c r="G313" s="291"/>
      <c r="H313" s="291"/>
      <c r="I313" s="291"/>
      <c r="J313" s="291"/>
      <c r="K313" s="294">
        <f t="shared" si="370"/>
        <v>0</v>
      </c>
      <c r="L313" s="291">
        <v>0</v>
      </c>
      <c r="M313" s="291">
        <v>0</v>
      </c>
      <c r="N313" s="291"/>
      <c r="O313" s="291"/>
      <c r="P313" s="291"/>
      <c r="Q313" s="291">
        <v>0</v>
      </c>
      <c r="R313" s="294">
        <f t="shared" si="449"/>
        <v>0</v>
      </c>
      <c r="S313" s="291">
        <v>0</v>
      </c>
      <c r="T313" s="291">
        <v>0</v>
      </c>
      <c r="U313" s="291"/>
      <c r="V313" s="291"/>
      <c r="W313" s="291"/>
      <c r="X313" s="291"/>
      <c r="Y313" s="291"/>
      <c r="Z313" s="291"/>
      <c r="AA313" s="294">
        <f t="shared" si="454"/>
        <v>0</v>
      </c>
      <c r="AB313" s="294">
        <f t="shared" si="351"/>
        <v>0</v>
      </c>
      <c r="AC313" s="115" t="e">
        <f t="shared" si="352"/>
        <v>#DIV/0!</v>
      </c>
    </row>
    <row r="314" spans="1:29" s="21" customFormat="1" ht="42.75" hidden="1" x14ac:dyDescent="0.2">
      <c r="A314" s="92"/>
      <c r="B314" s="97" t="s">
        <v>1119</v>
      </c>
      <c r="C314" s="98" t="s">
        <v>1120</v>
      </c>
      <c r="D314" s="291"/>
      <c r="E314" s="291">
        <f>SUM('ADICIONES  2018'!C314:K314)</f>
        <v>0</v>
      </c>
      <c r="F314" s="291"/>
      <c r="G314" s="291"/>
      <c r="H314" s="291"/>
      <c r="I314" s="291"/>
      <c r="J314" s="291"/>
      <c r="K314" s="294">
        <f t="shared" si="370"/>
        <v>0</v>
      </c>
      <c r="L314" s="291">
        <v>0</v>
      </c>
      <c r="M314" s="291">
        <v>0</v>
      </c>
      <c r="N314" s="291"/>
      <c r="O314" s="291"/>
      <c r="P314" s="291"/>
      <c r="Q314" s="291">
        <v>0</v>
      </c>
      <c r="R314" s="294">
        <f t="shared" si="449"/>
        <v>0</v>
      </c>
      <c r="S314" s="291">
        <v>0</v>
      </c>
      <c r="T314" s="291">
        <v>0</v>
      </c>
      <c r="U314" s="291"/>
      <c r="V314" s="291"/>
      <c r="W314" s="291"/>
      <c r="X314" s="291"/>
      <c r="Y314" s="291"/>
      <c r="Z314" s="291"/>
      <c r="AA314" s="294">
        <f t="shared" si="454"/>
        <v>0</v>
      </c>
      <c r="AB314" s="294">
        <f t="shared" si="351"/>
        <v>0</v>
      </c>
      <c r="AC314" s="115" t="e">
        <f t="shared" si="352"/>
        <v>#DIV/0!</v>
      </c>
    </row>
    <row r="315" spans="1:29" s="21" customFormat="1" ht="42.75" x14ac:dyDescent="0.2">
      <c r="A315" s="92"/>
      <c r="B315" s="97" t="s">
        <v>1121</v>
      </c>
      <c r="C315" s="98" t="s">
        <v>1122</v>
      </c>
      <c r="D315" s="291"/>
      <c r="E315" s="291">
        <f>SUM('ADICIONES  2018'!C315:K315)</f>
        <v>0</v>
      </c>
      <c r="F315" s="291"/>
      <c r="G315" s="291"/>
      <c r="H315" s="291"/>
      <c r="I315" s="291"/>
      <c r="J315" s="291"/>
      <c r="K315" s="294">
        <f t="shared" si="370"/>
        <v>0</v>
      </c>
      <c r="L315" s="291">
        <v>1318599.6499999999</v>
      </c>
      <c r="M315" s="291">
        <v>0</v>
      </c>
      <c r="N315" s="291">
        <v>730888</v>
      </c>
      <c r="O315" s="291"/>
      <c r="P315" s="291"/>
      <c r="Q315" s="291">
        <v>0</v>
      </c>
      <c r="R315" s="294">
        <f t="shared" si="449"/>
        <v>2049487.65</v>
      </c>
      <c r="S315" s="291">
        <v>0</v>
      </c>
      <c r="T315" s="291">
        <v>0</v>
      </c>
      <c r="U315" s="291"/>
      <c r="V315" s="291"/>
      <c r="W315" s="291"/>
      <c r="X315" s="291"/>
      <c r="Y315" s="291"/>
      <c r="Z315" s="291"/>
      <c r="AA315" s="294">
        <f t="shared" si="454"/>
        <v>0</v>
      </c>
      <c r="AB315" s="294">
        <f t="shared" si="351"/>
        <v>2049487.65</v>
      </c>
      <c r="AC315" s="115">
        <v>0</v>
      </c>
    </row>
    <row r="316" spans="1:29" s="21" customFormat="1" ht="42.75" hidden="1" x14ac:dyDescent="0.2">
      <c r="A316" s="92"/>
      <c r="B316" s="97" t="s">
        <v>1123</v>
      </c>
      <c r="C316" s="98" t="s">
        <v>1124</v>
      </c>
      <c r="D316" s="291"/>
      <c r="E316" s="291">
        <f>SUM('ADICIONES  2018'!C316:K316)</f>
        <v>0</v>
      </c>
      <c r="F316" s="291"/>
      <c r="G316" s="291"/>
      <c r="H316" s="291"/>
      <c r="I316" s="291"/>
      <c r="J316" s="291"/>
      <c r="K316" s="294">
        <f t="shared" si="370"/>
        <v>0</v>
      </c>
      <c r="L316" s="291">
        <v>0</v>
      </c>
      <c r="M316" s="291">
        <v>0</v>
      </c>
      <c r="N316" s="291"/>
      <c r="O316" s="291"/>
      <c r="P316" s="291"/>
      <c r="Q316" s="291">
        <v>0</v>
      </c>
      <c r="R316" s="294">
        <f t="shared" si="449"/>
        <v>0</v>
      </c>
      <c r="S316" s="291">
        <v>0</v>
      </c>
      <c r="T316" s="291">
        <v>0</v>
      </c>
      <c r="U316" s="291"/>
      <c r="V316" s="291"/>
      <c r="W316" s="291"/>
      <c r="X316" s="291"/>
      <c r="Y316" s="291"/>
      <c r="Z316" s="291"/>
      <c r="AA316" s="294">
        <f t="shared" si="454"/>
        <v>0</v>
      </c>
      <c r="AB316" s="294">
        <f t="shared" si="351"/>
        <v>0</v>
      </c>
      <c r="AC316" s="115" t="e">
        <f t="shared" si="352"/>
        <v>#DIV/0!</v>
      </c>
    </row>
    <row r="317" spans="1:29" s="21" customFormat="1" ht="42.75" x14ac:dyDescent="0.2">
      <c r="A317" s="92"/>
      <c r="B317" s="97" t="s">
        <v>1125</v>
      </c>
      <c r="C317" s="98" t="s">
        <v>1126</v>
      </c>
      <c r="D317" s="291"/>
      <c r="E317" s="291">
        <f>SUM('ADICIONES  2018'!C317:K317)</f>
        <v>0</v>
      </c>
      <c r="F317" s="291"/>
      <c r="G317" s="291"/>
      <c r="H317" s="291"/>
      <c r="I317" s="291"/>
      <c r="J317" s="291"/>
      <c r="K317" s="294">
        <f t="shared" si="370"/>
        <v>0</v>
      </c>
      <c r="L317" s="291">
        <v>0</v>
      </c>
      <c r="M317" s="291">
        <v>0</v>
      </c>
      <c r="N317" s="291"/>
      <c r="O317" s="291"/>
      <c r="P317" s="291"/>
      <c r="Q317" s="291">
        <v>0</v>
      </c>
      <c r="R317" s="294">
        <f t="shared" si="449"/>
        <v>0</v>
      </c>
      <c r="S317" s="291">
        <v>34201036</v>
      </c>
      <c r="T317" s="291">
        <v>0</v>
      </c>
      <c r="U317" s="291"/>
      <c r="V317" s="291"/>
      <c r="W317" s="291"/>
      <c r="X317" s="291"/>
      <c r="Y317" s="291"/>
      <c r="Z317" s="291"/>
      <c r="AA317" s="294">
        <f t="shared" si="454"/>
        <v>34201036</v>
      </c>
      <c r="AB317" s="294">
        <f t="shared" si="351"/>
        <v>34201036</v>
      </c>
      <c r="AC317" s="115">
        <v>0</v>
      </c>
    </row>
    <row r="318" spans="1:29" s="21" customFormat="1" ht="42.75" hidden="1" x14ac:dyDescent="0.2">
      <c r="A318" s="92"/>
      <c r="B318" s="97" t="s">
        <v>1127</v>
      </c>
      <c r="C318" s="98" t="s">
        <v>1128</v>
      </c>
      <c r="D318" s="291"/>
      <c r="E318" s="291">
        <f>SUM('ADICIONES  2018'!C318:K318)</f>
        <v>0</v>
      </c>
      <c r="F318" s="291"/>
      <c r="G318" s="291"/>
      <c r="H318" s="291"/>
      <c r="I318" s="291"/>
      <c r="J318" s="291"/>
      <c r="K318" s="294">
        <f t="shared" si="370"/>
        <v>0</v>
      </c>
      <c r="L318" s="291">
        <v>0</v>
      </c>
      <c r="M318" s="291">
        <v>0</v>
      </c>
      <c r="N318" s="291"/>
      <c r="O318" s="291"/>
      <c r="P318" s="291"/>
      <c r="Q318" s="291">
        <v>0</v>
      </c>
      <c r="R318" s="294">
        <f t="shared" si="449"/>
        <v>0</v>
      </c>
      <c r="S318" s="291">
        <v>0</v>
      </c>
      <c r="T318" s="291">
        <v>0</v>
      </c>
      <c r="U318" s="291"/>
      <c r="V318" s="291"/>
      <c r="W318" s="291"/>
      <c r="X318" s="291"/>
      <c r="Y318" s="291"/>
      <c r="Z318" s="291"/>
      <c r="AA318" s="294">
        <f t="shared" si="454"/>
        <v>0</v>
      </c>
      <c r="AB318" s="294">
        <f t="shared" si="351"/>
        <v>0</v>
      </c>
      <c r="AC318" s="115" t="e">
        <f t="shared" si="352"/>
        <v>#DIV/0!</v>
      </c>
    </row>
    <row r="319" spans="1:29" s="21" customFormat="1" ht="42.75" hidden="1" x14ac:dyDescent="0.2">
      <c r="A319" s="92"/>
      <c r="B319" s="97" t="s">
        <v>1129</v>
      </c>
      <c r="C319" s="98" t="s">
        <v>1130</v>
      </c>
      <c r="D319" s="291"/>
      <c r="E319" s="291">
        <f>SUM('ADICIONES  2018'!C319:K319)</f>
        <v>0</v>
      </c>
      <c r="F319" s="291"/>
      <c r="G319" s="291"/>
      <c r="H319" s="291"/>
      <c r="I319" s="291"/>
      <c r="J319" s="291"/>
      <c r="K319" s="294">
        <f t="shared" si="370"/>
        <v>0</v>
      </c>
      <c r="L319" s="291">
        <v>0</v>
      </c>
      <c r="M319" s="291">
        <v>0</v>
      </c>
      <c r="N319" s="291"/>
      <c r="O319" s="291"/>
      <c r="P319" s="291"/>
      <c r="Q319" s="291">
        <v>0</v>
      </c>
      <c r="R319" s="294">
        <f t="shared" si="449"/>
        <v>0</v>
      </c>
      <c r="S319" s="291">
        <v>0</v>
      </c>
      <c r="T319" s="291">
        <v>0</v>
      </c>
      <c r="U319" s="291"/>
      <c r="V319" s="291"/>
      <c r="W319" s="291"/>
      <c r="X319" s="291"/>
      <c r="Y319" s="291"/>
      <c r="Z319" s="291"/>
      <c r="AA319" s="294">
        <f t="shared" si="454"/>
        <v>0</v>
      </c>
      <c r="AB319" s="294">
        <f t="shared" si="351"/>
        <v>0</v>
      </c>
      <c r="AC319" s="115" t="e">
        <f t="shared" si="352"/>
        <v>#DIV/0!</v>
      </c>
    </row>
    <row r="320" spans="1:29" s="21" customFormat="1" ht="42.75" hidden="1" x14ac:dyDescent="0.2">
      <c r="A320" s="92"/>
      <c r="B320" s="97" t="s">
        <v>1131</v>
      </c>
      <c r="C320" s="98" t="s">
        <v>1132</v>
      </c>
      <c r="D320" s="291"/>
      <c r="E320" s="291">
        <f>SUM('ADICIONES  2018'!C320:K320)</f>
        <v>0</v>
      </c>
      <c r="F320" s="291"/>
      <c r="G320" s="291"/>
      <c r="H320" s="291"/>
      <c r="I320" s="291"/>
      <c r="J320" s="291"/>
      <c r="K320" s="294">
        <f t="shared" si="370"/>
        <v>0</v>
      </c>
      <c r="L320" s="291">
        <v>0</v>
      </c>
      <c r="M320" s="291">
        <v>0</v>
      </c>
      <c r="N320" s="291"/>
      <c r="O320" s="291"/>
      <c r="P320" s="291"/>
      <c r="Q320" s="291">
        <v>0</v>
      </c>
      <c r="R320" s="294">
        <f t="shared" si="449"/>
        <v>0</v>
      </c>
      <c r="S320" s="291">
        <v>0</v>
      </c>
      <c r="T320" s="291">
        <v>0</v>
      </c>
      <c r="U320" s="291"/>
      <c r="V320" s="291"/>
      <c r="W320" s="291"/>
      <c r="X320" s="291"/>
      <c r="Y320" s="291"/>
      <c r="Z320" s="291"/>
      <c r="AA320" s="294">
        <f t="shared" si="454"/>
        <v>0</v>
      </c>
      <c r="AB320" s="294">
        <f t="shared" si="351"/>
        <v>0</v>
      </c>
      <c r="AC320" s="115" t="e">
        <f t="shared" si="352"/>
        <v>#DIV/0!</v>
      </c>
    </row>
    <row r="321" spans="1:29" s="21" customFormat="1" ht="42.75" hidden="1" x14ac:dyDescent="0.2">
      <c r="A321" s="92"/>
      <c r="B321" s="97" t="s">
        <v>1133</v>
      </c>
      <c r="C321" s="98" t="s">
        <v>1134</v>
      </c>
      <c r="D321" s="291"/>
      <c r="E321" s="291">
        <f>SUM('ADICIONES  2018'!C321:K321)</f>
        <v>0</v>
      </c>
      <c r="F321" s="291"/>
      <c r="G321" s="291"/>
      <c r="H321" s="291"/>
      <c r="I321" s="291"/>
      <c r="J321" s="291"/>
      <c r="K321" s="294">
        <f t="shared" si="370"/>
        <v>0</v>
      </c>
      <c r="L321" s="291">
        <v>0</v>
      </c>
      <c r="M321" s="291">
        <v>0</v>
      </c>
      <c r="N321" s="291"/>
      <c r="O321" s="291"/>
      <c r="P321" s="291"/>
      <c r="Q321" s="291">
        <v>0</v>
      </c>
      <c r="R321" s="294">
        <f t="shared" si="449"/>
        <v>0</v>
      </c>
      <c r="S321" s="291">
        <v>0</v>
      </c>
      <c r="T321" s="291">
        <v>0</v>
      </c>
      <c r="U321" s="291"/>
      <c r="V321" s="291"/>
      <c r="W321" s="291"/>
      <c r="X321" s="291"/>
      <c r="Y321" s="291"/>
      <c r="Z321" s="291"/>
      <c r="AA321" s="294">
        <f t="shared" si="454"/>
        <v>0</v>
      </c>
      <c r="AB321" s="294">
        <f t="shared" si="351"/>
        <v>0</v>
      </c>
      <c r="AC321" s="115" t="e">
        <f t="shared" si="352"/>
        <v>#DIV/0!</v>
      </c>
    </row>
    <row r="322" spans="1:29" s="21" customFormat="1" ht="42.75" hidden="1" x14ac:dyDescent="0.2">
      <c r="A322" s="92"/>
      <c r="B322" s="97" t="s">
        <v>1135</v>
      </c>
      <c r="C322" s="98" t="s">
        <v>1136</v>
      </c>
      <c r="D322" s="291"/>
      <c r="E322" s="291">
        <f>SUM('ADICIONES  2018'!C322:K322)</f>
        <v>0</v>
      </c>
      <c r="F322" s="291"/>
      <c r="G322" s="291"/>
      <c r="H322" s="291"/>
      <c r="I322" s="291"/>
      <c r="J322" s="291"/>
      <c r="K322" s="294">
        <f t="shared" si="370"/>
        <v>0</v>
      </c>
      <c r="L322" s="291">
        <v>0</v>
      </c>
      <c r="M322" s="291">
        <v>0</v>
      </c>
      <c r="N322" s="291"/>
      <c r="O322" s="291"/>
      <c r="P322" s="291"/>
      <c r="Q322" s="291">
        <v>0</v>
      </c>
      <c r="R322" s="294">
        <f t="shared" si="449"/>
        <v>0</v>
      </c>
      <c r="S322" s="291">
        <v>0</v>
      </c>
      <c r="T322" s="291">
        <v>0</v>
      </c>
      <c r="U322" s="291"/>
      <c r="V322" s="291"/>
      <c r="W322" s="291"/>
      <c r="X322" s="291"/>
      <c r="Y322" s="291"/>
      <c r="Z322" s="291"/>
      <c r="AA322" s="294">
        <f t="shared" si="454"/>
        <v>0</v>
      </c>
      <c r="AB322" s="294">
        <f t="shared" si="351"/>
        <v>0</v>
      </c>
      <c r="AC322" s="115" t="e">
        <f t="shared" si="352"/>
        <v>#DIV/0!</v>
      </c>
    </row>
    <row r="323" spans="1:29" s="21" customFormat="1" ht="42.75" x14ac:dyDescent="0.2">
      <c r="A323" s="92"/>
      <c r="B323" s="97" t="s">
        <v>1137</v>
      </c>
      <c r="C323" s="98" t="s">
        <v>1138</v>
      </c>
      <c r="D323" s="291"/>
      <c r="E323" s="291">
        <f>SUM('ADICIONES  2018'!C323:K323)</f>
        <v>0</v>
      </c>
      <c r="F323" s="291"/>
      <c r="G323" s="291"/>
      <c r="H323" s="291"/>
      <c r="I323" s="291"/>
      <c r="J323" s="291"/>
      <c r="K323" s="294">
        <f t="shared" si="370"/>
        <v>0</v>
      </c>
      <c r="L323" s="291">
        <v>16147190</v>
      </c>
      <c r="M323" s="291">
        <v>0</v>
      </c>
      <c r="N323" s="291"/>
      <c r="O323" s="291"/>
      <c r="P323" s="291"/>
      <c r="Q323" s="291">
        <v>0</v>
      </c>
      <c r="R323" s="294">
        <f t="shared" si="449"/>
        <v>16147190</v>
      </c>
      <c r="S323" s="291">
        <v>0</v>
      </c>
      <c r="T323" s="291">
        <v>0</v>
      </c>
      <c r="U323" s="291"/>
      <c r="V323" s="291"/>
      <c r="W323" s="291"/>
      <c r="X323" s="291"/>
      <c r="Y323" s="291"/>
      <c r="Z323" s="291"/>
      <c r="AA323" s="294">
        <f t="shared" si="454"/>
        <v>0</v>
      </c>
      <c r="AB323" s="294">
        <f t="shared" si="351"/>
        <v>16147190</v>
      </c>
      <c r="AC323" s="115">
        <v>0</v>
      </c>
    </row>
    <row r="324" spans="1:29" s="21" customFormat="1" ht="42.75" hidden="1" x14ac:dyDescent="0.2">
      <c r="A324" s="92"/>
      <c r="B324" s="97" t="s">
        <v>1139</v>
      </c>
      <c r="C324" s="98" t="s">
        <v>1140</v>
      </c>
      <c r="D324" s="291"/>
      <c r="E324" s="291">
        <f>SUM('ADICIONES  2018'!C324:K324)</f>
        <v>0</v>
      </c>
      <c r="F324" s="291"/>
      <c r="G324" s="291"/>
      <c r="H324" s="291"/>
      <c r="I324" s="291"/>
      <c r="J324" s="291"/>
      <c r="K324" s="294">
        <f t="shared" si="370"/>
        <v>0</v>
      </c>
      <c r="L324" s="291">
        <v>0</v>
      </c>
      <c r="M324" s="291">
        <v>0</v>
      </c>
      <c r="N324" s="291"/>
      <c r="O324" s="291"/>
      <c r="P324" s="291"/>
      <c r="Q324" s="291">
        <v>0</v>
      </c>
      <c r="R324" s="294">
        <f t="shared" ref="R324:R389" si="455">SUM(L324:Q324)</f>
        <v>0</v>
      </c>
      <c r="S324" s="291">
        <v>0</v>
      </c>
      <c r="T324" s="291">
        <v>0</v>
      </c>
      <c r="U324" s="291"/>
      <c r="V324" s="291"/>
      <c r="W324" s="291"/>
      <c r="X324" s="291"/>
      <c r="Y324" s="291"/>
      <c r="Z324" s="291"/>
      <c r="AA324" s="294">
        <f t="shared" si="454"/>
        <v>0</v>
      </c>
      <c r="AB324" s="294">
        <f t="shared" si="351"/>
        <v>0</v>
      </c>
      <c r="AC324" s="115" t="e">
        <f t="shared" si="352"/>
        <v>#DIV/0!</v>
      </c>
    </row>
    <row r="325" spans="1:29" s="21" customFormat="1" ht="28.5" hidden="1" x14ac:dyDescent="0.2">
      <c r="A325" s="92"/>
      <c r="B325" s="97" t="s">
        <v>1141</v>
      </c>
      <c r="C325" s="98" t="s">
        <v>1142</v>
      </c>
      <c r="D325" s="291"/>
      <c r="E325" s="291">
        <f>SUM('ADICIONES  2018'!C325:K325)</f>
        <v>0</v>
      </c>
      <c r="F325" s="291"/>
      <c r="G325" s="291"/>
      <c r="H325" s="291"/>
      <c r="I325" s="291"/>
      <c r="J325" s="291"/>
      <c r="K325" s="294">
        <f t="shared" si="370"/>
        <v>0</v>
      </c>
      <c r="L325" s="291">
        <v>0</v>
      </c>
      <c r="M325" s="291">
        <v>0</v>
      </c>
      <c r="N325" s="291"/>
      <c r="O325" s="291"/>
      <c r="P325" s="291"/>
      <c r="Q325" s="291">
        <v>0</v>
      </c>
      <c r="R325" s="294">
        <f t="shared" si="455"/>
        <v>0</v>
      </c>
      <c r="S325" s="291">
        <v>0</v>
      </c>
      <c r="T325" s="291">
        <v>0</v>
      </c>
      <c r="U325" s="291"/>
      <c r="V325" s="291"/>
      <c r="W325" s="291"/>
      <c r="X325" s="291"/>
      <c r="Y325" s="291"/>
      <c r="Z325" s="291"/>
      <c r="AA325" s="294">
        <f t="shared" si="454"/>
        <v>0</v>
      </c>
      <c r="AB325" s="294">
        <f t="shared" si="351"/>
        <v>0</v>
      </c>
      <c r="AC325" s="115" t="e">
        <f t="shared" si="352"/>
        <v>#DIV/0!</v>
      </c>
    </row>
    <row r="326" spans="1:29" s="21" customFormat="1" ht="42.75" hidden="1" x14ac:dyDescent="0.2">
      <c r="A326" s="92"/>
      <c r="B326" s="97" t="s">
        <v>1143</v>
      </c>
      <c r="C326" s="98" t="s">
        <v>1144</v>
      </c>
      <c r="D326" s="291"/>
      <c r="E326" s="291">
        <f>SUM('ADICIONES  2018'!C326:K326)</f>
        <v>0</v>
      </c>
      <c r="F326" s="291"/>
      <c r="G326" s="291"/>
      <c r="H326" s="291"/>
      <c r="I326" s="291"/>
      <c r="J326" s="291"/>
      <c r="K326" s="294">
        <f t="shared" si="370"/>
        <v>0</v>
      </c>
      <c r="L326" s="291">
        <v>0</v>
      </c>
      <c r="M326" s="291">
        <v>0</v>
      </c>
      <c r="N326" s="291"/>
      <c r="O326" s="291"/>
      <c r="P326" s="291"/>
      <c r="Q326" s="291">
        <v>0</v>
      </c>
      <c r="R326" s="294">
        <f t="shared" si="455"/>
        <v>0</v>
      </c>
      <c r="S326" s="291">
        <v>0</v>
      </c>
      <c r="T326" s="291">
        <v>0</v>
      </c>
      <c r="U326" s="291"/>
      <c r="V326" s="291"/>
      <c r="W326" s="291"/>
      <c r="X326" s="291"/>
      <c r="Y326" s="291"/>
      <c r="Z326" s="291"/>
      <c r="AA326" s="294">
        <f t="shared" ref="AA326:AA345" si="456">SUM(S326:Z326)</f>
        <v>0</v>
      </c>
      <c r="AB326" s="294">
        <f t="shared" si="351"/>
        <v>0</v>
      </c>
      <c r="AC326" s="115" t="e">
        <f t="shared" si="352"/>
        <v>#DIV/0!</v>
      </c>
    </row>
    <row r="327" spans="1:29" s="21" customFormat="1" ht="42.75" hidden="1" x14ac:dyDescent="0.2">
      <c r="A327" s="92"/>
      <c r="B327" s="97" t="s">
        <v>1145</v>
      </c>
      <c r="C327" s="98" t="s">
        <v>1146</v>
      </c>
      <c r="D327" s="291"/>
      <c r="E327" s="291">
        <f>SUM('ADICIONES  2018'!C327:K327)</f>
        <v>0</v>
      </c>
      <c r="F327" s="291"/>
      <c r="G327" s="291"/>
      <c r="H327" s="291"/>
      <c r="I327" s="291"/>
      <c r="J327" s="291"/>
      <c r="K327" s="294">
        <f t="shared" si="370"/>
        <v>0</v>
      </c>
      <c r="L327" s="291">
        <v>0</v>
      </c>
      <c r="M327" s="291">
        <v>0</v>
      </c>
      <c r="N327" s="291"/>
      <c r="O327" s="291"/>
      <c r="P327" s="291"/>
      <c r="Q327" s="291">
        <v>0</v>
      </c>
      <c r="R327" s="294">
        <f t="shared" si="455"/>
        <v>0</v>
      </c>
      <c r="S327" s="291">
        <v>0</v>
      </c>
      <c r="T327" s="291">
        <v>0</v>
      </c>
      <c r="U327" s="291"/>
      <c r="V327" s="291"/>
      <c r="W327" s="291"/>
      <c r="X327" s="291"/>
      <c r="Y327" s="291"/>
      <c r="Z327" s="291"/>
      <c r="AA327" s="294">
        <f t="shared" si="456"/>
        <v>0</v>
      </c>
      <c r="AB327" s="294">
        <f t="shared" si="351"/>
        <v>0</v>
      </c>
      <c r="AC327" s="115" t="e">
        <f t="shared" si="352"/>
        <v>#DIV/0!</v>
      </c>
    </row>
    <row r="328" spans="1:29" s="21" customFormat="1" ht="42.75" x14ac:dyDescent="0.2">
      <c r="A328" s="92"/>
      <c r="B328" s="97" t="s">
        <v>1147</v>
      </c>
      <c r="C328" s="98" t="s">
        <v>1148</v>
      </c>
      <c r="D328" s="291"/>
      <c r="E328" s="291">
        <f>SUM('ADICIONES  2018'!C328:K328)</f>
        <v>0</v>
      </c>
      <c r="F328" s="291"/>
      <c r="G328" s="291"/>
      <c r="H328" s="291"/>
      <c r="I328" s="291"/>
      <c r="J328" s="291"/>
      <c r="K328" s="294">
        <f t="shared" si="370"/>
        <v>0</v>
      </c>
      <c r="L328" s="291">
        <v>12840430</v>
      </c>
      <c r="M328" s="291">
        <v>0</v>
      </c>
      <c r="N328" s="291"/>
      <c r="O328" s="291"/>
      <c r="P328" s="291"/>
      <c r="Q328" s="291">
        <v>0</v>
      </c>
      <c r="R328" s="294">
        <f t="shared" si="455"/>
        <v>12840430</v>
      </c>
      <c r="S328" s="291">
        <v>0</v>
      </c>
      <c r="T328" s="291">
        <v>0</v>
      </c>
      <c r="U328" s="291"/>
      <c r="V328" s="291"/>
      <c r="W328" s="291"/>
      <c r="X328" s="291"/>
      <c r="Y328" s="291"/>
      <c r="Z328" s="291"/>
      <c r="AA328" s="294">
        <f t="shared" si="456"/>
        <v>0</v>
      </c>
      <c r="AB328" s="294">
        <f t="shared" si="351"/>
        <v>12840430</v>
      </c>
      <c r="AC328" s="115">
        <v>0</v>
      </c>
    </row>
    <row r="329" spans="1:29" s="21" customFormat="1" ht="42.75" hidden="1" x14ac:dyDescent="0.2">
      <c r="A329" s="92"/>
      <c r="B329" s="97" t="s">
        <v>1149</v>
      </c>
      <c r="C329" s="98" t="s">
        <v>1150</v>
      </c>
      <c r="D329" s="291"/>
      <c r="E329" s="291">
        <f>SUM('ADICIONES  2018'!C329:K329)</f>
        <v>0</v>
      </c>
      <c r="F329" s="291"/>
      <c r="G329" s="291"/>
      <c r="H329" s="291"/>
      <c r="I329" s="291"/>
      <c r="J329" s="291"/>
      <c r="K329" s="294">
        <f t="shared" si="370"/>
        <v>0</v>
      </c>
      <c r="L329" s="291">
        <v>0</v>
      </c>
      <c r="M329" s="291">
        <v>0</v>
      </c>
      <c r="N329" s="291"/>
      <c r="O329" s="291"/>
      <c r="P329" s="291"/>
      <c r="Q329" s="291">
        <v>0</v>
      </c>
      <c r="R329" s="294">
        <f t="shared" si="455"/>
        <v>0</v>
      </c>
      <c r="S329" s="291">
        <v>0</v>
      </c>
      <c r="T329" s="291">
        <v>0</v>
      </c>
      <c r="U329" s="291"/>
      <c r="V329" s="291"/>
      <c r="W329" s="291"/>
      <c r="X329" s="291"/>
      <c r="Y329" s="291"/>
      <c r="Z329" s="291"/>
      <c r="AA329" s="294">
        <f t="shared" si="456"/>
        <v>0</v>
      </c>
      <c r="AB329" s="294">
        <f t="shared" si="351"/>
        <v>0</v>
      </c>
      <c r="AC329" s="115" t="e">
        <f t="shared" si="352"/>
        <v>#DIV/0!</v>
      </c>
    </row>
    <row r="330" spans="1:29" s="21" customFormat="1" ht="42.75" hidden="1" x14ac:dyDescent="0.2">
      <c r="A330" s="92"/>
      <c r="B330" s="97" t="s">
        <v>1151</v>
      </c>
      <c r="C330" s="98" t="s">
        <v>1152</v>
      </c>
      <c r="D330" s="291"/>
      <c r="E330" s="291">
        <f>SUM('ADICIONES  2018'!C330:K330)</f>
        <v>0</v>
      </c>
      <c r="F330" s="291"/>
      <c r="G330" s="291"/>
      <c r="H330" s="291"/>
      <c r="I330" s="291"/>
      <c r="J330" s="291"/>
      <c r="K330" s="294">
        <f t="shared" si="370"/>
        <v>0</v>
      </c>
      <c r="L330" s="291">
        <v>0</v>
      </c>
      <c r="M330" s="291">
        <v>0</v>
      </c>
      <c r="N330" s="291"/>
      <c r="O330" s="291"/>
      <c r="P330" s="291"/>
      <c r="Q330" s="291">
        <v>0</v>
      </c>
      <c r="R330" s="294">
        <f t="shared" si="455"/>
        <v>0</v>
      </c>
      <c r="S330" s="291">
        <v>0</v>
      </c>
      <c r="T330" s="291">
        <v>0</v>
      </c>
      <c r="U330" s="291"/>
      <c r="V330" s="291"/>
      <c r="W330" s="291"/>
      <c r="X330" s="291"/>
      <c r="Y330" s="291"/>
      <c r="Z330" s="291"/>
      <c r="AA330" s="294">
        <f t="shared" si="456"/>
        <v>0</v>
      </c>
      <c r="AB330" s="294">
        <f t="shared" si="351"/>
        <v>0</v>
      </c>
      <c r="AC330" s="115" t="e">
        <f t="shared" si="352"/>
        <v>#DIV/0!</v>
      </c>
    </row>
    <row r="331" spans="1:29" s="21" customFormat="1" ht="42.75" hidden="1" x14ac:dyDescent="0.2">
      <c r="A331" s="92"/>
      <c r="B331" s="97" t="s">
        <v>1153</v>
      </c>
      <c r="C331" s="98" t="s">
        <v>1154</v>
      </c>
      <c r="D331" s="291"/>
      <c r="E331" s="291">
        <f>SUM('ADICIONES  2018'!C331:K331)</f>
        <v>0</v>
      </c>
      <c r="F331" s="291"/>
      <c r="G331" s="291"/>
      <c r="H331" s="291"/>
      <c r="I331" s="291"/>
      <c r="J331" s="291"/>
      <c r="K331" s="294">
        <f t="shared" si="370"/>
        <v>0</v>
      </c>
      <c r="L331" s="291">
        <v>0</v>
      </c>
      <c r="M331" s="291">
        <v>0</v>
      </c>
      <c r="N331" s="291"/>
      <c r="O331" s="291"/>
      <c r="P331" s="291"/>
      <c r="Q331" s="291">
        <v>0</v>
      </c>
      <c r="R331" s="294">
        <f t="shared" si="455"/>
        <v>0</v>
      </c>
      <c r="S331" s="291">
        <v>0</v>
      </c>
      <c r="T331" s="291">
        <v>0</v>
      </c>
      <c r="U331" s="291"/>
      <c r="V331" s="291"/>
      <c r="W331" s="291"/>
      <c r="X331" s="291"/>
      <c r="Y331" s="291"/>
      <c r="Z331" s="291"/>
      <c r="AA331" s="294">
        <f t="shared" si="456"/>
        <v>0</v>
      </c>
      <c r="AB331" s="294">
        <f t="shared" si="351"/>
        <v>0</v>
      </c>
      <c r="AC331" s="115" t="e">
        <f t="shared" si="352"/>
        <v>#DIV/0!</v>
      </c>
    </row>
    <row r="332" spans="1:29" s="21" customFormat="1" ht="42.75" x14ac:dyDescent="0.2">
      <c r="A332" s="92"/>
      <c r="B332" s="97" t="s">
        <v>1155</v>
      </c>
      <c r="C332" s="98" t="s">
        <v>1156</v>
      </c>
      <c r="D332" s="291"/>
      <c r="E332" s="291">
        <f>SUM('ADICIONES  2018'!C332:K332)</f>
        <v>0</v>
      </c>
      <c r="F332" s="291"/>
      <c r="G332" s="291"/>
      <c r="H332" s="291"/>
      <c r="I332" s="291"/>
      <c r="J332" s="291"/>
      <c r="K332" s="294">
        <f t="shared" si="370"/>
        <v>0</v>
      </c>
      <c r="L332" s="291">
        <v>0</v>
      </c>
      <c r="M332" s="291">
        <v>0</v>
      </c>
      <c r="N332" s="291"/>
      <c r="O332" s="291"/>
      <c r="P332" s="291"/>
      <c r="Q332" s="291">
        <v>14135380</v>
      </c>
      <c r="R332" s="294">
        <f t="shared" si="455"/>
        <v>14135380</v>
      </c>
      <c r="S332" s="291">
        <v>0</v>
      </c>
      <c r="T332" s="291">
        <v>45153976.200000003</v>
      </c>
      <c r="U332" s="291"/>
      <c r="V332" s="291"/>
      <c r="W332" s="291"/>
      <c r="X332" s="291"/>
      <c r="Y332" s="291"/>
      <c r="Z332" s="291"/>
      <c r="AA332" s="294">
        <f t="shared" si="456"/>
        <v>45153976.200000003</v>
      </c>
      <c r="AB332" s="294">
        <f t="shared" si="351"/>
        <v>59289356.200000003</v>
      </c>
      <c r="AC332" s="115">
        <v>0</v>
      </c>
    </row>
    <row r="333" spans="1:29" s="21" customFormat="1" ht="28.5" hidden="1" x14ac:dyDescent="0.2">
      <c r="A333" s="92"/>
      <c r="B333" s="97" t="s">
        <v>1157</v>
      </c>
      <c r="C333" s="98" t="s">
        <v>1158</v>
      </c>
      <c r="D333" s="291"/>
      <c r="E333" s="291">
        <f>SUM('ADICIONES  2018'!C333:K333)</f>
        <v>0</v>
      </c>
      <c r="F333" s="291"/>
      <c r="G333" s="291"/>
      <c r="H333" s="291"/>
      <c r="I333" s="291"/>
      <c r="J333" s="291"/>
      <c r="K333" s="294">
        <f t="shared" si="370"/>
        <v>0</v>
      </c>
      <c r="L333" s="291">
        <v>0</v>
      </c>
      <c r="M333" s="291">
        <v>0</v>
      </c>
      <c r="N333" s="291"/>
      <c r="O333" s="291"/>
      <c r="P333" s="291"/>
      <c r="Q333" s="291">
        <v>0</v>
      </c>
      <c r="R333" s="294">
        <f t="shared" si="455"/>
        <v>0</v>
      </c>
      <c r="S333" s="291">
        <v>0</v>
      </c>
      <c r="T333" s="291">
        <v>0</v>
      </c>
      <c r="U333" s="291"/>
      <c r="V333" s="291"/>
      <c r="W333" s="291"/>
      <c r="X333" s="291"/>
      <c r="Y333" s="291"/>
      <c r="Z333" s="291"/>
      <c r="AA333" s="294">
        <f t="shared" si="456"/>
        <v>0</v>
      </c>
      <c r="AB333" s="294">
        <f t="shared" si="351"/>
        <v>0</v>
      </c>
      <c r="AC333" s="115" t="e">
        <f t="shared" si="352"/>
        <v>#DIV/0!</v>
      </c>
    </row>
    <row r="334" spans="1:29" s="21" customFormat="1" ht="28.5" x14ac:dyDescent="0.2">
      <c r="A334" s="92"/>
      <c r="B334" s="97" t="s">
        <v>1159</v>
      </c>
      <c r="C334" s="98" t="s">
        <v>1160</v>
      </c>
      <c r="D334" s="291"/>
      <c r="E334" s="291">
        <f>SUM('ADICIONES  2018'!C334:K334)</f>
        <v>0</v>
      </c>
      <c r="F334" s="291"/>
      <c r="G334" s="291"/>
      <c r="H334" s="291"/>
      <c r="I334" s="291"/>
      <c r="J334" s="291"/>
      <c r="K334" s="294">
        <f t="shared" si="370"/>
        <v>0</v>
      </c>
      <c r="L334" s="291">
        <v>3368663</v>
      </c>
      <c r="M334" s="291">
        <v>0</v>
      </c>
      <c r="N334" s="291"/>
      <c r="O334" s="291"/>
      <c r="P334" s="291"/>
      <c r="Q334" s="291">
        <v>0</v>
      </c>
      <c r="R334" s="294">
        <f t="shared" si="455"/>
        <v>3368663</v>
      </c>
      <c r="S334" s="291">
        <v>0</v>
      </c>
      <c r="T334" s="291">
        <v>0</v>
      </c>
      <c r="U334" s="291"/>
      <c r="V334" s="291"/>
      <c r="W334" s="291"/>
      <c r="X334" s="291"/>
      <c r="Y334" s="291"/>
      <c r="Z334" s="291"/>
      <c r="AA334" s="294">
        <f t="shared" si="456"/>
        <v>0</v>
      </c>
      <c r="AB334" s="294">
        <f t="shared" si="351"/>
        <v>3368663</v>
      </c>
      <c r="AC334" s="115">
        <v>0</v>
      </c>
    </row>
    <row r="335" spans="1:29" s="21" customFormat="1" ht="42.75" hidden="1" x14ac:dyDescent="0.2">
      <c r="A335" s="92"/>
      <c r="B335" s="97" t="s">
        <v>1161</v>
      </c>
      <c r="C335" s="98" t="s">
        <v>1162</v>
      </c>
      <c r="D335" s="291"/>
      <c r="E335" s="291">
        <f>SUM('ADICIONES  2018'!C335:K335)</f>
        <v>0</v>
      </c>
      <c r="F335" s="291"/>
      <c r="G335" s="291"/>
      <c r="H335" s="291"/>
      <c r="I335" s="291"/>
      <c r="J335" s="291"/>
      <c r="K335" s="294">
        <f t="shared" si="370"/>
        <v>0</v>
      </c>
      <c r="L335" s="291">
        <v>0</v>
      </c>
      <c r="M335" s="291">
        <v>0</v>
      </c>
      <c r="N335" s="291"/>
      <c r="O335" s="291"/>
      <c r="P335" s="291"/>
      <c r="Q335" s="291">
        <v>0</v>
      </c>
      <c r="R335" s="294">
        <f t="shared" si="455"/>
        <v>0</v>
      </c>
      <c r="S335" s="291">
        <v>0</v>
      </c>
      <c r="T335" s="291">
        <v>0</v>
      </c>
      <c r="U335" s="291"/>
      <c r="V335" s="291"/>
      <c r="W335" s="291"/>
      <c r="X335" s="291"/>
      <c r="Y335" s="291"/>
      <c r="Z335" s="291"/>
      <c r="AA335" s="294">
        <f t="shared" si="456"/>
        <v>0</v>
      </c>
      <c r="AB335" s="294">
        <f t="shared" si="351"/>
        <v>0</v>
      </c>
      <c r="AC335" s="115" t="e">
        <f t="shared" si="352"/>
        <v>#DIV/0!</v>
      </c>
    </row>
    <row r="336" spans="1:29" s="21" customFormat="1" ht="28.5" hidden="1" x14ac:dyDescent="0.2">
      <c r="A336" s="92"/>
      <c r="B336" s="97" t="s">
        <v>1163</v>
      </c>
      <c r="C336" s="98" t="s">
        <v>1164</v>
      </c>
      <c r="D336" s="291"/>
      <c r="E336" s="291">
        <f>SUM('ADICIONES  2018'!C336:K336)</f>
        <v>0</v>
      </c>
      <c r="F336" s="291"/>
      <c r="G336" s="291"/>
      <c r="H336" s="291"/>
      <c r="I336" s="291"/>
      <c r="J336" s="291"/>
      <c r="K336" s="294">
        <f t="shared" si="370"/>
        <v>0</v>
      </c>
      <c r="L336" s="291">
        <v>0</v>
      </c>
      <c r="M336" s="291">
        <v>0</v>
      </c>
      <c r="N336" s="291"/>
      <c r="O336" s="291"/>
      <c r="P336" s="291"/>
      <c r="Q336" s="291">
        <v>0</v>
      </c>
      <c r="R336" s="294">
        <f t="shared" si="455"/>
        <v>0</v>
      </c>
      <c r="S336" s="291">
        <v>0</v>
      </c>
      <c r="T336" s="291">
        <v>0</v>
      </c>
      <c r="U336" s="291"/>
      <c r="V336" s="291"/>
      <c r="W336" s="291"/>
      <c r="X336" s="291"/>
      <c r="Y336" s="291"/>
      <c r="Z336" s="291"/>
      <c r="AA336" s="294">
        <f t="shared" si="456"/>
        <v>0</v>
      </c>
      <c r="AB336" s="294">
        <f t="shared" si="351"/>
        <v>0</v>
      </c>
      <c r="AC336" s="115" t="e">
        <f t="shared" si="352"/>
        <v>#DIV/0!</v>
      </c>
    </row>
    <row r="337" spans="1:29" s="21" customFormat="1" ht="28.5" hidden="1" x14ac:dyDescent="0.2">
      <c r="A337" s="92"/>
      <c r="B337" s="97" t="s">
        <v>1165</v>
      </c>
      <c r="C337" s="98" t="s">
        <v>1166</v>
      </c>
      <c r="D337" s="291"/>
      <c r="E337" s="291">
        <f>SUM('ADICIONES  2018'!C337:K337)</f>
        <v>0</v>
      </c>
      <c r="F337" s="291"/>
      <c r="G337" s="291"/>
      <c r="H337" s="291"/>
      <c r="I337" s="291"/>
      <c r="J337" s="291"/>
      <c r="K337" s="294">
        <f t="shared" si="370"/>
        <v>0</v>
      </c>
      <c r="L337" s="291">
        <v>0</v>
      </c>
      <c r="M337" s="291">
        <v>0</v>
      </c>
      <c r="N337" s="291"/>
      <c r="O337" s="291"/>
      <c r="P337" s="291"/>
      <c r="Q337" s="291">
        <v>0</v>
      </c>
      <c r="R337" s="294">
        <f t="shared" si="455"/>
        <v>0</v>
      </c>
      <c r="S337" s="291">
        <v>0</v>
      </c>
      <c r="T337" s="291">
        <v>0</v>
      </c>
      <c r="U337" s="291"/>
      <c r="V337" s="291"/>
      <c r="W337" s="291"/>
      <c r="X337" s="291"/>
      <c r="Y337" s="291"/>
      <c r="Z337" s="291"/>
      <c r="AA337" s="294">
        <f t="shared" si="456"/>
        <v>0</v>
      </c>
      <c r="AB337" s="294">
        <f t="shared" si="351"/>
        <v>0</v>
      </c>
      <c r="AC337" s="115" t="e">
        <f t="shared" si="352"/>
        <v>#DIV/0!</v>
      </c>
    </row>
    <row r="338" spans="1:29" s="21" customFormat="1" ht="28.5" hidden="1" x14ac:dyDescent="0.2">
      <c r="A338" s="92"/>
      <c r="B338" s="97" t="s">
        <v>1167</v>
      </c>
      <c r="C338" s="98" t="s">
        <v>1168</v>
      </c>
      <c r="D338" s="291"/>
      <c r="E338" s="291">
        <f>SUM('ADICIONES  2018'!C338:K338)</f>
        <v>0</v>
      </c>
      <c r="F338" s="291"/>
      <c r="G338" s="291"/>
      <c r="H338" s="291"/>
      <c r="I338" s="291"/>
      <c r="J338" s="291"/>
      <c r="K338" s="294">
        <f t="shared" si="370"/>
        <v>0</v>
      </c>
      <c r="L338" s="291">
        <v>0</v>
      </c>
      <c r="M338" s="291">
        <v>0</v>
      </c>
      <c r="N338" s="291"/>
      <c r="O338" s="291"/>
      <c r="P338" s="291"/>
      <c r="Q338" s="291">
        <v>0</v>
      </c>
      <c r="R338" s="294">
        <f t="shared" si="455"/>
        <v>0</v>
      </c>
      <c r="S338" s="291">
        <v>0</v>
      </c>
      <c r="T338" s="291">
        <v>0</v>
      </c>
      <c r="U338" s="291"/>
      <c r="V338" s="291"/>
      <c r="W338" s="291"/>
      <c r="X338" s="291"/>
      <c r="Y338" s="291"/>
      <c r="Z338" s="291"/>
      <c r="AA338" s="294">
        <f t="shared" si="456"/>
        <v>0</v>
      </c>
      <c r="AB338" s="294">
        <f t="shared" si="351"/>
        <v>0</v>
      </c>
      <c r="AC338" s="115" t="e">
        <f t="shared" si="352"/>
        <v>#DIV/0!</v>
      </c>
    </row>
    <row r="339" spans="1:29" s="21" customFormat="1" ht="42.75" hidden="1" x14ac:dyDescent="0.2">
      <c r="A339" s="92"/>
      <c r="B339" s="97" t="s">
        <v>1169</v>
      </c>
      <c r="C339" s="98" t="s">
        <v>1170</v>
      </c>
      <c r="D339" s="291"/>
      <c r="E339" s="291">
        <f>SUM('ADICIONES  2018'!C339:K339)</f>
        <v>0</v>
      </c>
      <c r="F339" s="291"/>
      <c r="G339" s="291"/>
      <c r="H339" s="291"/>
      <c r="I339" s="291"/>
      <c r="J339" s="291"/>
      <c r="K339" s="294">
        <f t="shared" si="370"/>
        <v>0</v>
      </c>
      <c r="L339" s="291">
        <v>0</v>
      </c>
      <c r="M339" s="291">
        <v>0</v>
      </c>
      <c r="N339" s="291"/>
      <c r="O339" s="291"/>
      <c r="P339" s="291"/>
      <c r="Q339" s="291">
        <v>0</v>
      </c>
      <c r="R339" s="294">
        <f t="shared" si="455"/>
        <v>0</v>
      </c>
      <c r="S339" s="291">
        <v>0</v>
      </c>
      <c r="T339" s="291">
        <v>0</v>
      </c>
      <c r="U339" s="291"/>
      <c r="V339" s="291"/>
      <c r="W339" s="291"/>
      <c r="X339" s="291"/>
      <c r="Y339" s="291"/>
      <c r="Z339" s="291"/>
      <c r="AA339" s="294">
        <f t="shared" si="456"/>
        <v>0</v>
      </c>
      <c r="AB339" s="294">
        <f t="shared" si="351"/>
        <v>0</v>
      </c>
      <c r="AC339" s="115" t="e">
        <f t="shared" si="352"/>
        <v>#DIV/0!</v>
      </c>
    </row>
    <row r="340" spans="1:29" s="21" customFormat="1" ht="42.75" hidden="1" x14ac:dyDescent="0.2">
      <c r="A340" s="92"/>
      <c r="B340" s="97" t="s">
        <v>1171</v>
      </c>
      <c r="C340" s="98" t="s">
        <v>1172</v>
      </c>
      <c r="D340" s="291"/>
      <c r="E340" s="291">
        <f>SUM('ADICIONES  2018'!C340:K340)</f>
        <v>0</v>
      </c>
      <c r="F340" s="291"/>
      <c r="G340" s="291"/>
      <c r="H340" s="291"/>
      <c r="I340" s="291"/>
      <c r="J340" s="291"/>
      <c r="K340" s="294">
        <f t="shared" si="370"/>
        <v>0</v>
      </c>
      <c r="L340" s="291">
        <v>0</v>
      </c>
      <c r="M340" s="291">
        <v>0</v>
      </c>
      <c r="N340" s="291"/>
      <c r="O340" s="291"/>
      <c r="P340" s="291"/>
      <c r="Q340" s="291">
        <v>0</v>
      </c>
      <c r="R340" s="294">
        <f t="shared" si="455"/>
        <v>0</v>
      </c>
      <c r="S340" s="291">
        <v>0</v>
      </c>
      <c r="T340" s="291">
        <v>0</v>
      </c>
      <c r="U340" s="291"/>
      <c r="V340" s="291"/>
      <c r="W340" s="291"/>
      <c r="X340" s="291"/>
      <c r="Y340" s="291"/>
      <c r="Z340" s="291"/>
      <c r="AA340" s="294">
        <f t="shared" si="456"/>
        <v>0</v>
      </c>
      <c r="AB340" s="294">
        <f t="shared" si="351"/>
        <v>0</v>
      </c>
      <c r="AC340" s="115" t="e">
        <f t="shared" si="352"/>
        <v>#DIV/0!</v>
      </c>
    </row>
    <row r="341" spans="1:29" s="21" customFormat="1" ht="42.75" x14ac:dyDescent="0.2">
      <c r="A341" s="92"/>
      <c r="B341" s="97" t="s">
        <v>1173</v>
      </c>
      <c r="C341" s="98" t="s">
        <v>1174</v>
      </c>
      <c r="D341" s="291"/>
      <c r="E341" s="291">
        <f>SUM('ADICIONES  2018'!C341:K341)</f>
        <v>0</v>
      </c>
      <c r="F341" s="291"/>
      <c r="G341" s="291"/>
      <c r="H341" s="291"/>
      <c r="I341" s="291"/>
      <c r="J341" s="291"/>
      <c r="K341" s="294">
        <f t="shared" si="370"/>
        <v>0</v>
      </c>
      <c r="L341" s="291">
        <v>0</v>
      </c>
      <c r="M341" s="291">
        <v>0</v>
      </c>
      <c r="N341" s="291">
        <v>87975896</v>
      </c>
      <c r="O341" s="291"/>
      <c r="P341" s="291"/>
      <c r="Q341" s="291">
        <v>0</v>
      </c>
      <c r="R341" s="294">
        <f t="shared" si="455"/>
        <v>87975896</v>
      </c>
      <c r="S341" s="291">
        <v>0</v>
      </c>
      <c r="T341" s="291">
        <v>0</v>
      </c>
      <c r="U341" s="291"/>
      <c r="V341" s="291"/>
      <c r="W341" s="291"/>
      <c r="X341" s="291"/>
      <c r="Y341" s="291"/>
      <c r="Z341" s="291"/>
      <c r="AA341" s="294">
        <f t="shared" si="456"/>
        <v>0</v>
      </c>
      <c r="AB341" s="294">
        <f t="shared" si="351"/>
        <v>87975896</v>
      </c>
      <c r="AC341" s="115">
        <v>0</v>
      </c>
    </row>
    <row r="342" spans="1:29" s="21" customFormat="1" ht="42.75" hidden="1" x14ac:dyDescent="0.2">
      <c r="A342" s="92"/>
      <c r="B342" s="97" t="s">
        <v>1175</v>
      </c>
      <c r="C342" s="98" t="s">
        <v>1176</v>
      </c>
      <c r="D342" s="291"/>
      <c r="E342" s="291">
        <f>SUM('ADICIONES  2018'!C342:K342)</f>
        <v>0</v>
      </c>
      <c r="F342" s="291"/>
      <c r="G342" s="291"/>
      <c r="H342" s="291"/>
      <c r="I342" s="291"/>
      <c r="J342" s="291"/>
      <c r="K342" s="294">
        <f t="shared" si="370"/>
        <v>0</v>
      </c>
      <c r="L342" s="291">
        <v>0</v>
      </c>
      <c r="M342" s="291">
        <v>0</v>
      </c>
      <c r="N342" s="291"/>
      <c r="O342" s="291"/>
      <c r="P342" s="291"/>
      <c r="Q342" s="291">
        <v>0</v>
      </c>
      <c r="R342" s="294">
        <f t="shared" si="455"/>
        <v>0</v>
      </c>
      <c r="S342" s="291">
        <v>0</v>
      </c>
      <c r="T342" s="291">
        <v>0</v>
      </c>
      <c r="U342" s="291"/>
      <c r="V342" s="291"/>
      <c r="W342" s="291"/>
      <c r="X342" s="291"/>
      <c r="Y342" s="291"/>
      <c r="Z342" s="291"/>
      <c r="AA342" s="294">
        <f t="shared" si="456"/>
        <v>0</v>
      </c>
      <c r="AB342" s="294">
        <f t="shared" si="351"/>
        <v>0</v>
      </c>
      <c r="AC342" s="115" t="e">
        <f t="shared" si="352"/>
        <v>#DIV/0!</v>
      </c>
    </row>
    <row r="343" spans="1:29" s="21" customFormat="1" ht="42.75" hidden="1" x14ac:dyDescent="0.2">
      <c r="A343" s="92"/>
      <c r="B343" s="97" t="s">
        <v>1177</v>
      </c>
      <c r="C343" s="98" t="s">
        <v>1178</v>
      </c>
      <c r="D343" s="291"/>
      <c r="E343" s="291">
        <f>SUM('ADICIONES  2018'!C343:K343)</f>
        <v>0</v>
      </c>
      <c r="F343" s="291"/>
      <c r="G343" s="291"/>
      <c r="H343" s="291"/>
      <c r="I343" s="291"/>
      <c r="J343" s="291"/>
      <c r="K343" s="294">
        <f t="shared" si="370"/>
        <v>0</v>
      </c>
      <c r="L343" s="291">
        <v>0</v>
      </c>
      <c r="M343" s="291">
        <v>0</v>
      </c>
      <c r="N343" s="291"/>
      <c r="O343" s="291"/>
      <c r="P343" s="291"/>
      <c r="Q343" s="291">
        <v>0</v>
      </c>
      <c r="R343" s="294">
        <f t="shared" si="455"/>
        <v>0</v>
      </c>
      <c r="S343" s="291">
        <v>0</v>
      </c>
      <c r="T343" s="291">
        <v>0</v>
      </c>
      <c r="U343" s="291"/>
      <c r="V343" s="291"/>
      <c r="W343" s="291"/>
      <c r="X343" s="291"/>
      <c r="Y343" s="291"/>
      <c r="Z343" s="291"/>
      <c r="AA343" s="294">
        <f t="shared" si="456"/>
        <v>0</v>
      </c>
      <c r="AB343" s="294">
        <f t="shared" si="351"/>
        <v>0</v>
      </c>
      <c r="AC343" s="115" t="e">
        <f t="shared" si="352"/>
        <v>#DIV/0!</v>
      </c>
    </row>
    <row r="344" spans="1:29" s="79" customFormat="1" ht="63" hidden="1" x14ac:dyDescent="0.2">
      <c r="A344" s="412"/>
      <c r="B344" s="111" t="s">
        <v>1310</v>
      </c>
      <c r="C344" s="107" t="s">
        <v>1311</v>
      </c>
      <c r="D344" s="106">
        <f>+D345</f>
        <v>0</v>
      </c>
      <c r="E344" s="106">
        <f>SUM('ADICIONES  2018'!C344:K344)</f>
        <v>0</v>
      </c>
      <c r="F344" s="106">
        <f t="shared" ref="F344:J344" si="457">+F345</f>
        <v>0</v>
      </c>
      <c r="G344" s="106">
        <f t="shared" si="457"/>
        <v>0</v>
      </c>
      <c r="H344" s="106">
        <f t="shared" si="457"/>
        <v>0</v>
      </c>
      <c r="I344" s="106">
        <f t="shared" si="457"/>
        <v>0</v>
      </c>
      <c r="J344" s="106">
        <f t="shared" si="457"/>
        <v>0</v>
      </c>
      <c r="K344" s="290">
        <f t="shared" si="370"/>
        <v>0</v>
      </c>
      <c r="L344" s="106">
        <f t="shared" ref="L344:Q344" si="458">+L345</f>
        <v>0</v>
      </c>
      <c r="M344" s="106">
        <f t="shared" si="458"/>
        <v>0</v>
      </c>
      <c r="N344" s="106">
        <f t="shared" si="458"/>
        <v>0</v>
      </c>
      <c r="O344" s="106">
        <f t="shared" si="458"/>
        <v>0</v>
      </c>
      <c r="P344" s="106">
        <f t="shared" si="458"/>
        <v>0</v>
      </c>
      <c r="Q344" s="106">
        <f t="shared" si="458"/>
        <v>0</v>
      </c>
      <c r="R344" s="290">
        <f t="shared" si="455"/>
        <v>0</v>
      </c>
      <c r="S344" s="106">
        <f t="shared" ref="S344:Z344" si="459">+S345</f>
        <v>0</v>
      </c>
      <c r="T344" s="106">
        <f t="shared" si="459"/>
        <v>0</v>
      </c>
      <c r="U344" s="106">
        <f t="shared" si="459"/>
        <v>0</v>
      </c>
      <c r="V344" s="106">
        <f t="shared" si="459"/>
        <v>0</v>
      </c>
      <c r="W344" s="106">
        <f t="shared" si="459"/>
        <v>0</v>
      </c>
      <c r="X344" s="106">
        <f t="shared" si="459"/>
        <v>0</v>
      </c>
      <c r="Y344" s="106">
        <f t="shared" si="459"/>
        <v>0</v>
      </c>
      <c r="Z344" s="106">
        <f t="shared" si="459"/>
        <v>0</v>
      </c>
      <c r="AA344" s="290">
        <f t="shared" si="456"/>
        <v>0</v>
      </c>
      <c r="AB344" s="290">
        <f t="shared" si="351"/>
        <v>0</v>
      </c>
      <c r="AC344" s="105" t="e">
        <f t="shared" si="352"/>
        <v>#DIV/0!</v>
      </c>
    </row>
    <row r="345" spans="1:29" s="21" customFormat="1" ht="42.75" hidden="1" x14ac:dyDescent="0.2">
      <c r="A345" s="92"/>
      <c r="B345" s="97" t="s">
        <v>1312</v>
      </c>
      <c r="C345" s="98" t="s">
        <v>1313</v>
      </c>
      <c r="D345" s="291"/>
      <c r="E345" s="291">
        <f>SUM('ADICIONES  2018'!C345:K345)</f>
        <v>0</v>
      </c>
      <c r="F345" s="291"/>
      <c r="G345" s="291"/>
      <c r="H345" s="291"/>
      <c r="I345" s="291"/>
      <c r="J345" s="291"/>
      <c r="K345" s="294">
        <f t="shared" si="370"/>
        <v>0</v>
      </c>
      <c r="L345" s="291"/>
      <c r="M345" s="291"/>
      <c r="N345" s="291"/>
      <c r="O345" s="291"/>
      <c r="P345" s="291"/>
      <c r="Q345" s="291"/>
      <c r="R345" s="294">
        <f t="shared" si="455"/>
        <v>0</v>
      </c>
      <c r="S345" s="291"/>
      <c r="T345" s="291"/>
      <c r="U345" s="291"/>
      <c r="V345" s="291"/>
      <c r="W345" s="291"/>
      <c r="X345" s="291"/>
      <c r="Y345" s="291"/>
      <c r="Z345" s="291"/>
      <c r="AA345" s="294">
        <f t="shared" si="456"/>
        <v>0</v>
      </c>
      <c r="AB345" s="294">
        <f t="shared" si="351"/>
        <v>0</v>
      </c>
      <c r="AC345" s="115" t="e">
        <f t="shared" si="352"/>
        <v>#DIV/0!</v>
      </c>
    </row>
    <row r="346" spans="1:29" s="79" customFormat="1" ht="16.5" x14ac:dyDescent="0.2">
      <c r="A346" s="412"/>
      <c r="B346" s="169" t="s">
        <v>781</v>
      </c>
      <c r="C346" s="170" t="s">
        <v>104</v>
      </c>
      <c r="D346" s="106">
        <f>SUM(D347:D378)</f>
        <v>55000000000</v>
      </c>
      <c r="E346" s="106">
        <f>SUM('ADICIONES  2018'!C346:K346)</f>
        <v>16424957032.09</v>
      </c>
      <c r="F346" s="106">
        <f t="shared" ref="F346:J346" si="460">SUM(F347:F378)</f>
        <v>0</v>
      </c>
      <c r="G346" s="106">
        <f t="shared" si="460"/>
        <v>0</v>
      </c>
      <c r="H346" s="106">
        <f t="shared" si="460"/>
        <v>0</v>
      </c>
      <c r="I346" s="106">
        <f t="shared" si="460"/>
        <v>0</v>
      </c>
      <c r="J346" s="106">
        <f t="shared" si="460"/>
        <v>0</v>
      </c>
      <c r="K346" s="290">
        <f t="shared" si="370"/>
        <v>71424957032.089996</v>
      </c>
      <c r="L346" s="106">
        <f t="shared" ref="L346:Q346" si="461">SUM(L347:L378)</f>
        <v>0</v>
      </c>
      <c r="M346" s="106">
        <f t="shared" si="461"/>
        <v>0</v>
      </c>
      <c r="N346" s="106">
        <f t="shared" si="461"/>
        <v>0</v>
      </c>
      <c r="O346" s="106">
        <f t="shared" si="461"/>
        <v>0</v>
      </c>
      <c r="P346" s="106">
        <f t="shared" si="461"/>
        <v>4006559846</v>
      </c>
      <c r="Q346" s="106">
        <f t="shared" si="461"/>
        <v>0</v>
      </c>
      <c r="R346" s="290">
        <f t="shared" si="455"/>
        <v>4006559846</v>
      </c>
      <c r="S346" s="106">
        <f t="shared" ref="S346:Z346" si="462">SUM(S347:S378)</f>
        <v>0</v>
      </c>
      <c r="T346" s="106">
        <f t="shared" si="462"/>
        <v>0</v>
      </c>
      <c r="U346" s="106">
        <f t="shared" si="462"/>
        <v>0</v>
      </c>
      <c r="V346" s="106">
        <f t="shared" si="462"/>
        <v>0</v>
      </c>
      <c r="W346" s="106">
        <f t="shared" si="462"/>
        <v>0</v>
      </c>
      <c r="X346" s="106">
        <f t="shared" si="462"/>
        <v>0</v>
      </c>
      <c r="Y346" s="106">
        <f t="shared" si="462"/>
        <v>0</v>
      </c>
      <c r="Z346" s="106">
        <f t="shared" si="462"/>
        <v>0</v>
      </c>
      <c r="AA346" s="290">
        <f t="shared" ref="AA346:AA352" si="463">SUM(S346:Z346)</f>
        <v>0</v>
      </c>
      <c r="AB346" s="290">
        <f t="shared" si="351"/>
        <v>4006559846</v>
      </c>
      <c r="AC346" s="105">
        <f t="shared" si="352"/>
        <v>5.6094676321610137E-2</v>
      </c>
    </row>
    <row r="347" spans="1:29" x14ac:dyDescent="0.2">
      <c r="B347" s="97" t="s">
        <v>782</v>
      </c>
      <c r="C347" s="98" t="s">
        <v>104</v>
      </c>
      <c r="D347" s="295">
        <v>30000000000</v>
      </c>
      <c r="E347" s="291">
        <f>SUM('ADICIONES  2018'!C347:K347)</f>
        <v>0</v>
      </c>
      <c r="F347" s="295"/>
      <c r="G347" s="295"/>
      <c r="H347" s="295"/>
      <c r="I347" s="295"/>
      <c r="J347" s="295"/>
      <c r="K347" s="292">
        <f t="shared" si="370"/>
        <v>30000000000</v>
      </c>
      <c r="L347" s="295"/>
      <c r="M347" s="295"/>
      <c r="N347" s="295"/>
      <c r="O347" s="295"/>
      <c r="P347" s="295">
        <v>0</v>
      </c>
      <c r="Q347" s="295"/>
      <c r="R347" s="292">
        <f t="shared" si="455"/>
        <v>0</v>
      </c>
      <c r="S347" s="295"/>
      <c r="T347" s="295"/>
      <c r="U347" s="295"/>
      <c r="V347" s="295"/>
      <c r="W347" s="295"/>
      <c r="X347" s="295"/>
      <c r="Y347" s="295"/>
      <c r="Z347" s="295"/>
      <c r="AA347" s="292">
        <f t="shared" si="463"/>
        <v>0</v>
      </c>
      <c r="AB347" s="292">
        <f t="shared" si="351"/>
        <v>0</v>
      </c>
      <c r="AC347" s="37">
        <f t="shared" si="352"/>
        <v>0</v>
      </c>
    </row>
    <row r="348" spans="1:29" ht="57" x14ac:dyDescent="0.2">
      <c r="B348" s="97" t="s">
        <v>783</v>
      </c>
      <c r="C348" s="98" t="s">
        <v>1400</v>
      </c>
      <c r="D348" s="295">
        <v>20000000000</v>
      </c>
      <c r="E348" s="291">
        <f>SUM('ADICIONES  2018'!C348:K348)</f>
        <v>0</v>
      </c>
      <c r="F348" s="295"/>
      <c r="G348" s="295"/>
      <c r="H348" s="295"/>
      <c r="I348" s="295"/>
      <c r="J348" s="295"/>
      <c r="K348" s="292">
        <f t="shared" si="370"/>
        <v>20000000000</v>
      </c>
      <c r="L348" s="295"/>
      <c r="M348" s="295"/>
      <c r="N348" s="295"/>
      <c r="O348" s="295"/>
      <c r="P348" s="295">
        <v>0</v>
      </c>
      <c r="Q348" s="295"/>
      <c r="R348" s="292">
        <f t="shared" si="455"/>
        <v>0</v>
      </c>
      <c r="S348" s="295"/>
      <c r="T348" s="295"/>
      <c r="U348" s="295"/>
      <c r="V348" s="295"/>
      <c r="W348" s="295"/>
      <c r="X348" s="295"/>
      <c r="Y348" s="295"/>
      <c r="Z348" s="295"/>
      <c r="AA348" s="292">
        <f t="shared" si="463"/>
        <v>0</v>
      </c>
      <c r="AB348" s="292">
        <f t="shared" si="351"/>
        <v>0</v>
      </c>
      <c r="AC348" s="37">
        <f t="shared" si="352"/>
        <v>0</v>
      </c>
    </row>
    <row r="349" spans="1:29" s="5" customFormat="1" ht="57" x14ac:dyDescent="0.2">
      <c r="A349" s="159"/>
      <c r="B349" s="97" t="s">
        <v>784</v>
      </c>
      <c r="C349" s="98" t="s">
        <v>1401</v>
      </c>
      <c r="D349" s="295">
        <v>5000000000</v>
      </c>
      <c r="E349" s="291">
        <f>SUM('ADICIONES  2018'!C349:K349)</f>
        <v>0</v>
      </c>
      <c r="F349" s="293"/>
      <c r="G349" s="293"/>
      <c r="H349" s="293"/>
      <c r="I349" s="293"/>
      <c r="J349" s="293"/>
      <c r="K349" s="292">
        <f t="shared" si="370"/>
        <v>5000000000</v>
      </c>
      <c r="L349" s="293"/>
      <c r="M349" s="293"/>
      <c r="N349" s="293"/>
      <c r="O349" s="293"/>
      <c r="P349" s="295">
        <v>0</v>
      </c>
      <c r="Q349" s="293"/>
      <c r="R349" s="292">
        <f t="shared" si="455"/>
        <v>0</v>
      </c>
      <c r="S349" s="293"/>
      <c r="T349" s="293"/>
      <c r="U349" s="293"/>
      <c r="V349" s="293"/>
      <c r="W349" s="293"/>
      <c r="X349" s="293"/>
      <c r="Y349" s="293"/>
      <c r="Z349" s="293"/>
      <c r="AA349" s="292">
        <f t="shared" si="463"/>
        <v>0</v>
      </c>
      <c r="AB349" s="292">
        <f t="shared" si="351"/>
        <v>0</v>
      </c>
      <c r="AC349" s="37">
        <f t="shared" si="352"/>
        <v>0</v>
      </c>
    </row>
    <row r="350" spans="1:29" s="5" customFormat="1" ht="57" x14ac:dyDescent="0.2">
      <c r="A350" s="159"/>
      <c r="B350" s="97" t="s">
        <v>1402</v>
      </c>
      <c r="C350" s="98" t="s">
        <v>1403</v>
      </c>
      <c r="D350" s="295"/>
      <c r="E350" s="291">
        <f>SUM('ADICIONES  2018'!C350:K350)</f>
        <v>270000000</v>
      </c>
      <c r="F350" s="293"/>
      <c r="G350" s="293"/>
      <c r="H350" s="293"/>
      <c r="I350" s="293"/>
      <c r="J350" s="293"/>
      <c r="K350" s="292">
        <f t="shared" si="370"/>
        <v>270000000</v>
      </c>
      <c r="L350" s="293"/>
      <c r="M350" s="293"/>
      <c r="N350" s="293"/>
      <c r="O350" s="293"/>
      <c r="P350" s="295">
        <v>270000000</v>
      </c>
      <c r="Q350" s="293"/>
      <c r="R350" s="292">
        <f t="shared" si="455"/>
        <v>270000000</v>
      </c>
      <c r="S350" s="293"/>
      <c r="T350" s="293"/>
      <c r="U350" s="293"/>
      <c r="V350" s="293"/>
      <c r="W350" s="293"/>
      <c r="X350" s="293"/>
      <c r="Y350" s="293"/>
      <c r="Z350" s="293"/>
      <c r="AA350" s="292">
        <f t="shared" si="463"/>
        <v>0</v>
      </c>
      <c r="AB350" s="292">
        <f t="shared" si="351"/>
        <v>270000000</v>
      </c>
      <c r="AC350" s="37">
        <f t="shared" si="352"/>
        <v>1</v>
      </c>
    </row>
    <row r="351" spans="1:29" s="5" customFormat="1" ht="57" x14ac:dyDescent="0.2">
      <c r="A351" s="159"/>
      <c r="B351" s="97" t="s">
        <v>1404</v>
      </c>
      <c r="C351" s="98" t="s">
        <v>1405</v>
      </c>
      <c r="D351" s="295"/>
      <c r="E351" s="291">
        <f>SUM('ADICIONES  2018'!C351:K351)</f>
        <v>189000000</v>
      </c>
      <c r="F351" s="293"/>
      <c r="G351" s="293"/>
      <c r="H351" s="293"/>
      <c r="I351" s="293"/>
      <c r="J351" s="293"/>
      <c r="K351" s="292">
        <f>+D351+E351-F351+G351-H351</f>
        <v>189000000</v>
      </c>
      <c r="L351" s="293"/>
      <c r="M351" s="293"/>
      <c r="N351" s="293"/>
      <c r="O351" s="293"/>
      <c r="P351" s="295">
        <v>189000000</v>
      </c>
      <c r="Q351" s="293"/>
      <c r="R351" s="292">
        <f t="shared" si="455"/>
        <v>189000000</v>
      </c>
      <c r="S351" s="293"/>
      <c r="T351" s="293"/>
      <c r="U351" s="293"/>
      <c r="V351" s="293"/>
      <c r="W351" s="293"/>
      <c r="X351" s="293"/>
      <c r="Y351" s="293"/>
      <c r="Z351" s="293"/>
      <c r="AA351" s="292">
        <f t="shared" si="463"/>
        <v>0</v>
      </c>
      <c r="AB351" s="292">
        <f t="shared" si="351"/>
        <v>189000000</v>
      </c>
      <c r="AC351" s="37">
        <f t="shared" si="352"/>
        <v>1</v>
      </c>
    </row>
    <row r="352" spans="1:29" s="5" customFormat="1" ht="57" x14ac:dyDescent="0.2">
      <c r="A352" s="159"/>
      <c r="B352" s="97" t="s">
        <v>1406</v>
      </c>
      <c r="C352" s="98" t="s">
        <v>1407</v>
      </c>
      <c r="D352" s="295"/>
      <c r="E352" s="291">
        <f>SUM('ADICIONES  2018'!C352:K352)</f>
        <v>162000000</v>
      </c>
      <c r="F352" s="293"/>
      <c r="G352" s="293"/>
      <c r="H352" s="293"/>
      <c r="I352" s="293"/>
      <c r="J352" s="293"/>
      <c r="K352" s="292">
        <f>+D352+E352-F352+G352-H352</f>
        <v>162000000</v>
      </c>
      <c r="L352" s="293"/>
      <c r="M352" s="293"/>
      <c r="N352" s="293"/>
      <c r="O352" s="293"/>
      <c r="P352" s="295">
        <v>162000000</v>
      </c>
      <c r="Q352" s="293"/>
      <c r="R352" s="292">
        <f t="shared" si="455"/>
        <v>162000000</v>
      </c>
      <c r="S352" s="293"/>
      <c r="T352" s="293"/>
      <c r="U352" s="293"/>
      <c r="V352" s="293"/>
      <c r="W352" s="293"/>
      <c r="X352" s="293"/>
      <c r="Y352" s="293"/>
      <c r="Z352" s="293"/>
      <c r="AA352" s="292">
        <f t="shared" si="463"/>
        <v>0</v>
      </c>
      <c r="AB352" s="292">
        <f t="shared" si="351"/>
        <v>162000000</v>
      </c>
      <c r="AC352" s="37">
        <f t="shared" si="352"/>
        <v>1</v>
      </c>
    </row>
    <row r="353" spans="1:29" s="5" customFormat="1" ht="57" x14ac:dyDescent="0.2">
      <c r="A353" s="159"/>
      <c r="B353" s="97" t="s">
        <v>1408</v>
      </c>
      <c r="C353" s="98" t="s">
        <v>1409</v>
      </c>
      <c r="D353" s="295"/>
      <c r="E353" s="291">
        <f>SUM('ADICIONES  2018'!C353:K353)</f>
        <v>395855753</v>
      </c>
      <c r="F353" s="293"/>
      <c r="G353" s="293"/>
      <c r="H353" s="293"/>
      <c r="I353" s="293"/>
      <c r="J353" s="293"/>
      <c r="K353" s="292">
        <f t="shared" ref="K353:K412" si="464">+D353+E353-F353+G353-H353</f>
        <v>395855753</v>
      </c>
      <c r="L353" s="293"/>
      <c r="M353" s="293"/>
      <c r="N353" s="293"/>
      <c r="O353" s="293"/>
      <c r="P353" s="295">
        <v>395855753</v>
      </c>
      <c r="Q353" s="293"/>
      <c r="R353" s="292">
        <f t="shared" si="455"/>
        <v>395855753</v>
      </c>
      <c r="S353" s="293"/>
      <c r="T353" s="293"/>
      <c r="U353" s="293"/>
      <c r="V353" s="293"/>
      <c r="W353" s="293"/>
      <c r="X353" s="293"/>
      <c r="Y353" s="293"/>
      <c r="Z353" s="293"/>
      <c r="AA353" s="292">
        <f t="shared" ref="AA353:AA359" si="465">SUM(S353:Z353)</f>
        <v>0</v>
      </c>
      <c r="AB353" s="292">
        <f t="shared" si="351"/>
        <v>395855753</v>
      </c>
      <c r="AC353" s="37">
        <f t="shared" si="352"/>
        <v>1</v>
      </c>
    </row>
    <row r="354" spans="1:29" s="5" customFormat="1" ht="57" x14ac:dyDescent="0.2">
      <c r="A354" s="159"/>
      <c r="B354" s="97" t="s">
        <v>1410</v>
      </c>
      <c r="C354" s="98" t="s">
        <v>1411</v>
      </c>
      <c r="D354" s="295"/>
      <c r="E354" s="291">
        <f>SUM('ADICIONES  2018'!C354:K354)</f>
        <v>162000000</v>
      </c>
      <c r="F354" s="293"/>
      <c r="G354" s="293"/>
      <c r="H354" s="293"/>
      <c r="I354" s="293"/>
      <c r="J354" s="293"/>
      <c r="K354" s="292">
        <f t="shared" si="464"/>
        <v>162000000</v>
      </c>
      <c r="L354" s="293"/>
      <c r="M354" s="293"/>
      <c r="N354" s="293"/>
      <c r="O354" s="293"/>
      <c r="P354" s="295">
        <v>162000000</v>
      </c>
      <c r="Q354" s="293"/>
      <c r="R354" s="292">
        <f t="shared" si="455"/>
        <v>162000000</v>
      </c>
      <c r="S354" s="293"/>
      <c r="T354" s="293"/>
      <c r="U354" s="293"/>
      <c r="V354" s="293"/>
      <c r="W354" s="293"/>
      <c r="X354" s="293"/>
      <c r="Y354" s="293"/>
      <c r="Z354" s="293"/>
      <c r="AA354" s="292">
        <f t="shared" si="465"/>
        <v>0</v>
      </c>
      <c r="AB354" s="292">
        <f t="shared" si="351"/>
        <v>162000000</v>
      </c>
      <c r="AC354" s="37">
        <f t="shared" si="352"/>
        <v>1</v>
      </c>
    </row>
    <row r="355" spans="1:29" s="5" customFormat="1" ht="57" x14ac:dyDescent="0.2">
      <c r="A355" s="159"/>
      <c r="B355" s="97" t="s">
        <v>1412</v>
      </c>
      <c r="C355" s="98" t="s">
        <v>1413</v>
      </c>
      <c r="D355" s="295"/>
      <c r="E355" s="291">
        <f>SUM('ADICIONES  2018'!C355:K355)</f>
        <v>164403665.94</v>
      </c>
      <c r="F355" s="293"/>
      <c r="G355" s="293"/>
      <c r="H355" s="293"/>
      <c r="I355" s="293"/>
      <c r="J355" s="293"/>
      <c r="K355" s="292">
        <f t="shared" si="464"/>
        <v>164403665.94</v>
      </c>
      <c r="L355" s="293"/>
      <c r="M355" s="293"/>
      <c r="N355" s="293"/>
      <c r="O355" s="293"/>
      <c r="P355" s="295">
        <v>164403665.94</v>
      </c>
      <c r="Q355" s="293"/>
      <c r="R355" s="292">
        <f t="shared" si="455"/>
        <v>164403665.94</v>
      </c>
      <c r="S355" s="293"/>
      <c r="T355" s="293"/>
      <c r="U355" s="293"/>
      <c r="V355" s="293"/>
      <c r="W355" s="293"/>
      <c r="X355" s="293"/>
      <c r="Y355" s="293"/>
      <c r="Z355" s="293"/>
      <c r="AA355" s="292">
        <f t="shared" si="465"/>
        <v>0</v>
      </c>
      <c r="AB355" s="292">
        <f t="shared" si="351"/>
        <v>164403665.94</v>
      </c>
      <c r="AC355" s="37">
        <f t="shared" si="352"/>
        <v>1</v>
      </c>
    </row>
    <row r="356" spans="1:29" s="5" customFormat="1" ht="57" x14ac:dyDescent="0.2">
      <c r="A356" s="159"/>
      <c r="B356" s="97" t="s">
        <v>1414</v>
      </c>
      <c r="C356" s="98" t="s">
        <v>1415</v>
      </c>
      <c r="D356" s="295"/>
      <c r="E356" s="291">
        <f>SUM('ADICIONES  2018'!C356:K356)</f>
        <v>639527724.48000002</v>
      </c>
      <c r="F356" s="293"/>
      <c r="G356" s="293"/>
      <c r="H356" s="293"/>
      <c r="I356" s="293"/>
      <c r="J356" s="293"/>
      <c r="K356" s="292">
        <f t="shared" si="464"/>
        <v>639527724.48000002</v>
      </c>
      <c r="L356" s="293"/>
      <c r="M356" s="293"/>
      <c r="N356" s="293"/>
      <c r="O356" s="293"/>
      <c r="P356" s="295">
        <v>639527724.48000002</v>
      </c>
      <c r="Q356" s="293"/>
      <c r="R356" s="292">
        <f t="shared" si="455"/>
        <v>639527724.48000002</v>
      </c>
      <c r="S356" s="293"/>
      <c r="T356" s="293"/>
      <c r="U356" s="293"/>
      <c r="V356" s="293"/>
      <c r="W356" s="293"/>
      <c r="X356" s="293"/>
      <c r="Y356" s="293"/>
      <c r="Z356" s="293"/>
      <c r="AA356" s="292">
        <f t="shared" si="465"/>
        <v>0</v>
      </c>
      <c r="AB356" s="292">
        <f t="shared" si="351"/>
        <v>639527724.48000002</v>
      </c>
      <c r="AC356" s="37">
        <f t="shared" si="352"/>
        <v>1</v>
      </c>
    </row>
    <row r="357" spans="1:29" s="5" customFormat="1" ht="57" x14ac:dyDescent="0.2">
      <c r="A357" s="159"/>
      <c r="B357" s="97" t="s">
        <v>1416</v>
      </c>
      <c r="C357" s="98" t="s">
        <v>1417</v>
      </c>
      <c r="D357" s="295"/>
      <c r="E357" s="291">
        <f>SUM('ADICIONES  2018'!C357:K357)</f>
        <v>270000000</v>
      </c>
      <c r="F357" s="293"/>
      <c r="G357" s="293"/>
      <c r="H357" s="293"/>
      <c r="I357" s="293"/>
      <c r="J357" s="293"/>
      <c r="K357" s="292">
        <f t="shared" si="464"/>
        <v>270000000</v>
      </c>
      <c r="L357" s="293"/>
      <c r="M357" s="293"/>
      <c r="N357" s="293"/>
      <c r="O357" s="293"/>
      <c r="P357" s="295">
        <v>270000000.51999998</v>
      </c>
      <c r="Q357" s="293"/>
      <c r="R357" s="292">
        <f t="shared" si="455"/>
        <v>270000000.51999998</v>
      </c>
      <c r="S357" s="293"/>
      <c r="T357" s="293"/>
      <c r="U357" s="293"/>
      <c r="V357" s="293"/>
      <c r="W357" s="293"/>
      <c r="X357" s="293"/>
      <c r="Y357" s="293"/>
      <c r="Z357" s="293"/>
      <c r="AA357" s="292">
        <f t="shared" si="465"/>
        <v>0</v>
      </c>
      <c r="AB357" s="292">
        <f t="shared" si="351"/>
        <v>270000000.51999998</v>
      </c>
      <c r="AC357" s="37">
        <f t="shared" si="352"/>
        <v>1.0000000019259259</v>
      </c>
    </row>
    <row r="358" spans="1:29" s="5" customFormat="1" ht="57" x14ac:dyDescent="0.2">
      <c r="A358" s="159"/>
      <c r="B358" s="97" t="s">
        <v>1418</v>
      </c>
      <c r="C358" s="98" t="s">
        <v>1419</v>
      </c>
      <c r="D358" s="295"/>
      <c r="E358" s="291">
        <f>SUM('ADICIONES  2018'!C358:K358)</f>
        <v>243518017.5</v>
      </c>
      <c r="F358" s="293"/>
      <c r="G358" s="293"/>
      <c r="H358" s="293"/>
      <c r="I358" s="293"/>
      <c r="J358" s="293"/>
      <c r="K358" s="292">
        <f t="shared" si="464"/>
        <v>243518017.5</v>
      </c>
      <c r="L358" s="293"/>
      <c r="M358" s="293"/>
      <c r="N358" s="293"/>
      <c r="O358" s="293"/>
      <c r="P358" s="295">
        <v>243518017.5</v>
      </c>
      <c r="Q358" s="293"/>
      <c r="R358" s="292">
        <f t="shared" si="455"/>
        <v>243518017.5</v>
      </c>
      <c r="S358" s="293"/>
      <c r="T358" s="293"/>
      <c r="U358" s="293"/>
      <c r="V358" s="293"/>
      <c r="W358" s="293"/>
      <c r="X358" s="293"/>
      <c r="Y358" s="293"/>
      <c r="Z358" s="293"/>
      <c r="AA358" s="292">
        <f t="shared" si="465"/>
        <v>0</v>
      </c>
      <c r="AB358" s="292">
        <f t="shared" si="351"/>
        <v>243518017.5</v>
      </c>
      <c r="AC358" s="37">
        <f t="shared" si="352"/>
        <v>1</v>
      </c>
    </row>
    <row r="359" spans="1:29" s="5" customFormat="1" ht="57" x14ac:dyDescent="0.2">
      <c r="A359" s="159"/>
      <c r="B359" s="97" t="s">
        <v>1420</v>
      </c>
      <c r="C359" s="98" t="s">
        <v>1421</v>
      </c>
      <c r="D359" s="295"/>
      <c r="E359" s="291">
        <f>SUM('ADICIONES  2018'!C359:K359)</f>
        <v>1166747739.5599999</v>
      </c>
      <c r="F359" s="293"/>
      <c r="G359" s="293"/>
      <c r="H359" s="293"/>
      <c r="I359" s="293"/>
      <c r="J359" s="293"/>
      <c r="K359" s="292">
        <f t="shared" si="464"/>
        <v>1166747739.5599999</v>
      </c>
      <c r="L359" s="293"/>
      <c r="M359" s="293"/>
      <c r="N359" s="293"/>
      <c r="O359" s="293"/>
      <c r="P359" s="295">
        <v>1166747739.5599999</v>
      </c>
      <c r="Q359" s="293"/>
      <c r="R359" s="292">
        <f t="shared" si="455"/>
        <v>1166747739.5599999</v>
      </c>
      <c r="S359" s="293"/>
      <c r="T359" s="293"/>
      <c r="U359" s="293"/>
      <c r="V359" s="293"/>
      <c r="W359" s="293"/>
      <c r="X359" s="293"/>
      <c r="Y359" s="293"/>
      <c r="Z359" s="293"/>
      <c r="AA359" s="292">
        <f t="shared" si="465"/>
        <v>0</v>
      </c>
      <c r="AB359" s="292">
        <f t="shared" si="351"/>
        <v>1166747739.5599999</v>
      </c>
      <c r="AC359" s="37">
        <f t="shared" si="352"/>
        <v>1</v>
      </c>
    </row>
    <row r="360" spans="1:29" s="5" customFormat="1" ht="42.75" x14ac:dyDescent="0.2">
      <c r="A360" s="159"/>
      <c r="B360" s="97" t="s">
        <v>1422</v>
      </c>
      <c r="C360" s="98" t="s">
        <v>1423</v>
      </c>
      <c r="D360" s="295"/>
      <c r="E360" s="291">
        <f>SUM('ADICIONES  2018'!C360:K360)</f>
        <v>81000000</v>
      </c>
      <c r="F360" s="293"/>
      <c r="G360" s="293"/>
      <c r="H360" s="293"/>
      <c r="I360" s="293"/>
      <c r="J360" s="293"/>
      <c r="K360" s="292">
        <f t="shared" si="464"/>
        <v>81000000</v>
      </c>
      <c r="L360" s="293"/>
      <c r="M360" s="293"/>
      <c r="N360" s="293"/>
      <c r="O360" s="293"/>
      <c r="P360" s="295">
        <v>0</v>
      </c>
      <c r="Q360" s="293"/>
      <c r="R360" s="292">
        <f t="shared" si="455"/>
        <v>0</v>
      </c>
      <c r="S360" s="293"/>
      <c r="T360" s="293"/>
      <c r="U360" s="293"/>
      <c r="V360" s="293"/>
      <c r="W360" s="293"/>
      <c r="X360" s="293"/>
      <c r="Y360" s="293"/>
      <c r="Z360" s="293"/>
      <c r="AA360" s="292">
        <f t="shared" ref="AA360:AA442" si="466">SUM(S360:Z360)</f>
        <v>0</v>
      </c>
      <c r="AB360" s="292">
        <f t="shared" si="351"/>
        <v>0</v>
      </c>
      <c r="AC360" s="37">
        <f t="shared" si="352"/>
        <v>0</v>
      </c>
    </row>
    <row r="361" spans="1:29" s="5" customFormat="1" ht="42.75" x14ac:dyDescent="0.2">
      <c r="A361" s="159"/>
      <c r="B361" s="97" t="s">
        <v>1424</v>
      </c>
      <c r="C361" s="98" t="s">
        <v>1425</v>
      </c>
      <c r="D361" s="295"/>
      <c r="E361" s="291">
        <f>SUM('ADICIONES  2018'!C361:K361)</f>
        <v>189000000</v>
      </c>
      <c r="F361" s="293"/>
      <c r="G361" s="293"/>
      <c r="H361" s="293"/>
      <c r="I361" s="293"/>
      <c r="J361" s="293"/>
      <c r="K361" s="292">
        <f t="shared" si="464"/>
        <v>189000000</v>
      </c>
      <c r="L361" s="293"/>
      <c r="M361" s="293"/>
      <c r="N361" s="293"/>
      <c r="O361" s="293"/>
      <c r="P361" s="295">
        <v>0</v>
      </c>
      <c r="Q361" s="293"/>
      <c r="R361" s="292">
        <f t="shared" si="455"/>
        <v>0</v>
      </c>
      <c r="S361" s="293"/>
      <c r="T361" s="293"/>
      <c r="U361" s="293"/>
      <c r="V361" s="293"/>
      <c r="W361" s="293"/>
      <c r="X361" s="293"/>
      <c r="Y361" s="293"/>
      <c r="Z361" s="293"/>
      <c r="AA361" s="292">
        <f t="shared" si="466"/>
        <v>0</v>
      </c>
      <c r="AB361" s="292">
        <f t="shared" si="351"/>
        <v>0</v>
      </c>
      <c r="AC361" s="37">
        <f t="shared" si="352"/>
        <v>0</v>
      </c>
    </row>
    <row r="362" spans="1:29" s="5" customFormat="1" ht="42.75" x14ac:dyDescent="0.2">
      <c r="A362" s="159"/>
      <c r="B362" s="97" t="s">
        <v>1426</v>
      </c>
      <c r="C362" s="98" t="s">
        <v>1427</v>
      </c>
      <c r="D362" s="295"/>
      <c r="E362" s="291">
        <f>SUM('ADICIONES  2018'!C362:K362)</f>
        <v>423087912</v>
      </c>
      <c r="F362" s="293"/>
      <c r="G362" s="293"/>
      <c r="H362" s="293"/>
      <c r="I362" s="293"/>
      <c r="J362" s="293"/>
      <c r="K362" s="292">
        <f t="shared" si="464"/>
        <v>423087912</v>
      </c>
      <c r="L362" s="293"/>
      <c r="M362" s="293"/>
      <c r="N362" s="293"/>
      <c r="O362" s="293"/>
      <c r="P362" s="295">
        <v>0</v>
      </c>
      <c r="Q362" s="293"/>
      <c r="R362" s="292">
        <f t="shared" si="455"/>
        <v>0</v>
      </c>
      <c r="S362" s="293"/>
      <c r="T362" s="293"/>
      <c r="U362" s="293"/>
      <c r="V362" s="293"/>
      <c r="W362" s="293"/>
      <c r="X362" s="293"/>
      <c r="Y362" s="293"/>
      <c r="Z362" s="293"/>
      <c r="AA362" s="292">
        <f t="shared" si="466"/>
        <v>0</v>
      </c>
      <c r="AB362" s="292">
        <f t="shared" si="351"/>
        <v>0</v>
      </c>
      <c r="AC362" s="37">
        <f t="shared" si="352"/>
        <v>0</v>
      </c>
    </row>
    <row r="363" spans="1:29" s="5" customFormat="1" ht="42.75" x14ac:dyDescent="0.2">
      <c r="A363" s="159"/>
      <c r="B363" s="97" t="s">
        <v>1428</v>
      </c>
      <c r="C363" s="98" t="s">
        <v>1429</v>
      </c>
      <c r="D363" s="295"/>
      <c r="E363" s="291">
        <f>SUM('ADICIONES  2018'!C363:K363)</f>
        <v>108000000</v>
      </c>
      <c r="F363" s="293"/>
      <c r="G363" s="293"/>
      <c r="H363" s="293"/>
      <c r="I363" s="293"/>
      <c r="J363" s="293"/>
      <c r="K363" s="292">
        <f t="shared" si="464"/>
        <v>108000000</v>
      </c>
      <c r="L363" s="293"/>
      <c r="M363" s="293"/>
      <c r="N363" s="293"/>
      <c r="O363" s="293"/>
      <c r="P363" s="295">
        <v>0</v>
      </c>
      <c r="Q363" s="293"/>
      <c r="R363" s="292">
        <f t="shared" si="455"/>
        <v>0</v>
      </c>
      <c r="S363" s="293"/>
      <c r="T363" s="293"/>
      <c r="U363" s="293"/>
      <c r="V363" s="293"/>
      <c r="W363" s="293"/>
      <c r="X363" s="293"/>
      <c r="Y363" s="293"/>
      <c r="Z363" s="293"/>
      <c r="AA363" s="292">
        <f t="shared" si="466"/>
        <v>0</v>
      </c>
      <c r="AB363" s="292">
        <f t="shared" si="351"/>
        <v>0</v>
      </c>
      <c r="AC363" s="37">
        <f t="shared" si="352"/>
        <v>0</v>
      </c>
    </row>
    <row r="364" spans="1:29" s="5" customFormat="1" ht="42.75" x14ac:dyDescent="0.2">
      <c r="A364" s="159"/>
      <c r="B364" s="97" t="s">
        <v>1430</v>
      </c>
      <c r="C364" s="98" t="s">
        <v>1431</v>
      </c>
      <c r="D364" s="295"/>
      <c r="E364" s="291">
        <f>SUM('ADICIONES  2018'!C364:K364)</f>
        <v>81000000</v>
      </c>
      <c r="F364" s="293"/>
      <c r="G364" s="293"/>
      <c r="H364" s="293"/>
      <c r="I364" s="293"/>
      <c r="J364" s="293"/>
      <c r="K364" s="292">
        <f t="shared" si="464"/>
        <v>81000000</v>
      </c>
      <c r="L364" s="293"/>
      <c r="M364" s="293"/>
      <c r="N364" s="293"/>
      <c r="O364" s="293"/>
      <c r="P364" s="295">
        <v>0</v>
      </c>
      <c r="Q364" s="293"/>
      <c r="R364" s="292">
        <f t="shared" si="455"/>
        <v>0</v>
      </c>
      <c r="S364" s="293"/>
      <c r="T364" s="293"/>
      <c r="U364" s="293"/>
      <c r="V364" s="293"/>
      <c r="W364" s="293"/>
      <c r="X364" s="293"/>
      <c r="Y364" s="293"/>
      <c r="Z364" s="293"/>
      <c r="AA364" s="292">
        <f t="shared" si="466"/>
        <v>0</v>
      </c>
      <c r="AB364" s="292">
        <f t="shared" si="351"/>
        <v>0</v>
      </c>
      <c r="AC364" s="37">
        <f t="shared" si="352"/>
        <v>0</v>
      </c>
    </row>
    <row r="365" spans="1:29" s="5" customFormat="1" ht="42.75" x14ac:dyDescent="0.2">
      <c r="A365" s="159"/>
      <c r="B365" s="97" t="s">
        <v>1432</v>
      </c>
      <c r="C365" s="98" t="s">
        <v>1433</v>
      </c>
      <c r="D365" s="295"/>
      <c r="E365" s="291">
        <f>SUM('ADICIONES  2018'!C365:K365)</f>
        <v>85090267</v>
      </c>
      <c r="F365" s="293"/>
      <c r="G365" s="293"/>
      <c r="H365" s="293"/>
      <c r="I365" s="293"/>
      <c r="J365" s="293"/>
      <c r="K365" s="292">
        <f t="shared" si="464"/>
        <v>85090267</v>
      </c>
      <c r="L365" s="293"/>
      <c r="M365" s="293"/>
      <c r="N365" s="293"/>
      <c r="O365" s="293"/>
      <c r="P365" s="295">
        <v>0</v>
      </c>
      <c r="Q365" s="293"/>
      <c r="R365" s="292">
        <f t="shared" si="455"/>
        <v>0</v>
      </c>
      <c r="S365" s="293"/>
      <c r="T365" s="293"/>
      <c r="U365" s="293"/>
      <c r="V365" s="293"/>
      <c r="W365" s="293"/>
      <c r="X365" s="293"/>
      <c r="Y365" s="293"/>
      <c r="Z365" s="293"/>
      <c r="AA365" s="292">
        <f t="shared" si="466"/>
        <v>0</v>
      </c>
      <c r="AB365" s="292">
        <f t="shared" si="351"/>
        <v>0</v>
      </c>
      <c r="AC365" s="37">
        <f t="shared" si="352"/>
        <v>0</v>
      </c>
    </row>
    <row r="366" spans="1:29" s="5" customFormat="1" ht="42.75" x14ac:dyDescent="0.2">
      <c r="A366" s="159"/>
      <c r="B366" s="97" t="s">
        <v>1434</v>
      </c>
      <c r="C366" s="98" t="s">
        <v>1435</v>
      </c>
      <c r="D366" s="295"/>
      <c r="E366" s="291">
        <f>SUM('ADICIONES  2018'!C366:K366)</f>
        <v>81000000</v>
      </c>
      <c r="F366" s="293"/>
      <c r="G366" s="293"/>
      <c r="H366" s="293"/>
      <c r="I366" s="293"/>
      <c r="J366" s="293"/>
      <c r="K366" s="292">
        <f t="shared" si="464"/>
        <v>81000000</v>
      </c>
      <c r="L366" s="293"/>
      <c r="M366" s="293"/>
      <c r="N366" s="293"/>
      <c r="O366" s="293"/>
      <c r="P366" s="295">
        <v>0</v>
      </c>
      <c r="Q366" s="293"/>
      <c r="R366" s="292">
        <f t="shared" si="455"/>
        <v>0</v>
      </c>
      <c r="S366" s="293"/>
      <c r="T366" s="293"/>
      <c r="U366" s="293"/>
      <c r="V366" s="293"/>
      <c r="W366" s="293"/>
      <c r="X366" s="293"/>
      <c r="Y366" s="293"/>
      <c r="Z366" s="293"/>
      <c r="AA366" s="292">
        <f t="shared" si="466"/>
        <v>0</v>
      </c>
      <c r="AB366" s="292">
        <f t="shared" si="351"/>
        <v>0</v>
      </c>
      <c r="AC366" s="37">
        <f t="shared" si="352"/>
        <v>0</v>
      </c>
    </row>
    <row r="367" spans="1:29" s="5" customFormat="1" ht="42.75" x14ac:dyDescent="0.2">
      <c r="A367" s="159"/>
      <c r="B367" s="97" t="s">
        <v>1436</v>
      </c>
      <c r="C367" s="98" t="s">
        <v>1437</v>
      </c>
      <c r="D367" s="295"/>
      <c r="E367" s="291">
        <f>SUM('ADICIONES  2018'!C367:K367)</f>
        <v>162366136</v>
      </c>
      <c r="F367" s="293"/>
      <c r="G367" s="293"/>
      <c r="H367" s="293"/>
      <c r="I367" s="293"/>
      <c r="J367" s="293"/>
      <c r="K367" s="292">
        <f t="shared" si="464"/>
        <v>162366136</v>
      </c>
      <c r="L367" s="293"/>
      <c r="M367" s="293"/>
      <c r="N367" s="293"/>
      <c r="O367" s="293"/>
      <c r="P367" s="295">
        <v>0</v>
      </c>
      <c r="Q367" s="293"/>
      <c r="R367" s="292">
        <f t="shared" si="455"/>
        <v>0</v>
      </c>
      <c r="S367" s="293"/>
      <c r="T367" s="293"/>
      <c r="U367" s="293"/>
      <c r="V367" s="293"/>
      <c r="W367" s="293"/>
      <c r="X367" s="293"/>
      <c r="Y367" s="293"/>
      <c r="Z367" s="293"/>
      <c r="AA367" s="292">
        <f t="shared" si="466"/>
        <v>0</v>
      </c>
      <c r="AB367" s="292">
        <f t="shared" si="351"/>
        <v>0</v>
      </c>
      <c r="AC367" s="37">
        <f t="shared" si="352"/>
        <v>0</v>
      </c>
    </row>
    <row r="368" spans="1:29" s="5" customFormat="1" ht="42.75" x14ac:dyDescent="0.2">
      <c r="A368" s="159"/>
      <c r="B368" s="97" t="s">
        <v>1438</v>
      </c>
      <c r="C368" s="98" t="s">
        <v>1439</v>
      </c>
      <c r="D368" s="295"/>
      <c r="E368" s="291">
        <f>SUM('ADICIONES  2018'!C368:K368)</f>
        <v>108000000</v>
      </c>
      <c r="F368" s="293"/>
      <c r="G368" s="293"/>
      <c r="H368" s="293"/>
      <c r="I368" s="293"/>
      <c r="J368" s="293"/>
      <c r="K368" s="292">
        <f t="shared" si="464"/>
        <v>108000000</v>
      </c>
      <c r="L368" s="293"/>
      <c r="M368" s="293"/>
      <c r="N368" s="293"/>
      <c r="O368" s="293"/>
      <c r="P368" s="295">
        <v>0</v>
      </c>
      <c r="Q368" s="293"/>
      <c r="R368" s="292">
        <f t="shared" si="455"/>
        <v>0</v>
      </c>
      <c r="S368" s="293"/>
      <c r="T368" s="293"/>
      <c r="U368" s="293"/>
      <c r="V368" s="293"/>
      <c r="W368" s="293"/>
      <c r="X368" s="293"/>
      <c r="Y368" s="293"/>
      <c r="Z368" s="293"/>
      <c r="AA368" s="292">
        <f t="shared" si="466"/>
        <v>0</v>
      </c>
      <c r="AB368" s="292">
        <f t="shared" si="351"/>
        <v>0</v>
      </c>
      <c r="AC368" s="37">
        <f t="shared" si="352"/>
        <v>0</v>
      </c>
    </row>
    <row r="369" spans="1:29" s="5" customFormat="1" ht="42.75" x14ac:dyDescent="0.2">
      <c r="A369" s="159"/>
      <c r="B369" s="97" t="s">
        <v>1440</v>
      </c>
      <c r="C369" s="98" t="s">
        <v>1441</v>
      </c>
      <c r="D369" s="295"/>
      <c r="E369" s="291">
        <f>SUM('ADICIONES  2018'!C369:K369)</f>
        <v>58495201</v>
      </c>
      <c r="F369" s="293"/>
      <c r="G369" s="293"/>
      <c r="H369" s="293"/>
      <c r="I369" s="293"/>
      <c r="J369" s="293"/>
      <c r="K369" s="292">
        <f t="shared" si="464"/>
        <v>58495201</v>
      </c>
      <c r="L369" s="293"/>
      <c r="M369" s="293"/>
      <c r="N369" s="293"/>
      <c r="O369" s="293"/>
      <c r="P369" s="295">
        <v>0</v>
      </c>
      <c r="Q369" s="293"/>
      <c r="R369" s="292">
        <f t="shared" si="455"/>
        <v>0</v>
      </c>
      <c r="S369" s="293"/>
      <c r="T369" s="293"/>
      <c r="U369" s="293"/>
      <c r="V369" s="293"/>
      <c r="W369" s="293"/>
      <c r="X369" s="293"/>
      <c r="Y369" s="293"/>
      <c r="Z369" s="293"/>
      <c r="AA369" s="292">
        <f t="shared" si="466"/>
        <v>0</v>
      </c>
      <c r="AB369" s="292">
        <f t="shared" si="351"/>
        <v>0</v>
      </c>
      <c r="AC369" s="37">
        <f t="shared" si="352"/>
        <v>0</v>
      </c>
    </row>
    <row r="370" spans="1:29" s="5" customFormat="1" ht="42.75" x14ac:dyDescent="0.2">
      <c r="A370" s="159"/>
      <c r="B370" s="97" t="s">
        <v>1442</v>
      </c>
      <c r="C370" s="98" t="s">
        <v>1443</v>
      </c>
      <c r="D370" s="295"/>
      <c r="E370" s="291">
        <f>SUM('ADICIONES  2018'!C370:K370)</f>
        <v>99586571</v>
      </c>
      <c r="F370" s="293"/>
      <c r="G370" s="293"/>
      <c r="H370" s="293"/>
      <c r="I370" s="293"/>
      <c r="J370" s="293"/>
      <c r="K370" s="292">
        <f t="shared" si="464"/>
        <v>99586571</v>
      </c>
      <c r="L370" s="293"/>
      <c r="M370" s="293"/>
      <c r="N370" s="293"/>
      <c r="O370" s="293"/>
      <c r="P370" s="295">
        <v>0</v>
      </c>
      <c r="Q370" s="293"/>
      <c r="R370" s="292">
        <f t="shared" si="455"/>
        <v>0</v>
      </c>
      <c r="S370" s="293"/>
      <c r="T370" s="293"/>
      <c r="U370" s="293"/>
      <c r="V370" s="293"/>
      <c r="W370" s="293"/>
      <c r="X370" s="293"/>
      <c r="Y370" s="293"/>
      <c r="Z370" s="293"/>
      <c r="AA370" s="292">
        <f t="shared" si="466"/>
        <v>0</v>
      </c>
      <c r="AB370" s="292">
        <f t="shared" si="351"/>
        <v>0</v>
      </c>
      <c r="AC370" s="37">
        <f t="shared" si="352"/>
        <v>0</v>
      </c>
    </row>
    <row r="371" spans="1:29" s="5" customFormat="1" ht="42.75" x14ac:dyDescent="0.2">
      <c r="A371" s="159"/>
      <c r="B371" s="97" t="s">
        <v>1444</v>
      </c>
      <c r="C371" s="98" t="s">
        <v>1445</v>
      </c>
      <c r="D371" s="295"/>
      <c r="E371" s="291">
        <f>SUM('ADICIONES  2018'!C371:K371)</f>
        <v>135000000</v>
      </c>
      <c r="F371" s="293"/>
      <c r="G371" s="293"/>
      <c r="H371" s="293"/>
      <c r="I371" s="293"/>
      <c r="J371" s="293"/>
      <c r="K371" s="292">
        <f t="shared" si="464"/>
        <v>135000000</v>
      </c>
      <c r="L371" s="293"/>
      <c r="M371" s="293"/>
      <c r="N371" s="293"/>
      <c r="O371" s="293"/>
      <c r="P371" s="295">
        <v>0</v>
      </c>
      <c r="Q371" s="293"/>
      <c r="R371" s="292">
        <f t="shared" si="455"/>
        <v>0</v>
      </c>
      <c r="S371" s="293"/>
      <c r="T371" s="293"/>
      <c r="U371" s="293"/>
      <c r="V371" s="293"/>
      <c r="W371" s="293"/>
      <c r="X371" s="293"/>
      <c r="Y371" s="293"/>
      <c r="Z371" s="293"/>
      <c r="AA371" s="292">
        <f t="shared" si="466"/>
        <v>0</v>
      </c>
      <c r="AB371" s="292">
        <f t="shared" si="351"/>
        <v>0</v>
      </c>
      <c r="AC371" s="37">
        <f t="shared" si="352"/>
        <v>0</v>
      </c>
    </row>
    <row r="372" spans="1:29" s="5" customFormat="1" ht="42.75" x14ac:dyDescent="0.2">
      <c r="A372" s="159"/>
      <c r="B372" s="97" t="s">
        <v>1446</v>
      </c>
      <c r="C372" s="98" t="s">
        <v>1447</v>
      </c>
      <c r="D372" s="295"/>
      <c r="E372" s="291">
        <f>SUM('ADICIONES  2018'!C372:K372)</f>
        <v>54000000</v>
      </c>
      <c r="F372" s="293"/>
      <c r="G372" s="293"/>
      <c r="H372" s="293"/>
      <c r="I372" s="293"/>
      <c r="J372" s="293"/>
      <c r="K372" s="292">
        <f t="shared" si="464"/>
        <v>54000000</v>
      </c>
      <c r="L372" s="293"/>
      <c r="M372" s="293"/>
      <c r="N372" s="293"/>
      <c r="O372" s="293"/>
      <c r="P372" s="295">
        <v>0</v>
      </c>
      <c r="Q372" s="293"/>
      <c r="R372" s="292">
        <f t="shared" si="455"/>
        <v>0</v>
      </c>
      <c r="S372" s="293"/>
      <c r="T372" s="293"/>
      <c r="U372" s="293"/>
      <c r="V372" s="293"/>
      <c r="W372" s="293"/>
      <c r="X372" s="293"/>
      <c r="Y372" s="293"/>
      <c r="Z372" s="293"/>
      <c r="AA372" s="292">
        <f t="shared" si="466"/>
        <v>0</v>
      </c>
      <c r="AB372" s="292">
        <f t="shared" si="351"/>
        <v>0</v>
      </c>
      <c r="AC372" s="37">
        <f t="shared" si="352"/>
        <v>0</v>
      </c>
    </row>
    <row r="373" spans="1:29" s="5" customFormat="1" ht="57" x14ac:dyDescent="0.2">
      <c r="A373" s="159"/>
      <c r="B373" s="97" t="s">
        <v>1448</v>
      </c>
      <c r="C373" s="98" t="s">
        <v>1449</v>
      </c>
      <c r="D373" s="295"/>
      <c r="E373" s="291">
        <f>SUM('ADICIONES  2018'!C373:K373)</f>
        <v>108000000</v>
      </c>
      <c r="F373" s="293"/>
      <c r="G373" s="293"/>
      <c r="H373" s="293"/>
      <c r="I373" s="293"/>
      <c r="J373" s="293"/>
      <c r="K373" s="292">
        <f t="shared" si="464"/>
        <v>108000000</v>
      </c>
      <c r="L373" s="293"/>
      <c r="M373" s="293"/>
      <c r="N373" s="293"/>
      <c r="O373" s="293"/>
      <c r="P373" s="295">
        <v>0</v>
      </c>
      <c r="Q373" s="293"/>
      <c r="R373" s="292">
        <f t="shared" si="455"/>
        <v>0</v>
      </c>
      <c r="S373" s="293"/>
      <c r="T373" s="293"/>
      <c r="U373" s="293"/>
      <c r="V373" s="293"/>
      <c r="W373" s="293"/>
      <c r="X373" s="293"/>
      <c r="Y373" s="293"/>
      <c r="Z373" s="293"/>
      <c r="AA373" s="292">
        <f t="shared" si="466"/>
        <v>0</v>
      </c>
      <c r="AB373" s="292">
        <f t="shared" si="351"/>
        <v>0</v>
      </c>
      <c r="AC373" s="37">
        <f t="shared" si="352"/>
        <v>0</v>
      </c>
    </row>
    <row r="374" spans="1:29" s="5" customFormat="1" ht="42.75" x14ac:dyDescent="0.2">
      <c r="A374" s="159"/>
      <c r="B374" s="97" t="s">
        <v>1450</v>
      </c>
      <c r="C374" s="98" t="s">
        <v>1451</v>
      </c>
      <c r="D374" s="295"/>
      <c r="E374" s="291">
        <f>SUM('ADICIONES  2018'!C374:K374)</f>
        <v>81000000</v>
      </c>
      <c r="F374" s="293"/>
      <c r="G374" s="293"/>
      <c r="H374" s="293"/>
      <c r="I374" s="293"/>
      <c r="J374" s="293"/>
      <c r="K374" s="292">
        <f t="shared" si="464"/>
        <v>81000000</v>
      </c>
      <c r="L374" s="293"/>
      <c r="M374" s="293"/>
      <c r="N374" s="293"/>
      <c r="O374" s="293"/>
      <c r="P374" s="295">
        <v>0</v>
      </c>
      <c r="Q374" s="293"/>
      <c r="R374" s="292">
        <f t="shared" si="455"/>
        <v>0</v>
      </c>
      <c r="S374" s="293"/>
      <c r="T374" s="293"/>
      <c r="U374" s="293"/>
      <c r="V374" s="293"/>
      <c r="W374" s="293"/>
      <c r="X374" s="293"/>
      <c r="Y374" s="293"/>
      <c r="Z374" s="293"/>
      <c r="AA374" s="292">
        <f t="shared" si="466"/>
        <v>0</v>
      </c>
      <c r="AB374" s="292">
        <f t="shared" si="351"/>
        <v>0</v>
      </c>
      <c r="AC374" s="37">
        <f t="shared" si="352"/>
        <v>0</v>
      </c>
    </row>
    <row r="375" spans="1:29" s="5" customFormat="1" ht="28.5" x14ac:dyDescent="0.2">
      <c r="A375" s="159"/>
      <c r="B375" s="97" t="s">
        <v>1452</v>
      </c>
      <c r="C375" s="98" t="s">
        <v>1453</v>
      </c>
      <c r="D375" s="295"/>
      <c r="E375" s="291">
        <f>SUM('ADICIONES  2018'!C375:K375)</f>
        <v>343506945</v>
      </c>
      <c r="F375" s="293"/>
      <c r="G375" s="293"/>
      <c r="H375" s="293"/>
      <c r="I375" s="293"/>
      <c r="J375" s="293"/>
      <c r="K375" s="292">
        <f t="shared" si="464"/>
        <v>343506945</v>
      </c>
      <c r="L375" s="293"/>
      <c r="M375" s="293"/>
      <c r="N375" s="293"/>
      <c r="O375" s="293"/>
      <c r="P375" s="295">
        <v>343506945</v>
      </c>
      <c r="Q375" s="293"/>
      <c r="R375" s="292">
        <f t="shared" si="455"/>
        <v>343506945</v>
      </c>
      <c r="S375" s="293"/>
      <c r="T375" s="293"/>
      <c r="U375" s="293"/>
      <c r="V375" s="293"/>
      <c r="W375" s="293"/>
      <c r="X375" s="293"/>
      <c r="Y375" s="293"/>
      <c r="Z375" s="293"/>
      <c r="AA375" s="292">
        <f t="shared" si="466"/>
        <v>0</v>
      </c>
      <c r="AB375" s="292">
        <f t="shared" si="351"/>
        <v>343506945</v>
      </c>
      <c r="AC375" s="37">
        <f t="shared" si="352"/>
        <v>1</v>
      </c>
    </row>
    <row r="376" spans="1:29" s="5" customFormat="1" ht="42.75" x14ac:dyDescent="0.2">
      <c r="A376" s="159"/>
      <c r="B376" s="97" t="s">
        <v>1454</v>
      </c>
      <c r="C376" s="98" t="s">
        <v>1455</v>
      </c>
      <c r="D376" s="295"/>
      <c r="E376" s="291">
        <f>SUM('ADICIONES  2018'!C376:K376)</f>
        <v>2054694900</v>
      </c>
      <c r="F376" s="293"/>
      <c r="G376" s="293"/>
      <c r="H376" s="293"/>
      <c r="I376" s="293"/>
      <c r="J376" s="293"/>
      <c r="K376" s="292">
        <f t="shared" si="464"/>
        <v>2054694900</v>
      </c>
      <c r="L376" s="293"/>
      <c r="M376" s="293"/>
      <c r="N376" s="293"/>
      <c r="O376" s="293"/>
      <c r="P376" s="295">
        <v>0</v>
      </c>
      <c r="Q376" s="293"/>
      <c r="R376" s="292">
        <f t="shared" si="455"/>
        <v>0</v>
      </c>
      <c r="S376" s="293"/>
      <c r="T376" s="293"/>
      <c r="U376" s="293"/>
      <c r="V376" s="293"/>
      <c r="W376" s="293"/>
      <c r="X376" s="293"/>
      <c r="Y376" s="293"/>
      <c r="Z376" s="293"/>
      <c r="AA376" s="292">
        <f t="shared" si="466"/>
        <v>0</v>
      </c>
      <c r="AB376" s="292">
        <f t="shared" si="351"/>
        <v>0</v>
      </c>
      <c r="AC376" s="37">
        <f t="shared" si="352"/>
        <v>0</v>
      </c>
    </row>
    <row r="377" spans="1:29" s="5" customFormat="1" ht="42.75" x14ac:dyDescent="0.2">
      <c r="A377" s="159"/>
      <c r="B377" s="97" t="s">
        <v>1975</v>
      </c>
      <c r="C377" s="98" t="s">
        <v>1976</v>
      </c>
      <c r="D377" s="295"/>
      <c r="E377" s="291">
        <f>SUM('ADICIONES  2018'!C377:K377)</f>
        <v>4809076199.6099997</v>
      </c>
      <c r="F377" s="293"/>
      <c r="G377" s="293"/>
      <c r="H377" s="293"/>
      <c r="I377" s="293"/>
      <c r="J377" s="293"/>
      <c r="K377" s="292">
        <f t="shared" si="464"/>
        <v>4809076199.6099997</v>
      </c>
      <c r="L377" s="293"/>
      <c r="M377" s="293"/>
      <c r="N377" s="293"/>
      <c r="O377" s="293"/>
      <c r="P377" s="295">
        <v>0</v>
      </c>
      <c r="Q377" s="293"/>
      <c r="R377" s="292">
        <f t="shared" si="455"/>
        <v>0</v>
      </c>
      <c r="S377" s="293"/>
      <c r="T377" s="293"/>
      <c r="U377" s="293"/>
      <c r="V377" s="293"/>
      <c r="W377" s="293"/>
      <c r="X377" s="293"/>
      <c r="Y377" s="293"/>
      <c r="Z377" s="293"/>
      <c r="AA377" s="292">
        <f t="shared" si="466"/>
        <v>0</v>
      </c>
      <c r="AB377" s="292">
        <f t="shared" si="351"/>
        <v>0</v>
      </c>
      <c r="AC377" s="37">
        <f t="shared" si="352"/>
        <v>0</v>
      </c>
    </row>
    <row r="378" spans="1:29" s="5" customFormat="1" ht="42.75" x14ac:dyDescent="0.2">
      <c r="A378" s="159"/>
      <c r="B378" s="97" t="s">
        <v>1977</v>
      </c>
      <c r="C378" s="98" t="s">
        <v>1978</v>
      </c>
      <c r="D378" s="295"/>
      <c r="E378" s="291">
        <f>SUM('ADICIONES  2018'!C378:K378)</f>
        <v>3700000000</v>
      </c>
      <c r="F378" s="293"/>
      <c r="G378" s="293"/>
      <c r="H378" s="293"/>
      <c r="I378" s="293"/>
      <c r="J378" s="293"/>
      <c r="K378" s="292">
        <f t="shared" si="464"/>
        <v>3700000000</v>
      </c>
      <c r="L378" s="293"/>
      <c r="M378" s="293"/>
      <c r="N378" s="293"/>
      <c r="O378" s="293"/>
      <c r="P378" s="295">
        <v>0</v>
      </c>
      <c r="Q378" s="293"/>
      <c r="R378" s="292">
        <f t="shared" si="455"/>
        <v>0</v>
      </c>
      <c r="S378" s="293"/>
      <c r="T378" s="293"/>
      <c r="U378" s="293"/>
      <c r="V378" s="293"/>
      <c r="W378" s="293"/>
      <c r="X378" s="293"/>
      <c r="Y378" s="293"/>
      <c r="Z378" s="293"/>
      <c r="AA378" s="292">
        <f t="shared" si="466"/>
        <v>0</v>
      </c>
      <c r="AB378" s="292">
        <f t="shared" si="351"/>
        <v>0</v>
      </c>
      <c r="AC378" s="37">
        <f t="shared" si="352"/>
        <v>0</v>
      </c>
    </row>
    <row r="379" spans="1:29" s="79" customFormat="1" ht="15.75" x14ac:dyDescent="0.2">
      <c r="A379" s="412"/>
      <c r="B379" s="111" t="s">
        <v>1636</v>
      </c>
      <c r="C379" s="107" t="s">
        <v>1637</v>
      </c>
      <c r="D379" s="106">
        <f>SUM(D380:D412)</f>
        <v>0</v>
      </c>
      <c r="E379" s="106">
        <f>SUM('ADICIONES  2018'!C379:K379)</f>
        <v>1900795095</v>
      </c>
      <c r="F379" s="106">
        <f t="shared" ref="F379:J379" si="467">SUM(F380:F412)</f>
        <v>0</v>
      </c>
      <c r="G379" s="106">
        <f t="shared" si="467"/>
        <v>0</v>
      </c>
      <c r="H379" s="106">
        <f t="shared" si="467"/>
        <v>0</v>
      </c>
      <c r="I379" s="106">
        <f t="shared" si="467"/>
        <v>0</v>
      </c>
      <c r="J379" s="106">
        <f t="shared" si="467"/>
        <v>0</v>
      </c>
      <c r="K379" s="290">
        <f t="shared" si="464"/>
        <v>1900795095</v>
      </c>
      <c r="L379" s="106">
        <f t="shared" ref="L379:Q379" si="468">SUM(L380:L412)</f>
        <v>0</v>
      </c>
      <c r="M379" s="106">
        <f t="shared" si="468"/>
        <v>0</v>
      </c>
      <c r="N379" s="106">
        <f t="shared" si="468"/>
        <v>0</v>
      </c>
      <c r="O379" s="106">
        <f t="shared" si="468"/>
        <v>0</v>
      </c>
      <c r="P379" s="106">
        <f t="shared" si="468"/>
        <v>0</v>
      </c>
      <c r="Q379" s="106">
        <f t="shared" si="468"/>
        <v>0</v>
      </c>
      <c r="R379" s="290">
        <f t="shared" si="455"/>
        <v>0</v>
      </c>
      <c r="S379" s="106">
        <f t="shared" ref="S379:Z379" si="469">SUM(S380:S412)</f>
        <v>0</v>
      </c>
      <c r="T379" s="106">
        <f t="shared" si="469"/>
        <v>0</v>
      </c>
      <c r="U379" s="106">
        <f t="shared" si="469"/>
        <v>2652430900</v>
      </c>
      <c r="V379" s="106">
        <f t="shared" si="469"/>
        <v>0</v>
      </c>
      <c r="W379" s="106">
        <f t="shared" si="469"/>
        <v>0</v>
      </c>
      <c r="X379" s="106">
        <f t="shared" si="469"/>
        <v>0</v>
      </c>
      <c r="Y379" s="106">
        <f t="shared" si="469"/>
        <v>0</v>
      </c>
      <c r="Z379" s="106">
        <f t="shared" si="469"/>
        <v>0</v>
      </c>
      <c r="AA379" s="290">
        <f t="shared" si="466"/>
        <v>2652430900</v>
      </c>
      <c r="AB379" s="290">
        <f t="shared" si="351"/>
        <v>2652430900</v>
      </c>
      <c r="AC379" s="105">
        <f t="shared" si="352"/>
        <v>1.3954323151281069</v>
      </c>
    </row>
    <row r="380" spans="1:29" s="5" customFormat="1" ht="28.5" hidden="1" x14ac:dyDescent="0.2">
      <c r="A380" s="159"/>
      <c r="B380" s="97" t="s">
        <v>1638</v>
      </c>
      <c r="C380" s="98" t="s">
        <v>1639</v>
      </c>
      <c r="D380" s="295"/>
      <c r="E380" s="291">
        <f>SUM('ADICIONES  2018'!C380:K380)</f>
        <v>0</v>
      </c>
      <c r="F380" s="293"/>
      <c r="G380" s="293"/>
      <c r="H380" s="293"/>
      <c r="I380" s="293"/>
      <c r="J380" s="293"/>
      <c r="K380" s="292">
        <f t="shared" si="464"/>
        <v>0</v>
      </c>
      <c r="L380" s="293"/>
      <c r="M380" s="293"/>
      <c r="N380" s="293"/>
      <c r="O380" s="293"/>
      <c r="P380" s="293"/>
      <c r="Q380" s="293"/>
      <c r="R380" s="292">
        <f t="shared" si="455"/>
        <v>0</v>
      </c>
      <c r="S380" s="293"/>
      <c r="T380" s="293"/>
      <c r="U380" s="293"/>
      <c r="V380" s="293"/>
      <c r="W380" s="293"/>
      <c r="X380" s="293"/>
      <c r="Y380" s="293"/>
      <c r="Z380" s="293"/>
      <c r="AA380" s="292">
        <f t="shared" si="466"/>
        <v>0</v>
      </c>
      <c r="AB380" s="292">
        <f t="shared" si="351"/>
        <v>0</v>
      </c>
      <c r="AC380" s="37" t="e">
        <f t="shared" si="352"/>
        <v>#DIV/0!</v>
      </c>
    </row>
    <row r="381" spans="1:29" s="5" customFormat="1" ht="28.5" hidden="1" x14ac:dyDescent="0.2">
      <c r="A381" s="159"/>
      <c r="B381" s="97" t="s">
        <v>1640</v>
      </c>
      <c r="C381" s="98" t="s">
        <v>1641</v>
      </c>
      <c r="D381" s="295"/>
      <c r="E381" s="291">
        <f>SUM('ADICIONES  2018'!C381:K381)</f>
        <v>0</v>
      </c>
      <c r="F381" s="293"/>
      <c r="G381" s="293"/>
      <c r="H381" s="293"/>
      <c r="I381" s="293"/>
      <c r="J381" s="293"/>
      <c r="K381" s="292">
        <f t="shared" si="464"/>
        <v>0</v>
      </c>
      <c r="L381" s="293"/>
      <c r="M381" s="293"/>
      <c r="N381" s="293"/>
      <c r="O381" s="293"/>
      <c r="P381" s="293"/>
      <c r="Q381" s="293"/>
      <c r="R381" s="292">
        <f t="shared" si="455"/>
        <v>0</v>
      </c>
      <c r="S381" s="293"/>
      <c r="T381" s="293"/>
      <c r="U381" s="293"/>
      <c r="V381" s="293"/>
      <c r="W381" s="293"/>
      <c r="X381" s="293"/>
      <c r="Y381" s="293"/>
      <c r="Z381" s="293"/>
      <c r="AA381" s="292">
        <f t="shared" si="466"/>
        <v>0</v>
      </c>
      <c r="AB381" s="292">
        <f t="shared" si="351"/>
        <v>0</v>
      </c>
      <c r="AC381" s="37" t="e">
        <f t="shared" si="352"/>
        <v>#DIV/0!</v>
      </c>
    </row>
    <row r="382" spans="1:29" s="5" customFormat="1" ht="28.5" hidden="1" x14ac:dyDescent="0.2">
      <c r="A382" s="159"/>
      <c r="B382" s="97" t="s">
        <v>1642</v>
      </c>
      <c r="C382" s="98" t="s">
        <v>1643</v>
      </c>
      <c r="D382" s="295"/>
      <c r="E382" s="291">
        <f>SUM('ADICIONES  2018'!C382:K382)</f>
        <v>0</v>
      </c>
      <c r="F382" s="293"/>
      <c r="G382" s="293"/>
      <c r="H382" s="293"/>
      <c r="I382" s="293"/>
      <c r="J382" s="293"/>
      <c r="K382" s="292">
        <f t="shared" si="464"/>
        <v>0</v>
      </c>
      <c r="L382" s="293"/>
      <c r="M382" s="293"/>
      <c r="N382" s="293"/>
      <c r="O382" s="293"/>
      <c r="P382" s="293"/>
      <c r="Q382" s="293"/>
      <c r="R382" s="292">
        <f t="shared" si="455"/>
        <v>0</v>
      </c>
      <c r="S382" s="293"/>
      <c r="T382" s="293"/>
      <c r="U382" s="293"/>
      <c r="V382" s="293"/>
      <c r="W382" s="293"/>
      <c r="X382" s="293"/>
      <c r="Y382" s="293"/>
      <c r="Z382" s="293"/>
      <c r="AA382" s="292">
        <f t="shared" si="466"/>
        <v>0</v>
      </c>
      <c r="AB382" s="292">
        <f t="shared" si="351"/>
        <v>0</v>
      </c>
      <c r="AC382" s="37" t="e">
        <f t="shared" si="352"/>
        <v>#DIV/0!</v>
      </c>
    </row>
    <row r="383" spans="1:29" s="5" customFormat="1" ht="28.5" hidden="1" x14ac:dyDescent="0.2">
      <c r="A383" s="159"/>
      <c r="B383" s="97" t="s">
        <v>1644</v>
      </c>
      <c r="C383" s="98" t="s">
        <v>1645</v>
      </c>
      <c r="D383" s="295"/>
      <c r="E383" s="291">
        <f>SUM('ADICIONES  2018'!C383:K383)</f>
        <v>0</v>
      </c>
      <c r="F383" s="293"/>
      <c r="G383" s="293"/>
      <c r="H383" s="293"/>
      <c r="I383" s="293"/>
      <c r="J383" s="293"/>
      <c r="K383" s="292">
        <f t="shared" si="464"/>
        <v>0</v>
      </c>
      <c r="L383" s="293"/>
      <c r="M383" s="293"/>
      <c r="N383" s="293"/>
      <c r="O383" s="293"/>
      <c r="P383" s="293"/>
      <c r="Q383" s="293"/>
      <c r="R383" s="292">
        <f t="shared" si="455"/>
        <v>0</v>
      </c>
      <c r="S383" s="293"/>
      <c r="T383" s="293"/>
      <c r="U383" s="293"/>
      <c r="V383" s="293"/>
      <c r="W383" s="293"/>
      <c r="X383" s="293"/>
      <c r="Y383" s="293"/>
      <c r="Z383" s="293"/>
      <c r="AA383" s="292">
        <f t="shared" si="466"/>
        <v>0</v>
      </c>
      <c r="AB383" s="292">
        <f t="shared" si="351"/>
        <v>0</v>
      </c>
      <c r="AC383" s="37" t="e">
        <f t="shared" si="352"/>
        <v>#DIV/0!</v>
      </c>
    </row>
    <row r="384" spans="1:29" s="5" customFormat="1" ht="28.5" hidden="1" x14ac:dyDescent="0.2">
      <c r="A384" s="159"/>
      <c r="B384" s="97" t="s">
        <v>1646</v>
      </c>
      <c r="C384" s="98" t="s">
        <v>1647</v>
      </c>
      <c r="D384" s="295"/>
      <c r="E384" s="291">
        <f>SUM('ADICIONES  2018'!C384:K384)</f>
        <v>0</v>
      </c>
      <c r="F384" s="293"/>
      <c r="G384" s="293"/>
      <c r="H384" s="293"/>
      <c r="I384" s="293"/>
      <c r="J384" s="293"/>
      <c r="K384" s="292">
        <f t="shared" si="464"/>
        <v>0</v>
      </c>
      <c r="L384" s="293"/>
      <c r="M384" s="293"/>
      <c r="N384" s="293"/>
      <c r="O384" s="293"/>
      <c r="P384" s="293"/>
      <c r="Q384" s="293"/>
      <c r="R384" s="292">
        <f t="shared" si="455"/>
        <v>0</v>
      </c>
      <c r="S384" s="293"/>
      <c r="T384" s="293"/>
      <c r="U384" s="293"/>
      <c r="V384" s="293"/>
      <c r="W384" s="293"/>
      <c r="X384" s="293"/>
      <c r="Y384" s="293"/>
      <c r="Z384" s="293"/>
      <c r="AA384" s="292">
        <f t="shared" si="466"/>
        <v>0</v>
      </c>
      <c r="AB384" s="292">
        <f t="shared" si="351"/>
        <v>0</v>
      </c>
      <c r="AC384" s="37" t="e">
        <f t="shared" si="352"/>
        <v>#DIV/0!</v>
      </c>
    </row>
    <row r="385" spans="1:29" s="5" customFormat="1" ht="42.75" hidden="1" x14ac:dyDescent="0.2">
      <c r="A385" s="159"/>
      <c r="B385" s="97" t="s">
        <v>1648</v>
      </c>
      <c r="C385" s="98" t="s">
        <v>1314</v>
      </c>
      <c r="D385" s="295"/>
      <c r="E385" s="291">
        <f>SUM('ADICIONES  2018'!C385:K385)</f>
        <v>0</v>
      </c>
      <c r="F385" s="293"/>
      <c r="G385" s="293"/>
      <c r="H385" s="293"/>
      <c r="I385" s="293"/>
      <c r="J385" s="293"/>
      <c r="K385" s="292">
        <f t="shared" si="464"/>
        <v>0</v>
      </c>
      <c r="L385" s="293"/>
      <c r="M385" s="293"/>
      <c r="N385" s="293"/>
      <c r="O385" s="293"/>
      <c r="P385" s="293"/>
      <c r="Q385" s="293"/>
      <c r="R385" s="292">
        <f t="shared" si="455"/>
        <v>0</v>
      </c>
      <c r="S385" s="293"/>
      <c r="T385" s="293"/>
      <c r="U385" s="293"/>
      <c r="V385" s="293"/>
      <c r="W385" s="293"/>
      <c r="X385" s="293"/>
      <c r="Y385" s="293"/>
      <c r="Z385" s="293"/>
      <c r="AA385" s="292">
        <f t="shared" si="466"/>
        <v>0</v>
      </c>
      <c r="AB385" s="292">
        <f t="shared" si="351"/>
        <v>0</v>
      </c>
      <c r="AC385" s="37" t="e">
        <f t="shared" si="352"/>
        <v>#DIV/0!</v>
      </c>
    </row>
    <row r="386" spans="1:29" s="5" customFormat="1" ht="42.75" hidden="1" x14ac:dyDescent="0.2">
      <c r="A386" s="159"/>
      <c r="B386" s="97" t="s">
        <v>1649</v>
      </c>
      <c r="C386" s="98" t="s">
        <v>1315</v>
      </c>
      <c r="D386" s="295"/>
      <c r="E386" s="291">
        <f>SUM('ADICIONES  2018'!C386:K386)</f>
        <v>0</v>
      </c>
      <c r="F386" s="293"/>
      <c r="G386" s="293"/>
      <c r="H386" s="293"/>
      <c r="I386" s="293"/>
      <c r="J386" s="293"/>
      <c r="K386" s="292">
        <f t="shared" si="464"/>
        <v>0</v>
      </c>
      <c r="L386" s="293"/>
      <c r="M386" s="293"/>
      <c r="N386" s="293"/>
      <c r="O386" s="293"/>
      <c r="P386" s="293"/>
      <c r="Q386" s="293"/>
      <c r="R386" s="292">
        <f t="shared" si="455"/>
        <v>0</v>
      </c>
      <c r="S386" s="293"/>
      <c r="T386" s="293"/>
      <c r="U386" s="293"/>
      <c r="V386" s="293"/>
      <c r="W386" s="293"/>
      <c r="X386" s="293"/>
      <c r="Y386" s="293"/>
      <c r="Z386" s="293"/>
      <c r="AA386" s="292">
        <f t="shared" si="466"/>
        <v>0</v>
      </c>
      <c r="AB386" s="292">
        <f t="shared" si="351"/>
        <v>0</v>
      </c>
      <c r="AC386" s="37" t="e">
        <f t="shared" si="352"/>
        <v>#DIV/0!</v>
      </c>
    </row>
    <row r="387" spans="1:29" s="5" customFormat="1" ht="42.75" hidden="1" x14ac:dyDescent="0.2">
      <c r="A387" s="159"/>
      <c r="B387" s="97" t="s">
        <v>1650</v>
      </c>
      <c r="C387" s="98" t="s">
        <v>1316</v>
      </c>
      <c r="D387" s="295"/>
      <c r="E387" s="291">
        <f>SUM('ADICIONES  2018'!C387:K387)</f>
        <v>0</v>
      </c>
      <c r="F387" s="293"/>
      <c r="G387" s="293"/>
      <c r="H387" s="293"/>
      <c r="I387" s="293"/>
      <c r="J387" s="293"/>
      <c r="K387" s="292">
        <f t="shared" si="464"/>
        <v>0</v>
      </c>
      <c r="L387" s="293"/>
      <c r="M387" s="293"/>
      <c r="N387" s="293"/>
      <c r="O387" s="293"/>
      <c r="P387" s="293"/>
      <c r="Q387" s="293"/>
      <c r="R387" s="292">
        <f t="shared" si="455"/>
        <v>0</v>
      </c>
      <c r="S387" s="293"/>
      <c r="T387" s="293"/>
      <c r="U387" s="293"/>
      <c r="V387" s="293"/>
      <c r="W387" s="293"/>
      <c r="X387" s="293"/>
      <c r="Y387" s="293"/>
      <c r="Z387" s="293"/>
      <c r="AA387" s="292">
        <f t="shared" si="466"/>
        <v>0</v>
      </c>
      <c r="AB387" s="292">
        <f t="shared" si="351"/>
        <v>0</v>
      </c>
      <c r="AC387" s="37" t="e">
        <f t="shared" si="352"/>
        <v>#DIV/0!</v>
      </c>
    </row>
    <row r="388" spans="1:29" s="5" customFormat="1" ht="42.75" hidden="1" x14ac:dyDescent="0.2">
      <c r="A388" s="159"/>
      <c r="B388" s="97" t="s">
        <v>1651</v>
      </c>
      <c r="C388" s="98" t="s">
        <v>1317</v>
      </c>
      <c r="D388" s="295"/>
      <c r="E388" s="291">
        <f>SUM('ADICIONES  2018'!C388:K388)</f>
        <v>0</v>
      </c>
      <c r="F388" s="293"/>
      <c r="G388" s="293"/>
      <c r="H388" s="293"/>
      <c r="I388" s="293"/>
      <c r="J388" s="293"/>
      <c r="K388" s="292">
        <f t="shared" si="464"/>
        <v>0</v>
      </c>
      <c r="L388" s="293"/>
      <c r="M388" s="293"/>
      <c r="N388" s="293"/>
      <c r="O388" s="293"/>
      <c r="P388" s="293"/>
      <c r="Q388" s="293"/>
      <c r="R388" s="292">
        <f t="shared" si="455"/>
        <v>0</v>
      </c>
      <c r="S388" s="293"/>
      <c r="T388" s="293"/>
      <c r="U388" s="293"/>
      <c r="V388" s="293"/>
      <c r="W388" s="293"/>
      <c r="X388" s="293"/>
      <c r="Y388" s="293"/>
      <c r="Z388" s="293"/>
      <c r="AA388" s="292">
        <f t="shared" si="466"/>
        <v>0</v>
      </c>
      <c r="AB388" s="292">
        <f t="shared" si="351"/>
        <v>0</v>
      </c>
      <c r="AC388" s="37" t="e">
        <f t="shared" si="352"/>
        <v>#DIV/0!</v>
      </c>
    </row>
    <row r="389" spans="1:29" s="5" customFormat="1" ht="42.75" hidden="1" x14ac:dyDescent="0.2">
      <c r="A389" s="159"/>
      <c r="B389" s="97" t="s">
        <v>1652</v>
      </c>
      <c r="C389" s="98" t="s">
        <v>1318</v>
      </c>
      <c r="D389" s="295"/>
      <c r="E389" s="291">
        <f>SUM('ADICIONES  2018'!C389:K389)</f>
        <v>0</v>
      </c>
      <c r="F389" s="293"/>
      <c r="G389" s="293"/>
      <c r="H389" s="293"/>
      <c r="I389" s="293"/>
      <c r="J389" s="293"/>
      <c r="K389" s="292">
        <f t="shared" si="464"/>
        <v>0</v>
      </c>
      <c r="L389" s="293"/>
      <c r="M389" s="293"/>
      <c r="N389" s="293"/>
      <c r="O389" s="293"/>
      <c r="P389" s="293"/>
      <c r="Q389" s="293"/>
      <c r="R389" s="292">
        <f t="shared" si="455"/>
        <v>0</v>
      </c>
      <c r="S389" s="293"/>
      <c r="T389" s="293"/>
      <c r="U389" s="293"/>
      <c r="V389" s="293"/>
      <c r="W389" s="293"/>
      <c r="X389" s="293"/>
      <c r="Y389" s="293"/>
      <c r="Z389" s="293"/>
      <c r="AA389" s="292">
        <f t="shared" si="466"/>
        <v>0</v>
      </c>
      <c r="AB389" s="292">
        <f t="shared" si="351"/>
        <v>0</v>
      </c>
      <c r="AC389" s="37" t="e">
        <f t="shared" si="352"/>
        <v>#DIV/0!</v>
      </c>
    </row>
    <row r="390" spans="1:29" s="5" customFormat="1" ht="42.75" hidden="1" x14ac:dyDescent="0.2">
      <c r="A390" s="159"/>
      <c r="B390" s="97" t="s">
        <v>1653</v>
      </c>
      <c r="C390" s="98" t="s">
        <v>1319</v>
      </c>
      <c r="D390" s="295"/>
      <c r="E390" s="291">
        <f>SUM('ADICIONES  2018'!C390:K390)</f>
        <v>0</v>
      </c>
      <c r="F390" s="293"/>
      <c r="G390" s="293"/>
      <c r="H390" s="293"/>
      <c r="I390" s="293"/>
      <c r="J390" s="293"/>
      <c r="K390" s="292">
        <f t="shared" si="464"/>
        <v>0</v>
      </c>
      <c r="L390" s="293"/>
      <c r="M390" s="293"/>
      <c r="N390" s="293"/>
      <c r="O390" s="293"/>
      <c r="P390" s="293"/>
      <c r="Q390" s="293"/>
      <c r="R390" s="292">
        <f t="shared" ref="R390:R467" si="470">SUM(L390:Q390)</f>
        <v>0</v>
      </c>
      <c r="S390" s="293"/>
      <c r="T390" s="293"/>
      <c r="U390" s="293"/>
      <c r="V390" s="293"/>
      <c r="W390" s="293"/>
      <c r="X390" s="293"/>
      <c r="Y390" s="293"/>
      <c r="Z390" s="293"/>
      <c r="AA390" s="292">
        <f t="shared" si="466"/>
        <v>0</v>
      </c>
      <c r="AB390" s="292">
        <f t="shared" si="351"/>
        <v>0</v>
      </c>
      <c r="AC390" s="37" t="e">
        <f t="shared" si="352"/>
        <v>#DIV/0!</v>
      </c>
    </row>
    <row r="391" spans="1:29" s="5" customFormat="1" ht="28.5" hidden="1" x14ac:dyDescent="0.2">
      <c r="A391" s="159"/>
      <c r="B391" s="97" t="s">
        <v>1323</v>
      </c>
      <c r="C391" s="98" t="s">
        <v>1324</v>
      </c>
      <c r="D391" s="295"/>
      <c r="E391" s="291">
        <f>SUM('ADICIONES  2018'!C391:K391)</f>
        <v>0</v>
      </c>
      <c r="F391" s="293"/>
      <c r="G391" s="293"/>
      <c r="H391" s="293"/>
      <c r="I391" s="293"/>
      <c r="J391" s="293"/>
      <c r="K391" s="292">
        <f t="shared" si="464"/>
        <v>0</v>
      </c>
      <c r="L391" s="293"/>
      <c r="M391" s="293"/>
      <c r="N391" s="293"/>
      <c r="O391" s="293"/>
      <c r="P391" s="293"/>
      <c r="Q391" s="293"/>
      <c r="R391" s="292">
        <f t="shared" si="470"/>
        <v>0</v>
      </c>
      <c r="S391" s="293"/>
      <c r="T391" s="293"/>
      <c r="U391" s="293"/>
      <c r="V391" s="293"/>
      <c r="W391" s="293"/>
      <c r="X391" s="293"/>
      <c r="Y391" s="293"/>
      <c r="Z391" s="293"/>
      <c r="AA391" s="292">
        <f t="shared" si="466"/>
        <v>0</v>
      </c>
      <c r="AB391" s="292">
        <f t="shared" si="351"/>
        <v>0</v>
      </c>
      <c r="AC391" s="37" t="e">
        <f t="shared" si="352"/>
        <v>#DIV/0!</v>
      </c>
    </row>
    <row r="392" spans="1:29" s="5" customFormat="1" ht="42.75" hidden="1" x14ac:dyDescent="0.2">
      <c r="A392" s="159"/>
      <c r="B392" s="97" t="s">
        <v>1325</v>
      </c>
      <c r="C392" s="98" t="s">
        <v>1326</v>
      </c>
      <c r="D392" s="295"/>
      <c r="E392" s="291">
        <f>SUM('ADICIONES  2018'!C392:K392)</f>
        <v>0</v>
      </c>
      <c r="F392" s="293"/>
      <c r="G392" s="293"/>
      <c r="H392" s="293"/>
      <c r="I392" s="293"/>
      <c r="J392" s="293"/>
      <c r="K392" s="292">
        <f t="shared" si="464"/>
        <v>0</v>
      </c>
      <c r="L392" s="293"/>
      <c r="M392" s="293"/>
      <c r="N392" s="293"/>
      <c r="O392" s="293"/>
      <c r="P392" s="293"/>
      <c r="Q392" s="293"/>
      <c r="R392" s="292">
        <f t="shared" si="470"/>
        <v>0</v>
      </c>
      <c r="S392" s="293"/>
      <c r="T392" s="293"/>
      <c r="U392" s="293"/>
      <c r="V392" s="293"/>
      <c r="W392" s="293"/>
      <c r="X392" s="293"/>
      <c r="Y392" s="293"/>
      <c r="Z392" s="293"/>
      <c r="AA392" s="292">
        <f t="shared" si="466"/>
        <v>0</v>
      </c>
      <c r="AB392" s="292">
        <f t="shared" si="351"/>
        <v>0</v>
      </c>
      <c r="AC392" s="37" t="e">
        <f t="shared" si="352"/>
        <v>#DIV/0!</v>
      </c>
    </row>
    <row r="393" spans="1:29" s="5" customFormat="1" ht="28.5" hidden="1" x14ac:dyDescent="0.2">
      <c r="A393" s="159"/>
      <c r="B393" s="97" t="s">
        <v>1327</v>
      </c>
      <c r="C393" s="98" t="s">
        <v>1328</v>
      </c>
      <c r="D393" s="295"/>
      <c r="E393" s="291">
        <f>SUM('ADICIONES  2018'!C393:K393)</f>
        <v>0</v>
      </c>
      <c r="F393" s="293"/>
      <c r="G393" s="293"/>
      <c r="H393" s="293"/>
      <c r="I393" s="293"/>
      <c r="J393" s="293"/>
      <c r="K393" s="292">
        <f t="shared" si="464"/>
        <v>0</v>
      </c>
      <c r="L393" s="293"/>
      <c r="M393" s="293"/>
      <c r="N393" s="293"/>
      <c r="O393" s="293"/>
      <c r="P393" s="293"/>
      <c r="Q393" s="293"/>
      <c r="R393" s="292">
        <f t="shared" si="470"/>
        <v>0</v>
      </c>
      <c r="S393" s="293"/>
      <c r="T393" s="293"/>
      <c r="U393" s="293"/>
      <c r="V393" s="293"/>
      <c r="W393" s="293"/>
      <c r="X393" s="293"/>
      <c r="Y393" s="293"/>
      <c r="Z393" s="293"/>
      <c r="AA393" s="292">
        <f t="shared" si="466"/>
        <v>0</v>
      </c>
      <c r="AB393" s="292">
        <f t="shared" si="351"/>
        <v>0</v>
      </c>
      <c r="AC393" s="37" t="e">
        <f t="shared" si="352"/>
        <v>#DIV/0!</v>
      </c>
    </row>
    <row r="394" spans="1:29" s="5" customFormat="1" ht="28.5" hidden="1" x14ac:dyDescent="0.2">
      <c r="A394" s="159"/>
      <c r="B394" s="97" t="s">
        <v>1329</v>
      </c>
      <c r="C394" s="98" t="s">
        <v>1330</v>
      </c>
      <c r="D394" s="295"/>
      <c r="E394" s="291">
        <f>SUM('ADICIONES  2018'!C394:K394)</f>
        <v>0</v>
      </c>
      <c r="F394" s="293"/>
      <c r="G394" s="293"/>
      <c r="H394" s="293"/>
      <c r="I394" s="293"/>
      <c r="J394" s="293"/>
      <c r="K394" s="292">
        <f t="shared" si="464"/>
        <v>0</v>
      </c>
      <c r="L394" s="293"/>
      <c r="M394" s="293"/>
      <c r="N394" s="293"/>
      <c r="O394" s="293"/>
      <c r="P394" s="293"/>
      <c r="Q394" s="293"/>
      <c r="R394" s="292">
        <f t="shared" si="470"/>
        <v>0</v>
      </c>
      <c r="S394" s="293"/>
      <c r="T394" s="293"/>
      <c r="U394" s="293"/>
      <c r="V394" s="293"/>
      <c r="W394" s="293"/>
      <c r="X394" s="293"/>
      <c r="Y394" s="293"/>
      <c r="Z394" s="293"/>
      <c r="AA394" s="292">
        <f t="shared" si="466"/>
        <v>0</v>
      </c>
      <c r="AB394" s="292">
        <f t="shared" si="351"/>
        <v>0</v>
      </c>
      <c r="AC394" s="37" t="e">
        <f t="shared" si="352"/>
        <v>#DIV/0!</v>
      </c>
    </row>
    <row r="395" spans="1:29" s="5" customFormat="1" ht="28.5" hidden="1" x14ac:dyDescent="0.2">
      <c r="A395" s="159"/>
      <c r="B395" s="97" t="s">
        <v>1331</v>
      </c>
      <c r="C395" s="98" t="s">
        <v>1332</v>
      </c>
      <c r="D395" s="295"/>
      <c r="E395" s="291">
        <f>SUM('ADICIONES  2018'!C395:K395)</f>
        <v>0</v>
      </c>
      <c r="F395" s="293"/>
      <c r="G395" s="293"/>
      <c r="H395" s="293"/>
      <c r="I395" s="293"/>
      <c r="J395" s="293"/>
      <c r="K395" s="292">
        <f t="shared" si="464"/>
        <v>0</v>
      </c>
      <c r="L395" s="293"/>
      <c r="M395" s="293"/>
      <c r="N395" s="293"/>
      <c r="O395" s="293"/>
      <c r="P395" s="293"/>
      <c r="Q395" s="293"/>
      <c r="R395" s="292">
        <f t="shared" si="470"/>
        <v>0</v>
      </c>
      <c r="S395" s="293"/>
      <c r="T395" s="293"/>
      <c r="U395" s="293"/>
      <c r="V395" s="293"/>
      <c r="W395" s="293"/>
      <c r="X395" s="293"/>
      <c r="Y395" s="293"/>
      <c r="Z395" s="293"/>
      <c r="AA395" s="292">
        <f t="shared" si="466"/>
        <v>0</v>
      </c>
      <c r="AB395" s="292">
        <f t="shared" si="351"/>
        <v>0</v>
      </c>
      <c r="AC395" s="37" t="e">
        <f t="shared" si="352"/>
        <v>#DIV/0!</v>
      </c>
    </row>
    <row r="396" spans="1:29" s="5" customFormat="1" ht="28.5" hidden="1" x14ac:dyDescent="0.2">
      <c r="A396" s="159"/>
      <c r="B396" s="97" t="s">
        <v>1333</v>
      </c>
      <c r="C396" s="98" t="s">
        <v>1334</v>
      </c>
      <c r="D396" s="295"/>
      <c r="E396" s="291">
        <f>SUM('ADICIONES  2018'!C396:K396)</f>
        <v>0</v>
      </c>
      <c r="F396" s="293"/>
      <c r="G396" s="293"/>
      <c r="H396" s="293"/>
      <c r="I396" s="293"/>
      <c r="J396" s="293"/>
      <c r="K396" s="292">
        <f t="shared" si="464"/>
        <v>0</v>
      </c>
      <c r="L396" s="293"/>
      <c r="M396" s="293"/>
      <c r="N396" s="293"/>
      <c r="O396" s="293"/>
      <c r="P396" s="293"/>
      <c r="Q396" s="293"/>
      <c r="R396" s="292">
        <f t="shared" si="470"/>
        <v>0</v>
      </c>
      <c r="S396" s="293"/>
      <c r="T396" s="293"/>
      <c r="U396" s="293"/>
      <c r="V396" s="293"/>
      <c r="W396" s="293"/>
      <c r="X396" s="293"/>
      <c r="Y396" s="293"/>
      <c r="Z396" s="293"/>
      <c r="AA396" s="292">
        <f t="shared" si="466"/>
        <v>0</v>
      </c>
      <c r="AB396" s="292">
        <f t="shared" si="351"/>
        <v>0</v>
      </c>
      <c r="AC396" s="37" t="e">
        <f t="shared" si="352"/>
        <v>#DIV/0!</v>
      </c>
    </row>
    <row r="397" spans="1:29" s="5" customFormat="1" ht="28.5" hidden="1" x14ac:dyDescent="0.2">
      <c r="A397" s="159"/>
      <c r="B397" s="97" t="s">
        <v>1335</v>
      </c>
      <c r="C397" s="98" t="s">
        <v>1336</v>
      </c>
      <c r="D397" s="295"/>
      <c r="E397" s="291">
        <f>SUM('ADICIONES  2018'!C397:K397)</f>
        <v>0</v>
      </c>
      <c r="F397" s="293"/>
      <c r="G397" s="293"/>
      <c r="H397" s="293"/>
      <c r="I397" s="293"/>
      <c r="J397" s="293"/>
      <c r="K397" s="292">
        <f t="shared" si="464"/>
        <v>0</v>
      </c>
      <c r="L397" s="293"/>
      <c r="M397" s="293"/>
      <c r="N397" s="293"/>
      <c r="O397" s="293"/>
      <c r="P397" s="293"/>
      <c r="Q397" s="293"/>
      <c r="R397" s="292">
        <f t="shared" si="470"/>
        <v>0</v>
      </c>
      <c r="S397" s="293"/>
      <c r="T397" s="293"/>
      <c r="U397" s="293"/>
      <c r="V397" s="293"/>
      <c r="W397" s="293"/>
      <c r="X397" s="293"/>
      <c r="Y397" s="293"/>
      <c r="Z397" s="293"/>
      <c r="AA397" s="292">
        <f t="shared" si="466"/>
        <v>0</v>
      </c>
      <c r="AB397" s="292">
        <f t="shared" si="351"/>
        <v>0</v>
      </c>
      <c r="AC397" s="37" t="e">
        <f t="shared" si="352"/>
        <v>#DIV/0!</v>
      </c>
    </row>
    <row r="398" spans="1:29" s="5" customFormat="1" ht="28.5" hidden="1" x14ac:dyDescent="0.2">
      <c r="A398" s="159"/>
      <c r="B398" s="97" t="s">
        <v>1337</v>
      </c>
      <c r="C398" s="98" t="s">
        <v>1338</v>
      </c>
      <c r="D398" s="295"/>
      <c r="E398" s="291">
        <f>SUM('ADICIONES  2018'!C398:K398)</f>
        <v>0</v>
      </c>
      <c r="F398" s="293"/>
      <c r="G398" s="293"/>
      <c r="H398" s="293"/>
      <c r="I398" s="293"/>
      <c r="J398" s="293"/>
      <c r="K398" s="292">
        <f t="shared" si="464"/>
        <v>0</v>
      </c>
      <c r="L398" s="293"/>
      <c r="M398" s="293"/>
      <c r="N398" s="293"/>
      <c r="O398" s="293"/>
      <c r="P398" s="293"/>
      <c r="Q398" s="293"/>
      <c r="R398" s="292">
        <f t="shared" si="470"/>
        <v>0</v>
      </c>
      <c r="S398" s="293"/>
      <c r="T398" s="293"/>
      <c r="U398" s="293"/>
      <c r="V398" s="293"/>
      <c r="W398" s="293"/>
      <c r="X398" s="293"/>
      <c r="Y398" s="293"/>
      <c r="Z398" s="293"/>
      <c r="AA398" s="292">
        <f t="shared" si="466"/>
        <v>0</v>
      </c>
      <c r="AB398" s="292">
        <f t="shared" si="351"/>
        <v>0</v>
      </c>
      <c r="AC398" s="37" t="e">
        <f t="shared" si="352"/>
        <v>#DIV/0!</v>
      </c>
    </row>
    <row r="399" spans="1:29" s="5" customFormat="1" ht="42.75" hidden="1" x14ac:dyDescent="0.2">
      <c r="A399" s="159"/>
      <c r="B399" s="97" t="s">
        <v>1339</v>
      </c>
      <c r="C399" s="98" t="s">
        <v>1340</v>
      </c>
      <c r="D399" s="295"/>
      <c r="E399" s="291">
        <f>SUM('ADICIONES  2018'!C399:K399)</f>
        <v>0</v>
      </c>
      <c r="F399" s="293"/>
      <c r="G399" s="293"/>
      <c r="H399" s="293"/>
      <c r="I399" s="293"/>
      <c r="J399" s="293"/>
      <c r="K399" s="292">
        <f t="shared" si="464"/>
        <v>0</v>
      </c>
      <c r="L399" s="293"/>
      <c r="M399" s="293"/>
      <c r="N399" s="293"/>
      <c r="O399" s="293"/>
      <c r="P399" s="293"/>
      <c r="Q399" s="293"/>
      <c r="R399" s="292">
        <f t="shared" si="470"/>
        <v>0</v>
      </c>
      <c r="S399" s="293"/>
      <c r="T399" s="293"/>
      <c r="U399" s="293"/>
      <c r="V399" s="293"/>
      <c r="W399" s="293"/>
      <c r="X399" s="293"/>
      <c r="Y399" s="293"/>
      <c r="Z399" s="293"/>
      <c r="AA399" s="292">
        <f t="shared" si="466"/>
        <v>0</v>
      </c>
      <c r="AB399" s="292">
        <f t="shared" si="351"/>
        <v>0</v>
      </c>
      <c r="AC399" s="37" t="e">
        <f t="shared" si="352"/>
        <v>#DIV/0!</v>
      </c>
    </row>
    <row r="400" spans="1:29" s="5" customFormat="1" ht="28.5" hidden="1" x14ac:dyDescent="0.2">
      <c r="A400" s="159"/>
      <c r="B400" s="97" t="s">
        <v>1341</v>
      </c>
      <c r="C400" s="98" t="s">
        <v>1342</v>
      </c>
      <c r="D400" s="295"/>
      <c r="E400" s="291">
        <f>SUM('ADICIONES  2018'!C400:K400)</f>
        <v>0</v>
      </c>
      <c r="F400" s="293"/>
      <c r="G400" s="293"/>
      <c r="H400" s="293"/>
      <c r="I400" s="293"/>
      <c r="J400" s="293"/>
      <c r="K400" s="292">
        <f t="shared" si="464"/>
        <v>0</v>
      </c>
      <c r="L400" s="293"/>
      <c r="M400" s="293"/>
      <c r="N400" s="293"/>
      <c r="O400" s="293"/>
      <c r="P400" s="293"/>
      <c r="Q400" s="293"/>
      <c r="R400" s="292">
        <f t="shared" si="470"/>
        <v>0</v>
      </c>
      <c r="S400" s="293"/>
      <c r="T400" s="293"/>
      <c r="U400" s="293"/>
      <c r="V400" s="293"/>
      <c r="W400" s="293"/>
      <c r="X400" s="293"/>
      <c r="Y400" s="293"/>
      <c r="Z400" s="293"/>
      <c r="AA400" s="292">
        <f t="shared" si="466"/>
        <v>0</v>
      </c>
      <c r="AB400" s="292">
        <f t="shared" si="351"/>
        <v>0</v>
      </c>
      <c r="AC400" s="37" t="e">
        <f t="shared" si="352"/>
        <v>#DIV/0!</v>
      </c>
    </row>
    <row r="401" spans="1:29" s="5" customFormat="1" ht="28.5" x14ac:dyDescent="0.2">
      <c r="A401" s="159"/>
      <c r="B401" s="97" t="s">
        <v>1979</v>
      </c>
      <c r="C401" s="98" t="s">
        <v>1980</v>
      </c>
      <c r="D401" s="295"/>
      <c r="E401" s="291">
        <f>SUM('ADICIONES  2018'!C401:K401)</f>
        <v>763238051</v>
      </c>
      <c r="F401" s="293"/>
      <c r="G401" s="293"/>
      <c r="H401" s="293"/>
      <c r="I401" s="293"/>
      <c r="J401" s="293"/>
      <c r="K401" s="292">
        <f t="shared" si="464"/>
        <v>763238051</v>
      </c>
      <c r="L401" s="293"/>
      <c r="M401" s="293"/>
      <c r="N401" s="293"/>
      <c r="O401" s="293"/>
      <c r="P401" s="293"/>
      <c r="Q401" s="293"/>
      <c r="R401" s="292">
        <f t="shared" si="470"/>
        <v>0</v>
      </c>
      <c r="S401" s="293"/>
      <c r="T401" s="293"/>
      <c r="U401" s="293"/>
      <c r="V401" s="293"/>
      <c r="W401" s="293"/>
      <c r="X401" s="293"/>
      <c r="Y401" s="293"/>
      <c r="Z401" s="293"/>
      <c r="AA401" s="292">
        <f t="shared" si="466"/>
        <v>0</v>
      </c>
      <c r="AB401" s="292">
        <f t="shared" si="351"/>
        <v>0</v>
      </c>
      <c r="AC401" s="37">
        <f t="shared" si="352"/>
        <v>0</v>
      </c>
    </row>
    <row r="402" spans="1:29" s="5" customFormat="1" ht="42.75" x14ac:dyDescent="0.2">
      <c r="A402" s="159"/>
      <c r="B402" s="97" t="s">
        <v>1981</v>
      </c>
      <c r="C402" s="98" t="s">
        <v>1982</v>
      </c>
      <c r="D402" s="295"/>
      <c r="E402" s="291">
        <f>SUM('ADICIONES  2018'!C402:K402)</f>
        <v>539821044</v>
      </c>
      <c r="F402" s="293"/>
      <c r="G402" s="293"/>
      <c r="H402" s="293"/>
      <c r="I402" s="293"/>
      <c r="J402" s="293"/>
      <c r="K402" s="292">
        <f t="shared" si="464"/>
        <v>539821044</v>
      </c>
      <c r="L402" s="293"/>
      <c r="M402" s="293"/>
      <c r="N402" s="293"/>
      <c r="O402" s="293"/>
      <c r="P402" s="293"/>
      <c r="Q402" s="293"/>
      <c r="R402" s="292">
        <f t="shared" si="470"/>
        <v>0</v>
      </c>
      <c r="S402" s="293"/>
      <c r="T402" s="293"/>
      <c r="U402" s="293"/>
      <c r="V402" s="293"/>
      <c r="W402" s="293"/>
      <c r="X402" s="293"/>
      <c r="Y402" s="293"/>
      <c r="Z402" s="293"/>
      <c r="AA402" s="292">
        <f t="shared" si="466"/>
        <v>0</v>
      </c>
      <c r="AB402" s="292">
        <f t="shared" si="351"/>
        <v>0</v>
      </c>
      <c r="AC402" s="37">
        <f t="shared" si="352"/>
        <v>0</v>
      </c>
    </row>
    <row r="403" spans="1:29" s="5" customFormat="1" ht="28.5" hidden="1" x14ac:dyDescent="0.2">
      <c r="A403" s="159"/>
      <c r="B403" s="97" t="s">
        <v>1983</v>
      </c>
      <c r="C403" s="98" t="s">
        <v>1984</v>
      </c>
      <c r="D403" s="295"/>
      <c r="E403" s="291">
        <f>SUM('ADICIONES  2018'!C403:K403)</f>
        <v>0</v>
      </c>
      <c r="F403" s="293"/>
      <c r="G403" s="293"/>
      <c r="H403" s="293"/>
      <c r="I403" s="293"/>
      <c r="J403" s="293"/>
      <c r="K403" s="292">
        <f t="shared" si="464"/>
        <v>0</v>
      </c>
      <c r="L403" s="293"/>
      <c r="M403" s="293"/>
      <c r="N403" s="293"/>
      <c r="O403" s="293"/>
      <c r="P403" s="293"/>
      <c r="Q403" s="293"/>
      <c r="R403" s="292">
        <f t="shared" si="470"/>
        <v>0</v>
      </c>
      <c r="S403" s="293"/>
      <c r="T403" s="293"/>
      <c r="U403" s="293"/>
      <c r="V403" s="293"/>
      <c r="W403" s="293"/>
      <c r="X403" s="293"/>
      <c r="Y403" s="293"/>
      <c r="Z403" s="293"/>
      <c r="AA403" s="292">
        <f t="shared" si="466"/>
        <v>0</v>
      </c>
      <c r="AB403" s="292">
        <f t="shared" si="351"/>
        <v>0</v>
      </c>
      <c r="AC403" s="37" t="e">
        <f t="shared" si="352"/>
        <v>#DIV/0!</v>
      </c>
    </row>
    <row r="404" spans="1:29" s="5" customFormat="1" ht="28.5" hidden="1" x14ac:dyDescent="0.2">
      <c r="A404" s="159"/>
      <c r="B404" s="97" t="s">
        <v>1985</v>
      </c>
      <c r="C404" s="98" t="s">
        <v>1986</v>
      </c>
      <c r="D404" s="295"/>
      <c r="E404" s="291">
        <f>SUM('ADICIONES  2018'!C404:K404)</f>
        <v>0</v>
      </c>
      <c r="F404" s="293"/>
      <c r="G404" s="293"/>
      <c r="H404" s="293"/>
      <c r="I404" s="293"/>
      <c r="J404" s="293"/>
      <c r="K404" s="292">
        <f t="shared" si="464"/>
        <v>0</v>
      </c>
      <c r="L404" s="293"/>
      <c r="M404" s="293"/>
      <c r="N404" s="293"/>
      <c r="O404" s="293"/>
      <c r="P404" s="293"/>
      <c r="Q404" s="293"/>
      <c r="R404" s="292">
        <f t="shared" si="470"/>
        <v>0</v>
      </c>
      <c r="S404" s="293"/>
      <c r="T404" s="293"/>
      <c r="U404" s="293"/>
      <c r="V404" s="293"/>
      <c r="W404" s="293"/>
      <c r="X404" s="293"/>
      <c r="Y404" s="293"/>
      <c r="Z404" s="293"/>
      <c r="AA404" s="292">
        <f t="shared" si="466"/>
        <v>0</v>
      </c>
      <c r="AB404" s="292">
        <f t="shared" si="351"/>
        <v>0</v>
      </c>
      <c r="AC404" s="37" t="e">
        <f t="shared" si="352"/>
        <v>#DIV/0!</v>
      </c>
    </row>
    <row r="405" spans="1:29" s="5" customFormat="1" ht="42.75" hidden="1" x14ac:dyDescent="0.2">
      <c r="A405" s="159"/>
      <c r="B405" s="97" t="s">
        <v>1987</v>
      </c>
      <c r="C405" s="98" t="s">
        <v>1988</v>
      </c>
      <c r="D405" s="295"/>
      <c r="E405" s="291">
        <f>SUM('ADICIONES  2018'!C405:K405)</f>
        <v>0</v>
      </c>
      <c r="F405" s="293"/>
      <c r="G405" s="293"/>
      <c r="H405" s="293"/>
      <c r="I405" s="293"/>
      <c r="J405" s="293"/>
      <c r="K405" s="292">
        <f t="shared" si="464"/>
        <v>0</v>
      </c>
      <c r="L405" s="293"/>
      <c r="M405" s="293"/>
      <c r="N405" s="293"/>
      <c r="O405" s="293"/>
      <c r="P405" s="293"/>
      <c r="Q405" s="293"/>
      <c r="R405" s="292">
        <f t="shared" si="470"/>
        <v>0</v>
      </c>
      <c r="S405" s="293"/>
      <c r="T405" s="293"/>
      <c r="U405" s="293"/>
      <c r="V405" s="293"/>
      <c r="W405" s="293"/>
      <c r="X405" s="293"/>
      <c r="Y405" s="293"/>
      <c r="Z405" s="293"/>
      <c r="AA405" s="292">
        <f t="shared" si="466"/>
        <v>0</v>
      </c>
      <c r="AB405" s="292">
        <f t="shared" si="351"/>
        <v>0</v>
      </c>
      <c r="AC405" s="37" t="e">
        <f t="shared" si="352"/>
        <v>#DIV/0!</v>
      </c>
    </row>
    <row r="406" spans="1:29" s="5" customFormat="1" ht="42.75" x14ac:dyDescent="0.2">
      <c r="A406" s="159"/>
      <c r="B406" s="97" t="s">
        <v>1989</v>
      </c>
      <c r="C406" s="98" t="s">
        <v>1990</v>
      </c>
      <c r="D406" s="295"/>
      <c r="E406" s="291">
        <f>SUM('ADICIONES  2018'!C406:K406)</f>
        <v>0</v>
      </c>
      <c r="F406" s="293"/>
      <c r="G406" s="293"/>
      <c r="H406" s="293"/>
      <c r="I406" s="293"/>
      <c r="J406" s="293"/>
      <c r="K406" s="292">
        <f t="shared" si="464"/>
        <v>0</v>
      </c>
      <c r="L406" s="293"/>
      <c r="M406" s="293"/>
      <c r="N406" s="293"/>
      <c r="O406" s="293"/>
      <c r="P406" s="293"/>
      <c r="Q406" s="293"/>
      <c r="R406" s="292">
        <f t="shared" si="470"/>
        <v>0</v>
      </c>
      <c r="S406" s="293"/>
      <c r="T406" s="293"/>
      <c r="U406" s="295">
        <v>2054694900</v>
      </c>
      <c r="V406" s="293"/>
      <c r="W406" s="293"/>
      <c r="X406" s="293"/>
      <c r="Y406" s="293"/>
      <c r="Z406" s="293"/>
      <c r="AA406" s="292">
        <f t="shared" si="466"/>
        <v>2054694900</v>
      </c>
      <c r="AB406" s="292">
        <f t="shared" si="351"/>
        <v>2054694900</v>
      </c>
      <c r="AC406" s="37">
        <v>0</v>
      </c>
    </row>
    <row r="407" spans="1:29" s="5" customFormat="1" ht="57" x14ac:dyDescent="0.2">
      <c r="A407" s="159"/>
      <c r="B407" s="97" t="s">
        <v>2541</v>
      </c>
      <c r="C407" s="98" t="s">
        <v>2542</v>
      </c>
      <c r="D407" s="295"/>
      <c r="E407" s="291">
        <f>SUM('ADICIONES  2018'!C407:K407)</f>
        <v>7836000</v>
      </c>
      <c r="F407" s="293"/>
      <c r="G407" s="293"/>
      <c r="H407" s="293"/>
      <c r="I407" s="293"/>
      <c r="J407" s="293"/>
      <c r="K407" s="292">
        <f t="shared" si="464"/>
        <v>7836000</v>
      </c>
      <c r="L407" s="293"/>
      <c r="M407" s="293"/>
      <c r="N407" s="293"/>
      <c r="O407" s="293"/>
      <c r="P407" s="293"/>
      <c r="Q407" s="293"/>
      <c r="R407" s="292">
        <f t="shared" si="470"/>
        <v>0</v>
      </c>
      <c r="S407" s="293"/>
      <c r="T407" s="293"/>
      <c r="U407" s="295">
        <v>7836000</v>
      </c>
      <c r="V407" s="293"/>
      <c r="W407" s="293"/>
      <c r="X407" s="293"/>
      <c r="Y407" s="293"/>
      <c r="Z407" s="293"/>
      <c r="AA407" s="292">
        <f t="shared" si="466"/>
        <v>7836000</v>
      </c>
      <c r="AB407" s="292">
        <f t="shared" si="351"/>
        <v>7836000</v>
      </c>
      <c r="AC407" s="37">
        <f t="shared" si="352"/>
        <v>1</v>
      </c>
    </row>
    <row r="408" spans="1:29" s="5" customFormat="1" ht="57" x14ac:dyDescent="0.2">
      <c r="A408" s="159"/>
      <c r="B408" s="97" t="s">
        <v>2543</v>
      </c>
      <c r="C408" s="98" t="s">
        <v>2544</v>
      </c>
      <c r="D408" s="295"/>
      <c r="E408" s="291">
        <f>SUM('ADICIONES  2018'!C408:K408)</f>
        <v>10000000</v>
      </c>
      <c r="F408" s="293"/>
      <c r="G408" s="293"/>
      <c r="H408" s="293"/>
      <c r="I408" s="293"/>
      <c r="J408" s="293"/>
      <c r="K408" s="292">
        <f t="shared" si="464"/>
        <v>10000000</v>
      </c>
      <c r="L408" s="293"/>
      <c r="M408" s="293"/>
      <c r="N408" s="293"/>
      <c r="O408" s="293"/>
      <c r="P408" s="293"/>
      <c r="Q408" s="293"/>
      <c r="R408" s="292">
        <f t="shared" si="470"/>
        <v>0</v>
      </c>
      <c r="S408" s="293"/>
      <c r="T408" s="293"/>
      <c r="U408" s="295">
        <v>10000000</v>
      </c>
      <c r="V408" s="293"/>
      <c r="W408" s="293"/>
      <c r="X408" s="293"/>
      <c r="Y408" s="293"/>
      <c r="Z408" s="293"/>
      <c r="AA408" s="292">
        <f t="shared" si="466"/>
        <v>10000000</v>
      </c>
      <c r="AB408" s="292">
        <f t="shared" si="351"/>
        <v>10000000</v>
      </c>
      <c r="AC408" s="37">
        <f t="shared" si="352"/>
        <v>1</v>
      </c>
    </row>
    <row r="409" spans="1:29" s="5" customFormat="1" ht="57" x14ac:dyDescent="0.2">
      <c r="A409" s="159"/>
      <c r="B409" s="97" t="s">
        <v>2545</v>
      </c>
      <c r="C409" s="98" t="s">
        <v>2546</v>
      </c>
      <c r="D409" s="295"/>
      <c r="E409" s="291">
        <f>SUM('ADICIONES  2018'!C409:K409)</f>
        <v>15000000</v>
      </c>
      <c r="F409" s="293"/>
      <c r="G409" s="293"/>
      <c r="H409" s="293"/>
      <c r="I409" s="293"/>
      <c r="J409" s="293"/>
      <c r="K409" s="292">
        <f t="shared" si="464"/>
        <v>15000000</v>
      </c>
      <c r="L409" s="293"/>
      <c r="M409" s="293"/>
      <c r="N409" s="293"/>
      <c r="O409" s="293"/>
      <c r="P409" s="293"/>
      <c r="Q409" s="293"/>
      <c r="R409" s="292">
        <f t="shared" si="470"/>
        <v>0</v>
      </c>
      <c r="S409" s="293"/>
      <c r="T409" s="293"/>
      <c r="U409" s="295">
        <v>15000000</v>
      </c>
      <c r="V409" s="293"/>
      <c r="W409" s="293"/>
      <c r="X409" s="293"/>
      <c r="Y409" s="293"/>
      <c r="Z409" s="293"/>
      <c r="AA409" s="292">
        <f t="shared" si="466"/>
        <v>15000000</v>
      </c>
      <c r="AB409" s="292">
        <f t="shared" si="351"/>
        <v>15000000</v>
      </c>
      <c r="AC409" s="37">
        <f t="shared" si="352"/>
        <v>1</v>
      </c>
    </row>
    <row r="410" spans="1:29" s="5" customFormat="1" ht="57" x14ac:dyDescent="0.2">
      <c r="A410" s="159"/>
      <c r="B410" s="97" t="s">
        <v>2547</v>
      </c>
      <c r="C410" s="98" t="s">
        <v>2548</v>
      </c>
      <c r="D410" s="295"/>
      <c r="E410" s="291">
        <f>SUM('ADICIONES  2018'!C410:K410)</f>
        <v>499900000</v>
      </c>
      <c r="F410" s="293"/>
      <c r="G410" s="293"/>
      <c r="H410" s="293"/>
      <c r="I410" s="293"/>
      <c r="J410" s="293"/>
      <c r="K410" s="292">
        <f t="shared" si="464"/>
        <v>499900000</v>
      </c>
      <c r="L410" s="293"/>
      <c r="M410" s="293"/>
      <c r="N410" s="293"/>
      <c r="O410" s="293"/>
      <c r="P410" s="293"/>
      <c r="Q410" s="293"/>
      <c r="R410" s="292">
        <f t="shared" si="470"/>
        <v>0</v>
      </c>
      <c r="S410" s="293"/>
      <c r="T410" s="293"/>
      <c r="U410" s="295">
        <v>499900000</v>
      </c>
      <c r="V410" s="293"/>
      <c r="W410" s="293"/>
      <c r="X410" s="293"/>
      <c r="Y410" s="293"/>
      <c r="Z410" s="293"/>
      <c r="AA410" s="292">
        <f t="shared" si="466"/>
        <v>499900000</v>
      </c>
      <c r="AB410" s="292">
        <f t="shared" si="351"/>
        <v>499900000</v>
      </c>
      <c r="AC410" s="37">
        <f t="shared" si="352"/>
        <v>1</v>
      </c>
    </row>
    <row r="411" spans="1:29" s="5" customFormat="1" ht="71.25" x14ac:dyDescent="0.2">
      <c r="A411" s="159"/>
      <c r="B411" s="97" t="s">
        <v>2549</v>
      </c>
      <c r="C411" s="98" t="s">
        <v>2550</v>
      </c>
      <c r="D411" s="295"/>
      <c r="E411" s="291">
        <f>SUM('ADICIONES  2018'!C411:K411)</f>
        <v>60000000</v>
      </c>
      <c r="F411" s="293"/>
      <c r="G411" s="293"/>
      <c r="H411" s="293"/>
      <c r="I411" s="293"/>
      <c r="J411" s="293"/>
      <c r="K411" s="292">
        <f t="shared" si="464"/>
        <v>60000000</v>
      </c>
      <c r="L411" s="293"/>
      <c r="M411" s="293"/>
      <c r="N411" s="293"/>
      <c r="O411" s="293"/>
      <c r="P411" s="293"/>
      <c r="Q411" s="293"/>
      <c r="R411" s="292">
        <f t="shared" si="470"/>
        <v>0</v>
      </c>
      <c r="S411" s="293"/>
      <c r="T411" s="293"/>
      <c r="U411" s="295">
        <v>60000000</v>
      </c>
      <c r="V411" s="293"/>
      <c r="W411" s="293"/>
      <c r="X411" s="293"/>
      <c r="Y411" s="293"/>
      <c r="Z411" s="293"/>
      <c r="AA411" s="292">
        <f t="shared" si="466"/>
        <v>60000000</v>
      </c>
      <c r="AB411" s="292">
        <f t="shared" si="351"/>
        <v>60000000</v>
      </c>
      <c r="AC411" s="37">
        <f t="shared" si="352"/>
        <v>1</v>
      </c>
    </row>
    <row r="412" spans="1:29" s="5" customFormat="1" ht="57" x14ac:dyDescent="0.2">
      <c r="A412" s="159"/>
      <c r="B412" s="97" t="s">
        <v>2551</v>
      </c>
      <c r="C412" s="98" t="s">
        <v>2552</v>
      </c>
      <c r="D412" s="295"/>
      <c r="E412" s="291">
        <f>SUM('ADICIONES  2018'!C412:K412)</f>
        <v>5000000</v>
      </c>
      <c r="F412" s="293"/>
      <c r="G412" s="293"/>
      <c r="H412" s="293"/>
      <c r="I412" s="293"/>
      <c r="J412" s="293"/>
      <c r="K412" s="292">
        <f t="shared" si="464"/>
        <v>5000000</v>
      </c>
      <c r="L412" s="293"/>
      <c r="M412" s="293"/>
      <c r="N412" s="293"/>
      <c r="O412" s="293"/>
      <c r="P412" s="293"/>
      <c r="Q412" s="293"/>
      <c r="R412" s="292">
        <f t="shared" si="470"/>
        <v>0</v>
      </c>
      <c r="S412" s="293"/>
      <c r="T412" s="293"/>
      <c r="U412" s="295">
        <v>5000000</v>
      </c>
      <c r="V412" s="293"/>
      <c r="W412" s="293"/>
      <c r="X412" s="293"/>
      <c r="Y412" s="293"/>
      <c r="Z412" s="293"/>
      <c r="AA412" s="292">
        <f t="shared" si="466"/>
        <v>5000000</v>
      </c>
      <c r="AB412" s="292">
        <f t="shared" si="351"/>
        <v>5000000</v>
      </c>
      <c r="AC412" s="37">
        <f t="shared" si="352"/>
        <v>1</v>
      </c>
    </row>
    <row r="413" spans="1:29" s="5" customFormat="1" ht="15.75" x14ac:dyDescent="0.2">
      <c r="A413" s="159"/>
      <c r="B413" s="111" t="s">
        <v>1204</v>
      </c>
      <c r="C413" s="107" t="s">
        <v>1205</v>
      </c>
      <c r="D413" s="106">
        <f>+D414+D416</f>
        <v>0</v>
      </c>
      <c r="E413" s="106">
        <f>SUM('ADICIONES  2018'!C413:K413)</f>
        <v>0</v>
      </c>
      <c r="F413" s="106">
        <f t="shared" ref="F413:J413" si="471">+F414</f>
        <v>0</v>
      </c>
      <c r="G413" s="106">
        <f t="shared" si="471"/>
        <v>0</v>
      </c>
      <c r="H413" s="106">
        <f t="shared" si="471"/>
        <v>0</v>
      </c>
      <c r="I413" s="106">
        <f t="shared" si="471"/>
        <v>0</v>
      </c>
      <c r="J413" s="106">
        <f t="shared" si="471"/>
        <v>0</v>
      </c>
      <c r="K413" s="290">
        <f t="shared" si="370"/>
        <v>0</v>
      </c>
      <c r="L413" s="106">
        <f t="shared" ref="L413:Q413" si="472">+L414</f>
        <v>1220914</v>
      </c>
      <c r="M413" s="106">
        <f t="shared" si="472"/>
        <v>1124888</v>
      </c>
      <c r="N413" s="106">
        <f t="shared" si="472"/>
        <v>1008114</v>
      </c>
      <c r="O413" s="106">
        <f t="shared" si="472"/>
        <v>1004210</v>
      </c>
      <c r="P413" s="106">
        <f t="shared" si="472"/>
        <v>956418</v>
      </c>
      <c r="Q413" s="106">
        <f t="shared" si="472"/>
        <v>892924</v>
      </c>
      <c r="R413" s="290">
        <f t="shared" si="470"/>
        <v>6207468</v>
      </c>
      <c r="S413" s="106">
        <f t="shared" ref="S413:Z413" si="473">+S414</f>
        <v>893484</v>
      </c>
      <c r="T413" s="106">
        <f t="shared" si="473"/>
        <v>0</v>
      </c>
      <c r="U413" s="106">
        <f t="shared" si="473"/>
        <v>1750806</v>
      </c>
      <c r="V413" s="106">
        <f t="shared" si="473"/>
        <v>0</v>
      </c>
      <c r="W413" s="106">
        <f t="shared" si="473"/>
        <v>0</v>
      </c>
      <c r="X413" s="106">
        <f t="shared" si="473"/>
        <v>0</v>
      </c>
      <c r="Y413" s="106">
        <f t="shared" si="473"/>
        <v>0</v>
      </c>
      <c r="Z413" s="106">
        <f t="shared" si="473"/>
        <v>0</v>
      </c>
      <c r="AA413" s="290">
        <f t="shared" si="466"/>
        <v>2644290</v>
      </c>
      <c r="AB413" s="290">
        <f t="shared" si="351"/>
        <v>8851758</v>
      </c>
      <c r="AC413" s="105">
        <v>0</v>
      </c>
    </row>
    <row r="414" spans="1:29" s="5" customFormat="1" ht="15.75" x14ac:dyDescent="0.2">
      <c r="A414" s="159"/>
      <c r="B414" s="111" t="s">
        <v>1206</v>
      </c>
      <c r="C414" s="107" t="s">
        <v>1207</v>
      </c>
      <c r="D414" s="106">
        <f>SUM(D415:D415)</f>
        <v>0</v>
      </c>
      <c r="E414" s="106">
        <f>SUM('ADICIONES  2018'!C414:K414)</f>
        <v>0</v>
      </c>
      <c r="F414" s="106">
        <f>SUM(F415:F415)</f>
        <v>0</v>
      </c>
      <c r="G414" s="106">
        <f>SUM(G415:G415)</f>
        <v>0</v>
      </c>
      <c r="H414" s="106">
        <f>SUM(H415:H415)</f>
        <v>0</v>
      </c>
      <c r="I414" s="106">
        <f>SUM(I415:I415)</f>
        <v>0</v>
      </c>
      <c r="J414" s="106">
        <f>SUM(J415:J415)</f>
        <v>0</v>
      </c>
      <c r="K414" s="290">
        <f t="shared" si="370"/>
        <v>0</v>
      </c>
      <c r="L414" s="106">
        <f t="shared" ref="L414:Q414" si="474">SUM(L415:L415)</f>
        <v>1220914</v>
      </c>
      <c r="M414" s="106">
        <f t="shared" si="474"/>
        <v>1124888</v>
      </c>
      <c r="N414" s="106">
        <f t="shared" si="474"/>
        <v>1008114</v>
      </c>
      <c r="O414" s="106">
        <f t="shared" si="474"/>
        <v>1004210</v>
      </c>
      <c r="P414" s="106">
        <f t="shared" si="474"/>
        <v>956418</v>
      </c>
      <c r="Q414" s="106">
        <f t="shared" si="474"/>
        <v>892924</v>
      </c>
      <c r="R414" s="290">
        <f t="shared" si="470"/>
        <v>6207468</v>
      </c>
      <c r="S414" s="106">
        <f t="shared" ref="S414:Z414" si="475">SUM(S415:S415)</f>
        <v>893484</v>
      </c>
      <c r="T414" s="106">
        <f t="shared" si="475"/>
        <v>0</v>
      </c>
      <c r="U414" s="106">
        <f t="shared" si="475"/>
        <v>1750806</v>
      </c>
      <c r="V414" s="106">
        <f t="shared" si="475"/>
        <v>0</v>
      </c>
      <c r="W414" s="106">
        <f t="shared" si="475"/>
        <v>0</v>
      </c>
      <c r="X414" s="106">
        <f t="shared" si="475"/>
        <v>0</v>
      </c>
      <c r="Y414" s="106">
        <f t="shared" si="475"/>
        <v>0</v>
      </c>
      <c r="Z414" s="106">
        <f t="shared" si="475"/>
        <v>0</v>
      </c>
      <c r="AA414" s="290">
        <f t="shared" si="466"/>
        <v>2644290</v>
      </c>
      <c r="AB414" s="290">
        <f t="shared" si="351"/>
        <v>8851758</v>
      </c>
      <c r="AC414" s="105">
        <v>0</v>
      </c>
    </row>
    <row r="415" spans="1:29" x14ac:dyDescent="0.2">
      <c r="B415" s="97" t="s">
        <v>1208</v>
      </c>
      <c r="C415" s="98" t="s">
        <v>1209</v>
      </c>
      <c r="D415" s="295">
        <v>0</v>
      </c>
      <c r="E415" s="291">
        <f>SUM('ADICIONES  2018'!C415:K415)</f>
        <v>0</v>
      </c>
      <c r="F415" s="295"/>
      <c r="G415" s="295"/>
      <c r="H415" s="295"/>
      <c r="I415" s="295"/>
      <c r="J415" s="295"/>
      <c r="K415" s="292">
        <f t="shared" si="370"/>
        <v>0</v>
      </c>
      <c r="L415" s="295">
        <v>1220914</v>
      </c>
      <c r="M415" s="295">
        <v>1124888</v>
      </c>
      <c r="N415" s="295">
        <v>1008114</v>
      </c>
      <c r="O415" s="295">
        <v>1004210</v>
      </c>
      <c r="P415" s="295">
        <v>956418</v>
      </c>
      <c r="Q415" s="295">
        <v>892924</v>
      </c>
      <c r="R415" s="292">
        <f t="shared" si="470"/>
        <v>6207468</v>
      </c>
      <c r="S415" s="295">
        <v>893484</v>
      </c>
      <c r="T415" s="295"/>
      <c r="U415" s="295">
        <v>1750806</v>
      </c>
      <c r="V415" s="295"/>
      <c r="W415" s="295"/>
      <c r="X415" s="295"/>
      <c r="Y415" s="295"/>
      <c r="Z415" s="295"/>
      <c r="AA415" s="292">
        <f t="shared" si="466"/>
        <v>2644290</v>
      </c>
      <c r="AB415" s="292">
        <f t="shared" si="351"/>
        <v>8851758</v>
      </c>
      <c r="AC415" s="37">
        <v>0</v>
      </c>
    </row>
    <row r="416" spans="1:29" s="5" customFormat="1" ht="15.75" x14ac:dyDescent="0.2">
      <c r="A416" s="159"/>
      <c r="B416" s="99" t="s">
        <v>1654</v>
      </c>
      <c r="C416" s="100" t="s">
        <v>1655</v>
      </c>
      <c r="D416" s="106">
        <f>SUM(D417:D417)</f>
        <v>0</v>
      </c>
      <c r="E416" s="106">
        <f>SUM('ADICIONES  2018'!C416:K416)</f>
        <v>0</v>
      </c>
      <c r="F416" s="106">
        <f>SUM(F417:F417)</f>
        <v>0</v>
      </c>
      <c r="G416" s="106">
        <f>SUM(G417:G417)</f>
        <v>0</v>
      </c>
      <c r="H416" s="106">
        <f>SUM(H417:H417)</f>
        <v>0</v>
      </c>
      <c r="I416" s="106">
        <f>SUM(I417:I417)</f>
        <v>0</v>
      </c>
      <c r="J416" s="106">
        <f>SUM(J417:J417)</f>
        <v>0</v>
      </c>
      <c r="K416" s="296">
        <f t="shared" si="370"/>
        <v>0</v>
      </c>
      <c r="L416" s="106">
        <f t="shared" ref="L416:Q416" si="476">SUM(L417:L417)</f>
        <v>0</v>
      </c>
      <c r="M416" s="106">
        <f t="shared" si="476"/>
        <v>0</v>
      </c>
      <c r="N416" s="106">
        <f t="shared" si="476"/>
        <v>0</v>
      </c>
      <c r="O416" s="106">
        <f t="shared" si="476"/>
        <v>0</v>
      </c>
      <c r="P416" s="106">
        <f t="shared" si="476"/>
        <v>0</v>
      </c>
      <c r="Q416" s="106">
        <f t="shared" si="476"/>
        <v>0</v>
      </c>
      <c r="R416" s="296">
        <f t="shared" si="470"/>
        <v>0</v>
      </c>
      <c r="S416" s="106">
        <f t="shared" ref="S416:Z416" si="477">SUM(S417:S417)</f>
        <v>0</v>
      </c>
      <c r="T416" s="106">
        <f t="shared" si="477"/>
        <v>0</v>
      </c>
      <c r="U416" s="106">
        <f t="shared" si="477"/>
        <v>0</v>
      </c>
      <c r="V416" s="106">
        <f t="shared" si="477"/>
        <v>0</v>
      </c>
      <c r="W416" s="106">
        <f t="shared" si="477"/>
        <v>0</v>
      </c>
      <c r="X416" s="106">
        <f t="shared" si="477"/>
        <v>0</v>
      </c>
      <c r="Y416" s="106">
        <f t="shared" si="477"/>
        <v>0</v>
      </c>
      <c r="Z416" s="106">
        <f t="shared" si="477"/>
        <v>0</v>
      </c>
      <c r="AA416" s="290">
        <f t="shared" si="466"/>
        <v>0</v>
      </c>
      <c r="AB416" s="290">
        <f t="shared" si="351"/>
        <v>0</v>
      </c>
      <c r="AC416" s="105">
        <v>0</v>
      </c>
    </row>
    <row r="417" spans="1:29" x14ac:dyDescent="0.2">
      <c r="B417" s="97" t="s">
        <v>1656</v>
      </c>
      <c r="C417" s="98" t="s">
        <v>1657</v>
      </c>
      <c r="D417" s="295"/>
      <c r="E417" s="291">
        <f>SUM('ADICIONES  2018'!C417:K417)</f>
        <v>0</v>
      </c>
      <c r="F417" s="295"/>
      <c r="G417" s="295"/>
      <c r="H417" s="295"/>
      <c r="I417" s="295"/>
      <c r="J417" s="295"/>
      <c r="K417" s="292">
        <f t="shared" si="370"/>
        <v>0</v>
      </c>
      <c r="L417" s="295"/>
      <c r="M417" s="295"/>
      <c r="N417" s="295"/>
      <c r="O417" s="295"/>
      <c r="P417" s="295"/>
      <c r="Q417" s="295"/>
      <c r="R417" s="292">
        <f t="shared" si="470"/>
        <v>0</v>
      </c>
      <c r="S417" s="295"/>
      <c r="T417" s="295"/>
      <c r="U417" s="295"/>
      <c r="V417" s="295"/>
      <c r="W417" s="295"/>
      <c r="X417" s="295"/>
      <c r="Y417" s="295"/>
      <c r="Z417" s="295"/>
      <c r="AA417" s="292">
        <f t="shared" si="466"/>
        <v>0</v>
      </c>
      <c r="AB417" s="292">
        <f t="shared" si="351"/>
        <v>0</v>
      </c>
      <c r="AC417" s="37">
        <v>0</v>
      </c>
    </row>
    <row r="418" spans="1:29" s="79" customFormat="1" ht="15.75" x14ac:dyDescent="0.2">
      <c r="A418" s="412"/>
      <c r="B418" s="111" t="s">
        <v>785</v>
      </c>
      <c r="C418" s="107" t="s">
        <v>786</v>
      </c>
      <c r="D418" s="106">
        <f>+D419</f>
        <v>20000000000</v>
      </c>
      <c r="E418" s="106">
        <f>SUM('ADICIONES  2018'!C418:K418)</f>
        <v>0</v>
      </c>
      <c r="F418" s="106">
        <f t="shared" ref="F418:J418" si="478">+F419</f>
        <v>0</v>
      </c>
      <c r="G418" s="106">
        <f t="shared" si="478"/>
        <v>0</v>
      </c>
      <c r="H418" s="106">
        <f t="shared" si="478"/>
        <v>0</v>
      </c>
      <c r="I418" s="106">
        <f t="shared" si="478"/>
        <v>0</v>
      </c>
      <c r="J418" s="106">
        <f t="shared" si="478"/>
        <v>0</v>
      </c>
      <c r="K418" s="290">
        <f t="shared" si="370"/>
        <v>20000000000</v>
      </c>
      <c r="L418" s="106">
        <f t="shared" ref="L418:Q418" si="479">+L419</f>
        <v>0</v>
      </c>
      <c r="M418" s="106">
        <f t="shared" si="479"/>
        <v>0</v>
      </c>
      <c r="N418" s="106">
        <f t="shared" si="479"/>
        <v>0</v>
      </c>
      <c r="O418" s="106">
        <f t="shared" si="479"/>
        <v>0</v>
      </c>
      <c r="P418" s="106">
        <f t="shared" si="479"/>
        <v>0</v>
      </c>
      <c r="Q418" s="106">
        <f t="shared" si="479"/>
        <v>0</v>
      </c>
      <c r="R418" s="296">
        <f t="shared" si="470"/>
        <v>0</v>
      </c>
      <c r="S418" s="106">
        <f t="shared" ref="S418:Z418" si="480">+S419</f>
        <v>0</v>
      </c>
      <c r="T418" s="106">
        <f t="shared" si="480"/>
        <v>0</v>
      </c>
      <c r="U418" s="106">
        <f t="shared" si="480"/>
        <v>0</v>
      </c>
      <c r="V418" s="106">
        <f t="shared" si="480"/>
        <v>0</v>
      </c>
      <c r="W418" s="106">
        <f t="shared" si="480"/>
        <v>0</v>
      </c>
      <c r="X418" s="106">
        <f t="shared" si="480"/>
        <v>0</v>
      </c>
      <c r="Y418" s="106">
        <f t="shared" si="480"/>
        <v>0</v>
      </c>
      <c r="Z418" s="106">
        <f t="shared" si="480"/>
        <v>0</v>
      </c>
      <c r="AA418" s="290">
        <f t="shared" si="466"/>
        <v>0</v>
      </c>
      <c r="AB418" s="290">
        <f t="shared" si="351"/>
        <v>0</v>
      </c>
      <c r="AC418" s="105">
        <f t="shared" si="352"/>
        <v>0</v>
      </c>
    </row>
    <row r="419" spans="1:29" s="79" customFormat="1" ht="31.5" x14ac:dyDescent="0.2">
      <c r="A419" s="412">
        <v>1</v>
      </c>
      <c r="B419" s="111" t="s">
        <v>787</v>
      </c>
      <c r="C419" s="107" t="s">
        <v>788</v>
      </c>
      <c r="D419" s="106">
        <f>SUM(D420:D421)</f>
        <v>20000000000</v>
      </c>
      <c r="E419" s="106">
        <f>SUM('ADICIONES  2018'!C419:K419)</f>
        <v>0</v>
      </c>
      <c r="F419" s="106">
        <f t="shared" ref="F419:J419" si="481">SUM(F420:F421)</f>
        <v>0</v>
      </c>
      <c r="G419" s="106">
        <f t="shared" si="481"/>
        <v>0</v>
      </c>
      <c r="H419" s="106">
        <f t="shared" si="481"/>
        <v>0</v>
      </c>
      <c r="I419" s="106">
        <f t="shared" si="481"/>
        <v>0</v>
      </c>
      <c r="J419" s="106">
        <f t="shared" si="481"/>
        <v>0</v>
      </c>
      <c r="K419" s="290">
        <f t="shared" si="370"/>
        <v>20000000000</v>
      </c>
      <c r="L419" s="106">
        <f t="shared" ref="L419:Q419" si="482">SUM(L420:L421)</f>
        <v>0</v>
      </c>
      <c r="M419" s="106">
        <f t="shared" si="482"/>
        <v>0</v>
      </c>
      <c r="N419" s="106">
        <f t="shared" si="482"/>
        <v>0</v>
      </c>
      <c r="O419" s="106">
        <f t="shared" si="482"/>
        <v>0</v>
      </c>
      <c r="P419" s="106">
        <f t="shared" si="482"/>
        <v>0</v>
      </c>
      <c r="Q419" s="106">
        <f t="shared" si="482"/>
        <v>0</v>
      </c>
      <c r="R419" s="296">
        <f t="shared" si="470"/>
        <v>0</v>
      </c>
      <c r="S419" s="106">
        <f t="shared" ref="S419:Z419" si="483">SUM(S420:S421)</f>
        <v>0</v>
      </c>
      <c r="T419" s="106">
        <f t="shared" si="483"/>
        <v>0</v>
      </c>
      <c r="U419" s="106">
        <f t="shared" si="483"/>
        <v>0</v>
      </c>
      <c r="V419" s="106">
        <f t="shared" si="483"/>
        <v>0</v>
      </c>
      <c r="W419" s="106">
        <f t="shared" si="483"/>
        <v>0</v>
      </c>
      <c r="X419" s="106">
        <f t="shared" si="483"/>
        <v>0</v>
      </c>
      <c r="Y419" s="106">
        <f t="shared" si="483"/>
        <v>0</v>
      </c>
      <c r="Z419" s="106">
        <f t="shared" si="483"/>
        <v>0</v>
      </c>
      <c r="AA419" s="290">
        <f t="shared" si="466"/>
        <v>0</v>
      </c>
      <c r="AB419" s="290">
        <f t="shared" si="351"/>
        <v>0</v>
      </c>
      <c r="AC419" s="105">
        <f t="shared" si="352"/>
        <v>0</v>
      </c>
    </row>
    <row r="420" spans="1:29" ht="42.75" x14ac:dyDescent="0.2">
      <c r="B420" s="97" t="s">
        <v>789</v>
      </c>
      <c r="C420" s="98" t="s">
        <v>790</v>
      </c>
      <c r="D420" s="295">
        <v>10000000000</v>
      </c>
      <c r="E420" s="291">
        <f>SUM('ADICIONES  2018'!C420:K420)</f>
        <v>0</v>
      </c>
      <c r="F420" s="295"/>
      <c r="G420" s="295"/>
      <c r="H420" s="295"/>
      <c r="I420" s="295"/>
      <c r="J420" s="295"/>
      <c r="K420" s="292">
        <f t="shared" si="370"/>
        <v>10000000000</v>
      </c>
      <c r="L420" s="295"/>
      <c r="M420" s="295"/>
      <c r="N420" s="295"/>
      <c r="O420" s="295"/>
      <c r="P420" s="295"/>
      <c r="Q420" s="295"/>
      <c r="R420" s="292">
        <f t="shared" si="470"/>
        <v>0</v>
      </c>
      <c r="S420" s="295"/>
      <c r="T420" s="295"/>
      <c r="U420" s="295"/>
      <c r="V420" s="295"/>
      <c r="W420" s="295"/>
      <c r="X420" s="295"/>
      <c r="Y420" s="295"/>
      <c r="Z420" s="295"/>
      <c r="AA420" s="292">
        <f t="shared" si="466"/>
        <v>0</v>
      </c>
      <c r="AB420" s="292">
        <f t="shared" si="351"/>
        <v>0</v>
      </c>
      <c r="AC420" s="37">
        <f t="shared" si="352"/>
        <v>0</v>
      </c>
    </row>
    <row r="421" spans="1:29" ht="42.75" x14ac:dyDescent="0.2">
      <c r="B421" s="97" t="s">
        <v>791</v>
      </c>
      <c r="C421" s="98" t="s">
        <v>792</v>
      </c>
      <c r="D421" s="295">
        <v>10000000000</v>
      </c>
      <c r="E421" s="291">
        <f>SUM('ADICIONES  2018'!C421:K421)</f>
        <v>0</v>
      </c>
      <c r="F421" s="295"/>
      <c r="G421" s="295"/>
      <c r="H421" s="295"/>
      <c r="I421" s="295"/>
      <c r="J421" s="295"/>
      <c r="K421" s="292">
        <f t="shared" si="370"/>
        <v>10000000000</v>
      </c>
      <c r="L421" s="295"/>
      <c r="M421" s="295"/>
      <c r="N421" s="295"/>
      <c r="O421" s="295"/>
      <c r="P421" s="295"/>
      <c r="Q421" s="295"/>
      <c r="R421" s="292">
        <f t="shared" si="470"/>
        <v>0</v>
      </c>
      <c r="S421" s="295"/>
      <c r="T421" s="295"/>
      <c r="U421" s="295"/>
      <c r="V421" s="295"/>
      <c r="W421" s="295"/>
      <c r="X421" s="295"/>
      <c r="Y421" s="295"/>
      <c r="Z421" s="295"/>
      <c r="AA421" s="292">
        <f t="shared" si="466"/>
        <v>0</v>
      </c>
      <c r="AB421" s="292">
        <f t="shared" si="351"/>
        <v>0</v>
      </c>
      <c r="AC421" s="37">
        <f t="shared" si="352"/>
        <v>0</v>
      </c>
    </row>
    <row r="422" spans="1:29" s="79" customFormat="1" ht="60" x14ac:dyDescent="0.2">
      <c r="A422" s="412"/>
      <c r="B422" s="111" t="s">
        <v>338</v>
      </c>
      <c r="C422" s="100" t="s">
        <v>793</v>
      </c>
      <c r="D422" s="106">
        <f>+D423</f>
        <v>15000000000</v>
      </c>
      <c r="E422" s="106">
        <f>SUM('ADICIONES  2018'!C422:K422)</f>
        <v>4909362390.3699999</v>
      </c>
      <c r="F422" s="106">
        <f t="shared" ref="F422:J423" si="484">+F423</f>
        <v>0</v>
      </c>
      <c r="G422" s="106">
        <f t="shared" si="484"/>
        <v>0</v>
      </c>
      <c r="H422" s="106">
        <f t="shared" si="484"/>
        <v>0</v>
      </c>
      <c r="I422" s="106">
        <f t="shared" si="484"/>
        <v>0</v>
      </c>
      <c r="J422" s="106">
        <f t="shared" si="484"/>
        <v>0</v>
      </c>
      <c r="K422" s="290">
        <f t="shared" si="370"/>
        <v>19909362390.369999</v>
      </c>
      <c r="L422" s="106">
        <f t="shared" ref="L422:Q423" si="485">+L423</f>
        <v>0</v>
      </c>
      <c r="M422" s="106">
        <f t="shared" si="485"/>
        <v>0</v>
      </c>
      <c r="N422" s="106">
        <f t="shared" si="485"/>
        <v>0</v>
      </c>
      <c r="O422" s="106">
        <f t="shared" si="485"/>
        <v>19309362390.369999</v>
      </c>
      <c r="P422" s="106">
        <f t="shared" si="485"/>
        <v>112014845</v>
      </c>
      <c r="Q422" s="106">
        <f t="shared" si="485"/>
        <v>50080809</v>
      </c>
      <c r="R422" s="290">
        <f t="shared" si="470"/>
        <v>19471458044.369999</v>
      </c>
      <c r="S422" s="106">
        <f t="shared" ref="S422:Z423" si="486">+S423</f>
        <v>651244622</v>
      </c>
      <c r="T422" s="106">
        <f t="shared" si="486"/>
        <v>50484966</v>
      </c>
      <c r="U422" s="106">
        <f t="shared" si="486"/>
        <v>0</v>
      </c>
      <c r="V422" s="106">
        <f t="shared" si="486"/>
        <v>0</v>
      </c>
      <c r="W422" s="106">
        <f t="shared" si="486"/>
        <v>0</v>
      </c>
      <c r="X422" s="106">
        <f t="shared" si="486"/>
        <v>0</v>
      </c>
      <c r="Y422" s="106">
        <f t="shared" si="486"/>
        <v>0</v>
      </c>
      <c r="Z422" s="106">
        <f t="shared" si="486"/>
        <v>0</v>
      </c>
      <c r="AA422" s="290">
        <f t="shared" si="466"/>
        <v>701729588</v>
      </c>
      <c r="AB422" s="290">
        <f t="shared" si="351"/>
        <v>20173187632.369999</v>
      </c>
      <c r="AC422" s="105">
        <f t="shared" si="352"/>
        <v>1.0132513154779688</v>
      </c>
    </row>
    <row r="423" spans="1:29" s="79" customFormat="1" ht="31.5" x14ac:dyDescent="0.2">
      <c r="A423" s="412"/>
      <c r="B423" s="111" t="s">
        <v>794</v>
      </c>
      <c r="C423" s="107" t="s">
        <v>795</v>
      </c>
      <c r="D423" s="106">
        <f>+D424</f>
        <v>15000000000</v>
      </c>
      <c r="E423" s="106">
        <f>SUM('ADICIONES  2018'!C423:K423)</f>
        <v>4909362390.3699999</v>
      </c>
      <c r="F423" s="106">
        <f t="shared" si="484"/>
        <v>0</v>
      </c>
      <c r="G423" s="106">
        <f t="shared" si="484"/>
        <v>0</v>
      </c>
      <c r="H423" s="106">
        <f t="shared" si="484"/>
        <v>0</v>
      </c>
      <c r="I423" s="106">
        <f t="shared" si="484"/>
        <v>0</v>
      </c>
      <c r="J423" s="106">
        <f t="shared" si="484"/>
        <v>0</v>
      </c>
      <c r="K423" s="290">
        <f t="shared" si="370"/>
        <v>19909362390.369999</v>
      </c>
      <c r="L423" s="106">
        <f t="shared" si="485"/>
        <v>0</v>
      </c>
      <c r="M423" s="106">
        <f t="shared" si="485"/>
        <v>0</v>
      </c>
      <c r="N423" s="106">
        <f t="shared" si="485"/>
        <v>0</v>
      </c>
      <c r="O423" s="106">
        <f t="shared" si="485"/>
        <v>19309362390.369999</v>
      </c>
      <c r="P423" s="106">
        <f t="shared" si="485"/>
        <v>112014845</v>
      </c>
      <c r="Q423" s="106">
        <f t="shared" si="485"/>
        <v>50080809</v>
      </c>
      <c r="R423" s="290">
        <f t="shared" si="470"/>
        <v>19471458044.369999</v>
      </c>
      <c r="S423" s="106">
        <f t="shared" si="486"/>
        <v>651244622</v>
      </c>
      <c r="T423" s="106">
        <f t="shared" si="486"/>
        <v>50484966</v>
      </c>
      <c r="U423" s="106">
        <f t="shared" si="486"/>
        <v>0</v>
      </c>
      <c r="V423" s="106">
        <f t="shared" si="486"/>
        <v>0</v>
      </c>
      <c r="W423" s="106">
        <f t="shared" si="486"/>
        <v>0</v>
      </c>
      <c r="X423" s="106">
        <f t="shared" si="486"/>
        <v>0</v>
      </c>
      <c r="Y423" s="106">
        <f t="shared" si="486"/>
        <v>0</v>
      </c>
      <c r="Z423" s="106">
        <f t="shared" si="486"/>
        <v>0</v>
      </c>
      <c r="AA423" s="290">
        <f t="shared" si="466"/>
        <v>701729588</v>
      </c>
      <c r="AB423" s="290">
        <f t="shared" si="351"/>
        <v>20173187632.369999</v>
      </c>
      <c r="AC423" s="105">
        <f t="shared" si="352"/>
        <v>1.0132513154779688</v>
      </c>
    </row>
    <row r="424" spans="1:29" s="79" customFormat="1" ht="31.5" x14ac:dyDescent="0.2">
      <c r="A424" s="412"/>
      <c r="B424" s="111" t="s">
        <v>796</v>
      </c>
      <c r="C424" s="107" t="s">
        <v>797</v>
      </c>
      <c r="D424" s="106">
        <f>SUM(D425:D429)</f>
        <v>15000000000</v>
      </c>
      <c r="E424" s="106">
        <f>SUM('ADICIONES  2018'!C424:K424)</f>
        <v>4909362390.3699999</v>
      </c>
      <c r="F424" s="106">
        <f t="shared" ref="F424:J424" si="487">SUM(F425:F429)</f>
        <v>0</v>
      </c>
      <c r="G424" s="106">
        <f t="shared" si="487"/>
        <v>0</v>
      </c>
      <c r="H424" s="106">
        <f t="shared" si="487"/>
        <v>0</v>
      </c>
      <c r="I424" s="106">
        <f t="shared" si="487"/>
        <v>0</v>
      </c>
      <c r="J424" s="106">
        <f t="shared" si="487"/>
        <v>0</v>
      </c>
      <c r="K424" s="290">
        <f t="shared" si="370"/>
        <v>19909362390.369999</v>
      </c>
      <c r="L424" s="106">
        <f t="shared" ref="L424:Q424" si="488">SUM(L425:L429)</f>
        <v>0</v>
      </c>
      <c r="M424" s="106">
        <f t="shared" si="488"/>
        <v>0</v>
      </c>
      <c r="N424" s="106">
        <f t="shared" si="488"/>
        <v>0</v>
      </c>
      <c r="O424" s="106">
        <f t="shared" si="488"/>
        <v>19309362390.369999</v>
      </c>
      <c r="P424" s="106">
        <f t="shared" si="488"/>
        <v>112014845</v>
      </c>
      <c r="Q424" s="106">
        <f t="shared" si="488"/>
        <v>50080809</v>
      </c>
      <c r="R424" s="290">
        <f t="shared" si="470"/>
        <v>19471458044.369999</v>
      </c>
      <c r="S424" s="106">
        <f t="shared" ref="S424:Z424" si="489">SUM(S425:S429)</f>
        <v>651244622</v>
      </c>
      <c r="T424" s="106">
        <f t="shared" si="489"/>
        <v>50484966</v>
      </c>
      <c r="U424" s="106">
        <f t="shared" si="489"/>
        <v>0</v>
      </c>
      <c r="V424" s="106">
        <f t="shared" si="489"/>
        <v>0</v>
      </c>
      <c r="W424" s="106">
        <f t="shared" si="489"/>
        <v>0</v>
      </c>
      <c r="X424" s="106">
        <f t="shared" si="489"/>
        <v>0</v>
      </c>
      <c r="Y424" s="106">
        <f t="shared" si="489"/>
        <v>0</v>
      </c>
      <c r="Z424" s="106">
        <f t="shared" si="489"/>
        <v>0</v>
      </c>
      <c r="AA424" s="290">
        <f t="shared" si="466"/>
        <v>701729588</v>
      </c>
      <c r="AB424" s="290">
        <f t="shared" si="351"/>
        <v>20173187632.369999</v>
      </c>
      <c r="AC424" s="105">
        <f t="shared" si="352"/>
        <v>1.0132513154779688</v>
      </c>
    </row>
    <row r="425" spans="1:29" x14ac:dyDescent="0.2">
      <c r="A425" s="413">
        <v>1</v>
      </c>
      <c r="B425" s="97" t="s">
        <v>798</v>
      </c>
      <c r="C425" s="98" t="s">
        <v>132</v>
      </c>
      <c r="D425" s="295">
        <v>15000000000</v>
      </c>
      <c r="E425" s="291">
        <f>SUM('ADICIONES  2018'!C425:K425)</f>
        <v>0</v>
      </c>
      <c r="F425" s="295"/>
      <c r="G425" s="295"/>
      <c r="H425" s="295"/>
      <c r="I425" s="295"/>
      <c r="J425" s="295"/>
      <c r="K425" s="292">
        <f t="shared" si="370"/>
        <v>15000000000</v>
      </c>
      <c r="L425" s="295"/>
      <c r="M425" s="295"/>
      <c r="N425" s="295"/>
      <c r="O425" s="295">
        <v>19309362390.369999</v>
      </c>
      <c r="P425" s="295">
        <v>112014845</v>
      </c>
      <c r="Q425" s="295">
        <v>50080809</v>
      </c>
      <c r="R425" s="292">
        <f t="shared" si="470"/>
        <v>19471458044.369999</v>
      </c>
      <c r="S425" s="295">
        <v>51244622</v>
      </c>
      <c r="T425" s="295">
        <v>50484966</v>
      </c>
      <c r="U425" s="295"/>
      <c r="V425" s="295"/>
      <c r="W425" s="295"/>
      <c r="X425" s="295"/>
      <c r="Y425" s="295"/>
      <c r="Z425" s="295"/>
      <c r="AA425" s="292">
        <f t="shared" si="466"/>
        <v>101729588</v>
      </c>
      <c r="AB425" s="292">
        <f t="shared" si="351"/>
        <v>19573187632.369999</v>
      </c>
      <c r="AC425" s="37">
        <f t="shared" si="352"/>
        <v>1.3048791754913334</v>
      </c>
    </row>
    <row r="426" spans="1:29" x14ac:dyDescent="0.2">
      <c r="A426" s="413">
        <v>1</v>
      </c>
      <c r="B426" s="97" t="s">
        <v>798</v>
      </c>
      <c r="C426" s="98" t="s">
        <v>132</v>
      </c>
      <c r="D426" s="295"/>
      <c r="E426" s="291">
        <f>SUM('ADICIONES  2018'!C426:K426)</f>
        <v>2666120772</v>
      </c>
      <c r="F426" s="295"/>
      <c r="G426" s="295"/>
      <c r="H426" s="295"/>
      <c r="I426" s="295"/>
      <c r="J426" s="295"/>
      <c r="K426" s="292">
        <f t="shared" si="370"/>
        <v>2666120772</v>
      </c>
      <c r="L426" s="295"/>
      <c r="M426" s="295"/>
      <c r="N426" s="295"/>
      <c r="O426" s="295"/>
      <c r="P426" s="295"/>
      <c r="Q426" s="295"/>
      <c r="R426" s="292">
        <f t="shared" si="470"/>
        <v>0</v>
      </c>
      <c r="S426" s="295"/>
      <c r="T426" s="295">
        <v>0</v>
      </c>
      <c r="U426" s="295"/>
      <c r="V426" s="295"/>
      <c r="W426" s="295"/>
      <c r="X426" s="295"/>
      <c r="Y426" s="295"/>
      <c r="Z426" s="295"/>
      <c r="AA426" s="292">
        <f t="shared" si="466"/>
        <v>0</v>
      </c>
      <c r="AB426" s="292">
        <f t="shared" si="351"/>
        <v>0</v>
      </c>
      <c r="AC426" s="37">
        <f t="shared" si="352"/>
        <v>0</v>
      </c>
    </row>
    <row r="427" spans="1:29" x14ac:dyDescent="0.2">
      <c r="A427" s="413">
        <v>1</v>
      </c>
      <c r="B427" s="97" t="s">
        <v>798</v>
      </c>
      <c r="C427" s="98" t="s">
        <v>132</v>
      </c>
      <c r="D427" s="295"/>
      <c r="E427" s="291">
        <f>SUM('ADICIONES  2018'!C427:K427)</f>
        <v>1643241618.3699999</v>
      </c>
      <c r="F427" s="295"/>
      <c r="G427" s="295"/>
      <c r="H427" s="295"/>
      <c r="I427" s="295"/>
      <c r="J427" s="295"/>
      <c r="K427" s="292">
        <f t="shared" si="370"/>
        <v>1643241618.3699999</v>
      </c>
      <c r="L427" s="295"/>
      <c r="M427" s="295"/>
      <c r="N427" s="295"/>
      <c r="O427" s="295"/>
      <c r="P427" s="295"/>
      <c r="Q427" s="295"/>
      <c r="R427" s="292">
        <f t="shared" si="470"/>
        <v>0</v>
      </c>
      <c r="S427" s="295"/>
      <c r="T427" s="295">
        <v>0</v>
      </c>
      <c r="U427" s="295"/>
      <c r="V427" s="295"/>
      <c r="W427" s="295"/>
      <c r="X427" s="295"/>
      <c r="Y427" s="295"/>
      <c r="Z427" s="295"/>
      <c r="AA427" s="292">
        <f t="shared" si="466"/>
        <v>0</v>
      </c>
      <c r="AB427" s="292">
        <f t="shared" si="351"/>
        <v>0</v>
      </c>
      <c r="AC427" s="37">
        <f t="shared" si="352"/>
        <v>0</v>
      </c>
    </row>
    <row r="428" spans="1:29" x14ac:dyDescent="0.2">
      <c r="A428" s="413">
        <v>1</v>
      </c>
      <c r="B428" s="97" t="s">
        <v>1282</v>
      </c>
      <c r="C428" s="98" t="s">
        <v>1283</v>
      </c>
      <c r="D428" s="295"/>
      <c r="E428" s="291">
        <f>SUM('ADICIONES  2018'!C428:K428)</f>
        <v>0</v>
      </c>
      <c r="F428" s="295"/>
      <c r="G428" s="295"/>
      <c r="H428" s="295"/>
      <c r="I428" s="295"/>
      <c r="J428" s="295"/>
      <c r="K428" s="292">
        <f t="shared" si="370"/>
        <v>0</v>
      </c>
      <c r="L428" s="295"/>
      <c r="M428" s="295"/>
      <c r="N428" s="295"/>
      <c r="O428" s="295"/>
      <c r="P428" s="295"/>
      <c r="Q428" s="295"/>
      <c r="R428" s="292">
        <f t="shared" si="470"/>
        <v>0</v>
      </c>
      <c r="S428" s="295">
        <v>600000000</v>
      </c>
      <c r="T428" s="295">
        <v>0</v>
      </c>
      <c r="U428" s="295"/>
      <c r="V428" s="295"/>
      <c r="W428" s="295"/>
      <c r="X428" s="295"/>
      <c r="Y428" s="295"/>
      <c r="Z428" s="295"/>
      <c r="AA428" s="292">
        <f t="shared" si="466"/>
        <v>600000000</v>
      </c>
      <c r="AB428" s="292">
        <f t="shared" si="351"/>
        <v>600000000</v>
      </c>
      <c r="AC428" s="37">
        <v>0</v>
      </c>
    </row>
    <row r="429" spans="1:29" x14ac:dyDescent="0.2">
      <c r="A429" s="413">
        <v>1</v>
      </c>
      <c r="B429" s="97" t="s">
        <v>1282</v>
      </c>
      <c r="C429" s="98" t="s">
        <v>1283</v>
      </c>
      <c r="D429" s="295"/>
      <c r="E429" s="291">
        <f>SUM('ADICIONES  2018'!C429:K429)</f>
        <v>600000000</v>
      </c>
      <c r="F429" s="295"/>
      <c r="G429" s="295"/>
      <c r="H429" s="295"/>
      <c r="I429" s="295"/>
      <c r="J429" s="295"/>
      <c r="K429" s="292">
        <f t="shared" si="370"/>
        <v>600000000</v>
      </c>
      <c r="L429" s="295"/>
      <c r="M429" s="295"/>
      <c r="N429" s="295"/>
      <c r="O429" s="295"/>
      <c r="P429" s="295"/>
      <c r="Q429" s="295"/>
      <c r="R429" s="292">
        <f t="shared" si="470"/>
        <v>0</v>
      </c>
      <c r="S429" s="295"/>
      <c r="T429" s="295">
        <v>0</v>
      </c>
      <c r="U429" s="295"/>
      <c r="V429" s="295"/>
      <c r="W429" s="295"/>
      <c r="X429" s="295"/>
      <c r="Y429" s="295"/>
      <c r="Z429" s="295"/>
      <c r="AA429" s="292">
        <f t="shared" si="466"/>
        <v>0</v>
      </c>
      <c r="AB429" s="292">
        <f t="shared" si="351"/>
        <v>0</v>
      </c>
      <c r="AC429" s="37">
        <f t="shared" si="352"/>
        <v>0</v>
      </c>
    </row>
    <row r="430" spans="1:29" s="79" customFormat="1" ht="15.75" x14ac:dyDescent="0.2">
      <c r="A430" s="412">
        <v>1</v>
      </c>
      <c r="B430" s="111" t="s">
        <v>321</v>
      </c>
      <c r="C430" s="108" t="s">
        <v>83</v>
      </c>
      <c r="D430" s="106">
        <f>+D431+D495</f>
        <v>0</v>
      </c>
      <c r="E430" s="106">
        <f>SUM('ADICIONES  2018'!C430:K430)</f>
        <v>761872278</v>
      </c>
      <c r="F430" s="106">
        <f>+F431+F495</f>
        <v>0</v>
      </c>
      <c r="G430" s="106">
        <f>+G431+G495</f>
        <v>0</v>
      </c>
      <c r="H430" s="106">
        <f>+H431+H495</f>
        <v>0</v>
      </c>
      <c r="I430" s="106">
        <f>+I431+I495</f>
        <v>0</v>
      </c>
      <c r="J430" s="106">
        <f>+J431+J495</f>
        <v>0</v>
      </c>
      <c r="K430" s="290">
        <f t="shared" si="370"/>
        <v>761872278</v>
      </c>
      <c r="L430" s="106">
        <f t="shared" ref="L430:Q430" si="490">+L431+L495</f>
        <v>796883</v>
      </c>
      <c r="M430" s="106">
        <f t="shared" si="490"/>
        <v>0</v>
      </c>
      <c r="N430" s="106">
        <f t="shared" si="490"/>
        <v>0</v>
      </c>
      <c r="O430" s="106">
        <f t="shared" si="490"/>
        <v>0</v>
      </c>
      <c r="P430" s="106">
        <f t="shared" si="490"/>
        <v>0</v>
      </c>
      <c r="Q430" s="106">
        <f t="shared" si="490"/>
        <v>0</v>
      </c>
      <c r="R430" s="290">
        <f t="shared" si="470"/>
        <v>796883</v>
      </c>
      <c r="S430" s="106">
        <f t="shared" ref="S430:Z430" si="491">+S431+S495</f>
        <v>0</v>
      </c>
      <c r="T430" s="106">
        <f t="shared" si="491"/>
        <v>210051745.97</v>
      </c>
      <c r="U430" s="106">
        <f t="shared" si="491"/>
        <v>0</v>
      </c>
      <c r="V430" s="106">
        <f t="shared" si="491"/>
        <v>0</v>
      </c>
      <c r="W430" s="106">
        <f t="shared" si="491"/>
        <v>0</v>
      </c>
      <c r="X430" s="106">
        <f t="shared" si="491"/>
        <v>0</v>
      </c>
      <c r="Y430" s="106">
        <f t="shared" si="491"/>
        <v>0</v>
      </c>
      <c r="Z430" s="106">
        <f t="shared" si="491"/>
        <v>0</v>
      </c>
      <c r="AA430" s="290">
        <f t="shared" si="466"/>
        <v>210051745.97</v>
      </c>
      <c r="AB430" s="290">
        <f t="shared" si="351"/>
        <v>210848628.97</v>
      </c>
      <c r="AC430" s="105">
        <v>0</v>
      </c>
    </row>
    <row r="431" spans="1:29" s="79" customFormat="1" ht="15.75" x14ac:dyDescent="0.2">
      <c r="A431" s="412"/>
      <c r="B431" s="111" t="s">
        <v>322</v>
      </c>
      <c r="C431" s="80" t="s">
        <v>339</v>
      </c>
      <c r="D431" s="106">
        <f>SUM(D432:D452)+D479+D480+D481+D482+D483+D484+D485+D486+D487+D488+D489+D490+D491+D492+D493+D494</f>
        <v>0</v>
      </c>
      <c r="E431" s="106">
        <f>SUM('ADICIONES  2018'!C431:K431)</f>
        <v>761872278</v>
      </c>
      <c r="F431" s="106">
        <f t="shared" ref="F431:J431" si="492">SUM(F432:F452)+F479+F480+F481+F482+F483+F484+F485+F486+F487+F488+F489+F490+F491+F492+F493+F494</f>
        <v>0</v>
      </c>
      <c r="G431" s="106">
        <f t="shared" si="492"/>
        <v>0</v>
      </c>
      <c r="H431" s="106">
        <f t="shared" si="492"/>
        <v>0</v>
      </c>
      <c r="I431" s="106">
        <f t="shared" si="492"/>
        <v>0</v>
      </c>
      <c r="J431" s="106">
        <f t="shared" si="492"/>
        <v>0</v>
      </c>
      <c r="K431" s="290">
        <f t="shared" si="370"/>
        <v>761872278</v>
      </c>
      <c r="L431" s="106">
        <f t="shared" ref="L431:Q431" si="493">SUM(L432:L452)+L479+L480+L481+L482+L483+L484+L485+L486+L487+L488+L489+L490+L491+L492+L493+L494</f>
        <v>796883</v>
      </c>
      <c r="M431" s="106">
        <f t="shared" si="493"/>
        <v>0</v>
      </c>
      <c r="N431" s="106">
        <f t="shared" si="493"/>
        <v>0</v>
      </c>
      <c r="O431" s="106">
        <f t="shared" si="493"/>
        <v>0</v>
      </c>
      <c r="P431" s="106">
        <f t="shared" si="493"/>
        <v>0</v>
      </c>
      <c r="Q431" s="106">
        <f t="shared" si="493"/>
        <v>0</v>
      </c>
      <c r="R431" s="290">
        <f t="shared" si="470"/>
        <v>796883</v>
      </c>
      <c r="S431" s="106">
        <f t="shared" ref="S431:Z431" si="494">SUM(S432:S452)+S479+S480+S481+S482+S483+S484+S485+S486+S487+S488+S489+S490+S491+S492+S493+S494</f>
        <v>0</v>
      </c>
      <c r="T431" s="106">
        <f t="shared" si="494"/>
        <v>210051745.97</v>
      </c>
      <c r="U431" s="106">
        <f t="shared" si="494"/>
        <v>0</v>
      </c>
      <c r="V431" s="106">
        <f t="shared" si="494"/>
        <v>0</v>
      </c>
      <c r="W431" s="106">
        <f t="shared" si="494"/>
        <v>0</v>
      </c>
      <c r="X431" s="106">
        <f t="shared" si="494"/>
        <v>0</v>
      </c>
      <c r="Y431" s="106">
        <f t="shared" si="494"/>
        <v>0</v>
      </c>
      <c r="Z431" s="106">
        <f t="shared" si="494"/>
        <v>0</v>
      </c>
      <c r="AA431" s="290">
        <f t="shared" si="466"/>
        <v>210051745.97</v>
      </c>
      <c r="AB431" s="290">
        <f t="shared" si="351"/>
        <v>210848628.97</v>
      </c>
      <c r="AC431" s="105">
        <v>0</v>
      </c>
    </row>
    <row r="432" spans="1:29" hidden="1" x14ac:dyDescent="0.2">
      <c r="B432" s="97" t="s">
        <v>370</v>
      </c>
      <c r="C432" s="49" t="s">
        <v>371</v>
      </c>
      <c r="D432" s="295"/>
      <c r="E432" s="291">
        <f>SUM('ADICIONES  2018'!C432:K432)</f>
        <v>0</v>
      </c>
      <c r="F432" s="295"/>
      <c r="G432" s="295"/>
      <c r="H432" s="295"/>
      <c r="I432" s="295"/>
      <c r="J432" s="295"/>
      <c r="K432" s="292">
        <f t="shared" si="370"/>
        <v>0</v>
      </c>
      <c r="L432" s="295">
        <v>0</v>
      </c>
      <c r="M432" s="295"/>
      <c r="N432" s="295"/>
      <c r="O432" s="295"/>
      <c r="P432" s="295"/>
      <c r="Q432" s="295"/>
      <c r="R432" s="292">
        <f t="shared" si="470"/>
        <v>0</v>
      </c>
      <c r="S432" s="295"/>
      <c r="T432" s="295"/>
      <c r="U432" s="295"/>
      <c r="V432" s="295"/>
      <c r="W432" s="295"/>
      <c r="X432" s="295"/>
      <c r="Y432" s="295"/>
      <c r="Z432" s="295"/>
      <c r="AA432" s="292">
        <f t="shared" si="466"/>
        <v>0</v>
      </c>
      <c r="AB432" s="292">
        <f t="shared" si="351"/>
        <v>0</v>
      </c>
      <c r="AC432" s="37" t="e">
        <f t="shared" si="352"/>
        <v>#DIV/0!</v>
      </c>
    </row>
    <row r="433" spans="2:29" ht="14.25" hidden="1" customHeight="1" x14ac:dyDescent="0.2">
      <c r="B433" s="97" t="s">
        <v>372</v>
      </c>
      <c r="C433" s="49" t="s">
        <v>373</v>
      </c>
      <c r="D433" s="295"/>
      <c r="E433" s="291">
        <f>SUM('ADICIONES  2018'!C433:K433)</f>
        <v>0</v>
      </c>
      <c r="F433" s="295"/>
      <c r="G433" s="295"/>
      <c r="H433" s="295"/>
      <c r="I433" s="295"/>
      <c r="J433" s="295"/>
      <c r="K433" s="292">
        <f t="shared" si="370"/>
        <v>0</v>
      </c>
      <c r="L433" s="295">
        <v>0</v>
      </c>
      <c r="M433" s="295"/>
      <c r="N433" s="295"/>
      <c r="O433" s="295"/>
      <c r="P433" s="295"/>
      <c r="Q433" s="295"/>
      <c r="R433" s="292">
        <f t="shared" si="470"/>
        <v>0</v>
      </c>
      <c r="S433" s="295"/>
      <c r="T433" s="295"/>
      <c r="U433" s="295"/>
      <c r="V433" s="295"/>
      <c r="W433" s="295"/>
      <c r="X433" s="295"/>
      <c r="Y433" s="295"/>
      <c r="Z433" s="295"/>
      <c r="AA433" s="292">
        <f t="shared" si="466"/>
        <v>0</v>
      </c>
      <c r="AB433" s="292">
        <f t="shared" si="351"/>
        <v>0</v>
      </c>
      <c r="AC433" s="37" t="e">
        <f t="shared" si="352"/>
        <v>#DIV/0!</v>
      </c>
    </row>
    <row r="434" spans="2:29" x14ac:dyDescent="0.2">
      <c r="B434" s="97" t="s">
        <v>372</v>
      </c>
      <c r="C434" s="49" t="s">
        <v>373</v>
      </c>
      <c r="D434" s="295"/>
      <c r="E434" s="291">
        <f>SUM('ADICIONES  2018'!C434:K434)</f>
        <v>761872278</v>
      </c>
      <c r="F434" s="295"/>
      <c r="G434" s="295"/>
      <c r="H434" s="295"/>
      <c r="I434" s="295"/>
      <c r="J434" s="295"/>
      <c r="K434" s="292">
        <f t="shared" si="370"/>
        <v>761872278</v>
      </c>
      <c r="L434" s="295"/>
      <c r="M434" s="295"/>
      <c r="N434" s="295"/>
      <c r="O434" s="295"/>
      <c r="P434" s="295"/>
      <c r="Q434" s="295"/>
      <c r="R434" s="292">
        <f t="shared" si="470"/>
        <v>0</v>
      </c>
      <c r="S434" s="295"/>
      <c r="T434" s="295"/>
      <c r="U434" s="295"/>
      <c r="V434" s="295"/>
      <c r="W434" s="295"/>
      <c r="X434" s="295"/>
      <c r="Y434" s="295"/>
      <c r="Z434" s="295"/>
      <c r="AA434" s="292">
        <f t="shared" si="466"/>
        <v>0</v>
      </c>
      <c r="AB434" s="292">
        <f t="shared" si="351"/>
        <v>0</v>
      </c>
      <c r="AC434" s="37">
        <f t="shared" ref="AC434:AC436" si="495">+AB434/K434</f>
        <v>0</v>
      </c>
    </row>
    <row r="435" spans="2:29" ht="28.5" hidden="1" x14ac:dyDescent="0.2">
      <c r="B435" s="97" t="s">
        <v>2556</v>
      </c>
      <c r="C435" s="49" t="s">
        <v>1705</v>
      </c>
      <c r="D435" s="295"/>
      <c r="E435" s="291">
        <f>SUM('ADICIONES  2018'!C435:K435)</f>
        <v>0</v>
      </c>
      <c r="F435" s="295"/>
      <c r="G435" s="295"/>
      <c r="H435" s="295"/>
      <c r="I435" s="295"/>
      <c r="J435" s="295"/>
      <c r="K435" s="292">
        <f t="shared" si="370"/>
        <v>0</v>
      </c>
      <c r="L435" s="295"/>
      <c r="M435" s="295"/>
      <c r="N435" s="295"/>
      <c r="O435" s="295"/>
      <c r="P435" s="295"/>
      <c r="Q435" s="295"/>
      <c r="R435" s="292">
        <f t="shared" si="470"/>
        <v>0</v>
      </c>
      <c r="S435" s="295"/>
      <c r="T435" s="295"/>
      <c r="U435" s="295"/>
      <c r="V435" s="295"/>
      <c r="W435" s="295"/>
      <c r="X435" s="295"/>
      <c r="Y435" s="295"/>
      <c r="Z435" s="295"/>
      <c r="AA435" s="292">
        <f t="shared" si="466"/>
        <v>0</v>
      </c>
      <c r="AB435" s="292">
        <f t="shared" si="351"/>
        <v>0</v>
      </c>
      <c r="AC435" s="37" t="e">
        <f t="shared" si="495"/>
        <v>#DIV/0!</v>
      </c>
    </row>
    <row r="436" spans="2:29" ht="28.5" hidden="1" x14ac:dyDescent="0.2">
      <c r="B436" s="97" t="s">
        <v>374</v>
      </c>
      <c r="C436" s="49" t="s">
        <v>375</v>
      </c>
      <c r="D436" s="295"/>
      <c r="E436" s="291">
        <f>SUM('ADICIONES  2018'!C436:K436)</f>
        <v>0</v>
      </c>
      <c r="F436" s="295"/>
      <c r="G436" s="295"/>
      <c r="H436" s="295"/>
      <c r="I436" s="295"/>
      <c r="J436" s="295"/>
      <c r="K436" s="292">
        <f t="shared" si="370"/>
        <v>0</v>
      </c>
      <c r="L436" s="295">
        <v>0</v>
      </c>
      <c r="M436" s="295"/>
      <c r="N436" s="295"/>
      <c r="O436" s="295"/>
      <c r="P436" s="295"/>
      <c r="Q436" s="295"/>
      <c r="R436" s="292">
        <f t="shared" si="470"/>
        <v>0</v>
      </c>
      <c r="S436" s="295"/>
      <c r="T436" s="295"/>
      <c r="U436" s="295"/>
      <c r="V436" s="295"/>
      <c r="W436" s="295"/>
      <c r="X436" s="295"/>
      <c r="Y436" s="295"/>
      <c r="Z436" s="295"/>
      <c r="AA436" s="292">
        <f t="shared" si="466"/>
        <v>0</v>
      </c>
      <c r="AB436" s="292">
        <f t="shared" si="351"/>
        <v>0</v>
      </c>
      <c r="AC436" s="37" t="e">
        <f t="shared" si="495"/>
        <v>#DIV/0!</v>
      </c>
    </row>
    <row r="437" spans="2:29" ht="28.5" x14ac:dyDescent="0.2">
      <c r="B437" s="97" t="s">
        <v>376</v>
      </c>
      <c r="C437" s="49" t="s">
        <v>377</v>
      </c>
      <c r="D437" s="295"/>
      <c r="E437" s="291">
        <f>SUM('ADICIONES  2018'!C437:K437)</f>
        <v>0</v>
      </c>
      <c r="F437" s="295"/>
      <c r="G437" s="295"/>
      <c r="H437" s="295"/>
      <c r="I437" s="295"/>
      <c r="J437" s="295"/>
      <c r="K437" s="292">
        <f t="shared" si="370"/>
        <v>0</v>
      </c>
      <c r="L437" s="295">
        <v>796883</v>
      </c>
      <c r="M437" s="295"/>
      <c r="N437" s="295"/>
      <c r="O437" s="295"/>
      <c r="P437" s="295"/>
      <c r="Q437" s="295"/>
      <c r="R437" s="292">
        <f t="shared" si="470"/>
        <v>796883</v>
      </c>
      <c r="S437" s="295"/>
      <c r="T437" s="295">
        <v>55110887.020000003</v>
      </c>
      <c r="U437" s="295"/>
      <c r="V437" s="295"/>
      <c r="W437" s="295"/>
      <c r="X437" s="295"/>
      <c r="Y437" s="295"/>
      <c r="Z437" s="295"/>
      <c r="AA437" s="292">
        <f t="shared" si="466"/>
        <v>55110887.020000003</v>
      </c>
      <c r="AB437" s="292">
        <f t="shared" si="351"/>
        <v>55907770.020000003</v>
      </c>
      <c r="AC437" s="37">
        <v>0</v>
      </c>
    </row>
    <row r="438" spans="2:29" hidden="1" x14ac:dyDescent="0.2">
      <c r="B438" s="97" t="s">
        <v>378</v>
      </c>
      <c r="C438" s="49" t="s">
        <v>379</v>
      </c>
      <c r="D438" s="295"/>
      <c r="E438" s="291">
        <f>SUM('ADICIONES  2018'!C438:K438)</f>
        <v>0</v>
      </c>
      <c r="F438" s="295"/>
      <c r="G438" s="295"/>
      <c r="H438" s="295"/>
      <c r="I438" s="295"/>
      <c r="J438" s="295"/>
      <c r="K438" s="292">
        <f t="shared" si="370"/>
        <v>0</v>
      </c>
      <c r="L438" s="295">
        <v>0</v>
      </c>
      <c r="M438" s="295"/>
      <c r="N438" s="295"/>
      <c r="O438" s="295"/>
      <c r="P438" s="295"/>
      <c r="Q438" s="295"/>
      <c r="R438" s="292">
        <f t="shared" si="470"/>
        <v>0</v>
      </c>
      <c r="S438" s="295"/>
      <c r="T438" s="295"/>
      <c r="U438" s="295"/>
      <c r="V438" s="295"/>
      <c r="W438" s="295"/>
      <c r="X438" s="295"/>
      <c r="Y438" s="295"/>
      <c r="Z438" s="295"/>
      <c r="AA438" s="292">
        <f t="shared" si="466"/>
        <v>0</v>
      </c>
      <c r="AB438" s="292">
        <f t="shared" ref="AB438:AB702" si="496">+R438+AA438</f>
        <v>0</v>
      </c>
      <c r="AC438" s="37" t="e">
        <f t="shared" ref="AC438:AC707" si="497">+AB438/K438</f>
        <v>#DIV/0!</v>
      </c>
    </row>
    <row r="439" spans="2:29" hidden="1" x14ac:dyDescent="0.2">
      <c r="B439" s="97" t="s">
        <v>380</v>
      </c>
      <c r="C439" s="49" t="s">
        <v>381</v>
      </c>
      <c r="D439" s="295"/>
      <c r="E439" s="291">
        <f>SUM('ADICIONES  2018'!C439:K439)</f>
        <v>0</v>
      </c>
      <c r="F439" s="295"/>
      <c r="G439" s="295"/>
      <c r="H439" s="295"/>
      <c r="I439" s="295"/>
      <c r="J439" s="295"/>
      <c r="K439" s="292">
        <f t="shared" si="370"/>
        <v>0</v>
      </c>
      <c r="L439" s="295">
        <v>0</v>
      </c>
      <c r="M439" s="295"/>
      <c r="N439" s="295"/>
      <c r="O439" s="295"/>
      <c r="P439" s="295"/>
      <c r="Q439" s="295"/>
      <c r="R439" s="292">
        <f t="shared" si="470"/>
        <v>0</v>
      </c>
      <c r="S439" s="295"/>
      <c r="T439" s="295"/>
      <c r="U439" s="295"/>
      <c r="V439" s="295"/>
      <c r="W439" s="295"/>
      <c r="X439" s="295"/>
      <c r="Y439" s="295"/>
      <c r="Z439" s="295"/>
      <c r="AA439" s="292">
        <f t="shared" si="466"/>
        <v>0</v>
      </c>
      <c r="AB439" s="292">
        <f t="shared" si="496"/>
        <v>0</v>
      </c>
      <c r="AC439" s="37" t="e">
        <f t="shared" si="497"/>
        <v>#DIV/0!</v>
      </c>
    </row>
    <row r="440" spans="2:29" hidden="1" x14ac:dyDescent="0.2">
      <c r="B440" s="97" t="s">
        <v>382</v>
      </c>
      <c r="C440" s="49" t="s">
        <v>383</v>
      </c>
      <c r="D440" s="295"/>
      <c r="E440" s="291">
        <f>SUM('ADICIONES  2018'!C440:K440)</f>
        <v>0</v>
      </c>
      <c r="F440" s="295"/>
      <c r="G440" s="295"/>
      <c r="H440" s="295"/>
      <c r="I440" s="295"/>
      <c r="J440" s="295"/>
      <c r="K440" s="292">
        <f t="shared" si="370"/>
        <v>0</v>
      </c>
      <c r="L440" s="295">
        <v>0</v>
      </c>
      <c r="M440" s="295"/>
      <c r="N440" s="295"/>
      <c r="O440" s="295"/>
      <c r="P440" s="295"/>
      <c r="Q440" s="295"/>
      <c r="R440" s="292">
        <f t="shared" si="470"/>
        <v>0</v>
      </c>
      <c r="S440" s="295"/>
      <c r="T440" s="295"/>
      <c r="U440" s="295"/>
      <c r="V440" s="295"/>
      <c r="W440" s="295"/>
      <c r="X440" s="295"/>
      <c r="Y440" s="295"/>
      <c r="Z440" s="295"/>
      <c r="AA440" s="292">
        <f t="shared" si="466"/>
        <v>0</v>
      </c>
      <c r="AB440" s="292">
        <f t="shared" si="496"/>
        <v>0</v>
      </c>
      <c r="AC440" s="37" t="e">
        <f t="shared" si="497"/>
        <v>#DIV/0!</v>
      </c>
    </row>
    <row r="441" spans="2:29" hidden="1" x14ac:dyDescent="0.2">
      <c r="B441" s="97" t="s">
        <v>384</v>
      </c>
      <c r="C441" s="49" t="s">
        <v>385</v>
      </c>
      <c r="D441" s="295"/>
      <c r="E441" s="291">
        <f>SUM('ADICIONES  2018'!C441:K441)</f>
        <v>0</v>
      </c>
      <c r="F441" s="295"/>
      <c r="G441" s="295"/>
      <c r="H441" s="295"/>
      <c r="I441" s="295"/>
      <c r="J441" s="295"/>
      <c r="K441" s="292">
        <f t="shared" si="370"/>
        <v>0</v>
      </c>
      <c r="L441" s="295">
        <v>0</v>
      </c>
      <c r="M441" s="295"/>
      <c r="N441" s="295"/>
      <c r="O441" s="295"/>
      <c r="P441" s="295"/>
      <c r="Q441" s="295"/>
      <c r="R441" s="292">
        <f t="shared" si="470"/>
        <v>0</v>
      </c>
      <c r="S441" s="295"/>
      <c r="T441" s="295"/>
      <c r="U441" s="295"/>
      <c r="V441" s="295"/>
      <c r="W441" s="295"/>
      <c r="X441" s="295"/>
      <c r="Y441" s="295"/>
      <c r="Z441" s="295"/>
      <c r="AA441" s="292">
        <f t="shared" si="466"/>
        <v>0</v>
      </c>
      <c r="AB441" s="292">
        <f t="shared" si="496"/>
        <v>0</v>
      </c>
      <c r="AC441" s="37" t="e">
        <f t="shared" si="497"/>
        <v>#DIV/0!</v>
      </c>
    </row>
    <row r="442" spans="2:29" hidden="1" x14ac:dyDescent="0.2">
      <c r="B442" s="97" t="s">
        <v>1658</v>
      </c>
      <c r="C442" s="49" t="s">
        <v>1659</v>
      </c>
      <c r="D442" s="295"/>
      <c r="E442" s="291">
        <f>SUM('ADICIONES  2018'!C442:K442)</f>
        <v>0</v>
      </c>
      <c r="F442" s="295"/>
      <c r="G442" s="295"/>
      <c r="H442" s="295"/>
      <c r="I442" s="295"/>
      <c r="J442" s="295"/>
      <c r="K442" s="292">
        <f t="shared" si="370"/>
        <v>0</v>
      </c>
      <c r="L442" s="295">
        <v>0</v>
      </c>
      <c r="M442" s="295"/>
      <c r="N442" s="295"/>
      <c r="O442" s="295"/>
      <c r="P442" s="295"/>
      <c r="Q442" s="295"/>
      <c r="R442" s="292">
        <f t="shared" si="470"/>
        <v>0</v>
      </c>
      <c r="S442" s="295"/>
      <c r="T442" s="295"/>
      <c r="U442" s="295"/>
      <c r="V442" s="295"/>
      <c r="W442" s="295"/>
      <c r="X442" s="295"/>
      <c r="Y442" s="295"/>
      <c r="Z442" s="295"/>
      <c r="AA442" s="292">
        <f t="shared" si="466"/>
        <v>0</v>
      </c>
      <c r="AB442" s="292">
        <f t="shared" si="496"/>
        <v>0</v>
      </c>
      <c r="AC442" s="37" t="e">
        <f t="shared" si="497"/>
        <v>#DIV/0!</v>
      </c>
    </row>
    <row r="443" spans="2:29" hidden="1" x14ac:dyDescent="0.2">
      <c r="B443" s="97" t="s">
        <v>1660</v>
      </c>
      <c r="C443" s="49" t="s">
        <v>1661</v>
      </c>
      <c r="D443" s="295"/>
      <c r="E443" s="291">
        <f>SUM('ADICIONES  2018'!C443:K443)</f>
        <v>0</v>
      </c>
      <c r="F443" s="295"/>
      <c r="G443" s="295"/>
      <c r="H443" s="295"/>
      <c r="I443" s="295"/>
      <c r="J443" s="295"/>
      <c r="K443" s="292">
        <f t="shared" si="370"/>
        <v>0</v>
      </c>
      <c r="L443" s="295">
        <v>0</v>
      </c>
      <c r="M443" s="295"/>
      <c r="N443" s="295"/>
      <c r="O443" s="295"/>
      <c r="P443" s="295"/>
      <c r="Q443" s="295"/>
      <c r="R443" s="292">
        <f t="shared" si="470"/>
        <v>0</v>
      </c>
      <c r="S443" s="295"/>
      <c r="T443" s="295"/>
      <c r="U443" s="295"/>
      <c r="V443" s="295"/>
      <c r="W443" s="295"/>
      <c r="X443" s="295"/>
      <c r="Y443" s="295"/>
      <c r="Z443" s="295"/>
      <c r="AA443" s="292">
        <f t="shared" ref="AA443:AA527" si="498">SUM(S443:Z443)</f>
        <v>0</v>
      </c>
      <c r="AB443" s="292">
        <f t="shared" si="496"/>
        <v>0</v>
      </c>
      <c r="AC443" s="37" t="e">
        <f t="shared" si="497"/>
        <v>#DIV/0!</v>
      </c>
    </row>
    <row r="444" spans="2:29" hidden="1" x14ac:dyDescent="0.2">
      <c r="B444" s="97" t="s">
        <v>1662</v>
      </c>
      <c r="C444" s="49" t="s">
        <v>1663</v>
      </c>
      <c r="D444" s="295"/>
      <c r="E444" s="291">
        <f>SUM('ADICIONES  2018'!C444:K444)</f>
        <v>0</v>
      </c>
      <c r="F444" s="295"/>
      <c r="G444" s="295"/>
      <c r="H444" s="295"/>
      <c r="I444" s="295"/>
      <c r="J444" s="295"/>
      <c r="K444" s="292">
        <f t="shared" si="370"/>
        <v>0</v>
      </c>
      <c r="L444" s="295">
        <v>0</v>
      </c>
      <c r="M444" s="295"/>
      <c r="N444" s="295"/>
      <c r="O444" s="295"/>
      <c r="P444" s="295"/>
      <c r="Q444" s="295"/>
      <c r="R444" s="292">
        <f t="shared" si="470"/>
        <v>0</v>
      </c>
      <c r="S444" s="295"/>
      <c r="T444" s="295"/>
      <c r="U444" s="295"/>
      <c r="V444" s="295"/>
      <c r="W444" s="295"/>
      <c r="X444" s="295"/>
      <c r="Y444" s="295"/>
      <c r="Z444" s="295"/>
      <c r="AA444" s="292">
        <f t="shared" si="498"/>
        <v>0</v>
      </c>
      <c r="AB444" s="292">
        <f t="shared" si="496"/>
        <v>0</v>
      </c>
      <c r="AC444" s="37" t="e">
        <f t="shared" si="497"/>
        <v>#DIV/0!</v>
      </c>
    </row>
    <row r="445" spans="2:29" hidden="1" x14ac:dyDescent="0.2">
      <c r="B445" s="97" t="s">
        <v>1664</v>
      </c>
      <c r="C445" s="49" t="s">
        <v>1665</v>
      </c>
      <c r="D445" s="295"/>
      <c r="E445" s="291">
        <f>SUM('ADICIONES  2018'!C445:K445)</f>
        <v>0</v>
      </c>
      <c r="F445" s="295"/>
      <c r="G445" s="295"/>
      <c r="H445" s="295"/>
      <c r="I445" s="295"/>
      <c r="J445" s="295"/>
      <c r="K445" s="292">
        <f t="shared" si="370"/>
        <v>0</v>
      </c>
      <c r="L445" s="295">
        <v>0</v>
      </c>
      <c r="M445" s="295"/>
      <c r="N445" s="295"/>
      <c r="O445" s="295"/>
      <c r="P445" s="295"/>
      <c r="Q445" s="295"/>
      <c r="R445" s="292">
        <f t="shared" si="470"/>
        <v>0</v>
      </c>
      <c r="S445" s="295"/>
      <c r="T445" s="295"/>
      <c r="U445" s="295"/>
      <c r="V445" s="295"/>
      <c r="W445" s="295"/>
      <c r="X445" s="295"/>
      <c r="Y445" s="295"/>
      <c r="Z445" s="295"/>
      <c r="AA445" s="292">
        <f t="shared" si="498"/>
        <v>0</v>
      </c>
      <c r="AB445" s="292">
        <f t="shared" si="496"/>
        <v>0</v>
      </c>
      <c r="AC445" s="37" t="e">
        <f t="shared" si="497"/>
        <v>#DIV/0!</v>
      </c>
    </row>
    <row r="446" spans="2:29" hidden="1" x14ac:dyDescent="0.2">
      <c r="B446" s="97" t="s">
        <v>1666</v>
      </c>
      <c r="C446" s="49" t="s">
        <v>1667</v>
      </c>
      <c r="D446" s="295"/>
      <c r="E446" s="291">
        <f>SUM('ADICIONES  2018'!C446:K446)</f>
        <v>0</v>
      </c>
      <c r="F446" s="295"/>
      <c r="G446" s="295"/>
      <c r="H446" s="295"/>
      <c r="I446" s="295"/>
      <c r="J446" s="295"/>
      <c r="K446" s="292">
        <f t="shared" si="370"/>
        <v>0</v>
      </c>
      <c r="L446" s="295">
        <v>0</v>
      </c>
      <c r="M446" s="295"/>
      <c r="N446" s="295"/>
      <c r="O446" s="295"/>
      <c r="P446" s="295"/>
      <c r="Q446" s="295"/>
      <c r="R446" s="292">
        <f t="shared" si="470"/>
        <v>0</v>
      </c>
      <c r="S446" s="295"/>
      <c r="T446" s="295"/>
      <c r="U446" s="295"/>
      <c r="V446" s="295"/>
      <c r="W446" s="295"/>
      <c r="X446" s="295"/>
      <c r="Y446" s="295"/>
      <c r="Z446" s="295"/>
      <c r="AA446" s="292">
        <f t="shared" si="498"/>
        <v>0</v>
      </c>
      <c r="AB446" s="292">
        <f t="shared" si="496"/>
        <v>0</v>
      </c>
      <c r="AC446" s="37" t="e">
        <f t="shared" si="497"/>
        <v>#DIV/0!</v>
      </c>
    </row>
    <row r="447" spans="2:29" hidden="1" x14ac:dyDescent="0.2">
      <c r="B447" s="97" t="s">
        <v>1668</v>
      </c>
      <c r="C447" s="49" t="s">
        <v>1669</v>
      </c>
      <c r="D447" s="295"/>
      <c r="E447" s="291">
        <f>SUM('ADICIONES  2018'!C447:K447)</f>
        <v>0</v>
      </c>
      <c r="F447" s="295"/>
      <c r="G447" s="295"/>
      <c r="H447" s="295"/>
      <c r="I447" s="295"/>
      <c r="J447" s="295"/>
      <c r="K447" s="292">
        <f t="shared" si="370"/>
        <v>0</v>
      </c>
      <c r="L447" s="295">
        <v>0</v>
      </c>
      <c r="M447" s="295"/>
      <c r="N447" s="295"/>
      <c r="O447" s="295"/>
      <c r="P447" s="295"/>
      <c r="Q447" s="295"/>
      <c r="R447" s="292">
        <f t="shared" si="470"/>
        <v>0</v>
      </c>
      <c r="S447" s="295"/>
      <c r="T447" s="295"/>
      <c r="U447" s="295"/>
      <c r="V447" s="295"/>
      <c r="W447" s="295"/>
      <c r="X447" s="295"/>
      <c r="Y447" s="295"/>
      <c r="Z447" s="295"/>
      <c r="AA447" s="292">
        <f t="shared" si="498"/>
        <v>0</v>
      </c>
      <c r="AB447" s="292">
        <f t="shared" si="496"/>
        <v>0</v>
      </c>
      <c r="AC447" s="37" t="e">
        <f t="shared" si="497"/>
        <v>#DIV/0!</v>
      </c>
    </row>
    <row r="448" spans="2:29" hidden="1" x14ac:dyDescent="0.2">
      <c r="B448" s="97" t="s">
        <v>1670</v>
      </c>
      <c r="C448" s="49" t="s">
        <v>1671</v>
      </c>
      <c r="D448" s="295"/>
      <c r="E448" s="291">
        <f>SUM('ADICIONES  2018'!C448:K448)</f>
        <v>0</v>
      </c>
      <c r="F448" s="295"/>
      <c r="G448" s="295"/>
      <c r="H448" s="295"/>
      <c r="I448" s="295"/>
      <c r="J448" s="295"/>
      <c r="K448" s="292">
        <f t="shared" si="370"/>
        <v>0</v>
      </c>
      <c r="L448" s="295">
        <v>0</v>
      </c>
      <c r="M448" s="295"/>
      <c r="N448" s="295"/>
      <c r="O448" s="295"/>
      <c r="P448" s="295"/>
      <c r="Q448" s="295"/>
      <c r="R448" s="292">
        <f t="shared" si="470"/>
        <v>0</v>
      </c>
      <c r="S448" s="295"/>
      <c r="T448" s="295"/>
      <c r="U448" s="295"/>
      <c r="V448" s="295"/>
      <c r="W448" s="295"/>
      <c r="X448" s="295"/>
      <c r="Y448" s="295"/>
      <c r="Z448" s="295"/>
      <c r="AA448" s="292">
        <f t="shared" si="498"/>
        <v>0</v>
      </c>
      <c r="AB448" s="292">
        <f t="shared" si="496"/>
        <v>0</v>
      </c>
      <c r="AC448" s="37" t="e">
        <f t="shared" si="497"/>
        <v>#DIV/0!</v>
      </c>
    </row>
    <row r="449" spans="1:29" hidden="1" x14ac:dyDescent="0.2">
      <c r="B449" s="97" t="s">
        <v>1670</v>
      </c>
      <c r="C449" s="49" t="s">
        <v>1671</v>
      </c>
      <c r="D449" s="295"/>
      <c r="E449" s="291">
        <f>SUM('ADICIONES  2018'!C449:K449)</f>
        <v>0</v>
      </c>
      <c r="F449" s="295"/>
      <c r="G449" s="295"/>
      <c r="H449" s="295"/>
      <c r="I449" s="295"/>
      <c r="J449" s="295"/>
      <c r="K449" s="292">
        <f t="shared" si="370"/>
        <v>0</v>
      </c>
      <c r="L449" s="295"/>
      <c r="M449" s="295"/>
      <c r="N449" s="295"/>
      <c r="O449" s="295"/>
      <c r="P449" s="295"/>
      <c r="Q449" s="295"/>
      <c r="R449" s="292">
        <f t="shared" si="470"/>
        <v>0</v>
      </c>
      <c r="S449" s="295"/>
      <c r="T449" s="295"/>
      <c r="U449" s="295"/>
      <c r="V449" s="295"/>
      <c r="W449" s="295"/>
      <c r="X449" s="295"/>
      <c r="Y449" s="295"/>
      <c r="Z449" s="295"/>
      <c r="AA449" s="292">
        <f t="shared" si="498"/>
        <v>0</v>
      </c>
      <c r="AB449" s="292">
        <f t="shared" si="496"/>
        <v>0</v>
      </c>
      <c r="AC449" s="37" t="e">
        <f t="shared" si="497"/>
        <v>#DIV/0!</v>
      </c>
    </row>
    <row r="450" spans="1:29" hidden="1" x14ac:dyDescent="0.2">
      <c r="B450" s="97" t="s">
        <v>1284</v>
      </c>
      <c r="C450" s="49" t="s">
        <v>1285</v>
      </c>
      <c r="D450" s="295"/>
      <c r="E450" s="291">
        <f>SUM('ADICIONES  2018'!C450:K450)</f>
        <v>0</v>
      </c>
      <c r="F450" s="295"/>
      <c r="G450" s="295"/>
      <c r="H450" s="295"/>
      <c r="I450" s="295"/>
      <c r="J450" s="295"/>
      <c r="K450" s="292">
        <f t="shared" si="370"/>
        <v>0</v>
      </c>
      <c r="L450" s="295">
        <v>0</v>
      </c>
      <c r="M450" s="295"/>
      <c r="N450" s="295"/>
      <c r="O450" s="295"/>
      <c r="P450" s="295"/>
      <c r="Q450" s="295"/>
      <c r="R450" s="292">
        <f t="shared" si="470"/>
        <v>0</v>
      </c>
      <c r="S450" s="295"/>
      <c r="T450" s="295"/>
      <c r="U450" s="295"/>
      <c r="V450" s="295"/>
      <c r="W450" s="295"/>
      <c r="X450" s="295"/>
      <c r="Y450" s="295"/>
      <c r="Z450" s="295"/>
      <c r="AA450" s="292">
        <f t="shared" si="498"/>
        <v>0</v>
      </c>
      <c r="AB450" s="292">
        <f t="shared" si="496"/>
        <v>0</v>
      </c>
      <c r="AC450" s="37" t="e">
        <f t="shared" si="497"/>
        <v>#DIV/0!</v>
      </c>
    </row>
    <row r="451" spans="1:29" hidden="1" x14ac:dyDescent="0.2">
      <c r="B451" s="97" t="s">
        <v>1286</v>
      </c>
      <c r="C451" s="49" t="s">
        <v>1287</v>
      </c>
      <c r="D451" s="295"/>
      <c r="E451" s="291">
        <f>SUM('ADICIONES  2018'!C451:K451)</f>
        <v>0</v>
      </c>
      <c r="F451" s="295"/>
      <c r="G451" s="295"/>
      <c r="H451" s="295"/>
      <c r="I451" s="295"/>
      <c r="J451" s="295"/>
      <c r="K451" s="292">
        <f t="shared" si="370"/>
        <v>0</v>
      </c>
      <c r="L451" s="295">
        <v>0</v>
      </c>
      <c r="M451" s="295"/>
      <c r="N451" s="295"/>
      <c r="O451" s="295"/>
      <c r="P451" s="295"/>
      <c r="Q451" s="295"/>
      <c r="R451" s="292">
        <f t="shared" si="470"/>
        <v>0</v>
      </c>
      <c r="S451" s="295"/>
      <c r="T451" s="295"/>
      <c r="U451" s="295"/>
      <c r="V451" s="295"/>
      <c r="W451" s="295"/>
      <c r="X451" s="295"/>
      <c r="Y451" s="295"/>
      <c r="Z451" s="295"/>
      <c r="AA451" s="292">
        <f t="shared" si="498"/>
        <v>0</v>
      </c>
      <c r="AB451" s="292">
        <f t="shared" si="496"/>
        <v>0</v>
      </c>
      <c r="AC451" s="37" t="e">
        <f t="shared" si="497"/>
        <v>#DIV/0!</v>
      </c>
    </row>
    <row r="452" spans="1:29" s="79" customFormat="1" ht="31.5" hidden="1" x14ac:dyDescent="0.2">
      <c r="A452" s="412"/>
      <c r="B452" s="111" t="s">
        <v>1288</v>
      </c>
      <c r="C452" s="108" t="s">
        <v>1289</v>
      </c>
      <c r="D452" s="106">
        <f>SUM(D453:D478)</f>
        <v>0</v>
      </c>
      <c r="E452" s="106">
        <f>SUM('ADICIONES  2018'!C452:K452)</f>
        <v>0</v>
      </c>
      <c r="F452" s="106">
        <f t="shared" ref="F452:J452" si="499">SUM(F453:F478)</f>
        <v>0</v>
      </c>
      <c r="G452" s="106">
        <f t="shared" si="499"/>
        <v>0</v>
      </c>
      <c r="H452" s="106">
        <f t="shared" si="499"/>
        <v>0</v>
      </c>
      <c r="I452" s="106">
        <f t="shared" si="499"/>
        <v>0</v>
      </c>
      <c r="J452" s="106">
        <f t="shared" si="499"/>
        <v>0</v>
      </c>
      <c r="K452" s="290">
        <f t="shared" si="370"/>
        <v>0</v>
      </c>
      <c r="L452" s="106">
        <f t="shared" ref="L452:Q452" si="500">SUM(L453:L478)</f>
        <v>0</v>
      </c>
      <c r="M452" s="106">
        <f t="shared" si="500"/>
        <v>0</v>
      </c>
      <c r="N452" s="106">
        <f t="shared" si="500"/>
        <v>0</v>
      </c>
      <c r="O452" s="106">
        <f t="shared" si="500"/>
        <v>0</v>
      </c>
      <c r="P452" s="106">
        <f t="shared" si="500"/>
        <v>0</v>
      </c>
      <c r="Q452" s="106">
        <f t="shared" si="500"/>
        <v>0</v>
      </c>
      <c r="R452" s="290">
        <f t="shared" si="470"/>
        <v>0</v>
      </c>
      <c r="S452" s="106">
        <f t="shared" ref="S452:Z452" si="501">SUM(S453:S478)</f>
        <v>0</v>
      </c>
      <c r="T452" s="106">
        <f t="shared" si="501"/>
        <v>0</v>
      </c>
      <c r="U452" s="106">
        <f t="shared" si="501"/>
        <v>0</v>
      </c>
      <c r="V452" s="106">
        <f t="shared" si="501"/>
        <v>0</v>
      </c>
      <c r="W452" s="106">
        <f t="shared" si="501"/>
        <v>0</v>
      </c>
      <c r="X452" s="106">
        <f t="shared" si="501"/>
        <v>0</v>
      </c>
      <c r="Y452" s="106">
        <f t="shared" si="501"/>
        <v>0</v>
      </c>
      <c r="Z452" s="106">
        <f t="shared" si="501"/>
        <v>0</v>
      </c>
      <c r="AA452" s="290">
        <f t="shared" si="498"/>
        <v>0</v>
      </c>
      <c r="AB452" s="290">
        <f t="shared" si="496"/>
        <v>0</v>
      </c>
      <c r="AC452" s="105">
        <v>0</v>
      </c>
    </row>
    <row r="453" spans="1:29" ht="28.5" hidden="1" x14ac:dyDescent="0.2">
      <c r="B453" s="97" t="s">
        <v>1672</v>
      </c>
      <c r="C453" s="49" t="s">
        <v>1673</v>
      </c>
      <c r="D453" s="295"/>
      <c r="E453" s="291">
        <f>SUM('ADICIONES  2018'!C453:K453)</f>
        <v>0</v>
      </c>
      <c r="F453" s="295"/>
      <c r="G453" s="295"/>
      <c r="H453" s="295"/>
      <c r="I453" s="295"/>
      <c r="J453" s="295"/>
      <c r="K453" s="292">
        <f t="shared" si="370"/>
        <v>0</v>
      </c>
      <c r="L453" s="295"/>
      <c r="M453" s="295"/>
      <c r="N453" s="295"/>
      <c r="O453" s="295"/>
      <c r="P453" s="295"/>
      <c r="Q453" s="295"/>
      <c r="R453" s="292">
        <f t="shared" si="470"/>
        <v>0</v>
      </c>
      <c r="S453" s="295"/>
      <c r="T453" s="295"/>
      <c r="U453" s="295"/>
      <c r="V453" s="295"/>
      <c r="W453" s="295"/>
      <c r="X453" s="295"/>
      <c r="Y453" s="295"/>
      <c r="Z453" s="295"/>
      <c r="AA453" s="292">
        <f t="shared" si="498"/>
        <v>0</v>
      </c>
      <c r="AB453" s="292">
        <f t="shared" si="496"/>
        <v>0</v>
      </c>
      <c r="AC453" s="37" t="e">
        <f t="shared" si="497"/>
        <v>#DIV/0!</v>
      </c>
    </row>
    <row r="454" spans="1:29" ht="28.5" hidden="1" x14ac:dyDescent="0.2">
      <c r="B454" s="97" t="s">
        <v>1290</v>
      </c>
      <c r="C454" s="49" t="s">
        <v>1291</v>
      </c>
      <c r="D454" s="295"/>
      <c r="E454" s="291">
        <f>SUM('ADICIONES  2018'!C454:K454)</f>
        <v>0</v>
      </c>
      <c r="F454" s="295"/>
      <c r="G454" s="295"/>
      <c r="H454" s="295"/>
      <c r="I454" s="295"/>
      <c r="J454" s="295"/>
      <c r="K454" s="292">
        <f t="shared" si="370"/>
        <v>0</v>
      </c>
      <c r="L454" s="295"/>
      <c r="M454" s="295"/>
      <c r="N454" s="295"/>
      <c r="O454" s="295"/>
      <c r="P454" s="295"/>
      <c r="Q454" s="295"/>
      <c r="R454" s="292">
        <f t="shared" si="470"/>
        <v>0</v>
      </c>
      <c r="S454" s="295"/>
      <c r="T454" s="295"/>
      <c r="U454" s="295"/>
      <c r="V454" s="295"/>
      <c r="W454" s="295"/>
      <c r="X454" s="295"/>
      <c r="Y454" s="295"/>
      <c r="Z454" s="295"/>
      <c r="AA454" s="292">
        <f t="shared" si="498"/>
        <v>0</v>
      </c>
      <c r="AB454" s="292">
        <f t="shared" si="496"/>
        <v>0</v>
      </c>
      <c r="AC454" s="37" t="e">
        <f t="shared" si="497"/>
        <v>#DIV/0!</v>
      </c>
    </row>
    <row r="455" spans="1:29" hidden="1" x14ac:dyDescent="0.2">
      <c r="B455" s="97" t="s">
        <v>1674</v>
      </c>
      <c r="C455" s="49" t="s">
        <v>1675</v>
      </c>
      <c r="D455" s="295"/>
      <c r="E455" s="291">
        <f>SUM('ADICIONES  2018'!C455:K455)</f>
        <v>0</v>
      </c>
      <c r="F455" s="295"/>
      <c r="G455" s="295"/>
      <c r="H455" s="295"/>
      <c r="I455" s="295"/>
      <c r="J455" s="295"/>
      <c r="K455" s="292">
        <f t="shared" si="370"/>
        <v>0</v>
      </c>
      <c r="L455" s="295"/>
      <c r="M455" s="295"/>
      <c r="N455" s="295"/>
      <c r="O455" s="295"/>
      <c r="P455" s="295"/>
      <c r="Q455" s="295"/>
      <c r="R455" s="292">
        <f t="shared" si="470"/>
        <v>0</v>
      </c>
      <c r="S455" s="295"/>
      <c r="T455" s="295"/>
      <c r="U455" s="295"/>
      <c r="V455" s="295"/>
      <c r="W455" s="295"/>
      <c r="X455" s="295"/>
      <c r="Y455" s="295"/>
      <c r="Z455" s="295"/>
      <c r="AA455" s="292">
        <f t="shared" si="498"/>
        <v>0</v>
      </c>
      <c r="AB455" s="292">
        <f t="shared" si="496"/>
        <v>0</v>
      </c>
      <c r="AC455" s="37" t="e">
        <f t="shared" si="497"/>
        <v>#DIV/0!</v>
      </c>
    </row>
    <row r="456" spans="1:29" hidden="1" x14ac:dyDescent="0.2">
      <c r="B456" s="97" t="s">
        <v>1676</v>
      </c>
      <c r="C456" s="49" t="s">
        <v>1677</v>
      </c>
      <c r="D456" s="295"/>
      <c r="E456" s="291">
        <f>SUM('ADICIONES  2018'!C456:K456)</f>
        <v>0</v>
      </c>
      <c r="F456" s="295"/>
      <c r="G456" s="295"/>
      <c r="H456" s="295"/>
      <c r="I456" s="295"/>
      <c r="J456" s="295"/>
      <c r="K456" s="292">
        <f t="shared" si="370"/>
        <v>0</v>
      </c>
      <c r="L456" s="295"/>
      <c r="M456" s="295"/>
      <c r="N456" s="295"/>
      <c r="O456" s="295"/>
      <c r="P456" s="295"/>
      <c r="Q456" s="295"/>
      <c r="R456" s="292">
        <f t="shared" si="470"/>
        <v>0</v>
      </c>
      <c r="S456" s="295"/>
      <c r="T456" s="295"/>
      <c r="U456" s="295"/>
      <c r="V456" s="295"/>
      <c r="W456" s="295"/>
      <c r="X456" s="295"/>
      <c r="Y456" s="295"/>
      <c r="Z456" s="295"/>
      <c r="AA456" s="292">
        <f t="shared" si="498"/>
        <v>0</v>
      </c>
      <c r="AB456" s="292">
        <f t="shared" si="496"/>
        <v>0</v>
      </c>
      <c r="AC456" s="37" t="e">
        <f t="shared" si="497"/>
        <v>#DIV/0!</v>
      </c>
    </row>
    <row r="457" spans="1:29" hidden="1" x14ac:dyDescent="0.2">
      <c r="B457" s="97" t="s">
        <v>1292</v>
      </c>
      <c r="C457" s="49" t="s">
        <v>1293</v>
      </c>
      <c r="D457" s="295"/>
      <c r="E457" s="291">
        <f>SUM('ADICIONES  2018'!C457:K457)</f>
        <v>0</v>
      </c>
      <c r="F457" s="295"/>
      <c r="G457" s="295"/>
      <c r="H457" s="295"/>
      <c r="I457" s="295"/>
      <c r="J457" s="295"/>
      <c r="K457" s="292">
        <f t="shared" si="370"/>
        <v>0</v>
      </c>
      <c r="L457" s="295"/>
      <c r="M457" s="295"/>
      <c r="N457" s="295"/>
      <c r="O457" s="295"/>
      <c r="P457" s="295"/>
      <c r="Q457" s="295"/>
      <c r="R457" s="292">
        <f t="shared" si="470"/>
        <v>0</v>
      </c>
      <c r="S457" s="295"/>
      <c r="T457" s="295"/>
      <c r="U457" s="295"/>
      <c r="V457" s="295"/>
      <c r="W457" s="295"/>
      <c r="X457" s="295"/>
      <c r="Y457" s="295"/>
      <c r="Z457" s="295"/>
      <c r="AA457" s="292">
        <f t="shared" si="498"/>
        <v>0</v>
      </c>
      <c r="AB457" s="292">
        <f t="shared" si="496"/>
        <v>0</v>
      </c>
      <c r="AC457" s="37" t="e">
        <f t="shared" si="497"/>
        <v>#DIV/0!</v>
      </c>
    </row>
    <row r="458" spans="1:29" ht="28.5" hidden="1" x14ac:dyDescent="0.2">
      <c r="B458" s="97" t="s">
        <v>1294</v>
      </c>
      <c r="C458" s="49" t="s">
        <v>1295</v>
      </c>
      <c r="D458" s="295"/>
      <c r="E458" s="291">
        <f>SUM('ADICIONES  2018'!C458:K458)</f>
        <v>0</v>
      </c>
      <c r="F458" s="295"/>
      <c r="G458" s="295"/>
      <c r="H458" s="295"/>
      <c r="I458" s="295"/>
      <c r="J458" s="295"/>
      <c r="K458" s="292">
        <f t="shared" si="370"/>
        <v>0</v>
      </c>
      <c r="L458" s="295"/>
      <c r="M458" s="295"/>
      <c r="N458" s="295"/>
      <c r="O458" s="295"/>
      <c r="P458" s="295"/>
      <c r="Q458" s="295"/>
      <c r="R458" s="292">
        <f t="shared" si="470"/>
        <v>0</v>
      </c>
      <c r="S458" s="295"/>
      <c r="T458" s="295"/>
      <c r="U458" s="295"/>
      <c r="V458" s="295"/>
      <c r="W458" s="295"/>
      <c r="X458" s="295"/>
      <c r="Y458" s="295"/>
      <c r="Z458" s="295"/>
      <c r="AA458" s="292">
        <f t="shared" si="498"/>
        <v>0</v>
      </c>
      <c r="AB458" s="292">
        <f t="shared" si="496"/>
        <v>0</v>
      </c>
      <c r="AC458" s="37" t="e">
        <f t="shared" si="497"/>
        <v>#DIV/0!</v>
      </c>
    </row>
    <row r="459" spans="1:29" hidden="1" x14ac:dyDescent="0.2">
      <c r="B459" s="97" t="s">
        <v>1678</v>
      </c>
      <c r="C459" s="49" t="s">
        <v>1679</v>
      </c>
      <c r="D459" s="295"/>
      <c r="E459" s="291">
        <f>SUM('ADICIONES  2018'!C459:K459)</f>
        <v>0</v>
      </c>
      <c r="F459" s="295"/>
      <c r="G459" s="295"/>
      <c r="H459" s="295"/>
      <c r="I459" s="295"/>
      <c r="J459" s="295"/>
      <c r="K459" s="292">
        <f t="shared" si="370"/>
        <v>0</v>
      </c>
      <c r="L459" s="295"/>
      <c r="M459" s="295"/>
      <c r="N459" s="295"/>
      <c r="O459" s="295"/>
      <c r="P459" s="295"/>
      <c r="Q459" s="295"/>
      <c r="R459" s="292">
        <f t="shared" si="470"/>
        <v>0</v>
      </c>
      <c r="S459" s="295"/>
      <c r="T459" s="295"/>
      <c r="U459" s="295"/>
      <c r="V459" s="295"/>
      <c r="W459" s="295"/>
      <c r="X459" s="295"/>
      <c r="Y459" s="295"/>
      <c r="Z459" s="295"/>
      <c r="AA459" s="292">
        <f t="shared" si="498"/>
        <v>0</v>
      </c>
      <c r="AB459" s="292">
        <f t="shared" si="496"/>
        <v>0</v>
      </c>
      <c r="AC459" s="37" t="e">
        <f t="shared" si="497"/>
        <v>#DIV/0!</v>
      </c>
    </row>
    <row r="460" spans="1:29" ht="28.5" hidden="1" x14ac:dyDescent="0.2">
      <c r="B460" s="97" t="s">
        <v>1680</v>
      </c>
      <c r="C460" s="49" t="s">
        <v>1681</v>
      </c>
      <c r="D460" s="295"/>
      <c r="E460" s="291">
        <f>SUM('ADICIONES  2018'!C460:K460)</f>
        <v>0</v>
      </c>
      <c r="F460" s="295"/>
      <c r="G460" s="295"/>
      <c r="H460" s="295"/>
      <c r="I460" s="295"/>
      <c r="J460" s="295"/>
      <c r="K460" s="292">
        <f t="shared" si="370"/>
        <v>0</v>
      </c>
      <c r="L460" s="295"/>
      <c r="M460" s="295"/>
      <c r="N460" s="295"/>
      <c r="O460" s="295"/>
      <c r="P460" s="295"/>
      <c r="Q460" s="295"/>
      <c r="R460" s="292">
        <f t="shared" si="470"/>
        <v>0</v>
      </c>
      <c r="S460" s="295"/>
      <c r="T460" s="295"/>
      <c r="U460" s="295"/>
      <c r="V460" s="295"/>
      <c r="W460" s="295"/>
      <c r="X460" s="295"/>
      <c r="Y460" s="295"/>
      <c r="Z460" s="295"/>
      <c r="AA460" s="292">
        <f t="shared" si="498"/>
        <v>0</v>
      </c>
      <c r="AB460" s="292">
        <f t="shared" si="496"/>
        <v>0</v>
      </c>
      <c r="AC460" s="37" t="e">
        <f t="shared" si="497"/>
        <v>#DIV/0!</v>
      </c>
    </row>
    <row r="461" spans="1:29" ht="28.5" hidden="1" x14ac:dyDescent="0.2">
      <c r="B461" s="97" t="s">
        <v>1682</v>
      </c>
      <c r="C461" s="49" t="s">
        <v>1683</v>
      </c>
      <c r="D461" s="295"/>
      <c r="E461" s="291">
        <f>SUM('ADICIONES  2018'!C461:K461)</f>
        <v>0</v>
      </c>
      <c r="F461" s="295"/>
      <c r="G461" s="295"/>
      <c r="H461" s="295"/>
      <c r="I461" s="295"/>
      <c r="J461" s="295"/>
      <c r="K461" s="292">
        <f t="shared" si="370"/>
        <v>0</v>
      </c>
      <c r="L461" s="295"/>
      <c r="M461" s="295"/>
      <c r="N461" s="295"/>
      <c r="O461" s="295"/>
      <c r="P461" s="295"/>
      <c r="Q461" s="295"/>
      <c r="R461" s="292">
        <f t="shared" si="470"/>
        <v>0</v>
      </c>
      <c r="S461" s="295"/>
      <c r="T461" s="295"/>
      <c r="U461" s="295"/>
      <c r="V461" s="295"/>
      <c r="W461" s="295"/>
      <c r="X461" s="295"/>
      <c r="Y461" s="295"/>
      <c r="Z461" s="295"/>
      <c r="AA461" s="292">
        <f t="shared" si="498"/>
        <v>0</v>
      </c>
      <c r="AB461" s="292">
        <f t="shared" si="496"/>
        <v>0</v>
      </c>
      <c r="AC461" s="37" t="e">
        <f t="shared" si="497"/>
        <v>#DIV/0!</v>
      </c>
    </row>
    <row r="462" spans="1:29" ht="42.75" hidden="1" x14ac:dyDescent="0.2">
      <c r="B462" s="97" t="s">
        <v>1296</v>
      </c>
      <c r="C462" s="49" t="s">
        <v>1297</v>
      </c>
      <c r="D462" s="295"/>
      <c r="E462" s="291">
        <f>SUM('ADICIONES  2018'!C462:K462)</f>
        <v>0</v>
      </c>
      <c r="F462" s="295"/>
      <c r="G462" s="295"/>
      <c r="H462" s="295"/>
      <c r="I462" s="295"/>
      <c r="J462" s="295"/>
      <c r="K462" s="292">
        <f t="shared" si="370"/>
        <v>0</v>
      </c>
      <c r="L462" s="295"/>
      <c r="M462" s="295"/>
      <c r="N462" s="295"/>
      <c r="O462" s="295"/>
      <c r="P462" s="295"/>
      <c r="Q462" s="295"/>
      <c r="R462" s="292">
        <f t="shared" si="470"/>
        <v>0</v>
      </c>
      <c r="S462" s="295"/>
      <c r="T462" s="295"/>
      <c r="U462" s="295"/>
      <c r="V462" s="295"/>
      <c r="W462" s="295"/>
      <c r="X462" s="295"/>
      <c r="Y462" s="295"/>
      <c r="Z462" s="295"/>
      <c r="AA462" s="292">
        <f t="shared" si="498"/>
        <v>0</v>
      </c>
      <c r="AB462" s="292">
        <f t="shared" si="496"/>
        <v>0</v>
      </c>
      <c r="AC462" s="37" t="e">
        <f t="shared" si="497"/>
        <v>#DIV/0!</v>
      </c>
    </row>
    <row r="463" spans="1:29" ht="42.75" hidden="1" x14ac:dyDescent="0.2">
      <c r="B463" s="97" t="s">
        <v>1298</v>
      </c>
      <c r="C463" s="49" t="s">
        <v>1299</v>
      </c>
      <c r="D463" s="295"/>
      <c r="E463" s="291">
        <f>SUM('ADICIONES  2018'!C463:K463)</f>
        <v>0</v>
      </c>
      <c r="F463" s="295"/>
      <c r="G463" s="295"/>
      <c r="H463" s="295"/>
      <c r="I463" s="295"/>
      <c r="J463" s="295"/>
      <c r="K463" s="292">
        <f t="shared" si="370"/>
        <v>0</v>
      </c>
      <c r="L463" s="295"/>
      <c r="M463" s="295"/>
      <c r="N463" s="295"/>
      <c r="O463" s="295"/>
      <c r="P463" s="295"/>
      <c r="Q463" s="295"/>
      <c r="R463" s="292">
        <f t="shared" si="470"/>
        <v>0</v>
      </c>
      <c r="S463" s="295"/>
      <c r="T463" s="295"/>
      <c r="U463" s="295"/>
      <c r="V463" s="295"/>
      <c r="W463" s="295"/>
      <c r="X463" s="295"/>
      <c r="Y463" s="295"/>
      <c r="Z463" s="295"/>
      <c r="AA463" s="292">
        <f t="shared" si="498"/>
        <v>0</v>
      </c>
      <c r="AB463" s="292">
        <f t="shared" si="496"/>
        <v>0</v>
      </c>
      <c r="AC463" s="37" t="e">
        <f t="shared" si="497"/>
        <v>#DIV/0!</v>
      </c>
    </row>
    <row r="464" spans="1:29" ht="42.75" hidden="1" x14ac:dyDescent="0.2">
      <c r="B464" s="97" t="s">
        <v>1300</v>
      </c>
      <c r="C464" s="49" t="s">
        <v>1301</v>
      </c>
      <c r="D464" s="295"/>
      <c r="E464" s="291">
        <f>SUM('ADICIONES  2018'!C464:K464)</f>
        <v>0</v>
      </c>
      <c r="F464" s="295"/>
      <c r="G464" s="295"/>
      <c r="H464" s="295"/>
      <c r="I464" s="295"/>
      <c r="J464" s="295"/>
      <c r="K464" s="292">
        <f t="shared" si="370"/>
        <v>0</v>
      </c>
      <c r="L464" s="295"/>
      <c r="M464" s="295"/>
      <c r="N464" s="295"/>
      <c r="O464" s="295"/>
      <c r="P464" s="295"/>
      <c r="Q464" s="295"/>
      <c r="R464" s="292">
        <f t="shared" si="470"/>
        <v>0</v>
      </c>
      <c r="S464" s="295"/>
      <c r="T464" s="295"/>
      <c r="U464" s="295"/>
      <c r="V464" s="295"/>
      <c r="W464" s="295"/>
      <c r="X464" s="295"/>
      <c r="Y464" s="295"/>
      <c r="Z464" s="295"/>
      <c r="AA464" s="292">
        <f t="shared" si="498"/>
        <v>0</v>
      </c>
      <c r="AB464" s="292">
        <f t="shared" si="496"/>
        <v>0</v>
      </c>
      <c r="AC464" s="37" t="e">
        <f t="shared" si="497"/>
        <v>#DIV/0!</v>
      </c>
    </row>
    <row r="465" spans="2:29" ht="28.5" hidden="1" x14ac:dyDescent="0.2">
      <c r="B465" s="97" t="s">
        <v>1302</v>
      </c>
      <c r="C465" s="49" t="s">
        <v>1303</v>
      </c>
      <c r="D465" s="295"/>
      <c r="E465" s="291">
        <f>SUM('ADICIONES  2018'!C465:K465)</f>
        <v>0</v>
      </c>
      <c r="F465" s="295"/>
      <c r="G465" s="295"/>
      <c r="H465" s="295"/>
      <c r="I465" s="295"/>
      <c r="J465" s="295"/>
      <c r="K465" s="292">
        <f t="shared" si="370"/>
        <v>0</v>
      </c>
      <c r="L465" s="295"/>
      <c r="M465" s="295"/>
      <c r="N465" s="295"/>
      <c r="O465" s="295"/>
      <c r="P465" s="295"/>
      <c r="Q465" s="295"/>
      <c r="R465" s="292">
        <f t="shared" si="470"/>
        <v>0</v>
      </c>
      <c r="S465" s="295"/>
      <c r="T465" s="295"/>
      <c r="U465" s="295"/>
      <c r="V465" s="295"/>
      <c r="W465" s="295"/>
      <c r="X465" s="295"/>
      <c r="Y465" s="295"/>
      <c r="Z465" s="295"/>
      <c r="AA465" s="292">
        <f t="shared" si="498"/>
        <v>0</v>
      </c>
      <c r="AB465" s="292">
        <f t="shared" si="496"/>
        <v>0</v>
      </c>
      <c r="AC465" s="37" t="e">
        <f t="shared" si="497"/>
        <v>#DIV/0!</v>
      </c>
    </row>
    <row r="466" spans="2:29" ht="57" hidden="1" x14ac:dyDescent="0.2">
      <c r="B466" s="97" t="s">
        <v>1304</v>
      </c>
      <c r="C466" s="49" t="s">
        <v>1305</v>
      </c>
      <c r="D466" s="295"/>
      <c r="E466" s="291">
        <f>SUM('ADICIONES  2018'!C466:K466)</f>
        <v>0</v>
      </c>
      <c r="F466" s="295"/>
      <c r="G466" s="295"/>
      <c r="H466" s="295"/>
      <c r="I466" s="295"/>
      <c r="J466" s="295"/>
      <c r="K466" s="292">
        <f t="shared" si="370"/>
        <v>0</v>
      </c>
      <c r="L466" s="295"/>
      <c r="M466" s="295"/>
      <c r="N466" s="295"/>
      <c r="O466" s="295"/>
      <c r="P466" s="295"/>
      <c r="Q466" s="295"/>
      <c r="R466" s="292">
        <f t="shared" si="470"/>
        <v>0</v>
      </c>
      <c r="S466" s="295"/>
      <c r="T466" s="295"/>
      <c r="U466" s="295"/>
      <c r="V466" s="295"/>
      <c r="W466" s="295"/>
      <c r="X466" s="295"/>
      <c r="Y466" s="295"/>
      <c r="Z466" s="295"/>
      <c r="AA466" s="292">
        <f t="shared" si="498"/>
        <v>0</v>
      </c>
      <c r="AB466" s="292">
        <f t="shared" si="496"/>
        <v>0</v>
      </c>
      <c r="AC466" s="37" t="e">
        <f t="shared" si="497"/>
        <v>#DIV/0!</v>
      </c>
    </row>
    <row r="467" spans="2:29" ht="42.75" hidden="1" x14ac:dyDescent="0.2">
      <c r="B467" s="97" t="s">
        <v>1684</v>
      </c>
      <c r="C467" s="49" t="s">
        <v>1685</v>
      </c>
      <c r="D467" s="295"/>
      <c r="E467" s="291">
        <f>SUM('ADICIONES  2018'!C467:K467)</f>
        <v>0</v>
      </c>
      <c r="F467" s="295"/>
      <c r="G467" s="295"/>
      <c r="H467" s="295"/>
      <c r="I467" s="295"/>
      <c r="J467" s="295"/>
      <c r="K467" s="292">
        <f t="shared" si="370"/>
        <v>0</v>
      </c>
      <c r="L467" s="295"/>
      <c r="M467" s="295"/>
      <c r="N467" s="295"/>
      <c r="O467" s="295"/>
      <c r="P467" s="295"/>
      <c r="Q467" s="295"/>
      <c r="R467" s="292">
        <f t="shared" si="470"/>
        <v>0</v>
      </c>
      <c r="S467" s="295"/>
      <c r="T467" s="295"/>
      <c r="U467" s="295"/>
      <c r="V467" s="295"/>
      <c r="W467" s="295"/>
      <c r="X467" s="295"/>
      <c r="Y467" s="295"/>
      <c r="Z467" s="295"/>
      <c r="AA467" s="292">
        <f t="shared" si="498"/>
        <v>0</v>
      </c>
      <c r="AB467" s="292">
        <f t="shared" si="496"/>
        <v>0</v>
      </c>
      <c r="AC467" s="37" t="e">
        <f t="shared" si="497"/>
        <v>#DIV/0!</v>
      </c>
    </row>
    <row r="468" spans="2:29" hidden="1" x14ac:dyDescent="0.2">
      <c r="B468" s="97" t="s">
        <v>1686</v>
      </c>
      <c r="C468" s="49" t="s">
        <v>1687</v>
      </c>
      <c r="D468" s="295"/>
      <c r="E468" s="291">
        <f>SUM('ADICIONES  2018'!C468:K468)</f>
        <v>0</v>
      </c>
      <c r="F468" s="295"/>
      <c r="G468" s="295"/>
      <c r="H468" s="295"/>
      <c r="I468" s="295"/>
      <c r="J468" s="295"/>
      <c r="K468" s="292">
        <f t="shared" si="370"/>
        <v>0</v>
      </c>
      <c r="L468" s="295"/>
      <c r="M468" s="295"/>
      <c r="N468" s="295"/>
      <c r="O468" s="295"/>
      <c r="P468" s="295"/>
      <c r="Q468" s="295"/>
      <c r="R468" s="292">
        <f t="shared" ref="R468:R500" si="502">SUM(L468:Q468)</f>
        <v>0</v>
      </c>
      <c r="S468" s="295"/>
      <c r="T468" s="295"/>
      <c r="U468" s="295"/>
      <c r="V468" s="295"/>
      <c r="W468" s="295"/>
      <c r="X468" s="295"/>
      <c r="Y468" s="295"/>
      <c r="Z468" s="295"/>
      <c r="AA468" s="292">
        <f t="shared" si="498"/>
        <v>0</v>
      </c>
      <c r="AB468" s="292">
        <f t="shared" si="496"/>
        <v>0</v>
      </c>
      <c r="AC468" s="37" t="e">
        <f t="shared" si="497"/>
        <v>#DIV/0!</v>
      </c>
    </row>
    <row r="469" spans="2:29" ht="28.5" hidden="1" x14ac:dyDescent="0.2">
      <c r="B469" s="97" t="s">
        <v>1688</v>
      </c>
      <c r="C469" s="49" t="s">
        <v>1689</v>
      </c>
      <c r="D469" s="295"/>
      <c r="E469" s="291">
        <f>SUM('ADICIONES  2018'!C469:K469)</f>
        <v>0</v>
      </c>
      <c r="F469" s="295"/>
      <c r="G469" s="295"/>
      <c r="H469" s="295"/>
      <c r="I469" s="295"/>
      <c r="J469" s="295"/>
      <c r="K469" s="292">
        <f t="shared" si="370"/>
        <v>0</v>
      </c>
      <c r="L469" s="295"/>
      <c r="M469" s="295"/>
      <c r="N469" s="295"/>
      <c r="O469" s="295"/>
      <c r="P469" s="295"/>
      <c r="Q469" s="295"/>
      <c r="R469" s="292">
        <f t="shared" si="502"/>
        <v>0</v>
      </c>
      <c r="S469" s="295"/>
      <c r="T469" s="295"/>
      <c r="U469" s="295"/>
      <c r="V469" s="295"/>
      <c r="W469" s="295"/>
      <c r="X469" s="295"/>
      <c r="Y469" s="295"/>
      <c r="Z469" s="295"/>
      <c r="AA469" s="292">
        <f t="shared" si="498"/>
        <v>0</v>
      </c>
      <c r="AB469" s="292">
        <f t="shared" si="496"/>
        <v>0</v>
      </c>
      <c r="AC469" s="37" t="e">
        <f t="shared" si="497"/>
        <v>#DIV/0!</v>
      </c>
    </row>
    <row r="470" spans="2:29" hidden="1" x14ac:dyDescent="0.2">
      <c r="B470" s="97" t="s">
        <v>1690</v>
      </c>
      <c r="C470" s="49" t="s">
        <v>1691</v>
      </c>
      <c r="D470" s="295"/>
      <c r="E470" s="291">
        <f>SUM('ADICIONES  2018'!C470:K470)</f>
        <v>0</v>
      </c>
      <c r="F470" s="295"/>
      <c r="G470" s="295"/>
      <c r="H470" s="295"/>
      <c r="I470" s="295"/>
      <c r="J470" s="295"/>
      <c r="K470" s="292">
        <f t="shared" si="370"/>
        <v>0</v>
      </c>
      <c r="L470" s="295"/>
      <c r="M470" s="295"/>
      <c r="N470" s="295"/>
      <c r="O470" s="295"/>
      <c r="P470" s="295"/>
      <c r="Q470" s="295"/>
      <c r="R470" s="292">
        <f t="shared" si="502"/>
        <v>0</v>
      </c>
      <c r="S470" s="295"/>
      <c r="T470" s="295"/>
      <c r="U470" s="295"/>
      <c r="V470" s="295"/>
      <c r="W470" s="295"/>
      <c r="X470" s="295"/>
      <c r="Y470" s="295"/>
      <c r="Z470" s="295"/>
      <c r="AA470" s="292">
        <f t="shared" si="498"/>
        <v>0</v>
      </c>
      <c r="AB470" s="292">
        <f t="shared" si="496"/>
        <v>0</v>
      </c>
      <c r="AC470" s="37" t="e">
        <f t="shared" si="497"/>
        <v>#DIV/0!</v>
      </c>
    </row>
    <row r="471" spans="2:29" ht="28.5" hidden="1" x14ac:dyDescent="0.2">
      <c r="B471" s="97" t="s">
        <v>1692</v>
      </c>
      <c r="C471" s="49" t="s">
        <v>1693</v>
      </c>
      <c r="D471" s="295"/>
      <c r="E471" s="291">
        <f>SUM('ADICIONES  2018'!C471:K471)</f>
        <v>0</v>
      </c>
      <c r="F471" s="295"/>
      <c r="G471" s="295"/>
      <c r="H471" s="295"/>
      <c r="I471" s="295"/>
      <c r="J471" s="295"/>
      <c r="K471" s="292">
        <f t="shared" si="370"/>
        <v>0</v>
      </c>
      <c r="L471" s="295"/>
      <c r="M471" s="295"/>
      <c r="N471" s="295"/>
      <c r="O471" s="295"/>
      <c r="P471" s="295"/>
      <c r="Q471" s="295"/>
      <c r="R471" s="292">
        <f t="shared" si="502"/>
        <v>0</v>
      </c>
      <c r="S471" s="295"/>
      <c r="T471" s="295"/>
      <c r="U471" s="295"/>
      <c r="V471" s="295"/>
      <c r="W471" s="295"/>
      <c r="X471" s="295"/>
      <c r="Y471" s="295"/>
      <c r="Z471" s="295"/>
      <c r="AA471" s="292">
        <f t="shared" si="498"/>
        <v>0</v>
      </c>
      <c r="AB471" s="292">
        <f t="shared" si="496"/>
        <v>0</v>
      </c>
      <c r="AC471" s="37" t="e">
        <f t="shared" si="497"/>
        <v>#DIV/0!</v>
      </c>
    </row>
    <row r="472" spans="2:29" hidden="1" x14ac:dyDescent="0.2">
      <c r="B472" s="97" t="s">
        <v>1306</v>
      </c>
      <c r="C472" s="49" t="s">
        <v>1307</v>
      </c>
      <c r="D472" s="295"/>
      <c r="E472" s="291">
        <f>SUM('ADICIONES  2018'!C472:K472)</f>
        <v>0</v>
      </c>
      <c r="F472" s="295"/>
      <c r="G472" s="295"/>
      <c r="H472" s="295"/>
      <c r="I472" s="295"/>
      <c r="J472" s="295"/>
      <c r="K472" s="292">
        <f t="shared" si="370"/>
        <v>0</v>
      </c>
      <c r="L472" s="295"/>
      <c r="M472" s="295"/>
      <c r="N472" s="295"/>
      <c r="O472" s="295"/>
      <c r="P472" s="295"/>
      <c r="Q472" s="295"/>
      <c r="R472" s="292">
        <f t="shared" si="502"/>
        <v>0</v>
      </c>
      <c r="S472" s="295"/>
      <c r="T472" s="295"/>
      <c r="U472" s="295"/>
      <c r="V472" s="295"/>
      <c r="W472" s="295"/>
      <c r="X472" s="295"/>
      <c r="Y472" s="295"/>
      <c r="Z472" s="295"/>
      <c r="AA472" s="292">
        <f t="shared" si="498"/>
        <v>0</v>
      </c>
      <c r="AB472" s="292">
        <f t="shared" si="496"/>
        <v>0</v>
      </c>
      <c r="AC472" s="37" t="e">
        <f t="shared" si="497"/>
        <v>#DIV/0!</v>
      </c>
    </row>
    <row r="473" spans="2:29" ht="28.5" hidden="1" x14ac:dyDescent="0.2">
      <c r="B473" s="97" t="s">
        <v>1694</v>
      </c>
      <c r="C473" s="49" t="s">
        <v>1320</v>
      </c>
      <c r="D473" s="295"/>
      <c r="E473" s="291">
        <f>SUM('ADICIONES  2018'!C473:K473)</f>
        <v>0</v>
      </c>
      <c r="F473" s="295"/>
      <c r="G473" s="295"/>
      <c r="H473" s="295"/>
      <c r="I473" s="295"/>
      <c r="J473" s="295"/>
      <c r="K473" s="292">
        <f t="shared" si="370"/>
        <v>0</v>
      </c>
      <c r="L473" s="295"/>
      <c r="M473" s="295"/>
      <c r="N473" s="295"/>
      <c r="O473" s="295"/>
      <c r="P473" s="295"/>
      <c r="Q473" s="295"/>
      <c r="R473" s="292">
        <f t="shared" si="502"/>
        <v>0</v>
      </c>
      <c r="S473" s="295"/>
      <c r="T473" s="295"/>
      <c r="U473" s="295"/>
      <c r="V473" s="295"/>
      <c r="W473" s="295"/>
      <c r="X473" s="295"/>
      <c r="Y473" s="295"/>
      <c r="Z473" s="295"/>
      <c r="AA473" s="292">
        <f t="shared" si="498"/>
        <v>0</v>
      </c>
      <c r="AB473" s="292">
        <f t="shared" si="496"/>
        <v>0</v>
      </c>
      <c r="AC473" s="37" t="e">
        <f t="shared" si="497"/>
        <v>#DIV/0!</v>
      </c>
    </row>
    <row r="474" spans="2:29" ht="28.5" hidden="1" x14ac:dyDescent="0.2">
      <c r="B474" s="97" t="s">
        <v>1695</v>
      </c>
      <c r="C474" s="49" t="s">
        <v>1321</v>
      </c>
      <c r="D474" s="295"/>
      <c r="E474" s="291">
        <f>SUM('ADICIONES  2018'!C474:K474)</f>
        <v>0</v>
      </c>
      <c r="F474" s="295"/>
      <c r="G474" s="295"/>
      <c r="H474" s="295"/>
      <c r="I474" s="295"/>
      <c r="J474" s="295"/>
      <c r="K474" s="292">
        <f t="shared" si="370"/>
        <v>0</v>
      </c>
      <c r="L474" s="295"/>
      <c r="M474" s="295"/>
      <c r="N474" s="295"/>
      <c r="O474" s="295"/>
      <c r="P474" s="295"/>
      <c r="Q474" s="295"/>
      <c r="R474" s="292">
        <f t="shared" si="502"/>
        <v>0</v>
      </c>
      <c r="S474" s="295"/>
      <c r="T474" s="295"/>
      <c r="U474" s="295"/>
      <c r="V474" s="295"/>
      <c r="W474" s="295"/>
      <c r="X474" s="295"/>
      <c r="Y474" s="295"/>
      <c r="Z474" s="295"/>
      <c r="AA474" s="292">
        <f t="shared" si="498"/>
        <v>0</v>
      </c>
      <c r="AB474" s="292">
        <f t="shared" si="496"/>
        <v>0</v>
      </c>
      <c r="AC474" s="37" t="e">
        <f t="shared" si="497"/>
        <v>#DIV/0!</v>
      </c>
    </row>
    <row r="475" spans="2:29" ht="28.5" hidden="1" x14ac:dyDescent="0.2">
      <c r="B475" s="97" t="s">
        <v>1349</v>
      </c>
      <c r="C475" s="49" t="s">
        <v>1350</v>
      </c>
      <c r="D475" s="295"/>
      <c r="E475" s="291">
        <f>SUM('ADICIONES  2018'!C475:K475)</f>
        <v>0</v>
      </c>
      <c r="F475" s="295"/>
      <c r="G475" s="295"/>
      <c r="H475" s="295"/>
      <c r="I475" s="295"/>
      <c r="J475" s="295"/>
      <c r="K475" s="292">
        <f t="shared" si="370"/>
        <v>0</v>
      </c>
      <c r="L475" s="295"/>
      <c r="M475" s="295"/>
      <c r="N475" s="295"/>
      <c r="O475" s="295"/>
      <c r="P475" s="295"/>
      <c r="Q475" s="295"/>
      <c r="R475" s="292">
        <f t="shared" si="502"/>
        <v>0</v>
      </c>
      <c r="S475" s="295"/>
      <c r="T475" s="295"/>
      <c r="U475" s="295"/>
      <c r="V475" s="295"/>
      <c r="W475" s="295"/>
      <c r="X475" s="295"/>
      <c r="Y475" s="295"/>
      <c r="Z475" s="295"/>
      <c r="AA475" s="292">
        <f t="shared" si="498"/>
        <v>0</v>
      </c>
      <c r="AB475" s="292">
        <f t="shared" si="496"/>
        <v>0</v>
      </c>
      <c r="AC475" s="37" t="e">
        <f t="shared" si="497"/>
        <v>#DIV/0!</v>
      </c>
    </row>
    <row r="476" spans="2:29" ht="28.5" hidden="1" x14ac:dyDescent="0.2">
      <c r="B476" s="97" t="s">
        <v>1351</v>
      </c>
      <c r="C476" s="49" t="s">
        <v>1352</v>
      </c>
      <c r="D476" s="295"/>
      <c r="E476" s="291">
        <f>SUM('ADICIONES  2018'!C476:K476)</f>
        <v>0</v>
      </c>
      <c r="F476" s="295"/>
      <c r="G476" s="295"/>
      <c r="H476" s="295"/>
      <c r="I476" s="295"/>
      <c r="J476" s="295"/>
      <c r="K476" s="292">
        <f t="shared" si="370"/>
        <v>0</v>
      </c>
      <c r="L476" s="295"/>
      <c r="M476" s="295"/>
      <c r="N476" s="295"/>
      <c r="O476" s="295"/>
      <c r="P476" s="295"/>
      <c r="Q476" s="295"/>
      <c r="R476" s="292">
        <f t="shared" si="502"/>
        <v>0</v>
      </c>
      <c r="S476" s="295"/>
      <c r="T476" s="295"/>
      <c r="U476" s="295"/>
      <c r="V476" s="295"/>
      <c r="W476" s="295"/>
      <c r="X476" s="295"/>
      <c r="Y476" s="295"/>
      <c r="Z476" s="295"/>
      <c r="AA476" s="292">
        <f t="shared" si="498"/>
        <v>0</v>
      </c>
      <c r="AB476" s="292">
        <f t="shared" si="496"/>
        <v>0</v>
      </c>
      <c r="AC476" s="37" t="e">
        <f t="shared" si="497"/>
        <v>#DIV/0!</v>
      </c>
    </row>
    <row r="477" spans="2:29" ht="42.75" hidden="1" x14ac:dyDescent="0.2">
      <c r="B477" s="97" t="s">
        <v>1696</v>
      </c>
      <c r="C477" s="49" t="s">
        <v>1697</v>
      </c>
      <c r="D477" s="295"/>
      <c r="E477" s="291">
        <f>SUM('ADICIONES  2018'!C477:K477)</f>
        <v>0</v>
      </c>
      <c r="F477" s="295"/>
      <c r="G477" s="295"/>
      <c r="H477" s="295"/>
      <c r="I477" s="295"/>
      <c r="J477" s="295"/>
      <c r="K477" s="292">
        <f t="shared" si="370"/>
        <v>0</v>
      </c>
      <c r="L477" s="295"/>
      <c r="M477" s="295"/>
      <c r="N477" s="295"/>
      <c r="O477" s="295"/>
      <c r="P477" s="295"/>
      <c r="Q477" s="295"/>
      <c r="R477" s="292">
        <f t="shared" si="502"/>
        <v>0</v>
      </c>
      <c r="S477" s="295"/>
      <c r="T477" s="295"/>
      <c r="U477" s="295"/>
      <c r="V477" s="295"/>
      <c r="W477" s="295"/>
      <c r="X477" s="295"/>
      <c r="Y477" s="295"/>
      <c r="Z477" s="295"/>
      <c r="AA477" s="292">
        <f t="shared" si="498"/>
        <v>0</v>
      </c>
      <c r="AB477" s="292">
        <f t="shared" si="496"/>
        <v>0</v>
      </c>
      <c r="AC477" s="37" t="e">
        <f t="shared" si="497"/>
        <v>#DIV/0!</v>
      </c>
    </row>
    <row r="478" spans="2:29" ht="28.5" hidden="1" x14ac:dyDescent="0.2">
      <c r="B478" s="97" t="s">
        <v>1698</v>
      </c>
      <c r="C478" s="49" t="s">
        <v>1699</v>
      </c>
      <c r="D478" s="295"/>
      <c r="E478" s="291">
        <f>SUM('ADICIONES  2018'!C478:K478)</f>
        <v>0</v>
      </c>
      <c r="F478" s="295"/>
      <c r="G478" s="295"/>
      <c r="H478" s="295"/>
      <c r="I478" s="295"/>
      <c r="J478" s="295"/>
      <c r="K478" s="292">
        <f t="shared" si="370"/>
        <v>0</v>
      </c>
      <c r="L478" s="295"/>
      <c r="M478" s="295"/>
      <c r="N478" s="295"/>
      <c r="O478" s="295"/>
      <c r="P478" s="295"/>
      <c r="Q478" s="295"/>
      <c r="R478" s="292">
        <f t="shared" si="502"/>
        <v>0</v>
      </c>
      <c r="S478" s="295"/>
      <c r="T478" s="295"/>
      <c r="U478" s="295"/>
      <c r="V478" s="295"/>
      <c r="W478" s="295"/>
      <c r="X478" s="295"/>
      <c r="Y478" s="295"/>
      <c r="Z478" s="295"/>
      <c r="AA478" s="292">
        <f t="shared" si="498"/>
        <v>0</v>
      </c>
      <c r="AB478" s="292">
        <f t="shared" si="496"/>
        <v>0</v>
      </c>
      <c r="AC478" s="37" t="e">
        <f t="shared" si="497"/>
        <v>#DIV/0!</v>
      </c>
    </row>
    <row r="479" spans="2:29" ht="28.5" x14ac:dyDescent="0.2">
      <c r="B479" s="97" t="s">
        <v>1700</v>
      </c>
      <c r="C479" s="49" t="s">
        <v>1701</v>
      </c>
      <c r="D479" s="295"/>
      <c r="E479" s="291">
        <f>SUM('ADICIONES  2018'!C479:K479)</f>
        <v>0</v>
      </c>
      <c r="F479" s="295"/>
      <c r="G479" s="295"/>
      <c r="H479" s="295"/>
      <c r="I479" s="295"/>
      <c r="J479" s="295"/>
      <c r="K479" s="292">
        <f t="shared" si="370"/>
        <v>0</v>
      </c>
      <c r="L479" s="295"/>
      <c r="M479" s="295"/>
      <c r="N479" s="295"/>
      <c r="O479" s="295"/>
      <c r="P479" s="295"/>
      <c r="Q479" s="295"/>
      <c r="R479" s="292">
        <f t="shared" si="502"/>
        <v>0</v>
      </c>
      <c r="S479" s="295"/>
      <c r="T479" s="291">
        <v>1556237.97</v>
      </c>
      <c r="U479" s="295"/>
      <c r="V479" s="295"/>
      <c r="W479" s="295"/>
      <c r="X479" s="295"/>
      <c r="Y479" s="295"/>
      <c r="Z479" s="295"/>
      <c r="AA479" s="292">
        <f t="shared" si="498"/>
        <v>1556237.97</v>
      </c>
      <c r="AB479" s="292">
        <f t="shared" si="496"/>
        <v>1556237.97</v>
      </c>
      <c r="AC479" s="37">
        <v>0</v>
      </c>
    </row>
    <row r="480" spans="2:29" ht="28.5" hidden="1" x14ac:dyDescent="0.2">
      <c r="B480" s="97" t="s">
        <v>1702</v>
      </c>
      <c r="C480" s="49" t="s">
        <v>1703</v>
      </c>
      <c r="D480" s="295"/>
      <c r="E480" s="291">
        <f>SUM('ADICIONES  2018'!C480:K480)</f>
        <v>0</v>
      </c>
      <c r="F480" s="295"/>
      <c r="G480" s="295"/>
      <c r="H480" s="295"/>
      <c r="I480" s="295"/>
      <c r="J480" s="295"/>
      <c r="K480" s="292">
        <f t="shared" si="370"/>
        <v>0</v>
      </c>
      <c r="L480" s="295"/>
      <c r="M480" s="295"/>
      <c r="N480" s="295"/>
      <c r="O480" s="295"/>
      <c r="P480" s="295"/>
      <c r="Q480" s="295"/>
      <c r="R480" s="292">
        <f t="shared" si="502"/>
        <v>0</v>
      </c>
      <c r="S480" s="295"/>
      <c r="T480" s="295"/>
      <c r="U480" s="295"/>
      <c r="V480" s="295"/>
      <c r="W480" s="295"/>
      <c r="X480" s="295"/>
      <c r="Y480" s="295"/>
      <c r="Z480" s="295"/>
      <c r="AA480" s="292">
        <f t="shared" si="498"/>
        <v>0</v>
      </c>
      <c r="AB480" s="292">
        <f t="shared" si="496"/>
        <v>0</v>
      </c>
      <c r="AC480" s="37" t="e">
        <f t="shared" si="497"/>
        <v>#DIV/0!</v>
      </c>
    </row>
    <row r="481" spans="1:29" ht="28.5" hidden="1" x14ac:dyDescent="0.2">
      <c r="A481" s="430"/>
      <c r="B481" s="97" t="s">
        <v>1702</v>
      </c>
      <c r="C481" s="49" t="s">
        <v>1703</v>
      </c>
      <c r="D481" s="295"/>
      <c r="E481" s="291">
        <f>SUM('ADICIONES  2018'!C481:K481)</f>
        <v>0</v>
      </c>
      <c r="F481" s="295"/>
      <c r="G481" s="295"/>
      <c r="H481" s="295"/>
      <c r="I481" s="295"/>
      <c r="J481" s="295"/>
      <c r="K481" s="292">
        <f t="shared" si="370"/>
        <v>0</v>
      </c>
      <c r="L481" s="295"/>
      <c r="M481" s="295"/>
      <c r="N481" s="295"/>
      <c r="O481" s="295"/>
      <c r="P481" s="295"/>
      <c r="Q481" s="295"/>
      <c r="R481" s="292">
        <f t="shared" si="502"/>
        <v>0</v>
      </c>
      <c r="S481" s="295"/>
      <c r="T481" s="295"/>
      <c r="U481" s="295"/>
      <c r="V481" s="295"/>
      <c r="W481" s="295"/>
      <c r="X481" s="295"/>
      <c r="Y481" s="295"/>
      <c r="Z481" s="295"/>
      <c r="AA481" s="292">
        <f t="shared" ref="AA481" si="503">SUM(S481:Z481)</f>
        <v>0</v>
      </c>
      <c r="AB481" s="292">
        <f t="shared" ref="AB481" si="504">+R481+AA481</f>
        <v>0</v>
      </c>
      <c r="AC481" s="37" t="e">
        <f t="shared" ref="AC481" si="505">+AB481/K481</f>
        <v>#DIV/0!</v>
      </c>
    </row>
    <row r="482" spans="1:29" ht="28.5" x14ac:dyDescent="0.2">
      <c r="B482" s="97" t="s">
        <v>1704</v>
      </c>
      <c r="C482" s="49" t="s">
        <v>1705</v>
      </c>
      <c r="D482" s="295"/>
      <c r="E482" s="291">
        <f>SUM('ADICIONES  2018'!C482:K482)</f>
        <v>0</v>
      </c>
      <c r="F482" s="295"/>
      <c r="G482" s="295"/>
      <c r="H482" s="295"/>
      <c r="I482" s="295"/>
      <c r="J482" s="295"/>
      <c r="K482" s="292">
        <f t="shared" si="370"/>
        <v>0</v>
      </c>
      <c r="L482" s="295"/>
      <c r="M482" s="295"/>
      <c r="N482" s="295"/>
      <c r="O482" s="295"/>
      <c r="P482" s="295"/>
      <c r="Q482" s="295"/>
      <c r="R482" s="292">
        <f t="shared" si="502"/>
        <v>0</v>
      </c>
      <c r="S482" s="295"/>
      <c r="T482" s="291">
        <v>153384620.97999999</v>
      </c>
      <c r="U482" s="295"/>
      <c r="V482" s="295"/>
      <c r="W482" s="295"/>
      <c r="X482" s="295"/>
      <c r="Y482" s="295"/>
      <c r="Z482" s="295"/>
      <c r="AA482" s="292">
        <f t="shared" si="498"/>
        <v>153384620.97999999</v>
      </c>
      <c r="AB482" s="292">
        <f t="shared" si="496"/>
        <v>153384620.97999999</v>
      </c>
      <c r="AC482" s="37">
        <v>0</v>
      </c>
    </row>
    <row r="483" spans="1:29" ht="28.5" hidden="1" x14ac:dyDescent="0.2">
      <c r="B483" s="97" t="s">
        <v>1706</v>
      </c>
      <c r="C483" s="49" t="s">
        <v>1707</v>
      </c>
      <c r="D483" s="295"/>
      <c r="E483" s="291">
        <f>SUM('ADICIONES  2018'!C483:K483)</f>
        <v>0</v>
      </c>
      <c r="F483" s="295"/>
      <c r="G483" s="295"/>
      <c r="H483" s="295"/>
      <c r="I483" s="295"/>
      <c r="J483" s="295"/>
      <c r="K483" s="292">
        <f t="shared" si="370"/>
        <v>0</v>
      </c>
      <c r="L483" s="295"/>
      <c r="M483" s="295"/>
      <c r="N483" s="295"/>
      <c r="O483" s="295"/>
      <c r="P483" s="295"/>
      <c r="Q483" s="295"/>
      <c r="R483" s="292">
        <f t="shared" si="502"/>
        <v>0</v>
      </c>
      <c r="S483" s="295"/>
      <c r="T483" s="295"/>
      <c r="U483" s="295"/>
      <c r="V483" s="295"/>
      <c r="W483" s="295"/>
      <c r="X483" s="295"/>
      <c r="Y483" s="295"/>
      <c r="Z483" s="295"/>
      <c r="AA483" s="292">
        <f t="shared" si="498"/>
        <v>0</v>
      </c>
      <c r="AB483" s="292">
        <f t="shared" si="496"/>
        <v>0</v>
      </c>
      <c r="AC483" s="37" t="e">
        <f t="shared" si="497"/>
        <v>#DIV/0!</v>
      </c>
    </row>
    <row r="484" spans="1:29" ht="28.5" hidden="1" x14ac:dyDescent="0.2">
      <c r="B484" s="97" t="s">
        <v>1708</v>
      </c>
      <c r="C484" s="49" t="s">
        <v>1709</v>
      </c>
      <c r="D484" s="295"/>
      <c r="E484" s="291">
        <f>SUM('ADICIONES  2018'!C484:K484)</f>
        <v>0</v>
      </c>
      <c r="F484" s="295"/>
      <c r="G484" s="295"/>
      <c r="H484" s="295"/>
      <c r="I484" s="295"/>
      <c r="J484" s="295"/>
      <c r="K484" s="292">
        <f t="shared" si="370"/>
        <v>0</v>
      </c>
      <c r="L484" s="295"/>
      <c r="M484" s="295"/>
      <c r="N484" s="295"/>
      <c r="O484" s="295"/>
      <c r="P484" s="295"/>
      <c r="Q484" s="295"/>
      <c r="R484" s="292">
        <f t="shared" si="502"/>
        <v>0</v>
      </c>
      <c r="S484" s="295"/>
      <c r="T484" s="295"/>
      <c r="U484" s="295"/>
      <c r="V484" s="295"/>
      <c r="W484" s="295"/>
      <c r="X484" s="295"/>
      <c r="Y484" s="295"/>
      <c r="Z484" s="295"/>
      <c r="AA484" s="292">
        <f t="shared" si="498"/>
        <v>0</v>
      </c>
      <c r="AB484" s="292">
        <f t="shared" si="496"/>
        <v>0</v>
      </c>
      <c r="AC484" s="37" t="e">
        <f t="shared" si="497"/>
        <v>#DIV/0!</v>
      </c>
    </row>
    <row r="485" spans="1:29" ht="28.5" hidden="1" x14ac:dyDescent="0.2">
      <c r="B485" s="97" t="s">
        <v>1710</v>
      </c>
      <c r="C485" s="49" t="s">
        <v>1711</v>
      </c>
      <c r="D485" s="295"/>
      <c r="E485" s="291">
        <f>SUM('ADICIONES  2018'!C485:K485)</f>
        <v>0</v>
      </c>
      <c r="F485" s="295"/>
      <c r="G485" s="295"/>
      <c r="H485" s="295"/>
      <c r="I485" s="295"/>
      <c r="J485" s="295"/>
      <c r="K485" s="292">
        <f t="shared" si="370"/>
        <v>0</v>
      </c>
      <c r="L485" s="295"/>
      <c r="M485" s="295"/>
      <c r="N485" s="295"/>
      <c r="O485" s="295"/>
      <c r="P485" s="295"/>
      <c r="Q485" s="295"/>
      <c r="R485" s="292">
        <f t="shared" si="502"/>
        <v>0</v>
      </c>
      <c r="S485" s="295"/>
      <c r="T485" s="295"/>
      <c r="U485" s="295"/>
      <c r="V485" s="295"/>
      <c r="W485" s="295"/>
      <c r="X485" s="295"/>
      <c r="Y485" s="295"/>
      <c r="Z485" s="295"/>
      <c r="AA485" s="292">
        <f t="shared" si="498"/>
        <v>0</v>
      </c>
      <c r="AB485" s="292">
        <f t="shared" si="496"/>
        <v>0</v>
      </c>
      <c r="AC485" s="37" t="e">
        <f t="shared" si="497"/>
        <v>#DIV/0!</v>
      </c>
    </row>
    <row r="486" spans="1:29" ht="28.5" hidden="1" x14ac:dyDescent="0.2">
      <c r="A486" s="430"/>
      <c r="B486" s="97" t="s">
        <v>2623</v>
      </c>
      <c r="C486" s="49" t="s">
        <v>2624</v>
      </c>
      <c r="D486" s="295"/>
      <c r="E486" s="291">
        <f>SUM('ADICIONES  2018'!C486:K486)</f>
        <v>0</v>
      </c>
      <c r="F486" s="295"/>
      <c r="G486" s="295"/>
      <c r="H486" s="295"/>
      <c r="I486" s="295"/>
      <c r="J486" s="295"/>
      <c r="K486" s="292">
        <f t="shared" si="370"/>
        <v>0</v>
      </c>
      <c r="L486" s="295"/>
      <c r="M486" s="295"/>
      <c r="N486" s="295"/>
      <c r="O486" s="295"/>
      <c r="P486" s="295"/>
      <c r="Q486" s="295"/>
      <c r="R486" s="292">
        <f t="shared" si="502"/>
        <v>0</v>
      </c>
      <c r="S486" s="295"/>
      <c r="T486" s="295"/>
      <c r="U486" s="295"/>
      <c r="V486" s="295"/>
      <c r="W486" s="295"/>
      <c r="X486" s="295"/>
      <c r="Y486" s="295"/>
      <c r="Z486" s="295"/>
      <c r="AA486" s="292">
        <f t="shared" ref="AA486:AA494" si="506">SUM(S486:Z486)</f>
        <v>0</v>
      </c>
      <c r="AB486" s="292">
        <f t="shared" ref="AB486:AB494" si="507">+R486+AA486</f>
        <v>0</v>
      </c>
      <c r="AC486" s="37" t="e">
        <f t="shared" ref="AC486:AC494" si="508">+AB486/K486</f>
        <v>#DIV/0!</v>
      </c>
    </row>
    <row r="487" spans="1:29" ht="28.5" hidden="1" x14ac:dyDescent="0.2">
      <c r="A487" s="430"/>
      <c r="B487" s="97" t="s">
        <v>2625</v>
      </c>
      <c r="C487" s="49" t="s">
        <v>2626</v>
      </c>
      <c r="D487" s="295"/>
      <c r="E487" s="291">
        <f>SUM('ADICIONES  2018'!C487:K487)</f>
        <v>0</v>
      </c>
      <c r="F487" s="295"/>
      <c r="G487" s="295"/>
      <c r="H487" s="295"/>
      <c r="I487" s="295"/>
      <c r="J487" s="295"/>
      <c r="K487" s="292">
        <f t="shared" si="370"/>
        <v>0</v>
      </c>
      <c r="L487" s="295"/>
      <c r="M487" s="295"/>
      <c r="N487" s="295"/>
      <c r="O487" s="295"/>
      <c r="P487" s="295"/>
      <c r="Q487" s="295"/>
      <c r="R487" s="292">
        <f t="shared" si="502"/>
        <v>0</v>
      </c>
      <c r="S487" s="295"/>
      <c r="T487" s="295"/>
      <c r="U487" s="295"/>
      <c r="V487" s="295"/>
      <c r="W487" s="295"/>
      <c r="X487" s="295"/>
      <c r="Y487" s="295"/>
      <c r="Z487" s="295"/>
      <c r="AA487" s="292">
        <f t="shared" si="506"/>
        <v>0</v>
      </c>
      <c r="AB487" s="292">
        <f t="shared" si="507"/>
        <v>0</v>
      </c>
      <c r="AC487" s="37" t="e">
        <f t="shared" si="508"/>
        <v>#DIV/0!</v>
      </c>
    </row>
    <row r="488" spans="1:29" hidden="1" x14ac:dyDescent="0.2">
      <c r="A488" s="430"/>
      <c r="B488" s="97" t="s">
        <v>2627</v>
      </c>
      <c r="C488" s="49" t="s">
        <v>2628</v>
      </c>
      <c r="D488" s="295"/>
      <c r="E488" s="291">
        <f>SUM('ADICIONES  2018'!C488:K488)</f>
        <v>0</v>
      </c>
      <c r="F488" s="295"/>
      <c r="G488" s="295"/>
      <c r="H488" s="295"/>
      <c r="I488" s="295"/>
      <c r="J488" s="295"/>
      <c r="K488" s="292">
        <f t="shared" si="370"/>
        <v>0</v>
      </c>
      <c r="L488" s="295"/>
      <c r="M488" s="295"/>
      <c r="N488" s="295"/>
      <c r="O488" s="295"/>
      <c r="P488" s="295"/>
      <c r="Q488" s="295"/>
      <c r="R488" s="292">
        <f t="shared" si="502"/>
        <v>0</v>
      </c>
      <c r="S488" s="295"/>
      <c r="T488" s="295"/>
      <c r="U488" s="295"/>
      <c r="V488" s="295"/>
      <c r="W488" s="295"/>
      <c r="X488" s="295"/>
      <c r="Y488" s="295"/>
      <c r="Z488" s="295"/>
      <c r="AA488" s="292">
        <f t="shared" si="506"/>
        <v>0</v>
      </c>
      <c r="AB488" s="292">
        <f t="shared" si="507"/>
        <v>0</v>
      </c>
      <c r="AC488" s="37" t="e">
        <f t="shared" si="508"/>
        <v>#DIV/0!</v>
      </c>
    </row>
    <row r="489" spans="1:29" hidden="1" x14ac:dyDescent="0.2">
      <c r="A489" s="430"/>
      <c r="B489" s="97" t="s">
        <v>2629</v>
      </c>
      <c r="C489" s="49" t="s">
        <v>2630</v>
      </c>
      <c r="D489" s="295"/>
      <c r="E489" s="291">
        <f>SUM('ADICIONES  2018'!C489:K489)</f>
        <v>0</v>
      </c>
      <c r="F489" s="295"/>
      <c r="G489" s="295"/>
      <c r="H489" s="295"/>
      <c r="I489" s="295"/>
      <c r="J489" s="295"/>
      <c r="K489" s="292">
        <f t="shared" si="370"/>
        <v>0</v>
      </c>
      <c r="L489" s="295"/>
      <c r="M489" s="295"/>
      <c r="N489" s="295"/>
      <c r="O489" s="295"/>
      <c r="P489" s="295"/>
      <c r="Q489" s="295"/>
      <c r="R489" s="292">
        <f t="shared" si="502"/>
        <v>0</v>
      </c>
      <c r="S489" s="295"/>
      <c r="T489" s="295"/>
      <c r="U489" s="295"/>
      <c r="V489" s="295"/>
      <c r="W489" s="295"/>
      <c r="X489" s="295"/>
      <c r="Y489" s="295"/>
      <c r="Z489" s="295"/>
      <c r="AA489" s="292">
        <f t="shared" si="506"/>
        <v>0</v>
      </c>
      <c r="AB489" s="292">
        <f t="shared" si="507"/>
        <v>0</v>
      </c>
      <c r="AC489" s="37" t="e">
        <f t="shared" si="508"/>
        <v>#DIV/0!</v>
      </c>
    </row>
    <row r="490" spans="1:29" ht="28.5" hidden="1" x14ac:dyDescent="0.2">
      <c r="A490" s="430"/>
      <c r="B490" s="97" t="s">
        <v>2631</v>
      </c>
      <c r="C490" s="49" t="s">
        <v>2632</v>
      </c>
      <c r="D490" s="295"/>
      <c r="E490" s="291">
        <f>SUM('ADICIONES  2018'!C490:K490)</f>
        <v>0</v>
      </c>
      <c r="F490" s="295"/>
      <c r="G490" s="295"/>
      <c r="H490" s="295"/>
      <c r="I490" s="295"/>
      <c r="J490" s="295"/>
      <c r="K490" s="292">
        <f t="shared" si="370"/>
        <v>0</v>
      </c>
      <c r="L490" s="295"/>
      <c r="M490" s="295"/>
      <c r="N490" s="295"/>
      <c r="O490" s="295"/>
      <c r="P490" s="295"/>
      <c r="Q490" s="295"/>
      <c r="R490" s="292">
        <f t="shared" si="502"/>
        <v>0</v>
      </c>
      <c r="S490" s="295"/>
      <c r="T490" s="295"/>
      <c r="U490" s="295"/>
      <c r="V490" s="295"/>
      <c r="W490" s="295"/>
      <c r="X490" s="295"/>
      <c r="Y490" s="295"/>
      <c r="Z490" s="295"/>
      <c r="AA490" s="292">
        <f t="shared" si="506"/>
        <v>0</v>
      </c>
      <c r="AB490" s="292">
        <f t="shared" si="507"/>
        <v>0</v>
      </c>
      <c r="AC490" s="37" t="e">
        <f t="shared" si="508"/>
        <v>#DIV/0!</v>
      </c>
    </row>
    <row r="491" spans="1:29" ht="28.5" hidden="1" x14ac:dyDescent="0.2">
      <c r="A491" s="430"/>
      <c r="B491" s="97" t="s">
        <v>2633</v>
      </c>
      <c r="C491" s="49" t="s">
        <v>2634</v>
      </c>
      <c r="D491" s="295"/>
      <c r="E491" s="291">
        <f>SUM('ADICIONES  2018'!C491:K491)</f>
        <v>0</v>
      </c>
      <c r="F491" s="295"/>
      <c r="G491" s="295"/>
      <c r="H491" s="295"/>
      <c r="I491" s="295"/>
      <c r="J491" s="295"/>
      <c r="K491" s="292">
        <f t="shared" si="370"/>
        <v>0</v>
      </c>
      <c r="L491" s="295"/>
      <c r="M491" s="295"/>
      <c r="N491" s="295"/>
      <c r="O491" s="295"/>
      <c r="P491" s="295"/>
      <c r="Q491" s="295"/>
      <c r="R491" s="292">
        <f t="shared" si="502"/>
        <v>0</v>
      </c>
      <c r="S491" s="295"/>
      <c r="T491" s="295"/>
      <c r="U491" s="295"/>
      <c r="V491" s="295"/>
      <c r="W491" s="295"/>
      <c r="X491" s="295"/>
      <c r="Y491" s="295"/>
      <c r="Z491" s="295"/>
      <c r="AA491" s="292">
        <f t="shared" si="506"/>
        <v>0</v>
      </c>
      <c r="AB491" s="292">
        <f t="shared" si="507"/>
        <v>0</v>
      </c>
      <c r="AC491" s="37" t="e">
        <f t="shared" si="508"/>
        <v>#DIV/0!</v>
      </c>
    </row>
    <row r="492" spans="1:29" ht="42.75" hidden="1" x14ac:dyDescent="0.2">
      <c r="A492" s="430"/>
      <c r="B492" s="97" t="s">
        <v>2635</v>
      </c>
      <c r="C492" s="49" t="s">
        <v>2636</v>
      </c>
      <c r="D492" s="295"/>
      <c r="E492" s="291">
        <f>SUM('ADICIONES  2018'!C492:K492)</f>
        <v>0</v>
      </c>
      <c r="F492" s="295"/>
      <c r="G492" s="295"/>
      <c r="H492" s="295"/>
      <c r="I492" s="295"/>
      <c r="J492" s="295"/>
      <c r="K492" s="292">
        <f t="shared" si="370"/>
        <v>0</v>
      </c>
      <c r="L492" s="295"/>
      <c r="M492" s="295"/>
      <c r="N492" s="295"/>
      <c r="O492" s="295"/>
      <c r="P492" s="295"/>
      <c r="Q492" s="295"/>
      <c r="R492" s="292">
        <f t="shared" si="502"/>
        <v>0</v>
      </c>
      <c r="S492" s="295"/>
      <c r="T492" s="295"/>
      <c r="U492" s="295"/>
      <c r="V492" s="295"/>
      <c r="W492" s="295"/>
      <c r="X492" s="295"/>
      <c r="Y492" s="295"/>
      <c r="Z492" s="295"/>
      <c r="AA492" s="292">
        <f t="shared" si="506"/>
        <v>0</v>
      </c>
      <c r="AB492" s="292">
        <f t="shared" si="507"/>
        <v>0</v>
      </c>
      <c r="AC492" s="37" t="e">
        <f t="shared" si="508"/>
        <v>#DIV/0!</v>
      </c>
    </row>
    <row r="493" spans="1:29" ht="28.5" hidden="1" x14ac:dyDescent="0.2">
      <c r="A493" s="430"/>
      <c r="B493" s="97" t="s">
        <v>2637</v>
      </c>
      <c r="C493" s="49" t="s">
        <v>2638</v>
      </c>
      <c r="D493" s="295"/>
      <c r="E493" s="291">
        <f>SUM('ADICIONES  2018'!C493:K493)</f>
        <v>0</v>
      </c>
      <c r="F493" s="295"/>
      <c r="G493" s="295"/>
      <c r="H493" s="295"/>
      <c r="I493" s="295"/>
      <c r="J493" s="295"/>
      <c r="K493" s="292">
        <f t="shared" si="370"/>
        <v>0</v>
      </c>
      <c r="L493" s="295"/>
      <c r="M493" s="295"/>
      <c r="N493" s="295"/>
      <c r="O493" s="295"/>
      <c r="P493" s="295"/>
      <c r="Q493" s="295"/>
      <c r="R493" s="292">
        <f t="shared" si="502"/>
        <v>0</v>
      </c>
      <c r="S493" s="295"/>
      <c r="T493" s="295"/>
      <c r="U493" s="295"/>
      <c r="V493" s="295"/>
      <c r="W493" s="295"/>
      <c r="X493" s="295"/>
      <c r="Y493" s="295"/>
      <c r="Z493" s="295"/>
      <c r="AA493" s="292">
        <f t="shared" si="506"/>
        <v>0</v>
      </c>
      <c r="AB493" s="292">
        <f t="shared" si="507"/>
        <v>0</v>
      </c>
      <c r="AC493" s="37" t="e">
        <f t="shared" si="508"/>
        <v>#DIV/0!</v>
      </c>
    </row>
    <row r="494" spans="1:29" ht="57" hidden="1" x14ac:dyDescent="0.2">
      <c r="A494" s="430"/>
      <c r="B494" s="97" t="s">
        <v>2639</v>
      </c>
      <c r="C494" s="49" t="s">
        <v>2640</v>
      </c>
      <c r="D494" s="295"/>
      <c r="E494" s="291">
        <f>SUM('ADICIONES  2018'!C494:K494)</f>
        <v>0</v>
      </c>
      <c r="F494" s="295"/>
      <c r="G494" s="295"/>
      <c r="H494" s="295"/>
      <c r="I494" s="295"/>
      <c r="J494" s="295"/>
      <c r="K494" s="292">
        <f t="shared" si="370"/>
        <v>0</v>
      </c>
      <c r="L494" s="295"/>
      <c r="M494" s="295"/>
      <c r="N494" s="295"/>
      <c r="O494" s="295"/>
      <c r="P494" s="295"/>
      <c r="Q494" s="295"/>
      <c r="R494" s="292">
        <f t="shared" si="502"/>
        <v>0</v>
      </c>
      <c r="S494" s="295"/>
      <c r="T494" s="295"/>
      <c r="U494" s="295"/>
      <c r="V494" s="295"/>
      <c r="W494" s="295"/>
      <c r="X494" s="295"/>
      <c r="Y494" s="295"/>
      <c r="Z494" s="295"/>
      <c r="AA494" s="292">
        <f t="shared" si="506"/>
        <v>0</v>
      </c>
      <c r="AB494" s="292">
        <f t="shared" si="507"/>
        <v>0</v>
      </c>
      <c r="AC494" s="37" t="e">
        <f t="shared" si="508"/>
        <v>#DIV/0!</v>
      </c>
    </row>
    <row r="495" spans="1:29" s="79" customFormat="1" ht="63" hidden="1" x14ac:dyDescent="0.2">
      <c r="A495" s="412"/>
      <c r="B495" s="111" t="s">
        <v>1712</v>
      </c>
      <c r="C495" s="108" t="s">
        <v>1713</v>
      </c>
      <c r="D495" s="106">
        <f>+D496</f>
        <v>0</v>
      </c>
      <c r="E495" s="106">
        <f>SUM('ADICIONES  2018'!C495:K495)</f>
        <v>0</v>
      </c>
      <c r="F495" s="106">
        <f t="shared" ref="F495:J495" si="509">+F496</f>
        <v>0</v>
      </c>
      <c r="G495" s="106">
        <f t="shared" si="509"/>
        <v>0</v>
      </c>
      <c r="H495" s="106">
        <f t="shared" si="509"/>
        <v>0</v>
      </c>
      <c r="I495" s="106">
        <f t="shared" si="509"/>
        <v>0</v>
      </c>
      <c r="J495" s="106">
        <f t="shared" si="509"/>
        <v>0</v>
      </c>
      <c r="K495" s="290">
        <f t="shared" si="370"/>
        <v>0</v>
      </c>
      <c r="L495" s="106">
        <f t="shared" ref="L495:Q495" si="510">+L496</f>
        <v>0</v>
      </c>
      <c r="M495" s="106">
        <f t="shared" si="510"/>
        <v>0</v>
      </c>
      <c r="N495" s="106">
        <f t="shared" si="510"/>
        <v>0</v>
      </c>
      <c r="O495" s="106">
        <f t="shared" si="510"/>
        <v>0</v>
      </c>
      <c r="P495" s="106">
        <f t="shared" si="510"/>
        <v>0</v>
      </c>
      <c r="Q495" s="106">
        <f t="shared" si="510"/>
        <v>0</v>
      </c>
      <c r="R495" s="290">
        <f t="shared" si="502"/>
        <v>0</v>
      </c>
      <c r="S495" s="106">
        <f t="shared" ref="S495:Z495" si="511">+S496</f>
        <v>0</v>
      </c>
      <c r="T495" s="106">
        <f t="shared" si="511"/>
        <v>0</v>
      </c>
      <c r="U495" s="106">
        <f t="shared" si="511"/>
        <v>0</v>
      </c>
      <c r="V495" s="106">
        <f t="shared" si="511"/>
        <v>0</v>
      </c>
      <c r="W495" s="106">
        <f t="shared" si="511"/>
        <v>0</v>
      </c>
      <c r="X495" s="106">
        <f t="shared" si="511"/>
        <v>0</v>
      </c>
      <c r="Y495" s="106">
        <f t="shared" si="511"/>
        <v>0</v>
      </c>
      <c r="Z495" s="106">
        <f t="shared" si="511"/>
        <v>0</v>
      </c>
      <c r="AA495" s="290">
        <f t="shared" si="498"/>
        <v>0</v>
      </c>
      <c r="AB495" s="290">
        <f t="shared" si="496"/>
        <v>0</v>
      </c>
      <c r="AC495" s="105" t="e">
        <f t="shared" si="497"/>
        <v>#DIV/0!</v>
      </c>
    </row>
    <row r="496" spans="1:29" ht="28.5" hidden="1" x14ac:dyDescent="0.2">
      <c r="B496" s="97" t="s">
        <v>1714</v>
      </c>
      <c r="C496" s="49" t="s">
        <v>1715</v>
      </c>
      <c r="D496" s="295"/>
      <c r="E496" s="291">
        <f>SUM('ADICIONES  2018'!C496:K496)</f>
        <v>0</v>
      </c>
      <c r="F496" s="295"/>
      <c r="G496" s="295"/>
      <c r="H496" s="295"/>
      <c r="I496" s="295"/>
      <c r="J496" s="295"/>
      <c r="K496" s="292">
        <f t="shared" si="370"/>
        <v>0</v>
      </c>
      <c r="L496" s="295"/>
      <c r="M496" s="295"/>
      <c r="N496" s="295"/>
      <c r="O496" s="295"/>
      <c r="P496" s="295"/>
      <c r="Q496" s="295"/>
      <c r="R496" s="292">
        <f t="shared" si="502"/>
        <v>0</v>
      </c>
      <c r="S496" s="295"/>
      <c r="T496" s="295"/>
      <c r="U496" s="295"/>
      <c r="V496" s="295"/>
      <c r="W496" s="295"/>
      <c r="X496" s="295"/>
      <c r="Y496" s="295"/>
      <c r="Z496" s="295"/>
      <c r="AA496" s="290">
        <f t="shared" si="498"/>
        <v>0</v>
      </c>
      <c r="AB496" s="290">
        <f t="shared" si="496"/>
        <v>0</v>
      </c>
      <c r="AC496" s="105" t="e">
        <f t="shared" si="497"/>
        <v>#DIV/0!</v>
      </c>
    </row>
    <row r="497" spans="1:29" s="79" customFormat="1" ht="15.75" hidden="1" x14ac:dyDescent="0.2">
      <c r="A497" s="412">
        <v>1</v>
      </c>
      <c r="B497" s="111" t="s">
        <v>1716</v>
      </c>
      <c r="C497" s="108" t="s">
        <v>1205</v>
      </c>
      <c r="D497" s="106">
        <f>+D498</f>
        <v>0</v>
      </c>
      <c r="E497" s="106">
        <f>SUM('ADICIONES  2018'!C497:K497)</f>
        <v>0</v>
      </c>
      <c r="F497" s="106">
        <f t="shared" ref="F497:J499" si="512">+F498</f>
        <v>0</v>
      </c>
      <c r="G497" s="106">
        <f t="shared" si="512"/>
        <v>0</v>
      </c>
      <c r="H497" s="106">
        <f t="shared" si="512"/>
        <v>0</v>
      </c>
      <c r="I497" s="106">
        <f t="shared" si="512"/>
        <v>0</v>
      </c>
      <c r="J497" s="106">
        <f t="shared" si="512"/>
        <v>0</v>
      </c>
      <c r="K497" s="290">
        <f t="shared" si="370"/>
        <v>0</v>
      </c>
      <c r="L497" s="106">
        <f t="shared" ref="L497:Q499" si="513">+L498</f>
        <v>0</v>
      </c>
      <c r="M497" s="106">
        <f t="shared" si="513"/>
        <v>0</v>
      </c>
      <c r="N497" s="106">
        <f t="shared" si="513"/>
        <v>0</v>
      </c>
      <c r="O497" s="106">
        <f t="shared" si="513"/>
        <v>0</v>
      </c>
      <c r="P497" s="106">
        <f t="shared" si="513"/>
        <v>0</v>
      </c>
      <c r="Q497" s="106">
        <f t="shared" si="513"/>
        <v>0</v>
      </c>
      <c r="R497" s="290">
        <f t="shared" si="502"/>
        <v>0</v>
      </c>
      <c r="S497" s="106">
        <f t="shared" ref="S497:Z499" si="514">+S498</f>
        <v>0</v>
      </c>
      <c r="T497" s="106">
        <f t="shared" si="514"/>
        <v>0</v>
      </c>
      <c r="U497" s="106">
        <f t="shared" si="514"/>
        <v>0</v>
      </c>
      <c r="V497" s="106">
        <f t="shared" si="514"/>
        <v>0</v>
      </c>
      <c r="W497" s="106">
        <f t="shared" si="514"/>
        <v>0</v>
      </c>
      <c r="X497" s="106">
        <f t="shared" si="514"/>
        <v>0</v>
      </c>
      <c r="Y497" s="106">
        <f t="shared" si="514"/>
        <v>0</v>
      </c>
      <c r="Z497" s="106">
        <f t="shared" si="514"/>
        <v>0</v>
      </c>
      <c r="AA497" s="290">
        <f t="shared" si="498"/>
        <v>0</v>
      </c>
      <c r="AB497" s="290">
        <f t="shared" si="496"/>
        <v>0</v>
      </c>
      <c r="AC497" s="105" t="e">
        <f t="shared" si="497"/>
        <v>#DIV/0!</v>
      </c>
    </row>
    <row r="498" spans="1:29" s="79" customFormat="1" ht="15.75" hidden="1" x14ac:dyDescent="0.2">
      <c r="A498" s="412"/>
      <c r="B498" s="111" t="s">
        <v>1717</v>
      </c>
      <c r="C498" s="108" t="s">
        <v>1718</v>
      </c>
      <c r="D498" s="106">
        <f>+D499</f>
        <v>0</v>
      </c>
      <c r="E498" s="106">
        <f>SUM('ADICIONES  2018'!C498:K498)</f>
        <v>0</v>
      </c>
      <c r="F498" s="106">
        <f t="shared" si="512"/>
        <v>0</v>
      </c>
      <c r="G498" s="106">
        <f t="shared" si="512"/>
        <v>0</v>
      </c>
      <c r="H498" s="106">
        <f t="shared" si="512"/>
        <v>0</v>
      </c>
      <c r="I498" s="106">
        <f t="shared" si="512"/>
        <v>0</v>
      </c>
      <c r="J498" s="106">
        <f t="shared" si="512"/>
        <v>0</v>
      </c>
      <c r="K498" s="290">
        <f t="shared" si="370"/>
        <v>0</v>
      </c>
      <c r="L498" s="106">
        <f t="shared" si="513"/>
        <v>0</v>
      </c>
      <c r="M498" s="106">
        <f t="shared" si="513"/>
        <v>0</v>
      </c>
      <c r="N498" s="106">
        <f t="shared" si="513"/>
        <v>0</v>
      </c>
      <c r="O498" s="106">
        <f t="shared" si="513"/>
        <v>0</v>
      </c>
      <c r="P498" s="106">
        <f t="shared" si="513"/>
        <v>0</v>
      </c>
      <c r="Q498" s="106">
        <f t="shared" si="513"/>
        <v>0</v>
      </c>
      <c r="R498" s="290">
        <f t="shared" si="502"/>
        <v>0</v>
      </c>
      <c r="S498" s="106">
        <f t="shared" si="514"/>
        <v>0</v>
      </c>
      <c r="T498" s="106">
        <f t="shared" si="514"/>
        <v>0</v>
      </c>
      <c r="U498" s="106">
        <f t="shared" si="514"/>
        <v>0</v>
      </c>
      <c r="V498" s="106">
        <f t="shared" si="514"/>
        <v>0</v>
      </c>
      <c r="W498" s="106">
        <f t="shared" si="514"/>
        <v>0</v>
      </c>
      <c r="X498" s="106">
        <f t="shared" si="514"/>
        <v>0</v>
      </c>
      <c r="Y498" s="106">
        <f t="shared" si="514"/>
        <v>0</v>
      </c>
      <c r="Z498" s="106">
        <f t="shared" si="514"/>
        <v>0</v>
      </c>
      <c r="AA498" s="290">
        <f t="shared" si="498"/>
        <v>0</v>
      </c>
      <c r="AB498" s="290">
        <f t="shared" si="496"/>
        <v>0</v>
      </c>
      <c r="AC498" s="105" t="e">
        <f t="shared" si="497"/>
        <v>#DIV/0!</v>
      </c>
    </row>
    <row r="499" spans="1:29" s="79" customFormat="1" ht="15.75" hidden="1" x14ac:dyDescent="0.2">
      <c r="A499" s="412"/>
      <c r="B499" s="111" t="s">
        <v>1719</v>
      </c>
      <c r="C499" s="108" t="s">
        <v>1720</v>
      </c>
      <c r="D499" s="106">
        <f>+D500</f>
        <v>0</v>
      </c>
      <c r="E499" s="106">
        <f>SUM('ADICIONES  2018'!C499:K499)</f>
        <v>0</v>
      </c>
      <c r="F499" s="106">
        <f t="shared" si="512"/>
        <v>0</v>
      </c>
      <c r="G499" s="106">
        <f t="shared" si="512"/>
        <v>0</v>
      </c>
      <c r="H499" s="106">
        <f t="shared" si="512"/>
        <v>0</v>
      </c>
      <c r="I499" s="106">
        <f t="shared" si="512"/>
        <v>0</v>
      </c>
      <c r="J499" s="106">
        <f t="shared" si="512"/>
        <v>0</v>
      </c>
      <c r="K499" s="290">
        <f t="shared" si="370"/>
        <v>0</v>
      </c>
      <c r="L499" s="106">
        <f t="shared" si="513"/>
        <v>0</v>
      </c>
      <c r="M499" s="106">
        <f t="shared" si="513"/>
        <v>0</v>
      </c>
      <c r="N499" s="106">
        <f t="shared" si="513"/>
        <v>0</v>
      </c>
      <c r="O499" s="106">
        <f t="shared" si="513"/>
        <v>0</v>
      </c>
      <c r="P499" s="106">
        <f t="shared" si="513"/>
        <v>0</v>
      </c>
      <c r="Q499" s="106">
        <f t="shared" si="513"/>
        <v>0</v>
      </c>
      <c r="R499" s="290">
        <f t="shared" si="502"/>
        <v>0</v>
      </c>
      <c r="S499" s="106">
        <f t="shared" si="514"/>
        <v>0</v>
      </c>
      <c r="T499" s="106">
        <f t="shared" si="514"/>
        <v>0</v>
      </c>
      <c r="U499" s="106">
        <f t="shared" si="514"/>
        <v>0</v>
      </c>
      <c r="V499" s="106">
        <f t="shared" si="514"/>
        <v>0</v>
      </c>
      <c r="W499" s="106">
        <f t="shared" si="514"/>
        <v>0</v>
      </c>
      <c r="X499" s="106">
        <f t="shared" si="514"/>
        <v>0</v>
      </c>
      <c r="Y499" s="106">
        <f t="shared" si="514"/>
        <v>0</v>
      </c>
      <c r="Z499" s="106">
        <f t="shared" si="514"/>
        <v>0</v>
      </c>
      <c r="AA499" s="290">
        <f t="shared" si="498"/>
        <v>0</v>
      </c>
      <c r="AB499" s="290">
        <f t="shared" si="496"/>
        <v>0</v>
      </c>
      <c r="AC499" s="105" t="e">
        <f t="shared" si="497"/>
        <v>#DIV/0!</v>
      </c>
    </row>
    <row r="500" spans="1:29" hidden="1" x14ac:dyDescent="0.2">
      <c r="A500" s="413">
        <v>1</v>
      </c>
      <c r="B500" s="97" t="s">
        <v>1721</v>
      </c>
      <c r="C500" s="49" t="s">
        <v>1722</v>
      </c>
      <c r="D500" s="295"/>
      <c r="E500" s="291">
        <f>SUM('ADICIONES  2018'!C500:K500)</f>
        <v>0</v>
      </c>
      <c r="F500" s="295"/>
      <c r="G500" s="295"/>
      <c r="H500" s="295"/>
      <c r="I500" s="295"/>
      <c r="J500" s="295"/>
      <c r="K500" s="292">
        <f t="shared" si="370"/>
        <v>0</v>
      </c>
      <c r="L500" s="295"/>
      <c r="M500" s="295"/>
      <c r="N500" s="295"/>
      <c r="O500" s="295"/>
      <c r="P500" s="295"/>
      <c r="Q500" s="295"/>
      <c r="R500" s="292">
        <f t="shared" si="502"/>
        <v>0</v>
      </c>
      <c r="S500" s="295"/>
      <c r="T500" s="295"/>
      <c r="U500" s="295"/>
      <c r="V500" s="295"/>
      <c r="W500" s="295"/>
      <c r="X500" s="295"/>
      <c r="Y500" s="295"/>
      <c r="Z500" s="295"/>
      <c r="AA500" s="292">
        <f t="shared" si="498"/>
        <v>0</v>
      </c>
      <c r="AB500" s="292">
        <f t="shared" si="496"/>
        <v>0</v>
      </c>
      <c r="AC500" s="37" t="e">
        <f t="shared" si="497"/>
        <v>#DIV/0!</v>
      </c>
    </row>
    <row r="501" spans="1:29" s="79" customFormat="1" ht="15.75" x14ac:dyDescent="0.2">
      <c r="A501" s="412">
        <v>1</v>
      </c>
      <c r="B501" s="111" t="s">
        <v>799</v>
      </c>
      <c r="C501" s="107" t="s">
        <v>174</v>
      </c>
      <c r="D501" s="106">
        <f>+D502</f>
        <v>455507651.30000001</v>
      </c>
      <c r="E501" s="106">
        <f>SUM('ADICIONES  2018'!C501:K501)</f>
        <v>371784136339.14014</v>
      </c>
      <c r="F501" s="106">
        <f t="shared" ref="F501:J502" si="515">+F502</f>
        <v>891267637.43999994</v>
      </c>
      <c r="G501" s="106">
        <f t="shared" si="515"/>
        <v>0</v>
      </c>
      <c r="H501" s="106">
        <f t="shared" si="515"/>
        <v>0</v>
      </c>
      <c r="I501" s="106">
        <f t="shared" si="515"/>
        <v>0</v>
      </c>
      <c r="J501" s="106">
        <f t="shared" si="515"/>
        <v>0</v>
      </c>
      <c r="K501" s="290">
        <f t="shared" si="370"/>
        <v>371348376353.00012</v>
      </c>
      <c r="L501" s="106">
        <f t="shared" ref="L501:Q502" si="516">+L502</f>
        <v>0</v>
      </c>
      <c r="M501" s="106">
        <f t="shared" si="516"/>
        <v>0</v>
      </c>
      <c r="N501" s="106">
        <f t="shared" si="516"/>
        <v>0</v>
      </c>
      <c r="O501" s="106">
        <f t="shared" si="516"/>
        <v>0</v>
      </c>
      <c r="P501" s="106">
        <f t="shared" si="516"/>
        <v>230882544641.06006</v>
      </c>
      <c r="Q501" s="106">
        <f t="shared" si="516"/>
        <v>0</v>
      </c>
      <c r="R501" s="290">
        <f t="shared" ref="R501:R502" si="517">SUM(L501:Q501)</f>
        <v>230882544641.06006</v>
      </c>
      <c r="S501" s="106">
        <f t="shared" ref="S501:Z502" si="518">+S502</f>
        <v>0</v>
      </c>
      <c r="T501" s="106">
        <f t="shared" si="518"/>
        <v>306946957.92999995</v>
      </c>
      <c r="U501" s="106">
        <f t="shared" si="518"/>
        <v>90527759312.070007</v>
      </c>
      <c r="V501" s="106">
        <f t="shared" si="518"/>
        <v>0</v>
      </c>
      <c r="W501" s="106">
        <f t="shared" si="518"/>
        <v>0</v>
      </c>
      <c r="X501" s="106">
        <f t="shared" si="518"/>
        <v>0</v>
      </c>
      <c r="Y501" s="106">
        <f t="shared" si="518"/>
        <v>-11842998233.43</v>
      </c>
      <c r="Z501" s="106">
        <f t="shared" si="518"/>
        <v>0</v>
      </c>
      <c r="AA501" s="290">
        <f t="shared" si="498"/>
        <v>78991708036.570007</v>
      </c>
      <c r="AB501" s="290">
        <f t="shared" si="496"/>
        <v>309874252677.63007</v>
      </c>
      <c r="AC501" s="105">
        <f t="shared" si="497"/>
        <v>0.83445700159212932</v>
      </c>
    </row>
    <row r="502" spans="1:29" s="79" customFormat="1" ht="15.75" x14ac:dyDescent="0.2">
      <c r="A502" s="412"/>
      <c r="B502" s="135" t="s">
        <v>352</v>
      </c>
      <c r="C502" s="107" t="s">
        <v>175</v>
      </c>
      <c r="D502" s="106">
        <f>+D503</f>
        <v>455507651.30000001</v>
      </c>
      <c r="E502" s="106">
        <f>SUM('ADICIONES  2018'!C502:K502)</f>
        <v>371784136339.14014</v>
      </c>
      <c r="F502" s="106">
        <f t="shared" si="515"/>
        <v>891267637.43999994</v>
      </c>
      <c r="G502" s="106">
        <f t="shared" si="515"/>
        <v>0</v>
      </c>
      <c r="H502" s="106">
        <f t="shared" si="515"/>
        <v>0</v>
      </c>
      <c r="I502" s="106">
        <f t="shared" si="515"/>
        <v>0</v>
      </c>
      <c r="J502" s="106">
        <f t="shared" si="515"/>
        <v>0</v>
      </c>
      <c r="K502" s="290">
        <f t="shared" si="370"/>
        <v>371348376353.00012</v>
      </c>
      <c r="L502" s="106">
        <f t="shared" si="516"/>
        <v>0</v>
      </c>
      <c r="M502" s="106">
        <f t="shared" si="516"/>
        <v>0</v>
      </c>
      <c r="N502" s="106">
        <f t="shared" si="516"/>
        <v>0</v>
      </c>
      <c r="O502" s="106">
        <f t="shared" si="516"/>
        <v>0</v>
      </c>
      <c r="P502" s="106">
        <f t="shared" si="516"/>
        <v>230882544641.06006</v>
      </c>
      <c r="Q502" s="106">
        <f t="shared" si="516"/>
        <v>0</v>
      </c>
      <c r="R502" s="290">
        <f t="shared" si="517"/>
        <v>230882544641.06006</v>
      </c>
      <c r="S502" s="106">
        <f t="shared" si="518"/>
        <v>0</v>
      </c>
      <c r="T502" s="106">
        <f t="shared" si="518"/>
        <v>306946957.92999995</v>
      </c>
      <c r="U502" s="106">
        <f t="shared" si="518"/>
        <v>90527759312.070007</v>
      </c>
      <c r="V502" s="106">
        <f t="shared" si="518"/>
        <v>0</v>
      </c>
      <c r="W502" s="106">
        <f t="shared" si="518"/>
        <v>0</v>
      </c>
      <c r="X502" s="106">
        <f t="shared" si="518"/>
        <v>0</v>
      </c>
      <c r="Y502" s="106">
        <f t="shared" si="518"/>
        <v>-11842998233.43</v>
      </c>
      <c r="Z502" s="106">
        <f t="shared" si="518"/>
        <v>0</v>
      </c>
      <c r="AA502" s="290">
        <f t="shared" si="498"/>
        <v>78991708036.570007</v>
      </c>
      <c r="AB502" s="290">
        <f t="shared" si="496"/>
        <v>309874252677.63007</v>
      </c>
      <c r="AC502" s="105">
        <f t="shared" si="497"/>
        <v>0.83445700159212932</v>
      </c>
    </row>
    <row r="503" spans="1:29" s="79" customFormat="1" ht="31.5" x14ac:dyDescent="0.2">
      <c r="A503" s="412"/>
      <c r="B503" s="135" t="s">
        <v>353</v>
      </c>
      <c r="C503" s="107" t="s">
        <v>354</v>
      </c>
      <c r="D503" s="106">
        <f>+D504+D517</f>
        <v>455507651.30000001</v>
      </c>
      <c r="E503" s="106">
        <f>SUM('ADICIONES  2018'!C503:K503)</f>
        <v>371784136339.14014</v>
      </c>
      <c r="F503" s="106">
        <f t="shared" ref="F503:J503" si="519">+F504+F517</f>
        <v>891267637.43999994</v>
      </c>
      <c r="G503" s="106">
        <f t="shared" si="519"/>
        <v>0</v>
      </c>
      <c r="H503" s="106">
        <f t="shared" si="519"/>
        <v>0</v>
      </c>
      <c r="I503" s="106">
        <f t="shared" si="519"/>
        <v>0</v>
      </c>
      <c r="J503" s="106">
        <f t="shared" si="519"/>
        <v>0</v>
      </c>
      <c r="K503" s="290">
        <f t="shared" ref="K503:K757" si="520">+D503+E503-F503+G503-H503</f>
        <v>371348376353.00012</v>
      </c>
      <c r="L503" s="106">
        <f t="shared" ref="L503:Q503" si="521">+L504+L517</f>
        <v>0</v>
      </c>
      <c r="M503" s="106">
        <f t="shared" si="521"/>
        <v>0</v>
      </c>
      <c r="N503" s="106">
        <f t="shared" si="521"/>
        <v>0</v>
      </c>
      <c r="O503" s="106">
        <f t="shared" si="521"/>
        <v>0</v>
      </c>
      <c r="P503" s="106">
        <f t="shared" si="521"/>
        <v>230882544641.06006</v>
      </c>
      <c r="Q503" s="106">
        <f t="shared" si="521"/>
        <v>0</v>
      </c>
      <c r="R503" s="290">
        <f t="shared" ref="R503:R807" si="522">SUM(L503:Q503)</f>
        <v>230882544641.06006</v>
      </c>
      <c r="S503" s="106">
        <f t="shared" ref="S503:Z503" si="523">+S504+S517</f>
        <v>0</v>
      </c>
      <c r="T503" s="106">
        <f t="shared" si="523"/>
        <v>306946957.92999995</v>
      </c>
      <c r="U503" s="106">
        <f t="shared" si="523"/>
        <v>90527759312.070007</v>
      </c>
      <c r="V503" s="106">
        <f t="shared" si="523"/>
        <v>0</v>
      </c>
      <c r="W503" s="106">
        <f t="shared" si="523"/>
        <v>0</v>
      </c>
      <c r="X503" s="106">
        <f t="shared" si="523"/>
        <v>0</v>
      </c>
      <c r="Y503" s="106">
        <f t="shared" si="523"/>
        <v>-11842998233.43</v>
      </c>
      <c r="Z503" s="106">
        <f t="shared" si="523"/>
        <v>0</v>
      </c>
      <c r="AA503" s="290">
        <f t="shared" si="498"/>
        <v>78991708036.570007</v>
      </c>
      <c r="AB503" s="290">
        <f t="shared" si="496"/>
        <v>309874252677.63007</v>
      </c>
      <c r="AC503" s="105">
        <f t="shared" si="497"/>
        <v>0.83445700159212932</v>
      </c>
    </row>
    <row r="504" spans="1:29" s="79" customFormat="1" ht="34.5" customHeight="1" x14ac:dyDescent="0.2">
      <c r="A504" s="412"/>
      <c r="B504" s="135" t="s">
        <v>800</v>
      </c>
      <c r="C504" s="107" t="s">
        <v>801</v>
      </c>
      <c r="D504" s="106">
        <f>+D505</f>
        <v>455507651.30000001</v>
      </c>
      <c r="E504" s="106">
        <f>SUM('ADICIONES  2018'!C504:K504)</f>
        <v>52981438135.769997</v>
      </c>
      <c r="F504" s="106">
        <f t="shared" ref="F504:J504" si="524">+F505</f>
        <v>198.05</v>
      </c>
      <c r="G504" s="106">
        <f t="shared" si="524"/>
        <v>0</v>
      </c>
      <c r="H504" s="106">
        <f t="shared" si="524"/>
        <v>0</v>
      </c>
      <c r="I504" s="106">
        <f t="shared" si="524"/>
        <v>0</v>
      </c>
      <c r="J504" s="106">
        <f t="shared" si="524"/>
        <v>0</v>
      </c>
      <c r="K504" s="290">
        <f t="shared" si="520"/>
        <v>53436945589.019997</v>
      </c>
      <c r="L504" s="106">
        <f t="shared" ref="L504:Q504" si="525">+L505</f>
        <v>0</v>
      </c>
      <c r="M504" s="106">
        <f t="shared" si="525"/>
        <v>0</v>
      </c>
      <c r="N504" s="106">
        <f t="shared" si="525"/>
        <v>0</v>
      </c>
      <c r="O504" s="106">
        <f t="shared" si="525"/>
        <v>0</v>
      </c>
      <c r="P504" s="106">
        <f t="shared" si="525"/>
        <v>52583919915.5</v>
      </c>
      <c r="Q504" s="106">
        <f t="shared" si="525"/>
        <v>0</v>
      </c>
      <c r="R504" s="290">
        <f t="shared" si="522"/>
        <v>52583919915.5</v>
      </c>
      <c r="S504" s="106">
        <f t="shared" ref="S504:Z504" si="526">+S505</f>
        <v>0</v>
      </c>
      <c r="T504" s="106">
        <f t="shared" si="526"/>
        <v>304288915.89999998</v>
      </c>
      <c r="U504" s="106">
        <f t="shared" si="526"/>
        <v>147669736.18000001</v>
      </c>
      <c r="V504" s="106">
        <f t="shared" si="526"/>
        <v>0</v>
      </c>
      <c r="W504" s="106">
        <f t="shared" si="526"/>
        <v>0</v>
      </c>
      <c r="X504" s="106">
        <f t="shared" si="526"/>
        <v>0</v>
      </c>
      <c r="Y504" s="106">
        <f t="shared" si="526"/>
        <v>-198.05000019073486</v>
      </c>
      <c r="Z504" s="106">
        <f t="shared" si="526"/>
        <v>0</v>
      </c>
      <c r="AA504" s="290">
        <f t="shared" si="498"/>
        <v>451958454.02999979</v>
      </c>
      <c r="AB504" s="290">
        <f t="shared" si="496"/>
        <v>53035878369.529999</v>
      </c>
      <c r="AC504" s="105">
        <f t="shared" si="497"/>
        <v>0.99249457065576729</v>
      </c>
    </row>
    <row r="505" spans="1:29" s="79" customFormat="1" ht="63" x14ac:dyDescent="0.2">
      <c r="A505" s="412"/>
      <c r="B505" s="135" t="s">
        <v>802</v>
      </c>
      <c r="C505" s="107" t="s">
        <v>803</v>
      </c>
      <c r="D505" s="106">
        <f>SUM(D506:D515)</f>
        <v>455507651.30000001</v>
      </c>
      <c r="E505" s="106">
        <f>SUM('ADICIONES  2018'!C505:K505)</f>
        <v>52981438135.769997</v>
      </c>
      <c r="F505" s="106">
        <f t="shared" ref="F505:J505" si="527">SUM(F506:F515)</f>
        <v>198.05</v>
      </c>
      <c r="G505" s="106">
        <f t="shared" si="527"/>
        <v>0</v>
      </c>
      <c r="H505" s="106">
        <f t="shared" si="527"/>
        <v>0</v>
      </c>
      <c r="I505" s="106">
        <f t="shared" si="527"/>
        <v>0</v>
      </c>
      <c r="J505" s="106">
        <f t="shared" si="527"/>
        <v>0</v>
      </c>
      <c r="K505" s="290">
        <f t="shared" si="520"/>
        <v>53436945589.019997</v>
      </c>
      <c r="L505" s="106">
        <f t="shared" ref="L505:Q505" si="528">SUM(L506:L515)</f>
        <v>0</v>
      </c>
      <c r="M505" s="106">
        <f t="shared" si="528"/>
        <v>0</v>
      </c>
      <c r="N505" s="106">
        <f t="shared" si="528"/>
        <v>0</v>
      </c>
      <c r="O505" s="106">
        <f t="shared" si="528"/>
        <v>0</v>
      </c>
      <c r="P505" s="106">
        <f t="shared" si="528"/>
        <v>52583919915.5</v>
      </c>
      <c r="Q505" s="106">
        <f t="shared" si="528"/>
        <v>0</v>
      </c>
      <c r="R505" s="290">
        <f t="shared" si="522"/>
        <v>52583919915.5</v>
      </c>
      <c r="S505" s="106">
        <f t="shared" ref="S505:Z505" si="529">SUM(S506:S515)</f>
        <v>0</v>
      </c>
      <c r="T505" s="106">
        <f t="shared" si="529"/>
        <v>304288915.89999998</v>
      </c>
      <c r="U505" s="106">
        <f t="shared" si="529"/>
        <v>147669736.18000001</v>
      </c>
      <c r="V505" s="106">
        <f t="shared" si="529"/>
        <v>0</v>
      </c>
      <c r="W505" s="106">
        <f t="shared" si="529"/>
        <v>0</v>
      </c>
      <c r="X505" s="106">
        <f t="shared" si="529"/>
        <v>0</v>
      </c>
      <c r="Y505" s="106">
        <f t="shared" si="529"/>
        <v>-198.05000019073486</v>
      </c>
      <c r="Z505" s="106">
        <f t="shared" si="529"/>
        <v>0</v>
      </c>
      <c r="AA505" s="290">
        <f t="shared" si="498"/>
        <v>451958454.02999979</v>
      </c>
      <c r="AB505" s="290">
        <f t="shared" si="496"/>
        <v>53035878369.529999</v>
      </c>
      <c r="AC505" s="105">
        <f t="shared" si="497"/>
        <v>0.99249457065576729</v>
      </c>
    </row>
    <row r="506" spans="1:29" x14ac:dyDescent="0.2">
      <c r="B506" s="143" t="s">
        <v>1456</v>
      </c>
      <c r="C506" s="98" t="s">
        <v>930</v>
      </c>
      <c r="D506" s="295"/>
      <c r="E506" s="291">
        <f>SUM('ADICIONES  2018'!C506:K506)</f>
        <v>45109240.380000003</v>
      </c>
      <c r="F506" s="295"/>
      <c r="G506" s="295"/>
      <c r="H506" s="295"/>
      <c r="I506" s="295"/>
      <c r="J506" s="295"/>
      <c r="K506" s="292">
        <f t="shared" si="520"/>
        <v>45109240.380000003</v>
      </c>
      <c r="L506" s="295"/>
      <c r="M506" s="295"/>
      <c r="N506" s="295"/>
      <c r="O506" s="295"/>
      <c r="P506" s="295">
        <v>45109240.380000003</v>
      </c>
      <c r="Q506" s="295"/>
      <c r="R506" s="292">
        <f t="shared" si="522"/>
        <v>45109240.380000003</v>
      </c>
      <c r="S506" s="295"/>
      <c r="T506" s="295"/>
      <c r="U506" s="295"/>
      <c r="V506" s="295"/>
      <c r="W506" s="295"/>
      <c r="X506" s="295"/>
      <c r="Y506" s="295"/>
      <c r="Z506" s="295"/>
      <c r="AA506" s="292">
        <f t="shared" si="498"/>
        <v>0</v>
      </c>
      <c r="AB506" s="292">
        <f t="shared" si="496"/>
        <v>45109240.380000003</v>
      </c>
      <c r="AC506" s="37">
        <f t="shared" si="497"/>
        <v>1</v>
      </c>
    </row>
    <row r="507" spans="1:29" x14ac:dyDescent="0.2">
      <c r="B507" s="143" t="s">
        <v>1456</v>
      </c>
      <c r="C507" s="139" t="s">
        <v>930</v>
      </c>
      <c r="D507" s="295"/>
      <c r="E507" s="291">
        <f>SUM('ADICIONES  2018'!C507:K507)</f>
        <v>49708258.090000004</v>
      </c>
      <c r="F507" s="295"/>
      <c r="G507" s="295"/>
      <c r="H507" s="295"/>
      <c r="I507" s="295"/>
      <c r="J507" s="295"/>
      <c r="K507" s="292">
        <f t="shared" si="520"/>
        <v>49708258.090000004</v>
      </c>
      <c r="L507" s="295"/>
      <c r="M507" s="295"/>
      <c r="N507" s="295"/>
      <c r="O507" s="295"/>
      <c r="P507" s="295">
        <v>49708258.090000004</v>
      </c>
      <c r="Q507" s="295"/>
      <c r="R507" s="292">
        <f t="shared" si="522"/>
        <v>49708258.090000004</v>
      </c>
      <c r="S507" s="295"/>
      <c r="T507" s="295"/>
      <c r="U507" s="295"/>
      <c r="V507" s="295"/>
      <c r="W507" s="295"/>
      <c r="X507" s="295"/>
      <c r="Y507" s="295"/>
      <c r="Z507" s="295"/>
      <c r="AA507" s="292">
        <f t="shared" si="498"/>
        <v>0</v>
      </c>
      <c r="AB507" s="292">
        <f t="shared" si="496"/>
        <v>49708258.090000004</v>
      </c>
      <c r="AC507" s="37">
        <f t="shared" si="497"/>
        <v>1</v>
      </c>
    </row>
    <row r="508" spans="1:29" x14ac:dyDescent="0.2">
      <c r="B508" s="143" t="s">
        <v>1456</v>
      </c>
      <c r="C508" s="139" t="s">
        <v>930</v>
      </c>
      <c r="D508" s="295"/>
      <c r="E508" s="291">
        <f>SUM('ADICIONES  2018'!C508:K508)</f>
        <v>830627844.66999996</v>
      </c>
      <c r="F508" s="295"/>
      <c r="G508" s="295"/>
      <c r="H508" s="295"/>
      <c r="I508" s="295"/>
      <c r="J508" s="295"/>
      <c r="K508" s="292">
        <f t="shared" si="520"/>
        <v>830627844.66999996</v>
      </c>
      <c r="L508" s="295"/>
      <c r="M508" s="295"/>
      <c r="N508" s="295"/>
      <c r="O508" s="295"/>
      <c r="P508" s="295">
        <v>830627844.66999996</v>
      </c>
      <c r="Q508" s="295"/>
      <c r="R508" s="292">
        <f t="shared" si="522"/>
        <v>830627844.66999996</v>
      </c>
      <c r="S508" s="295"/>
      <c r="T508" s="295"/>
      <c r="U508" s="295"/>
      <c r="V508" s="295"/>
      <c r="W508" s="295"/>
      <c r="X508" s="295"/>
      <c r="Y508" s="295"/>
      <c r="Z508" s="295"/>
      <c r="AA508" s="292">
        <f t="shared" si="498"/>
        <v>0</v>
      </c>
      <c r="AB508" s="292">
        <f t="shared" si="496"/>
        <v>830627844.66999996</v>
      </c>
      <c r="AC508" s="37">
        <f t="shared" si="497"/>
        <v>1</v>
      </c>
    </row>
    <row r="509" spans="1:29" x14ac:dyDescent="0.2">
      <c r="B509" s="143" t="s">
        <v>1456</v>
      </c>
      <c r="C509" s="139" t="s">
        <v>930</v>
      </c>
      <c r="D509" s="295"/>
      <c r="E509" s="291">
        <f>SUM('ADICIONES  2018'!C509:K509)</f>
        <v>93660.82</v>
      </c>
      <c r="F509" s="295"/>
      <c r="G509" s="295"/>
      <c r="H509" s="295"/>
      <c r="I509" s="295"/>
      <c r="J509" s="295"/>
      <c r="K509" s="292">
        <f t="shared" si="520"/>
        <v>93660.82</v>
      </c>
      <c r="L509" s="295"/>
      <c r="M509" s="295"/>
      <c r="N509" s="295"/>
      <c r="O509" s="295"/>
      <c r="P509" s="295"/>
      <c r="Q509" s="295"/>
      <c r="R509" s="292">
        <f t="shared" ref="R509" si="530">SUM(L509:Q509)</f>
        <v>0</v>
      </c>
      <c r="S509" s="295"/>
      <c r="T509" s="295"/>
      <c r="U509" s="295">
        <v>93660.82</v>
      </c>
      <c r="V509" s="295"/>
      <c r="W509" s="295"/>
      <c r="X509" s="295"/>
      <c r="Y509" s="295"/>
      <c r="Z509" s="295"/>
      <c r="AA509" s="292">
        <f t="shared" ref="AA509" si="531">SUM(S509:Z509)</f>
        <v>93660.82</v>
      </c>
      <c r="AB509" s="292">
        <f t="shared" si="496"/>
        <v>93660.82</v>
      </c>
      <c r="AC509" s="37">
        <f t="shared" si="497"/>
        <v>1</v>
      </c>
    </row>
    <row r="510" spans="1:29" x14ac:dyDescent="0.2">
      <c r="B510" s="143" t="s">
        <v>1457</v>
      </c>
      <c r="C510" s="139" t="s">
        <v>1458</v>
      </c>
      <c r="D510" s="295"/>
      <c r="E510" s="291">
        <f>SUM('ADICIONES  2018'!C510:K510)</f>
        <v>64310613</v>
      </c>
      <c r="F510" s="295"/>
      <c r="G510" s="295"/>
      <c r="H510" s="295"/>
      <c r="I510" s="295"/>
      <c r="J510" s="295"/>
      <c r="K510" s="292">
        <f t="shared" si="520"/>
        <v>64310613</v>
      </c>
      <c r="L510" s="295"/>
      <c r="M510" s="295"/>
      <c r="N510" s="295"/>
      <c r="O510" s="295"/>
      <c r="P510" s="295">
        <v>64310613</v>
      </c>
      <c r="Q510" s="295"/>
      <c r="R510" s="292">
        <f t="shared" si="522"/>
        <v>64310613</v>
      </c>
      <c r="S510" s="295"/>
      <c r="T510" s="295">
        <v>304288915.89999998</v>
      </c>
      <c r="U510" s="295"/>
      <c r="V510" s="295"/>
      <c r="W510" s="295"/>
      <c r="X510" s="295"/>
      <c r="Y510" s="295"/>
      <c r="Z510" s="295"/>
      <c r="AA510" s="292">
        <f t="shared" si="498"/>
        <v>304288915.89999998</v>
      </c>
      <c r="AB510" s="292">
        <f t="shared" si="496"/>
        <v>368599528.89999998</v>
      </c>
      <c r="AC510" s="37">
        <f t="shared" si="497"/>
        <v>5.731550543609341</v>
      </c>
    </row>
    <row r="511" spans="1:29" x14ac:dyDescent="0.2">
      <c r="B511" s="143" t="s">
        <v>804</v>
      </c>
      <c r="C511" s="139" t="s">
        <v>805</v>
      </c>
      <c r="D511" s="295">
        <v>455507651.30000001</v>
      </c>
      <c r="E511" s="291">
        <f>SUM('ADICIONES  2018'!C511:K511)</f>
        <v>0</v>
      </c>
      <c r="F511" s="295"/>
      <c r="G511" s="295"/>
      <c r="H511" s="295"/>
      <c r="I511" s="295"/>
      <c r="J511" s="295"/>
      <c r="K511" s="292">
        <f t="shared" si="520"/>
        <v>455507651.30000001</v>
      </c>
      <c r="L511" s="295"/>
      <c r="M511" s="295"/>
      <c r="N511" s="295"/>
      <c r="O511" s="295"/>
      <c r="P511" s="295">
        <v>0</v>
      </c>
      <c r="Q511" s="295"/>
      <c r="R511" s="292">
        <f t="shared" si="522"/>
        <v>0</v>
      </c>
      <c r="S511" s="295"/>
      <c r="T511" s="295"/>
      <c r="U511" s="295"/>
      <c r="V511" s="295"/>
      <c r="W511" s="295"/>
      <c r="X511" s="295"/>
      <c r="Y511" s="295"/>
      <c r="Z511" s="295"/>
      <c r="AA511" s="292">
        <f t="shared" si="498"/>
        <v>0</v>
      </c>
      <c r="AB511" s="292">
        <f t="shared" si="496"/>
        <v>0</v>
      </c>
      <c r="AC511" s="37">
        <f t="shared" si="497"/>
        <v>0</v>
      </c>
    </row>
    <row r="512" spans="1:29" s="21" customFormat="1" x14ac:dyDescent="0.2">
      <c r="A512" s="92"/>
      <c r="B512" s="143" t="s">
        <v>804</v>
      </c>
      <c r="C512" s="139" t="s">
        <v>805</v>
      </c>
      <c r="D512" s="291"/>
      <c r="E512" s="291">
        <f>SUM('ADICIONES  2018'!C512:K512)</f>
        <v>3795663839.5</v>
      </c>
      <c r="F512" s="291">
        <v>198.05</v>
      </c>
      <c r="G512" s="291"/>
      <c r="H512" s="291"/>
      <c r="I512" s="291"/>
      <c r="J512" s="291"/>
      <c r="K512" s="294">
        <f t="shared" si="520"/>
        <v>3795663641.4499998</v>
      </c>
      <c r="L512" s="291"/>
      <c r="M512" s="291"/>
      <c r="N512" s="291"/>
      <c r="O512" s="291"/>
      <c r="P512" s="291">
        <v>3795663839.5</v>
      </c>
      <c r="Q512" s="291"/>
      <c r="R512" s="294">
        <f t="shared" si="522"/>
        <v>3795663839.5</v>
      </c>
      <c r="S512" s="291"/>
      <c r="T512" s="291"/>
      <c r="U512" s="291"/>
      <c r="V512" s="291"/>
      <c r="W512" s="291"/>
      <c r="X512" s="291"/>
      <c r="Y512" s="291">
        <v>-198.05000019073486</v>
      </c>
      <c r="Z512" s="291"/>
      <c r="AA512" s="294">
        <f t="shared" si="498"/>
        <v>-198.05000019073486</v>
      </c>
      <c r="AB512" s="294">
        <f t="shared" si="496"/>
        <v>3795663641.4499998</v>
      </c>
      <c r="AC512" s="37">
        <f t="shared" si="497"/>
        <v>1</v>
      </c>
    </row>
    <row r="513" spans="1:29" s="21" customFormat="1" x14ac:dyDescent="0.2">
      <c r="A513" s="92"/>
      <c r="B513" s="143" t="s">
        <v>804</v>
      </c>
      <c r="C513" s="139" t="s">
        <v>805</v>
      </c>
      <c r="D513" s="291"/>
      <c r="E513" s="291">
        <f>SUM('ADICIONES  2018'!C513:K513)</f>
        <v>6620918959.6999998</v>
      </c>
      <c r="F513" s="291"/>
      <c r="G513" s="291"/>
      <c r="H513" s="291"/>
      <c r="I513" s="291"/>
      <c r="J513" s="291"/>
      <c r="K513" s="294">
        <f t="shared" si="520"/>
        <v>6620918959.6999998</v>
      </c>
      <c r="L513" s="291"/>
      <c r="M513" s="291"/>
      <c r="N513" s="291"/>
      <c r="O513" s="291"/>
      <c r="P513" s="291">
        <v>6620918959.6999998</v>
      </c>
      <c r="Q513" s="291"/>
      <c r="R513" s="294">
        <f t="shared" si="522"/>
        <v>6620918959.6999998</v>
      </c>
      <c r="S513" s="291"/>
      <c r="T513" s="291"/>
      <c r="U513" s="291"/>
      <c r="V513" s="291"/>
      <c r="W513" s="291"/>
      <c r="X513" s="291"/>
      <c r="Y513" s="291"/>
      <c r="Z513" s="291"/>
      <c r="AA513" s="294">
        <f t="shared" si="498"/>
        <v>0</v>
      </c>
      <c r="AB513" s="294">
        <f t="shared" si="496"/>
        <v>6620918959.6999998</v>
      </c>
      <c r="AC513" s="37">
        <f t="shared" si="497"/>
        <v>1</v>
      </c>
    </row>
    <row r="514" spans="1:29" s="21" customFormat="1" x14ac:dyDescent="0.2">
      <c r="A514" s="92"/>
      <c r="B514" s="143" t="s">
        <v>804</v>
      </c>
      <c r="C514" s="139" t="s">
        <v>805</v>
      </c>
      <c r="D514" s="291"/>
      <c r="E514" s="291">
        <f>SUM('ADICIONES  2018'!C514:K514)</f>
        <v>41177581160.160004</v>
      </c>
      <c r="F514" s="291"/>
      <c r="G514" s="291"/>
      <c r="H514" s="291"/>
      <c r="I514" s="291"/>
      <c r="J514" s="291"/>
      <c r="K514" s="294">
        <f t="shared" si="520"/>
        <v>41177581160.160004</v>
      </c>
      <c r="L514" s="291"/>
      <c r="M514" s="291"/>
      <c r="N514" s="291"/>
      <c r="O514" s="291"/>
      <c r="P514" s="291">
        <v>41177581160.160004</v>
      </c>
      <c r="Q514" s="291"/>
      <c r="R514" s="294">
        <f t="shared" si="522"/>
        <v>41177581160.160004</v>
      </c>
      <c r="S514" s="291"/>
      <c r="T514" s="291"/>
      <c r="U514" s="291"/>
      <c r="V514" s="291"/>
      <c r="W514" s="291"/>
      <c r="X514" s="291"/>
      <c r="Y514" s="291"/>
      <c r="Z514" s="291"/>
      <c r="AA514" s="294">
        <f t="shared" si="498"/>
        <v>0</v>
      </c>
      <c r="AB514" s="294">
        <f t="shared" si="496"/>
        <v>41177581160.160004</v>
      </c>
      <c r="AC514" s="37">
        <f t="shared" si="497"/>
        <v>1</v>
      </c>
    </row>
    <row r="515" spans="1:29" s="21" customFormat="1" x14ac:dyDescent="0.2">
      <c r="A515" s="92"/>
      <c r="B515" s="143" t="s">
        <v>804</v>
      </c>
      <c r="C515" s="139" t="s">
        <v>805</v>
      </c>
      <c r="D515" s="291"/>
      <c r="E515" s="291">
        <f>SUM('ADICIONES  2018'!C515:K515)</f>
        <v>147576075.36000001</v>
      </c>
      <c r="F515" s="291"/>
      <c r="G515" s="291"/>
      <c r="H515" s="291"/>
      <c r="I515" s="291"/>
      <c r="J515" s="291"/>
      <c r="K515" s="294">
        <f t="shared" si="520"/>
        <v>147576075.36000001</v>
      </c>
      <c r="L515" s="291"/>
      <c r="M515" s="291"/>
      <c r="N515" s="291"/>
      <c r="O515" s="291"/>
      <c r="P515" s="291"/>
      <c r="Q515" s="291"/>
      <c r="R515" s="294">
        <f t="shared" si="522"/>
        <v>0</v>
      </c>
      <c r="S515" s="291"/>
      <c r="T515" s="291"/>
      <c r="U515" s="291">
        <v>147576075.36000001</v>
      </c>
      <c r="V515" s="291"/>
      <c r="W515" s="291"/>
      <c r="X515" s="291"/>
      <c r="Y515" s="291"/>
      <c r="Z515" s="291"/>
      <c r="AA515" s="294">
        <f t="shared" si="498"/>
        <v>147576075.36000001</v>
      </c>
      <c r="AB515" s="294">
        <f t="shared" si="496"/>
        <v>147576075.36000001</v>
      </c>
      <c r="AC515" s="37">
        <f t="shared" si="497"/>
        <v>1</v>
      </c>
    </row>
    <row r="516" spans="1:29" s="21" customFormat="1" x14ac:dyDescent="0.2">
      <c r="A516" s="92"/>
      <c r="B516" s="143" t="s">
        <v>804</v>
      </c>
      <c r="C516" s="139" t="s">
        <v>805</v>
      </c>
      <c r="D516" s="291"/>
      <c r="E516" s="291">
        <f>SUM('ADICIONES  2018'!C516:K516)</f>
        <v>249848484.09</v>
      </c>
      <c r="F516" s="291"/>
      <c r="G516" s="291"/>
      <c r="H516" s="291"/>
      <c r="I516" s="291"/>
      <c r="J516" s="291"/>
      <c r="K516" s="294">
        <f t="shared" si="520"/>
        <v>249848484.09</v>
      </c>
      <c r="L516" s="291"/>
      <c r="M516" s="291"/>
      <c r="N516" s="291"/>
      <c r="O516" s="291"/>
      <c r="P516" s="291"/>
      <c r="Q516" s="291"/>
      <c r="R516" s="294">
        <f t="shared" si="522"/>
        <v>0</v>
      </c>
      <c r="S516" s="291"/>
      <c r="T516" s="291"/>
      <c r="U516" s="291"/>
      <c r="V516" s="291"/>
      <c r="W516" s="291"/>
      <c r="X516" s="291"/>
      <c r="Y516" s="291"/>
      <c r="Z516" s="291"/>
      <c r="AA516" s="294">
        <f t="shared" ref="AA516" si="532">SUM(S516:Z516)</f>
        <v>0</v>
      </c>
      <c r="AB516" s="294">
        <f t="shared" si="496"/>
        <v>0</v>
      </c>
      <c r="AC516" s="37">
        <f t="shared" si="497"/>
        <v>0</v>
      </c>
    </row>
    <row r="517" spans="1:29" s="79" customFormat="1" ht="31.5" x14ac:dyDescent="0.2">
      <c r="A517" s="412"/>
      <c r="B517" s="135" t="s">
        <v>931</v>
      </c>
      <c r="C517" s="140" t="s">
        <v>354</v>
      </c>
      <c r="D517" s="106">
        <f>+D518+D527+D525</f>
        <v>0</v>
      </c>
      <c r="E517" s="106">
        <f>SUM('ADICIONES  2018'!C517:K517)</f>
        <v>318802698203.37012</v>
      </c>
      <c r="F517" s="106">
        <f>+F518+F527+F525</f>
        <v>891267439.38999999</v>
      </c>
      <c r="G517" s="106">
        <f>+G518+G527+G525</f>
        <v>0</v>
      </c>
      <c r="H517" s="106">
        <f>+H518+H527+H525</f>
        <v>0</v>
      </c>
      <c r="I517" s="106">
        <f>+I518+I527+I525</f>
        <v>0</v>
      </c>
      <c r="J517" s="106">
        <f>+J518+J527+J525</f>
        <v>0</v>
      </c>
      <c r="K517" s="290">
        <f t="shared" si="520"/>
        <v>317911430763.9801</v>
      </c>
      <c r="L517" s="106">
        <f t="shared" ref="L517:Q517" si="533">+L518+L527+L525</f>
        <v>0</v>
      </c>
      <c r="M517" s="106">
        <f t="shared" si="533"/>
        <v>0</v>
      </c>
      <c r="N517" s="106">
        <f t="shared" si="533"/>
        <v>0</v>
      </c>
      <c r="O517" s="106">
        <f t="shared" si="533"/>
        <v>0</v>
      </c>
      <c r="P517" s="106">
        <f t="shared" si="533"/>
        <v>178298624725.56006</v>
      </c>
      <c r="Q517" s="106">
        <f t="shared" si="533"/>
        <v>0</v>
      </c>
      <c r="R517" s="290">
        <f t="shared" si="522"/>
        <v>178298624725.56006</v>
      </c>
      <c r="S517" s="106">
        <f t="shared" ref="S517:Z517" si="534">+S518+S527+S525</f>
        <v>0</v>
      </c>
      <c r="T517" s="106">
        <f t="shared" si="534"/>
        <v>2658042.0300000003</v>
      </c>
      <c r="U517" s="106">
        <f t="shared" si="534"/>
        <v>90380089575.890015</v>
      </c>
      <c r="V517" s="106">
        <f t="shared" si="534"/>
        <v>0</v>
      </c>
      <c r="W517" s="106">
        <f t="shared" si="534"/>
        <v>0</v>
      </c>
      <c r="X517" s="106">
        <f t="shared" si="534"/>
        <v>0</v>
      </c>
      <c r="Y517" s="106">
        <f t="shared" si="534"/>
        <v>-11842998035.380001</v>
      </c>
      <c r="Z517" s="106">
        <f t="shared" si="534"/>
        <v>0</v>
      </c>
      <c r="AA517" s="290">
        <f t="shared" si="498"/>
        <v>78539749582.540009</v>
      </c>
      <c r="AB517" s="290">
        <f t="shared" si="496"/>
        <v>256838374308.10007</v>
      </c>
      <c r="AC517" s="105">
        <f t="shared" si="497"/>
        <v>0.80789285773992459</v>
      </c>
    </row>
    <row r="518" spans="1:29" s="79" customFormat="1" ht="47.25" x14ac:dyDescent="0.2">
      <c r="A518" s="412"/>
      <c r="B518" s="135" t="s">
        <v>932</v>
      </c>
      <c r="C518" s="140" t="s">
        <v>1459</v>
      </c>
      <c r="D518" s="106">
        <f>+D519</f>
        <v>0</v>
      </c>
      <c r="E518" s="106">
        <f>SUM('ADICIONES  2018'!C518:K518)</f>
        <v>1940719577.76</v>
      </c>
      <c r="F518" s="106">
        <f t="shared" ref="F518:J518" si="535">+F519</f>
        <v>87134.59</v>
      </c>
      <c r="G518" s="106">
        <f t="shared" si="535"/>
        <v>0</v>
      </c>
      <c r="H518" s="106">
        <f t="shared" si="535"/>
        <v>0</v>
      </c>
      <c r="I518" s="106">
        <f t="shared" si="535"/>
        <v>0</v>
      </c>
      <c r="J518" s="106">
        <f t="shared" si="535"/>
        <v>0</v>
      </c>
      <c r="K518" s="290">
        <f t="shared" si="520"/>
        <v>1940632443.1700001</v>
      </c>
      <c r="L518" s="106">
        <f t="shared" ref="L518:Q518" si="536">+L519</f>
        <v>0</v>
      </c>
      <c r="M518" s="106">
        <f t="shared" si="536"/>
        <v>0</v>
      </c>
      <c r="N518" s="106">
        <f t="shared" si="536"/>
        <v>0</v>
      </c>
      <c r="O518" s="106">
        <f t="shared" si="536"/>
        <v>0</v>
      </c>
      <c r="P518" s="106">
        <f t="shared" si="536"/>
        <v>1940632443.1700001</v>
      </c>
      <c r="Q518" s="106">
        <f t="shared" si="536"/>
        <v>0</v>
      </c>
      <c r="R518" s="290">
        <f t="shared" si="522"/>
        <v>1940632443.1700001</v>
      </c>
      <c r="S518" s="106">
        <f t="shared" ref="S518:Z518" si="537">+S519</f>
        <v>0</v>
      </c>
      <c r="T518" s="106">
        <f t="shared" si="537"/>
        <v>0</v>
      </c>
      <c r="U518" s="106">
        <f t="shared" si="537"/>
        <v>87134.59</v>
      </c>
      <c r="V518" s="106">
        <f t="shared" si="537"/>
        <v>0</v>
      </c>
      <c r="W518" s="106">
        <f t="shared" si="537"/>
        <v>0</v>
      </c>
      <c r="X518" s="106">
        <f t="shared" si="537"/>
        <v>0</v>
      </c>
      <c r="Y518" s="106">
        <f t="shared" si="537"/>
        <v>-87134.589999988675</v>
      </c>
      <c r="Z518" s="106">
        <f t="shared" si="537"/>
        <v>0</v>
      </c>
      <c r="AA518" s="290">
        <f t="shared" si="498"/>
        <v>1.1321390047669411E-8</v>
      </c>
      <c r="AB518" s="290">
        <f t="shared" si="496"/>
        <v>1940632443.1700001</v>
      </c>
      <c r="AC518" s="105">
        <f t="shared" si="497"/>
        <v>1</v>
      </c>
    </row>
    <row r="519" spans="1:29" s="79" customFormat="1" ht="31.5" x14ac:dyDescent="0.2">
      <c r="A519" s="412"/>
      <c r="B519" s="135" t="s">
        <v>933</v>
      </c>
      <c r="C519" s="140" t="s">
        <v>1460</v>
      </c>
      <c r="D519" s="106">
        <f>SUM(D520:D524)</f>
        <v>0</v>
      </c>
      <c r="E519" s="106">
        <f>SUM('ADICIONES  2018'!C519:K519)</f>
        <v>1940719577.76</v>
      </c>
      <c r="F519" s="106">
        <f t="shared" ref="F519:J519" si="538">SUM(F520:F524)</f>
        <v>87134.59</v>
      </c>
      <c r="G519" s="106">
        <f t="shared" si="538"/>
        <v>0</v>
      </c>
      <c r="H519" s="106">
        <f t="shared" si="538"/>
        <v>0</v>
      </c>
      <c r="I519" s="106">
        <f t="shared" si="538"/>
        <v>0</v>
      </c>
      <c r="J519" s="106">
        <f t="shared" si="538"/>
        <v>0</v>
      </c>
      <c r="K519" s="290">
        <f t="shared" si="520"/>
        <v>1940632443.1700001</v>
      </c>
      <c r="L519" s="106">
        <f t="shared" ref="L519:Q519" si="539">SUM(L520:L524)</f>
        <v>0</v>
      </c>
      <c r="M519" s="106">
        <f t="shared" si="539"/>
        <v>0</v>
      </c>
      <c r="N519" s="106">
        <f t="shared" si="539"/>
        <v>0</v>
      </c>
      <c r="O519" s="106">
        <f t="shared" si="539"/>
        <v>0</v>
      </c>
      <c r="P519" s="106">
        <f t="shared" si="539"/>
        <v>1940632443.1700001</v>
      </c>
      <c r="Q519" s="106">
        <f t="shared" si="539"/>
        <v>0</v>
      </c>
      <c r="R519" s="290">
        <f t="shared" si="522"/>
        <v>1940632443.1700001</v>
      </c>
      <c r="S519" s="106">
        <f t="shared" ref="S519:Z519" si="540">SUM(S520:S524)</f>
        <v>0</v>
      </c>
      <c r="T519" s="106">
        <f t="shared" si="540"/>
        <v>0</v>
      </c>
      <c r="U519" s="106">
        <f t="shared" si="540"/>
        <v>87134.59</v>
      </c>
      <c r="V519" s="106">
        <f t="shared" si="540"/>
        <v>0</v>
      </c>
      <c r="W519" s="106">
        <f t="shared" si="540"/>
        <v>0</v>
      </c>
      <c r="X519" s="106">
        <f t="shared" si="540"/>
        <v>0</v>
      </c>
      <c r="Y519" s="106">
        <f t="shared" si="540"/>
        <v>-87134.589999988675</v>
      </c>
      <c r="Z519" s="106">
        <f t="shared" si="540"/>
        <v>0</v>
      </c>
      <c r="AA519" s="290">
        <f t="shared" si="498"/>
        <v>1.1321390047669411E-8</v>
      </c>
      <c r="AB519" s="290">
        <f t="shared" si="496"/>
        <v>1940632443.1700001</v>
      </c>
      <c r="AC519" s="105">
        <f t="shared" si="497"/>
        <v>1</v>
      </c>
    </row>
    <row r="520" spans="1:29" ht="28.5" x14ac:dyDescent="0.2">
      <c r="B520" s="143" t="s">
        <v>1461</v>
      </c>
      <c r="C520" s="139" t="s">
        <v>1462</v>
      </c>
      <c r="D520" s="295">
        <v>0</v>
      </c>
      <c r="E520" s="291">
        <f>SUM('ADICIONES  2018'!C520:K520)</f>
        <v>128706124.63</v>
      </c>
      <c r="F520" s="295">
        <v>87134.59</v>
      </c>
      <c r="G520" s="295"/>
      <c r="H520" s="295"/>
      <c r="I520" s="295"/>
      <c r="J520" s="295"/>
      <c r="K520" s="292">
        <f t="shared" si="520"/>
        <v>128618990.03999999</v>
      </c>
      <c r="L520" s="295"/>
      <c r="M520" s="295"/>
      <c r="N520" s="295"/>
      <c r="O520" s="295"/>
      <c r="P520" s="295">
        <v>128706124.63</v>
      </c>
      <c r="Q520" s="295"/>
      <c r="R520" s="292">
        <f t="shared" si="522"/>
        <v>128706124.63</v>
      </c>
      <c r="S520" s="295"/>
      <c r="T520" s="295"/>
      <c r="U520" s="295"/>
      <c r="V520" s="295"/>
      <c r="W520" s="295"/>
      <c r="X520" s="295"/>
      <c r="Y520" s="295">
        <v>-87134.589999988675</v>
      </c>
      <c r="Z520" s="295"/>
      <c r="AA520" s="292">
        <f t="shared" si="498"/>
        <v>-87134.589999988675</v>
      </c>
      <c r="AB520" s="292">
        <f t="shared" si="496"/>
        <v>128618990.04000001</v>
      </c>
      <c r="AC520" s="37">
        <f t="shared" si="497"/>
        <v>1.0000000000000002</v>
      </c>
    </row>
    <row r="521" spans="1:29" ht="28.5" x14ac:dyDescent="0.2">
      <c r="B521" s="143" t="s">
        <v>1461</v>
      </c>
      <c r="C521" s="139" t="s">
        <v>1462</v>
      </c>
      <c r="D521" s="295"/>
      <c r="E521" s="291">
        <f>SUM('ADICIONES  2018'!C521:K521)</f>
        <v>144014669.02000001</v>
      </c>
      <c r="F521" s="295"/>
      <c r="G521" s="295"/>
      <c r="H521" s="295"/>
      <c r="I521" s="295"/>
      <c r="J521" s="295"/>
      <c r="K521" s="292">
        <f t="shared" si="520"/>
        <v>144014669.02000001</v>
      </c>
      <c r="L521" s="295"/>
      <c r="M521" s="295"/>
      <c r="N521" s="295"/>
      <c r="O521" s="295"/>
      <c r="P521" s="295">
        <v>144014669.02000001</v>
      </c>
      <c r="Q521" s="295"/>
      <c r="R521" s="292">
        <f t="shared" si="522"/>
        <v>144014669.02000001</v>
      </c>
      <c r="S521" s="295"/>
      <c r="T521" s="295"/>
      <c r="U521" s="295"/>
      <c r="V521" s="295"/>
      <c r="W521" s="295"/>
      <c r="X521" s="295"/>
      <c r="Y521" s="295"/>
      <c r="Z521" s="295"/>
      <c r="AA521" s="292">
        <f t="shared" si="498"/>
        <v>0</v>
      </c>
      <c r="AB521" s="292">
        <f t="shared" si="496"/>
        <v>144014669.02000001</v>
      </c>
      <c r="AC521" s="37">
        <f t="shared" si="497"/>
        <v>1</v>
      </c>
    </row>
    <row r="522" spans="1:29" ht="28.5" x14ac:dyDescent="0.2">
      <c r="B522" s="143" t="s">
        <v>1461</v>
      </c>
      <c r="C522" s="139" t="s">
        <v>1462</v>
      </c>
      <c r="D522" s="295"/>
      <c r="E522" s="291">
        <f>SUM('ADICIONES  2018'!C522:K522)</f>
        <v>1667911649.52</v>
      </c>
      <c r="F522" s="295"/>
      <c r="G522" s="295"/>
      <c r="H522" s="295"/>
      <c r="I522" s="295"/>
      <c r="J522" s="295"/>
      <c r="K522" s="292">
        <f t="shared" si="520"/>
        <v>1667911649.52</v>
      </c>
      <c r="L522" s="295"/>
      <c r="M522" s="295"/>
      <c r="N522" s="295"/>
      <c r="O522" s="295"/>
      <c r="P522" s="295">
        <v>1667911649.52</v>
      </c>
      <c r="Q522" s="295"/>
      <c r="R522" s="292">
        <f t="shared" si="522"/>
        <v>1667911649.52</v>
      </c>
      <c r="S522" s="295"/>
      <c r="T522" s="295"/>
      <c r="U522" s="295"/>
      <c r="V522" s="295"/>
      <c r="W522" s="295"/>
      <c r="X522" s="295"/>
      <c r="Y522" s="295"/>
      <c r="Z522" s="295"/>
      <c r="AA522" s="292">
        <f t="shared" si="498"/>
        <v>0</v>
      </c>
      <c r="AB522" s="292">
        <f t="shared" si="496"/>
        <v>1667911649.52</v>
      </c>
      <c r="AC522" s="37">
        <f t="shared" si="497"/>
        <v>1</v>
      </c>
    </row>
    <row r="523" spans="1:29" ht="28.5" x14ac:dyDescent="0.2">
      <c r="B523" s="143" t="s">
        <v>1461</v>
      </c>
      <c r="C523" s="139" t="s">
        <v>1462</v>
      </c>
      <c r="D523" s="295"/>
      <c r="E523" s="291">
        <f>SUM('ADICIONES  2018'!C523:K523)</f>
        <v>87134.59</v>
      </c>
      <c r="F523" s="295"/>
      <c r="G523" s="295"/>
      <c r="H523" s="295"/>
      <c r="I523" s="295"/>
      <c r="J523" s="295"/>
      <c r="K523" s="292">
        <f t="shared" si="520"/>
        <v>87134.59</v>
      </c>
      <c r="L523" s="295"/>
      <c r="M523" s="295"/>
      <c r="N523" s="295"/>
      <c r="O523" s="295"/>
      <c r="P523" s="295"/>
      <c r="Q523" s="295"/>
      <c r="R523" s="292">
        <f t="shared" si="522"/>
        <v>0</v>
      </c>
      <c r="S523" s="295"/>
      <c r="T523" s="295"/>
      <c r="U523" s="295">
        <v>87134.59</v>
      </c>
      <c r="V523" s="295"/>
      <c r="W523" s="295"/>
      <c r="X523" s="295"/>
      <c r="Y523" s="295"/>
      <c r="Z523" s="295"/>
      <c r="AA523" s="292">
        <f t="shared" si="498"/>
        <v>87134.59</v>
      </c>
      <c r="AB523" s="292">
        <f t="shared" si="496"/>
        <v>87134.59</v>
      </c>
      <c r="AC523" s="37">
        <f t="shared" si="497"/>
        <v>1</v>
      </c>
    </row>
    <row r="524" spans="1:29" ht="28.5" hidden="1" x14ac:dyDescent="0.2">
      <c r="B524" s="143" t="s">
        <v>2341</v>
      </c>
      <c r="C524" s="139" t="s">
        <v>2342</v>
      </c>
      <c r="D524" s="295"/>
      <c r="E524" s="291">
        <f>SUM('ADICIONES  2018'!C524:K524)</f>
        <v>0</v>
      </c>
      <c r="F524" s="295"/>
      <c r="G524" s="295"/>
      <c r="H524" s="295"/>
      <c r="I524" s="295"/>
      <c r="J524" s="295"/>
      <c r="K524" s="292">
        <f t="shared" si="520"/>
        <v>0</v>
      </c>
      <c r="L524" s="295"/>
      <c r="M524" s="295"/>
      <c r="N524" s="295"/>
      <c r="O524" s="295"/>
      <c r="P524" s="295"/>
      <c r="Q524" s="295"/>
      <c r="R524" s="292">
        <f t="shared" si="522"/>
        <v>0</v>
      </c>
      <c r="S524" s="295"/>
      <c r="T524" s="295"/>
      <c r="U524" s="295"/>
      <c r="V524" s="295"/>
      <c r="W524" s="295"/>
      <c r="X524" s="295"/>
      <c r="Y524" s="295"/>
      <c r="Z524" s="295"/>
      <c r="AA524" s="292">
        <f t="shared" si="498"/>
        <v>0</v>
      </c>
      <c r="AB524" s="292">
        <f t="shared" si="496"/>
        <v>0</v>
      </c>
      <c r="AC524" s="37" t="e">
        <f t="shared" si="497"/>
        <v>#DIV/0!</v>
      </c>
    </row>
    <row r="525" spans="1:29" s="5" customFormat="1" ht="45" x14ac:dyDescent="0.2">
      <c r="A525" s="159"/>
      <c r="B525" s="135" t="s">
        <v>1991</v>
      </c>
      <c r="C525" s="374" t="s">
        <v>1992</v>
      </c>
      <c r="D525" s="293">
        <f>+D526</f>
        <v>0</v>
      </c>
      <c r="E525" s="106">
        <f>SUM('ADICIONES  2018'!C525:K525)</f>
        <v>1841238739.6500001</v>
      </c>
      <c r="F525" s="293">
        <f t="shared" ref="F525:J525" si="541">+F526</f>
        <v>0</v>
      </c>
      <c r="G525" s="293">
        <f t="shared" si="541"/>
        <v>0</v>
      </c>
      <c r="H525" s="293">
        <f t="shared" si="541"/>
        <v>0</v>
      </c>
      <c r="I525" s="293">
        <f t="shared" si="541"/>
        <v>0</v>
      </c>
      <c r="J525" s="293">
        <f t="shared" si="541"/>
        <v>0</v>
      </c>
      <c r="K525" s="296">
        <f t="shared" si="520"/>
        <v>1841238739.6500001</v>
      </c>
      <c r="L525" s="293">
        <f t="shared" ref="L525:Q525" si="542">+L526</f>
        <v>0</v>
      </c>
      <c r="M525" s="293">
        <f t="shared" si="542"/>
        <v>0</v>
      </c>
      <c r="N525" s="293">
        <f t="shared" si="542"/>
        <v>0</v>
      </c>
      <c r="O525" s="293">
        <f t="shared" si="542"/>
        <v>0</v>
      </c>
      <c r="P525" s="293">
        <f t="shared" si="542"/>
        <v>1841238739.6500001</v>
      </c>
      <c r="Q525" s="293">
        <f t="shared" si="542"/>
        <v>0</v>
      </c>
      <c r="R525" s="296">
        <f t="shared" si="522"/>
        <v>1841238739.6500001</v>
      </c>
      <c r="S525" s="293">
        <f t="shared" ref="S525:Z525" si="543">+S526</f>
        <v>0</v>
      </c>
      <c r="T525" s="293">
        <f t="shared" si="543"/>
        <v>0</v>
      </c>
      <c r="U525" s="293">
        <f t="shared" si="543"/>
        <v>0</v>
      </c>
      <c r="V525" s="293">
        <f t="shared" si="543"/>
        <v>0</v>
      </c>
      <c r="W525" s="293">
        <f t="shared" si="543"/>
        <v>0</v>
      </c>
      <c r="X525" s="293">
        <f t="shared" si="543"/>
        <v>0</v>
      </c>
      <c r="Y525" s="293">
        <f t="shared" si="543"/>
        <v>0</v>
      </c>
      <c r="Z525" s="293">
        <f t="shared" si="543"/>
        <v>0</v>
      </c>
      <c r="AA525" s="296">
        <f t="shared" si="498"/>
        <v>0</v>
      </c>
      <c r="AB525" s="296">
        <f t="shared" si="496"/>
        <v>1841238739.6500001</v>
      </c>
      <c r="AC525" s="36">
        <f t="shared" si="497"/>
        <v>1</v>
      </c>
    </row>
    <row r="526" spans="1:29" x14ac:dyDescent="0.2">
      <c r="B526" s="143" t="s">
        <v>1993</v>
      </c>
      <c r="C526" s="139" t="s">
        <v>1994</v>
      </c>
      <c r="D526" s="295"/>
      <c r="E526" s="291">
        <f>SUM('ADICIONES  2018'!C526:K526)</f>
        <v>1841238739.6500001</v>
      </c>
      <c r="F526" s="295"/>
      <c r="G526" s="295"/>
      <c r="H526" s="295"/>
      <c r="I526" s="295"/>
      <c r="J526" s="295"/>
      <c r="K526" s="292">
        <f t="shared" si="520"/>
        <v>1841238739.6500001</v>
      </c>
      <c r="L526" s="295"/>
      <c r="M526" s="295"/>
      <c r="N526" s="295"/>
      <c r="O526" s="295"/>
      <c r="P526" s="295">
        <v>1841238739.6500001</v>
      </c>
      <c r="Q526" s="295"/>
      <c r="R526" s="292">
        <f t="shared" si="522"/>
        <v>1841238739.6500001</v>
      </c>
      <c r="S526" s="295"/>
      <c r="T526" s="295"/>
      <c r="U526" s="295"/>
      <c r="V526" s="295"/>
      <c r="W526" s="295"/>
      <c r="X526" s="295"/>
      <c r="Y526" s="295"/>
      <c r="Z526" s="295"/>
      <c r="AA526" s="292">
        <f t="shared" si="498"/>
        <v>0</v>
      </c>
      <c r="AB526" s="292">
        <f t="shared" si="496"/>
        <v>1841238739.6500001</v>
      </c>
      <c r="AC526" s="37">
        <f t="shared" si="497"/>
        <v>1</v>
      </c>
    </row>
    <row r="527" spans="1:29" s="79" customFormat="1" ht="47.25" x14ac:dyDescent="0.2">
      <c r="A527" s="412"/>
      <c r="B527" s="135" t="s">
        <v>934</v>
      </c>
      <c r="C527" s="140" t="s">
        <v>1463</v>
      </c>
      <c r="D527" s="106">
        <f>+D528+D533+D682+D687+D690+D693+D696+D700+D708+D712+D717+D783+D820+D919+D956+D961+D964+D967+D715+D760+D763+D765+D767+D769+D771+D773+D775+D777+D780+D797+D803+D807+D809+D811+D813+D815+D817+D800</f>
        <v>0</v>
      </c>
      <c r="E527" s="106">
        <f>SUM('ADICIONES  2018'!C527:K527)</f>
        <v>315020739885.96002</v>
      </c>
      <c r="F527" s="106">
        <f>+F528+F533+F682+F687+F690+F693+F696+F700+F708+F712+F717+F783+F820+F919+F956+F961+F964+F967+F715+F760+F763+F765+F767+F769+F771+F773+F775+F777+F780+F797+F803+F807+F809+F811+F813+F815+F817+F800</f>
        <v>891180304.79999995</v>
      </c>
      <c r="G527" s="106">
        <f>+G528+G533+G682+G687+G690+G693+G696+G700+G708+G712+G717+G783+G820+G919+G956+G961+G964+G967+G715+G760+G763+G765+G767+G769+G771+G773+G775+G777+G780+G797+G803+G807+G809+G811+G813+G815+G817+G800</f>
        <v>0</v>
      </c>
      <c r="H527" s="106">
        <f>+H528+H533+H682+H687+H690+H693+H696+H700+H708+H712+H717+H783+H820+H919+H956+H961+H964+H967+H715+H760+H763+H765+H767+H769+H771+H773+H775+H777+H780+H797+H803+H807+H809+H811+H813+H815+H817+H800</f>
        <v>0</v>
      </c>
      <c r="I527" s="106">
        <f>+I528+I533+I682+I687+I690+I693+I696+I700+I708+I712+I717+I783+I820+I919+I956+I961+I964+I967+I715+I760+I763+I765+I767+I769+I771+I773+I775+I777+I780+I797+I803+I807+I809+I811+I813+I815+I817+I800</f>
        <v>0</v>
      </c>
      <c r="J527" s="106">
        <f>+J528+J533+J682+J687+J690+J693+J696+J700+J708+J712+J717+J783+J820+J919+J956+J961+J964+J967+J715+J760+J763+J765+J767+J769+J771+J773+J775+J777+J780+J797+J803+J807+J809+J811+J813+J815+J817+J800</f>
        <v>0</v>
      </c>
      <c r="K527" s="290">
        <f t="shared" si="520"/>
        <v>314129559581.16003</v>
      </c>
      <c r="L527" s="106">
        <f t="shared" ref="L527:Q527" si="544">+L528+L533+L682+L687+L690+L693+L696+L700+L708+L712+L717+L783+L820+L919+L956+L961+L964+L967+L715+L760+L763+L765+L767+L769+L771+L773+L775+L777+L780+L797+L803+L807+L809+L811+L813+L815+L817+L800</f>
        <v>0</v>
      </c>
      <c r="M527" s="106">
        <f t="shared" si="544"/>
        <v>0</v>
      </c>
      <c r="N527" s="106">
        <f t="shared" si="544"/>
        <v>0</v>
      </c>
      <c r="O527" s="106">
        <f t="shared" si="544"/>
        <v>0</v>
      </c>
      <c r="P527" s="106">
        <f t="shared" si="544"/>
        <v>174516753542.74005</v>
      </c>
      <c r="Q527" s="106">
        <f t="shared" si="544"/>
        <v>0</v>
      </c>
      <c r="R527" s="290">
        <f t="shared" si="522"/>
        <v>174516753542.74005</v>
      </c>
      <c r="S527" s="106">
        <f t="shared" ref="S527:Z527" si="545">+S528+S533+S682+S687+S690+S693+S696+S700+S708+S712+S717+S783+S820+S919+S956+S961+S964+S967+S715+S760+S763+S765+S767+S769+S771+S773+S775+S777+S780+S797+S803+S807+S809+S811+S813+S815+S817+S800</f>
        <v>0</v>
      </c>
      <c r="T527" s="106">
        <f t="shared" si="545"/>
        <v>2658042.0300000003</v>
      </c>
      <c r="U527" s="106">
        <f t="shared" si="545"/>
        <v>90380002441.300018</v>
      </c>
      <c r="V527" s="106">
        <f t="shared" si="545"/>
        <v>0</v>
      </c>
      <c r="W527" s="106">
        <f t="shared" si="545"/>
        <v>0</v>
      </c>
      <c r="X527" s="106">
        <f t="shared" si="545"/>
        <v>0</v>
      </c>
      <c r="Y527" s="106">
        <f t="shared" si="545"/>
        <v>-11842910900.790001</v>
      </c>
      <c r="Z527" s="106">
        <f t="shared" si="545"/>
        <v>0</v>
      </c>
      <c r="AA527" s="290">
        <f t="shared" si="498"/>
        <v>78539749582.540009</v>
      </c>
      <c r="AB527" s="290">
        <f t="shared" si="496"/>
        <v>253056503125.28006</v>
      </c>
      <c r="AC527" s="105">
        <f t="shared" si="497"/>
        <v>0.80558003984944671</v>
      </c>
    </row>
    <row r="528" spans="1:29" s="79" customFormat="1" ht="31.5" x14ac:dyDescent="0.2">
      <c r="A528" s="412"/>
      <c r="B528" s="135" t="s">
        <v>936</v>
      </c>
      <c r="C528" s="140" t="s">
        <v>937</v>
      </c>
      <c r="D528" s="106">
        <f>SUM(D529:D532)</f>
        <v>0</v>
      </c>
      <c r="E528" s="106">
        <f>SUM('ADICIONES  2018'!C528:K528)</f>
        <v>1371898776.6400001</v>
      </c>
      <c r="F528" s="106">
        <f t="shared" ref="F528:J528" si="546">SUM(F529:F532)</f>
        <v>2621907.79</v>
      </c>
      <c r="G528" s="106">
        <f t="shared" si="546"/>
        <v>0</v>
      </c>
      <c r="H528" s="106">
        <f t="shared" si="546"/>
        <v>0</v>
      </c>
      <c r="I528" s="106">
        <f t="shared" si="546"/>
        <v>0</v>
      </c>
      <c r="J528" s="106">
        <f t="shared" si="546"/>
        <v>0</v>
      </c>
      <c r="K528" s="290">
        <f t="shared" si="520"/>
        <v>1369276868.8500001</v>
      </c>
      <c r="L528" s="106">
        <f t="shared" ref="L528:Q528" si="547">SUM(L529:L532)</f>
        <v>0</v>
      </c>
      <c r="M528" s="106">
        <f t="shared" si="547"/>
        <v>0</v>
      </c>
      <c r="N528" s="106">
        <f t="shared" si="547"/>
        <v>0</v>
      </c>
      <c r="O528" s="106">
        <f t="shared" si="547"/>
        <v>0</v>
      </c>
      <c r="P528" s="106">
        <f t="shared" si="547"/>
        <v>1369275964.46</v>
      </c>
      <c r="Q528" s="106">
        <f t="shared" si="547"/>
        <v>0</v>
      </c>
      <c r="R528" s="290">
        <f t="shared" si="522"/>
        <v>1369275964.46</v>
      </c>
      <c r="S528" s="106">
        <f t="shared" ref="S528:Z528" si="548">SUM(S529:S532)</f>
        <v>0</v>
      </c>
      <c r="T528" s="106">
        <f t="shared" si="548"/>
        <v>0</v>
      </c>
      <c r="U528" s="106">
        <f t="shared" si="548"/>
        <v>2622812.1800000002</v>
      </c>
      <c r="V528" s="106">
        <f t="shared" si="548"/>
        <v>0</v>
      </c>
      <c r="W528" s="106">
        <f t="shared" si="548"/>
        <v>0</v>
      </c>
      <c r="X528" s="106">
        <f t="shared" si="548"/>
        <v>0</v>
      </c>
      <c r="Y528" s="106">
        <f t="shared" si="548"/>
        <v>-2621907.7900000215</v>
      </c>
      <c r="Z528" s="106">
        <f t="shared" si="548"/>
        <v>0</v>
      </c>
      <c r="AA528" s="290">
        <f t="shared" ref="AA528:AA701" si="549">SUM(S528:Z528)</f>
        <v>904.38999997870997</v>
      </c>
      <c r="AB528" s="290">
        <f t="shared" si="496"/>
        <v>1369276868.8499999</v>
      </c>
      <c r="AC528" s="105">
        <f t="shared" si="497"/>
        <v>0.99999999999999978</v>
      </c>
    </row>
    <row r="529" spans="1:29" s="21" customFormat="1" x14ac:dyDescent="0.2">
      <c r="A529" s="92"/>
      <c r="B529" s="143" t="s">
        <v>938</v>
      </c>
      <c r="C529" s="144" t="s">
        <v>939</v>
      </c>
      <c r="D529" s="291">
        <v>0</v>
      </c>
      <c r="E529" s="291">
        <f>SUM('ADICIONES  2018'!C529:K529)</f>
        <v>223486443.30000001</v>
      </c>
      <c r="F529" s="291">
        <v>2621907.79</v>
      </c>
      <c r="G529" s="291"/>
      <c r="H529" s="291"/>
      <c r="I529" s="291"/>
      <c r="J529" s="291"/>
      <c r="K529" s="294">
        <f t="shared" si="520"/>
        <v>220864535.51000002</v>
      </c>
      <c r="L529" s="291"/>
      <c r="M529" s="291"/>
      <c r="N529" s="291"/>
      <c r="O529" s="291"/>
      <c r="P529" s="291">
        <v>223486443.30000001</v>
      </c>
      <c r="Q529" s="291"/>
      <c r="R529" s="294">
        <f t="shared" si="522"/>
        <v>223486443.30000001</v>
      </c>
      <c r="S529" s="291"/>
      <c r="T529" s="291"/>
      <c r="U529" s="291"/>
      <c r="V529" s="291"/>
      <c r="W529" s="291"/>
      <c r="X529" s="291"/>
      <c r="Y529" s="291">
        <v>-2621907.7900000215</v>
      </c>
      <c r="Z529" s="291"/>
      <c r="AA529" s="294">
        <f t="shared" si="549"/>
        <v>-2621907.7900000215</v>
      </c>
      <c r="AB529" s="294">
        <f t="shared" si="496"/>
        <v>220864535.50999999</v>
      </c>
      <c r="AC529" s="37">
        <f t="shared" si="497"/>
        <v>0.99999999999999989</v>
      </c>
    </row>
    <row r="530" spans="1:29" s="21" customFormat="1" x14ac:dyDescent="0.2">
      <c r="A530" s="92"/>
      <c r="B530" s="143" t="s">
        <v>938</v>
      </c>
      <c r="C530" s="144" t="s">
        <v>939</v>
      </c>
      <c r="D530" s="291">
        <v>0</v>
      </c>
      <c r="E530" s="291">
        <f>SUM('ADICIONES  2018'!C530:K530)</f>
        <v>1047769065.95</v>
      </c>
      <c r="F530" s="291"/>
      <c r="G530" s="291"/>
      <c r="H530" s="291"/>
      <c r="I530" s="291"/>
      <c r="J530" s="291"/>
      <c r="K530" s="294">
        <f t="shared" si="520"/>
        <v>1047769065.95</v>
      </c>
      <c r="L530" s="291"/>
      <c r="M530" s="291"/>
      <c r="N530" s="291"/>
      <c r="O530" s="291"/>
      <c r="P530" s="291">
        <v>1047769065.95</v>
      </c>
      <c r="Q530" s="291"/>
      <c r="R530" s="294">
        <f t="shared" si="522"/>
        <v>1047769065.95</v>
      </c>
      <c r="S530" s="291"/>
      <c r="T530" s="291"/>
      <c r="U530" s="291"/>
      <c r="V530" s="291"/>
      <c r="W530" s="291"/>
      <c r="X530" s="291"/>
      <c r="Y530" s="291"/>
      <c r="Z530" s="291"/>
      <c r="AA530" s="294">
        <f t="shared" si="549"/>
        <v>0</v>
      </c>
      <c r="AB530" s="294">
        <f t="shared" si="496"/>
        <v>1047769065.95</v>
      </c>
      <c r="AC530" s="37">
        <f t="shared" si="497"/>
        <v>1</v>
      </c>
    </row>
    <row r="531" spans="1:29" s="21" customFormat="1" x14ac:dyDescent="0.2">
      <c r="A531" s="92"/>
      <c r="B531" s="143" t="s">
        <v>938</v>
      </c>
      <c r="C531" s="144" t="s">
        <v>939</v>
      </c>
      <c r="D531" s="291"/>
      <c r="E531" s="291">
        <f>SUM('ADICIONES  2018'!C531:K531)</f>
        <v>98020455.209999993</v>
      </c>
      <c r="F531" s="291"/>
      <c r="G531" s="291"/>
      <c r="H531" s="291"/>
      <c r="I531" s="291"/>
      <c r="J531" s="291"/>
      <c r="K531" s="294">
        <f t="shared" si="520"/>
        <v>98020455.209999993</v>
      </c>
      <c r="L531" s="291"/>
      <c r="M531" s="291"/>
      <c r="N531" s="291"/>
      <c r="O531" s="291"/>
      <c r="P531" s="291">
        <v>98020455.209999993</v>
      </c>
      <c r="Q531" s="291"/>
      <c r="R531" s="294">
        <f t="shared" si="522"/>
        <v>98020455.209999993</v>
      </c>
      <c r="S531" s="291"/>
      <c r="T531" s="291"/>
      <c r="U531" s="291"/>
      <c r="V531" s="291"/>
      <c r="W531" s="291"/>
      <c r="X531" s="291"/>
      <c r="Y531" s="291"/>
      <c r="Z531" s="291"/>
      <c r="AA531" s="294">
        <f t="shared" ref="AA531:AA532" si="550">SUM(S531:Z531)</f>
        <v>0</v>
      </c>
      <c r="AB531" s="294">
        <f t="shared" si="496"/>
        <v>98020455.209999993</v>
      </c>
      <c r="AC531" s="37">
        <f t="shared" si="497"/>
        <v>1</v>
      </c>
    </row>
    <row r="532" spans="1:29" s="21" customFormat="1" x14ac:dyDescent="0.2">
      <c r="A532" s="92"/>
      <c r="B532" s="143" t="s">
        <v>938</v>
      </c>
      <c r="C532" s="144" t="s">
        <v>939</v>
      </c>
      <c r="D532" s="291"/>
      <c r="E532" s="291">
        <f>SUM('ADICIONES  2018'!C532:K532)</f>
        <v>2622812.1800000002</v>
      </c>
      <c r="F532" s="291"/>
      <c r="G532" s="291"/>
      <c r="H532" s="291"/>
      <c r="I532" s="291"/>
      <c r="J532" s="291"/>
      <c r="K532" s="294">
        <f t="shared" si="520"/>
        <v>2622812.1800000002</v>
      </c>
      <c r="L532" s="291"/>
      <c r="M532" s="291"/>
      <c r="N532" s="291"/>
      <c r="O532" s="291"/>
      <c r="P532" s="291"/>
      <c r="Q532" s="291"/>
      <c r="R532" s="294">
        <f t="shared" si="522"/>
        <v>0</v>
      </c>
      <c r="S532" s="291"/>
      <c r="T532" s="291"/>
      <c r="U532" s="291">
        <v>2622812.1800000002</v>
      </c>
      <c r="V532" s="291"/>
      <c r="W532" s="291"/>
      <c r="X532" s="291"/>
      <c r="Y532" s="291"/>
      <c r="Z532" s="291"/>
      <c r="AA532" s="294">
        <f t="shared" si="550"/>
        <v>2622812.1800000002</v>
      </c>
      <c r="AB532" s="294">
        <f t="shared" si="496"/>
        <v>2622812.1800000002</v>
      </c>
      <c r="AC532" s="37">
        <f t="shared" si="497"/>
        <v>1</v>
      </c>
    </row>
    <row r="533" spans="1:29" s="79" customFormat="1" ht="31.5" x14ac:dyDescent="0.2">
      <c r="A533" s="412"/>
      <c r="B533" s="135" t="s">
        <v>940</v>
      </c>
      <c r="C533" s="140" t="s">
        <v>1464</v>
      </c>
      <c r="D533" s="106">
        <f>SUM(D534:D681)</f>
        <v>0</v>
      </c>
      <c r="E533" s="106">
        <f>SUM('ADICIONES  2018'!C533:K533)</f>
        <v>125906041917.10002</v>
      </c>
      <c r="F533" s="106">
        <f t="shared" ref="F533:J533" si="551">SUM(F534:F681)</f>
        <v>137591410.09</v>
      </c>
      <c r="G533" s="106">
        <f t="shared" si="551"/>
        <v>0</v>
      </c>
      <c r="H533" s="106">
        <f t="shared" si="551"/>
        <v>0</v>
      </c>
      <c r="I533" s="106">
        <f t="shared" si="551"/>
        <v>0</v>
      </c>
      <c r="J533" s="106">
        <f t="shared" si="551"/>
        <v>0</v>
      </c>
      <c r="K533" s="290">
        <f t="shared" si="520"/>
        <v>125768450507.01003</v>
      </c>
      <c r="L533" s="106">
        <f t="shared" ref="L533:Q533" si="552">SUM(L534:L681)</f>
        <v>0</v>
      </c>
      <c r="M533" s="106">
        <f t="shared" si="552"/>
        <v>0</v>
      </c>
      <c r="N533" s="106">
        <f t="shared" si="552"/>
        <v>0</v>
      </c>
      <c r="O533" s="106">
        <f t="shared" si="552"/>
        <v>0</v>
      </c>
      <c r="P533" s="106">
        <f t="shared" si="552"/>
        <v>31119484881.389999</v>
      </c>
      <c r="Q533" s="106">
        <f t="shared" si="552"/>
        <v>0</v>
      </c>
      <c r="R533" s="290">
        <f t="shared" si="522"/>
        <v>31119484881.389999</v>
      </c>
      <c r="S533" s="106">
        <f t="shared" ref="S533:Z533" si="553">SUM(S534:S681)</f>
        <v>0</v>
      </c>
      <c r="T533" s="106">
        <f t="shared" si="553"/>
        <v>0</v>
      </c>
      <c r="U533" s="106">
        <f t="shared" si="553"/>
        <v>73138346863.059998</v>
      </c>
      <c r="V533" s="106">
        <f t="shared" si="553"/>
        <v>0</v>
      </c>
      <c r="W533" s="106">
        <f t="shared" si="553"/>
        <v>0</v>
      </c>
      <c r="X533" s="106">
        <f t="shared" si="553"/>
        <v>0</v>
      </c>
      <c r="Y533" s="106">
        <f t="shared" si="553"/>
        <v>0</v>
      </c>
      <c r="Z533" s="106">
        <f t="shared" si="553"/>
        <v>0</v>
      </c>
      <c r="AA533" s="290">
        <f t="shared" si="549"/>
        <v>73138346863.059998</v>
      </c>
      <c r="AB533" s="290">
        <f t="shared" si="496"/>
        <v>104257831744.45</v>
      </c>
      <c r="AC533" s="105">
        <f t="shared" si="497"/>
        <v>0.82896649616144324</v>
      </c>
    </row>
    <row r="534" spans="1:29" s="21" customFormat="1" ht="45" x14ac:dyDescent="0.2">
      <c r="A534" s="92"/>
      <c r="B534" s="143" t="s">
        <v>1465</v>
      </c>
      <c r="C534" s="144" t="s">
        <v>1466</v>
      </c>
      <c r="D534" s="291">
        <v>0</v>
      </c>
      <c r="E534" s="291">
        <f>SUM('ADICIONES  2018'!C534:K534)</f>
        <v>96604800.75</v>
      </c>
      <c r="F534" s="291"/>
      <c r="G534" s="291"/>
      <c r="H534" s="291"/>
      <c r="I534" s="291"/>
      <c r="J534" s="291"/>
      <c r="K534" s="294">
        <f t="shared" si="520"/>
        <v>96604800.75</v>
      </c>
      <c r="L534" s="291"/>
      <c r="M534" s="291"/>
      <c r="N534" s="291"/>
      <c r="O534" s="291"/>
      <c r="P534" s="291">
        <v>0</v>
      </c>
      <c r="Q534" s="291"/>
      <c r="R534" s="294">
        <f t="shared" si="522"/>
        <v>0</v>
      </c>
      <c r="S534" s="291"/>
      <c r="T534" s="291"/>
      <c r="U534" s="291"/>
      <c r="V534" s="291"/>
      <c r="W534" s="291"/>
      <c r="X534" s="291"/>
      <c r="Y534" s="291"/>
      <c r="Z534" s="291"/>
      <c r="AA534" s="294">
        <f t="shared" si="549"/>
        <v>0</v>
      </c>
      <c r="AB534" s="294">
        <f t="shared" si="496"/>
        <v>0</v>
      </c>
      <c r="AC534" s="37">
        <f t="shared" si="497"/>
        <v>0</v>
      </c>
    </row>
    <row r="535" spans="1:29" s="21" customFormat="1" ht="45" x14ac:dyDescent="0.2">
      <c r="A535" s="92"/>
      <c r="B535" s="143" t="s">
        <v>1467</v>
      </c>
      <c r="C535" s="144" t="s">
        <v>1468</v>
      </c>
      <c r="D535" s="291">
        <v>0</v>
      </c>
      <c r="E535" s="291">
        <f>SUM('ADICIONES  2018'!C535:K535)</f>
        <v>763238052</v>
      </c>
      <c r="F535" s="291"/>
      <c r="G535" s="291"/>
      <c r="H535" s="291"/>
      <c r="I535" s="291"/>
      <c r="J535" s="291"/>
      <c r="K535" s="294">
        <f t="shared" si="520"/>
        <v>763238052</v>
      </c>
      <c r="L535" s="291"/>
      <c r="M535" s="291"/>
      <c r="N535" s="291"/>
      <c r="O535" s="291"/>
      <c r="P535" s="291">
        <v>0</v>
      </c>
      <c r="Q535" s="291"/>
      <c r="R535" s="294">
        <f t="shared" si="522"/>
        <v>0</v>
      </c>
      <c r="S535" s="291"/>
      <c r="T535" s="291"/>
      <c r="U535" s="291">
        <v>763238052</v>
      </c>
      <c r="V535" s="291"/>
      <c r="W535" s="291"/>
      <c r="X535" s="291"/>
      <c r="Y535" s="291"/>
      <c r="Z535" s="291"/>
      <c r="AA535" s="294">
        <f t="shared" si="549"/>
        <v>763238052</v>
      </c>
      <c r="AB535" s="294">
        <f t="shared" si="496"/>
        <v>763238052</v>
      </c>
      <c r="AC535" s="37">
        <f t="shared" si="497"/>
        <v>1</v>
      </c>
    </row>
    <row r="536" spans="1:29" ht="28.5" x14ac:dyDescent="0.2">
      <c r="B536" s="143" t="s">
        <v>1469</v>
      </c>
      <c r="C536" s="139" t="s">
        <v>1470</v>
      </c>
      <c r="D536" s="295">
        <v>0</v>
      </c>
      <c r="E536" s="291">
        <f>SUM('ADICIONES  2018'!C536:K536)</f>
        <v>1986110657</v>
      </c>
      <c r="F536" s="295"/>
      <c r="G536" s="295"/>
      <c r="H536" s="295"/>
      <c r="I536" s="295"/>
      <c r="J536" s="295"/>
      <c r="K536" s="292">
        <f t="shared" si="520"/>
        <v>1986110657</v>
      </c>
      <c r="L536" s="295"/>
      <c r="M536" s="295"/>
      <c r="N536" s="295"/>
      <c r="O536" s="295"/>
      <c r="P536" s="295">
        <v>1986110657</v>
      </c>
      <c r="Q536" s="295"/>
      <c r="R536" s="292">
        <f t="shared" si="522"/>
        <v>1986110657</v>
      </c>
      <c r="S536" s="295"/>
      <c r="T536" s="295"/>
      <c r="U536" s="295"/>
      <c r="V536" s="295"/>
      <c r="W536" s="295"/>
      <c r="X536" s="295"/>
      <c r="Y536" s="295"/>
      <c r="Z536" s="295"/>
      <c r="AA536" s="292">
        <f t="shared" si="549"/>
        <v>0</v>
      </c>
      <c r="AB536" s="292">
        <f t="shared" si="496"/>
        <v>1986110657</v>
      </c>
      <c r="AC536" s="37">
        <f t="shared" si="497"/>
        <v>1</v>
      </c>
    </row>
    <row r="537" spans="1:29" s="21" customFormat="1" ht="45" x14ac:dyDescent="0.2">
      <c r="A537" s="92"/>
      <c r="B537" s="143" t="s">
        <v>1471</v>
      </c>
      <c r="C537" s="144" t="s">
        <v>1472</v>
      </c>
      <c r="D537" s="291">
        <v>0</v>
      </c>
      <c r="E537" s="291">
        <f>SUM('ADICIONES  2018'!C537:K537)</f>
        <v>3000000000</v>
      </c>
      <c r="F537" s="291"/>
      <c r="G537" s="291"/>
      <c r="H537" s="291"/>
      <c r="I537" s="291"/>
      <c r="J537" s="291"/>
      <c r="K537" s="294">
        <f t="shared" si="520"/>
        <v>3000000000</v>
      </c>
      <c r="L537" s="291"/>
      <c r="M537" s="291"/>
      <c r="N537" s="291"/>
      <c r="O537" s="291"/>
      <c r="P537" s="291">
        <v>3000000000</v>
      </c>
      <c r="Q537" s="291"/>
      <c r="R537" s="294">
        <f t="shared" si="522"/>
        <v>3000000000</v>
      </c>
      <c r="S537" s="291"/>
      <c r="T537" s="291"/>
      <c r="U537" s="291"/>
      <c r="V537" s="291"/>
      <c r="W537" s="291"/>
      <c r="X537" s="291"/>
      <c r="Y537" s="291"/>
      <c r="Z537" s="291"/>
      <c r="AA537" s="294">
        <f t="shared" si="549"/>
        <v>0</v>
      </c>
      <c r="AB537" s="294">
        <f t="shared" si="496"/>
        <v>3000000000</v>
      </c>
      <c r="AC537" s="37">
        <f t="shared" si="497"/>
        <v>1</v>
      </c>
    </row>
    <row r="538" spans="1:29" ht="28.5" x14ac:dyDescent="0.2">
      <c r="B538" s="143" t="s">
        <v>1473</v>
      </c>
      <c r="C538" s="139" t="s">
        <v>1474</v>
      </c>
      <c r="D538" s="295">
        <v>0</v>
      </c>
      <c r="E538" s="291">
        <f>SUM('ADICIONES  2018'!C538:K538)</f>
        <v>340000000</v>
      </c>
      <c r="F538" s="295"/>
      <c r="G538" s="295"/>
      <c r="H538" s="295"/>
      <c r="I538" s="295"/>
      <c r="J538" s="295"/>
      <c r="K538" s="292">
        <f t="shared" si="520"/>
        <v>340000000</v>
      </c>
      <c r="L538" s="295"/>
      <c r="M538" s="295"/>
      <c r="N538" s="295"/>
      <c r="O538" s="295"/>
      <c r="P538" s="295">
        <v>0</v>
      </c>
      <c r="Q538" s="295"/>
      <c r="R538" s="292">
        <f t="shared" si="522"/>
        <v>0</v>
      </c>
      <c r="S538" s="295"/>
      <c r="T538" s="295"/>
      <c r="U538" s="295"/>
      <c r="V538" s="295"/>
      <c r="W538" s="295"/>
      <c r="X538" s="295"/>
      <c r="Y538" s="295"/>
      <c r="Z538" s="295"/>
      <c r="AA538" s="292">
        <f t="shared" si="549"/>
        <v>0</v>
      </c>
      <c r="AB538" s="292">
        <f t="shared" si="496"/>
        <v>0</v>
      </c>
      <c r="AC538" s="37">
        <f t="shared" si="497"/>
        <v>0</v>
      </c>
    </row>
    <row r="539" spans="1:29" s="21" customFormat="1" ht="30" x14ac:dyDescent="0.2">
      <c r="A539" s="92"/>
      <c r="B539" s="143" t="s">
        <v>1475</v>
      </c>
      <c r="C539" s="144" t="s">
        <v>1476</v>
      </c>
      <c r="D539" s="291">
        <v>0</v>
      </c>
      <c r="E539" s="291">
        <f>SUM('ADICIONES  2018'!C539:K539)</f>
        <v>34486125.539999999</v>
      </c>
      <c r="F539" s="291"/>
      <c r="G539" s="291"/>
      <c r="H539" s="291"/>
      <c r="I539" s="291"/>
      <c r="J539" s="291"/>
      <c r="K539" s="294">
        <f t="shared" si="520"/>
        <v>34486125.539999999</v>
      </c>
      <c r="L539" s="291"/>
      <c r="M539" s="291"/>
      <c r="N539" s="291"/>
      <c r="O539" s="291"/>
      <c r="P539" s="291">
        <v>34486125.539999999</v>
      </c>
      <c r="Q539" s="291"/>
      <c r="R539" s="294">
        <f t="shared" si="522"/>
        <v>34486125.539999999</v>
      </c>
      <c r="S539" s="291"/>
      <c r="T539" s="291"/>
      <c r="U539" s="291"/>
      <c r="V539" s="291"/>
      <c r="W539" s="291"/>
      <c r="X539" s="291"/>
      <c r="Y539" s="291"/>
      <c r="Z539" s="291"/>
      <c r="AA539" s="294">
        <f t="shared" si="549"/>
        <v>0</v>
      </c>
      <c r="AB539" s="294">
        <f t="shared" si="496"/>
        <v>34486125.539999999</v>
      </c>
      <c r="AC539" s="37">
        <f t="shared" si="497"/>
        <v>1</v>
      </c>
    </row>
    <row r="540" spans="1:29" ht="28.5" x14ac:dyDescent="0.2">
      <c r="B540" s="143" t="s">
        <v>1477</v>
      </c>
      <c r="C540" s="139" t="s">
        <v>1478</v>
      </c>
      <c r="D540" s="295">
        <v>0</v>
      </c>
      <c r="E540" s="291">
        <f>SUM('ADICIONES  2018'!C540:K540)</f>
        <v>94840502.569999993</v>
      </c>
      <c r="F540" s="295"/>
      <c r="G540" s="295"/>
      <c r="H540" s="295"/>
      <c r="I540" s="295"/>
      <c r="J540" s="295"/>
      <c r="K540" s="292">
        <f t="shared" si="520"/>
        <v>94840502.569999993</v>
      </c>
      <c r="L540" s="295"/>
      <c r="M540" s="295"/>
      <c r="N540" s="295"/>
      <c r="O540" s="295"/>
      <c r="P540" s="295">
        <v>94840502.569999993</v>
      </c>
      <c r="Q540" s="295"/>
      <c r="R540" s="292">
        <f t="shared" si="522"/>
        <v>94840502.569999993</v>
      </c>
      <c r="S540" s="295"/>
      <c r="T540" s="295"/>
      <c r="U540" s="295"/>
      <c r="V540" s="295"/>
      <c r="W540" s="295"/>
      <c r="X540" s="295"/>
      <c r="Y540" s="295"/>
      <c r="Z540" s="295"/>
      <c r="AA540" s="292">
        <f t="shared" si="549"/>
        <v>0</v>
      </c>
      <c r="AB540" s="292">
        <f t="shared" si="496"/>
        <v>94840502.569999993</v>
      </c>
      <c r="AC540" s="37">
        <f t="shared" si="497"/>
        <v>1</v>
      </c>
    </row>
    <row r="541" spans="1:29" ht="28.5" x14ac:dyDescent="0.2">
      <c r="B541" s="143" t="s">
        <v>1479</v>
      </c>
      <c r="C541" s="139" t="s">
        <v>1480</v>
      </c>
      <c r="D541" s="295">
        <v>0</v>
      </c>
      <c r="E541" s="291">
        <f>SUM('ADICIONES  2018'!C541:K541)</f>
        <v>34486125.539999999</v>
      </c>
      <c r="F541" s="295"/>
      <c r="G541" s="295"/>
      <c r="H541" s="295"/>
      <c r="I541" s="295"/>
      <c r="J541" s="295"/>
      <c r="K541" s="292">
        <f t="shared" si="520"/>
        <v>34486125.539999999</v>
      </c>
      <c r="L541" s="295"/>
      <c r="M541" s="295"/>
      <c r="N541" s="295"/>
      <c r="O541" s="295"/>
      <c r="P541" s="295">
        <v>34486125.539999999</v>
      </c>
      <c r="Q541" s="295"/>
      <c r="R541" s="292">
        <f t="shared" si="522"/>
        <v>34486125.539999999</v>
      </c>
      <c r="S541" s="295"/>
      <c r="T541" s="295"/>
      <c r="U541" s="295"/>
      <c r="V541" s="295"/>
      <c r="W541" s="295"/>
      <c r="X541" s="295"/>
      <c r="Y541" s="295"/>
      <c r="Z541" s="295"/>
      <c r="AA541" s="292">
        <f t="shared" si="549"/>
        <v>0</v>
      </c>
      <c r="AB541" s="292">
        <f t="shared" si="496"/>
        <v>34486125.539999999</v>
      </c>
      <c r="AC541" s="37">
        <f t="shared" si="497"/>
        <v>1</v>
      </c>
    </row>
    <row r="542" spans="1:29" s="21" customFormat="1" ht="30" x14ac:dyDescent="0.2">
      <c r="A542" s="92"/>
      <c r="B542" s="143" t="s">
        <v>1481</v>
      </c>
      <c r="C542" s="144" t="s">
        <v>1482</v>
      </c>
      <c r="D542" s="291">
        <v>0</v>
      </c>
      <c r="E542" s="291">
        <f>SUM('ADICIONES  2018'!C542:K542)</f>
        <v>24140287.890000001</v>
      </c>
      <c r="F542" s="291"/>
      <c r="G542" s="291"/>
      <c r="H542" s="291"/>
      <c r="I542" s="291"/>
      <c r="J542" s="291"/>
      <c r="K542" s="294">
        <f t="shared" si="520"/>
        <v>24140287.890000001</v>
      </c>
      <c r="L542" s="291"/>
      <c r="M542" s="291"/>
      <c r="N542" s="291"/>
      <c r="O542" s="291"/>
      <c r="P542" s="291">
        <v>24140287.890000001</v>
      </c>
      <c r="Q542" s="291"/>
      <c r="R542" s="294">
        <f t="shared" si="522"/>
        <v>24140287.890000001</v>
      </c>
      <c r="S542" s="291"/>
      <c r="T542" s="291"/>
      <c r="U542" s="291"/>
      <c r="V542" s="291"/>
      <c r="W542" s="291"/>
      <c r="X542" s="291"/>
      <c r="Y542" s="291"/>
      <c r="Z542" s="291"/>
      <c r="AA542" s="294">
        <f t="shared" si="549"/>
        <v>0</v>
      </c>
      <c r="AB542" s="294">
        <f t="shared" si="496"/>
        <v>24140287.890000001</v>
      </c>
      <c r="AC542" s="37">
        <f t="shared" si="497"/>
        <v>1</v>
      </c>
    </row>
    <row r="543" spans="1:29" ht="28.5" x14ac:dyDescent="0.2">
      <c r="B543" s="143" t="s">
        <v>1483</v>
      </c>
      <c r="C543" s="139" t="s">
        <v>1484</v>
      </c>
      <c r="D543" s="295">
        <v>0</v>
      </c>
      <c r="E543" s="291">
        <f>SUM('ADICIONES  2018'!C543:K543)</f>
        <v>24140287.890000001</v>
      </c>
      <c r="F543" s="295"/>
      <c r="G543" s="295"/>
      <c r="H543" s="295"/>
      <c r="I543" s="295"/>
      <c r="J543" s="295"/>
      <c r="K543" s="292">
        <f t="shared" si="520"/>
        <v>24140287.890000001</v>
      </c>
      <c r="L543" s="295"/>
      <c r="M543" s="295"/>
      <c r="N543" s="295"/>
      <c r="O543" s="295"/>
      <c r="P543" s="295">
        <v>24140287.890000001</v>
      </c>
      <c r="Q543" s="295"/>
      <c r="R543" s="292">
        <f t="shared" si="522"/>
        <v>24140287.890000001</v>
      </c>
      <c r="S543" s="295"/>
      <c r="T543" s="295"/>
      <c r="U543" s="295"/>
      <c r="V543" s="295"/>
      <c r="W543" s="295"/>
      <c r="X543" s="295"/>
      <c r="Y543" s="295"/>
      <c r="Z543" s="295"/>
      <c r="AA543" s="292">
        <f t="shared" si="549"/>
        <v>0</v>
      </c>
      <c r="AB543" s="292">
        <f t="shared" si="496"/>
        <v>24140287.890000001</v>
      </c>
      <c r="AC543" s="37">
        <f t="shared" si="497"/>
        <v>1</v>
      </c>
    </row>
    <row r="544" spans="1:29" s="21" customFormat="1" ht="45" x14ac:dyDescent="0.2">
      <c r="A544" s="92"/>
      <c r="B544" s="143" t="s">
        <v>1485</v>
      </c>
      <c r="C544" s="144" t="s">
        <v>1486</v>
      </c>
      <c r="D544" s="291">
        <v>0</v>
      </c>
      <c r="E544" s="291">
        <f>SUM('ADICIONES  2018'!C544:K544)</f>
        <v>3105000000</v>
      </c>
      <c r="F544" s="291"/>
      <c r="G544" s="291"/>
      <c r="H544" s="291"/>
      <c r="I544" s="291"/>
      <c r="J544" s="291"/>
      <c r="K544" s="294">
        <f t="shared" si="520"/>
        <v>3105000000</v>
      </c>
      <c r="L544" s="291"/>
      <c r="M544" s="291"/>
      <c r="N544" s="291"/>
      <c r="O544" s="291"/>
      <c r="P544" s="291">
        <v>3105000000</v>
      </c>
      <c r="Q544" s="291"/>
      <c r="R544" s="294">
        <f t="shared" si="522"/>
        <v>3105000000</v>
      </c>
      <c r="S544" s="291"/>
      <c r="T544" s="291"/>
      <c r="U544" s="291"/>
      <c r="V544" s="291"/>
      <c r="W544" s="291"/>
      <c r="X544" s="291"/>
      <c r="Y544" s="291"/>
      <c r="Z544" s="291"/>
      <c r="AA544" s="294">
        <f t="shared" si="549"/>
        <v>0</v>
      </c>
      <c r="AB544" s="294">
        <f t="shared" si="496"/>
        <v>3105000000</v>
      </c>
      <c r="AC544" s="37">
        <f t="shared" si="497"/>
        <v>1</v>
      </c>
    </row>
    <row r="545" spans="1:29" ht="42.75" x14ac:dyDescent="0.2">
      <c r="B545" s="143" t="s">
        <v>1487</v>
      </c>
      <c r="C545" s="139" t="s">
        <v>1488</v>
      </c>
      <c r="D545" s="295">
        <v>0</v>
      </c>
      <c r="E545" s="291">
        <f>SUM('ADICIONES  2018'!C545:K545)</f>
        <v>999896762</v>
      </c>
      <c r="F545" s="295"/>
      <c r="G545" s="295"/>
      <c r="H545" s="295"/>
      <c r="I545" s="295"/>
      <c r="J545" s="295"/>
      <c r="K545" s="292">
        <f t="shared" si="520"/>
        <v>999896762</v>
      </c>
      <c r="L545" s="295"/>
      <c r="M545" s="295"/>
      <c r="N545" s="295"/>
      <c r="O545" s="295"/>
      <c r="P545" s="295">
        <v>0</v>
      </c>
      <c r="Q545" s="295"/>
      <c r="R545" s="292">
        <f t="shared" si="522"/>
        <v>0</v>
      </c>
      <c r="S545" s="295"/>
      <c r="T545" s="295"/>
      <c r="U545" s="295"/>
      <c r="V545" s="295"/>
      <c r="W545" s="295"/>
      <c r="X545" s="295"/>
      <c r="Y545" s="295"/>
      <c r="Z545" s="295"/>
      <c r="AA545" s="292">
        <f t="shared" si="549"/>
        <v>0</v>
      </c>
      <c r="AB545" s="292">
        <f t="shared" si="496"/>
        <v>0</v>
      </c>
      <c r="AC545" s="37">
        <f t="shared" si="497"/>
        <v>0</v>
      </c>
    </row>
    <row r="546" spans="1:29" s="21" customFormat="1" ht="42.75" x14ac:dyDescent="0.2">
      <c r="A546" s="92"/>
      <c r="B546" s="143" t="s">
        <v>1489</v>
      </c>
      <c r="C546" s="139" t="s">
        <v>1490</v>
      </c>
      <c r="D546" s="291">
        <v>0</v>
      </c>
      <c r="E546" s="291">
        <f>SUM('ADICIONES  2018'!C546:K546)</f>
        <v>2054694900</v>
      </c>
      <c r="F546" s="291"/>
      <c r="G546" s="291"/>
      <c r="H546" s="291"/>
      <c r="I546" s="291"/>
      <c r="J546" s="291"/>
      <c r="K546" s="294">
        <f t="shared" si="520"/>
        <v>2054694900</v>
      </c>
      <c r="L546" s="291"/>
      <c r="M546" s="291"/>
      <c r="N546" s="291"/>
      <c r="O546" s="291"/>
      <c r="P546" s="291">
        <v>0</v>
      </c>
      <c r="Q546" s="291"/>
      <c r="R546" s="294">
        <f t="shared" si="522"/>
        <v>0</v>
      </c>
      <c r="S546" s="291"/>
      <c r="T546" s="291"/>
      <c r="U546" s="291">
        <v>2054694900</v>
      </c>
      <c r="V546" s="291"/>
      <c r="W546" s="291"/>
      <c r="X546" s="291"/>
      <c r="Y546" s="291"/>
      <c r="Z546" s="291"/>
      <c r="AA546" s="294">
        <f t="shared" si="549"/>
        <v>2054694900</v>
      </c>
      <c r="AB546" s="294">
        <f t="shared" si="496"/>
        <v>2054694900</v>
      </c>
      <c r="AC546" s="115">
        <f t="shared" si="497"/>
        <v>1</v>
      </c>
    </row>
    <row r="547" spans="1:29" ht="42.75" x14ac:dyDescent="0.2">
      <c r="B547" s="143" t="s">
        <v>1491</v>
      </c>
      <c r="C547" s="139" t="s">
        <v>1492</v>
      </c>
      <c r="D547" s="295">
        <v>0</v>
      </c>
      <c r="E547" s="291">
        <f>SUM('ADICIONES  2018'!C547:K547)</f>
        <v>182843711</v>
      </c>
      <c r="F547" s="295"/>
      <c r="G547" s="295"/>
      <c r="H547" s="295"/>
      <c r="I547" s="295"/>
      <c r="J547" s="295"/>
      <c r="K547" s="292">
        <f t="shared" si="520"/>
        <v>182843711</v>
      </c>
      <c r="L547" s="295"/>
      <c r="M547" s="295"/>
      <c r="N547" s="295"/>
      <c r="O547" s="295"/>
      <c r="P547" s="295">
        <v>182843711</v>
      </c>
      <c r="Q547" s="295"/>
      <c r="R547" s="292">
        <f t="shared" si="522"/>
        <v>182843711</v>
      </c>
      <c r="S547" s="295"/>
      <c r="T547" s="295"/>
      <c r="U547" s="295"/>
      <c r="V547" s="295"/>
      <c r="W547" s="295"/>
      <c r="X547" s="295"/>
      <c r="Y547" s="295"/>
      <c r="Z547" s="295"/>
      <c r="AA547" s="292">
        <f t="shared" si="549"/>
        <v>0</v>
      </c>
      <c r="AB547" s="292">
        <f t="shared" si="496"/>
        <v>182843711</v>
      </c>
      <c r="AC547" s="37">
        <f t="shared" si="497"/>
        <v>1</v>
      </c>
    </row>
    <row r="548" spans="1:29" s="21" customFormat="1" ht="45" x14ac:dyDescent="0.2">
      <c r="A548" s="92"/>
      <c r="B548" s="143" t="s">
        <v>1493</v>
      </c>
      <c r="C548" s="144" t="s">
        <v>1494</v>
      </c>
      <c r="D548" s="291">
        <v>0</v>
      </c>
      <c r="E548" s="291">
        <f>SUM('ADICIONES  2018'!C548:K548)</f>
        <v>182843711</v>
      </c>
      <c r="F548" s="291"/>
      <c r="G548" s="291"/>
      <c r="H548" s="291"/>
      <c r="I548" s="291"/>
      <c r="J548" s="291"/>
      <c r="K548" s="294">
        <f t="shared" si="520"/>
        <v>182843711</v>
      </c>
      <c r="L548" s="291"/>
      <c r="M548" s="291"/>
      <c r="N548" s="291"/>
      <c r="O548" s="291"/>
      <c r="P548" s="291">
        <v>182843711</v>
      </c>
      <c r="Q548" s="291"/>
      <c r="R548" s="294">
        <f t="shared" si="522"/>
        <v>182843711</v>
      </c>
      <c r="S548" s="291"/>
      <c r="T548" s="291"/>
      <c r="U548" s="291"/>
      <c r="V548" s="291"/>
      <c r="W548" s="291"/>
      <c r="X548" s="291"/>
      <c r="Y548" s="291"/>
      <c r="Z548" s="291"/>
      <c r="AA548" s="294">
        <f t="shared" si="549"/>
        <v>0</v>
      </c>
      <c r="AB548" s="294">
        <f t="shared" si="496"/>
        <v>182843711</v>
      </c>
      <c r="AC548" s="115">
        <f t="shared" si="497"/>
        <v>1</v>
      </c>
    </row>
    <row r="549" spans="1:29" ht="42.75" x14ac:dyDescent="0.2">
      <c r="B549" s="143" t="s">
        <v>1495</v>
      </c>
      <c r="C549" s="139" t="s">
        <v>1496</v>
      </c>
      <c r="D549" s="295">
        <v>0</v>
      </c>
      <c r="E549" s="291">
        <f>SUM('ADICIONES  2018'!C549:K549)</f>
        <v>182843711</v>
      </c>
      <c r="F549" s="295"/>
      <c r="G549" s="295"/>
      <c r="H549" s="295"/>
      <c r="I549" s="295"/>
      <c r="J549" s="295"/>
      <c r="K549" s="292">
        <f t="shared" si="520"/>
        <v>182843711</v>
      </c>
      <c r="L549" s="295"/>
      <c r="M549" s="295"/>
      <c r="N549" s="295"/>
      <c r="O549" s="295"/>
      <c r="P549" s="295">
        <v>182843711</v>
      </c>
      <c r="Q549" s="295"/>
      <c r="R549" s="292">
        <f t="shared" si="522"/>
        <v>182843711</v>
      </c>
      <c r="S549" s="295"/>
      <c r="T549" s="295"/>
      <c r="U549" s="295"/>
      <c r="V549" s="295"/>
      <c r="W549" s="295"/>
      <c r="X549" s="295"/>
      <c r="Y549" s="295"/>
      <c r="Z549" s="295"/>
      <c r="AA549" s="292">
        <f t="shared" si="549"/>
        <v>0</v>
      </c>
      <c r="AB549" s="292">
        <f t="shared" si="496"/>
        <v>182843711</v>
      </c>
      <c r="AC549" s="37">
        <f t="shared" si="497"/>
        <v>1</v>
      </c>
    </row>
    <row r="550" spans="1:29" s="21" customFormat="1" ht="60" x14ac:dyDescent="0.2">
      <c r="A550" s="92"/>
      <c r="B550" s="143" t="s">
        <v>1497</v>
      </c>
      <c r="C550" s="144" t="s">
        <v>1498</v>
      </c>
      <c r="D550" s="291">
        <v>0</v>
      </c>
      <c r="E550" s="291">
        <f>SUM('ADICIONES  2018'!C550:K550)</f>
        <v>182843711</v>
      </c>
      <c r="F550" s="291"/>
      <c r="G550" s="291"/>
      <c r="H550" s="291"/>
      <c r="I550" s="291"/>
      <c r="J550" s="291"/>
      <c r="K550" s="294">
        <f t="shared" si="520"/>
        <v>182843711</v>
      </c>
      <c r="L550" s="291"/>
      <c r="M550" s="291"/>
      <c r="N550" s="291"/>
      <c r="O550" s="291"/>
      <c r="P550" s="291">
        <v>176444181</v>
      </c>
      <c r="Q550" s="291"/>
      <c r="R550" s="294">
        <f t="shared" si="522"/>
        <v>176444181</v>
      </c>
      <c r="S550" s="291"/>
      <c r="T550" s="291"/>
      <c r="U550" s="291">
        <v>6399530</v>
      </c>
      <c r="V550" s="291"/>
      <c r="W550" s="291"/>
      <c r="X550" s="291"/>
      <c r="Y550" s="291"/>
      <c r="Z550" s="291"/>
      <c r="AA550" s="294">
        <f t="shared" si="549"/>
        <v>6399530</v>
      </c>
      <c r="AB550" s="294">
        <f t="shared" si="496"/>
        <v>182843711</v>
      </c>
      <c r="AC550" s="115">
        <f t="shared" si="497"/>
        <v>1</v>
      </c>
    </row>
    <row r="551" spans="1:29" ht="42.75" x14ac:dyDescent="0.2">
      <c r="B551" s="143" t="s">
        <v>1499</v>
      </c>
      <c r="C551" s="139" t="s">
        <v>1500</v>
      </c>
      <c r="D551" s="295">
        <v>0</v>
      </c>
      <c r="E551" s="291">
        <f>SUM('ADICIONES  2018'!C551:K551)</f>
        <v>182843711</v>
      </c>
      <c r="F551" s="295"/>
      <c r="G551" s="295"/>
      <c r="H551" s="295"/>
      <c r="I551" s="295"/>
      <c r="J551" s="295"/>
      <c r="K551" s="292">
        <f t="shared" si="520"/>
        <v>182843711</v>
      </c>
      <c r="L551" s="295"/>
      <c r="M551" s="295"/>
      <c r="N551" s="295"/>
      <c r="O551" s="295"/>
      <c r="P551" s="295">
        <v>182843711</v>
      </c>
      <c r="Q551" s="295"/>
      <c r="R551" s="292">
        <f t="shared" si="522"/>
        <v>182843711</v>
      </c>
      <c r="S551" s="295"/>
      <c r="T551" s="295"/>
      <c r="U551" s="295"/>
      <c r="V551" s="295"/>
      <c r="W551" s="295"/>
      <c r="X551" s="295"/>
      <c r="Y551" s="295"/>
      <c r="Z551" s="295"/>
      <c r="AA551" s="292">
        <f t="shared" si="549"/>
        <v>0</v>
      </c>
      <c r="AB551" s="292">
        <f t="shared" si="496"/>
        <v>182843711</v>
      </c>
      <c r="AC551" s="37">
        <f t="shared" si="497"/>
        <v>1</v>
      </c>
    </row>
    <row r="552" spans="1:29" s="21" customFormat="1" ht="45" x14ac:dyDescent="0.2">
      <c r="A552" s="92"/>
      <c r="B552" s="143" t="s">
        <v>1501</v>
      </c>
      <c r="C552" s="144" t="s">
        <v>1502</v>
      </c>
      <c r="D552" s="291">
        <v>0</v>
      </c>
      <c r="E552" s="291">
        <f>SUM('ADICIONES  2018'!C552:K552)</f>
        <v>38617028</v>
      </c>
      <c r="F552" s="291"/>
      <c r="G552" s="291"/>
      <c r="H552" s="291"/>
      <c r="I552" s="291"/>
      <c r="J552" s="291"/>
      <c r="K552" s="294">
        <f t="shared" si="520"/>
        <v>38617028</v>
      </c>
      <c r="L552" s="291"/>
      <c r="M552" s="291"/>
      <c r="N552" s="291"/>
      <c r="O552" s="291"/>
      <c r="P552" s="291">
        <v>38617028</v>
      </c>
      <c r="Q552" s="291"/>
      <c r="R552" s="294">
        <f t="shared" si="522"/>
        <v>38617028</v>
      </c>
      <c r="S552" s="291"/>
      <c r="T552" s="291"/>
      <c r="U552" s="291"/>
      <c r="V552" s="291"/>
      <c r="W552" s="291"/>
      <c r="X552" s="291"/>
      <c r="Y552" s="291"/>
      <c r="Z552" s="291"/>
      <c r="AA552" s="294">
        <f t="shared" si="549"/>
        <v>0</v>
      </c>
      <c r="AB552" s="294">
        <f t="shared" si="496"/>
        <v>38617028</v>
      </c>
      <c r="AC552" s="115">
        <f t="shared" si="497"/>
        <v>1</v>
      </c>
    </row>
    <row r="553" spans="1:29" s="21" customFormat="1" ht="45" x14ac:dyDescent="0.2">
      <c r="A553" s="92"/>
      <c r="B553" s="143" t="s">
        <v>1501</v>
      </c>
      <c r="C553" s="144" t="s">
        <v>1502</v>
      </c>
      <c r="D553" s="291"/>
      <c r="E553" s="291">
        <f>SUM('ADICIONES  2018'!C553:K553)</f>
        <v>24553164.530000001</v>
      </c>
      <c r="F553" s="291"/>
      <c r="G553" s="291"/>
      <c r="H553" s="291"/>
      <c r="I553" s="291"/>
      <c r="J553" s="291"/>
      <c r="K553" s="294">
        <f t="shared" si="520"/>
        <v>24553164.530000001</v>
      </c>
      <c r="L553" s="291"/>
      <c r="M553" s="291"/>
      <c r="N553" s="291"/>
      <c r="O553" s="291"/>
      <c r="P553" s="291">
        <v>10966045</v>
      </c>
      <c r="Q553" s="291"/>
      <c r="R553" s="294">
        <f t="shared" si="522"/>
        <v>10966045</v>
      </c>
      <c r="S553" s="291"/>
      <c r="T553" s="291"/>
      <c r="U553" s="291"/>
      <c r="V553" s="291"/>
      <c r="W553" s="291"/>
      <c r="X553" s="291"/>
      <c r="Y553" s="291"/>
      <c r="Z553" s="291"/>
      <c r="AA553" s="294">
        <f t="shared" ref="AA553" si="554">SUM(S553:Z553)</f>
        <v>0</v>
      </c>
      <c r="AB553" s="294">
        <f t="shared" si="496"/>
        <v>10966045</v>
      </c>
      <c r="AC553" s="115">
        <f t="shared" si="497"/>
        <v>0.44662450685740585</v>
      </c>
    </row>
    <row r="554" spans="1:29" ht="28.5" x14ac:dyDescent="0.2">
      <c r="B554" s="143" t="s">
        <v>1503</v>
      </c>
      <c r="C554" s="139" t="s">
        <v>1504</v>
      </c>
      <c r="D554" s="295">
        <v>0</v>
      </c>
      <c r="E554" s="291">
        <f>SUM('ADICIONES  2018'!C554:K554)</f>
        <v>2280075476</v>
      </c>
      <c r="F554" s="295"/>
      <c r="G554" s="295"/>
      <c r="H554" s="295"/>
      <c r="I554" s="295"/>
      <c r="J554" s="295"/>
      <c r="K554" s="292">
        <f t="shared" si="520"/>
        <v>2280075476</v>
      </c>
      <c r="L554" s="295"/>
      <c r="M554" s="295"/>
      <c r="N554" s="295"/>
      <c r="O554" s="295"/>
      <c r="P554" s="295">
        <v>600000000</v>
      </c>
      <c r="Q554" s="295"/>
      <c r="R554" s="292">
        <f t="shared" si="522"/>
        <v>600000000</v>
      </c>
      <c r="S554" s="295"/>
      <c r="T554" s="295"/>
      <c r="U554" s="295">
        <v>639075476</v>
      </c>
      <c r="V554" s="295"/>
      <c r="W554" s="295"/>
      <c r="X554" s="295"/>
      <c r="Y554" s="295"/>
      <c r="Z554" s="295"/>
      <c r="AA554" s="292">
        <f t="shared" si="549"/>
        <v>639075476</v>
      </c>
      <c r="AB554" s="292">
        <f t="shared" si="496"/>
        <v>1239075476</v>
      </c>
      <c r="AC554" s="37">
        <f t="shared" si="497"/>
        <v>0.54343616649644633</v>
      </c>
    </row>
    <row r="555" spans="1:29" s="21" customFormat="1" ht="60" x14ac:dyDescent="0.2">
      <c r="A555" s="92"/>
      <c r="B555" s="143" t="s">
        <v>1505</v>
      </c>
      <c r="C555" s="144" t="s">
        <v>1506</v>
      </c>
      <c r="D555" s="291">
        <v>0</v>
      </c>
      <c r="E555" s="291">
        <f>SUM('ADICIONES  2018'!C555:K555)</f>
        <v>10700332660.110001</v>
      </c>
      <c r="F555" s="291"/>
      <c r="G555" s="291"/>
      <c r="H555" s="291"/>
      <c r="I555" s="291"/>
      <c r="J555" s="291"/>
      <c r="K555" s="294">
        <f t="shared" si="520"/>
        <v>10700332660.110001</v>
      </c>
      <c r="L555" s="291"/>
      <c r="M555" s="291"/>
      <c r="N555" s="291"/>
      <c r="O555" s="291"/>
      <c r="P555" s="291">
        <v>10700332660.110001</v>
      </c>
      <c r="Q555" s="291"/>
      <c r="R555" s="294">
        <f t="shared" si="522"/>
        <v>10700332660.110001</v>
      </c>
      <c r="S555" s="291"/>
      <c r="T555" s="291"/>
      <c r="U555" s="291"/>
      <c r="V555" s="291"/>
      <c r="W555" s="291"/>
      <c r="X555" s="291"/>
      <c r="Y555" s="291"/>
      <c r="Z555" s="291"/>
      <c r="AA555" s="294">
        <f t="shared" si="549"/>
        <v>0</v>
      </c>
      <c r="AB555" s="294">
        <f t="shared" si="496"/>
        <v>10700332660.110001</v>
      </c>
      <c r="AC555" s="115">
        <f t="shared" si="497"/>
        <v>1</v>
      </c>
    </row>
    <row r="556" spans="1:29" ht="28.5" x14ac:dyDescent="0.2">
      <c r="B556" s="143" t="s">
        <v>1507</v>
      </c>
      <c r="C556" s="139" t="s">
        <v>1508</v>
      </c>
      <c r="D556" s="295">
        <v>0</v>
      </c>
      <c r="E556" s="291">
        <f>SUM('ADICIONES  2018'!C556:K556)</f>
        <v>1408197350.99</v>
      </c>
      <c r="F556" s="295"/>
      <c r="G556" s="295"/>
      <c r="H556" s="295"/>
      <c r="I556" s="295"/>
      <c r="J556" s="295"/>
      <c r="K556" s="292">
        <f t="shared" si="520"/>
        <v>1408197350.99</v>
      </c>
      <c r="L556" s="295"/>
      <c r="M556" s="295"/>
      <c r="N556" s="295"/>
      <c r="O556" s="295"/>
      <c r="P556" s="295">
        <v>0</v>
      </c>
      <c r="Q556" s="295"/>
      <c r="R556" s="292">
        <f t="shared" si="522"/>
        <v>0</v>
      </c>
      <c r="S556" s="295"/>
      <c r="T556" s="295"/>
      <c r="U556" s="295"/>
      <c r="V556" s="295"/>
      <c r="W556" s="295"/>
      <c r="X556" s="295"/>
      <c r="Y556" s="295"/>
      <c r="Z556" s="295"/>
      <c r="AA556" s="292">
        <f t="shared" si="549"/>
        <v>0</v>
      </c>
      <c r="AB556" s="292">
        <f t="shared" si="496"/>
        <v>0</v>
      </c>
      <c r="AC556" s="37">
        <f t="shared" si="497"/>
        <v>0</v>
      </c>
    </row>
    <row r="557" spans="1:29" s="21" customFormat="1" ht="30" x14ac:dyDescent="0.2">
      <c r="A557" s="92"/>
      <c r="B557" s="143" t="s">
        <v>1509</v>
      </c>
      <c r="C557" s="144" t="s">
        <v>1510</v>
      </c>
      <c r="D557" s="291">
        <v>0</v>
      </c>
      <c r="E557" s="291">
        <f>SUM('ADICIONES  2018'!C557:K557)</f>
        <v>80251874.219999999</v>
      </c>
      <c r="F557" s="291"/>
      <c r="G557" s="291"/>
      <c r="H557" s="291"/>
      <c r="I557" s="291"/>
      <c r="J557" s="291"/>
      <c r="K557" s="294">
        <f t="shared" si="520"/>
        <v>80251874.219999999</v>
      </c>
      <c r="L557" s="291"/>
      <c r="M557" s="291"/>
      <c r="N557" s="291"/>
      <c r="O557" s="291"/>
      <c r="P557" s="291">
        <v>0</v>
      </c>
      <c r="Q557" s="291"/>
      <c r="R557" s="294">
        <f t="shared" si="522"/>
        <v>0</v>
      </c>
      <c r="S557" s="291"/>
      <c r="T557" s="291"/>
      <c r="U557" s="291"/>
      <c r="V557" s="291"/>
      <c r="W557" s="291"/>
      <c r="X557" s="291"/>
      <c r="Y557" s="291"/>
      <c r="Z557" s="291"/>
      <c r="AA557" s="294">
        <f t="shared" si="549"/>
        <v>0</v>
      </c>
      <c r="AB557" s="294">
        <f t="shared" si="496"/>
        <v>0</v>
      </c>
      <c r="AC557" s="115">
        <f t="shared" si="497"/>
        <v>0</v>
      </c>
    </row>
    <row r="558" spans="1:29" s="21" customFormat="1" ht="45" x14ac:dyDescent="0.2">
      <c r="A558" s="92"/>
      <c r="B558" s="143" t="s">
        <v>1511</v>
      </c>
      <c r="C558" s="144" t="s">
        <v>1512</v>
      </c>
      <c r="D558" s="291">
        <v>0</v>
      </c>
      <c r="E558" s="291">
        <f>SUM('ADICIONES  2018'!C558:K558)</f>
        <v>1556899281.6500001</v>
      </c>
      <c r="F558" s="291"/>
      <c r="G558" s="291"/>
      <c r="H558" s="291"/>
      <c r="I558" s="291"/>
      <c r="J558" s="291"/>
      <c r="K558" s="294">
        <f t="shared" si="520"/>
        <v>1556899281.6500001</v>
      </c>
      <c r="L558" s="291"/>
      <c r="M558" s="291"/>
      <c r="N558" s="291"/>
      <c r="O558" s="291"/>
      <c r="P558" s="291">
        <v>1556899281.6500001</v>
      </c>
      <c r="Q558" s="291"/>
      <c r="R558" s="294">
        <f t="shared" si="522"/>
        <v>1556899281.6500001</v>
      </c>
      <c r="S558" s="291"/>
      <c r="T558" s="291"/>
      <c r="U558" s="291"/>
      <c r="V558" s="291"/>
      <c r="W558" s="291"/>
      <c r="X558" s="291"/>
      <c r="Y558" s="291"/>
      <c r="Z558" s="291"/>
      <c r="AA558" s="294">
        <f t="shared" si="549"/>
        <v>0</v>
      </c>
      <c r="AB558" s="294">
        <f t="shared" si="496"/>
        <v>1556899281.6500001</v>
      </c>
      <c r="AC558" s="115">
        <f t="shared" si="497"/>
        <v>1</v>
      </c>
    </row>
    <row r="559" spans="1:29" ht="42.75" x14ac:dyDescent="0.2">
      <c r="B559" s="143" t="s">
        <v>1513</v>
      </c>
      <c r="C559" s="139" t="s">
        <v>1514</v>
      </c>
      <c r="D559" s="295">
        <v>0</v>
      </c>
      <c r="E559" s="291">
        <f>SUM('ADICIONES  2018'!C559:K559)</f>
        <v>999998</v>
      </c>
      <c r="F559" s="295"/>
      <c r="G559" s="295"/>
      <c r="H559" s="295"/>
      <c r="I559" s="295"/>
      <c r="J559" s="295"/>
      <c r="K559" s="292">
        <f t="shared" si="520"/>
        <v>999998</v>
      </c>
      <c r="L559" s="295"/>
      <c r="M559" s="295"/>
      <c r="N559" s="295"/>
      <c r="O559" s="295"/>
      <c r="P559" s="295">
        <v>999998</v>
      </c>
      <c r="Q559" s="295"/>
      <c r="R559" s="292">
        <f t="shared" si="522"/>
        <v>999998</v>
      </c>
      <c r="S559" s="295"/>
      <c r="T559" s="295"/>
      <c r="U559" s="295"/>
      <c r="V559" s="295"/>
      <c r="W559" s="295"/>
      <c r="X559" s="295"/>
      <c r="Y559" s="295"/>
      <c r="Z559" s="295"/>
      <c r="AA559" s="292">
        <f t="shared" si="549"/>
        <v>0</v>
      </c>
      <c r="AB559" s="292">
        <f t="shared" si="496"/>
        <v>999998</v>
      </c>
      <c r="AC559" s="37">
        <f t="shared" si="497"/>
        <v>1</v>
      </c>
    </row>
    <row r="560" spans="1:29" ht="28.5" x14ac:dyDescent="0.2">
      <c r="B560" s="143" t="s">
        <v>1515</v>
      </c>
      <c r="C560" s="139" t="s">
        <v>1516</v>
      </c>
      <c r="D560" s="295">
        <v>0</v>
      </c>
      <c r="E560" s="291">
        <f>SUM('ADICIONES  2018'!C560:K560)</f>
        <v>3466381697.96</v>
      </c>
      <c r="F560" s="295"/>
      <c r="G560" s="295"/>
      <c r="H560" s="295"/>
      <c r="I560" s="295"/>
      <c r="J560" s="295"/>
      <c r="K560" s="292">
        <f t="shared" si="520"/>
        <v>3466381697.96</v>
      </c>
      <c r="L560" s="295"/>
      <c r="M560" s="295"/>
      <c r="N560" s="295"/>
      <c r="O560" s="295"/>
      <c r="P560" s="295">
        <v>3466381697.96</v>
      </c>
      <c r="Q560" s="295"/>
      <c r="R560" s="292">
        <f t="shared" si="522"/>
        <v>3466381697.96</v>
      </c>
      <c r="S560" s="295"/>
      <c r="T560" s="295"/>
      <c r="U560" s="295"/>
      <c r="V560" s="295"/>
      <c r="W560" s="295"/>
      <c r="X560" s="295"/>
      <c r="Y560" s="295"/>
      <c r="Z560" s="295"/>
      <c r="AA560" s="292">
        <f t="shared" si="549"/>
        <v>0</v>
      </c>
      <c r="AB560" s="292">
        <f t="shared" si="496"/>
        <v>3466381697.96</v>
      </c>
      <c r="AC560" s="37">
        <f t="shared" si="497"/>
        <v>1</v>
      </c>
    </row>
    <row r="561" spans="1:29" x14ac:dyDescent="0.2">
      <c r="B561" s="143" t="s">
        <v>1517</v>
      </c>
      <c r="C561" s="139" t="s">
        <v>1518</v>
      </c>
      <c r="D561" s="295">
        <v>0</v>
      </c>
      <c r="E561" s="291">
        <f>SUM('ADICIONES  2018'!C561:K561)</f>
        <v>9006349.8399999999</v>
      </c>
      <c r="F561" s="295"/>
      <c r="G561" s="295"/>
      <c r="H561" s="295"/>
      <c r="I561" s="295"/>
      <c r="J561" s="295"/>
      <c r="K561" s="292">
        <f t="shared" si="520"/>
        <v>9006349.8399999999</v>
      </c>
      <c r="L561" s="295"/>
      <c r="M561" s="295"/>
      <c r="N561" s="295"/>
      <c r="O561" s="295"/>
      <c r="P561" s="295">
        <v>9006349.8399999999</v>
      </c>
      <c r="Q561" s="295"/>
      <c r="R561" s="292">
        <f t="shared" si="522"/>
        <v>9006349.8399999999</v>
      </c>
      <c r="S561" s="295"/>
      <c r="T561" s="295"/>
      <c r="U561" s="295"/>
      <c r="V561" s="295"/>
      <c r="W561" s="295"/>
      <c r="X561" s="295"/>
      <c r="Y561" s="295"/>
      <c r="Z561" s="295"/>
      <c r="AA561" s="292">
        <f t="shared" si="549"/>
        <v>0</v>
      </c>
      <c r="AB561" s="292">
        <f t="shared" si="496"/>
        <v>9006349.8399999999</v>
      </c>
      <c r="AC561" s="37">
        <f t="shared" si="497"/>
        <v>1</v>
      </c>
    </row>
    <row r="562" spans="1:29" ht="28.5" x14ac:dyDescent="0.2">
      <c r="B562" s="143" t="s">
        <v>1519</v>
      </c>
      <c r="C562" s="139" t="s">
        <v>1520</v>
      </c>
      <c r="D562" s="295">
        <v>0</v>
      </c>
      <c r="E562" s="291">
        <f>SUM('ADICIONES  2018'!C562:K562)</f>
        <v>2500000000</v>
      </c>
      <c r="F562" s="295"/>
      <c r="G562" s="295"/>
      <c r="H562" s="295"/>
      <c r="I562" s="295"/>
      <c r="J562" s="295"/>
      <c r="K562" s="292">
        <f t="shared" si="520"/>
        <v>2500000000</v>
      </c>
      <c r="L562" s="295"/>
      <c r="M562" s="295"/>
      <c r="N562" s="295"/>
      <c r="O562" s="295"/>
      <c r="P562" s="295">
        <v>2000000000</v>
      </c>
      <c r="Q562" s="295"/>
      <c r="R562" s="292">
        <f t="shared" si="522"/>
        <v>2000000000</v>
      </c>
      <c r="S562" s="295"/>
      <c r="T562" s="295"/>
      <c r="U562" s="295"/>
      <c r="V562" s="295"/>
      <c r="W562" s="295"/>
      <c r="X562" s="295"/>
      <c r="Y562" s="295"/>
      <c r="Z562" s="295"/>
      <c r="AA562" s="292">
        <f t="shared" si="549"/>
        <v>0</v>
      </c>
      <c r="AB562" s="292">
        <f t="shared" si="496"/>
        <v>2000000000</v>
      </c>
      <c r="AC562" s="37">
        <f t="shared" si="497"/>
        <v>0.8</v>
      </c>
    </row>
    <row r="563" spans="1:29" s="21" customFormat="1" ht="75" x14ac:dyDescent="0.2">
      <c r="A563" s="92"/>
      <c r="B563" s="143" t="s">
        <v>1521</v>
      </c>
      <c r="C563" s="144" t="s">
        <v>1522</v>
      </c>
      <c r="D563" s="291">
        <v>0</v>
      </c>
      <c r="E563" s="291">
        <f>SUM('ADICIONES  2018'!C563:K563)</f>
        <v>4230000000</v>
      </c>
      <c r="F563" s="291"/>
      <c r="G563" s="291"/>
      <c r="H563" s="291"/>
      <c r="I563" s="291"/>
      <c r="J563" s="291"/>
      <c r="K563" s="294">
        <f t="shared" si="520"/>
        <v>4230000000</v>
      </c>
      <c r="L563" s="291"/>
      <c r="M563" s="291"/>
      <c r="N563" s="291"/>
      <c r="O563" s="291"/>
      <c r="P563" s="291">
        <v>0</v>
      </c>
      <c r="Q563" s="291"/>
      <c r="R563" s="294">
        <f t="shared" si="522"/>
        <v>0</v>
      </c>
      <c r="S563" s="291"/>
      <c r="T563" s="291"/>
      <c r="U563" s="291">
        <v>4230000000</v>
      </c>
      <c r="V563" s="291"/>
      <c r="W563" s="291"/>
      <c r="X563" s="291"/>
      <c r="Y563" s="291"/>
      <c r="Z563" s="291"/>
      <c r="AA563" s="294">
        <f t="shared" si="549"/>
        <v>4230000000</v>
      </c>
      <c r="AB563" s="294">
        <f t="shared" si="496"/>
        <v>4230000000</v>
      </c>
      <c r="AC563" s="115">
        <f t="shared" si="497"/>
        <v>1</v>
      </c>
    </row>
    <row r="564" spans="1:29" ht="57" x14ac:dyDescent="0.2">
      <c r="B564" s="143" t="s">
        <v>1523</v>
      </c>
      <c r="C564" s="139" t="s">
        <v>1524</v>
      </c>
      <c r="D564" s="295">
        <v>0</v>
      </c>
      <c r="E564" s="291">
        <f>SUM('ADICIONES  2018'!C564:K564)</f>
        <v>2961000000</v>
      </c>
      <c r="F564" s="295"/>
      <c r="G564" s="295"/>
      <c r="H564" s="295"/>
      <c r="I564" s="295"/>
      <c r="J564" s="295"/>
      <c r="K564" s="292">
        <f t="shared" si="520"/>
        <v>2961000000</v>
      </c>
      <c r="L564" s="295"/>
      <c r="M564" s="295"/>
      <c r="N564" s="295"/>
      <c r="O564" s="295"/>
      <c r="P564" s="295">
        <v>0</v>
      </c>
      <c r="Q564" s="295"/>
      <c r="R564" s="292">
        <f t="shared" si="522"/>
        <v>0</v>
      </c>
      <c r="S564" s="295"/>
      <c r="T564" s="295"/>
      <c r="U564" s="295">
        <v>2961000000</v>
      </c>
      <c r="V564" s="295"/>
      <c r="W564" s="295"/>
      <c r="X564" s="295"/>
      <c r="Y564" s="295"/>
      <c r="Z564" s="295"/>
      <c r="AA564" s="292">
        <f t="shared" si="549"/>
        <v>2961000000</v>
      </c>
      <c r="AB564" s="292">
        <f t="shared" si="496"/>
        <v>2961000000</v>
      </c>
      <c r="AC564" s="37">
        <f t="shared" si="497"/>
        <v>1</v>
      </c>
    </row>
    <row r="565" spans="1:29" s="21" customFormat="1" ht="75" x14ac:dyDescent="0.2">
      <c r="A565" s="92"/>
      <c r="B565" s="143" t="s">
        <v>1525</v>
      </c>
      <c r="C565" s="144" t="s">
        <v>1526</v>
      </c>
      <c r="D565" s="291">
        <v>0</v>
      </c>
      <c r="E565" s="291">
        <f>SUM('ADICIONES  2018'!C565:K565)</f>
        <v>2538000000</v>
      </c>
      <c r="F565" s="291"/>
      <c r="G565" s="291"/>
      <c r="H565" s="291"/>
      <c r="I565" s="291"/>
      <c r="J565" s="291"/>
      <c r="K565" s="294">
        <f t="shared" si="520"/>
        <v>2538000000</v>
      </c>
      <c r="L565" s="291"/>
      <c r="M565" s="291"/>
      <c r="N565" s="291"/>
      <c r="O565" s="291"/>
      <c r="P565" s="291">
        <v>0</v>
      </c>
      <c r="Q565" s="291"/>
      <c r="R565" s="294">
        <f t="shared" si="522"/>
        <v>0</v>
      </c>
      <c r="S565" s="291"/>
      <c r="T565" s="291"/>
      <c r="U565" s="291">
        <v>2538000000</v>
      </c>
      <c r="V565" s="291"/>
      <c r="W565" s="291"/>
      <c r="X565" s="291"/>
      <c r="Y565" s="291"/>
      <c r="Z565" s="291"/>
      <c r="AA565" s="294">
        <f t="shared" si="549"/>
        <v>2538000000</v>
      </c>
      <c r="AB565" s="294">
        <f t="shared" si="496"/>
        <v>2538000000</v>
      </c>
      <c r="AC565" s="115">
        <f t="shared" si="497"/>
        <v>1</v>
      </c>
    </row>
    <row r="566" spans="1:29" ht="57" x14ac:dyDescent="0.2">
      <c r="B566" s="143" t="s">
        <v>1527</v>
      </c>
      <c r="C566" s="139" t="s">
        <v>1528</v>
      </c>
      <c r="D566" s="295">
        <v>0</v>
      </c>
      <c r="E566" s="291">
        <f>SUM('ADICIONES  2018'!C566:K566)</f>
        <v>2575657433.0599999</v>
      </c>
      <c r="F566" s="295"/>
      <c r="G566" s="295"/>
      <c r="H566" s="295"/>
      <c r="I566" s="295"/>
      <c r="J566" s="295"/>
      <c r="K566" s="292">
        <f t="shared" si="520"/>
        <v>2575657433.0599999</v>
      </c>
      <c r="L566" s="295"/>
      <c r="M566" s="295"/>
      <c r="N566" s="295"/>
      <c r="O566" s="295"/>
      <c r="P566" s="295">
        <v>0</v>
      </c>
      <c r="Q566" s="295"/>
      <c r="R566" s="292">
        <f t="shared" si="522"/>
        <v>0</v>
      </c>
      <c r="S566" s="295"/>
      <c r="T566" s="295"/>
      <c r="U566" s="295">
        <v>2575657433.0599999</v>
      </c>
      <c r="V566" s="295"/>
      <c r="W566" s="295"/>
      <c r="X566" s="295"/>
      <c r="Y566" s="295"/>
      <c r="Z566" s="295"/>
      <c r="AA566" s="292">
        <f t="shared" si="549"/>
        <v>2575657433.0599999</v>
      </c>
      <c r="AB566" s="292">
        <f t="shared" si="496"/>
        <v>2575657433.0599999</v>
      </c>
      <c r="AC566" s="37">
        <f t="shared" si="497"/>
        <v>1</v>
      </c>
    </row>
    <row r="567" spans="1:29" ht="57" x14ac:dyDescent="0.2">
      <c r="B567" s="143" t="s">
        <v>1529</v>
      </c>
      <c r="C567" s="139" t="s">
        <v>1530</v>
      </c>
      <c r="D567" s="295">
        <v>0</v>
      </c>
      <c r="E567" s="291">
        <f>SUM('ADICIONES  2018'!C567:K567)</f>
        <v>4230000000</v>
      </c>
      <c r="F567" s="295"/>
      <c r="G567" s="295"/>
      <c r="H567" s="295"/>
      <c r="I567" s="295"/>
      <c r="J567" s="295"/>
      <c r="K567" s="292">
        <f t="shared" si="520"/>
        <v>4230000000</v>
      </c>
      <c r="L567" s="295"/>
      <c r="M567" s="295"/>
      <c r="N567" s="295"/>
      <c r="O567" s="295"/>
      <c r="P567" s="295">
        <v>0</v>
      </c>
      <c r="Q567" s="295"/>
      <c r="R567" s="292">
        <f t="shared" si="522"/>
        <v>0</v>
      </c>
      <c r="S567" s="295"/>
      <c r="T567" s="295"/>
      <c r="U567" s="295">
        <v>4230000000</v>
      </c>
      <c r="V567" s="295"/>
      <c r="W567" s="295"/>
      <c r="X567" s="295"/>
      <c r="Y567" s="295"/>
      <c r="Z567" s="295"/>
      <c r="AA567" s="292">
        <f t="shared" si="549"/>
        <v>4230000000</v>
      </c>
      <c r="AB567" s="292">
        <f t="shared" si="496"/>
        <v>4230000000</v>
      </c>
      <c r="AC567" s="37">
        <f t="shared" si="497"/>
        <v>1</v>
      </c>
    </row>
    <row r="568" spans="1:29" s="21" customFormat="1" ht="60" x14ac:dyDescent="0.2">
      <c r="A568" s="92"/>
      <c r="B568" s="143" t="s">
        <v>1531</v>
      </c>
      <c r="C568" s="144" t="s">
        <v>1532</v>
      </c>
      <c r="D568" s="291">
        <v>0</v>
      </c>
      <c r="E568" s="291">
        <f>SUM('ADICIONES  2018'!C568:K568)</f>
        <v>2255411015</v>
      </c>
      <c r="F568" s="291"/>
      <c r="G568" s="291"/>
      <c r="H568" s="291"/>
      <c r="I568" s="291"/>
      <c r="J568" s="291"/>
      <c r="K568" s="294">
        <f t="shared" si="520"/>
        <v>2255411015</v>
      </c>
      <c r="L568" s="291"/>
      <c r="M568" s="291"/>
      <c r="N568" s="291"/>
      <c r="O568" s="291"/>
      <c r="P568" s="291">
        <v>0</v>
      </c>
      <c r="Q568" s="291"/>
      <c r="R568" s="294">
        <f t="shared" si="522"/>
        <v>0</v>
      </c>
      <c r="S568" s="291"/>
      <c r="T568" s="291"/>
      <c r="U568" s="291">
        <v>2255411015</v>
      </c>
      <c r="V568" s="291"/>
      <c r="W568" s="291"/>
      <c r="X568" s="291"/>
      <c r="Y568" s="291"/>
      <c r="Z568" s="291"/>
      <c r="AA568" s="294">
        <f t="shared" si="549"/>
        <v>2255411015</v>
      </c>
      <c r="AB568" s="294">
        <f t="shared" si="496"/>
        <v>2255411015</v>
      </c>
      <c r="AC568" s="115">
        <f t="shared" si="497"/>
        <v>1</v>
      </c>
    </row>
    <row r="569" spans="1:29" ht="42.75" x14ac:dyDescent="0.2">
      <c r="B569" s="143" t="s">
        <v>1533</v>
      </c>
      <c r="C569" s="139" t="s">
        <v>1534</v>
      </c>
      <c r="D569" s="295">
        <v>0</v>
      </c>
      <c r="E569" s="291">
        <f>SUM('ADICIONES  2018'!C569:K569)</f>
        <v>5262625702</v>
      </c>
      <c r="F569" s="295"/>
      <c r="G569" s="295"/>
      <c r="H569" s="295"/>
      <c r="I569" s="295"/>
      <c r="J569" s="295"/>
      <c r="K569" s="292">
        <f t="shared" si="520"/>
        <v>5262625702</v>
      </c>
      <c r="L569" s="295"/>
      <c r="M569" s="295"/>
      <c r="N569" s="295"/>
      <c r="O569" s="295"/>
      <c r="P569" s="295">
        <v>0</v>
      </c>
      <c r="Q569" s="295"/>
      <c r="R569" s="292">
        <f t="shared" si="522"/>
        <v>0</v>
      </c>
      <c r="S569" s="295"/>
      <c r="T569" s="295"/>
      <c r="U569" s="295">
        <v>5262625702</v>
      </c>
      <c r="V569" s="295"/>
      <c r="W569" s="295"/>
      <c r="X569" s="295"/>
      <c r="Y569" s="295"/>
      <c r="Z569" s="295"/>
      <c r="AA569" s="292">
        <f t="shared" si="549"/>
        <v>5262625702</v>
      </c>
      <c r="AB569" s="292">
        <f t="shared" si="496"/>
        <v>5262625702</v>
      </c>
      <c r="AC569" s="37">
        <f t="shared" si="497"/>
        <v>1</v>
      </c>
    </row>
    <row r="570" spans="1:29" ht="57" x14ac:dyDescent="0.2">
      <c r="B570" s="143" t="s">
        <v>1535</v>
      </c>
      <c r="C570" s="139" t="s">
        <v>1536</v>
      </c>
      <c r="D570" s="295">
        <v>0</v>
      </c>
      <c r="E570" s="291">
        <f>SUM('ADICIONES  2018'!C570:K570)</f>
        <v>9410468280</v>
      </c>
      <c r="F570" s="295"/>
      <c r="G570" s="295"/>
      <c r="H570" s="295"/>
      <c r="I570" s="295"/>
      <c r="J570" s="295"/>
      <c r="K570" s="292">
        <f t="shared" si="520"/>
        <v>9410468280</v>
      </c>
      <c r="L570" s="295"/>
      <c r="M570" s="295"/>
      <c r="N570" s="295"/>
      <c r="O570" s="295"/>
      <c r="P570" s="295">
        <v>0</v>
      </c>
      <c r="Q570" s="295"/>
      <c r="R570" s="292">
        <f t="shared" si="522"/>
        <v>0</v>
      </c>
      <c r="S570" s="295"/>
      <c r="T570" s="295"/>
      <c r="U570" s="295">
        <v>9410468280</v>
      </c>
      <c r="V570" s="295"/>
      <c r="W570" s="295"/>
      <c r="X570" s="295"/>
      <c r="Y570" s="295"/>
      <c r="Z570" s="295"/>
      <c r="AA570" s="292">
        <f t="shared" si="549"/>
        <v>9410468280</v>
      </c>
      <c r="AB570" s="292">
        <f t="shared" si="496"/>
        <v>9410468280</v>
      </c>
      <c r="AC570" s="37">
        <f t="shared" si="497"/>
        <v>1</v>
      </c>
    </row>
    <row r="571" spans="1:29" ht="42.75" x14ac:dyDescent="0.2">
      <c r="B571" s="143" t="s">
        <v>1537</v>
      </c>
      <c r="C571" s="139" t="s">
        <v>1538</v>
      </c>
      <c r="D571" s="295">
        <v>0</v>
      </c>
      <c r="E571" s="291">
        <f>SUM('ADICIONES  2018'!C571:K571)</f>
        <v>3007214687</v>
      </c>
      <c r="F571" s="295"/>
      <c r="G571" s="295"/>
      <c r="H571" s="295"/>
      <c r="I571" s="295"/>
      <c r="J571" s="295"/>
      <c r="K571" s="292">
        <f t="shared" si="520"/>
        <v>3007214687</v>
      </c>
      <c r="L571" s="295"/>
      <c r="M571" s="295"/>
      <c r="N571" s="295"/>
      <c r="O571" s="295"/>
      <c r="P571" s="295">
        <v>0</v>
      </c>
      <c r="Q571" s="295"/>
      <c r="R571" s="292">
        <f t="shared" si="522"/>
        <v>0</v>
      </c>
      <c r="S571" s="295"/>
      <c r="T571" s="295"/>
      <c r="U571" s="295">
        <v>3007214687</v>
      </c>
      <c r="V571" s="295"/>
      <c r="W571" s="295"/>
      <c r="X571" s="295"/>
      <c r="Y571" s="295"/>
      <c r="Z571" s="295"/>
      <c r="AA571" s="292">
        <f t="shared" si="549"/>
        <v>3007214687</v>
      </c>
      <c r="AB571" s="292">
        <f t="shared" si="496"/>
        <v>3007214687</v>
      </c>
      <c r="AC571" s="37">
        <f t="shared" si="497"/>
        <v>1</v>
      </c>
    </row>
    <row r="572" spans="1:29" ht="57" x14ac:dyDescent="0.2">
      <c r="B572" s="143" t="s">
        <v>1539</v>
      </c>
      <c r="C572" s="139" t="s">
        <v>1540</v>
      </c>
      <c r="D572" s="295">
        <v>0</v>
      </c>
      <c r="E572" s="291">
        <f>SUM('ADICIONES  2018'!C572:K572)</f>
        <v>2255411015</v>
      </c>
      <c r="F572" s="295"/>
      <c r="G572" s="295"/>
      <c r="H572" s="295"/>
      <c r="I572" s="295"/>
      <c r="J572" s="295"/>
      <c r="K572" s="292">
        <f t="shared" si="520"/>
        <v>2255411015</v>
      </c>
      <c r="L572" s="295"/>
      <c r="M572" s="295"/>
      <c r="N572" s="295"/>
      <c r="O572" s="295"/>
      <c r="P572" s="295">
        <v>0</v>
      </c>
      <c r="Q572" s="295"/>
      <c r="R572" s="292">
        <f t="shared" si="522"/>
        <v>0</v>
      </c>
      <c r="S572" s="295"/>
      <c r="T572" s="295"/>
      <c r="U572" s="295">
        <v>2255411015</v>
      </c>
      <c r="V572" s="295"/>
      <c r="W572" s="295"/>
      <c r="X572" s="295"/>
      <c r="Y572" s="295"/>
      <c r="Z572" s="295"/>
      <c r="AA572" s="292">
        <f t="shared" si="549"/>
        <v>2255411015</v>
      </c>
      <c r="AB572" s="292">
        <f t="shared" si="496"/>
        <v>2255411015</v>
      </c>
      <c r="AC572" s="37">
        <f t="shared" si="497"/>
        <v>1</v>
      </c>
    </row>
    <row r="573" spans="1:29" s="21" customFormat="1" ht="60" x14ac:dyDescent="0.2">
      <c r="A573" s="92"/>
      <c r="B573" s="143" t="s">
        <v>1541</v>
      </c>
      <c r="C573" s="144" t="s">
        <v>1542</v>
      </c>
      <c r="D573" s="291">
        <v>0</v>
      </c>
      <c r="E573" s="291">
        <f>SUM('ADICIONES  2018'!C573:K573)</f>
        <v>2369302779</v>
      </c>
      <c r="F573" s="291"/>
      <c r="G573" s="291"/>
      <c r="H573" s="291"/>
      <c r="I573" s="291"/>
      <c r="J573" s="291"/>
      <c r="K573" s="294">
        <f t="shared" si="520"/>
        <v>2369302779</v>
      </c>
      <c r="L573" s="291"/>
      <c r="M573" s="291"/>
      <c r="N573" s="291"/>
      <c r="O573" s="291"/>
      <c r="P573" s="291">
        <v>0</v>
      </c>
      <c r="Q573" s="291"/>
      <c r="R573" s="294">
        <f t="shared" si="522"/>
        <v>0</v>
      </c>
      <c r="S573" s="291"/>
      <c r="T573" s="291"/>
      <c r="U573" s="291">
        <v>2369302779</v>
      </c>
      <c r="V573" s="291"/>
      <c r="W573" s="291"/>
      <c r="X573" s="291"/>
      <c r="Y573" s="291"/>
      <c r="Z573" s="291"/>
      <c r="AA573" s="294">
        <f t="shared" si="549"/>
        <v>2369302779</v>
      </c>
      <c r="AB573" s="294">
        <f t="shared" si="496"/>
        <v>2369302779</v>
      </c>
      <c r="AC573" s="115">
        <f t="shared" si="497"/>
        <v>1</v>
      </c>
    </row>
    <row r="574" spans="1:29" ht="42.75" x14ac:dyDescent="0.2">
      <c r="B574" s="143" t="s">
        <v>1543</v>
      </c>
      <c r="C574" s="139" t="s">
        <v>1544</v>
      </c>
      <c r="D574" s="295">
        <v>0</v>
      </c>
      <c r="E574" s="291">
        <f>SUM('ADICIONES  2018'!C574:K574)</f>
        <v>2255411015</v>
      </c>
      <c r="F574" s="295"/>
      <c r="G574" s="295"/>
      <c r="H574" s="295"/>
      <c r="I574" s="295"/>
      <c r="J574" s="295"/>
      <c r="K574" s="292">
        <f t="shared" si="520"/>
        <v>2255411015</v>
      </c>
      <c r="L574" s="295"/>
      <c r="M574" s="295"/>
      <c r="N574" s="295"/>
      <c r="O574" s="295"/>
      <c r="P574" s="295">
        <v>0</v>
      </c>
      <c r="Q574" s="295"/>
      <c r="R574" s="292">
        <f t="shared" si="522"/>
        <v>0</v>
      </c>
      <c r="S574" s="295"/>
      <c r="T574" s="295"/>
      <c r="U574" s="295">
        <v>2255411015</v>
      </c>
      <c r="V574" s="295"/>
      <c r="W574" s="295"/>
      <c r="X574" s="295"/>
      <c r="Y574" s="295"/>
      <c r="Z574" s="295"/>
      <c r="AA574" s="292">
        <f t="shared" si="549"/>
        <v>2255411015</v>
      </c>
      <c r="AB574" s="292">
        <f t="shared" si="496"/>
        <v>2255411015</v>
      </c>
      <c r="AC574" s="37">
        <f t="shared" si="497"/>
        <v>1</v>
      </c>
    </row>
    <row r="575" spans="1:29" ht="42.75" x14ac:dyDescent="0.2">
      <c r="B575" s="143" t="s">
        <v>1545</v>
      </c>
      <c r="C575" s="139" t="s">
        <v>1546</v>
      </c>
      <c r="D575" s="295">
        <v>0</v>
      </c>
      <c r="E575" s="291">
        <f>SUM('ADICIONES  2018'!C575:K575)</f>
        <v>4521016944</v>
      </c>
      <c r="F575" s="295"/>
      <c r="G575" s="295"/>
      <c r="H575" s="295"/>
      <c r="I575" s="295"/>
      <c r="J575" s="295"/>
      <c r="K575" s="292">
        <f t="shared" si="520"/>
        <v>4521016944</v>
      </c>
      <c r="L575" s="295"/>
      <c r="M575" s="295"/>
      <c r="N575" s="295"/>
      <c r="O575" s="295"/>
      <c r="P575" s="295">
        <v>0</v>
      </c>
      <c r="Q575" s="295"/>
      <c r="R575" s="292">
        <f t="shared" si="522"/>
        <v>0</v>
      </c>
      <c r="S575" s="295"/>
      <c r="T575" s="295"/>
      <c r="U575" s="295">
        <v>4521016944</v>
      </c>
      <c r="V575" s="295"/>
      <c r="W575" s="295"/>
      <c r="X575" s="295"/>
      <c r="Y575" s="295"/>
      <c r="Z575" s="295"/>
      <c r="AA575" s="292">
        <f t="shared" si="549"/>
        <v>4521016944</v>
      </c>
      <c r="AB575" s="292">
        <f t="shared" si="496"/>
        <v>4521016944</v>
      </c>
      <c r="AC575" s="37">
        <f t="shared" si="497"/>
        <v>1</v>
      </c>
    </row>
    <row r="576" spans="1:29" ht="57" x14ac:dyDescent="0.2">
      <c r="B576" s="143" t="s">
        <v>1547</v>
      </c>
      <c r="C576" s="139" t="s">
        <v>1548</v>
      </c>
      <c r="D576" s="295">
        <v>0</v>
      </c>
      <c r="E576" s="291">
        <f>SUM('ADICIONES  2018'!C576:K576)</f>
        <v>3007214687</v>
      </c>
      <c r="F576" s="295"/>
      <c r="G576" s="295"/>
      <c r="H576" s="295"/>
      <c r="I576" s="295"/>
      <c r="J576" s="295"/>
      <c r="K576" s="292">
        <f t="shared" si="520"/>
        <v>3007214687</v>
      </c>
      <c r="L576" s="295"/>
      <c r="M576" s="295"/>
      <c r="N576" s="295"/>
      <c r="O576" s="295"/>
      <c r="P576" s="295">
        <v>0</v>
      </c>
      <c r="Q576" s="295"/>
      <c r="R576" s="292">
        <f t="shared" si="522"/>
        <v>0</v>
      </c>
      <c r="S576" s="295"/>
      <c r="T576" s="295"/>
      <c r="U576" s="295">
        <v>3007214687</v>
      </c>
      <c r="V576" s="295"/>
      <c r="W576" s="295"/>
      <c r="X576" s="295"/>
      <c r="Y576" s="295"/>
      <c r="Z576" s="295"/>
      <c r="AA576" s="292">
        <f t="shared" si="549"/>
        <v>3007214687</v>
      </c>
      <c r="AB576" s="292">
        <f t="shared" si="496"/>
        <v>3007214687</v>
      </c>
      <c r="AC576" s="37">
        <f t="shared" si="497"/>
        <v>1</v>
      </c>
    </row>
    <row r="577" spans="1:29" ht="42.75" x14ac:dyDescent="0.2">
      <c r="B577" s="143" t="s">
        <v>1549</v>
      </c>
      <c r="C577" s="139" t="s">
        <v>1550</v>
      </c>
      <c r="D577" s="295">
        <v>0</v>
      </c>
      <c r="E577" s="291">
        <f>SUM('ADICIONES  2018'!C577:K577)</f>
        <v>1628774337</v>
      </c>
      <c r="F577" s="295"/>
      <c r="G577" s="295"/>
      <c r="H577" s="295"/>
      <c r="I577" s="295"/>
      <c r="J577" s="295"/>
      <c r="K577" s="292">
        <f t="shared" si="520"/>
        <v>1628774337</v>
      </c>
      <c r="L577" s="295"/>
      <c r="M577" s="295"/>
      <c r="N577" s="295"/>
      <c r="O577" s="295"/>
      <c r="P577" s="295">
        <v>0</v>
      </c>
      <c r="Q577" s="295"/>
      <c r="R577" s="292">
        <f t="shared" si="522"/>
        <v>0</v>
      </c>
      <c r="S577" s="295"/>
      <c r="T577" s="295"/>
      <c r="U577" s="295">
        <v>1628774337</v>
      </c>
      <c r="V577" s="295"/>
      <c r="W577" s="295"/>
      <c r="X577" s="295"/>
      <c r="Y577" s="295"/>
      <c r="Z577" s="295"/>
      <c r="AA577" s="292">
        <f t="shared" si="549"/>
        <v>1628774337</v>
      </c>
      <c r="AB577" s="292">
        <f t="shared" si="496"/>
        <v>1628774337</v>
      </c>
      <c r="AC577" s="37">
        <f t="shared" si="497"/>
        <v>1</v>
      </c>
    </row>
    <row r="578" spans="1:29" ht="57" x14ac:dyDescent="0.2">
      <c r="B578" s="143" t="s">
        <v>1551</v>
      </c>
      <c r="C578" s="139" t="s">
        <v>1552</v>
      </c>
      <c r="D578" s="295">
        <v>0</v>
      </c>
      <c r="E578" s="291">
        <f>SUM('ADICIONES  2018'!C578:K578)</f>
        <v>2772946284</v>
      </c>
      <c r="F578" s="295"/>
      <c r="G578" s="295"/>
      <c r="H578" s="295"/>
      <c r="I578" s="295"/>
      <c r="J578" s="295"/>
      <c r="K578" s="292">
        <f t="shared" si="520"/>
        <v>2772946284</v>
      </c>
      <c r="L578" s="295"/>
      <c r="M578" s="295"/>
      <c r="N578" s="295"/>
      <c r="O578" s="295"/>
      <c r="P578" s="295">
        <v>0</v>
      </c>
      <c r="Q578" s="295"/>
      <c r="R578" s="292">
        <f t="shared" si="522"/>
        <v>0</v>
      </c>
      <c r="S578" s="295"/>
      <c r="T578" s="295"/>
      <c r="U578" s="295">
        <v>2772946284</v>
      </c>
      <c r="V578" s="295"/>
      <c r="W578" s="295"/>
      <c r="X578" s="295"/>
      <c r="Y578" s="295"/>
      <c r="Z578" s="295"/>
      <c r="AA578" s="292">
        <f t="shared" si="549"/>
        <v>2772946284</v>
      </c>
      <c r="AB578" s="292">
        <f t="shared" si="496"/>
        <v>2772946284</v>
      </c>
      <c r="AC578" s="37">
        <f t="shared" si="497"/>
        <v>1</v>
      </c>
    </row>
    <row r="579" spans="1:29" s="21" customFormat="1" ht="60" x14ac:dyDescent="0.2">
      <c r="A579" s="92"/>
      <c r="B579" s="143" t="s">
        <v>1553</v>
      </c>
      <c r="C579" s="144" t="s">
        <v>1554</v>
      </c>
      <c r="D579" s="291">
        <v>0</v>
      </c>
      <c r="E579" s="291">
        <f>SUM('ADICIONES  2018'!C579:K579)</f>
        <v>3759018359</v>
      </c>
      <c r="F579" s="291"/>
      <c r="G579" s="291"/>
      <c r="H579" s="291"/>
      <c r="I579" s="291"/>
      <c r="J579" s="291"/>
      <c r="K579" s="294">
        <f t="shared" si="520"/>
        <v>3759018359</v>
      </c>
      <c r="L579" s="291"/>
      <c r="M579" s="291"/>
      <c r="N579" s="291"/>
      <c r="O579" s="291"/>
      <c r="P579" s="291">
        <v>0</v>
      </c>
      <c r="Q579" s="291"/>
      <c r="R579" s="294">
        <f t="shared" si="522"/>
        <v>0</v>
      </c>
      <c r="S579" s="291"/>
      <c r="T579" s="291"/>
      <c r="U579" s="291">
        <v>3759018359</v>
      </c>
      <c r="V579" s="291"/>
      <c r="W579" s="291"/>
      <c r="X579" s="291"/>
      <c r="Y579" s="291"/>
      <c r="Z579" s="291"/>
      <c r="AA579" s="294">
        <f t="shared" si="549"/>
        <v>3759018359</v>
      </c>
      <c r="AB579" s="294">
        <f t="shared" si="496"/>
        <v>3759018359</v>
      </c>
      <c r="AC579" s="115">
        <f t="shared" si="497"/>
        <v>1</v>
      </c>
    </row>
    <row r="580" spans="1:29" ht="57" x14ac:dyDescent="0.2">
      <c r="B580" s="143" t="s">
        <v>1555</v>
      </c>
      <c r="C580" s="139" t="s">
        <v>1556</v>
      </c>
      <c r="D580" s="295">
        <v>0</v>
      </c>
      <c r="E580" s="291">
        <f>SUM('ADICIONES  2018'!C580:K580)</f>
        <v>1503607343</v>
      </c>
      <c r="F580" s="295"/>
      <c r="G580" s="295"/>
      <c r="H580" s="295"/>
      <c r="I580" s="295"/>
      <c r="J580" s="295"/>
      <c r="K580" s="292">
        <f t="shared" si="520"/>
        <v>1503607343</v>
      </c>
      <c r="L580" s="295"/>
      <c r="M580" s="295"/>
      <c r="N580" s="295"/>
      <c r="O580" s="295"/>
      <c r="P580" s="295">
        <v>0</v>
      </c>
      <c r="Q580" s="295"/>
      <c r="R580" s="292">
        <f t="shared" si="522"/>
        <v>0</v>
      </c>
      <c r="S580" s="295"/>
      <c r="T580" s="295"/>
      <c r="U580" s="295">
        <v>1503607343</v>
      </c>
      <c r="V580" s="295"/>
      <c r="W580" s="295"/>
      <c r="X580" s="295"/>
      <c r="Y580" s="295"/>
      <c r="Z580" s="295"/>
      <c r="AA580" s="292">
        <f t="shared" si="549"/>
        <v>1503607343</v>
      </c>
      <c r="AB580" s="292">
        <f t="shared" si="496"/>
        <v>1503607343</v>
      </c>
      <c r="AC580" s="37">
        <f t="shared" si="497"/>
        <v>1</v>
      </c>
    </row>
    <row r="581" spans="1:29" ht="57" x14ac:dyDescent="0.2">
      <c r="B581" s="143" t="s">
        <v>1557</v>
      </c>
      <c r="C581" s="139" t="s">
        <v>1558</v>
      </c>
      <c r="D581" s="295">
        <v>0</v>
      </c>
      <c r="E581" s="291">
        <f>SUM('ADICIONES  2018'!C581:K581)</f>
        <v>3007214687</v>
      </c>
      <c r="F581" s="295"/>
      <c r="G581" s="295"/>
      <c r="H581" s="295"/>
      <c r="I581" s="295"/>
      <c r="J581" s="295"/>
      <c r="K581" s="292">
        <f t="shared" si="520"/>
        <v>3007214687</v>
      </c>
      <c r="L581" s="295"/>
      <c r="M581" s="295"/>
      <c r="N581" s="295"/>
      <c r="O581" s="295"/>
      <c r="P581" s="295">
        <v>0</v>
      </c>
      <c r="Q581" s="295"/>
      <c r="R581" s="292">
        <f t="shared" si="522"/>
        <v>0</v>
      </c>
      <c r="S581" s="295"/>
      <c r="T581" s="295"/>
      <c r="U581" s="295">
        <v>3007214687</v>
      </c>
      <c r="V581" s="295"/>
      <c r="W581" s="295"/>
      <c r="X581" s="295"/>
      <c r="Y581" s="295"/>
      <c r="Z581" s="295"/>
      <c r="AA581" s="292">
        <f t="shared" si="549"/>
        <v>3007214687</v>
      </c>
      <c r="AB581" s="292">
        <f t="shared" si="496"/>
        <v>3007214687</v>
      </c>
      <c r="AC581" s="37">
        <f t="shared" si="497"/>
        <v>1</v>
      </c>
    </row>
    <row r="582" spans="1:29" ht="42.75" x14ac:dyDescent="0.2">
      <c r="B582" s="143" t="s">
        <v>1559</v>
      </c>
      <c r="C582" s="139" t="s">
        <v>1560</v>
      </c>
      <c r="D582" s="295">
        <v>0</v>
      </c>
      <c r="E582" s="291">
        <f>SUM('ADICIONES  2018'!C582:K582)</f>
        <v>2255411015</v>
      </c>
      <c r="F582" s="295"/>
      <c r="G582" s="295"/>
      <c r="H582" s="295"/>
      <c r="I582" s="295"/>
      <c r="J582" s="295"/>
      <c r="K582" s="292">
        <f t="shared" si="520"/>
        <v>2255411015</v>
      </c>
      <c r="L582" s="295"/>
      <c r="M582" s="295"/>
      <c r="N582" s="295"/>
      <c r="O582" s="295"/>
      <c r="P582" s="295">
        <v>0</v>
      </c>
      <c r="Q582" s="295"/>
      <c r="R582" s="292">
        <f t="shared" si="522"/>
        <v>0</v>
      </c>
      <c r="S582" s="295"/>
      <c r="T582" s="295"/>
      <c r="U582" s="295">
        <v>2255411015</v>
      </c>
      <c r="V582" s="295"/>
      <c r="W582" s="295"/>
      <c r="X582" s="295"/>
      <c r="Y582" s="295"/>
      <c r="Z582" s="295"/>
      <c r="AA582" s="292">
        <f t="shared" si="549"/>
        <v>2255411015</v>
      </c>
      <c r="AB582" s="292">
        <f t="shared" si="496"/>
        <v>2255411015</v>
      </c>
      <c r="AC582" s="37">
        <f t="shared" si="497"/>
        <v>1</v>
      </c>
    </row>
    <row r="583" spans="1:29" ht="42.75" x14ac:dyDescent="0.2">
      <c r="B583" s="143" t="s">
        <v>1561</v>
      </c>
      <c r="C583" s="139" t="s">
        <v>1562</v>
      </c>
      <c r="D583" s="295">
        <v>0</v>
      </c>
      <c r="E583" s="291">
        <f>SUM('ADICIONES  2018'!C583:K583)</f>
        <v>3869233323</v>
      </c>
      <c r="F583" s="295"/>
      <c r="G583" s="295"/>
      <c r="H583" s="295"/>
      <c r="I583" s="295"/>
      <c r="J583" s="295"/>
      <c r="K583" s="292">
        <f t="shared" si="520"/>
        <v>3869233323</v>
      </c>
      <c r="L583" s="295"/>
      <c r="M583" s="295"/>
      <c r="N583" s="295"/>
      <c r="O583" s="295"/>
      <c r="P583" s="295">
        <v>0</v>
      </c>
      <c r="Q583" s="295"/>
      <c r="R583" s="292">
        <f t="shared" si="522"/>
        <v>0</v>
      </c>
      <c r="S583" s="295"/>
      <c r="T583" s="295"/>
      <c r="U583" s="295">
        <v>3869233323</v>
      </c>
      <c r="V583" s="295"/>
      <c r="W583" s="295"/>
      <c r="X583" s="295"/>
      <c r="Y583" s="295"/>
      <c r="Z583" s="295"/>
      <c r="AA583" s="292">
        <f t="shared" si="549"/>
        <v>3869233323</v>
      </c>
      <c r="AB583" s="292">
        <f t="shared" si="496"/>
        <v>3869233323</v>
      </c>
      <c r="AC583" s="37">
        <f t="shared" si="497"/>
        <v>1</v>
      </c>
    </row>
    <row r="584" spans="1:29" ht="42.75" x14ac:dyDescent="0.2">
      <c r="B584" s="143" t="s">
        <v>1563</v>
      </c>
      <c r="C584" s="139" t="s">
        <v>1564</v>
      </c>
      <c r="D584" s="295">
        <v>0</v>
      </c>
      <c r="E584" s="291">
        <f>SUM('ADICIONES  2018'!C584:K584)</f>
        <v>15000000000</v>
      </c>
      <c r="F584" s="295"/>
      <c r="G584" s="295"/>
      <c r="H584" s="295"/>
      <c r="I584" s="295"/>
      <c r="J584" s="295"/>
      <c r="K584" s="292">
        <f t="shared" si="520"/>
        <v>15000000000</v>
      </c>
      <c r="L584" s="295"/>
      <c r="M584" s="295"/>
      <c r="N584" s="295"/>
      <c r="O584" s="295"/>
      <c r="P584" s="295">
        <v>0</v>
      </c>
      <c r="Q584" s="295"/>
      <c r="R584" s="292">
        <f t="shared" si="522"/>
        <v>0</v>
      </c>
      <c r="S584" s="295"/>
      <c r="T584" s="295"/>
      <c r="U584" s="295"/>
      <c r="V584" s="295"/>
      <c r="W584" s="295"/>
      <c r="X584" s="295"/>
      <c r="Y584" s="295"/>
      <c r="Z584" s="295"/>
      <c r="AA584" s="292">
        <f t="shared" si="549"/>
        <v>0</v>
      </c>
      <c r="AB584" s="292">
        <f t="shared" si="496"/>
        <v>0</v>
      </c>
      <c r="AC584" s="37">
        <f t="shared" si="497"/>
        <v>0</v>
      </c>
    </row>
    <row r="585" spans="1:29" s="21" customFormat="1" ht="45" x14ac:dyDescent="0.2">
      <c r="A585" s="92"/>
      <c r="B585" s="143" t="s">
        <v>1565</v>
      </c>
      <c r="C585" s="144" t="s">
        <v>1566</v>
      </c>
      <c r="D585" s="291">
        <v>0</v>
      </c>
      <c r="E585" s="291">
        <f>SUM('ADICIONES  2018'!C585:K585)</f>
        <v>79704173.879999995</v>
      </c>
      <c r="F585" s="291"/>
      <c r="G585" s="291"/>
      <c r="H585" s="291"/>
      <c r="I585" s="291"/>
      <c r="J585" s="291"/>
      <c r="K585" s="294">
        <f t="shared" si="520"/>
        <v>79704173.879999995</v>
      </c>
      <c r="L585" s="291"/>
      <c r="M585" s="291"/>
      <c r="N585" s="291"/>
      <c r="O585" s="291"/>
      <c r="P585" s="291">
        <v>0</v>
      </c>
      <c r="Q585" s="291"/>
      <c r="R585" s="294">
        <f t="shared" si="522"/>
        <v>0</v>
      </c>
      <c r="S585" s="291"/>
      <c r="T585" s="291"/>
      <c r="U585" s="291"/>
      <c r="V585" s="291"/>
      <c r="W585" s="291"/>
      <c r="X585" s="291"/>
      <c r="Y585" s="291"/>
      <c r="Z585" s="291"/>
      <c r="AA585" s="294">
        <f t="shared" si="549"/>
        <v>0</v>
      </c>
      <c r="AB585" s="294">
        <f t="shared" si="496"/>
        <v>0</v>
      </c>
      <c r="AC585" s="115">
        <f t="shared" si="497"/>
        <v>0</v>
      </c>
    </row>
    <row r="586" spans="1:29" s="21" customFormat="1" ht="45" x14ac:dyDescent="0.2">
      <c r="A586" s="92"/>
      <c r="B586" s="143" t="s">
        <v>1995</v>
      </c>
      <c r="C586" s="144" t="s">
        <v>1996</v>
      </c>
      <c r="D586" s="291"/>
      <c r="E586" s="291">
        <f>SUM('ADICIONES  2018'!C586:K586)</f>
        <v>268399797</v>
      </c>
      <c r="F586" s="291"/>
      <c r="G586" s="291"/>
      <c r="H586" s="291"/>
      <c r="I586" s="291"/>
      <c r="J586" s="291"/>
      <c r="K586" s="294">
        <f t="shared" si="520"/>
        <v>268399797</v>
      </c>
      <c r="L586" s="291"/>
      <c r="M586" s="291"/>
      <c r="N586" s="291"/>
      <c r="O586" s="291"/>
      <c r="P586" s="291">
        <v>268399797</v>
      </c>
      <c r="Q586" s="291"/>
      <c r="R586" s="294">
        <f t="shared" si="522"/>
        <v>268399797</v>
      </c>
      <c r="S586" s="291"/>
      <c r="T586" s="291"/>
      <c r="U586" s="291"/>
      <c r="V586" s="291"/>
      <c r="W586" s="291"/>
      <c r="X586" s="291"/>
      <c r="Y586" s="291"/>
      <c r="Z586" s="291"/>
      <c r="AA586" s="294">
        <f t="shared" ref="AA586:AA649" si="555">SUM(S586:Z586)</f>
        <v>0</v>
      </c>
      <c r="AB586" s="294">
        <f t="shared" si="496"/>
        <v>268399797</v>
      </c>
      <c r="AC586" s="115">
        <f t="shared" si="497"/>
        <v>1</v>
      </c>
    </row>
    <row r="587" spans="1:29" s="21" customFormat="1" ht="60" x14ac:dyDescent="0.2">
      <c r="A587" s="92"/>
      <c r="B587" s="143" t="s">
        <v>1997</v>
      </c>
      <c r="C587" s="144" t="s">
        <v>1998</v>
      </c>
      <c r="D587" s="291"/>
      <c r="E587" s="291">
        <f>SUM('ADICIONES  2018'!C587:K587)</f>
        <v>1000000000</v>
      </c>
      <c r="F587" s="291"/>
      <c r="G587" s="291"/>
      <c r="H587" s="291"/>
      <c r="I587" s="291"/>
      <c r="J587" s="291"/>
      <c r="K587" s="294">
        <f t="shared" si="520"/>
        <v>1000000000</v>
      </c>
      <c r="L587" s="291"/>
      <c r="M587" s="291"/>
      <c r="N587" s="291"/>
      <c r="O587" s="291"/>
      <c r="P587" s="291">
        <v>500000000</v>
      </c>
      <c r="Q587" s="291"/>
      <c r="R587" s="294">
        <f t="shared" si="522"/>
        <v>500000000</v>
      </c>
      <c r="S587" s="291"/>
      <c r="T587" s="291"/>
      <c r="U587" s="291"/>
      <c r="V587" s="291"/>
      <c r="W587" s="291"/>
      <c r="X587" s="291"/>
      <c r="Y587" s="291"/>
      <c r="Z587" s="291"/>
      <c r="AA587" s="294">
        <f t="shared" si="555"/>
        <v>0</v>
      </c>
      <c r="AB587" s="294">
        <f t="shared" si="496"/>
        <v>500000000</v>
      </c>
      <c r="AC587" s="115">
        <f t="shared" si="497"/>
        <v>0.5</v>
      </c>
    </row>
    <row r="588" spans="1:29" s="21" customFormat="1" ht="45" x14ac:dyDescent="0.2">
      <c r="A588" s="92"/>
      <c r="B588" s="143" t="s">
        <v>1999</v>
      </c>
      <c r="C588" s="144" t="s">
        <v>2000</v>
      </c>
      <c r="D588" s="291"/>
      <c r="E588" s="291">
        <f>SUM('ADICIONES  2018'!C588:K588)</f>
        <v>107000000</v>
      </c>
      <c r="F588" s="291">
        <v>107000000</v>
      </c>
      <c r="G588" s="291"/>
      <c r="H588" s="291"/>
      <c r="I588" s="291"/>
      <c r="J588" s="291"/>
      <c r="K588" s="294">
        <f t="shared" si="520"/>
        <v>0</v>
      </c>
      <c r="L588" s="291"/>
      <c r="M588" s="291"/>
      <c r="N588" s="291"/>
      <c r="O588" s="291"/>
      <c r="P588" s="291">
        <v>107000000</v>
      </c>
      <c r="Q588" s="291"/>
      <c r="R588" s="294">
        <f t="shared" si="522"/>
        <v>107000000</v>
      </c>
      <c r="S588" s="291"/>
      <c r="T588" s="291"/>
      <c r="U588" s="291"/>
      <c r="V588" s="291"/>
      <c r="W588" s="291"/>
      <c r="X588" s="291"/>
      <c r="Y588" s="291"/>
      <c r="Z588" s="291"/>
      <c r="AA588" s="294">
        <f t="shared" si="555"/>
        <v>0</v>
      </c>
      <c r="AB588" s="294">
        <f t="shared" si="496"/>
        <v>107000000</v>
      </c>
      <c r="AC588" s="115">
        <v>0</v>
      </c>
    </row>
    <row r="589" spans="1:29" s="21" customFormat="1" ht="45" x14ac:dyDescent="0.2">
      <c r="A589" s="92"/>
      <c r="B589" s="143" t="s">
        <v>2001</v>
      </c>
      <c r="C589" s="144" t="s">
        <v>2002</v>
      </c>
      <c r="D589" s="291"/>
      <c r="E589" s="291">
        <f>SUM('ADICIONES  2018'!C589:K589)</f>
        <v>904400</v>
      </c>
      <c r="F589" s="291"/>
      <c r="G589" s="291"/>
      <c r="H589" s="291"/>
      <c r="I589" s="291"/>
      <c r="J589" s="291"/>
      <c r="K589" s="294">
        <f t="shared" si="520"/>
        <v>904400</v>
      </c>
      <c r="L589" s="291"/>
      <c r="M589" s="291"/>
      <c r="N589" s="291"/>
      <c r="O589" s="291"/>
      <c r="P589" s="291">
        <v>904400</v>
      </c>
      <c r="Q589" s="291"/>
      <c r="R589" s="294">
        <f t="shared" si="522"/>
        <v>904400</v>
      </c>
      <c r="S589" s="291"/>
      <c r="T589" s="291"/>
      <c r="U589" s="291"/>
      <c r="V589" s="291"/>
      <c r="W589" s="291"/>
      <c r="X589" s="291"/>
      <c r="Y589" s="291"/>
      <c r="Z589" s="291"/>
      <c r="AA589" s="294">
        <f t="shared" si="555"/>
        <v>0</v>
      </c>
      <c r="AB589" s="294">
        <f t="shared" si="496"/>
        <v>904400</v>
      </c>
      <c r="AC589" s="115">
        <f t="shared" si="497"/>
        <v>1</v>
      </c>
    </row>
    <row r="590" spans="1:29" s="21" customFormat="1" ht="30" x14ac:dyDescent="0.2">
      <c r="A590" s="92"/>
      <c r="B590" s="143" t="s">
        <v>2003</v>
      </c>
      <c r="C590" s="144" t="s">
        <v>2004</v>
      </c>
      <c r="D590" s="291"/>
      <c r="E590" s="291">
        <f>SUM('ADICIONES  2018'!C590:K590)</f>
        <v>1450410.2</v>
      </c>
      <c r="F590" s="291"/>
      <c r="G590" s="291"/>
      <c r="H590" s="291"/>
      <c r="I590" s="291"/>
      <c r="J590" s="291"/>
      <c r="K590" s="294">
        <f t="shared" si="520"/>
        <v>1450410.2</v>
      </c>
      <c r="L590" s="291"/>
      <c r="M590" s="291"/>
      <c r="N590" s="291"/>
      <c r="O590" s="291"/>
      <c r="P590" s="291">
        <v>1450410.2</v>
      </c>
      <c r="Q590" s="291"/>
      <c r="R590" s="294">
        <f t="shared" si="522"/>
        <v>1450410.2</v>
      </c>
      <c r="S590" s="291"/>
      <c r="T590" s="291"/>
      <c r="U590" s="291"/>
      <c r="V590" s="291"/>
      <c r="W590" s="291"/>
      <c r="X590" s="291"/>
      <c r="Y590" s="291"/>
      <c r="Z590" s="291"/>
      <c r="AA590" s="294">
        <f t="shared" si="555"/>
        <v>0</v>
      </c>
      <c r="AB590" s="294">
        <f t="shared" si="496"/>
        <v>1450410.2</v>
      </c>
      <c r="AC590" s="115">
        <f t="shared" si="497"/>
        <v>1</v>
      </c>
    </row>
    <row r="591" spans="1:29" s="21" customFormat="1" ht="30" x14ac:dyDescent="0.2">
      <c r="A591" s="92"/>
      <c r="B591" s="143" t="s">
        <v>2005</v>
      </c>
      <c r="C591" s="144" t="s">
        <v>2006</v>
      </c>
      <c r="D591" s="291"/>
      <c r="E591" s="291">
        <f>SUM('ADICIONES  2018'!C591:K591)</f>
        <v>57681818</v>
      </c>
      <c r="F591" s="291"/>
      <c r="G591" s="291"/>
      <c r="H591" s="291"/>
      <c r="I591" s="291"/>
      <c r="J591" s="291"/>
      <c r="K591" s="294">
        <f t="shared" si="520"/>
        <v>57681818</v>
      </c>
      <c r="L591" s="291"/>
      <c r="M591" s="291"/>
      <c r="N591" s="291"/>
      <c r="O591" s="291"/>
      <c r="P591" s="291">
        <v>57681818</v>
      </c>
      <c r="Q591" s="291"/>
      <c r="R591" s="294">
        <f t="shared" si="522"/>
        <v>57681818</v>
      </c>
      <c r="S591" s="291"/>
      <c r="T591" s="291"/>
      <c r="U591" s="291"/>
      <c r="V591" s="291"/>
      <c r="W591" s="291"/>
      <c r="X591" s="291"/>
      <c r="Y591" s="291"/>
      <c r="Z591" s="291"/>
      <c r="AA591" s="294">
        <f t="shared" si="555"/>
        <v>0</v>
      </c>
      <c r="AB591" s="294">
        <f t="shared" si="496"/>
        <v>57681818</v>
      </c>
      <c r="AC591" s="115">
        <f t="shared" si="497"/>
        <v>1</v>
      </c>
    </row>
    <row r="592" spans="1:29" s="21" customFormat="1" ht="45" x14ac:dyDescent="0.2">
      <c r="A592" s="92"/>
      <c r="B592" s="143" t="s">
        <v>2007</v>
      </c>
      <c r="C592" s="144" t="s">
        <v>2008</v>
      </c>
      <c r="D592" s="291"/>
      <c r="E592" s="291">
        <f>SUM('ADICIONES  2018'!C592:K592)</f>
        <v>30448635</v>
      </c>
      <c r="F592" s="291"/>
      <c r="G592" s="291"/>
      <c r="H592" s="291"/>
      <c r="I592" s="291"/>
      <c r="J592" s="291"/>
      <c r="K592" s="294">
        <f t="shared" si="520"/>
        <v>30448635</v>
      </c>
      <c r="L592" s="291"/>
      <c r="M592" s="291"/>
      <c r="N592" s="291"/>
      <c r="O592" s="291"/>
      <c r="P592" s="291">
        <v>6168331</v>
      </c>
      <c r="Q592" s="291"/>
      <c r="R592" s="294">
        <f t="shared" si="522"/>
        <v>6168331</v>
      </c>
      <c r="S592" s="291"/>
      <c r="T592" s="291"/>
      <c r="U592" s="291"/>
      <c r="V592" s="291"/>
      <c r="W592" s="291"/>
      <c r="X592" s="291"/>
      <c r="Y592" s="291"/>
      <c r="Z592" s="291"/>
      <c r="AA592" s="294">
        <f t="shared" si="555"/>
        <v>0</v>
      </c>
      <c r="AB592" s="294">
        <f t="shared" si="496"/>
        <v>6168331</v>
      </c>
      <c r="AC592" s="115">
        <f t="shared" si="497"/>
        <v>0.20258152787473066</v>
      </c>
    </row>
    <row r="593" spans="1:29" s="21" customFormat="1" ht="75" x14ac:dyDescent="0.2">
      <c r="A593" s="92"/>
      <c r="B593" s="143" t="s">
        <v>2009</v>
      </c>
      <c r="C593" s="144" t="s">
        <v>2010</v>
      </c>
      <c r="D593" s="291"/>
      <c r="E593" s="291">
        <f>SUM('ADICIONES  2018'!C593:K593)</f>
        <v>1500000000</v>
      </c>
      <c r="F593" s="291"/>
      <c r="G593" s="291"/>
      <c r="H593" s="291"/>
      <c r="I593" s="291"/>
      <c r="J593" s="291"/>
      <c r="K593" s="294">
        <f t="shared" si="520"/>
        <v>1500000000</v>
      </c>
      <c r="L593" s="291"/>
      <c r="M593" s="291"/>
      <c r="N593" s="291"/>
      <c r="O593" s="291"/>
      <c r="P593" s="291">
        <v>1500000000</v>
      </c>
      <c r="Q593" s="291"/>
      <c r="R593" s="294">
        <f t="shared" si="522"/>
        <v>1500000000</v>
      </c>
      <c r="S593" s="291"/>
      <c r="T593" s="291"/>
      <c r="U593" s="291"/>
      <c r="V593" s="291"/>
      <c r="W593" s="291"/>
      <c r="X593" s="291"/>
      <c r="Y593" s="291"/>
      <c r="Z593" s="291"/>
      <c r="AA593" s="294">
        <f t="shared" si="555"/>
        <v>0</v>
      </c>
      <c r="AB593" s="294">
        <f t="shared" si="496"/>
        <v>1500000000</v>
      </c>
      <c r="AC593" s="115">
        <f t="shared" si="497"/>
        <v>1</v>
      </c>
    </row>
    <row r="594" spans="1:29" s="21" customFormat="1" ht="30" x14ac:dyDescent="0.2">
      <c r="A594" s="92"/>
      <c r="B594" s="143" t="s">
        <v>2011</v>
      </c>
      <c r="C594" s="144" t="s">
        <v>2012</v>
      </c>
      <c r="D594" s="291"/>
      <c r="E594" s="291">
        <f>SUM('ADICIONES  2018'!C594:K594)</f>
        <v>721656438.60000002</v>
      </c>
      <c r="F594" s="291"/>
      <c r="G594" s="291"/>
      <c r="H594" s="291"/>
      <c r="I594" s="291"/>
      <c r="J594" s="291"/>
      <c r="K594" s="294">
        <f t="shared" si="520"/>
        <v>721656438.60000002</v>
      </c>
      <c r="L594" s="291"/>
      <c r="M594" s="291"/>
      <c r="N594" s="291"/>
      <c r="O594" s="291"/>
      <c r="P594" s="291">
        <v>721656438.60000002</v>
      </c>
      <c r="Q594" s="291"/>
      <c r="R594" s="294">
        <f t="shared" si="522"/>
        <v>721656438.60000002</v>
      </c>
      <c r="S594" s="291"/>
      <c r="T594" s="291"/>
      <c r="U594" s="291"/>
      <c r="V594" s="291"/>
      <c r="W594" s="291"/>
      <c r="X594" s="291"/>
      <c r="Y594" s="291"/>
      <c r="Z594" s="291"/>
      <c r="AA594" s="294">
        <f t="shared" si="555"/>
        <v>0</v>
      </c>
      <c r="AB594" s="294">
        <f t="shared" si="496"/>
        <v>721656438.60000002</v>
      </c>
      <c r="AC594" s="115">
        <f t="shared" si="497"/>
        <v>1</v>
      </c>
    </row>
    <row r="595" spans="1:29" s="21" customFormat="1" ht="30" x14ac:dyDescent="0.2">
      <c r="A595" s="92"/>
      <c r="B595" s="143" t="s">
        <v>2013</v>
      </c>
      <c r="C595" s="144" t="s">
        <v>2014</v>
      </c>
      <c r="D595" s="291"/>
      <c r="E595" s="291">
        <f>SUM('ADICIONES  2018'!C595:K595)</f>
        <v>269194</v>
      </c>
      <c r="F595" s="291"/>
      <c r="G595" s="291"/>
      <c r="H595" s="291"/>
      <c r="I595" s="291"/>
      <c r="J595" s="291"/>
      <c r="K595" s="294">
        <f t="shared" si="520"/>
        <v>269194</v>
      </c>
      <c r="L595" s="291"/>
      <c r="M595" s="291"/>
      <c r="N595" s="291"/>
      <c r="O595" s="291"/>
      <c r="P595" s="291">
        <v>269194</v>
      </c>
      <c r="Q595" s="291"/>
      <c r="R595" s="294">
        <f t="shared" si="522"/>
        <v>269194</v>
      </c>
      <c r="S595" s="291"/>
      <c r="T595" s="291"/>
      <c r="U595" s="291"/>
      <c r="V595" s="291"/>
      <c r="W595" s="291"/>
      <c r="X595" s="291"/>
      <c r="Y595" s="291"/>
      <c r="Z595" s="291"/>
      <c r="AA595" s="294">
        <f t="shared" si="555"/>
        <v>0</v>
      </c>
      <c r="AB595" s="294">
        <f t="shared" si="496"/>
        <v>269194</v>
      </c>
      <c r="AC595" s="115">
        <f t="shared" si="497"/>
        <v>1</v>
      </c>
    </row>
    <row r="596" spans="1:29" s="21" customFormat="1" ht="30" x14ac:dyDescent="0.2">
      <c r="A596" s="92"/>
      <c r="B596" s="143" t="s">
        <v>2015</v>
      </c>
      <c r="C596" s="144" t="s">
        <v>2016</v>
      </c>
      <c r="D596" s="291"/>
      <c r="E596" s="291">
        <f>SUM('ADICIONES  2018'!C596:K596)</f>
        <v>226909</v>
      </c>
      <c r="F596" s="291"/>
      <c r="G596" s="291"/>
      <c r="H596" s="291"/>
      <c r="I596" s="291"/>
      <c r="J596" s="291"/>
      <c r="K596" s="294">
        <f t="shared" si="520"/>
        <v>226909</v>
      </c>
      <c r="L596" s="291"/>
      <c r="M596" s="291"/>
      <c r="N596" s="291"/>
      <c r="O596" s="291"/>
      <c r="P596" s="291">
        <v>226909</v>
      </c>
      <c r="Q596" s="291"/>
      <c r="R596" s="294">
        <f t="shared" si="522"/>
        <v>226909</v>
      </c>
      <c r="S596" s="291"/>
      <c r="T596" s="291"/>
      <c r="U596" s="291"/>
      <c r="V596" s="291"/>
      <c r="W596" s="291"/>
      <c r="X596" s="291"/>
      <c r="Y596" s="291"/>
      <c r="Z596" s="291"/>
      <c r="AA596" s="294">
        <f t="shared" si="555"/>
        <v>0</v>
      </c>
      <c r="AB596" s="294">
        <f t="shared" si="496"/>
        <v>226909</v>
      </c>
      <c r="AC596" s="115">
        <f t="shared" si="497"/>
        <v>1</v>
      </c>
    </row>
    <row r="597" spans="1:29" s="21" customFormat="1" ht="30" x14ac:dyDescent="0.2">
      <c r="A597" s="92"/>
      <c r="B597" s="143" t="s">
        <v>2017</v>
      </c>
      <c r="C597" s="144" t="s">
        <v>2018</v>
      </c>
      <c r="D597" s="291"/>
      <c r="E597" s="291">
        <f>SUM('ADICIONES  2018'!C597:K597)</f>
        <v>3534103</v>
      </c>
      <c r="F597" s="291"/>
      <c r="G597" s="291"/>
      <c r="H597" s="291"/>
      <c r="I597" s="291"/>
      <c r="J597" s="291"/>
      <c r="K597" s="294">
        <f t="shared" si="520"/>
        <v>3534103</v>
      </c>
      <c r="L597" s="291"/>
      <c r="M597" s="291"/>
      <c r="N597" s="291"/>
      <c r="O597" s="291"/>
      <c r="P597" s="291">
        <v>3534103</v>
      </c>
      <c r="Q597" s="291"/>
      <c r="R597" s="294">
        <f t="shared" si="522"/>
        <v>3534103</v>
      </c>
      <c r="S597" s="291"/>
      <c r="T597" s="291"/>
      <c r="U597" s="291"/>
      <c r="V597" s="291"/>
      <c r="W597" s="291"/>
      <c r="X597" s="291"/>
      <c r="Y597" s="291"/>
      <c r="Z597" s="291"/>
      <c r="AA597" s="294">
        <f t="shared" si="555"/>
        <v>0</v>
      </c>
      <c r="AB597" s="294">
        <f t="shared" si="496"/>
        <v>3534103</v>
      </c>
      <c r="AC597" s="115">
        <f t="shared" si="497"/>
        <v>1</v>
      </c>
    </row>
    <row r="598" spans="1:29" s="21" customFormat="1" ht="30" x14ac:dyDescent="0.2">
      <c r="A598" s="92"/>
      <c r="B598" s="143" t="s">
        <v>2019</v>
      </c>
      <c r="C598" s="144" t="s">
        <v>2020</v>
      </c>
      <c r="D598" s="291"/>
      <c r="E598" s="291">
        <f>SUM('ADICIONES  2018'!C598:K598)</f>
        <v>8107752</v>
      </c>
      <c r="F598" s="291"/>
      <c r="G598" s="291"/>
      <c r="H598" s="291"/>
      <c r="I598" s="291"/>
      <c r="J598" s="291"/>
      <c r="K598" s="294">
        <f t="shared" si="520"/>
        <v>8107752</v>
      </c>
      <c r="L598" s="291"/>
      <c r="M598" s="291"/>
      <c r="N598" s="291"/>
      <c r="O598" s="291"/>
      <c r="P598" s="291">
        <v>8107752</v>
      </c>
      <c r="Q598" s="291"/>
      <c r="R598" s="294">
        <f t="shared" si="522"/>
        <v>8107752</v>
      </c>
      <c r="S598" s="291"/>
      <c r="T598" s="291"/>
      <c r="U598" s="291"/>
      <c r="V598" s="291"/>
      <c r="W598" s="291"/>
      <c r="X598" s="291"/>
      <c r="Y598" s="291"/>
      <c r="Z598" s="291"/>
      <c r="AA598" s="294">
        <f t="shared" si="555"/>
        <v>0</v>
      </c>
      <c r="AB598" s="294">
        <f t="shared" si="496"/>
        <v>8107752</v>
      </c>
      <c r="AC598" s="115">
        <f t="shared" si="497"/>
        <v>1</v>
      </c>
    </row>
    <row r="599" spans="1:29" s="21" customFormat="1" ht="30" x14ac:dyDescent="0.2">
      <c r="A599" s="92"/>
      <c r="B599" s="143" t="s">
        <v>2021</v>
      </c>
      <c r="C599" s="144" t="s">
        <v>2022</v>
      </c>
      <c r="D599" s="291"/>
      <c r="E599" s="291">
        <f>SUM('ADICIONES  2018'!C599:K599)</f>
        <v>3250453</v>
      </c>
      <c r="F599" s="291"/>
      <c r="G599" s="291"/>
      <c r="H599" s="291"/>
      <c r="I599" s="291"/>
      <c r="J599" s="291"/>
      <c r="K599" s="294">
        <f t="shared" si="520"/>
        <v>3250453</v>
      </c>
      <c r="L599" s="291"/>
      <c r="M599" s="291"/>
      <c r="N599" s="291"/>
      <c r="O599" s="291"/>
      <c r="P599" s="291">
        <v>3250453</v>
      </c>
      <c r="Q599" s="291"/>
      <c r="R599" s="294">
        <f t="shared" si="522"/>
        <v>3250453</v>
      </c>
      <c r="S599" s="291"/>
      <c r="T599" s="291"/>
      <c r="U599" s="291"/>
      <c r="V599" s="291"/>
      <c r="W599" s="291"/>
      <c r="X599" s="291"/>
      <c r="Y599" s="291"/>
      <c r="Z599" s="291"/>
      <c r="AA599" s="294">
        <f t="shared" si="555"/>
        <v>0</v>
      </c>
      <c r="AB599" s="294">
        <f t="shared" si="496"/>
        <v>3250453</v>
      </c>
      <c r="AC599" s="115">
        <f t="shared" si="497"/>
        <v>1</v>
      </c>
    </row>
    <row r="600" spans="1:29" s="21" customFormat="1" ht="30" x14ac:dyDescent="0.2">
      <c r="A600" s="92"/>
      <c r="B600" s="143" t="s">
        <v>2023</v>
      </c>
      <c r="C600" s="144" t="s">
        <v>2024</v>
      </c>
      <c r="D600" s="291"/>
      <c r="E600" s="291">
        <f>SUM('ADICIONES  2018'!C600:K600)</f>
        <v>353121</v>
      </c>
      <c r="F600" s="291"/>
      <c r="G600" s="291"/>
      <c r="H600" s="291"/>
      <c r="I600" s="291"/>
      <c r="J600" s="291"/>
      <c r="K600" s="294">
        <f t="shared" si="520"/>
        <v>353121</v>
      </c>
      <c r="L600" s="291"/>
      <c r="M600" s="291"/>
      <c r="N600" s="291"/>
      <c r="O600" s="291"/>
      <c r="P600" s="291">
        <v>353121</v>
      </c>
      <c r="Q600" s="291"/>
      <c r="R600" s="294">
        <f t="shared" si="522"/>
        <v>353121</v>
      </c>
      <c r="S600" s="291"/>
      <c r="T600" s="291"/>
      <c r="U600" s="291"/>
      <c r="V600" s="291"/>
      <c r="W600" s="291"/>
      <c r="X600" s="291"/>
      <c r="Y600" s="291"/>
      <c r="Z600" s="291"/>
      <c r="AA600" s="294">
        <f t="shared" si="555"/>
        <v>0</v>
      </c>
      <c r="AB600" s="294">
        <f t="shared" si="496"/>
        <v>353121</v>
      </c>
      <c r="AC600" s="115">
        <f t="shared" si="497"/>
        <v>1</v>
      </c>
    </row>
    <row r="601" spans="1:29" s="21" customFormat="1" ht="30" x14ac:dyDescent="0.2">
      <c r="A601" s="92"/>
      <c r="B601" s="143" t="s">
        <v>2025</v>
      </c>
      <c r="C601" s="144" t="s">
        <v>2024</v>
      </c>
      <c r="D601" s="291"/>
      <c r="E601" s="291">
        <f>SUM('ADICIONES  2018'!C601:K601)</f>
        <v>1812787</v>
      </c>
      <c r="F601" s="291"/>
      <c r="G601" s="291"/>
      <c r="H601" s="291"/>
      <c r="I601" s="291"/>
      <c r="J601" s="291"/>
      <c r="K601" s="294">
        <f t="shared" si="520"/>
        <v>1812787</v>
      </c>
      <c r="L601" s="291"/>
      <c r="M601" s="291"/>
      <c r="N601" s="291"/>
      <c r="O601" s="291"/>
      <c r="P601" s="291">
        <v>1812787</v>
      </c>
      <c r="Q601" s="291"/>
      <c r="R601" s="294">
        <f t="shared" si="522"/>
        <v>1812787</v>
      </c>
      <c r="S601" s="291"/>
      <c r="T601" s="291"/>
      <c r="U601" s="291"/>
      <c r="V601" s="291"/>
      <c r="W601" s="291"/>
      <c r="X601" s="291"/>
      <c r="Y601" s="291"/>
      <c r="Z601" s="291"/>
      <c r="AA601" s="294">
        <f t="shared" si="555"/>
        <v>0</v>
      </c>
      <c r="AB601" s="294">
        <f t="shared" si="496"/>
        <v>1812787</v>
      </c>
      <c r="AC601" s="115">
        <f t="shared" si="497"/>
        <v>1</v>
      </c>
    </row>
    <row r="602" spans="1:29" s="21" customFormat="1" ht="30" x14ac:dyDescent="0.2">
      <c r="A602" s="92"/>
      <c r="B602" s="143" t="s">
        <v>2026</v>
      </c>
      <c r="C602" s="144" t="s">
        <v>2027</v>
      </c>
      <c r="D602" s="291"/>
      <c r="E602" s="291">
        <f>SUM('ADICIONES  2018'!C602:K602)</f>
        <v>769188</v>
      </c>
      <c r="F602" s="291"/>
      <c r="G602" s="291"/>
      <c r="H602" s="291"/>
      <c r="I602" s="291"/>
      <c r="J602" s="291"/>
      <c r="K602" s="294">
        <f t="shared" si="520"/>
        <v>769188</v>
      </c>
      <c r="L602" s="291"/>
      <c r="M602" s="291"/>
      <c r="N602" s="291"/>
      <c r="O602" s="291"/>
      <c r="P602" s="291">
        <v>769188</v>
      </c>
      <c r="Q602" s="291"/>
      <c r="R602" s="294">
        <f t="shared" si="522"/>
        <v>769188</v>
      </c>
      <c r="S602" s="291"/>
      <c r="T602" s="291"/>
      <c r="U602" s="291"/>
      <c r="V602" s="291"/>
      <c r="W602" s="291"/>
      <c r="X602" s="291"/>
      <c r="Y602" s="291"/>
      <c r="Z602" s="291"/>
      <c r="AA602" s="294">
        <f t="shared" si="555"/>
        <v>0</v>
      </c>
      <c r="AB602" s="294">
        <f t="shared" si="496"/>
        <v>769188</v>
      </c>
      <c r="AC602" s="115">
        <f t="shared" si="497"/>
        <v>1</v>
      </c>
    </row>
    <row r="603" spans="1:29" s="21" customFormat="1" ht="30" x14ac:dyDescent="0.2">
      <c r="A603" s="92"/>
      <c r="B603" s="143" t="s">
        <v>2028</v>
      </c>
      <c r="C603" s="144" t="s">
        <v>2029</v>
      </c>
      <c r="D603" s="291"/>
      <c r="E603" s="291">
        <f>SUM('ADICIONES  2018'!C603:K603)</f>
        <v>2604183</v>
      </c>
      <c r="F603" s="291"/>
      <c r="G603" s="291"/>
      <c r="H603" s="291"/>
      <c r="I603" s="291"/>
      <c r="J603" s="291"/>
      <c r="K603" s="294">
        <f t="shared" si="520"/>
        <v>2604183</v>
      </c>
      <c r="L603" s="291"/>
      <c r="M603" s="291"/>
      <c r="N603" s="291"/>
      <c r="O603" s="291"/>
      <c r="P603" s="291">
        <v>2604183</v>
      </c>
      <c r="Q603" s="291"/>
      <c r="R603" s="294">
        <f t="shared" si="522"/>
        <v>2604183</v>
      </c>
      <c r="S603" s="291"/>
      <c r="T603" s="291"/>
      <c r="U603" s="291"/>
      <c r="V603" s="291"/>
      <c r="W603" s="291"/>
      <c r="X603" s="291"/>
      <c r="Y603" s="291"/>
      <c r="Z603" s="291"/>
      <c r="AA603" s="294">
        <f t="shared" si="555"/>
        <v>0</v>
      </c>
      <c r="AB603" s="294">
        <f t="shared" si="496"/>
        <v>2604183</v>
      </c>
      <c r="AC603" s="115">
        <f t="shared" si="497"/>
        <v>1</v>
      </c>
    </row>
    <row r="604" spans="1:29" s="21" customFormat="1" ht="30" x14ac:dyDescent="0.2">
      <c r="A604" s="92"/>
      <c r="B604" s="143" t="s">
        <v>2030</v>
      </c>
      <c r="C604" s="144" t="s">
        <v>2031</v>
      </c>
      <c r="D604" s="291"/>
      <c r="E604" s="291">
        <f>SUM('ADICIONES  2018'!C604:K604)</f>
        <v>1098843</v>
      </c>
      <c r="F604" s="291"/>
      <c r="G604" s="291"/>
      <c r="H604" s="291"/>
      <c r="I604" s="291"/>
      <c r="J604" s="291"/>
      <c r="K604" s="294">
        <f t="shared" si="520"/>
        <v>1098843</v>
      </c>
      <c r="L604" s="291"/>
      <c r="M604" s="291"/>
      <c r="N604" s="291"/>
      <c r="O604" s="291"/>
      <c r="P604" s="291">
        <v>1098843</v>
      </c>
      <c r="Q604" s="291"/>
      <c r="R604" s="294">
        <f t="shared" si="522"/>
        <v>1098843</v>
      </c>
      <c r="S604" s="291"/>
      <c r="T604" s="291"/>
      <c r="U604" s="291"/>
      <c r="V604" s="291"/>
      <c r="W604" s="291"/>
      <c r="X604" s="291"/>
      <c r="Y604" s="291"/>
      <c r="Z604" s="291"/>
      <c r="AA604" s="294">
        <f t="shared" si="555"/>
        <v>0</v>
      </c>
      <c r="AB604" s="294">
        <f t="shared" si="496"/>
        <v>1098843</v>
      </c>
      <c r="AC604" s="115">
        <f t="shared" si="497"/>
        <v>1</v>
      </c>
    </row>
    <row r="605" spans="1:29" s="21" customFormat="1" ht="30" x14ac:dyDescent="0.2">
      <c r="A605" s="92"/>
      <c r="B605" s="143" t="s">
        <v>2032</v>
      </c>
      <c r="C605" s="144" t="s">
        <v>2033</v>
      </c>
      <c r="D605" s="291"/>
      <c r="E605" s="291">
        <f>SUM('ADICIONES  2018'!C605:K605)</f>
        <v>178591257</v>
      </c>
      <c r="F605" s="291"/>
      <c r="G605" s="291"/>
      <c r="H605" s="291"/>
      <c r="I605" s="291"/>
      <c r="J605" s="291"/>
      <c r="K605" s="294">
        <f t="shared" si="520"/>
        <v>178591257</v>
      </c>
      <c r="L605" s="291"/>
      <c r="M605" s="291"/>
      <c r="N605" s="291"/>
      <c r="O605" s="291"/>
      <c r="P605" s="291">
        <v>178591257</v>
      </c>
      <c r="Q605" s="291"/>
      <c r="R605" s="294">
        <f t="shared" si="522"/>
        <v>178591257</v>
      </c>
      <c r="S605" s="291"/>
      <c r="T605" s="291"/>
      <c r="U605" s="291"/>
      <c r="V605" s="291"/>
      <c r="W605" s="291"/>
      <c r="X605" s="291"/>
      <c r="Y605" s="291"/>
      <c r="Z605" s="291"/>
      <c r="AA605" s="294">
        <f t="shared" si="555"/>
        <v>0</v>
      </c>
      <c r="AB605" s="294">
        <f t="shared" si="496"/>
        <v>178591257</v>
      </c>
      <c r="AC605" s="115">
        <f t="shared" si="497"/>
        <v>1</v>
      </c>
    </row>
    <row r="606" spans="1:29" s="21" customFormat="1" ht="45" x14ac:dyDescent="0.2">
      <c r="A606" s="92"/>
      <c r="B606" s="143" t="s">
        <v>2034</v>
      </c>
      <c r="C606" s="144" t="s">
        <v>2035</v>
      </c>
      <c r="D606" s="291"/>
      <c r="E606" s="291">
        <f>SUM('ADICIONES  2018'!C606:K606)</f>
        <v>1394469</v>
      </c>
      <c r="F606" s="291"/>
      <c r="G606" s="291"/>
      <c r="H606" s="291"/>
      <c r="I606" s="291"/>
      <c r="J606" s="291"/>
      <c r="K606" s="294">
        <f t="shared" si="520"/>
        <v>1394469</v>
      </c>
      <c r="L606" s="291"/>
      <c r="M606" s="291"/>
      <c r="N606" s="291"/>
      <c r="O606" s="291"/>
      <c r="P606" s="291">
        <v>1394469</v>
      </c>
      <c r="Q606" s="291"/>
      <c r="R606" s="294">
        <f t="shared" si="522"/>
        <v>1394469</v>
      </c>
      <c r="S606" s="291"/>
      <c r="T606" s="291"/>
      <c r="U606" s="291"/>
      <c r="V606" s="291"/>
      <c r="W606" s="291"/>
      <c r="X606" s="291"/>
      <c r="Y606" s="291"/>
      <c r="Z606" s="291"/>
      <c r="AA606" s="294">
        <f t="shared" si="555"/>
        <v>0</v>
      </c>
      <c r="AB606" s="294">
        <f t="shared" si="496"/>
        <v>1394469</v>
      </c>
      <c r="AC606" s="115">
        <f t="shared" si="497"/>
        <v>1</v>
      </c>
    </row>
    <row r="607" spans="1:29" s="21" customFormat="1" ht="30" x14ac:dyDescent="0.2">
      <c r="A607" s="92"/>
      <c r="B607" s="143" t="s">
        <v>2036</v>
      </c>
      <c r="C607" s="144" t="s">
        <v>2037</v>
      </c>
      <c r="D607" s="291"/>
      <c r="E607" s="291">
        <f>SUM('ADICIONES  2018'!C607:K607)</f>
        <v>620297</v>
      </c>
      <c r="F607" s="291"/>
      <c r="G607" s="291"/>
      <c r="H607" s="291"/>
      <c r="I607" s="291"/>
      <c r="J607" s="291"/>
      <c r="K607" s="294">
        <f t="shared" si="520"/>
        <v>620297</v>
      </c>
      <c r="L607" s="291"/>
      <c r="M607" s="291"/>
      <c r="N607" s="291"/>
      <c r="O607" s="291"/>
      <c r="P607" s="291">
        <v>620297</v>
      </c>
      <c r="Q607" s="291"/>
      <c r="R607" s="294">
        <f t="shared" si="522"/>
        <v>620297</v>
      </c>
      <c r="S607" s="291"/>
      <c r="T607" s="291"/>
      <c r="U607" s="291"/>
      <c r="V607" s="291"/>
      <c r="W607" s="291"/>
      <c r="X607" s="291"/>
      <c r="Y607" s="291"/>
      <c r="Z607" s="291"/>
      <c r="AA607" s="294">
        <f t="shared" si="555"/>
        <v>0</v>
      </c>
      <c r="AB607" s="294">
        <f t="shared" si="496"/>
        <v>620297</v>
      </c>
      <c r="AC607" s="115">
        <f t="shared" si="497"/>
        <v>1</v>
      </c>
    </row>
    <row r="608" spans="1:29" s="21" customFormat="1" ht="45" x14ac:dyDescent="0.2">
      <c r="A608" s="92"/>
      <c r="B608" s="143" t="s">
        <v>2038</v>
      </c>
      <c r="C608" s="144" t="s">
        <v>2039</v>
      </c>
      <c r="D608" s="291"/>
      <c r="E608" s="291">
        <f>SUM('ADICIONES  2018'!C608:K608)</f>
        <v>888573</v>
      </c>
      <c r="F608" s="291"/>
      <c r="G608" s="291"/>
      <c r="H608" s="291"/>
      <c r="I608" s="291"/>
      <c r="J608" s="291"/>
      <c r="K608" s="294">
        <f t="shared" si="520"/>
        <v>888573</v>
      </c>
      <c r="L608" s="291"/>
      <c r="M608" s="291"/>
      <c r="N608" s="291"/>
      <c r="O608" s="291"/>
      <c r="P608" s="291">
        <v>888573</v>
      </c>
      <c r="Q608" s="291"/>
      <c r="R608" s="294">
        <f t="shared" si="522"/>
        <v>888573</v>
      </c>
      <c r="S608" s="291"/>
      <c r="T608" s="291"/>
      <c r="U608" s="291"/>
      <c r="V608" s="291"/>
      <c r="W608" s="291"/>
      <c r="X608" s="291"/>
      <c r="Y608" s="291"/>
      <c r="Z608" s="291"/>
      <c r="AA608" s="294">
        <f t="shared" si="555"/>
        <v>0</v>
      </c>
      <c r="AB608" s="294">
        <f t="shared" si="496"/>
        <v>888573</v>
      </c>
      <c r="AC608" s="115">
        <f t="shared" si="497"/>
        <v>1</v>
      </c>
    </row>
    <row r="609" spans="1:29" s="21" customFormat="1" ht="30" x14ac:dyDescent="0.2">
      <c r="A609" s="92"/>
      <c r="B609" s="143" t="s">
        <v>2040</v>
      </c>
      <c r="C609" s="144" t="s">
        <v>2041</v>
      </c>
      <c r="D609" s="291"/>
      <c r="E609" s="291">
        <f>SUM('ADICIONES  2018'!C609:K609)</f>
        <v>1537703</v>
      </c>
      <c r="F609" s="291"/>
      <c r="G609" s="291"/>
      <c r="H609" s="291"/>
      <c r="I609" s="291"/>
      <c r="J609" s="291"/>
      <c r="K609" s="294">
        <f t="shared" si="520"/>
        <v>1537703</v>
      </c>
      <c r="L609" s="291"/>
      <c r="M609" s="291"/>
      <c r="N609" s="291"/>
      <c r="O609" s="291"/>
      <c r="P609" s="291">
        <v>1537703</v>
      </c>
      <c r="Q609" s="291"/>
      <c r="R609" s="294">
        <f t="shared" si="522"/>
        <v>1537703</v>
      </c>
      <c r="S609" s="291"/>
      <c r="T609" s="291"/>
      <c r="U609" s="291"/>
      <c r="V609" s="291"/>
      <c r="W609" s="291"/>
      <c r="X609" s="291"/>
      <c r="Y609" s="291"/>
      <c r="Z609" s="291"/>
      <c r="AA609" s="294">
        <f t="shared" si="555"/>
        <v>0</v>
      </c>
      <c r="AB609" s="294">
        <f t="shared" si="496"/>
        <v>1537703</v>
      </c>
      <c r="AC609" s="115">
        <f t="shared" si="497"/>
        <v>1</v>
      </c>
    </row>
    <row r="610" spans="1:29" s="21" customFormat="1" ht="30" x14ac:dyDescent="0.2">
      <c r="A610" s="92"/>
      <c r="B610" s="143" t="s">
        <v>2042</v>
      </c>
      <c r="C610" s="144" t="s">
        <v>2043</v>
      </c>
      <c r="D610" s="291"/>
      <c r="E610" s="291">
        <f>SUM('ADICIONES  2018'!C610:K610)</f>
        <v>3479237</v>
      </c>
      <c r="F610" s="291"/>
      <c r="G610" s="291"/>
      <c r="H610" s="291"/>
      <c r="I610" s="291"/>
      <c r="J610" s="291"/>
      <c r="K610" s="294">
        <f t="shared" si="520"/>
        <v>3479237</v>
      </c>
      <c r="L610" s="291"/>
      <c r="M610" s="291"/>
      <c r="N610" s="291"/>
      <c r="O610" s="291"/>
      <c r="P610" s="291">
        <v>3479237</v>
      </c>
      <c r="Q610" s="291"/>
      <c r="R610" s="294">
        <f t="shared" si="522"/>
        <v>3479237</v>
      </c>
      <c r="S610" s="291"/>
      <c r="T610" s="291"/>
      <c r="U610" s="291"/>
      <c r="V610" s="291"/>
      <c r="W610" s="291"/>
      <c r="X610" s="291"/>
      <c r="Y610" s="291"/>
      <c r="Z610" s="291"/>
      <c r="AA610" s="294">
        <f t="shared" si="555"/>
        <v>0</v>
      </c>
      <c r="AB610" s="294">
        <f t="shared" si="496"/>
        <v>3479237</v>
      </c>
      <c r="AC610" s="115">
        <f t="shared" si="497"/>
        <v>1</v>
      </c>
    </row>
    <row r="611" spans="1:29" s="21" customFormat="1" ht="30" x14ac:dyDescent="0.2">
      <c r="A611" s="92"/>
      <c r="B611" s="143" t="s">
        <v>2044</v>
      </c>
      <c r="C611" s="144" t="s">
        <v>2045</v>
      </c>
      <c r="D611" s="291"/>
      <c r="E611" s="291">
        <f>SUM('ADICIONES  2018'!C611:K611)</f>
        <v>954259</v>
      </c>
      <c r="F611" s="291"/>
      <c r="G611" s="291"/>
      <c r="H611" s="291"/>
      <c r="I611" s="291"/>
      <c r="J611" s="291"/>
      <c r="K611" s="294">
        <f t="shared" si="520"/>
        <v>954259</v>
      </c>
      <c r="L611" s="291"/>
      <c r="M611" s="291"/>
      <c r="N611" s="291"/>
      <c r="O611" s="291"/>
      <c r="P611" s="291">
        <v>954259</v>
      </c>
      <c r="Q611" s="291"/>
      <c r="R611" s="294">
        <f t="shared" si="522"/>
        <v>954259</v>
      </c>
      <c r="S611" s="291"/>
      <c r="T611" s="291"/>
      <c r="U611" s="291"/>
      <c r="V611" s="291"/>
      <c r="W611" s="291"/>
      <c r="X611" s="291"/>
      <c r="Y611" s="291"/>
      <c r="Z611" s="291"/>
      <c r="AA611" s="294">
        <f t="shared" si="555"/>
        <v>0</v>
      </c>
      <c r="AB611" s="294">
        <f t="shared" si="496"/>
        <v>954259</v>
      </c>
      <c r="AC611" s="115">
        <f t="shared" si="497"/>
        <v>1</v>
      </c>
    </row>
    <row r="612" spans="1:29" s="21" customFormat="1" ht="45" x14ac:dyDescent="0.2">
      <c r="A612" s="92"/>
      <c r="B612" s="143" t="s">
        <v>2046</v>
      </c>
      <c r="C612" s="144" t="s">
        <v>2047</v>
      </c>
      <c r="D612" s="291"/>
      <c r="E612" s="291">
        <f>SUM('ADICIONES  2018'!C612:K612)</f>
        <v>547047</v>
      </c>
      <c r="F612" s="291"/>
      <c r="G612" s="291"/>
      <c r="H612" s="291"/>
      <c r="I612" s="291"/>
      <c r="J612" s="291"/>
      <c r="K612" s="294">
        <f t="shared" si="520"/>
        <v>547047</v>
      </c>
      <c r="L612" s="291"/>
      <c r="M612" s="291"/>
      <c r="N612" s="291"/>
      <c r="O612" s="291"/>
      <c r="P612" s="291">
        <v>547047</v>
      </c>
      <c r="Q612" s="291"/>
      <c r="R612" s="294">
        <f t="shared" si="522"/>
        <v>547047</v>
      </c>
      <c r="S612" s="291"/>
      <c r="T612" s="291"/>
      <c r="U612" s="291"/>
      <c r="V612" s="291"/>
      <c r="W612" s="291"/>
      <c r="X612" s="291"/>
      <c r="Y612" s="291"/>
      <c r="Z612" s="291"/>
      <c r="AA612" s="294">
        <f t="shared" si="555"/>
        <v>0</v>
      </c>
      <c r="AB612" s="294">
        <f t="shared" si="496"/>
        <v>547047</v>
      </c>
      <c r="AC612" s="115">
        <f t="shared" si="497"/>
        <v>1</v>
      </c>
    </row>
    <row r="613" spans="1:29" s="21" customFormat="1" ht="30" x14ac:dyDescent="0.2">
      <c r="A613" s="92"/>
      <c r="B613" s="143" t="s">
        <v>2048</v>
      </c>
      <c r="C613" s="144" t="s">
        <v>2049</v>
      </c>
      <c r="D613" s="291"/>
      <c r="E613" s="291">
        <f>SUM('ADICIONES  2018'!C613:K613)</f>
        <v>1575198</v>
      </c>
      <c r="F613" s="291"/>
      <c r="G613" s="291"/>
      <c r="H613" s="291"/>
      <c r="I613" s="291"/>
      <c r="J613" s="291"/>
      <c r="K613" s="294">
        <f t="shared" si="520"/>
        <v>1575198</v>
      </c>
      <c r="L613" s="291"/>
      <c r="M613" s="291"/>
      <c r="N613" s="291"/>
      <c r="O613" s="291"/>
      <c r="P613" s="291">
        <v>1575198</v>
      </c>
      <c r="Q613" s="291"/>
      <c r="R613" s="294">
        <f t="shared" si="522"/>
        <v>1575198</v>
      </c>
      <c r="S613" s="291"/>
      <c r="T613" s="291"/>
      <c r="U613" s="291"/>
      <c r="V613" s="291"/>
      <c r="W613" s="291"/>
      <c r="X613" s="291"/>
      <c r="Y613" s="291"/>
      <c r="Z613" s="291"/>
      <c r="AA613" s="294">
        <f t="shared" si="555"/>
        <v>0</v>
      </c>
      <c r="AB613" s="294">
        <f t="shared" si="496"/>
        <v>1575198</v>
      </c>
      <c r="AC613" s="115">
        <f t="shared" si="497"/>
        <v>1</v>
      </c>
    </row>
    <row r="614" spans="1:29" s="21" customFormat="1" ht="30" x14ac:dyDescent="0.2">
      <c r="A614" s="92"/>
      <c r="B614" s="143" t="s">
        <v>2050</v>
      </c>
      <c r="C614" s="144" t="s">
        <v>2051</v>
      </c>
      <c r="D614" s="291"/>
      <c r="E614" s="291">
        <f>SUM('ADICIONES  2018'!C614:K614)</f>
        <v>8750377</v>
      </c>
      <c r="F614" s="291"/>
      <c r="G614" s="291"/>
      <c r="H614" s="291"/>
      <c r="I614" s="291"/>
      <c r="J614" s="291"/>
      <c r="K614" s="294">
        <f t="shared" si="520"/>
        <v>8750377</v>
      </c>
      <c r="L614" s="291"/>
      <c r="M614" s="291"/>
      <c r="N614" s="291"/>
      <c r="O614" s="291"/>
      <c r="P614" s="291">
        <v>5079800</v>
      </c>
      <c r="Q614" s="291"/>
      <c r="R614" s="294">
        <f t="shared" si="522"/>
        <v>5079800</v>
      </c>
      <c r="S614" s="291"/>
      <c r="T614" s="291"/>
      <c r="U614" s="291"/>
      <c r="V614" s="291"/>
      <c r="W614" s="291"/>
      <c r="X614" s="291"/>
      <c r="Y614" s="291"/>
      <c r="Z614" s="291"/>
      <c r="AA614" s="294">
        <f t="shared" si="555"/>
        <v>0</v>
      </c>
      <c r="AB614" s="294">
        <f t="shared" si="496"/>
        <v>5079800</v>
      </c>
      <c r="AC614" s="115">
        <f t="shared" si="497"/>
        <v>0.58052355915636544</v>
      </c>
    </row>
    <row r="615" spans="1:29" s="21" customFormat="1" ht="30" x14ac:dyDescent="0.2">
      <c r="A615" s="92"/>
      <c r="B615" s="143" t="s">
        <v>2052</v>
      </c>
      <c r="C615" s="144" t="s">
        <v>2053</v>
      </c>
      <c r="D615" s="291"/>
      <c r="E615" s="291">
        <f>SUM('ADICIONES  2018'!C615:K615)</f>
        <v>295469</v>
      </c>
      <c r="F615" s="291"/>
      <c r="G615" s="291"/>
      <c r="H615" s="291"/>
      <c r="I615" s="291"/>
      <c r="J615" s="291"/>
      <c r="K615" s="294">
        <f t="shared" si="520"/>
        <v>295469</v>
      </c>
      <c r="L615" s="291"/>
      <c r="M615" s="291"/>
      <c r="N615" s="291"/>
      <c r="O615" s="291"/>
      <c r="P615" s="291">
        <v>295469</v>
      </c>
      <c r="Q615" s="291"/>
      <c r="R615" s="294">
        <f t="shared" si="522"/>
        <v>295469</v>
      </c>
      <c r="S615" s="291"/>
      <c r="T615" s="291"/>
      <c r="U615" s="291"/>
      <c r="V615" s="291"/>
      <c r="W615" s="291"/>
      <c r="X615" s="291"/>
      <c r="Y615" s="291"/>
      <c r="Z615" s="291"/>
      <c r="AA615" s="294">
        <f t="shared" si="555"/>
        <v>0</v>
      </c>
      <c r="AB615" s="294">
        <f t="shared" si="496"/>
        <v>295469</v>
      </c>
      <c r="AC615" s="115">
        <f t="shared" si="497"/>
        <v>1</v>
      </c>
    </row>
    <row r="616" spans="1:29" s="21" customFormat="1" ht="30" x14ac:dyDescent="0.2">
      <c r="A616" s="92"/>
      <c r="B616" s="143" t="s">
        <v>2054</v>
      </c>
      <c r="C616" s="144" t="s">
        <v>2055</v>
      </c>
      <c r="D616" s="291"/>
      <c r="E616" s="291">
        <f>SUM('ADICIONES  2018'!C616:K616)</f>
        <v>417981</v>
      </c>
      <c r="F616" s="291"/>
      <c r="G616" s="291"/>
      <c r="H616" s="291"/>
      <c r="I616" s="291"/>
      <c r="J616" s="291"/>
      <c r="K616" s="294">
        <f t="shared" si="520"/>
        <v>417981</v>
      </c>
      <c r="L616" s="291"/>
      <c r="M616" s="291"/>
      <c r="N616" s="291"/>
      <c r="O616" s="291"/>
      <c r="P616" s="291">
        <v>417981</v>
      </c>
      <c r="Q616" s="291"/>
      <c r="R616" s="294">
        <f t="shared" si="522"/>
        <v>417981</v>
      </c>
      <c r="S616" s="291"/>
      <c r="T616" s="291"/>
      <c r="U616" s="291"/>
      <c r="V616" s="291"/>
      <c r="W616" s="291"/>
      <c r="X616" s="291"/>
      <c r="Y616" s="291"/>
      <c r="Z616" s="291"/>
      <c r="AA616" s="294">
        <f t="shared" si="555"/>
        <v>0</v>
      </c>
      <c r="AB616" s="294">
        <f t="shared" si="496"/>
        <v>417981</v>
      </c>
      <c r="AC616" s="115">
        <f t="shared" si="497"/>
        <v>1</v>
      </c>
    </row>
    <row r="617" spans="1:29" s="21" customFormat="1" ht="30" x14ac:dyDescent="0.2">
      <c r="A617" s="92"/>
      <c r="B617" s="143" t="s">
        <v>2056</v>
      </c>
      <c r="C617" s="144" t="s">
        <v>2057</v>
      </c>
      <c r="D617" s="291"/>
      <c r="E617" s="291">
        <f>SUM('ADICIONES  2018'!C617:K617)</f>
        <v>1311917</v>
      </c>
      <c r="F617" s="291"/>
      <c r="G617" s="291"/>
      <c r="H617" s="291"/>
      <c r="I617" s="291"/>
      <c r="J617" s="291"/>
      <c r="K617" s="294">
        <f t="shared" si="520"/>
        <v>1311917</v>
      </c>
      <c r="L617" s="291"/>
      <c r="M617" s="291"/>
      <c r="N617" s="291"/>
      <c r="O617" s="291"/>
      <c r="P617" s="291">
        <v>1311917</v>
      </c>
      <c r="Q617" s="291"/>
      <c r="R617" s="294">
        <f t="shared" si="522"/>
        <v>1311917</v>
      </c>
      <c r="S617" s="291"/>
      <c r="T617" s="291"/>
      <c r="U617" s="291"/>
      <c r="V617" s="291"/>
      <c r="W617" s="291"/>
      <c r="X617" s="291"/>
      <c r="Y617" s="291"/>
      <c r="Z617" s="291"/>
      <c r="AA617" s="294">
        <f t="shared" si="555"/>
        <v>0</v>
      </c>
      <c r="AB617" s="294">
        <f t="shared" si="496"/>
        <v>1311917</v>
      </c>
      <c r="AC617" s="115">
        <f t="shared" si="497"/>
        <v>1</v>
      </c>
    </row>
    <row r="618" spans="1:29" s="21" customFormat="1" ht="30" x14ac:dyDescent="0.2">
      <c r="A618" s="92"/>
      <c r="B618" s="143" t="s">
        <v>2058</v>
      </c>
      <c r="C618" s="144" t="s">
        <v>2059</v>
      </c>
      <c r="D618" s="291"/>
      <c r="E618" s="291">
        <f>SUM('ADICIONES  2018'!C618:K618)</f>
        <v>1021251</v>
      </c>
      <c r="F618" s="291"/>
      <c r="G618" s="291"/>
      <c r="H618" s="291"/>
      <c r="I618" s="291"/>
      <c r="J618" s="291"/>
      <c r="K618" s="294">
        <f t="shared" si="520"/>
        <v>1021251</v>
      </c>
      <c r="L618" s="291"/>
      <c r="M618" s="291"/>
      <c r="N618" s="291"/>
      <c r="O618" s="291"/>
      <c r="P618" s="291">
        <v>1021251</v>
      </c>
      <c r="Q618" s="291"/>
      <c r="R618" s="294">
        <f t="shared" si="522"/>
        <v>1021251</v>
      </c>
      <c r="S618" s="291"/>
      <c r="T618" s="291"/>
      <c r="U618" s="291"/>
      <c r="V618" s="291"/>
      <c r="W618" s="291"/>
      <c r="X618" s="291"/>
      <c r="Y618" s="291"/>
      <c r="Z618" s="291"/>
      <c r="AA618" s="294">
        <f t="shared" si="555"/>
        <v>0</v>
      </c>
      <c r="AB618" s="294">
        <f t="shared" si="496"/>
        <v>1021251</v>
      </c>
      <c r="AC618" s="115">
        <f t="shared" si="497"/>
        <v>1</v>
      </c>
    </row>
    <row r="619" spans="1:29" s="21" customFormat="1" ht="30" x14ac:dyDescent="0.2">
      <c r="A619" s="92"/>
      <c r="B619" s="143" t="s">
        <v>2060</v>
      </c>
      <c r="C619" s="144" t="s">
        <v>2061</v>
      </c>
      <c r="D619" s="291"/>
      <c r="E619" s="291">
        <f>SUM('ADICIONES  2018'!C619:K619)</f>
        <v>1443902</v>
      </c>
      <c r="F619" s="291"/>
      <c r="G619" s="291"/>
      <c r="H619" s="291"/>
      <c r="I619" s="291"/>
      <c r="J619" s="291"/>
      <c r="K619" s="294">
        <f t="shared" si="520"/>
        <v>1443902</v>
      </c>
      <c r="L619" s="291"/>
      <c r="M619" s="291"/>
      <c r="N619" s="291"/>
      <c r="O619" s="291"/>
      <c r="P619" s="291">
        <v>1443902</v>
      </c>
      <c r="Q619" s="291"/>
      <c r="R619" s="294">
        <f t="shared" si="522"/>
        <v>1443902</v>
      </c>
      <c r="S619" s="291"/>
      <c r="T619" s="291"/>
      <c r="U619" s="291"/>
      <c r="V619" s="291"/>
      <c r="W619" s="291"/>
      <c r="X619" s="291"/>
      <c r="Y619" s="291"/>
      <c r="Z619" s="291"/>
      <c r="AA619" s="294">
        <f t="shared" si="555"/>
        <v>0</v>
      </c>
      <c r="AB619" s="294">
        <f t="shared" si="496"/>
        <v>1443902</v>
      </c>
      <c r="AC619" s="115">
        <f t="shared" si="497"/>
        <v>1</v>
      </c>
    </row>
    <row r="620" spans="1:29" s="21" customFormat="1" ht="30" x14ac:dyDescent="0.2">
      <c r="A620" s="92"/>
      <c r="B620" s="143" t="s">
        <v>2062</v>
      </c>
      <c r="C620" s="144" t="s">
        <v>2063</v>
      </c>
      <c r="D620" s="291"/>
      <c r="E620" s="291">
        <f>SUM('ADICIONES  2018'!C620:K620)</f>
        <v>731466</v>
      </c>
      <c r="F620" s="291"/>
      <c r="G620" s="291"/>
      <c r="H620" s="291"/>
      <c r="I620" s="291"/>
      <c r="J620" s="291"/>
      <c r="K620" s="294">
        <f t="shared" si="520"/>
        <v>731466</v>
      </c>
      <c r="L620" s="291"/>
      <c r="M620" s="291"/>
      <c r="N620" s="291"/>
      <c r="O620" s="291"/>
      <c r="P620" s="291">
        <v>731466</v>
      </c>
      <c r="Q620" s="291"/>
      <c r="R620" s="294">
        <f t="shared" si="522"/>
        <v>731466</v>
      </c>
      <c r="S620" s="291"/>
      <c r="T620" s="291"/>
      <c r="U620" s="291"/>
      <c r="V620" s="291"/>
      <c r="W620" s="291"/>
      <c r="X620" s="291"/>
      <c r="Y620" s="291"/>
      <c r="Z620" s="291"/>
      <c r="AA620" s="294">
        <f t="shared" si="555"/>
        <v>0</v>
      </c>
      <c r="AB620" s="294">
        <f t="shared" si="496"/>
        <v>731466</v>
      </c>
      <c r="AC620" s="115">
        <f t="shared" si="497"/>
        <v>1</v>
      </c>
    </row>
    <row r="621" spans="1:29" s="21" customFormat="1" ht="30" x14ac:dyDescent="0.2">
      <c r="A621" s="92"/>
      <c r="B621" s="143" t="s">
        <v>2064</v>
      </c>
      <c r="C621" s="144" t="s">
        <v>2065</v>
      </c>
      <c r="D621" s="291"/>
      <c r="E621" s="291">
        <f>SUM('ADICIONES  2018'!C621:K621)</f>
        <v>475633</v>
      </c>
      <c r="F621" s="291"/>
      <c r="G621" s="291"/>
      <c r="H621" s="291"/>
      <c r="I621" s="291"/>
      <c r="J621" s="291"/>
      <c r="K621" s="294">
        <f t="shared" si="520"/>
        <v>475633</v>
      </c>
      <c r="L621" s="291"/>
      <c r="M621" s="291"/>
      <c r="N621" s="291"/>
      <c r="O621" s="291"/>
      <c r="P621" s="291">
        <v>475633</v>
      </c>
      <c r="Q621" s="291"/>
      <c r="R621" s="294">
        <f t="shared" si="522"/>
        <v>475633</v>
      </c>
      <c r="S621" s="291"/>
      <c r="T621" s="291"/>
      <c r="U621" s="291"/>
      <c r="V621" s="291"/>
      <c r="W621" s="291"/>
      <c r="X621" s="291"/>
      <c r="Y621" s="291"/>
      <c r="Z621" s="291"/>
      <c r="AA621" s="294">
        <f t="shared" si="555"/>
        <v>0</v>
      </c>
      <c r="AB621" s="294">
        <f t="shared" si="496"/>
        <v>475633</v>
      </c>
      <c r="AC621" s="115">
        <f t="shared" si="497"/>
        <v>1</v>
      </c>
    </row>
    <row r="622" spans="1:29" s="21" customFormat="1" ht="30" x14ac:dyDescent="0.2">
      <c r="A622" s="92"/>
      <c r="B622" s="143" t="s">
        <v>2066</v>
      </c>
      <c r="C622" s="144" t="s">
        <v>2067</v>
      </c>
      <c r="D622" s="291"/>
      <c r="E622" s="291">
        <f>SUM('ADICIONES  2018'!C622:K622)</f>
        <v>806924</v>
      </c>
      <c r="F622" s="291"/>
      <c r="G622" s="291"/>
      <c r="H622" s="291"/>
      <c r="I622" s="291"/>
      <c r="J622" s="291"/>
      <c r="K622" s="294">
        <f t="shared" si="520"/>
        <v>806924</v>
      </c>
      <c r="L622" s="291"/>
      <c r="M622" s="291"/>
      <c r="N622" s="291"/>
      <c r="O622" s="291"/>
      <c r="P622" s="291">
        <v>806924</v>
      </c>
      <c r="Q622" s="291"/>
      <c r="R622" s="294">
        <f t="shared" si="522"/>
        <v>806924</v>
      </c>
      <c r="S622" s="291"/>
      <c r="T622" s="291"/>
      <c r="U622" s="291"/>
      <c r="V622" s="291"/>
      <c r="W622" s="291"/>
      <c r="X622" s="291"/>
      <c r="Y622" s="291"/>
      <c r="Z622" s="291"/>
      <c r="AA622" s="294">
        <f t="shared" si="555"/>
        <v>0</v>
      </c>
      <c r="AB622" s="294">
        <f t="shared" si="496"/>
        <v>806924</v>
      </c>
      <c r="AC622" s="115">
        <f t="shared" si="497"/>
        <v>1</v>
      </c>
    </row>
    <row r="623" spans="1:29" s="21" customFormat="1" ht="30" x14ac:dyDescent="0.2">
      <c r="A623" s="92"/>
      <c r="B623" s="143" t="s">
        <v>2068</v>
      </c>
      <c r="C623" s="144" t="s">
        <v>2069</v>
      </c>
      <c r="D623" s="291"/>
      <c r="E623" s="291">
        <f>SUM('ADICIONES  2018'!C623:K623)</f>
        <v>13899887</v>
      </c>
      <c r="F623" s="291"/>
      <c r="G623" s="291"/>
      <c r="H623" s="291"/>
      <c r="I623" s="291"/>
      <c r="J623" s="291"/>
      <c r="K623" s="294">
        <f t="shared" si="520"/>
        <v>13899887</v>
      </c>
      <c r="L623" s="291"/>
      <c r="M623" s="291"/>
      <c r="N623" s="291"/>
      <c r="O623" s="291"/>
      <c r="P623" s="291">
        <v>13899887</v>
      </c>
      <c r="Q623" s="291"/>
      <c r="R623" s="294">
        <f t="shared" si="522"/>
        <v>13899887</v>
      </c>
      <c r="S623" s="291"/>
      <c r="T623" s="291"/>
      <c r="U623" s="291"/>
      <c r="V623" s="291"/>
      <c r="W623" s="291"/>
      <c r="X623" s="291"/>
      <c r="Y623" s="291"/>
      <c r="Z623" s="291"/>
      <c r="AA623" s="294">
        <f t="shared" si="555"/>
        <v>0</v>
      </c>
      <c r="AB623" s="294">
        <f t="shared" si="496"/>
        <v>13899887</v>
      </c>
      <c r="AC623" s="115">
        <f t="shared" si="497"/>
        <v>1</v>
      </c>
    </row>
    <row r="624" spans="1:29" s="21" customFormat="1" ht="30" x14ac:dyDescent="0.2">
      <c r="A624" s="92"/>
      <c r="B624" s="143" t="s">
        <v>2070</v>
      </c>
      <c r="C624" s="144" t="s">
        <v>2071</v>
      </c>
      <c r="D624" s="291"/>
      <c r="E624" s="291">
        <f>SUM('ADICIONES  2018'!C624:K624)</f>
        <v>1012340</v>
      </c>
      <c r="F624" s="291"/>
      <c r="G624" s="291"/>
      <c r="H624" s="291"/>
      <c r="I624" s="291"/>
      <c r="J624" s="291"/>
      <c r="K624" s="294">
        <f t="shared" si="520"/>
        <v>1012340</v>
      </c>
      <c r="L624" s="291"/>
      <c r="M624" s="291"/>
      <c r="N624" s="291"/>
      <c r="O624" s="291"/>
      <c r="P624" s="291">
        <v>1012340</v>
      </c>
      <c r="Q624" s="291"/>
      <c r="R624" s="294">
        <f t="shared" si="522"/>
        <v>1012340</v>
      </c>
      <c r="S624" s="291"/>
      <c r="T624" s="291"/>
      <c r="U624" s="291"/>
      <c r="V624" s="291"/>
      <c r="W624" s="291"/>
      <c r="X624" s="291"/>
      <c r="Y624" s="291"/>
      <c r="Z624" s="291"/>
      <c r="AA624" s="294">
        <f t="shared" si="555"/>
        <v>0</v>
      </c>
      <c r="AB624" s="294">
        <f t="shared" si="496"/>
        <v>1012340</v>
      </c>
      <c r="AC624" s="115">
        <f t="shared" si="497"/>
        <v>1</v>
      </c>
    </row>
    <row r="625" spans="1:29" s="21" customFormat="1" ht="45" x14ac:dyDescent="0.2">
      <c r="A625" s="92"/>
      <c r="B625" s="143" t="s">
        <v>2072</v>
      </c>
      <c r="C625" s="144" t="s">
        <v>2073</v>
      </c>
      <c r="D625" s="291"/>
      <c r="E625" s="291">
        <f>SUM('ADICIONES  2018'!C625:K625)</f>
        <v>537594</v>
      </c>
      <c r="F625" s="291"/>
      <c r="G625" s="291"/>
      <c r="H625" s="291"/>
      <c r="I625" s="291"/>
      <c r="J625" s="291"/>
      <c r="K625" s="294">
        <f t="shared" si="520"/>
        <v>537594</v>
      </c>
      <c r="L625" s="291"/>
      <c r="M625" s="291"/>
      <c r="N625" s="291"/>
      <c r="O625" s="291"/>
      <c r="P625" s="291">
        <v>537594</v>
      </c>
      <c r="Q625" s="291"/>
      <c r="R625" s="294">
        <f t="shared" si="522"/>
        <v>537594</v>
      </c>
      <c r="S625" s="291"/>
      <c r="T625" s="291"/>
      <c r="U625" s="291"/>
      <c r="V625" s="291"/>
      <c r="W625" s="291"/>
      <c r="X625" s="291"/>
      <c r="Y625" s="291"/>
      <c r="Z625" s="291"/>
      <c r="AA625" s="294">
        <f t="shared" si="555"/>
        <v>0</v>
      </c>
      <c r="AB625" s="294">
        <f t="shared" si="496"/>
        <v>537594</v>
      </c>
      <c r="AC625" s="115">
        <f t="shared" si="497"/>
        <v>1</v>
      </c>
    </row>
    <row r="626" spans="1:29" s="21" customFormat="1" ht="30" x14ac:dyDescent="0.2">
      <c r="A626" s="92"/>
      <c r="B626" s="143" t="s">
        <v>2074</v>
      </c>
      <c r="C626" s="144" t="s">
        <v>2075</v>
      </c>
      <c r="D626" s="291"/>
      <c r="E626" s="291">
        <f>SUM('ADICIONES  2018'!C626:K626)</f>
        <v>276289</v>
      </c>
      <c r="F626" s="291"/>
      <c r="G626" s="291"/>
      <c r="H626" s="291"/>
      <c r="I626" s="291"/>
      <c r="J626" s="291"/>
      <c r="K626" s="294">
        <f t="shared" si="520"/>
        <v>276289</v>
      </c>
      <c r="L626" s="291"/>
      <c r="M626" s="291"/>
      <c r="N626" s="291"/>
      <c r="O626" s="291"/>
      <c r="P626" s="291">
        <v>276289</v>
      </c>
      <c r="Q626" s="291"/>
      <c r="R626" s="294">
        <f t="shared" si="522"/>
        <v>276289</v>
      </c>
      <c r="S626" s="291"/>
      <c r="T626" s="291"/>
      <c r="U626" s="291"/>
      <c r="V626" s="291"/>
      <c r="W626" s="291"/>
      <c r="X626" s="291"/>
      <c r="Y626" s="291"/>
      <c r="Z626" s="291"/>
      <c r="AA626" s="294">
        <f t="shared" si="555"/>
        <v>0</v>
      </c>
      <c r="AB626" s="294">
        <f t="shared" si="496"/>
        <v>276289</v>
      </c>
      <c r="AC626" s="115">
        <f t="shared" si="497"/>
        <v>1</v>
      </c>
    </row>
    <row r="627" spans="1:29" s="21" customFormat="1" ht="30" x14ac:dyDescent="0.2">
      <c r="A627" s="92"/>
      <c r="B627" s="143" t="s">
        <v>2076</v>
      </c>
      <c r="C627" s="144" t="s">
        <v>2077</v>
      </c>
      <c r="D627" s="291"/>
      <c r="E627" s="291">
        <f>SUM('ADICIONES  2018'!C627:K627)</f>
        <v>755707</v>
      </c>
      <c r="F627" s="291"/>
      <c r="G627" s="291"/>
      <c r="H627" s="291"/>
      <c r="I627" s="291"/>
      <c r="J627" s="291"/>
      <c r="K627" s="294">
        <f t="shared" si="520"/>
        <v>755707</v>
      </c>
      <c r="L627" s="291"/>
      <c r="M627" s="291"/>
      <c r="N627" s="291"/>
      <c r="O627" s="291"/>
      <c r="P627" s="291">
        <v>755707</v>
      </c>
      <c r="Q627" s="291"/>
      <c r="R627" s="294">
        <f t="shared" si="522"/>
        <v>755707</v>
      </c>
      <c r="S627" s="291"/>
      <c r="T627" s="291"/>
      <c r="U627" s="291"/>
      <c r="V627" s="291"/>
      <c r="W627" s="291"/>
      <c r="X627" s="291"/>
      <c r="Y627" s="291"/>
      <c r="Z627" s="291"/>
      <c r="AA627" s="294">
        <f t="shared" si="555"/>
        <v>0</v>
      </c>
      <c r="AB627" s="294">
        <f t="shared" si="496"/>
        <v>755707</v>
      </c>
      <c r="AC627" s="115">
        <f t="shared" si="497"/>
        <v>1</v>
      </c>
    </row>
    <row r="628" spans="1:29" s="21" customFormat="1" ht="30" x14ac:dyDescent="0.2">
      <c r="A628" s="92"/>
      <c r="B628" s="143" t="s">
        <v>2078</v>
      </c>
      <c r="C628" s="144" t="s">
        <v>2079</v>
      </c>
      <c r="D628" s="291"/>
      <c r="E628" s="291">
        <f>SUM('ADICIONES  2018'!C628:K628)</f>
        <v>2980554</v>
      </c>
      <c r="F628" s="291"/>
      <c r="G628" s="291"/>
      <c r="H628" s="291"/>
      <c r="I628" s="291"/>
      <c r="J628" s="291"/>
      <c r="K628" s="294">
        <f t="shared" si="520"/>
        <v>2980554</v>
      </c>
      <c r="L628" s="291"/>
      <c r="M628" s="291"/>
      <c r="N628" s="291"/>
      <c r="O628" s="291"/>
      <c r="P628" s="291">
        <v>2980554</v>
      </c>
      <c r="Q628" s="291"/>
      <c r="R628" s="294">
        <f t="shared" si="522"/>
        <v>2980554</v>
      </c>
      <c r="S628" s="291"/>
      <c r="T628" s="291"/>
      <c r="U628" s="291"/>
      <c r="V628" s="291"/>
      <c r="W628" s="291"/>
      <c r="X628" s="291"/>
      <c r="Y628" s="291"/>
      <c r="Z628" s="291"/>
      <c r="AA628" s="294">
        <f t="shared" si="555"/>
        <v>0</v>
      </c>
      <c r="AB628" s="294">
        <f t="shared" si="496"/>
        <v>2980554</v>
      </c>
      <c r="AC628" s="115">
        <f t="shared" si="497"/>
        <v>1</v>
      </c>
    </row>
    <row r="629" spans="1:29" s="21" customFormat="1" ht="45" x14ac:dyDescent="0.2">
      <c r="A629" s="92"/>
      <c r="B629" s="143" t="s">
        <v>2080</v>
      </c>
      <c r="C629" s="144" t="s">
        <v>2081</v>
      </c>
      <c r="D629" s="291"/>
      <c r="E629" s="291">
        <f>SUM('ADICIONES  2018'!C629:K629)</f>
        <v>2066376</v>
      </c>
      <c r="F629" s="291"/>
      <c r="G629" s="291"/>
      <c r="H629" s="291"/>
      <c r="I629" s="291"/>
      <c r="J629" s="291"/>
      <c r="K629" s="294">
        <f t="shared" si="520"/>
        <v>2066376</v>
      </c>
      <c r="L629" s="291"/>
      <c r="M629" s="291"/>
      <c r="N629" s="291"/>
      <c r="O629" s="291"/>
      <c r="P629" s="291">
        <v>2066376</v>
      </c>
      <c r="Q629" s="291"/>
      <c r="R629" s="294">
        <f t="shared" si="522"/>
        <v>2066376</v>
      </c>
      <c r="S629" s="291"/>
      <c r="T629" s="291"/>
      <c r="U629" s="291"/>
      <c r="V629" s="291"/>
      <c r="W629" s="291"/>
      <c r="X629" s="291"/>
      <c r="Y629" s="291"/>
      <c r="Z629" s="291"/>
      <c r="AA629" s="294">
        <f t="shared" si="555"/>
        <v>0</v>
      </c>
      <c r="AB629" s="294">
        <f t="shared" si="496"/>
        <v>2066376</v>
      </c>
      <c r="AC629" s="115">
        <f t="shared" si="497"/>
        <v>1</v>
      </c>
    </row>
    <row r="630" spans="1:29" s="21" customFormat="1" ht="30" x14ac:dyDescent="0.2">
      <c r="A630" s="92"/>
      <c r="B630" s="143" t="s">
        <v>2082</v>
      </c>
      <c r="C630" s="144" t="s">
        <v>2083</v>
      </c>
      <c r="D630" s="291"/>
      <c r="E630" s="291">
        <f>SUM('ADICIONES  2018'!C630:K630)</f>
        <v>1651011</v>
      </c>
      <c r="F630" s="291"/>
      <c r="G630" s="291"/>
      <c r="H630" s="291"/>
      <c r="I630" s="291"/>
      <c r="J630" s="291"/>
      <c r="K630" s="294">
        <f t="shared" si="520"/>
        <v>1651011</v>
      </c>
      <c r="L630" s="291"/>
      <c r="M630" s="291"/>
      <c r="N630" s="291"/>
      <c r="O630" s="291"/>
      <c r="P630" s="291">
        <v>1651011</v>
      </c>
      <c r="Q630" s="291"/>
      <c r="R630" s="294">
        <f t="shared" si="522"/>
        <v>1651011</v>
      </c>
      <c r="S630" s="291"/>
      <c r="T630" s="291"/>
      <c r="U630" s="291"/>
      <c r="V630" s="291"/>
      <c r="W630" s="291"/>
      <c r="X630" s="291"/>
      <c r="Y630" s="291"/>
      <c r="Z630" s="291"/>
      <c r="AA630" s="294">
        <f t="shared" si="555"/>
        <v>0</v>
      </c>
      <c r="AB630" s="294">
        <f t="shared" si="496"/>
        <v>1651011</v>
      </c>
      <c r="AC630" s="115">
        <f t="shared" si="497"/>
        <v>1</v>
      </c>
    </row>
    <row r="631" spans="1:29" s="21" customFormat="1" ht="45" x14ac:dyDescent="0.2">
      <c r="A631" s="92"/>
      <c r="B631" s="143" t="s">
        <v>2084</v>
      </c>
      <c r="C631" s="144" t="s">
        <v>2085</v>
      </c>
      <c r="D631" s="291"/>
      <c r="E631" s="291">
        <f>SUM('ADICIONES  2018'!C631:K631)</f>
        <v>746636</v>
      </c>
      <c r="F631" s="291"/>
      <c r="G631" s="291"/>
      <c r="H631" s="291"/>
      <c r="I631" s="291"/>
      <c r="J631" s="291"/>
      <c r="K631" s="294">
        <f t="shared" si="520"/>
        <v>746636</v>
      </c>
      <c r="L631" s="291"/>
      <c r="M631" s="291"/>
      <c r="N631" s="291"/>
      <c r="O631" s="291"/>
      <c r="P631" s="291">
        <v>746636</v>
      </c>
      <c r="Q631" s="291"/>
      <c r="R631" s="294">
        <f t="shared" si="522"/>
        <v>746636</v>
      </c>
      <c r="S631" s="291"/>
      <c r="T631" s="291"/>
      <c r="U631" s="291"/>
      <c r="V631" s="291"/>
      <c r="W631" s="291"/>
      <c r="X631" s="291"/>
      <c r="Y631" s="291"/>
      <c r="Z631" s="291"/>
      <c r="AA631" s="294">
        <f t="shared" si="555"/>
        <v>0</v>
      </c>
      <c r="AB631" s="294">
        <f t="shared" si="496"/>
        <v>746636</v>
      </c>
      <c r="AC631" s="115">
        <f t="shared" si="497"/>
        <v>1</v>
      </c>
    </row>
    <row r="632" spans="1:29" s="21" customFormat="1" ht="30" x14ac:dyDescent="0.2">
      <c r="A632" s="92"/>
      <c r="B632" s="143" t="s">
        <v>2086</v>
      </c>
      <c r="C632" s="144" t="s">
        <v>2087</v>
      </c>
      <c r="D632" s="291"/>
      <c r="E632" s="291">
        <f>SUM('ADICIONES  2018'!C632:K632)</f>
        <v>853977</v>
      </c>
      <c r="F632" s="291"/>
      <c r="G632" s="291"/>
      <c r="H632" s="291"/>
      <c r="I632" s="291"/>
      <c r="J632" s="291"/>
      <c r="K632" s="294">
        <f t="shared" si="520"/>
        <v>853977</v>
      </c>
      <c r="L632" s="291"/>
      <c r="M632" s="291"/>
      <c r="N632" s="291"/>
      <c r="O632" s="291"/>
      <c r="P632" s="291">
        <v>853977</v>
      </c>
      <c r="Q632" s="291"/>
      <c r="R632" s="294">
        <f t="shared" si="522"/>
        <v>853977</v>
      </c>
      <c r="S632" s="291"/>
      <c r="T632" s="291"/>
      <c r="U632" s="291"/>
      <c r="V632" s="291"/>
      <c r="W632" s="291"/>
      <c r="X632" s="291"/>
      <c r="Y632" s="291"/>
      <c r="Z632" s="291"/>
      <c r="AA632" s="294">
        <f t="shared" si="555"/>
        <v>0</v>
      </c>
      <c r="AB632" s="294">
        <f t="shared" si="496"/>
        <v>853977</v>
      </c>
      <c r="AC632" s="115">
        <f t="shared" si="497"/>
        <v>1</v>
      </c>
    </row>
    <row r="633" spans="1:29" s="21" customFormat="1" ht="30" x14ac:dyDescent="0.2">
      <c r="A633" s="92"/>
      <c r="B633" s="143" t="s">
        <v>2088</v>
      </c>
      <c r="C633" s="144" t="s">
        <v>2089</v>
      </c>
      <c r="D633" s="291"/>
      <c r="E633" s="291">
        <f>SUM('ADICIONES  2018'!C633:K633)</f>
        <v>1405630</v>
      </c>
      <c r="F633" s="291"/>
      <c r="G633" s="291"/>
      <c r="H633" s="291"/>
      <c r="I633" s="291"/>
      <c r="J633" s="291"/>
      <c r="K633" s="294">
        <f t="shared" si="520"/>
        <v>1405630</v>
      </c>
      <c r="L633" s="291"/>
      <c r="M633" s="291"/>
      <c r="N633" s="291"/>
      <c r="O633" s="291"/>
      <c r="P633" s="291">
        <v>1405630</v>
      </c>
      <c r="Q633" s="291"/>
      <c r="R633" s="294">
        <f t="shared" si="522"/>
        <v>1405630</v>
      </c>
      <c r="S633" s="291"/>
      <c r="T633" s="291"/>
      <c r="U633" s="291"/>
      <c r="V633" s="291"/>
      <c r="W633" s="291"/>
      <c r="X633" s="291"/>
      <c r="Y633" s="291"/>
      <c r="Z633" s="291"/>
      <c r="AA633" s="294">
        <f t="shared" si="555"/>
        <v>0</v>
      </c>
      <c r="AB633" s="294">
        <f t="shared" si="496"/>
        <v>1405630</v>
      </c>
      <c r="AC633" s="115">
        <f t="shared" si="497"/>
        <v>1</v>
      </c>
    </row>
    <row r="634" spans="1:29" s="21" customFormat="1" ht="30" x14ac:dyDescent="0.2">
      <c r="A634" s="92"/>
      <c r="B634" s="143" t="s">
        <v>2090</v>
      </c>
      <c r="C634" s="144" t="s">
        <v>2091</v>
      </c>
      <c r="D634" s="291"/>
      <c r="E634" s="291">
        <f>SUM('ADICIONES  2018'!C634:K634)</f>
        <v>891517</v>
      </c>
      <c r="F634" s="291"/>
      <c r="G634" s="291"/>
      <c r="H634" s="291"/>
      <c r="I634" s="291"/>
      <c r="J634" s="291"/>
      <c r="K634" s="294">
        <f t="shared" si="520"/>
        <v>891517</v>
      </c>
      <c r="L634" s="291"/>
      <c r="M634" s="291"/>
      <c r="N634" s="291"/>
      <c r="O634" s="291"/>
      <c r="P634" s="291">
        <v>891517</v>
      </c>
      <c r="Q634" s="291"/>
      <c r="R634" s="294">
        <f t="shared" si="522"/>
        <v>891517</v>
      </c>
      <c r="S634" s="291"/>
      <c r="T634" s="291"/>
      <c r="U634" s="291"/>
      <c r="V634" s="291"/>
      <c r="W634" s="291"/>
      <c r="X634" s="291"/>
      <c r="Y634" s="291"/>
      <c r="Z634" s="291"/>
      <c r="AA634" s="294">
        <f t="shared" si="555"/>
        <v>0</v>
      </c>
      <c r="AB634" s="294">
        <f t="shared" si="496"/>
        <v>891517</v>
      </c>
      <c r="AC634" s="115">
        <f t="shared" si="497"/>
        <v>1</v>
      </c>
    </row>
    <row r="635" spans="1:29" s="21" customFormat="1" ht="30" x14ac:dyDescent="0.2">
      <c r="A635" s="92"/>
      <c r="B635" s="143" t="s">
        <v>2092</v>
      </c>
      <c r="C635" s="144" t="s">
        <v>2093</v>
      </c>
      <c r="D635" s="291"/>
      <c r="E635" s="291">
        <f>SUM('ADICIONES  2018'!C635:K635)</f>
        <v>64859</v>
      </c>
      <c r="F635" s="291"/>
      <c r="G635" s="291"/>
      <c r="H635" s="291"/>
      <c r="I635" s="291"/>
      <c r="J635" s="291"/>
      <c r="K635" s="294">
        <f t="shared" si="520"/>
        <v>64859</v>
      </c>
      <c r="L635" s="291"/>
      <c r="M635" s="291"/>
      <c r="N635" s="291"/>
      <c r="O635" s="291"/>
      <c r="P635" s="291">
        <v>64859</v>
      </c>
      <c r="Q635" s="291"/>
      <c r="R635" s="294">
        <f t="shared" si="522"/>
        <v>64859</v>
      </c>
      <c r="S635" s="291"/>
      <c r="T635" s="291"/>
      <c r="U635" s="291"/>
      <c r="V635" s="291"/>
      <c r="W635" s="291"/>
      <c r="X635" s="291"/>
      <c r="Y635" s="291"/>
      <c r="Z635" s="291"/>
      <c r="AA635" s="294">
        <f t="shared" si="555"/>
        <v>0</v>
      </c>
      <c r="AB635" s="294">
        <f t="shared" si="496"/>
        <v>64859</v>
      </c>
      <c r="AC635" s="115">
        <f t="shared" si="497"/>
        <v>1</v>
      </c>
    </row>
    <row r="636" spans="1:29" s="21" customFormat="1" ht="30" x14ac:dyDescent="0.2">
      <c r="A636" s="92"/>
      <c r="B636" s="143" t="s">
        <v>2094</v>
      </c>
      <c r="C636" s="144" t="s">
        <v>2095</v>
      </c>
      <c r="D636" s="291"/>
      <c r="E636" s="291">
        <f>SUM('ADICIONES  2018'!C636:K636)</f>
        <v>1138637</v>
      </c>
      <c r="F636" s="291"/>
      <c r="G636" s="291"/>
      <c r="H636" s="291"/>
      <c r="I636" s="291"/>
      <c r="J636" s="291"/>
      <c r="K636" s="294">
        <f t="shared" si="520"/>
        <v>1138637</v>
      </c>
      <c r="L636" s="291"/>
      <c r="M636" s="291"/>
      <c r="N636" s="291"/>
      <c r="O636" s="291"/>
      <c r="P636" s="291">
        <v>1138637</v>
      </c>
      <c r="Q636" s="291"/>
      <c r="R636" s="294">
        <f t="shared" ref="R636:R681" si="556">SUM(L636:Q636)</f>
        <v>1138637</v>
      </c>
      <c r="S636" s="291"/>
      <c r="T636" s="291"/>
      <c r="U636" s="291"/>
      <c r="V636" s="291"/>
      <c r="W636" s="291"/>
      <c r="X636" s="291"/>
      <c r="Y636" s="291"/>
      <c r="Z636" s="291"/>
      <c r="AA636" s="294">
        <f t="shared" si="555"/>
        <v>0</v>
      </c>
      <c r="AB636" s="294">
        <f t="shared" si="496"/>
        <v>1138637</v>
      </c>
      <c r="AC636" s="115">
        <f t="shared" si="497"/>
        <v>1</v>
      </c>
    </row>
    <row r="637" spans="1:29" s="21" customFormat="1" ht="45" x14ac:dyDescent="0.2">
      <c r="A637" s="92"/>
      <c r="B637" s="143" t="s">
        <v>2096</v>
      </c>
      <c r="C637" s="144" t="s">
        <v>2097</v>
      </c>
      <c r="D637" s="291"/>
      <c r="E637" s="291">
        <f>SUM('ADICIONES  2018'!C637:K637)</f>
        <v>3984625</v>
      </c>
      <c r="F637" s="291"/>
      <c r="G637" s="291"/>
      <c r="H637" s="291"/>
      <c r="I637" s="291"/>
      <c r="J637" s="291"/>
      <c r="K637" s="294">
        <f t="shared" si="520"/>
        <v>3984625</v>
      </c>
      <c r="L637" s="291"/>
      <c r="M637" s="291"/>
      <c r="N637" s="291"/>
      <c r="O637" s="291"/>
      <c r="P637" s="291">
        <v>3984625</v>
      </c>
      <c r="Q637" s="291"/>
      <c r="R637" s="294">
        <f t="shared" si="556"/>
        <v>3984625</v>
      </c>
      <c r="S637" s="291"/>
      <c r="T637" s="291"/>
      <c r="U637" s="291"/>
      <c r="V637" s="291"/>
      <c r="W637" s="291"/>
      <c r="X637" s="291"/>
      <c r="Y637" s="291"/>
      <c r="Z637" s="291"/>
      <c r="AA637" s="294">
        <f t="shared" si="555"/>
        <v>0</v>
      </c>
      <c r="AB637" s="294">
        <f t="shared" si="496"/>
        <v>3984625</v>
      </c>
      <c r="AC637" s="115">
        <f t="shared" si="497"/>
        <v>1</v>
      </c>
    </row>
    <row r="638" spans="1:29" s="21" customFormat="1" ht="45" x14ac:dyDescent="0.2">
      <c r="A638" s="92"/>
      <c r="B638" s="143" t="s">
        <v>2098</v>
      </c>
      <c r="C638" s="144" t="s">
        <v>2099</v>
      </c>
      <c r="D638" s="291"/>
      <c r="E638" s="291">
        <f>SUM('ADICIONES  2018'!C638:K638)</f>
        <v>35854628</v>
      </c>
      <c r="F638" s="291"/>
      <c r="G638" s="291"/>
      <c r="H638" s="291"/>
      <c r="I638" s="291"/>
      <c r="J638" s="291"/>
      <c r="K638" s="294">
        <f t="shared" si="520"/>
        <v>35854628</v>
      </c>
      <c r="L638" s="291"/>
      <c r="M638" s="291"/>
      <c r="N638" s="291"/>
      <c r="O638" s="291"/>
      <c r="P638" s="291">
        <v>35854628</v>
      </c>
      <c r="Q638" s="291"/>
      <c r="R638" s="294">
        <f t="shared" si="556"/>
        <v>35854628</v>
      </c>
      <c r="S638" s="291"/>
      <c r="T638" s="291"/>
      <c r="U638" s="291"/>
      <c r="V638" s="291"/>
      <c r="W638" s="291"/>
      <c r="X638" s="291"/>
      <c r="Y638" s="291"/>
      <c r="Z638" s="291"/>
      <c r="AA638" s="294">
        <f t="shared" si="555"/>
        <v>0</v>
      </c>
      <c r="AB638" s="294">
        <f t="shared" si="496"/>
        <v>35854628</v>
      </c>
      <c r="AC638" s="115">
        <f t="shared" si="497"/>
        <v>1</v>
      </c>
    </row>
    <row r="639" spans="1:29" s="21" customFormat="1" ht="45" x14ac:dyDescent="0.2">
      <c r="A639" s="92"/>
      <c r="B639" s="143" t="s">
        <v>2100</v>
      </c>
      <c r="C639" s="144" t="s">
        <v>2101</v>
      </c>
      <c r="D639" s="291"/>
      <c r="E639" s="291">
        <f>SUM('ADICIONES  2018'!C639:K639)</f>
        <v>12507845</v>
      </c>
      <c r="F639" s="291"/>
      <c r="G639" s="291"/>
      <c r="H639" s="291"/>
      <c r="I639" s="291"/>
      <c r="J639" s="291"/>
      <c r="K639" s="294">
        <f t="shared" si="520"/>
        <v>12507845</v>
      </c>
      <c r="L639" s="291"/>
      <c r="M639" s="291"/>
      <c r="N639" s="291"/>
      <c r="O639" s="291"/>
      <c r="P639" s="291">
        <v>12507845</v>
      </c>
      <c r="Q639" s="291"/>
      <c r="R639" s="294">
        <f t="shared" si="556"/>
        <v>12507845</v>
      </c>
      <c r="S639" s="291"/>
      <c r="T639" s="291"/>
      <c r="U639" s="291"/>
      <c r="V639" s="291"/>
      <c r="W639" s="291"/>
      <c r="X639" s="291"/>
      <c r="Y639" s="291"/>
      <c r="Z639" s="291"/>
      <c r="AA639" s="294">
        <f t="shared" si="555"/>
        <v>0</v>
      </c>
      <c r="AB639" s="294">
        <f t="shared" si="496"/>
        <v>12507845</v>
      </c>
      <c r="AC639" s="115">
        <f t="shared" si="497"/>
        <v>1</v>
      </c>
    </row>
    <row r="640" spans="1:29" s="21" customFormat="1" ht="30" x14ac:dyDescent="0.2">
      <c r="A640" s="92"/>
      <c r="B640" s="143" t="s">
        <v>2102</v>
      </c>
      <c r="C640" s="144" t="s">
        <v>2103</v>
      </c>
      <c r="D640" s="291"/>
      <c r="E640" s="291">
        <f>SUM('ADICIONES  2018'!C640:K640)</f>
        <v>3722357</v>
      </c>
      <c r="F640" s="291"/>
      <c r="G640" s="291"/>
      <c r="H640" s="291"/>
      <c r="I640" s="291"/>
      <c r="J640" s="291"/>
      <c r="K640" s="294">
        <f t="shared" si="520"/>
        <v>3722357</v>
      </c>
      <c r="L640" s="291"/>
      <c r="M640" s="291"/>
      <c r="N640" s="291"/>
      <c r="O640" s="291"/>
      <c r="P640" s="291">
        <v>3722357</v>
      </c>
      <c r="Q640" s="291"/>
      <c r="R640" s="294">
        <f t="shared" si="556"/>
        <v>3722357</v>
      </c>
      <c r="S640" s="291"/>
      <c r="T640" s="291"/>
      <c r="U640" s="291"/>
      <c r="V640" s="291"/>
      <c r="W640" s="291"/>
      <c r="X640" s="291"/>
      <c r="Y640" s="291"/>
      <c r="Z640" s="291"/>
      <c r="AA640" s="294">
        <f t="shared" si="555"/>
        <v>0</v>
      </c>
      <c r="AB640" s="294">
        <f t="shared" si="496"/>
        <v>3722357</v>
      </c>
      <c r="AC640" s="115">
        <f t="shared" si="497"/>
        <v>1</v>
      </c>
    </row>
    <row r="641" spans="1:29" s="21" customFormat="1" ht="45" x14ac:dyDescent="0.2">
      <c r="A641" s="92"/>
      <c r="B641" s="143" t="s">
        <v>2104</v>
      </c>
      <c r="C641" s="144" t="s">
        <v>2105</v>
      </c>
      <c r="D641" s="291"/>
      <c r="E641" s="291">
        <f>SUM('ADICIONES  2018'!C641:K641)</f>
        <v>26453605</v>
      </c>
      <c r="F641" s="291"/>
      <c r="G641" s="291"/>
      <c r="H641" s="291"/>
      <c r="I641" s="291"/>
      <c r="J641" s="291"/>
      <c r="K641" s="294">
        <f t="shared" si="520"/>
        <v>26453605</v>
      </c>
      <c r="L641" s="291"/>
      <c r="M641" s="291"/>
      <c r="N641" s="291"/>
      <c r="O641" s="291"/>
      <c r="P641" s="291">
        <v>26453605</v>
      </c>
      <c r="Q641" s="291"/>
      <c r="R641" s="294">
        <f t="shared" si="556"/>
        <v>26453605</v>
      </c>
      <c r="S641" s="291"/>
      <c r="T641" s="291"/>
      <c r="U641" s="291"/>
      <c r="V641" s="291"/>
      <c r="W641" s="291"/>
      <c r="X641" s="291"/>
      <c r="Y641" s="291"/>
      <c r="Z641" s="291"/>
      <c r="AA641" s="294">
        <f t="shared" si="555"/>
        <v>0</v>
      </c>
      <c r="AB641" s="294">
        <f t="shared" si="496"/>
        <v>26453605</v>
      </c>
      <c r="AC641" s="115">
        <f t="shared" si="497"/>
        <v>1</v>
      </c>
    </row>
    <row r="642" spans="1:29" s="21" customFormat="1" ht="45" x14ac:dyDescent="0.2">
      <c r="A642" s="92"/>
      <c r="B642" s="143" t="s">
        <v>2106</v>
      </c>
      <c r="C642" s="144" t="s">
        <v>2107</v>
      </c>
      <c r="D642" s="291"/>
      <c r="E642" s="291">
        <f>SUM('ADICIONES  2018'!C642:K642)</f>
        <v>563063</v>
      </c>
      <c r="F642" s="291"/>
      <c r="G642" s="291"/>
      <c r="H642" s="291"/>
      <c r="I642" s="291"/>
      <c r="J642" s="291"/>
      <c r="K642" s="294">
        <f t="shared" si="520"/>
        <v>563063</v>
      </c>
      <c r="L642" s="291"/>
      <c r="M642" s="291"/>
      <c r="N642" s="291"/>
      <c r="O642" s="291"/>
      <c r="P642" s="291">
        <v>563063</v>
      </c>
      <c r="Q642" s="291"/>
      <c r="R642" s="294">
        <f t="shared" si="556"/>
        <v>563063</v>
      </c>
      <c r="S642" s="291"/>
      <c r="T642" s="291"/>
      <c r="U642" s="291"/>
      <c r="V642" s="291"/>
      <c r="W642" s="291"/>
      <c r="X642" s="291"/>
      <c r="Y642" s="291"/>
      <c r="Z642" s="291"/>
      <c r="AA642" s="294">
        <f t="shared" si="555"/>
        <v>0</v>
      </c>
      <c r="AB642" s="294">
        <f t="shared" si="496"/>
        <v>563063</v>
      </c>
      <c r="AC642" s="115">
        <f t="shared" si="497"/>
        <v>1</v>
      </c>
    </row>
    <row r="643" spans="1:29" s="21" customFormat="1" ht="30" x14ac:dyDescent="0.2">
      <c r="A643" s="92"/>
      <c r="B643" s="143" t="s">
        <v>2108</v>
      </c>
      <c r="C643" s="144" t="s">
        <v>2109</v>
      </c>
      <c r="D643" s="291"/>
      <c r="E643" s="291">
        <f>SUM('ADICIONES  2018'!C643:K643)</f>
        <v>5186333</v>
      </c>
      <c r="F643" s="291"/>
      <c r="G643" s="291"/>
      <c r="H643" s="291"/>
      <c r="I643" s="291"/>
      <c r="J643" s="291"/>
      <c r="K643" s="294">
        <f t="shared" si="520"/>
        <v>5186333</v>
      </c>
      <c r="L643" s="291"/>
      <c r="M643" s="291"/>
      <c r="N643" s="291"/>
      <c r="O643" s="291"/>
      <c r="P643" s="291">
        <v>5186333</v>
      </c>
      <c r="Q643" s="291"/>
      <c r="R643" s="294">
        <f t="shared" si="556"/>
        <v>5186333</v>
      </c>
      <c r="S643" s="291"/>
      <c r="T643" s="291"/>
      <c r="U643" s="291"/>
      <c r="V643" s="291"/>
      <c r="W643" s="291"/>
      <c r="X643" s="291"/>
      <c r="Y643" s="291"/>
      <c r="Z643" s="291"/>
      <c r="AA643" s="294">
        <f t="shared" si="555"/>
        <v>0</v>
      </c>
      <c r="AB643" s="294">
        <f t="shared" si="496"/>
        <v>5186333</v>
      </c>
      <c r="AC643" s="115">
        <f t="shared" si="497"/>
        <v>1</v>
      </c>
    </row>
    <row r="644" spans="1:29" s="21" customFormat="1" ht="45" x14ac:dyDescent="0.2">
      <c r="A644" s="92"/>
      <c r="B644" s="143" t="s">
        <v>2110</v>
      </c>
      <c r="C644" s="144" t="s">
        <v>2111</v>
      </c>
      <c r="D644" s="291"/>
      <c r="E644" s="291">
        <f>SUM('ADICIONES  2018'!C644:K644)</f>
        <v>299072</v>
      </c>
      <c r="F644" s="291"/>
      <c r="G644" s="291"/>
      <c r="H644" s="291"/>
      <c r="I644" s="291"/>
      <c r="J644" s="291"/>
      <c r="K644" s="294">
        <f t="shared" si="520"/>
        <v>299072</v>
      </c>
      <c r="L644" s="291"/>
      <c r="M644" s="291"/>
      <c r="N644" s="291"/>
      <c r="O644" s="291"/>
      <c r="P644" s="291">
        <v>299072</v>
      </c>
      <c r="Q644" s="291"/>
      <c r="R644" s="294">
        <f t="shared" si="556"/>
        <v>299072</v>
      </c>
      <c r="S644" s="291"/>
      <c r="T644" s="291"/>
      <c r="U644" s="291"/>
      <c r="V644" s="291"/>
      <c r="W644" s="291"/>
      <c r="X644" s="291"/>
      <c r="Y644" s="291"/>
      <c r="Z644" s="291"/>
      <c r="AA644" s="294">
        <f t="shared" si="555"/>
        <v>0</v>
      </c>
      <c r="AB644" s="294">
        <f t="shared" si="496"/>
        <v>299072</v>
      </c>
      <c r="AC644" s="115">
        <f t="shared" si="497"/>
        <v>1</v>
      </c>
    </row>
    <row r="645" spans="1:29" s="21" customFormat="1" ht="45" x14ac:dyDescent="0.2">
      <c r="A645" s="92"/>
      <c r="B645" s="143" t="s">
        <v>2112</v>
      </c>
      <c r="C645" s="144" t="s">
        <v>2113</v>
      </c>
      <c r="D645" s="291"/>
      <c r="E645" s="291">
        <f>SUM('ADICIONES  2018'!C645:K645)</f>
        <v>1159624</v>
      </c>
      <c r="F645" s="291"/>
      <c r="G645" s="291"/>
      <c r="H645" s="291"/>
      <c r="I645" s="291"/>
      <c r="J645" s="291"/>
      <c r="K645" s="294">
        <f t="shared" si="520"/>
        <v>1159624</v>
      </c>
      <c r="L645" s="291"/>
      <c r="M645" s="291"/>
      <c r="N645" s="291"/>
      <c r="O645" s="291"/>
      <c r="P645" s="291">
        <v>1159624</v>
      </c>
      <c r="Q645" s="291"/>
      <c r="R645" s="294">
        <f t="shared" si="556"/>
        <v>1159624</v>
      </c>
      <c r="S645" s="291"/>
      <c r="T645" s="291"/>
      <c r="U645" s="291"/>
      <c r="V645" s="291"/>
      <c r="W645" s="291"/>
      <c r="X645" s="291"/>
      <c r="Y645" s="291"/>
      <c r="Z645" s="291"/>
      <c r="AA645" s="294">
        <f t="shared" si="555"/>
        <v>0</v>
      </c>
      <c r="AB645" s="294">
        <f t="shared" si="496"/>
        <v>1159624</v>
      </c>
      <c r="AC645" s="115">
        <f t="shared" si="497"/>
        <v>1</v>
      </c>
    </row>
    <row r="646" spans="1:29" s="21" customFormat="1" ht="45" x14ac:dyDescent="0.2">
      <c r="A646" s="92"/>
      <c r="B646" s="143" t="s">
        <v>2114</v>
      </c>
      <c r="C646" s="144" t="s">
        <v>2115</v>
      </c>
      <c r="D646" s="291"/>
      <c r="E646" s="291">
        <f>SUM('ADICIONES  2018'!C646:K646)</f>
        <v>6207835</v>
      </c>
      <c r="F646" s="291"/>
      <c r="G646" s="291"/>
      <c r="H646" s="291"/>
      <c r="I646" s="291"/>
      <c r="J646" s="291"/>
      <c r="K646" s="294">
        <f t="shared" si="520"/>
        <v>6207835</v>
      </c>
      <c r="L646" s="291"/>
      <c r="M646" s="291"/>
      <c r="N646" s="291"/>
      <c r="O646" s="291"/>
      <c r="P646" s="291">
        <v>6207835</v>
      </c>
      <c r="Q646" s="291"/>
      <c r="R646" s="294">
        <f t="shared" si="556"/>
        <v>6207835</v>
      </c>
      <c r="S646" s="291"/>
      <c r="T646" s="291"/>
      <c r="U646" s="291"/>
      <c r="V646" s="291"/>
      <c r="W646" s="291"/>
      <c r="X646" s="291"/>
      <c r="Y646" s="291"/>
      <c r="Z646" s="291"/>
      <c r="AA646" s="294">
        <f t="shared" si="555"/>
        <v>0</v>
      </c>
      <c r="AB646" s="294">
        <f t="shared" si="496"/>
        <v>6207835</v>
      </c>
      <c r="AC646" s="115">
        <f t="shared" si="497"/>
        <v>1</v>
      </c>
    </row>
    <row r="647" spans="1:29" s="21" customFormat="1" ht="45" x14ac:dyDescent="0.2">
      <c r="A647" s="92"/>
      <c r="B647" s="143" t="s">
        <v>2116</v>
      </c>
      <c r="C647" s="144" t="s">
        <v>2117</v>
      </c>
      <c r="D647" s="291"/>
      <c r="E647" s="291">
        <f>SUM('ADICIONES  2018'!C647:K647)</f>
        <v>167033</v>
      </c>
      <c r="F647" s="291"/>
      <c r="G647" s="291"/>
      <c r="H647" s="291"/>
      <c r="I647" s="291"/>
      <c r="J647" s="291"/>
      <c r="K647" s="294">
        <f t="shared" si="520"/>
        <v>167033</v>
      </c>
      <c r="L647" s="291"/>
      <c r="M647" s="291"/>
      <c r="N647" s="291"/>
      <c r="O647" s="291"/>
      <c r="P647" s="291">
        <v>167033</v>
      </c>
      <c r="Q647" s="291"/>
      <c r="R647" s="294">
        <f t="shared" si="556"/>
        <v>167033</v>
      </c>
      <c r="S647" s="291"/>
      <c r="T647" s="291"/>
      <c r="U647" s="291"/>
      <c r="V647" s="291"/>
      <c r="W647" s="291"/>
      <c r="X647" s="291"/>
      <c r="Y647" s="291"/>
      <c r="Z647" s="291"/>
      <c r="AA647" s="294">
        <f t="shared" si="555"/>
        <v>0</v>
      </c>
      <c r="AB647" s="294">
        <f t="shared" si="496"/>
        <v>167033</v>
      </c>
      <c r="AC647" s="115">
        <f t="shared" si="497"/>
        <v>1</v>
      </c>
    </row>
    <row r="648" spans="1:29" s="21" customFormat="1" ht="45" x14ac:dyDescent="0.2">
      <c r="A648" s="92"/>
      <c r="B648" s="143" t="s">
        <v>2118</v>
      </c>
      <c r="C648" s="144" t="s">
        <v>2119</v>
      </c>
      <c r="D648" s="291"/>
      <c r="E648" s="291">
        <f>SUM('ADICIONES  2018'!C648:K648)</f>
        <v>1383958</v>
      </c>
      <c r="F648" s="291"/>
      <c r="G648" s="291"/>
      <c r="H648" s="291"/>
      <c r="I648" s="291"/>
      <c r="J648" s="291"/>
      <c r="K648" s="294">
        <f t="shared" si="520"/>
        <v>1383958</v>
      </c>
      <c r="L648" s="291"/>
      <c r="M648" s="291"/>
      <c r="N648" s="291"/>
      <c r="O648" s="291"/>
      <c r="P648" s="291">
        <v>1383958</v>
      </c>
      <c r="Q648" s="291"/>
      <c r="R648" s="294">
        <f t="shared" si="556"/>
        <v>1383958</v>
      </c>
      <c r="S648" s="291"/>
      <c r="T648" s="291"/>
      <c r="U648" s="291"/>
      <c r="V648" s="291"/>
      <c r="W648" s="291"/>
      <c r="X648" s="291"/>
      <c r="Y648" s="291"/>
      <c r="Z648" s="291"/>
      <c r="AA648" s="294">
        <f t="shared" si="555"/>
        <v>0</v>
      </c>
      <c r="AB648" s="294">
        <f t="shared" si="496"/>
        <v>1383958</v>
      </c>
      <c r="AC648" s="115">
        <f t="shared" si="497"/>
        <v>1</v>
      </c>
    </row>
    <row r="649" spans="1:29" s="21" customFormat="1" ht="30" x14ac:dyDescent="0.2">
      <c r="A649" s="92"/>
      <c r="B649" s="143" t="s">
        <v>2120</v>
      </c>
      <c r="C649" s="144" t="s">
        <v>2121</v>
      </c>
      <c r="D649" s="291"/>
      <c r="E649" s="291">
        <f>SUM('ADICIONES  2018'!C649:K649)</f>
        <v>3058362.6</v>
      </c>
      <c r="F649" s="291"/>
      <c r="G649" s="291"/>
      <c r="H649" s="291"/>
      <c r="I649" s="291"/>
      <c r="J649" s="291"/>
      <c r="K649" s="294">
        <f t="shared" si="520"/>
        <v>3058362.6</v>
      </c>
      <c r="L649" s="291"/>
      <c r="M649" s="291"/>
      <c r="N649" s="291"/>
      <c r="O649" s="291"/>
      <c r="P649" s="291">
        <v>3058362.6</v>
      </c>
      <c r="Q649" s="291"/>
      <c r="R649" s="294">
        <f t="shared" si="556"/>
        <v>3058362.6</v>
      </c>
      <c r="S649" s="291"/>
      <c r="T649" s="291"/>
      <c r="U649" s="291"/>
      <c r="V649" s="291"/>
      <c r="W649" s="291"/>
      <c r="X649" s="291"/>
      <c r="Y649" s="291"/>
      <c r="Z649" s="291"/>
      <c r="AA649" s="294">
        <f t="shared" si="555"/>
        <v>0</v>
      </c>
      <c r="AB649" s="294">
        <f t="shared" si="496"/>
        <v>3058362.6</v>
      </c>
      <c r="AC649" s="115">
        <f t="shared" si="497"/>
        <v>1</v>
      </c>
    </row>
    <row r="650" spans="1:29" s="21" customFormat="1" ht="30" x14ac:dyDescent="0.2">
      <c r="A650" s="92"/>
      <c r="B650" s="143" t="s">
        <v>2122</v>
      </c>
      <c r="C650" s="144" t="s">
        <v>2123</v>
      </c>
      <c r="D650" s="291"/>
      <c r="E650" s="291">
        <f>SUM('ADICIONES  2018'!C650:K650)</f>
        <v>608954</v>
      </c>
      <c r="F650" s="291"/>
      <c r="G650" s="291"/>
      <c r="H650" s="291"/>
      <c r="I650" s="291"/>
      <c r="J650" s="291"/>
      <c r="K650" s="294">
        <f t="shared" si="520"/>
        <v>608954</v>
      </c>
      <c r="L650" s="291"/>
      <c r="M650" s="291"/>
      <c r="N650" s="291"/>
      <c r="O650" s="291"/>
      <c r="P650" s="291">
        <v>608954</v>
      </c>
      <c r="Q650" s="291"/>
      <c r="R650" s="294">
        <f t="shared" si="556"/>
        <v>608954</v>
      </c>
      <c r="S650" s="291"/>
      <c r="T650" s="291"/>
      <c r="U650" s="291"/>
      <c r="V650" s="291"/>
      <c r="W650" s="291"/>
      <c r="X650" s="291"/>
      <c r="Y650" s="291"/>
      <c r="Z650" s="291"/>
      <c r="AA650" s="294">
        <f t="shared" ref="AA650:AA681" si="557">SUM(S650:Z650)</f>
        <v>0</v>
      </c>
      <c r="AB650" s="294">
        <f t="shared" si="496"/>
        <v>608954</v>
      </c>
      <c r="AC650" s="115">
        <f t="shared" si="497"/>
        <v>1</v>
      </c>
    </row>
    <row r="651" spans="1:29" s="21" customFormat="1" ht="30" x14ac:dyDescent="0.2">
      <c r="A651" s="92"/>
      <c r="B651" s="143" t="s">
        <v>2124</v>
      </c>
      <c r="C651" s="144" t="s">
        <v>2125</v>
      </c>
      <c r="D651" s="291"/>
      <c r="E651" s="291">
        <f>SUM('ADICIONES  2018'!C651:K651)</f>
        <v>1043577</v>
      </c>
      <c r="F651" s="291"/>
      <c r="G651" s="291"/>
      <c r="H651" s="291"/>
      <c r="I651" s="291"/>
      <c r="J651" s="291"/>
      <c r="K651" s="294">
        <f t="shared" si="520"/>
        <v>1043577</v>
      </c>
      <c r="L651" s="291"/>
      <c r="M651" s="291"/>
      <c r="N651" s="291"/>
      <c r="O651" s="291"/>
      <c r="P651" s="291">
        <v>1043577</v>
      </c>
      <c r="Q651" s="291"/>
      <c r="R651" s="294">
        <f t="shared" si="556"/>
        <v>1043577</v>
      </c>
      <c r="S651" s="291"/>
      <c r="T651" s="291"/>
      <c r="U651" s="291"/>
      <c r="V651" s="291"/>
      <c r="W651" s="291"/>
      <c r="X651" s="291"/>
      <c r="Y651" s="291"/>
      <c r="Z651" s="291"/>
      <c r="AA651" s="294">
        <f t="shared" si="557"/>
        <v>0</v>
      </c>
      <c r="AB651" s="294">
        <f t="shared" si="496"/>
        <v>1043577</v>
      </c>
      <c r="AC651" s="115">
        <f t="shared" si="497"/>
        <v>1</v>
      </c>
    </row>
    <row r="652" spans="1:29" s="21" customFormat="1" ht="30" x14ac:dyDescent="0.2">
      <c r="A652" s="92"/>
      <c r="B652" s="143" t="s">
        <v>2126</v>
      </c>
      <c r="C652" s="144" t="s">
        <v>2127</v>
      </c>
      <c r="D652" s="291"/>
      <c r="E652" s="291">
        <f>SUM('ADICIONES  2018'!C652:K652)</f>
        <v>4438400</v>
      </c>
      <c r="F652" s="291"/>
      <c r="G652" s="291"/>
      <c r="H652" s="291"/>
      <c r="I652" s="291"/>
      <c r="J652" s="291"/>
      <c r="K652" s="294">
        <f t="shared" si="520"/>
        <v>4438400</v>
      </c>
      <c r="L652" s="291"/>
      <c r="M652" s="291"/>
      <c r="N652" s="291"/>
      <c r="O652" s="291"/>
      <c r="P652" s="291">
        <v>4438400</v>
      </c>
      <c r="Q652" s="291"/>
      <c r="R652" s="294">
        <f t="shared" si="556"/>
        <v>4438400</v>
      </c>
      <c r="S652" s="291"/>
      <c r="T652" s="291"/>
      <c r="U652" s="291"/>
      <c r="V652" s="291"/>
      <c r="W652" s="291"/>
      <c r="X652" s="291"/>
      <c r="Y652" s="291"/>
      <c r="Z652" s="291"/>
      <c r="AA652" s="294">
        <f t="shared" si="557"/>
        <v>0</v>
      </c>
      <c r="AB652" s="294">
        <f t="shared" si="496"/>
        <v>4438400</v>
      </c>
      <c r="AC652" s="115">
        <f t="shared" si="497"/>
        <v>1</v>
      </c>
    </row>
    <row r="653" spans="1:29" s="21" customFormat="1" ht="30" x14ac:dyDescent="0.2">
      <c r="A653" s="92"/>
      <c r="B653" s="143" t="s">
        <v>2128</v>
      </c>
      <c r="C653" s="144" t="s">
        <v>2129</v>
      </c>
      <c r="D653" s="291"/>
      <c r="E653" s="291">
        <f>SUM('ADICIONES  2018'!C653:K653)</f>
        <v>241420</v>
      </c>
      <c r="F653" s="291"/>
      <c r="G653" s="291"/>
      <c r="H653" s="291"/>
      <c r="I653" s="291"/>
      <c r="J653" s="291"/>
      <c r="K653" s="294">
        <f t="shared" si="520"/>
        <v>241420</v>
      </c>
      <c r="L653" s="291"/>
      <c r="M653" s="291"/>
      <c r="N653" s="291"/>
      <c r="O653" s="291"/>
      <c r="P653" s="291">
        <v>241420</v>
      </c>
      <c r="Q653" s="291"/>
      <c r="R653" s="294">
        <f t="shared" si="556"/>
        <v>241420</v>
      </c>
      <c r="S653" s="291"/>
      <c r="T653" s="291"/>
      <c r="U653" s="291"/>
      <c r="V653" s="291"/>
      <c r="W653" s="291"/>
      <c r="X653" s="291"/>
      <c r="Y653" s="291"/>
      <c r="Z653" s="291"/>
      <c r="AA653" s="294">
        <f t="shared" si="557"/>
        <v>0</v>
      </c>
      <c r="AB653" s="294">
        <f t="shared" si="496"/>
        <v>241420</v>
      </c>
      <c r="AC653" s="115">
        <f t="shared" si="497"/>
        <v>1</v>
      </c>
    </row>
    <row r="654" spans="1:29" s="21" customFormat="1" ht="30" x14ac:dyDescent="0.2">
      <c r="A654" s="92"/>
      <c r="B654" s="143" t="s">
        <v>2130</v>
      </c>
      <c r="C654" s="144" t="s">
        <v>2131</v>
      </c>
      <c r="D654" s="291"/>
      <c r="E654" s="291">
        <f>SUM('ADICIONES  2018'!C654:K654)</f>
        <v>1001712</v>
      </c>
      <c r="F654" s="291"/>
      <c r="G654" s="291"/>
      <c r="H654" s="291"/>
      <c r="I654" s="291"/>
      <c r="J654" s="291"/>
      <c r="K654" s="294">
        <f t="shared" si="520"/>
        <v>1001712</v>
      </c>
      <c r="L654" s="291"/>
      <c r="M654" s="291"/>
      <c r="N654" s="291"/>
      <c r="O654" s="291"/>
      <c r="P654" s="291">
        <v>1001712</v>
      </c>
      <c r="Q654" s="291"/>
      <c r="R654" s="294">
        <f t="shared" si="556"/>
        <v>1001712</v>
      </c>
      <c r="S654" s="291"/>
      <c r="T654" s="291"/>
      <c r="U654" s="291"/>
      <c r="V654" s="291"/>
      <c r="W654" s="291"/>
      <c r="X654" s="291"/>
      <c r="Y654" s="291"/>
      <c r="Z654" s="291"/>
      <c r="AA654" s="294">
        <f t="shared" si="557"/>
        <v>0</v>
      </c>
      <c r="AB654" s="294">
        <f t="shared" si="496"/>
        <v>1001712</v>
      </c>
      <c r="AC654" s="115">
        <f t="shared" si="497"/>
        <v>1</v>
      </c>
    </row>
    <row r="655" spans="1:29" s="21" customFormat="1" ht="30" x14ac:dyDescent="0.2">
      <c r="A655" s="92"/>
      <c r="B655" s="143" t="s">
        <v>2132</v>
      </c>
      <c r="C655" s="144" t="s">
        <v>2133</v>
      </c>
      <c r="D655" s="291"/>
      <c r="E655" s="291">
        <f>SUM('ADICIONES  2018'!C655:K655)</f>
        <v>1589412</v>
      </c>
      <c r="F655" s="291"/>
      <c r="G655" s="291"/>
      <c r="H655" s="291"/>
      <c r="I655" s="291"/>
      <c r="J655" s="291"/>
      <c r="K655" s="294">
        <f t="shared" si="520"/>
        <v>1589412</v>
      </c>
      <c r="L655" s="291"/>
      <c r="M655" s="291"/>
      <c r="N655" s="291"/>
      <c r="O655" s="291"/>
      <c r="P655" s="291">
        <v>1589412</v>
      </c>
      <c r="Q655" s="291"/>
      <c r="R655" s="294">
        <f t="shared" si="556"/>
        <v>1589412</v>
      </c>
      <c r="S655" s="291"/>
      <c r="T655" s="291"/>
      <c r="U655" s="291"/>
      <c r="V655" s="291"/>
      <c r="W655" s="291"/>
      <c r="X655" s="291"/>
      <c r="Y655" s="291"/>
      <c r="Z655" s="291"/>
      <c r="AA655" s="294">
        <f t="shared" si="557"/>
        <v>0</v>
      </c>
      <c r="AB655" s="294">
        <f t="shared" si="496"/>
        <v>1589412</v>
      </c>
      <c r="AC655" s="115">
        <f t="shared" si="497"/>
        <v>1</v>
      </c>
    </row>
    <row r="656" spans="1:29" s="21" customFormat="1" ht="45" x14ac:dyDescent="0.2">
      <c r="A656" s="92"/>
      <c r="B656" s="143" t="s">
        <v>2134</v>
      </c>
      <c r="C656" s="144" t="s">
        <v>2135</v>
      </c>
      <c r="D656" s="291"/>
      <c r="E656" s="291">
        <f>SUM('ADICIONES  2018'!C656:K656)</f>
        <v>498956</v>
      </c>
      <c r="F656" s="291"/>
      <c r="G656" s="291"/>
      <c r="H656" s="291"/>
      <c r="I656" s="291"/>
      <c r="J656" s="291"/>
      <c r="K656" s="294">
        <f t="shared" si="520"/>
        <v>498956</v>
      </c>
      <c r="L656" s="291"/>
      <c r="M656" s="291"/>
      <c r="N656" s="291"/>
      <c r="O656" s="291"/>
      <c r="P656" s="291">
        <v>498956</v>
      </c>
      <c r="Q656" s="291"/>
      <c r="R656" s="294">
        <f t="shared" si="556"/>
        <v>498956</v>
      </c>
      <c r="S656" s="291"/>
      <c r="T656" s="291"/>
      <c r="U656" s="291"/>
      <c r="V656" s="291"/>
      <c r="W656" s="291"/>
      <c r="X656" s="291"/>
      <c r="Y656" s="291"/>
      <c r="Z656" s="291"/>
      <c r="AA656" s="294">
        <f t="shared" si="557"/>
        <v>0</v>
      </c>
      <c r="AB656" s="294">
        <f t="shared" si="496"/>
        <v>498956</v>
      </c>
      <c r="AC656" s="115">
        <f t="shared" si="497"/>
        <v>1</v>
      </c>
    </row>
    <row r="657" spans="1:29" s="21" customFormat="1" ht="45" x14ac:dyDescent="0.2">
      <c r="A657" s="92"/>
      <c r="B657" s="143" t="s">
        <v>2136</v>
      </c>
      <c r="C657" s="144" t="s">
        <v>2137</v>
      </c>
      <c r="D657" s="291"/>
      <c r="E657" s="291">
        <f>SUM('ADICIONES  2018'!C657:K657)</f>
        <v>546913</v>
      </c>
      <c r="F657" s="291"/>
      <c r="G657" s="291"/>
      <c r="H657" s="291"/>
      <c r="I657" s="291"/>
      <c r="J657" s="291"/>
      <c r="K657" s="294">
        <f t="shared" si="520"/>
        <v>546913</v>
      </c>
      <c r="L657" s="291"/>
      <c r="M657" s="291"/>
      <c r="N657" s="291"/>
      <c r="O657" s="291"/>
      <c r="P657" s="291">
        <v>546913</v>
      </c>
      <c r="Q657" s="291"/>
      <c r="R657" s="294">
        <f t="shared" si="556"/>
        <v>546913</v>
      </c>
      <c r="S657" s="291"/>
      <c r="T657" s="291"/>
      <c r="U657" s="291"/>
      <c r="V657" s="291"/>
      <c r="W657" s="291"/>
      <c r="X657" s="291"/>
      <c r="Y657" s="291"/>
      <c r="Z657" s="291"/>
      <c r="AA657" s="294">
        <f t="shared" si="557"/>
        <v>0</v>
      </c>
      <c r="AB657" s="294">
        <f t="shared" si="496"/>
        <v>546913</v>
      </c>
      <c r="AC657" s="115">
        <f t="shared" si="497"/>
        <v>1</v>
      </c>
    </row>
    <row r="658" spans="1:29" s="21" customFormat="1" ht="30" x14ac:dyDescent="0.2">
      <c r="A658" s="92"/>
      <c r="B658" s="143" t="s">
        <v>2138</v>
      </c>
      <c r="C658" s="144" t="s">
        <v>2139</v>
      </c>
      <c r="D658" s="291"/>
      <c r="E658" s="291">
        <f>SUM('ADICIONES  2018'!C658:K658)</f>
        <v>453043</v>
      </c>
      <c r="F658" s="291"/>
      <c r="G658" s="291"/>
      <c r="H658" s="291"/>
      <c r="I658" s="291"/>
      <c r="J658" s="291"/>
      <c r="K658" s="294">
        <f t="shared" si="520"/>
        <v>453043</v>
      </c>
      <c r="L658" s="291"/>
      <c r="M658" s="291"/>
      <c r="N658" s="291"/>
      <c r="O658" s="291"/>
      <c r="P658" s="291">
        <v>0</v>
      </c>
      <c r="Q658" s="291"/>
      <c r="R658" s="294">
        <f t="shared" si="556"/>
        <v>0</v>
      </c>
      <c r="S658" s="291"/>
      <c r="T658" s="291"/>
      <c r="U658" s="291"/>
      <c r="V658" s="291"/>
      <c r="W658" s="291"/>
      <c r="X658" s="291"/>
      <c r="Y658" s="291"/>
      <c r="Z658" s="291"/>
      <c r="AA658" s="294">
        <f t="shared" si="557"/>
        <v>0</v>
      </c>
      <c r="AB658" s="294">
        <f t="shared" si="496"/>
        <v>0</v>
      </c>
      <c r="AC658" s="115">
        <f t="shared" si="497"/>
        <v>0</v>
      </c>
    </row>
    <row r="659" spans="1:29" s="21" customFormat="1" ht="30" x14ac:dyDescent="0.2">
      <c r="A659" s="92"/>
      <c r="B659" s="143" t="s">
        <v>2140</v>
      </c>
      <c r="C659" s="144" t="s">
        <v>2141</v>
      </c>
      <c r="D659" s="291"/>
      <c r="E659" s="291">
        <f>SUM('ADICIONES  2018'!C659:K659)</f>
        <v>3015175</v>
      </c>
      <c r="F659" s="291"/>
      <c r="G659" s="291"/>
      <c r="H659" s="291"/>
      <c r="I659" s="291"/>
      <c r="J659" s="291"/>
      <c r="K659" s="294">
        <f t="shared" si="520"/>
        <v>3015175</v>
      </c>
      <c r="L659" s="291"/>
      <c r="M659" s="291"/>
      <c r="N659" s="291"/>
      <c r="O659" s="291"/>
      <c r="P659" s="291">
        <v>0</v>
      </c>
      <c r="Q659" s="291"/>
      <c r="R659" s="294">
        <f t="shared" si="556"/>
        <v>0</v>
      </c>
      <c r="S659" s="291"/>
      <c r="T659" s="291"/>
      <c r="U659" s="291"/>
      <c r="V659" s="291"/>
      <c r="W659" s="291"/>
      <c r="X659" s="291"/>
      <c r="Y659" s="291"/>
      <c r="Z659" s="291"/>
      <c r="AA659" s="294">
        <f t="shared" si="557"/>
        <v>0</v>
      </c>
      <c r="AB659" s="294">
        <f t="shared" si="496"/>
        <v>0</v>
      </c>
      <c r="AC659" s="115">
        <f t="shared" si="497"/>
        <v>0</v>
      </c>
    </row>
    <row r="660" spans="1:29" s="21" customFormat="1" ht="30" x14ac:dyDescent="0.2">
      <c r="A660" s="92"/>
      <c r="B660" s="143" t="s">
        <v>2142</v>
      </c>
      <c r="C660" s="144" t="s">
        <v>2143</v>
      </c>
      <c r="D660" s="291"/>
      <c r="E660" s="291">
        <f>SUM('ADICIONES  2018'!C660:K660)</f>
        <v>183220</v>
      </c>
      <c r="F660" s="291"/>
      <c r="G660" s="291"/>
      <c r="H660" s="291"/>
      <c r="I660" s="291"/>
      <c r="J660" s="291"/>
      <c r="K660" s="294">
        <f t="shared" si="520"/>
        <v>183220</v>
      </c>
      <c r="L660" s="291"/>
      <c r="M660" s="291"/>
      <c r="N660" s="291"/>
      <c r="O660" s="291"/>
      <c r="P660" s="291">
        <v>0</v>
      </c>
      <c r="Q660" s="291"/>
      <c r="R660" s="294">
        <f t="shared" si="556"/>
        <v>0</v>
      </c>
      <c r="S660" s="291"/>
      <c r="T660" s="291"/>
      <c r="U660" s="291"/>
      <c r="V660" s="291"/>
      <c r="W660" s="291"/>
      <c r="X660" s="291"/>
      <c r="Y660" s="291"/>
      <c r="Z660" s="291"/>
      <c r="AA660" s="294">
        <f t="shared" si="557"/>
        <v>0</v>
      </c>
      <c r="AB660" s="294">
        <f t="shared" si="496"/>
        <v>0</v>
      </c>
      <c r="AC660" s="115">
        <f t="shared" si="497"/>
        <v>0</v>
      </c>
    </row>
    <row r="661" spans="1:29" s="21" customFormat="1" ht="30" x14ac:dyDescent="0.2">
      <c r="A661" s="92"/>
      <c r="B661" s="143" t="s">
        <v>2144</v>
      </c>
      <c r="C661" s="144" t="s">
        <v>2145</v>
      </c>
      <c r="D661" s="291"/>
      <c r="E661" s="291">
        <f>SUM('ADICIONES  2018'!C661:K661)</f>
        <v>375468</v>
      </c>
      <c r="F661" s="291"/>
      <c r="G661" s="291"/>
      <c r="H661" s="291"/>
      <c r="I661" s="291"/>
      <c r="J661" s="291"/>
      <c r="K661" s="294">
        <f t="shared" si="520"/>
        <v>375468</v>
      </c>
      <c r="L661" s="291"/>
      <c r="M661" s="291"/>
      <c r="N661" s="291"/>
      <c r="O661" s="291"/>
      <c r="P661" s="291">
        <v>0</v>
      </c>
      <c r="Q661" s="291"/>
      <c r="R661" s="294">
        <f t="shared" si="556"/>
        <v>0</v>
      </c>
      <c r="S661" s="291"/>
      <c r="T661" s="291"/>
      <c r="U661" s="291"/>
      <c r="V661" s="291"/>
      <c r="W661" s="291"/>
      <c r="X661" s="291"/>
      <c r="Y661" s="291"/>
      <c r="Z661" s="291"/>
      <c r="AA661" s="294">
        <f t="shared" si="557"/>
        <v>0</v>
      </c>
      <c r="AB661" s="294">
        <f t="shared" si="496"/>
        <v>0</v>
      </c>
      <c r="AC661" s="115">
        <f t="shared" si="497"/>
        <v>0</v>
      </c>
    </row>
    <row r="662" spans="1:29" s="21" customFormat="1" ht="30" x14ac:dyDescent="0.2">
      <c r="A662" s="92"/>
      <c r="B662" s="143" t="s">
        <v>2146</v>
      </c>
      <c r="C662" s="144" t="s">
        <v>2147</v>
      </c>
      <c r="D662" s="291"/>
      <c r="E662" s="291">
        <f>SUM('ADICIONES  2018'!C662:K662)</f>
        <v>201948</v>
      </c>
      <c r="F662" s="291"/>
      <c r="G662" s="291"/>
      <c r="H662" s="291"/>
      <c r="I662" s="291"/>
      <c r="J662" s="291"/>
      <c r="K662" s="294">
        <f t="shared" si="520"/>
        <v>201948</v>
      </c>
      <c r="L662" s="291"/>
      <c r="M662" s="291"/>
      <c r="N662" s="291"/>
      <c r="O662" s="291"/>
      <c r="P662" s="291">
        <v>0</v>
      </c>
      <c r="Q662" s="291"/>
      <c r="R662" s="294">
        <f t="shared" si="556"/>
        <v>0</v>
      </c>
      <c r="S662" s="291"/>
      <c r="T662" s="291"/>
      <c r="U662" s="291"/>
      <c r="V662" s="291"/>
      <c r="W662" s="291"/>
      <c r="X662" s="291"/>
      <c r="Y662" s="291"/>
      <c r="Z662" s="291"/>
      <c r="AA662" s="294">
        <f t="shared" si="557"/>
        <v>0</v>
      </c>
      <c r="AB662" s="294">
        <f t="shared" si="496"/>
        <v>0</v>
      </c>
      <c r="AC662" s="115">
        <f t="shared" si="497"/>
        <v>0</v>
      </c>
    </row>
    <row r="663" spans="1:29" s="21" customFormat="1" ht="30" x14ac:dyDescent="0.2">
      <c r="A663" s="92"/>
      <c r="B663" s="143" t="s">
        <v>2148</v>
      </c>
      <c r="C663" s="144" t="s">
        <v>2149</v>
      </c>
      <c r="D663" s="291"/>
      <c r="E663" s="291">
        <f>SUM('ADICIONES  2018'!C663:K663)</f>
        <v>1482042</v>
      </c>
      <c r="F663" s="291"/>
      <c r="G663" s="291"/>
      <c r="H663" s="291"/>
      <c r="I663" s="291"/>
      <c r="J663" s="291"/>
      <c r="K663" s="294">
        <f t="shared" si="520"/>
        <v>1482042</v>
      </c>
      <c r="L663" s="291"/>
      <c r="M663" s="291"/>
      <c r="N663" s="291"/>
      <c r="O663" s="291"/>
      <c r="P663" s="291">
        <v>0</v>
      </c>
      <c r="Q663" s="291"/>
      <c r="R663" s="294">
        <f t="shared" si="556"/>
        <v>0</v>
      </c>
      <c r="S663" s="291"/>
      <c r="T663" s="291"/>
      <c r="U663" s="291"/>
      <c r="V663" s="291"/>
      <c r="W663" s="291"/>
      <c r="X663" s="291"/>
      <c r="Y663" s="291"/>
      <c r="Z663" s="291"/>
      <c r="AA663" s="294">
        <f t="shared" si="557"/>
        <v>0</v>
      </c>
      <c r="AB663" s="294">
        <f t="shared" si="496"/>
        <v>0</v>
      </c>
      <c r="AC663" s="115">
        <f t="shared" si="497"/>
        <v>0</v>
      </c>
    </row>
    <row r="664" spans="1:29" s="21" customFormat="1" ht="45" x14ac:dyDescent="0.2">
      <c r="A664" s="92"/>
      <c r="B664" s="143" t="s">
        <v>2150</v>
      </c>
      <c r="C664" s="144" t="s">
        <v>2151</v>
      </c>
      <c r="D664" s="291"/>
      <c r="E664" s="291">
        <f>SUM('ADICIONES  2018'!C664:K664)</f>
        <v>2718864</v>
      </c>
      <c r="F664" s="291"/>
      <c r="G664" s="291"/>
      <c r="H664" s="291"/>
      <c r="I664" s="291"/>
      <c r="J664" s="291"/>
      <c r="K664" s="294">
        <f t="shared" si="520"/>
        <v>2718864</v>
      </c>
      <c r="L664" s="291"/>
      <c r="M664" s="291"/>
      <c r="N664" s="291"/>
      <c r="O664" s="291"/>
      <c r="P664" s="291">
        <v>0</v>
      </c>
      <c r="Q664" s="291"/>
      <c r="R664" s="294">
        <f t="shared" si="556"/>
        <v>0</v>
      </c>
      <c r="S664" s="291"/>
      <c r="T664" s="291"/>
      <c r="U664" s="291"/>
      <c r="V664" s="291"/>
      <c r="W664" s="291"/>
      <c r="X664" s="291"/>
      <c r="Y664" s="291"/>
      <c r="Z664" s="291"/>
      <c r="AA664" s="294">
        <f t="shared" si="557"/>
        <v>0</v>
      </c>
      <c r="AB664" s="294">
        <f t="shared" si="496"/>
        <v>0</v>
      </c>
      <c r="AC664" s="115">
        <f t="shared" si="497"/>
        <v>0</v>
      </c>
    </row>
    <row r="665" spans="1:29" s="21" customFormat="1" ht="30" x14ac:dyDescent="0.2">
      <c r="A665" s="92"/>
      <c r="B665" s="143" t="s">
        <v>2152</v>
      </c>
      <c r="C665" s="144" t="s">
        <v>2153</v>
      </c>
      <c r="D665" s="291"/>
      <c r="E665" s="291">
        <f>SUM('ADICIONES  2018'!C665:K665)</f>
        <v>771915</v>
      </c>
      <c r="F665" s="291"/>
      <c r="G665" s="291"/>
      <c r="H665" s="291"/>
      <c r="I665" s="291"/>
      <c r="J665" s="291"/>
      <c r="K665" s="294">
        <f t="shared" si="520"/>
        <v>771915</v>
      </c>
      <c r="L665" s="291"/>
      <c r="M665" s="291"/>
      <c r="N665" s="291"/>
      <c r="O665" s="291"/>
      <c r="P665" s="291">
        <v>0</v>
      </c>
      <c r="Q665" s="291"/>
      <c r="R665" s="294">
        <f t="shared" si="556"/>
        <v>0</v>
      </c>
      <c r="S665" s="291"/>
      <c r="T665" s="291"/>
      <c r="U665" s="291"/>
      <c r="V665" s="291"/>
      <c r="W665" s="291"/>
      <c r="X665" s="291"/>
      <c r="Y665" s="291"/>
      <c r="Z665" s="291"/>
      <c r="AA665" s="294">
        <f t="shared" si="557"/>
        <v>0</v>
      </c>
      <c r="AB665" s="294">
        <f t="shared" si="496"/>
        <v>0</v>
      </c>
      <c r="AC665" s="115">
        <f t="shared" si="497"/>
        <v>0</v>
      </c>
    </row>
    <row r="666" spans="1:29" s="21" customFormat="1" ht="30" x14ac:dyDescent="0.2">
      <c r="A666" s="92"/>
      <c r="B666" s="143" t="s">
        <v>2154</v>
      </c>
      <c r="C666" s="144" t="s">
        <v>2155</v>
      </c>
      <c r="D666" s="291"/>
      <c r="E666" s="291">
        <f>SUM('ADICIONES  2018'!C666:K666)</f>
        <v>972886</v>
      </c>
      <c r="F666" s="291"/>
      <c r="G666" s="291"/>
      <c r="H666" s="291"/>
      <c r="I666" s="291"/>
      <c r="J666" s="291"/>
      <c r="K666" s="294">
        <f t="shared" si="520"/>
        <v>972886</v>
      </c>
      <c r="L666" s="291"/>
      <c r="M666" s="291"/>
      <c r="N666" s="291"/>
      <c r="O666" s="291"/>
      <c r="P666" s="291">
        <v>0</v>
      </c>
      <c r="Q666" s="291"/>
      <c r="R666" s="294">
        <f t="shared" si="556"/>
        <v>0</v>
      </c>
      <c r="S666" s="291"/>
      <c r="T666" s="291"/>
      <c r="U666" s="291"/>
      <c r="V666" s="291"/>
      <c r="W666" s="291"/>
      <c r="X666" s="291"/>
      <c r="Y666" s="291"/>
      <c r="Z666" s="291"/>
      <c r="AA666" s="294">
        <f t="shared" si="557"/>
        <v>0</v>
      </c>
      <c r="AB666" s="294">
        <f t="shared" si="496"/>
        <v>0</v>
      </c>
      <c r="AC666" s="115">
        <f t="shared" si="497"/>
        <v>0</v>
      </c>
    </row>
    <row r="667" spans="1:29" s="21" customFormat="1" ht="30" x14ac:dyDescent="0.2">
      <c r="A667" s="92"/>
      <c r="B667" s="143" t="s">
        <v>2156</v>
      </c>
      <c r="C667" s="144" t="s">
        <v>2157</v>
      </c>
      <c r="D667" s="291"/>
      <c r="E667" s="291">
        <f>SUM('ADICIONES  2018'!C667:K667)</f>
        <v>4408019</v>
      </c>
      <c r="F667" s="291"/>
      <c r="G667" s="291"/>
      <c r="H667" s="291"/>
      <c r="I667" s="291"/>
      <c r="J667" s="291"/>
      <c r="K667" s="294">
        <f t="shared" si="520"/>
        <v>4408019</v>
      </c>
      <c r="L667" s="291"/>
      <c r="M667" s="291"/>
      <c r="N667" s="291"/>
      <c r="O667" s="291"/>
      <c r="P667" s="291">
        <v>0</v>
      </c>
      <c r="Q667" s="291"/>
      <c r="R667" s="294">
        <f t="shared" si="556"/>
        <v>0</v>
      </c>
      <c r="S667" s="291"/>
      <c r="T667" s="291"/>
      <c r="U667" s="291"/>
      <c r="V667" s="291"/>
      <c r="W667" s="291"/>
      <c r="X667" s="291"/>
      <c r="Y667" s="291"/>
      <c r="Z667" s="291"/>
      <c r="AA667" s="294">
        <f t="shared" si="557"/>
        <v>0</v>
      </c>
      <c r="AB667" s="294">
        <f t="shared" si="496"/>
        <v>0</v>
      </c>
      <c r="AC667" s="115">
        <f t="shared" si="497"/>
        <v>0</v>
      </c>
    </row>
    <row r="668" spans="1:29" s="21" customFormat="1" ht="30" x14ac:dyDescent="0.2">
      <c r="A668" s="92"/>
      <c r="B668" s="143" t="s">
        <v>2158</v>
      </c>
      <c r="C668" s="144" t="s">
        <v>2159</v>
      </c>
      <c r="D668" s="291"/>
      <c r="E668" s="291">
        <f>SUM('ADICIONES  2018'!C668:K668)</f>
        <v>3706628</v>
      </c>
      <c r="F668" s="291"/>
      <c r="G668" s="291"/>
      <c r="H668" s="291"/>
      <c r="I668" s="291"/>
      <c r="J668" s="291"/>
      <c r="K668" s="294">
        <f t="shared" si="520"/>
        <v>3706628</v>
      </c>
      <c r="L668" s="291"/>
      <c r="M668" s="291"/>
      <c r="N668" s="291"/>
      <c r="O668" s="291"/>
      <c r="P668" s="291">
        <v>0</v>
      </c>
      <c r="Q668" s="291"/>
      <c r="R668" s="294">
        <f t="shared" si="556"/>
        <v>0</v>
      </c>
      <c r="S668" s="291"/>
      <c r="T668" s="291"/>
      <c r="U668" s="291"/>
      <c r="V668" s="291"/>
      <c r="W668" s="291"/>
      <c r="X668" s="291"/>
      <c r="Y668" s="291"/>
      <c r="Z668" s="291"/>
      <c r="AA668" s="294">
        <f t="shared" si="557"/>
        <v>0</v>
      </c>
      <c r="AB668" s="294">
        <f t="shared" si="496"/>
        <v>0</v>
      </c>
      <c r="AC668" s="115">
        <f t="shared" si="497"/>
        <v>0</v>
      </c>
    </row>
    <row r="669" spans="1:29" s="21" customFormat="1" ht="30" x14ac:dyDescent="0.2">
      <c r="A669" s="92"/>
      <c r="B669" s="143" t="s">
        <v>2160</v>
      </c>
      <c r="C669" s="144" t="s">
        <v>2161</v>
      </c>
      <c r="D669" s="291"/>
      <c r="E669" s="291">
        <f>SUM('ADICIONES  2018'!C669:K669)</f>
        <v>4082082</v>
      </c>
      <c r="F669" s="291"/>
      <c r="G669" s="291"/>
      <c r="H669" s="291"/>
      <c r="I669" s="291"/>
      <c r="J669" s="291"/>
      <c r="K669" s="294">
        <f t="shared" si="520"/>
        <v>4082082</v>
      </c>
      <c r="L669" s="291"/>
      <c r="M669" s="291"/>
      <c r="N669" s="291"/>
      <c r="O669" s="291"/>
      <c r="P669" s="291">
        <v>0</v>
      </c>
      <c r="Q669" s="291"/>
      <c r="R669" s="294">
        <f t="shared" si="556"/>
        <v>0</v>
      </c>
      <c r="S669" s="291"/>
      <c r="T669" s="291"/>
      <c r="U669" s="291"/>
      <c r="V669" s="291"/>
      <c r="W669" s="291"/>
      <c r="X669" s="291"/>
      <c r="Y669" s="291"/>
      <c r="Z669" s="291"/>
      <c r="AA669" s="294">
        <f t="shared" si="557"/>
        <v>0</v>
      </c>
      <c r="AB669" s="294">
        <f t="shared" si="496"/>
        <v>0</v>
      </c>
      <c r="AC669" s="115">
        <f t="shared" si="497"/>
        <v>0</v>
      </c>
    </row>
    <row r="670" spans="1:29" s="21" customFormat="1" ht="45" x14ac:dyDescent="0.2">
      <c r="A670" s="92"/>
      <c r="B670" s="143" t="s">
        <v>2162</v>
      </c>
      <c r="C670" s="144" t="s">
        <v>2163</v>
      </c>
      <c r="D670" s="291"/>
      <c r="E670" s="291">
        <f>SUM('ADICIONES  2018'!C670:K670)</f>
        <v>461188</v>
      </c>
      <c r="F670" s="291"/>
      <c r="G670" s="291"/>
      <c r="H670" s="291"/>
      <c r="I670" s="291"/>
      <c r="J670" s="291"/>
      <c r="K670" s="294">
        <f t="shared" si="520"/>
        <v>461188</v>
      </c>
      <c r="L670" s="291"/>
      <c r="M670" s="291"/>
      <c r="N670" s="291"/>
      <c r="O670" s="291"/>
      <c r="P670" s="291">
        <v>0</v>
      </c>
      <c r="Q670" s="291"/>
      <c r="R670" s="294">
        <f t="shared" si="556"/>
        <v>0</v>
      </c>
      <c r="S670" s="291"/>
      <c r="T670" s="291"/>
      <c r="U670" s="291"/>
      <c r="V670" s="291"/>
      <c r="W670" s="291"/>
      <c r="X670" s="291"/>
      <c r="Y670" s="291"/>
      <c r="Z670" s="291"/>
      <c r="AA670" s="294">
        <f t="shared" si="557"/>
        <v>0</v>
      </c>
      <c r="AB670" s="294">
        <f t="shared" si="496"/>
        <v>0</v>
      </c>
      <c r="AC670" s="115">
        <f t="shared" si="497"/>
        <v>0</v>
      </c>
    </row>
    <row r="671" spans="1:29" s="21" customFormat="1" ht="30" x14ac:dyDescent="0.2">
      <c r="A671" s="92"/>
      <c r="B671" s="143" t="s">
        <v>2164</v>
      </c>
      <c r="C671" s="144" t="s">
        <v>2165</v>
      </c>
      <c r="D671" s="291"/>
      <c r="E671" s="291">
        <f>SUM('ADICIONES  2018'!C671:K671)</f>
        <v>1235869</v>
      </c>
      <c r="F671" s="291"/>
      <c r="G671" s="291"/>
      <c r="H671" s="291"/>
      <c r="I671" s="291"/>
      <c r="J671" s="291"/>
      <c r="K671" s="294">
        <f t="shared" si="520"/>
        <v>1235869</v>
      </c>
      <c r="L671" s="291"/>
      <c r="M671" s="291"/>
      <c r="N671" s="291"/>
      <c r="O671" s="291"/>
      <c r="P671" s="291">
        <v>0</v>
      </c>
      <c r="Q671" s="291"/>
      <c r="R671" s="294">
        <f t="shared" si="556"/>
        <v>0</v>
      </c>
      <c r="S671" s="291"/>
      <c r="T671" s="291"/>
      <c r="U671" s="291"/>
      <c r="V671" s="291"/>
      <c r="W671" s="291"/>
      <c r="X671" s="291"/>
      <c r="Y671" s="291"/>
      <c r="Z671" s="291"/>
      <c r="AA671" s="294">
        <f t="shared" si="557"/>
        <v>0</v>
      </c>
      <c r="AB671" s="294">
        <f t="shared" si="496"/>
        <v>0</v>
      </c>
      <c r="AC671" s="115">
        <f t="shared" si="497"/>
        <v>0</v>
      </c>
    </row>
    <row r="672" spans="1:29" s="21" customFormat="1" ht="45" x14ac:dyDescent="0.2">
      <c r="A672" s="92"/>
      <c r="B672" s="143" t="s">
        <v>2166</v>
      </c>
      <c r="C672" s="144" t="s">
        <v>2167</v>
      </c>
      <c r="D672" s="291"/>
      <c r="E672" s="291">
        <f>SUM('ADICIONES  2018'!C672:K672)</f>
        <v>2358876</v>
      </c>
      <c r="F672" s="291"/>
      <c r="G672" s="291"/>
      <c r="H672" s="291"/>
      <c r="I672" s="291"/>
      <c r="J672" s="291"/>
      <c r="K672" s="294">
        <f t="shared" si="520"/>
        <v>2358876</v>
      </c>
      <c r="L672" s="291"/>
      <c r="M672" s="291"/>
      <c r="N672" s="291"/>
      <c r="O672" s="291"/>
      <c r="P672" s="291">
        <v>0</v>
      </c>
      <c r="Q672" s="291"/>
      <c r="R672" s="294">
        <f t="shared" si="556"/>
        <v>0</v>
      </c>
      <c r="S672" s="291"/>
      <c r="T672" s="291"/>
      <c r="U672" s="291"/>
      <c r="V672" s="291"/>
      <c r="W672" s="291"/>
      <c r="X672" s="291"/>
      <c r="Y672" s="291"/>
      <c r="Z672" s="291"/>
      <c r="AA672" s="294">
        <f t="shared" si="557"/>
        <v>0</v>
      </c>
      <c r="AB672" s="294">
        <f t="shared" si="496"/>
        <v>0</v>
      </c>
      <c r="AC672" s="115">
        <f t="shared" si="497"/>
        <v>0</v>
      </c>
    </row>
    <row r="673" spans="1:29" s="21" customFormat="1" ht="45" x14ac:dyDescent="0.2">
      <c r="A673" s="92"/>
      <c r="B673" s="143" t="s">
        <v>2168</v>
      </c>
      <c r="C673" s="144" t="s">
        <v>2169</v>
      </c>
      <c r="D673" s="291"/>
      <c r="E673" s="291">
        <f>SUM('ADICIONES  2018'!C673:K673)</f>
        <v>2283993</v>
      </c>
      <c r="F673" s="291"/>
      <c r="G673" s="291"/>
      <c r="H673" s="291"/>
      <c r="I673" s="291"/>
      <c r="J673" s="291"/>
      <c r="K673" s="294">
        <f t="shared" si="520"/>
        <v>2283993</v>
      </c>
      <c r="L673" s="291"/>
      <c r="M673" s="291"/>
      <c r="N673" s="291"/>
      <c r="O673" s="291"/>
      <c r="P673" s="291">
        <v>0</v>
      </c>
      <c r="Q673" s="291"/>
      <c r="R673" s="294">
        <f t="shared" si="556"/>
        <v>0</v>
      </c>
      <c r="S673" s="291"/>
      <c r="T673" s="291"/>
      <c r="U673" s="291"/>
      <c r="V673" s="291"/>
      <c r="W673" s="291"/>
      <c r="X673" s="291"/>
      <c r="Y673" s="291"/>
      <c r="Z673" s="291"/>
      <c r="AA673" s="294">
        <f t="shared" si="557"/>
        <v>0</v>
      </c>
      <c r="AB673" s="294">
        <f t="shared" si="496"/>
        <v>0</v>
      </c>
      <c r="AC673" s="115">
        <f t="shared" si="497"/>
        <v>0</v>
      </c>
    </row>
    <row r="674" spans="1:29" s="21" customFormat="1" ht="30" x14ac:dyDescent="0.2">
      <c r="A674" s="92"/>
      <c r="B674" s="143" t="s">
        <v>2170</v>
      </c>
      <c r="C674" s="144" t="s">
        <v>2171</v>
      </c>
      <c r="D674" s="291"/>
      <c r="E674" s="291">
        <f>SUM('ADICIONES  2018'!C674:K674)</f>
        <v>2752692</v>
      </c>
      <c r="F674" s="291"/>
      <c r="G674" s="291"/>
      <c r="H674" s="291"/>
      <c r="I674" s="291"/>
      <c r="J674" s="291"/>
      <c r="K674" s="294">
        <f t="shared" si="520"/>
        <v>2752692</v>
      </c>
      <c r="L674" s="291"/>
      <c r="M674" s="291"/>
      <c r="N674" s="291"/>
      <c r="O674" s="291"/>
      <c r="P674" s="291">
        <v>0</v>
      </c>
      <c r="Q674" s="291"/>
      <c r="R674" s="294">
        <f t="shared" si="556"/>
        <v>0</v>
      </c>
      <c r="S674" s="291"/>
      <c r="T674" s="291"/>
      <c r="U674" s="291"/>
      <c r="V674" s="291"/>
      <c r="W674" s="291"/>
      <c r="X674" s="291"/>
      <c r="Y674" s="291"/>
      <c r="Z674" s="291"/>
      <c r="AA674" s="294">
        <f t="shared" si="557"/>
        <v>0</v>
      </c>
      <c r="AB674" s="294">
        <f t="shared" si="496"/>
        <v>0</v>
      </c>
      <c r="AC674" s="115">
        <f t="shared" si="497"/>
        <v>0</v>
      </c>
    </row>
    <row r="675" spans="1:29" s="21" customFormat="1" ht="30" x14ac:dyDescent="0.2">
      <c r="A675" s="92"/>
      <c r="B675" s="143" t="s">
        <v>2172</v>
      </c>
      <c r="C675" s="144" t="s">
        <v>2173</v>
      </c>
      <c r="D675" s="291"/>
      <c r="E675" s="291">
        <f>SUM('ADICIONES  2018'!C675:K675)</f>
        <v>2553366</v>
      </c>
      <c r="F675" s="291"/>
      <c r="G675" s="291"/>
      <c r="H675" s="291"/>
      <c r="I675" s="291"/>
      <c r="J675" s="291"/>
      <c r="K675" s="294">
        <f t="shared" si="520"/>
        <v>2553366</v>
      </c>
      <c r="L675" s="291"/>
      <c r="M675" s="291"/>
      <c r="N675" s="291"/>
      <c r="O675" s="291"/>
      <c r="P675" s="291">
        <v>0</v>
      </c>
      <c r="Q675" s="291"/>
      <c r="R675" s="294">
        <f t="shared" si="556"/>
        <v>0</v>
      </c>
      <c r="S675" s="291"/>
      <c r="T675" s="291"/>
      <c r="U675" s="291"/>
      <c r="V675" s="291"/>
      <c r="W675" s="291"/>
      <c r="X675" s="291"/>
      <c r="Y675" s="291"/>
      <c r="Z675" s="291"/>
      <c r="AA675" s="294">
        <f t="shared" si="557"/>
        <v>0</v>
      </c>
      <c r="AB675" s="294">
        <f t="shared" si="496"/>
        <v>0</v>
      </c>
      <c r="AC675" s="115">
        <f t="shared" si="497"/>
        <v>0</v>
      </c>
    </row>
    <row r="676" spans="1:29" s="21" customFormat="1" ht="45" x14ac:dyDescent="0.2">
      <c r="A676" s="92"/>
      <c r="B676" s="143" t="s">
        <v>2174</v>
      </c>
      <c r="C676" s="144" t="s">
        <v>2175</v>
      </c>
      <c r="D676" s="291"/>
      <c r="E676" s="291">
        <f>SUM('ADICIONES  2018'!C676:K676)</f>
        <v>3179047</v>
      </c>
      <c r="F676" s="291"/>
      <c r="G676" s="291"/>
      <c r="H676" s="291"/>
      <c r="I676" s="291"/>
      <c r="J676" s="291"/>
      <c r="K676" s="294">
        <f t="shared" si="520"/>
        <v>3179047</v>
      </c>
      <c r="L676" s="291"/>
      <c r="M676" s="291"/>
      <c r="N676" s="291"/>
      <c r="O676" s="291"/>
      <c r="P676" s="291">
        <v>0</v>
      </c>
      <c r="Q676" s="291"/>
      <c r="R676" s="294">
        <f t="shared" si="556"/>
        <v>0</v>
      </c>
      <c r="S676" s="291"/>
      <c r="T676" s="291"/>
      <c r="U676" s="291"/>
      <c r="V676" s="291"/>
      <c r="W676" s="291"/>
      <c r="X676" s="291"/>
      <c r="Y676" s="291"/>
      <c r="Z676" s="291"/>
      <c r="AA676" s="294">
        <f t="shared" si="557"/>
        <v>0</v>
      </c>
      <c r="AB676" s="294">
        <f t="shared" si="496"/>
        <v>0</v>
      </c>
      <c r="AC676" s="115">
        <f t="shared" si="497"/>
        <v>0</v>
      </c>
    </row>
    <row r="677" spans="1:29" s="21" customFormat="1" ht="45" x14ac:dyDescent="0.2">
      <c r="A677" s="92"/>
      <c r="B677" s="143" t="s">
        <v>2176</v>
      </c>
      <c r="C677" s="144" t="s">
        <v>2177</v>
      </c>
      <c r="D677" s="291"/>
      <c r="E677" s="291">
        <f>SUM('ADICIONES  2018'!C677:K677)</f>
        <v>659781276</v>
      </c>
      <c r="F677" s="291"/>
      <c r="G677" s="291"/>
      <c r="H677" s="291"/>
      <c r="I677" s="291"/>
      <c r="J677" s="291"/>
      <c r="K677" s="294">
        <f t="shared" si="520"/>
        <v>659781276</v>
      </c>
      <c r="L677" s="291"/>
      <c r="M677" s="291"/>
      <c r="N677" s="291"/>
      <c r="O677" s="291"/>
      <c r="P677" s="291">
        <v>0</v>
      </c>
      <c r="Q677" s="291"/>
      <c r="R677" s="294">
        <f t="shared" si="556"/>
        <v>0</v>
      </c>
      <c r="S677" s="291"/>
      <c r="T677" s="291"/>
      <c r="U677" s="291"/>
      <c r="V677" s="291"/>
      <c r="W677" s="291"/>
      <c r="X677" s="291"/>
      <c r="Y677" s="291"/>
      <c r="Z677" s="291"/>
      <c r="AA677" s="294">
        <f t="shared" si="557"/>
        <v>0</v>
      </c>
      <c r="AB677" s="294">
        <f t="shared" si="496"/>
        <v>0</v>
      </c>
      <c r="AC677" s="115">
        <f t="shared" si="497"/>
        <v>0</v>
      </c>
    </row>
    <row r="678" spans="1:29" s="21" customFormat="1" ht="30" x14ac:dyDescent="0.2">
      <c r="A678" s="92"/>
      <c r="B678" s="143" t="s">
        <v>2178</v>
      </c>
      <c r="C678" s="144" t="s">
        <v>2179</v>
      </c>
      <c r="D678" s="291"/>
      <c r="E678" s="291">
        <f>SUM('ADICIONES  2018'!C678:K678)</f>
        <v>600447556.71000004</v>
      </c>
      <c r="F678" s="291"/>
      <c r="G678" s="291"/>
      <c r="H678" s="291"/>
      <c r="I678" s="291"/>
      <c r="J678" s="291"/>
      <c r="K678" s="294">
        <f t="shared" si="520"/>
        <v>600447556.71000004</v>
      </c>
      <c r="L678" s="291"/>
      <c r="M678" s="291"/>
      <c r="N678" s="291"/>
      <c r="O678" s="291"/>
      <c r="P678" s="291">
        <v>0</v>
      </c>
      <c r="Q678" s="291"/>
      <c r="R678" s="294">
        <f t="shared" si="556"/>
        <v>0</v>
      </c>
      <c r="S678" s="291"/>
      <c r="T678" s="291"/>
      <c r="U678" s="291"/>
      <c r="V678" s="291"/>
      <c r="W678" s="291"/>
      <c r="X678" s="291"/>
      <c r="Y678" s="291"/>
      <c r="Z678" s="291"/>
      <c r="AA678" s="294">
        <f t="shared" si="557"/>
        <v>0</v>
      </c>
      <c r="AB678" s="294">
        <f t="shared" si="496"/>
        <v>0</v>
      </c>
      <c r="AC678" s="115">
        <f t="shared" si="497"/>
        <v>0</v>
      </c>
    </row>
    <row r="679" spans="1:29" s="21" customFormat="1" ht="30" x14ac:dyDescent="0.2">
      <c r="A679" s="92"/>
      <c r="B679" s="143" t="s">
        <v>2180</v>
      </c>
      <c r="C679" s="144" t="s">
        <v>2181</v>
      </c>
      <c r="D679" s="291"/>
      <c r="E679" s="291">
        <f>SUM('ADICIONES  2018'!C679:K679)</f>
        <v>33000646.48</v>
      </c>
      <c r="F679" s="291"/>
      <c r="G679" s="291"/>
      <c r="H679" s="291"/>
      <c r="I679" s="291"/>
      <c r="J679" s="291"/>
      <c r="K679" s="294">
        <f t="shared" si="520"/>
        <v>33000646.48</v>
      </c>
      <c r="L679" s="291"/>
      <c r="M679" s="291"/>
      <c r="N679" s="291"/>
      <c r="O679" s="291"/>
      <c r="P679" s="291">
        <v>0</v>
      </c>
      <c r="Q679" s="291"/>
      <c r="R679" s="294">
        <f t="shared" si="556"/>
        <v>0</v>
      </c>
      <c r="S679" s="291"/>
      <c r="T679" s="291"/>
      <c r="U679" s="291"/>
      <c r="V679" s="291"/>
      <c r="W679" s="291"/>
      <c r="X679" s="291"/>
      <c r="Y679" s="291"/>
      <c r="Z679" s="291"/>
      <c r="AA679" s="294">
        <f t="shared" si="557"/>
        <v>0</v>
      </c>
      <c r="AB679" s="294">
        <f t="shared" si="496"/>
        <v>0</v>
      </c>
      <c r="AC679" s="115">
        <f t="shared" si="497"/>
        <v>0</v>
      </c>
    </row>
    <row r="680" spans="1:29" s="21" customFormat="1" ht="30" x14ac:dyDescent="0.2">
      <c r="A680" s="92"/>
      <c r="B680" s="143" t="s">
        <v>2182</v>
      </c>
      <c r="C680" s="144" t="s">
        <v>2183</v>
      </c>
      <c r="D680" s="291"/>
      <c r="E680" s="291">
        <f>SUM('ADICIONES  2018'!C680:K680)</f>
        <v>200000000</v>
      </c>
      <c r="F680" s="291"/>
      <c r="G680" s="291"/>
      <c r="H680" s="291"/>
      <c r="I680" s="291"/>
      <c r="J680" s="291"/>
      <c r="K680" s="294">
        <f t="shared" si="520"/>
        <v>200000000</v>
      </c>
      <c r="L680" s="291"/>
      <c r="M680" s="291"/>
      <c r="N680" s="291"/>
      <c r="O680" s="291"/>
      <c r="P680" s="291">
        <v>0</v>
      </c>
      <c r="Q680" s="291"/>
      <c r="R680" s="294">
        <f t="shared" si="556"/>
        <v>0</v>
      </c>
      <c r="S680" s="291"/>
      <c r="T680" s="291"/>
      <c r="U680" s="291"/>
      <c r="V680" s="291"/>
      <c r="W680" s="291"/>
      <c r="X680" s="291"/>
      <c r="Y680" s="291"/>
      <c r="Z680" s="291"/>
      <c r="AA680" s="294">
        <f t="shared" si="557"/>
        <v>0</v>
      </c>
      <c r="AB680" s="294">
        <f t="shared" si="496"/>
        <v>0</v>
      </c>
      <c r="AC680" s="115">
        <f t="shared" si="497"/>
        <v>0</v>
      </c>
    </row>
    <row r="681" spans="1:29" s="21" customFormat="1" ht="60" x14ac:dyDescent="0.2">
      <c r="A681" s="92"/>
      <c r="B681" s="143" t="s">
        <v>2184</v>
      </c>
      <c r="C681" s="144" t="s">
        <v>2185</v>
      </c>
      <c r="D681" s="291"/>
      <c r="E681" s="291">
        <f>SUM('ADICIONES  2018'!C681:K681)</f>
        <v>30591410.09</v>
      </c>
      <c r="F681" s="291">
        <v>30591410.09</v>
      </c>
      <c r="G681" s="291"/>
      <c r="H681" s="291"/>
      <c r="I681" s="291"/>
      <c r="J681" s="291"/>
      <c r="K681" s="294">
        <f t="shared" si="520"/>
        <v>0</v>
      </c>
      <c r="L681" s="291"/>
      <c r="M681" s="291"/>
      <c r="N681" s="291"/>
      <c r="O681" s="291"/>
      <c r="P681" s="291">
        <v>0</v>
      </c>
      <c r="Q681" s="291"/>
      <c r="R681" s="294">
        <f t="shared" si="556"/>
        <v>0</v>
      </c>
      <c r="S681" s="291"/>
      <c r="T681" s="291"/>
      <c r="U681" s="291"/>
      <c r="V681" s="291"/>
      <c r="W681" s="291"/>
      <c r="X681" s="291"/>
      <c r="Y681" s="291"/>
      <c r="Z681" s="291"/>
      <c r="AA681" s="294">
        <f t="shared" si="557"/>
        <v>0</v>
      </c>
      <c r="AB681" s="294">
        <f t="shared" si="496"/>
        <v>0</v>
      </c>
      <c r="AC681" s="115">
        <v>0</v>
      </c>
    </row>
    <row r="682" spans="1:29" s="79" customFormat="1" ht="31.5" x14ac:dyDescent="0.2">
      <c r="A682" s="412"/>
      <c r="B682" s="135" t="s">
        <v>941</v>
      </c>
      <c r="C682" s="140" t="s">
        <v>1567</v>
      </c>
      <c r="D682" s="106">
        <f>SUM(D683:D686)</f>
        <v>0</v>
      </c>
      <c r="E682" s="106">
        <f>SUM('ADICIONES  2018'!C682:K682)</f>
        <v>60340899741.319992</v>
      </c>
      <c r="F682" s="106">
        <f t="shared" ref="F682:J682" si="558">SUM(F683:F686)</f>
        <v>0</v>
      </c>
      <c r="G682" s="106">
        <f t="shared" si="558"/>
        <v>0</v>
      </c>
      <c r="H682" s="106">
        <f t="shared" si="558"/>
        <v>0</v>
      </c>
      <c r="I682" s="106">
        <f t="shared" si="558"/>
        <v>0</v>
      </c>
      <c r="J682" s="106">
        <f t="shared" si="558"/>
        <v>0</v>
      </c>
      <c r="K682" s="290">
        <f t="shared" si="520"/>
        <v>60340899741.319992</v>
      </c>
      <c r="L682" s="106">
        <f t="shared" ref="L682:Q682" si="559">SUM(L683:L686)</f>
        <v>0</v>
      </c>
      <c r="M682" s="106">
        <f t="shared" si="559"/>
        <v>0</v>
      </c>
      <c r="N682" s="106">
        <f t="shared" si="559"/>
        <v>0</v>
      </c>
      <c r="O682" s="106">
        <f t="shared" si="559"/>
        <v>0</v>
      </c>
      <c r="P682" s="106">
        <f t="shared" si="559"/>
        <v>24010525714.349998</v>
      </c>
      <c r="Q682" s="106">
        <f t="shared" si="559"/>
        <v>0</v>
      </c>
      <c r="R682" s="290">
        <f t="shared" si="522"/>
        <v>24010525714.349998</v>
      </c>
      <c r="S682" s="106">
        <f t="shared" ref="S682:Z682" si="560">SUM(S683:S686)</f>
        <v>0</v>
      </c>
      <c r="T682" s="106">
        <f t="shared" si="560"/>
        <v>0</v>
      </c>
      <c r="U682" s="106">
        <f t="shared" si="560"/>
        <v>14265088298.299999</v>
      </c>
      <c r="V682" s="106">
        <f t="shared" si="560"/>
        <v>0</v>
      </c>
      <c r="W682" s="106">
        <f t="shared" si="560"/>
        <v>0</v>
      </c>
      <c r="X682" s="106">
        <f t="shared" si="560"/>
        <v>0</v>
      </c>
      <c r="Y682" s="106">
        <f t="shared" si="560"/>
        <v>-11691482332.09</v>
      </c>
      <c r="Z682" s="106">
        <f t="shared" si="560"/>
        <v>0</v>
      </c>
      <c r="AA682" s="290">
        <f t="shared" si="549"/>
        <v>2573605966.2099991</v>
      </c>
      <c r="AB682" s="290">
        <f t="shared" si="496"/>
        <v>26584131680.559998</v>
      </c>
      <c r="AC682" s="105">
        <f t="shared" si="497"/>
        <v>0.4405657157007194</v>
      </c>
    </row>
    <row r="683" spans="1:29" ht="28.5" x14ac:dyDescent="0.2">
      <c r="B683" s="143" t="s">
        <v>942</v>
      </c>
      <c r="C683" s="139" t="s">
        <v>1568</v>
      </c>
      <c r="D683" s="295">
        <v>0</v>
      </c>
      <c r="E683" s="291">
        <f>SUM('ADICIONES  2018'!C683:K683)</f>
        <v>243113730.25999999</v>
      </c>
      <c r="F683" s="295"/>
      <c r="G683" s="295"/>
      <c r="H683" s="295"/>
      <c r="I683" s="295"/>
      <c r="J683" s="295"/>
      <c r="K683" s="292">
        <f t="shared" si="520"/>
        <v>243113730.25999999</v>
      </c>
      <c r="L683" s="295"/>
      <c r="M683" s="295"/>
      <c r="N683" s="295"/>
      <c r="O683" s="295"/>
      <c r="P683" s="295">
        <v>243113730.25999999</v>
      </c>
      <c r="Q683" s="295"/>
      <c r="R683" s="292">
        <f t="shared" si="522"/>
        <v>243113730.25999999</v>
      </c>
      <c r="S683" s="295"/>
      <c r="T683" s="295"/>
      <c r="U683" s="295"/>
      <c r="V683" s="295"/>
      <c r="W683" s="295"/>
      <c r="X683" s="295"/>
      <c r="Y683" s="295"/>
      <c r="Z683" s="295"/>
      <c r="AA683" s="292">
        <f t="shared" si="549"/>
        <v>0</v>
      </c>
      <c r="AB683" s="292">
        <f t="shared" si="496"/>
        <v>243113730.25999999</v>
      </c>
      <c r="AC683" s="37">
        <f t="shared" si="497"/>
        <v>1</v>
      </c>
    </row>
    <row r="684" spans="1:29" s="21" customFormat="1" ht="30" x14ac:dyDescent="0.2">
      <c r="A684" s="92"/>
      <c r="B684" s="143" t="s">
        <v>942</v>
      </c>
      <c r="C684" s="144" t="s">
        <v>1568</v>
      </c>
      <c r="D684" s="291">
        <v>0</v>
      </c>
      <c r="E684" s="291">
        <f>SUM('ADICIONES  2018'!C684:K684)</f>
        <v>16998607686.34</v>
      </c>
      <c r="F684" s="291"/>
      <c r="G684" s="291"/>
      <c r="H684" s="291"/>
      <c r="I684" s="291"/>
      <c r="J684" s="291"/>
      <c r="K684" s="294">
        <f t="shared" si="520"/>
        <v>16998607686.34</v>
      </c>
      <c r="L684" s="291"/>
      <c r="M684" s="291"/>
      <c r="N684" s="291"/>
      <c r="O684" s="291"/>
      <c r="P684" s="291">
        <v>12075929652</v>
      </c>
      <c r="Q684" s="291"/>
      <c r="R684" s="294">
        <f t="shared" si="522"/>
        <v>12075929652</v>
      </c>
      <c r="S684" s="291"/>
      <c r="T684" s="291"/>
      <c r="U684" s="291">
        <v>3300000000</v>
      </c>
      <c r="V684" s="291"/>
      <c r="W684" s="291"/>
      <c r="X684" s="291"/>
      <c r="Y684" s="291"/>
      <c r="Z684" s="291"/>
      <c r="AA684" s="294">
        <f t="shared" si="549"/>
        <v>3300000000</v>
      </c>
      <c r="AB684" s="294">
        <f t="shared" si="496"/>
        <v>15375929652</v>
      </c>
      <c r="AC684" s="115">
        <f t="shared" si="497"/>
        <v>0.90454053271410129</v>
      </c>
    </row>
    <row r="685" spans="1:29" s="21" customFormat="1" ht="30" x14ac:dyDescent="0.2">
      <c r="A685" s="92"/>
      <c r="B685" s="143" t="s">
        <v>942</v>
      </c>
      <c r="C685" s="144" t="s">
        <v>1568</v>
      </c>
      <c r="D685" s="291"/>
      <c r="E685" s="291">
        <f>SUM('ADICIONES  2018'!C685:K685)</f>
        <v>32134090026.419998</v>
      </c>
      <c r="F685" s="291"/>
      <c r="G685" s="291"/>
      <c r="H685" s="291"/>
      <c r="I685" s="291"/>
      <c r="J685" s="291"/>
      <c r="K685" s="294">
        <f t="shared" si="520"/>
        <v>32134090026.419998</v>
      </c>
      <c r="L685" s="291"/>
      <c r="M685" s="291"/>
      <c r="N685" s="291"/>
      <c r="O685" s="291"/>
      <c r="P685" s="291">
        <v>11691482332.09</v>
      </c>
      <c r="Q685" s="291"/>
      <c r="R685" s="294">
        <f t="shared" si="522"/>
        <v>11691482332.09</v>
      </c>
      <c r="S685" s="291"/>
      <c r="T685" s="291"/>
      <c r="U685" s="291"/>
      <c r="V685" s="291"/>
      <c r="W685" s="291"/>
      <c r="X685" s="291"/>
      <c r="Y685" s="291">
        <v>-11691482332.09</v>
      </c>
      <c r="Z685" s="291"/>
      <c r="AA685" s="294">
        <f t="shared" si="549"/>
        <v>-11691482332.09</v>
      </c>
      <c r="AB685" s="294">
        <f t="shared" si="496"/>
        <v>0</v>
      </c>
      <c r="AC685" s="115">
        <f t="shared" si="497"/>
        <v>0</v>
      </c>
    </row>
    <row r="686" spans="1:29" s="21" customFormat="1" ht="30" x14ac:dyDescent="0.2">
      <c r="A686" s="92"/>
      <c r="B686" s="143" t="s">
        <v>942</v>
      </c>
      <c r="C686" s="144" t="s">
        <v>1568</v>
      </c>
      <c r="D686" s="291"/>
      <c r="E686" s="291">
        <f>SUM('ADICIONES  2018'!C686:K686)</f>
        <v>10965088298.299999</v>
      </c>
      <c r="F686" s="291"/>
      <c r="G686" s="291"/>
      <c r="H686" s="291"/>
      <c r="I686" s="291"/>
      <c r="J686" s="291"/>
      <c r="K686" s="294">
        <f t="shared" si="520"/>
        <v>10965088298.299999</v>
      </c>
      <c r="L686" s="291"/>
      <c r="M686" s="291"/>
      <c r="N686" s="291"/>
      <c r="O686" s="291"/>
      <c r="P686" s="291">
        <v>0</v>
      </c>
      <c r="Q686" s="291"/>
      <c r="R686" s="294">
        <f t="shared" si="522"/>
        <v>0</v>
      </c>
      <c r="S686" s="291"/>
      <c r="T686" s="291"/>
      <c r="U686" s="291">
        <v>10965088298.299999</v>
      </c>
      <c r="V686" s="291"/>
      <c r="W686" s="291"/>
      <c r="X686" s="291"/>
      <c r="Y686" s="291"/>
      <c r="Z686" s="291"/>
      <c r="AA686" s="294">
        <f t="shared" si="549"/>
        <v>10965088298.299999</v>
      </c>
      <c r="AB686" s="294">
        <f t="shared" si="496"/>
        <v>10965088298.299999</v>
      </c>
      <c r="AC686" s="115">
        <f t="shared" si="497"/>
        <v>1</v>
      </c>
    </row>
    <row r="687" spans="1:29" s="79" customFormat="1" ht="15.75" x14ac:dyDescent="0.2">
      <c r="A687" s="412"/>
      <c r="B687" s="135" t="s">
        <v>943</v>
      </c>
      <c r="C687" s="140" t="s">
        <v>1569</v>
      </c>
      <c r="D687" s="106">
        <f>SUM(D688:D689)</f>
        <v>0</v>
      </c>
      <c r="E687" s="106">
        <f>SUM('ADICIONES  2018'!C687:K687)</f>
        <v>483646577.48000002</v>
      </c>
      <c r="F687" s="106">
        <f t="shared" ref="F687:J687" si="561">SUM(F688:F689)</f>
        <v>0</v>
      </c>
      <c r="G687" s="106">
        <f t="shared" si="561"/>
        <v>0</v>
      </c>
      <c r="H687" s="106">
        <f t="shared" si="561"/>
        <v>0</v>
      </c>
      <c r="I687" s="106">
        <f t="shared" si="561"/>
        <v>0</v>
      </c>
      <c r="J687" s="106">
        <f t="shared" si="561"/>
        <v>0</v>
      </c>
      <c r="K687" s="290">
        <f t="shared" si="520"/>
        <v>483646577.48000002</v>
      </c>
      <c r="L687" s="106">
        <f t="shared" ref="L687:Q687" si="562">SUM(L688:L689)</f>
        <v>0</v>
      </c>
      <c r="M687" s="106">
        <f t="shared" si="562"/>
        <v>0</v>
      </c>
      <c r="N687" s="106">
        <f t="shared" si="562"/>
        <v>0</v>
      </c>
      <c r="O687" s="106">
        <f t="shared" si="562"/>
        <v>0</v>
      </c>
      <c r="P687" s="106">
        <f t="shared" si="562"/>
        <v>483646577.48000002</v>
      </c>
      <c r="Q687" s="106">
        <f t="shared" si="562"/>
        <v>0</v>
      </c>
      <c r="R687" s="290">
        <f t="shared" si="522"/>
        <v>483646577.48000002</v>
      </c>
      <c r="S687" s="106">
        <f t="shared" ref="S687:Y687" si="563">SUM(S688:S689)</f>
        <v>0</v>
      </c>
      <c r="T687" s="106">
        <f t="shared" si="563"/>
        <v>0</v>
      </c>
      <c r="U687" s="106">
        <f t="shared" si="563"/>
        <v>0</v>
      </c>
      <c r="V687" s="106">
        <f t="shared" si="563"/>
        <v>0</v>
      </c>
      <c r="W687" s="106">
        <f t="shared" si="563"/>
        <v>0</v>
      </c>
      <c r="X687" s="106">
        <f t="shared" si="563"/>
        <v>0</v>
      </c>
      <c r="Y687" s="106">
        <f t="shared" si="563"/>
        <v>0</v>
      </c>
      <c r="Z687" s="106">
        <f>SUM(Z688:Z689)</f>
        <v>0</v>
      </c>
      <c r="AA687" s="290">
        <f t="shared" si="549"/>
        <v>0</v>
      </c>
      <c r="AB687" s="290">
        <f t="shared" si="496"/>
        <v>483646577.48000002</v>
      </c>
      <c r="AC687" s="105">
        <f t="shared" si="497"/>
        <v>1</v>
      </c>
    </row>
    <row r="688" spans="1:29" x14ac:dyDescent="0.2">
      <c r="B688" s="136" t="s">
        <v>944</v>
      </c>
      <c r="C688" s="139" t="s">
        <v>1569</v>
      </c>
      <c r="D688" s="295">
        <v>0</v>
      </c>
      <c r="E688" s="291">
        <f>SUM('ADICIONES  2018'!C688:K688)</f>
        <v>376478681</v>
      </c>
      <c r="F688" s="295"/>
      <c r="G688" s="295"/>
      <c r="H688" s="295"/>
      <c r="I688" s="295"/>
      <c r="J688" s="295"/>
      <c r="K688" s="292">
        <f t="shared" si="520"/>
        <v>376478681</v>
      </c>
      <c r="L688" s="295"/>
      <c r="M688" s="295"/>
      <c r="N688" s="295"/>
      <c r="O688" s="295"/>
      <c r="P688" s="295">
        <v>376478681</v>
      </c>
      <c r="Q688" s="295"/>
      <c r="R688" s="292">
        <f t="shared" si="522"/>
        <v>376478681</v>
      </c>
      <c r="S688" s="295"/>
      <c r="T688" s="295"/>
      <c r="U688" s="295"/>
      <c r="V688" s="295"/>
      <c r="W688" s="295"/>
      <c r="X688" s="295"/>
      <c r="Y688" s="295"/>
      <c r="Z688" s="295"/>
      <c r="AA688" s="292">
        <f t="shared" si="549"/>
        <v>0</v>
      </c>
      <c r="AB688" s="292">
        <f t="shared" si="496"/>
        <v>376478681</v>
      </c>
      <c r="AC688" s="37">
        <f t="shared" si="497"/>
        <v>1</v>
      </c>
    </row>
    <row r="689" spans="1:29" x14ac:dyDescent="0.2">
      <c r="B689" s="136" t="s">
        <v>944</v>
      </c>
      <c r="C689" s="139" t="s">
        <v>1569</v>
      </c>
      <c r="D689" s="295"/>
      <c r="E689" s="291">
        <f>SUM('ADICIONES  2018'!C689:K689)</f>
        <v>107167896.48</v>
      </c>
      <c r="F689" s="295"/>
      <c r="G689" s="295"/>
      <c r="H689" s="295"/>
      <c r="I689" s="295"/>
      <c r="J689" s="295"/>
      <c r="K689" s="292">
        <f t="shared" si="520"/>
        <v>107167896.48</v>
      </c>
      <c r="L689" s="295"/>
      <c r="M689" s="295"/>
      <c r="N689" s="295"/>
      <c r="O689" s="295"/>
      <c r="P689" s="295">
        <v>107167896.48</v>
      </c>
      <c r="Q689" s="295"/>
      <c r="R689" s="292">
        <f t="shared" si="522"/>
        <v>107167896.48</v>
      </c>
      <c r="S689" s="295"/>
      <c r="T689" s="295"/>
      <c r="U689" s="295"/>
      <c r="V689" s="295"/>
      <c r="W689" s="295"/>
      <c r="X689" s="295"/>
      <c r="Y689" s="295"/>
      <c r="Z689" s="295"/>
      <c r="AA689" s="292">
        <f t="shared" si="549"/>
        <v>0</v>
      </c>
      <c r="AB689" s="292">
        <f t="shared" si="496"/>
        <v>107167896.48</v>
      </c>
      <c r="AC689" s="37">
        <f t="shared" si="497"/>
        <v>1</v>
      </c>
    </row>
    <row r="690" spans="1:29" s="79" customFormat="1" ht="15.75" x14ac:dyDescent="0.2">
      <c r="A690" s="412"/>
      <c r="B690" s="135" t="s">
        <v>945</v>
      </c>
      <c r="C690" s="140" t="s">
        <v>1570</v>
      </c>
      <c r="D690" s="106">
        <f>SUM(D691:D692)</f>
        <v>0</v>
      </c>
      <c r="E690" s="106">
        <f>SUM('ADICIONES  2018'!C690:K690)</f>
        <v>656881443</v>
      </c>
      <c r="F690" s="106">
        <f t="shared" ref="F690:J690" si="564">SUM(F691:F692)</f>
        <v>0</v>
      </c>
      <c r="G690" s="106">
        <f t="shared" si="564"/>
        <v>0</v>
      </c>
      <c r="H690" s="106">
        <f t="shared" si="564"/>
        <v>0</v>
      </c>
      <c r="I690" s="106">
        <f t="shared" si="564"/>
        <v>0</v>
      </c>
      <c r="J690" s="106">
        <f t="shared" si="564"/>
        <v>0</v>
      </c>
      <c r="K690" s="290">
        <f t="shared" si="520"/>
        <v>656881443</v>
      </c>
      <c r="L690" s="106">
        <f t="shared" ref="L690:Q690" si="565">SUM(L691:L692)</f>
        <v>0</v>
      </c>
      <c r="M690" s="106">
        <f t="shared" si="565"/>
        <v>0</v>
      </c>
      <c r="N690" s="106">
        <f t="shared" si="565"/>
        <v>0</v>
      </c>
      <c r="O690" s="106">
        <f t="shared" si="565"/>
        <v>0</v>
      </c>
      <c r="P690" s="106">
        <f t="shared" si="565"/>
        <v>656881443</v>
      </c>
      <c r="Q690" s="106">
        <f t="shared" si="565"/>
        <v>0</v>
      </c>
      <c r="R690" s="290">
        <f t="shared" si="522"/>
        <v>656881443</v>
      </c>
      <c r="S690" s="106">
        <f t="shared" ref="S690:Z690" si="566">SUM(S691:S692)</f>
        <v>0</v>
      </c>
      <c r="T690" s="106">
        <f t="shared" si="566"/>
        <v>0</v>
      </c>
      <c r="U690" s="106">
        <f t="shared" si="566"/>
        <v>0</v>
      </c>
      <c r="V690" s="106">
        <f t="shared" si="566"/>
        <v>0</v>
      </c>
      <c r="W690" s="106">
        <f t="shared" si="566"/>
        <v>0</v>
      </c>
      <c r="X690" s="106">
        <f t="shared" si="566"/>
        <v>0</v>
      </c>
      <c r="Y690" s="106">
        <f t="shared" si="566"/>
        <v>0</v>
      </c>
      <c r="Z690" s="106">
        <f t="shared" si="566"/>
        <v>0</v>
      </c>
      <c r="AA690" s="290">
        <f t="shared" si="549"/>
        <v>0</v>
      </c>
      <c r="AB690" s="290">
        <f t="shared" si="496"/>
        <v>656881443</v>
      </c>
      <c r="AC690" s="105">
        <f t="shared" si="497"/>
        <v>1</v>
      </c>
    </row>
    <row r="691" spans="1:29" s="21" customFormat="1" x14ac:dyDescent="0.2">
      <c r="A691" s="92"/>
      <c r="B691" s="143" t="s">
        <v>946</v>
      </c>
      <c r="C691" s="144" t="s">
        <v>1571</v>
      </c>
      <c r="D691" s="291">
        <v>0</v>
      </c>
      <c r="E691" s="291">
        <f>SUM('ADICIONES  2018'!C691:K691)</f>
        <v>51016718</v>
      </c>
      <c r="F691" s="291"/>
      <c r="G691" s="291"/>
      <c r="H691" s="291"/>
      <c r="I691" s="291"/>
      <c r="J691" s="291"/>
      <c r="K691" s="294">
        <f t="shared" si="520"/>
        <v>51016718</v>
      </c>
      <c r="L691" s="291"/>
      <c r="M691" s="291"/>
      <c r="N691" s="291"/>
      <c r="O691" s="291"/>
      <c r="P691" s="291">
        <v>51016718</v>
      </c>
      <c r="Q691" s="291"/>
      <c r="R691" s="294">
        <f t="shared" si="522"/>
        <v>51016718</v>
      </c>
      <c r="S691" s="291"/>
      <c r="T691" s="291"/>
      <c r="U691" s="291"/>
      <c r="V691" s="291"/>
      <c r="W691" s="291"/>
      <c r="X691" s="291"/>
      <c r="Y691" s="291"/>
      <c r="Z691" s="291"/>
      <c r="AA691" s="294">
        <f t="shared" si="549"/>
        <v>0</v>
      </c>
      <c r="AB691" s="294">
        <f t="shared" si="496"/>
        <v>51016718</v>
      </c>
      <c r="AC691" s="115">
        <f t="shared" si="497"/>
        <v>1</v>
      </c>
    </row>
    <row r="692" spans="1:29" s="21" customFormat="1" x14ac:dyDescent="0.2">
      <c r="A692" s="92"/>
      <c r="B692" s="143" t="s">
        <v>946</v>
      </c>
      <c r="C692" s="144" t="s">
        <v>1571</v>
      </c>
      <c r="D692" s="291"/>
      <c r="E692" s="291">
        <f>SUM('ADICIONES  2018'!C692:K692)</f>
        <v>605864725</v>
      </c>
      <c r="F692" s="291"/>
      <c r="G692" s="291"/>
      <c r="H692" s="291"/>
      <c r="I692" s="291"/>
      <c r="J692" s="291"/>
      <c r="K692" s="294">
        <f t="shared" si="520"/>
        <v>605864725</v>
      </c>
      <c r="L692" s="291"/>
      <c r="M692" s="291"/>
      <c r="N692" s="291"/>
      <c r="O692" s="291"/>
      <c r="P692" s="291">
        <v>605864725</v>
      </c>
      <c r="Q692" s="291"/>
      <c r="R692" s="294">
        <f t="shared" si="522"/>
        <v>605864725</v>
      </c>
      <c r="S692" s="291"/>
      <c r="T692" s="291"/>
      <c r="U692" s="291"/>
      <c r="V692" s="291"/>
      <c r="W692" s="291"/>
      <c r="X692" s="291"/>
      <c r="Y692" s="291"/>
      <c r="Z692" s="291"/>
      <c r="AA692" s="294">
        <f t="shared" si="549"/>
        <v>0</v>
      </c>
      <c r="AB692" s="294">
        <f t="shared" si="496"/>
        <v>605864725</v>
      </c>
      <c r="AC692" s="115">
        <f t="shared" si="497"/>
        <v>1</v>
      </c>
    </row>
    <row r="693" spans="1:29" s="79" customFormat="1" ht="15.75" x14ac:dyDescent="0.2">
      <c r="A693" s="412"/>
      <c r="B693" s="135" t="s">
        <v>947</v>
      </c>
      <c r="C693" s="140" t="s">
        <v>1572</v>
      </c>
      <c r="D693" s="106">
        <f>SUM(D694:D695)</f>
        <v>0</v>
      </c>
      <c r="E693" s="106">
        <f>SUM('ADICIONES  2018'!C693:K693)</f>
        <v>174053654.78999999</v>
      </c>
      <c r="F693" s="106">
        <f t="shared" ref="F693:J693" si="567">SUM(F694:F695)</f>
        <v>0</v>
      </c>
      <c r="G693" s="106">
        <f t="shared" si="567"/>
        <v>0</v>
      </c>
      <c r="H693" s="106">
        <f t="shared" si="567"/>
        <v>0</v>
      </c>
      <c r="I693" s="106">
        <f t="shared" si="567"/>
        <v>0</v>
      </c>
      <c r="J693" s="106">
        <f t="shared" si="567"/>
        <v>0</v>
      </c>
      <c r="K693" s="290">
        <f t="shared" si="520"/>
        <v>174053654.78999999</v>
      </c>
      <c r="L693" s="106">
        <f t="shared" ref="L693:Q693" si="568">SUM(L694:L695)</f>
        <v>0</v>
      </c>
      <c r="M693" s="106">
        <f t="shared" si="568"/>
        <v>0</v>
      </c>
      <c r="N693" s="106">
        <f t="shared" si="568"/>
        <v>0</v>
      </c>
      <c r="O693" s="106">
        <f t="shared" si="568"/>
        <v>0</v>
      </c>
      <c r="P693" s="106">
        <f t="shared" si="568"/>
        <v>174053654.78999999</v>
      </c>
      <c r="Q693" s="106">
        <f t="shared" si="568"/>
        <v>0</v>
      </c>
      <c r="R693" s="290">
        <f t="shared" si="522"/>
        <v>174053654.78999999</v>
      </c>
      <c r="S693" s="106">
        <f t="shared" ref="S693:Z693" si="569">SUM(S694:S695)</f>
        <v>0</v>
      </c>
      <c r="T693" s="106">
        <f t="shared" si="569"/>
        <v>0</v>
      </c>
      <c r="U693" s="106">
        <f t="shared" si="569"/>
        <v>0</v>
      </c>
      <c r="V693" s="106">
        <f t="shared" si="569"/>
        <v>0</v>
      </c>
      <c r="W693" s="106">
        <f t="shared" si="569"/>
        <v>0</v>
      </c>
      <c r="X693" s="106">
        <f t="shared" si="569"/>
        <v>0</v>
      </c>
      <c r="Y693" s="106">
        <f t="shared" si="569"/>
        <v>0</v>
      </c>
      <c r="Z693" s="106">
        <f t="shared" si="569"/>
        <v>0</v>
      </c>
      <c r="AA693" s="290">
        <f t="shared" si="549"/>
        <v>0</v>
      </c>
      <c r="AB693" s="290">
        <f t="shared" si="496"/>
        <v>174053654.78999999</v>
      </c>
      <c r="AC693" s="105">
        <f t="shared" si="497"/>
        <v>1</v>
      </c>
    </row>
    <row r="694" spans="1:29" s="21" customFormat="1" x14ac:dyDescent="0.2">
      <c r="A694" s="92"/>
      <c r="B694" s="143" t="s">
        <v>948</v>
      </c>
      <c r="C694" s="144" t="s">
        <v>1573</v>
      </c>
      <c r="D694" s="291">
        <v>0</v>
      </c>
      <c r="E694" s="291">
        <f>SUM('ADICIONES  2018'!C694:K694)</f>
        <v>26646143</v>
      </c>
      <c r="F694" s="291"/>
      <c r="G694" s="291"/>
      <c r="H694" s="291"/>
      <c r="I694" s="291"/>
      <c r="J694" s="291"/>
      <c r="K694" s="294">
        <f t="shared" si="520"/>
        <v>26646143</v>
      </c>
      <c r="L694" s="291"/>
      <c r="M694" s="291"/>
      <c r="N694" s="291"/>
      <c r="O694" s="291"/>
      <c r="P694" s="291">
        <v>26646143</v>
      </c>
      <c r="Q694" s="291"/>
      <c r="R694" s="294">
        <f t="shared" si="522"/>
        <v>26646143</v>
      </c>
      <c r="S694" s="291"/>
      <c r="T694" s="291"/>
      <c r="U694" s="291"/>
      <c r="V694" s="291"/>
      <c r="W694" s="291"/>
      <c r="X694" s="291"/>
      <c r="Y694" s="291"/>
      <c r="Z694" s="291"/>
      <c r="AA694" s="294">
        <f t="shared" si="549"/>
        <v>0</v>
      </c>
      <c r="AB694" s="294">
        <f t="shared" si="496"/>
        <v>26646143</v>
      </c>
      <c r="AC694" s="115">
        <f t="shared" si="497"/>
        <v>1</v>
      </c>
    </row>
    <row r="695" spans="1:29" s="21" customFormat="1" x14ac:dyDescent="0.2">
      <c r="A695" s="92"/>
      <c r="B695" s="143" t="s">
        <v>948</v>
      </c>
      <c r="C695" s="144" t="s">
        <v>1573</v>
      </c>
      <c r="D695" s="291"/>
      <c r="E695" s="291">
        <f>SUM('ADICIONES  2018'!C695:K695)</f>
        <v>147407511.78999999</v>
      </c>
      <c r="F695" s="291"/>
      <c r="G695" s="291"/>
      <c r="H695" s="291"/>
      <c r="I695" s="291"/>
      <c r="J695" s="291"/>
      <c r="K695" s="294">
        <f t="shared" si="520"/>
        <v>147407511.78999999</v>
      </c>
      <c r="L695" s="291"/>
      <c r="M695" s="291"/>
      <c r="N695" s="291"/>
      <c r="O695" s="291"/>
      <c r="P695" s="291">
        <v>147407511.78999999</v>
      </c>
      <c r="Q695" s="291"/>
      <c r="R695" s="294">
        <f t="shared" si="522"/>
        <v>147407511.78999999</v>
      </c>
      <c r="S695" s="291"/>
      <c r="T695" s="291"/>
      <c r="U695" s="291"/>
      <c r="V695" s="291"/>
      <c r="W695" s="291"/>
      <c r="X695" s="291"/>
      <c r="Y695" s="291"/>
      <c r="Z695" s="291"/>
      <c r="AA695" s="294">
        <f t="shared" si="549"/>
        <v>0</v>
      </c>
      <c r="AB695" s="294">
        <f t="shared" si="496"/>
        <v>147407511.78999999</v>
      </c>
      <c r="AC695" s="115">
        <f t="shared" si="497"/>
        <v>1</v>
      </c>
    </row>
    <row r="696" spans="1:29" s="79" customFormat="1" ht="31.5" x14ac:dyDescent="0.2">
      <c r="A696" s="412"/>
      <c r="B696" s="135" t="s">
        <v>949</v>
      </c>
      <c r="C696" s="140" t="s">
        <v>1574</v>
      </c>
      <c r="D696" s="106">
        <f>SUM(D697:D699)</f>
        <v>0</v>
      </c>
      <c r="E696" s="106">
        <f>SUM('ADICIONES  2018'!C696:K696)</f>
        <v>285267124.85000002</v>
      </c>
      <c r="F696" s="106">
        <f t="shared" ref="F696:J696" si="570">SUM(F697:F699)</f>
        <v>586666.66</v>
      </c>
      <c r="G696" s="106">
        <f t="shared" si="570"/>
        <v>0</v>
      </c>
      <c r="H696" s="106">
        <f t="shared" si="570"/>
        <v>0</v>
      </c>
      <c r="I696" s="106">
        <f t="shared" si="570"/>
        <v>0</v>
      </c>
      <c r="J696" s="106">
        <f t="shared" si="570"/>
        <v>0</v>
      </c>
      <c r="K696" s="290">
        <f t="shared" si="520"/>
        <v>284680458.19</v>
      </c>
      <c r="L696" s="106">
        <f t="shared" ref="L696:Q696" si="571">SUM(L697:L699)</f>
        <v>0</v>
      </c>
      <c r="M696" s="106">
        <f t="shared" si="571"/>
        <v>0</v>
      </c>
      <c r="N696" s="106">
        <f t="shared" si="571"/>
        <v>0</v>
      </c>
      <c r="O696" s="106">
        <f t="shared" si="571"/>
        <v>0</v>
      </c>
      <c r="P696" s="106">
        <f t="shared" si="571"/>
        <v>284680458.19</v>
      </c>
      <c r="Q696" s="106">
        <f t="shared" si="571"/>
        <v>0</v>
      </c>
      <c r="R696" s="290">
        <f t="shared" si="522"/>
        <v>284680458.19</v>
      </c>
      <c r="S696" s="106">
        <f t="shared" ref="S696:Z696" si="572">SUM(S697:S699)</f>
        <v>0</v>
      </c>
      <c r="T696" s="106">
        <f t="shared" si="572"/>
        <v>0</v>
      </c>
      <c r="U696" s="106">
        <f t="shared" si="572"/>
        <v>586666.66</v>
      </c>
      <c r="V696" s="106">
        <f t="shared" si="572"/>
        <v>0</v>
      </c>
      <c r="W696" s="106">
        <f t="shared" si="572"/>
        <v>0</v>
      </c>
      <c r="X696" s="106">
        <f t="shared" si="572"/>
        <v>0</v>
      </c>
      <c r="Y696" s="106">
        <f t="shared" si="572"/>
        <v>-586666.66</v>
      </c>
      <c r="Z696" s="106">
        <f t="shared" si="572"/>
        <v>0</v>
      </c>
      <c r="AA696" s="290">
        <f t="shared" si="549"/>
        <v>0</v>
      </c>
      <c r="AB696" s="290">
        <f t="shared" si="496"/>
        <v>284680458.19</v>
      </c>
      <c r="AC696" s="105">
        <f t="shared" si="497"/>
        <v>1</v>
      </c>
    </row>
    <row r="697" spans="1:29" s="21" customFormat="1" ht="30" x14ac:dyDescent="0.2">
      <c r="A697" s="92"/>
      <c r="B697" s="143" t="s">
        <v>950</v>
      </c>
      <c r="C697" s="144" t="s">
        <v>1575</v>
      </c>
      <c r="D697" s="291">
        <v>0</v>
      </c>
      <c r="E697" s="291">
        <f>SUM('ADICIONES  2018'!C697:K697)</f>
        <v>586666.66</v>
      </c>
      <c r="F697" s="291">
        <v>586666.66</v>
      </c>
      <c r="G697" s="291"/>
      <c r="H697" s="291"/>
      <c r="I697" s="291"/>
      <c r="J697" s="291"/>
      <c r="K697" s="294">
        <f t="shared" si="520"/>
        <v>0</v>
      </c>
      <c r="L697" s="291"/>
      <c r="M697" s="291"/>
      <c r="N697" s="291"/>
      <c r="O697" s="291"/>
      <c r="P697" s="291">
        <v>586666.66</v>
      </c>
      <c r="Q697" s="291"/>
      <c r="R697" s="294">
        <f t="shared" si="522"/>
        <v>586666.66</v>
      </c>
      <c r="S697" s="291"/>
      <c r="T697" s="291"/>
      <c r="U697" s="291"/>
      <c r="V697" s="291"/>
      <c r="W697" s="291"/>
      <c r="X697" s="291"/>
      <c r="Y697" s="291">
        <v>-586666.66</v>
      </c>
      <c r="Z697" s="291"/>
      <c r="AA697" s="294">
        <f t="shared" si="549"/>
        <v>-586666.66</v>
      </c>
      <c r="AB697" s="294">
        <f t="shared" si="496"/>
        <v>0</v>
      </c>
      <c r="AC697" s="115">
        <v>0</v>
      </c>
    </row>
    <row r="698" spans="1:29" s="21" customFormat="1" ht="30" x14ac:dyDescent="0.2">
      <c r="A698" s="92"/>
      <c r="B698" s="143" t="s">
        <v>950</v>
      </c>
      <c r="C698" s="144" t="s">
        <v>1575</v>
      </c>
      <c r="D698" s="291"/>
      <c r="E698" s="291">
        <f>SUM('ADICIONES  2018'!C698:K698)</f>
        <v>284093791.52999997</v>
      </c>
      <c r="F698" s="291"/>
      <c r="G698" s="291"/>
      <c r="H698" s="291"/>
      <c r="I698" s="291"/>
      <c r="J698" s="291"/>
      <c r="K698" s="294">
        <f t="shared" si="520"/>
        <v>284093791.52999997</v>
      </c>
      <c r="L698" s="291"/>
      <c r="M698" s="291"/>
      <c r="N698" s="291"/>
      <c r="O698" s="291"/>
      <c r="P698" s="291">
        <v>284093791.52999997</v>
      </c>
      <c r="Q698" s="291"/>
      <c r="R698" s="294">
        <f t="shared" si="522"/>
        <v>284093791.52999997</v>
      </c>
      <c r="S698" s="291"/>
      <c r="T698" s="291"/>
      <c r="U698" s="291"/>
      <c r="V698" s="291"/>
      <c r="W698" s="291"/>
      <c r="X698" s="291"/>
      <c r="Y698" s="291"/>
      <c r="Z698" s="291"/>
      <c r="AA698" s="294">
        <f t="shared" si="549"/>
        <v>0</v>
      </c>
      <c r="AB698" s="294">
        <f t="shared" si="496"/>
        <v>284093791.52999997</v>
      </c>
      <c r="AC698" s="115">
        <f t="shared" si="497"/>
        <v>1</v>
      </c>
    </row>
    <row r="699" spans="1:29" s="21" customFormat="1" ht="30" x14ac:dyDescent="0.2">
      <c r="A699" s="92"/>
      <c r="B699" s="143" t="s">
        <v>950</v>
      </c>
      <c r="C699" s="144" t="s">
        <v>1575</v>
      </c>
      <c r="D699" s="291"/>
      <c r="E699" s="291">
        <f>SUM('ADICIONES  2018'!C699:K699)</f>
        <v>586666.66</v>
      </c>
      <c r="F699" s="291"/>
      <c r="G699" s="291"/>
      <c r="H699" s="291"/>
      <c r="I699" s="291"/>
      <c r="J699" s="291"/>
      <c r="K699" s="294">
        <f t="shared" si="520"/>
        <v>586666.66</v>
      </c>
      <c r="L699" s="291"/>
      <c r="M699" s="291"/>
      <c r="N699" s="291"/>
      <c r="O699" s="291"/>
      <c r="P699" s="291"/>
      <c r="Q699" s="291"/>
      <c r="R699" s="294">
        <f t="shared" si="522"/>
        <v>0</v>
      </c>
      <c r="S699" s="291"/>
      <c r="T699" s="291"/>
      <c r="U699" s="291">
        <v>586666.66</v>
      </c>
      <c r="V699" s="291"/>
      <c r="W699" s="291"/>
      <c r="X699" s="291"/>
      <c r="Y699" s="291"/>
      <c r="Z699" s="291"/>
      <c r="AA699" s="294">
        <f t="shared" si="549"/>
        <v>586666.66</v>
      </c>
      <c r="AB699" s="294">
        <f t="shared" si="496"/>
        <v>586666.66</v>
      </c>
      <c r="AC699" s="115">
        <f t="shared" si="497"/>
        <v>1</v>
      </c>
    </row>
    <row r="700" spans="1:29" s="79" customFormat="1" ht="15.75" x14ac:dyDescent="0.2">
      <c r="A700" s="412"/>
      <c r="B700" s="135" t="s">
        <v>951</v>
      </c>
      <c r="C700" s="140" t="s">
        <v>1576</v>
      </c>
      <c r="D700" s="106">
        <f>SUM(D701:D707)</f>
        <v>0</v>
      </c>
      <c r="E700" s="106">
        <f>SUM('ADICIONES  2018'!C700:K700)</f>
        <v>21240709.32</v>
      </c>
      <c r="F700" s="106">
        <f t="shared" ref="F700:J700" si="573">SUM(F701:F707)</f>
        <v>0</v>
      </c>
      <c r="G700" s="106">
        <f t="shared" si="573"/>
        <v>0</v>
      </c>
      <c r="H700" s="106">
        <f t="shared" si="573"/>
        <v>0</v>
      </c>
      <c r="I700" s="106">
        <f t="shared" si="573"/>
        <v>0</v>
      </c>
      <c r="J700" s="106">
        <f t="shared" si="573"/>
        <v>0</v>
      </c>
      <c r="K700" s="290">
        <f t="shared" si="520"/>
        <v>21240709.32</v>
      </c>
      <c r="L700" s="106">
        <f t="shared" ref="L700:Q700" si="574">SUM(L701:L707)</f>
        <v>0</v>
      </c>
      <c r="M700" s="106">
        <f t="shared" si="574"/>
        <v>0</v>
      </c>
      <c r="N700" s="106">
        <f t="shared" si="574"/>
        <v>0</v>
      </c>
      <c r="O700" s="106">
        <f t="shared" si="574"/>
        <v>0</v>
      </c>
      <c r="P700" s="106">
        <f t="shared" si="574"/>
        <v>21240709.32</v>
      </c>
      <c r="Q700" s="106">
        <f t="shared" si="574"/>
        <v>0</v>
      </c>
      <c r="R700" s="290">
        <f t="shared" si="522"/>
        <v>21240709.32</v>
      </c>
      <c r="S700" s="106">
        <f t="shared" ref="S700:Z700" si="575">SUM(S701:S707)</f>
        <v>0</v>
      </c>
      <c r="T700" s="106">
        <f t="shared" si="575"/>
        <v>0</v>
      </c>
      <c r="U700" s="106">
        <f t="shared" si="575"/>
        <v>0</v>
      </c>
      <c r="V700" s="106">
        <f t="shared" si="575"/>
        <v>0</v>
      </c>
      <c r="W700" s="106">
        <f t="shared" si="575"/>
        <v>0</v>
      </c>
      <c r="X700" s="106">
        <f t="shared" si="575"/>
        <v>0</v>
      </c>
      <c r="Y700" s="106">
        <f t="shared" si="575"/>
        <v>0</v>
      </c>
      <c r="Z700" s="106">
        <f t="shared" si="575"/>
        <v>0</v>
      </c>
      <c r="AA700" s="290">
        <f t="shared" si="549"/>
        <v>0</v>
      </c>
      <c r="AB700" s="290">
        <f t="shared" si="496"/>
        <v>21240709.32</v>
      </c>
      <c r="AC700" s="105">
        <f t="shared" si="497"/>
        <v>1</v>
      </c>
    </row>
    <row r="701" spans="1:29" s="21" customFormat="1" ht="45" x14ac:dyDescent="0.2">
      <c r="A701" s="92"/>
      <c r="B701" s="143" t="s">
        <v>1577</v>
      </c>
      <c r="C701" s="144" t="s">
        <v>1578</v>
      </c>
      <c r="D701" s="291">
        <v>0</v>
      </c>
      <c r="E701" s="291">
        <f>SUM('ADICIONES  2018'!C701:K701)</f>
        <v>1327426</v>
      </c>
      <c r="F701" s="291"/>
      <c r="G701" s="291"/>
      <c r="H701" s="291"/>
      <c r="I701" s="291"/>
      <c r="J701" s="291"/>
      <c r="K701" s="294">
        <f t="shared" si="520"/>
        <v>1327426</v>
      </c>
      <c r="L701" s="291"/>
      <c r="M701" s="291"/>
      <c r="N701" s="291"/>
      <c r="O701" s="291"/>
      <c r="P701" s="291">
        <v>1327426</v>
      </c>
      <c r="Q701" s="291"/>
      <c r="R701" s="294">
        <f t="shared" si="522"/>
        <v>1327426</v>
      </c>
      <c r="S701" s="291"/>
      <c r="T701" s="291"/>
      <c r="U701" s="291"/>
      <c r="V701" s="291"/>
      <c r="W701" s="291"/>
      <c r="X701" s="291"/>
      <c r="Y701" s="291"/>
      <c r="Z701" s="291"/>
      <c r="AA701" s="294">
        <f t="shared" si="549"/>
        <v>0</v>
      </c>
      <c r="AB701" s="294">
        <f t="shared" si="496"/>
        <v>1327426</v>
      </c>
      <c r="AC701" s="115">
        <f t="shared" si="497"/>
        <v>1</v>
      </c>
    </row>
    <row r="702" spans="1:29" s="21" customFormat="1" ht="45" x14ac:dyDescent="0.2">
      <c r="A702" s="92"/>
      <c r="B702" s="143" t="s">
        <v>1577</v>
      </c>
      <c r="C702" s="144" t="s">
        <v>1578</v>
      </c>
      <c r="D702" s="291"/>
      <c r="E702" s="291">
        <f>SUM('ADICIONES  2018'!C702:K702)</f>
        <v>6887667</v>
      </c>
      <c r="F702" s="291"/>
      <c r="G702" s="291"/>
      <c r="H702" s="291"/>
      <c r="I702" s="291"/>
      <c r="J702" s="291"/>
      <c r="K702" s="294">
        <f t="shared" si="520"/>
        <v>6887667</v>
      </c>
      <c r="L702" s="291"/>
      <c r="M702" s="291"/>
      <c r="N702" s="291"/>
      <c r="O702" s="291"/>
      <c r="P702" s="291">
        <v>6887667</v>
      </c>
      <c r="Q702" s="291"/>
      <c r="R702" s="294">
        <f t="shared" si="522"/>
        <v>6887667</v>
      </c>
      <c r="S702" s="291"/>
      <c r="T702" s="291"/>
      <c r="U702" s="291"/>
      <c r="V702" s="291"/>
      <c r="W702" s="291"/>
      <c r="X702" s="291"/>
      <c r="Y702" s="291"/>
      <c r="Z702" s="291"/>
      <c r="AA702" s="294">
        <f t="shared" ref="AA702:AA770" si="576">SUM(S702:Z702)</f>
        <v>0</v>
      </c>
      <c r="AB702" s="294">
        <f t="shared" si="496"/>
        <v>6887667</v>
      </c>
      <c r="AC702" s="115">
        <f t="shared" si="497"/>
        <v>1</v>
      </c>
    </row>
    <row r="703" spans="1:29" ht="28.5" x14ac:dyDescent="0.2">
      <c r="B703" s="143" t="s">
        <v>1579</v>
      </c>
      <c r="C703" s="139" t="s">
        <v>1580</v>
      </c>
      <c r="D703" s="295">
        <v>0</v>
      </c>
      <c r="E703" s="291">
        <f>SUM('ADICIONES  2018'!C703:K703)</f>
        <v>5420502.5499999998</v>
      </c>
      <c r="F703" s="295"/>
      <c r="G703" s="295"/>
      <c r="H703" s="295"/>
      <c r="I703" s="295"/>
      <c r="J703" s="295"/>
      <c r="K703" s="294">
        <f t="shared" si="520"/>
        <v>5420502.5499999998</v>
      </c>
      <c r="L703" s="295"/>
      <c r="M703" s="295"/>
      <c r="N703" s="295"/>
      <c r="O703" s="295"/>
      <c r="P703" s="295">
        <v>5420502.5499999998</v>
      </c>
      <c r="Q703" s="295"/>
      <c r="R703" s="294">
        <f t="shared" si="522"/>
        <v>5420502.5499999998</v>
      </c>
      <c r="S703" s="295"/>
      <c r="T703" s="295"/>
      <c r="U703" s="295"/>
      <c r="V703" s="295"/>
      <c r="W703" s="295"/>
      <c r="X703" s="295"/>
      <c r="Y703" s="295"/>
      <c r="Z703" s="295"/>
      <c r="AA703" s="294">
        <f t="shared" si="576"/>
        <v>0</v>
      </c>
      <c r="AB703" s="294">
        <f t="shared" ref="AB703:AB960" si="577">+R703+AA703</f>
        <v>5420502.5499999998</v>
      </c>
      <c r="AC703" s="115">
        <f t="shared" si="497"/>
        <v>1</v>
      </c>
    </row>
    <row r="704" spans="1:29" x14ac:dyDescent="0.2">
      <c r="B704" s="143" t="s">
        <v>2186</v>
      </c>
      <c r="C704" s="139" t="s">
        <v>2187</v>
      </c>
      <c r="D704" s="295"/>
      <c r="E704" s="291">
        <f>SUM('ADICIONES  2018'!C704:K704)</f>
        <v>98011.8</v>
      </c>
      <c r="F704" s="295"/>
      <c r="G704" s="295"/>
      <c r="H704" s="295"/>
      <c r="I704" s="295"/>
      <c r="J704" s="295"/>
      <c r="K704" s="294">
        <f t="shared" si="520"/>
        <v>98011.8</v>
      </c>
      <c r="L704" s="295"/>
      <c r="M704" s="295"/>
      <c r="N704" s="295"/>
      <c r="O704" s="295"/>
      <c r="P704" s="295">
        <v>98011.8</v>
      </c>
      <c r="Q704" s="295"/>
      <c r="R704" s="294">
        <f t="shared" si="522"/>
        <v>98011.8</v>
      </c>
      <c r="S704" s="295"/>
      <c r="T704" s="295"/>
      <c r="U704" s="295"/>
      <c r="V704" s="295"/>
      <c r="W704" s="295"/>
      <c r="X704" s="295"/>
      <c r="Y704" s="295"/>
      <c r="Z704" s="295"/>
      <c r="AA704" s="294">
        <f t="shared" si="576"/>
        <v>0</v>
      </c>
      <c r="AB704" s="294">
        <f t="shared" si="577"/>
        <v>98011.8</v>
      </c>
      <c r="AC704" s="115">
        <f t="shared" si="497"/>
        <v>1</v>
      </c>
    </row>
    <row r="705" spans="1:29" x14ac:dyDescent="0.2">
      <c r="B705" s="143" t="s">
        <v>2188</v>
      </c>
      <c r="C705" s="139" t="s">
        <v>2189</v>
      </c>
      <c r="D705" s="295"/>
      <c r="E705" s="291">
        <f>SUM('ADICIONES  2018'!C705:K705)</f>
        <v>49069.9</v>
      </c>
      <c r="F705" s="295"/>
      <c r="G705" s="295"/>
      <c r="H705" s="295"/>
      <c r="I705" s="295"/>
      <c r="J705" s="295"/>
      <c r="K705" s="294">
        <f t="shared" si="520"/>
        <v>49069.9</v>
      </c>
      <c r="L705" s="295"/>
      <c r="M705" s="295"/>
      <c r="N705" s="295"/>
      <c r="O705" s="295"/>
      <c r="P705" s="295">
        <v>49069.9</v>
      </c>
      <c r="Q705" s="295"/>
      <c r="R705" s="294">
        <f t="shared" si="522"/>
        <v>49069.9</v>
      </c>
      <c r="S705" s="295"/>
      <c r="T705" s="295"/>
      <c r="U705" s="295"/>
      <c r="V705" s="295"/>
      <c r="W705" s="295"/>
      <c r="X705" s="295"/>
      <c r="Y705" s="295"/>
      <c r="Z705" s="295"/>
      <c r="AA705" s="294">
        <f t="shared" si="576"/>
        <v>0</v>
      </c>
      <c r="AB705" s="294">
        <f t="shared" si="577"/>
        <v>49069.9</v>
      </c>
      <c r="AC705" s="115">
        <f t="shared" si="497"/>
        <v>1</v>
      </c>
    </row>
    <row r="706" spans="1:29" x14ac:dyDescent="0.2">
      <c r="B706" s="143" t="s">
        <v>2190</v>
      </c>
      <c r="C706" s="139" t="s">
        <v>2191</v>
      </c>
      <c r="D706" s="295"/>
      <c r="E706" s="291">
        <f>SUM('ADICIONES  2018'!C706:K706)</f>
        <v>6214.07</v>
      </c>
      <c r="F706" s="295"/>
      <c r="G706" s="295"/>
      <c r="H706" s="295"/>
      <c r="I706" s="295"/>
      <c r="J706" s="295"/>
      <c r="K706" s="294">
        <f t="shared" si="520"/>
        <v>6214.07</v>
      </c>
      <c r="L706" s="295"/>
      <c r="M706" s="295"/>
      <c r="N706" s="295"/>
      <c r="O706" s="295"/>
      <c r="P706" s="295">
        <v>6214.07</v>
      </c>
      <c r="Q706" s="295"/>
      <c r="R706" s="294">
        <f t="shared" si="522"/>
        <v>6214.07</v>
      </c>
      <c r="S706" s="295"/>
      <c r="T706" s="295"/>
      <c r="U706" s="295"/>
      <c r="V706" s="295"/>
      <c r="W706" s="295"/>
      <c r="X706" s="295"/>
      <c r="Y706" s="295"/>
      <c r="Z706" s="295"/>
      <c r="AA706" s="294">
        <f t="shared" si="576"/>
        <v>0</v>
      </c>
      <c r="AB706" s="294">
        <f t="shared" si="577"/>
        <v>6214.07</v>
      </c>
      <c r="AC706" s="115">
        <f t="shared" si="497"/>
        <v>1</v>
      </c>
    </row>
    <row r="707" spans="1:29" x14ac:dyDescent="0.2">
      <c r="B707" s="143" t="s">
        <v>2192</v>
      </c>
      <c r="C707" s="139" t="s">
        <v>2193</v>
      </c>
      <c r="D707" s="295"/>
      <c r="E707" s="291">
        <f>SUM('ADICIONES  2018'!C707:K707)</f>
        <v>7451818</v>
      </c>
      <c r="F707" s="295"/>
      <c r="G707" s="295"/>
      <c r="H707" s="295"/>
      <c r="I707" s="295"/>
      <c r="J707" s="295"/>
      <c r="K707" s="294">
        <f t="shared" si="520"/>
        <v>7451818</v>
      </c>
      <c r="L707" s="295"/>
      <c r="M707" s="295"/>
      <c r="N707" s="295"/>
      <c r="O707" s="295"/>
      <c r="P707" s="295">
        <v>7451818</v>
      </c>
      <c r="Q707" s="295"/>
      <c r="R707" s="294">
        <f t="shared" si="522"/>
        <v>7451818</v>
      </c>
      <c r="S707" s="295"/>
      <c r="T707" s="295"/>
      <c r="U707" s="295"/>
      <c r="V707" s="295"/>
      <c r="W707" s="295"/>
      <c r="X707" s="295"/>
      <c r="Y707" s="295"/>
      <c r="Z707" s="295"/>
      <c r="AA707" s="294">
        <f t="shared" si="576"/>
        <v>0</v>
      </c>
      <c r="AB707" s="294">
        <f t="shared" si="577"/>
        <v>7451818</v>
      </c>
      <c r="AC707" s="115">
        <f t="shared" si="497"/>
        <v>1</v>
      </c>
    </row>
    <row r="708" spans="1:29" s="79" customFormat="1" ht="15.75" x14ac:dyDescent="0.2">
      <c r="A708" s="412"/>
      <c r="B708" s="135" t="s">
        <v>952</v>
      </c>
      <c r="C708" s="140" t="s">
        <v>1581</v>
      </c>
      <c r="D708" s="106">
        <f>SUM(D709:D711)</f>
        <v>0</v>
      </c>
      <c r="E708" s="106">
        <f>SUM('ADICIONES  2018'!C708:K708)</f>
        <v>2373112588.0100002</v>
      </c>
      <c r="F708" s="106">
        <f t="shared" ref="F708:J708" si="578">SUM(F709:F711)</f>
        <v>602159926.00999999</v>
      </c>
      <c r="G708" s="106">
        <f t="shared" si="578"/>
        <v>0</v>
      </c>
      <c r="H708" s="106">
        <f t="shared" si="578"/>
        <v>0</v>
      </c>
      <c r="I708" s="106">
        <f t="shared" si="578"/>
        <v>0</v>
      </c>
      <c r="J708" s="106">
        <f t="shared" si="578"/>
        <v>0</v>
      </c>
      <c r="K708" s="290">
        <f t="shared" si="520"/>
        <v>1770952662.0000002</v>
      </c>
      <c r="L708" s="106">
        <f t="shared" ref="L708:Q708" si="579">SUM(L709:L711)</f>
        <v>0</v>
      </c>
      <c r="M708" s="106">
        <f t="shared" si="579"/>
        <v>0</v>
      </c>
      <c r="N708" s="106">
        <f t="shared" si="579"/>
        <v>0</v>
      </c>
      <c r="O708" s="106">
        <f t="shared" si="579"/>
        <v>0</v>
      </c>
      <c r="P708" s="106">
        <f t="shared" si="579"/>
        <v>2373112588.0100002</v>
      </c>
      <c r="Q708" s="106">
        <f t="shared" si="579"/>
        <v>0</v>
      </c>
      <c r="R708" s="290">
        <f t="shared" si="522"/>
        <v>2373112588.0100002</v>
      </c>
      <c r="S708" s="106">
        <f t="shared" ref="S708:Z708" si="580">SUM(S709:S711)</f>
        <v>0</v>
      </c>
      <c r="T708" s="106">
        <f t="shared" si="580"/>
        <v>0</v>
      </c>
      <c r="U708" s="106">
        <f t="shared" si="580"/>
        <v>0</v>
      </c>
      <c r="V708" s="106">
        <f t="shared" si="580"/>
        <v>0</v>
      </c>
      <c r="W708" s="106">
        <f t="shared" si="580"/>
        <v>0</v>
      </c>
      <c r="X708" s="106">
        <f t="shared" si="580"/>
        <v>0</v>
      </c>
      <c r="Y708" s="106">
        <f t="shared" si="580"/>
        <v>0</v>
      </c>
      <c r="Z708" s="106">
        <f t="shared" si="580"/>
        <v>0</v>
      </c>
      <c r="AA708" s="290">
        <f t="shared" si="576"/>
        <v>0</v>
      </c>
      <c r="AB708" s="290">
        <f t="shared" si="577"/>
        <v>2373112588.0100002</v>
      </c>
      <c r="AC708" s="105">
        <f t="shared" ref="AC708:AC709" si="581">+AB708/K708</f>
        <v>1.3400203398604451</v>
      </c>
    </row>
    <row r="709" spans="1:29" ht="28.5" x14ac:dyDescent="0.2">
      <c r="B709" s="143" t="s">
        <v>953</v>
      </c>
      <c r="C709" s="139" t="s">
        <v>1582</v>
      </c>
      <c r="D709" s="295">
        <v>0</v>
      </c>
      <c r="E709" s="291">
        <f>SUM('ADICIONES  2018'!C709:K709)</f>
        <v>54984340</v>
      </c>
      <c r="F709" s="295"/>
      <c r="G709" s="295"/>
      <c r="H709" s="295"/>
      <c r="I709" s="295"/>
      <c r="J709" s="295"/>
      <c r="K709" s="292">
        <f t="shared" si="520"/>
        <v>54984340</v>
      </c>
      <c r="L709" s="295"/>
      <c r="M709" s="295"/>
      <c r="N709" s="295"/>
      <c r="O709" s="295"/>
      <c r="P709" s="295">
        <v>54984340</v>
      </c>
      <c r="Q709" s="295"/>
      <c r="R709" s="292">
        <f t="shared" si="522"/>
        <v>54984340</v>
      </c>
      <c r="S709" s="295"/>
      <c r="T709" s="295"/>
      <c r="U709" s="295"/>
      <c r="V709" s="295"/>
      <c r="W709" s="295"/>
      <c r="X709" s="295"/>
      <c r="Y709" s="295"/>
      <c r="Z709" s="295"/>
      <c r="AA709" s="292">
        <f t="shared" si="576"/>
        <v>0</v>
      </c>
      <c r="AB709" s="292">
        <f t="shared" si="577"/>
        <v>54984340</v>
      </c>
      <c r="AC709" s="37">
        <f t="shared" si="581"/>
        <v>1</v>
      </c>
    </row>
    <row r="710" spans="1:29" ht="28.5" x14ac:dyDescent="0.2">
      <c r="B710" s="143" t="s">
        <v>2194</v>
      </c>
      <c r="C710" s="139" t="s">
        <v>2195</v>
      </c>
      <c r="D710" s="295"/>
      <c r="E710" s="291">
        <f>SUM('ADICIONES  2018'!C710:K710)</f>
        <v>602159926.00999999</v>
      </c>
      <c r="F710" s="295">
        <v>602159926.00999999</v>
      </c>
      <c r="G710" s="295"/>
      <c r="H710" s="295"/>
      <c r="I710" s="295"/>
      <c r="J710" s="295"/>
      <c r="K710" s="292">
        <f t="shared" si="520"/>
        <v>0</v>
      </c>
      <c r="L710" s="295"/>
      <c r="M710" s="295"/>
      <c r="N710" s="295"/>
      <c r="O710" s="295"/>
      <c r="P710" s="295">
        <v>602159926.00999999</v>
      </c>
      <c r="Q710" s="295"/>
      <c r="R710" s="292">
        <f t="shared" si="522"/>
        <v>602159926.00999999</v>
      </c>
      <c r="S710" s="295"/>
      <c r="T710" s="295"/>
      <c r="U710" s="295"/>
      <c r="V710" s="295"/>
      <c r="W710" s="295"/>
      <c r="X710" s="295"/>
      <c r="Y710" s="295"/>
      <c r="Z710" s="295"/>
      <c r="AA710" s="292">
        <f t="shared" si="576"/>
        <v>0</v>
      </c>
      <c r="AB710" s="292">
        <f t="shared" si="577"/>
        <v>602159926.00999999</v>
      </c>
      <c r="AC710" s="37">
        <v>0</v>
      </c>
    </row>
    <row r="711" spans="1:29" ht="28.5" x14ac:dyDescent="0.2">
      <c r="B711" s="143" t="s">
        <v>2196</v>
      </c>
      <c r="C711" s="139" t="s">
        <v>2197</v>
      </c>
      <c r="D711" s="295"/>
      <c r="E711" s="291">
        <f>SUM('ADICIONES  2018'!C711:K711)</f>
        <v>1715968322</v>
      </c>
      <c r="F711" s="295"/>
      <c r="G711" s="295"/>
      <c r="H711" s="295"/>
      <c r="I711" s="295"/>
      <c r="J711" s="295"/>
      <c r="K711" s="292">
        <f t="shared" si="520"/>
        <v>1715968322</v>
      </c>
      <c r="L711" s="295"/>
      <c r="M711" s="295"/>
      <c r="N711" s="295"/>
      <c r="O711" s="295"/>
      <c r="P711" s="295">
        <v>1715968322</v>
      </c>
      <c r="Q711" s="295"/>
      <c r="R711" s="292">
        <f t="shared" si="522"/>
        <v>1715968322</v>
      </c>
      <c r="S711" s="295"/>
      <c r="T711" s="295"/>
      <c r="U711" s="295"/>
      <c r="V711" s="295"/>
      <c r="W711" s="295"/>
      <c r="X711" s="295"/>
      <c r="Y711" s="295"/>
      <c r="Z711" s="295"/>
      <c r="AA711" s="292">
        <f t="shared" si="576"/>
        <v>0</v>
      </c>
      <c r="AB711" s="292">
        <f t="shared" si="577"/>
        <v>1715968322</v>
      </c>
      <c r="AC711" s="37">
        <f t="shared" ref="AC711:AC780" si="582">+AB711/K711</f>
        <v>1</v>
      </c>
    </row>
    <row r="712" spans="1:29" s="79" customFormat="1" ht="31.5" x14ac:dyDescent="0.2">
      <c r="A712" s="412"/>
      <c r="B712" s="135" t="s">
        <v>954</v>
      </c>
      <c r="C712" s="140" t="s">
        <v>1583</v>
      </c>
      <c r="D712" s="106">
        <f>SUM(D713:D714)</f>
        <v>0</v>
      </c>
      <c r="E712" s="106">
        <f>SUM('ADICIONES  2018'!C712:K712)</f>
        <v>21834675</v>
      </c>
      <c r="F712" s="106">
        <f t="shared" ref="F712:J712" si="583">SUM(F713:F714)</f>
        <v>0</v>
      </c>
      <c r="G712" s="106">
        <f t="shared" si="583"/>
        <v>0</v>
      </c>
      <c r="H712" s="106">
        <f t="shared" si="583"/>
        <v>0</v>
      </c>
      <c r="I712" s="106">
        <f t="shared" si="583"/>
        <v>0</v>
      </c>
      <c r="J712" s="106">
        <f t="shared" si="583"/>
        <v>0</v>
      </c>
      <c r="K712" s="290">
        <f t="shared" si="520"/>
        <v>21834675</v>
      </c>
      <c r="L712" s="106">
        <f t="shared" ref="L712:Q712" si="584">SUM(L713:L714)</f>
        <v>0</v>
      </c>
      <c r="M712" s="106">
        <f t="shared" si="584"/>
        <v>0</v>
      </c>
      <c r="N712" s="106">
        <f t="shared" si="584"/>
        <v>0</v>
      </c>
      <c r="O712" s="106">
        <f t="shared" si="584"/>
        <v>0</v>
      </c>
      <c r="P712" s="106">
        <f t="shared" si="584"/>
        <v>21834675</v>
      </c>
      <c r="Q712" s="106">
        <f t="shared" si="584"/>
        <v>0</v>
      </c>
      <c r="R712" s="290">
        <f t="shared" si="522"/>
        <v>21834675</v>
      </c>
      <c r="S712" s="106">
        <f t="shared" ref="S712:Z712" si="585">SUM(S713:S714)</f>
        <v>0</v>
      </c>
      <c r="T712" s="106">
        <f t="shared" si="585"/>
        <v>0</v>
      </c>
      <c r="U712" s="106">
        <f t="shared" si="585"/>
        <v>0</v>
      </c>
      <c r="V712" s="106">
        <f t="shared" si="585"/>
        <v>0</v>
      </c>
      <c r="W712" s="106">
        <f t="shared" si="585"/>
        <v>0</v>
      </c>
      <c r="X712" s="106">
        <f t="shared" si="585"/>
        <v>0</v>
      </c>
      <c r="Y712" s="106">
        <f t="shared" si="585"/>
        <v>0</v>
      </c>
      <c r="Z712" s="106">
        <f t="shared" si="585"/>
        <v>0</v>
      </c>
      <c r="AA712" s="290">
        <f t="shared" si="576"/>
        <v>0</v>
      </c>
      <c r="AB712" s="290">
        <f t="shared" si="577"/>
        <v>21834675</v>
      </c>
      <c r="AC712" s="105">
        <f t="shared" si="582"/>
        <v>1</v>
      </c>
    </row>
    <row r="713" spans="1:29" ht="27.75" customHeight="1" x14ac:dyDescent="0.2">
      <c r="B713" s="143" t="s">
        <v>955</v>
      </c>
      <c r="C713" s="139" t="s">
        <v>1584</v>
      </c>
      <c r="D713" s="295">
        <v>0</v>
      </c>
      <c r="E713" s="291">
        <f>SUM('ADICIONES  2018'!C713:K713)</f>
        <v>21832075</v>
      </c>
      <c r="F713" s="295"/>
      <c r="G713" s="295"/>
      <c r="H713" s="295"/>
      <c r="I713" s="295"/>
      <c r="J713" s="295"/>
      <c r="K713" s="292">
        <f t="shared" si="520"/>
        <v>21832075</v>
      </c>
      <c r="L713" s="295"/>
      <c r="M713" s="295"/>
      <c r="N713" s="295"/>
      <c r="O713" s="295"/>
      <c r="P713" s="295">
        <v>21832075</v>
      </c>
      <c r="Q713" s="295"/>
      <c r="R713" s="292">
        <f t="shared" si="522"/>
        <v>21832075</v>
      </c>
      <c r="S713" s="295"/>
      <c r="T713" s="295"/>
      <c r="U713" s="295"/>
      <c r="V713" s="295"/>
      <c r="W713" s="295"/>
      <c r="X713" s="295"/>
      <c r="Y713" s="295"/>
      <c r="Z713" s="295"/>
      <c r="AA713" s="292">
        <f t="shared" si="576"/>
        <v>0</v>
      </c>
      <c r="AB713" s="292">
        <f t="shared" si="577"/>
        <v>21832075</v>
      </c>
      <c r="AC713" s="37">
        <f t="shared" si="582"/>
        <v>1</v>
      </c>
    </row>
    <row r="714" spans="1:29" ht="27.75" customHeight="1" x14ac:dyDescent="0.2">
      <c r="B714" s="143" t="s">
        <v>955</v>
      </c>
      <c r="C714" s="139" t="s">
        <v>1584</v>
      </c>
      <c r="D714" s="295"/>
      <c r="E714" s="291">
        <f>SUM('ADICIONES  2018'!C714:K714)</f>
        <v>2600</v>
      </c>
      <c r="F714" s="295"/>
      <c r="G714" s="295"/>
      <c r="H714" s="295"/>
      <c r="I714" s="295"/>
      <c r="J714" s="295"/>
      <c r="K714" s="292">
        <f t="shared" si="520"/>
        <v>2600</v>
      </c>
      <c r="L714" s="295"/>
      <c r="M714" s="295"/>
      <c r="N714" s="295"/>
      <c r="O714" s="295"/>
      <c r="P714" s="295">
        <v>2600</v>
      </c>
      <c r="Q714" s="295"/>
      <c r="R714" s="292">
        <f t="shared" si="522"/>
        <v>2600</v>
      </c>
      <c r="S714" s="295"/>
      <c r="T714" s="295"/>
      <c r="U714" s="295"/>
      <c r="V714" s="295"/>
      <c r="W714" s="295"/>
      <c r="X714" s="295"/>
      <c r="Y714" s="295"/>
      <c r="Z714" s="295"/>
      <c r="AA714" s="292">
        <f t="shared" si="576"/>
        <v>0</v>
      </c>
      <c r="AB714" s="292">
        <f t="shared" si="577"/>
        <v>2600</v>
      </c>
      <c r="AC714" s="37">
        <f t="shared" si="582"/>
        <v>1</v>
      </c>
    </row>
    <row r="715" spans="1:29" s="79" customFormat="1" ht="27.75" customHeight="1" x14ac:dyDescent="0.2">
      <c r="A715" s="412"/>
      <c r="B715" s="135" t="s">
        <v>2198</v>
      </c>
      <c r="C715" s="140" t="s">
        <v>2199</v>
      </c>
      <c r="D715" s="106">
        <f>+D716</f>
        <v>0</v>
      </c>
      <c r="E715" s="106">
        <f>SUM('ADICIONES  2018'!C715:K715)</f>
        <v>240138376.41999999</v>
      </c>
      <c r="F715" s="106">
        <f t="shared" ref="F715:J715" si="586">+F716</f>
        <v>0</v>
      </c>
      <c r="G715" s="106">
        <f t="shared" si="586"/>
        <v>0</v>
      </c>
      <c r="H715" s="106">
        <f t="shared" si="586"/>
        <v>0</v>
      </c>
      <c r="I715" s="106">
        <f t="shared" si="586"/>
        <v>0</v>
      </c>
      <c r="J715" s="106">
        <f t="shared" si="586"/>
        <v>0</v>
      </c>
      <c r="K715" s="290">
        <f t="shared" si="520"/>
        <v>240138376.41999999</v>
      </c>
      <c r="L715" s="106">
        <f t="shared" ref="L715:Q715" si="587">+L716</f>
        <v>0</v>
      </c>
      <c r="M715" s="106">
        <f t="shared" si="587"/>
        <v>0</v>
      </c>
      <c r="N715" s="106">
        <f t="shared" si="587"/>
        <v>0</v>
      </c>
      <c r="O715" s="106">
        <f t="shared" si="587"/>
        <v>0</v>
      </c>
      <c r="P715" s="106">
        <f t="shared" si="587"/>
        <v>240138376.41999999</v>
      </c>
      <c r="Q715" s="106">
        <f t="shared" si="587"/>
        <v>0</v>
      </c>
      <c r="R715" s="290">
        <f t="shared" si="522"/>
        <v>240138376.41999999</v>
      </c>
      <c r="S715" s="106">
        <f t="shared" ref="S715:Z715" si="588">+S716</f>
        <v>0</v>
      </c>
      <c r="T715" s="106">
        <f t="shared" si="588"/>
        <v>0</v>
      </c>
      <c r="U715" s="106">
        <f t="shared" si="588"/>
        <v>0</v>
      </c>
      <c r="V715" s="106">
        <f t="shared" si="588"/>
        <v>0</v>
      </c>
      <c r="W715" s="106">
        <f t="shared" si="588"/>
        <v>0</v>
      </c>
      <c r="X715" s="106">
        <f t="shared" si="588"/>
        <v>0</v>
      </c>
      <c r="Y715" s="106">
        <f t="shared" si="588"/>
        <v>0</v>
      </c>
      <c r="Z715" s="106">
        <f t="shared" si="588"/>
        <v>0</v>
      </c>
      <c r="AA715" s="290">
        <f t="shared" si="576"/>
        <v>0</v>
      </c>
      <c r="AB715" s="290">
        <f t="shared" si="577"/>
        <v>240138376.41999999</v>
      </c>
      <c r="AC715" s="105">
        <f t="shared" si="582"/>
        <v>1</v>
      </c>
    </row>
    <row r="716" spans="1:29" ht="27.75" customHeight="1" x14ac:dyDescent="0.2">
      <c r="B716" s="143" t="s">
        <v>2200</v>
      </c>
      <c r="C716" s="139" t="s">
        <v>2201</v>
      </c>
      <c r="D716" s="295"/>
      <c r="E716" s="291">
        <f>SUM('ADICIONES  2018'!C716:K716)</f>
        <v>240138376.41999999</v>
      </c>
      <c r="F716" s="295"/>
      <c r="G716" s="295"/>
      <c r="H716" s="295"/>
      <c r="I716" s="295"/>
      <c r="J716" s="295"/>
      <c r="K716" s="292">
        <f t="shared" si="520"/>
        <v>240138376.41999999</v>
      </c>
      <c r="L716" s="295"/>
      <c r="M716" s="295"/>
      <c r="N716" s="295"/>
      <c r="O716" s="295"/>
      <c r="P716" s="295">
        <v>240138376.41999999</v>
      </c>
      <c r="Q716" s="295"/>
      <c r="R716" s="292">
        <f t="shared" si="522"/>
        <v>240138376.41999999</v>
      </c>
      <c r="S716" s="295"/>
      <c r="T716" s="295"/>
      <c r="U716" s="295"/>
      <c r="V716" s="295"/>
      <c r="W716" s="295"/>
      <c r="X716" s="295"/>
      <c r="Y716" s="295"/>
      <c r="Z716" s="295"/>
      <c r="AA716" s="292">
        <f t="shared" si="576"/>
        <v>0</v>
      </c>
      <c r="AB716" s="292">
        <f t="shared" si="577"/>
        <v>240138376.41999999</v>
      </c>
      <c r="AC716" s="37">
        <f t="shared" si="582"/>
        <v>1</v>
      </c>
    </row>
    <row r="717" spans="1:29" s="79" customFormat="1" ht="15.75" x14ac:dyDescent="0.2">
      <c r="A717" s="412"/>
      <c r="B717" s="135" t="s">
        <v>956</v>
      </c>
      <c r="C717" s="140" t="s">
        <v>957</v>
      </c>
      <c r="D717" s="106">
        <f>+D718+D730+D736+D741+D745+D748+D752+D758</f>
        <v>0</v>
      </c>
      <c r="E717" s="106">
        <f>SUM('ADICIONES  2018'!C717:K717)</f>
        <v>61683672632.849998</v>
      </c>
      <c r="F717" s="106">
        <f t="shared" ref="F717:J717" si="589">+F718+F730+F736+F741+F745+F748+F752+F758</f>
        <v>148093593.69999999</v>
      </c>
      <c r="G717" s="106">
        <f t="shared" si="589"/>
        <v>0</v>
      </c>
      <c r="H717" s="106">
        <f t="shared" si="589"/>
        <v>0</v>
      </c>
      <c r="I717" s="106">
        <f t="shared" si="589"/>
        <v>0</v>
      </c>
      <c r="J717" s="106">
        <f t="shared" si="589"/>
        <v>0</v>
      </c>
      <c r="K717" s="290">
        <f t="shared" si="520"/>
        <v>61535579039.150002</v>
      </c>
      <c r="L717" s="106">
        <f t="shared" ref="L717:Q717" si="590">+L718+L730+L736+L741+L745+L748+L752+L758</f>
        <v>0</v>
      </c>
      <c r="M717" s="106">
        <f t="shared" si="590"/>
        <v>0</v>
      </c>
      <c r="N717" s="106">
        <f t="shared" si="590"/>
        <v>0</v>
      </c>
      <c r="O717" s="106">
        <f t="shared" si="590"/>
        <v>0</v>
      </c>
      <c r="P717" s="106">
        <f t="shared" si="590"/>
        <v>61234450888.250008</v>
      </c>
      <c r="Q717" s="106">
        <f t="shared" si="590"/>
        <v>0</v>
      </c>
      <c r="R717" s="290">
        <f t="shared" si="522"/>
        <v>61234450888.250008</v>
      </c>
      <c r="S717" s="106">
        <f t="shared" ref="S717:Z717" si="591">+S718+S730+S736+S741+S745+S748+S752+S758</f>
        <v>0</v>
      </c>
      <c r="T717" s="106">
        <f t="shared" si="591"/>
        <v>0</v>
      </c>
      <c r="U717" s="106">
        <f t="shared" si="591"/>
        <v>449221744.60000002</v>
      </c>
      <c r="V717" s="106">
        <f t="shared" si="591"/>
        <v>0</v>
      </c>
      <c r="W717" s="106">
        <f t="shared" si="591"/>
        <v>0</v>
      </c>
      <c r="X717" s="106">
        <f t="shared" si="591"/>
        <v>0</v>
      </c>
      <c r="Y717" s="106">
        <f t="shared" si="591"/>
        <v>-148093593.69999981</v>
      </c>
      <c r="Z717" s="106">
        <f t="shared" si="591"/>
        <v>0</v>
      </c>
      <c r="AA717" s="290">
        <f t="shared" si="576"/>
        <v>301128150.90000021</v>
      </c>
      <c r="AB717" s="290">
        <f t="shared" si="577"/>
        <v>61535579039.150009</v>
      </c>
      <c r="AC717" s="105">
        <f t="shared" si="582"/>
        <v>1.0000000000000002</v>
      </c>
    </row>
    <row r="718" spans="1:29" s="79" customFormat="1" ht="15.75" x14ac:dyDescent="0.2">
      <c r="A718" s="412"/>
      <c r="B718" s="135" t="s">
        <v>958</v>
      </c>
      <c r="C718" s="140" t="s">
        <v>1585</v>
      </c>
      <c r="D718" s="106">
        <f>SUM(D719:D729)</f>
        <v>0</v>
      </c>
      <c r="E718" s="106">
        <f>SUM('ADICIONES  2018'!C718:K718)</f>
        <v>13618381921.76</v>
      </c>
      <c r="F718" s="106">
        <f t="shared" ref="F718:J718" si="592">SUM(F719:F729)</f>
        <v>98537984.819999993</v>
      </c>
      <c r="G718" s="106">
        <f t="shared" si="592"/>
        <v>0</v>
      </c>
      <c r="H718" s="106">
        <f t="shared" si="592"/>
        <v>0</v>
      </c>
      <c r="I718" s="106">
        <f t="shared" si="592"/>
        <v>0</v>
      </c>
      <c r="J718" s="106">
        <f t="shared" si="592"/>
        <v>0</v>
      </c>
      <c r="K718" s="290">
        <f t="shared" si="520"/>
        <v>13519843936.940001</v>
      </c>
      <c r="L718" s="106">
        <f t="shared" ref="L718:Q718" si="593">SUM(L719:L729)</f>
        <v>0</v>
      </c>
      <c r="M718" s="106">
        <f t="shared" si="593"/>
        <v>0</v>
      </c>
      <c r="N718" s="106">
        <f t="shared" si="593"/>
        <v>0</v>
      </c>
      <c r="O718" s="106">
        <f t="shared" si="593"/>
        <v>0</v>
      </c>
      <c r="P718" s="106">
        <f t="shared" si="593"/>
        <v>13510994686.040001</v>
      </c>
      <c r="Q718" s="106">
        <f t="shared" si="593"/>
        <v>0</v>
      </c>
      <c r="R718" s="290">
        <f t="shared" si="522"/>
        <v>13510994686.040001</v>
      </c>
      <c r="S718" s="106">
        <f t="shared" ref="S718:Z718" si="594">SUM(S719:S729)</f>
        <v>0</v>
      </c>
      <c r="T718" s="106">
        <f t="shared" si="594"/>
        <v>0</v>
      </c>
      <c r="U718" s="106">
        <f t="shared" si="594"/>
        <v>107387235.72</v>
      </c>
      <c r="V718" s="106">
        <f t="shared" si="594"/>
        <v>0</v>
      </c>
      <c r="W718" s="106">
        <f t="shared" si="594"/>
        <v>0</v>
      </c>
      <c r="X718" s="106">
        <f t="shared" si="594"/>
        <v>0</v>
      </c>
      <c r="Y718" s="106">
        <f t="shared" si="594"/>
        <v>-98537984.819999933</v>
      </c>
      <c r="Z718" s="106">
        <f t="shared" si="594"/>
        <v>0</v>
      </c>
      <c r="AA718" s="290">
        <f t="shared" si="576"/>
        <v>8849250.9000000656</v>
      </c>
      <c r="AB718" s="290">
        <f t="shared" si="577"/>
        <v>13519843936.940001</v>
      </c>
      <c r="AC718" s="105">
        <f t="shared" si="582"/>
        <v>1</v>
      </c>
    </row>
    <row r="719" spans="1:29" ht="28.5" x14ac:dyDescent="0.2">
      <c r="B719" s="143" t="s">
        <v>959</v>
      </c>
      <c r="C719" s="139" t="s">
        <v>960</v>
      </c>
      <c r="D719" s="295">
        <v>0</v>
      </c>
      <c r="E719" s="291">
        <f>SUM('ADICIONES  2018'!C719:K719)</f>
        <v>1810869263.4100001</v>
      </c>
      <c r="F719" s="295">
        <v>66327861.740000002</v>
      </c>
      <c r="G719" s="295"/>
      <c r="H719" s="295"/>
      <c r="I719" s="295"/>
      <c r="J719" s="295"/>
      <c r="K719" s="292">
        <f t="shared" si="520"/>
        <v>1744541401.6700001</v>
      </c>
      <c r="L719" s="295"/>
      <c r="M719" s="295"/>
      <c r="N719" s="295"/>
      <c r="O719" s="295"/>
      <c r="P719" s="295">
        <v>1810869263.4100001</v>
      </c>
      <c r="Q719" s="295"/>
      <c r="R719" s="292">
        <f t="shared" si="522"/>
        <v>1810869263.4100001</v>
      </c>
      <c r="S719" s="295"/>
      <c r="T719" s="295"/>
      <c r="U719" s="295"/>
      <c r="V719" s="295"/>
      <c r="W719" s="295"/>
      <c r="X719" s="295"/>
      <c r="Y719" s="295">
        <v>-66327861.74000001</v>
      </c>
      <c r="Z719" s="295"/>
      <c r="AA719" s="292">
        <f t="shared" si="576"/>
        <v>-66327861.74000001</v>
      </c>
      <c r="AB719" s="292">
        <f t="shared" si="577"/>
        <v>1744541401.6700001</v>
      </c>
      <c r="AC719" s="37">
        <f t="shared" si="582"/>
        <v>1</v>
      </c>
    </row>
    <row r="720" spans="1:29" ht="28.5" x14ac:dyDescent="0.2">
      <c r="B720" s="143" t="s">
        <v>959</v>
      </c>
      <c r="C720" s="139" t="s">
        <v>960</v>
      </c>
      <c r="D720" s="295">
        <v>0</v>
      </c>
      <c r="E720" s="291">
        <f>SUM('ADICIONES  2018'!C720:K720)</f>
        <v>2752920297.9099998</v>
      </c>
      <c r="F720" s="295">
        <v>0</v>
      </c>
      <c r="G720" s="295"/>
      <c r="H720" s="295"/>
      <c r="I720" s="295"/>
      <c r="J720" s="295"/>
      <c r="K720" s="292">
        <f t="shared" si="520"/>
        <v>2752920297.9099998</v>
      </c>
      <c r="L720" s="295"/>
      <c r="M720" s="295"/>
      <c r="N720" s="295"/>
      <c r="O720" s="295"/>
      <c r="P720" s="295">
        <v>2752920297.9099998</v>
      </c>
      <c r="Q720" s="295"/>
      <c r="R720" s="292">
        <f t="shared" si="522"/>
        <v>2752920297.9099998</v>
      </c>
      <c r="S720" s="295"/>
      <c r="T720" s="295"/>
      <c r="U720" s="295"/>
      <c r="V720" s="295"/>
      <c r="W720" s="295"/>
      <c r="X720" s="295"/>
      <c r="Y720" s="295"/>
      <c r="Z720" s="295"/>
      <c r="AA720" s="292">
        <f t="shared" si="576"/>
        <v>0</v>
      </c>
      <c r="AB720" s="292">
        <f t="shared" si="577"/>
        <v>2752920297.9099998</v>
      </c>
      <c r="AC720" s="37">
        <f t="shared" si="582"/>
        <v>1</v>
      </c>
    </row>
    <row r="721" spans="1:29" ht="28.5" x14ac:dyDescent="0.2">
      <c r="B721" s="143" t="s">
        <v>959</v>
      </c>
      <c r="C721" s="139" t="s">
        <v>960</v>
      </c>
      <c r="D721" s="295"/>
      <c r="E721" s="291">
        <f>SUM('ADICIONES  2018'!C721:K721)</f>
        <v>84494658.870000005</v>
      </c>
      <c r="F721" s="295">
        <v>0</v>
      </c>
      <c r="G721" s="295"/>
      <c r="H721" s="295"/>
      <c r="I721" s="295"/>
      <c r="J721" s="295"/>
      <c r="K721" s="292">
        <f t="shared" si="520"/>
        <v>84494658.870000005</v>
      </c>
      <c r="L721" s="295"/>
      <c r="M721" s="295"/>
      <c r="N721" s="295"/>
      <c r="O721" s="295"/>
      <c r="P721" s="295">
        <v>84494658.870000005</v>
      </c>
      <c r="Q721" s="295"/>
      <c r="R721" s="292">
        <f t="shared" si="522"/>
        <v>84494658.870000005</v>
      </c>
      <c r="S721" s="295"/>
      <c r="T721" s="295"/>
      <c r="U721" s="295"/>
      <c r="V721" s="295"/>
      <c r="W721" s="295"/>
      <c r="X721" s="295"/>
      <c r="Y721" s="295"/>
      <c r="Z721" s="295"/>
      <c r="AA721" s="292">
        <f t="shared" si="576"/>
        <v>0</v>
      </c>
      <c r="AB721" s="292">
        <f t="shared" si="577"/>
        <v>84494658.870000005</v>
      </c>
      <c r="AC721" s="37">
        <f t="shared" si="582"/>
        <v>1</v>
      </c>
    </row>
    <row r="722" spans="1:29" ht="28.5" x14ac:dyDescent="0.2">
      <c r="B722" s="143" t="s">
        <v>959</v>
      </c>
      <c r="C722" s="139" t="s">
        <v>960</v>
      </c>
      <c r="D722" s="295"/>
      <c r="E722" s="291">
        <f>SUM('ADICIONES  2018'!C722:K722)</f>
        <v>75177112.640000001</v>
      </c>
      <c r="F722" s="295"/>
      <c r="G722" s="295"/>
      <c r="H722" s="295"/>
      <c r="I722" s="295"/>
      <c r="J722" s="295"/>
      <c r="K722" s="292">
        <f t="shared" si="520"/>
        <v>75177112.640000001</v>
      </c>
      <c r="L722" s="295"/>
      <c r="M722" s="295"/>
      <c r="N722" s="295"/>
      <c r="O722" s="295"/>
      <c r="P722" s="295"/>
      <c r="Q722" s="295"/>
      <c r="R722" s="292">
        <f t="shared" si="522"/>
        <v>0</v>
      </c>
      <c r="S722" s="295"/>
      <c r="T722" s="295"/>
      <c r="U722" s="295">
        <v>75177112.640000001</v>
      </c>
      <c r="V722" s="295"/>
      <c r="W722" s="295"/>
      <c r="X722" s="295"/>
      <c r="Y722" s="295"/>
      <c r="Z722" s="295"/>
      <c r="AA722" s="292">
        <f t="shared" si="576"/>
        <v>75177112.640000001</v>
      </c>
      <c r="AB722" s="292">
        <f t="shared" si="577"/>
        <v>75177112.640000001</v>
      </c>
      <c r="AC722" s="37">
        <f t="shared" si="582"/>
        <v>1</v>
      </c>
    </row>
    <row r="723" spans="1:29" s="21" customFormat="1" ht="30" x14ac:dyDescent="0.2">
      <c r="A723" s="92"/>
      <c r="B723" s="143" t="s">
        <v>961</v>
      </c>
      <c r="C723" s="144" t="s">
        <v>962</v>
      </c>
      <c r="D723" s="291">
        <v>0</v>
      </c>
      <c r="E723" s="291">
        <f>SUM('ADICIONES  2018'!C723:K723)</f>
        <v>3039820049.9699998</v>
      </c>
      <c r="F723" s="291">
        <v>32210123.079999998</v>
      </c>
      <c r="G723" s="291"/>
      <c r="H723" s="291"/>
      <c r="I723" s="291"/>
      <c r="J723" s="291"/>
      <c r="K723" s="292">
        <f t="shared" si="520"/>
        <v>3007609926.8899999</v>
      </c>
      <c r="L723" s="291"/>
      <c r="M723" s="291"/>
      <c r="N723" s="291"/>
      <c r="O723" s="291"/>
      <c r="P723" s="291">
        <v>3039820049.9699998</v>
      </c>
      <c r="Q723" s="291"/>
      <c r="R723" s="292">
        <f t="shared" si="522"/>
        <v>3039820049.9699998</v>
      </c>
      <c r="S723" s="291"/>
      <c r="T723" s="291"/>
      <c r="U723" s="291"/>
      <c r="V723" s="291"/>
      <c r="W723" s="291"/>
      <c r="X723" s="291"/>
      <c r="Y723" s="291">
        <v>-32210123.079999924</v>
      </c>
      <c r="Z723" s="291"/>
      <c r="AA723" s="292">
        <f t="shared" si="576"/>
        <v>-32210123.079999924</v>
      </c>
      <c r="AB723" s="292">
        <f t="shared" si="577"/>
        <v>3007609926.8899999</v>
      </c>
      <c r="AC723" s="37">
        <f t="shared" si="582"/>
        <v>1</v>
      </c>
    </row>
    <row r="724" spans="1:29" ht="28.5" x14ac:dyDescent="0.2">
      <c r="B724" s="143" t="s">
        <v>961</v>
      </c>
      <c r="C724" s="139" t="s">
        <v>962</v>
      </c>
      <c r="D724" s="295">
        <v>0</v>
      </c>
      <c r="E724" s="291">
        <f>SUM('ADICIONES  2018'!C724:K724)</f>
        <v>741224230.60000002</v>
      </c>
      <c r="F724" s="295">
        <v>0</v>
      </c>
      <c r="G724" s="295"/>
      <c r="H724" s="295"/>
      <c r="I724" s="295"/>
      <c r="J724" s="295"/>
      <c r="K724" s="292">
        <f t="shared" si="520"/>
        <v>741224230.60000002</v>
      </c>
      <c r="L724" s="295"/>
      <c r="M724" s="295"/>
      <c r="N724" s="295"/>
      <c r="O724" s="295"/>
      <c r="P724" s="295">
        <v>741224230.60000002</v>
      </c>
      <c r="Q724" s="295"/>
      <c r="R724" s="292">
        <f t="shared" si="522"/>
        <v>741224230.60000002</v>
      </c>
      <c r="S724" s="295"/>
      <c r="T724" s="295"/>
      <c r="U724" s="295"/>
      <c r="V724" s="295"/>
      <c r="W724" s="295"/>
      <c r="X724" s="295"/>
      <c r="Y724" s="295"/>
      <c r="Z724" s="295"/>
      <c r="AA724" s="292">
        <f t="shared" si="576"/>
        <v>0</v>
      </c>
      <c r="AB724" s="292">
        <f t="shared" si="577"/>
        <v>741224230.60000002</v>
      </c>
      <c r="AC724" s="37">
        <f t="shared" si="582"/>
        <v>1</v>
      </c>
    </row>
    <row r="725" spans="1:29" ht="28.5" x14ac:dyDescent="0.2">
      <c r="B725" s="143" t="s">
        <v>961</v>
      </c>
      <c r="C725" s="139" t="s">
        <v>962</v>
      </c>
      <c r="D725" s="295"/>
      <c r="E725" s="291">
        <f>SUM('ADICIONES  2018'!C725:K725)</f>
        <v>168989317.74000001</v>
      </c>
      <c r="F725" s="295">
        <v>0</v>
      </c>
      <c r="G725" s="295"/>
      <c r="H725" s="295"/>
      <c r="I725" s="295"/>
      <c r="J725" s="295"/>
      <c r="K725" s="292">
        <f t="shared" si="520"/>
        <v>168989317.74000001</v>
      </c>
      <c r="L725" s="295"/>
      <c r="M725" s="295"/>
      <c r="N725" s="295"/>
      <c r="O725" s="295"/>
      <c r="P725" s="295">
        <v>168989317.74000001</v>
      </c>
      <c r="Q725" s="295"/>
      <c r="R725" s="292">
        <f t="shared" si="522"/>
        <v>168989317.74000001</v>
      </c>
      <c r="S725" s="295"/>
      <c r="T725" s="295"/>
      <c r="U725" s="295"/>
      <c r="V725" s="295"/>
      <c r="W725" s="295"/>
      <c r="X725" s="295"/>
      <c r="Y725" s="295"/>
      <c r="Z725" s="295"/>
      <c r="AA725" s="292">
        <f t="shared" si="576"/>
        <v>0</v>
      </c>
      <c r="AB725" s="292">
        <f t="shared" si="577"/>
        <v>168989317.74000001</v>
      </c>
      <c r="AC725" s="37">
        <f t="shared" si="582"/>
        <v>1</v>
      </c>
    </row>
    <row r="726" spans="1:29" ht="28.5" x14ac:dyDescent="0.2">
      <c r="B726" s="143" t="s">
        <v>961</v>
      </c>
      <c r="C726" s="139" t="s">
        <v>962</v>
      </c>
      <c r="D726" s="295"/>
      <c r="E726" s="291">
        <f>SUM('ADICIONES  2018'!C726:K726)</f>
        <v>32210123.079999998</v>
      </c>
      <c r="F726" s="295"/>
      <c r="G726" s="295"/>
      <c r="H726" s="295"/>
      <c r="I726" s="295"/>
      <c r="J726" s="295"/>
      <c r="K726" s="292">
        <f t="shared" si="520"/>
        <v>32210123.079999998</v>
      </c>
      <c r="L726" s="295"/>
      <c r="M726" s="295"/>
      <c r="N726" s="295"/>
      <c r="O726" s="295"/>
      <c r="P726" s="295"/>
      <c r="Q726" s="295"/>
      <c r="R726" s="292">
        <f t="shared" si="522"/>
        <v>0</v>
      </c>
      <c r="S726" s="295"/>
      <c r="T726" s="295"/>
      <c r="U726" s="295">
        <v>32210123.079999998</v>
      </c>
      <c r="V726" s="295"/>
      <c r="W726" s="295"/>
      <c r="X726" s="295"/>
      <c r="Y726" s="295"/>
      <c r="Z726" s="295"/>
      <c r="AA726" s="292">
        <f t="shared" si="576"/>
        <v>32210123.079999998</v>
      </c>
      <c r="AB726" s="292">
        <f t="shared" si="577"/>
        <v>32210123.079999998</v>
      </c>
      <c r="AC726" s="37">
        <f t="shared" si="582"/>
        <v>1</v>
      </c>
    </row>
    <row r="727" spans="1:29" s="21" customFormat="1" ht="30" x14ac:dyDescent="0.2">
      <c r="A727" s="92"/>
      <c r="B727" s="143" t="s">
        <v>963</v>
      </c>
      <c r="C727" s="144" t="s">
        <v>964</v>
      </c>
      <c r="D727" s="291">
        <v>0</v>
      </c>
      <c r="E727" s="291">
        <f>SUM('ADICIONES  2018'!C727:K727)</f>
        <v>147432758.55000001</v>
      </c>
      <c r="F727" s="291">
        <v>0</v>
      </c>
      <c r="G727" s="291"/>
      <c r="H727" s="291"/>
      <c r="I727" s="291"/>
      <c r="J727" s="291"/>
      <c r="K727" s="292">
        <f t="shared" si="520"/>
        <v>147432758.55000001</v>
      </c>
      <c r="L727" s="291"/>
      <c r="M727" s="291"/>
      <c r="N727" s="291"/>
      <c r="O727" s="291"/>
      <c r="P727" s="291">
        <v>147432758.55000001</v>
      </c>
      <c r="Q727" s="291"/>
      <c r="R727" s="292">
        <f t="shared" si="522"/>
        <v>147432758.55000001</v>
      </c>
      <c r="S727" s="291"/>
      <c r="T727" s="291"/>
      <c r="U727" s="291"/>
      <c r="V727" s="291"/>
      <c r="W727" s="291"/>
      <c r="X727" s="291"/>
      <c r="Y727" s="291"/>
      <c r="Z727" s="291"/>
      <c r="AA727" s="292">
        <f t="shared" si="576"/>
        <v>0</v>
      </c>
      <c r="AB727" s="292">
        <f t="shared" si="577"/>
        <v>147432758.55000001</v>
      </c>
      <c r="AC727" s="37">
        <f t="shared" si="582"/>
        <v>1</v>
      </c>
    </row>
    <row r="728" spans="1:29" s="21" customFormat="1" ht="30" x14ac:dyDescent="0.2">
      <c r="A728" s="92"/>
      <c r="B728" s="143" t="s">
        <v>963</v>
      </c>
      <c r="C728" s="144" t="s">
        <v>964</v>
      </c>
      <c r="D728" s="291"/>
      <c r="E728" s="291">
        <f>SUM('ADICIONES  2018'!C728:K728)</f>
        <v>84494658.870000005</v>
      </c>
      <c r="F728" s="291">
        <v>0</v>
      </c>
      <c r="G728" s="291"/>
      <c r="H728" s="291"/>
      <c r="I728" s="291"/>
      <c r="J728" s="291"/>
      <c r="K728" s="292">
        <f t="shared" si="520"/>
        <v>84494658.870000005</v>
      </c>
      <c r="L728" s="291"/>
      <c r="M728" s="291"/>
      <c r="N728" s="291"/>
      <c r="O728" s="291"/>
      <c r="P728" s="291">
        <v>84494658.870000005</v>
      </c>
      <c r="Q728" s="291"/>
      <c r="R728" s="292">
        <f t="shared" si="522"/>
        <v>84494658.870000005</v>
      </c>
      <c r="S728" s="291"/>
      <c r="T728" s="291"/>
      <c r="U728" s="291"/>
      <c r="V728" s="291"/>
      <c r="W728" s="291"/>
      <c r="X728" s="291"/>
      <c r="Y728" s="291"/>
      <c r="Z728" s="291"/>
      <c r="AA728" s="292">
        <f t="shared" si="576"/>
        <v>0</v>
      </c>
      <c r="AB728" s="292">
        <f t="shared" si="577"/>
        <v>84494658.870000005</v>
      </c>
      <c r="AC728" s="37">
        <f t="shared" si="582"/>
        <v>1</v>
      </c>
    </row>
    <row r="729" spans="1:29" s="21" customFormat="1" ht="30" x14ac:dyDescent="0.2">
      <c r="A729" s="92"/>
      <c r="B729" s="143" t="s">
        <v>2202</v>
      </c>
      <c r="C729" s="144" t="s">
        <v>2203</v>
      </c>
      <c r="D729" s="291"/>
      <c r="E729" s="291">
        <f>SUM('ADICIONES  2018'!C729:K729)</f>
        <v>4680749450.1199999</v>
      </c>
      <c r="F729" s="291">
        <v>0</v>
      </c>
      <c r="G729" s="291"/>
      <c r="H729" s="291"/>
      <c r="I729" s="291"/>
      <c r="J729" s="291"/>
      <c r="K729" s="292">
        <f t="shared" si="520"/>
        <v>4680749450.1199999</v>
      </c>
      <c r="L729" s="291"/>
      <c r="M729" s="291"/>
      <c r="N729" s="291"/>
      <c r="O729" s="291"/>
      <c r="P729" s="291">
        <v>4680749450.1199999</v>
      </c>
      <c r="Q729" s="291"/>
      <c r="R729" s="292">
        <f t="shared" si="522"/>
        <v>4680749450.1199999</v>
      </c>
      <c r="S729" s="291"/>
      <c r="T729" s="291"/>
      <c r="U729" s="291"/>
      <c r="V729" s="291"/>
      <c r="W729" s="291"/>
      <c r="X729" s="291"/>
      <c r="Y729" s="291"/>
      <c r="Z729" s="291"/>
      <c r="AA729" s="292">
        <f t="shared" si="576"/>
        <v>0</v>
      </c>
      <c r="AB729" s="292">
        <f t="shared" si="577"/>
        <v>4680749450.1199999</v>
      </c>
      <c r="AC729" s="37">
        <f t="shared" si="582"/>
        <v>1</v>
      </c>
    </row>
    <row r="730" spans="1:29" s="79" customFormat="1" ht="31.5" x14ac:dyDescent="0.2">
      <c r="A730" s="412"/>
      <c r="B730" s="135" t="s">
        <v>965</v>
      </c>
      <c r="C730" s="140" t="s">
        <v>1586</v>
      </c>
      <c r="D730" s="106">
        <f>SUM(D731:D735)</f>
        <v>0</v>
      </c>
      <c r="E730" s="106">
        <f>SUM('ADICIONES  2018'!C730:K730)</f>
        <v>12038856370.24</v>
      </c>
      <c r="F730" s="106">
        <f t="shared" ref="F730:J730" si="595">SUM(F731:F735)</f>
        <v>49555608.880000003</v>
      </c>
      <c r="G730" s="106">
        <f t="shared" si="595"/>
        <v>0</v>
      </c>
      <c r="H730" s="106">
        <f t="shared" si="595"/>
        <v>0</v>
      </c>
      <c r="I730" s="106">
        <f t="shared" si="595"/>
        <v>0</v>
      </c>
      <c r="J730" s="106">
        <f t="shared" si="595"/>
        <v>0</v>
      </c>
      <c r="K730" s="290">
        <f t="shared" si="520"/>
        <v>11989300761.360001</v>
      </c>
      <c r="L730" s="106">
        <f t="shared" ref="L730:Q730" si="596">SUM(L731:L735)</f>
        <v>0</v>
      </c>
      <c r="M730" s="106">
        <f t="shared" si="596"/>
        <v>0</v>
      </c>
      <c r="N730" s="106">
        <f t="shared" si="596"/>
        <v>0</v>
      </c>
      <c r="O730" s="106">
        <f t="shared" si="596"/>
        <v>0</v>
      </c>
      <c r="P730" s="106">
        <f t="shared" si="596"/>
        <v>11989300761.359999</v>
      </c>
      <c r="Q730" s="106">
        <f t="shared" si="596"/>
        <v>0</v>
      </c>
      <c r="R730" s="290">
        <f t="shared" si="522"/>
        <v>11989300761.359999</v>
      </c>
      <c r="S730" s="106">
        <f t="shared" ref="S730:Z730" si="597">SUM(S731:S735)</f>
        <v>0</v>
      </c>
      <c r="T730" s="106">
        <f t="shared" si="597"/>
        <v>0</v>
      </c>
      <c r="U730" s="106">
        <f t="shared" si="597"/>
        <v>49555608.880000003</v>
      </c>
      <c r="V730" s="106">
        <f t="shared" si="597"/>
        <v>0</v>
      </c>
      <c r="W730" s="106">
        <f>SUM(W731:W735)</f>
        <v>0</v>
      </c>
      <c r="X730" s="106">
        <f t="shared" si="597"/>
        <v>0</v>
      </c>
      <c r="Y730" s="106">
        <f t="shared" si="597"/>
        <v>-49555608.879999876</v>
      </c>
      <c r="Z730" s="106">
        <f t="shared" si="597"/>
        <v>0</v>
      </c>
      <c r="AA730" s="290">
        <f t="shared" si="576"/>
        <v>1.2665987014770508E-7</v>
      </c>
      <c r="AB730" s="290">
        <f t="shared" si="577"/>
        <v>11989300761.359999</v>
      </c>
      <c r="AC730" s="105">
        <f t="shared" si="582"/>
        <v>0.99999999999999989</v>
      </c>
    </row>
    <row r="731" spans="1:29" s="21" customFormat="1" x14ac:dyDescent="0.2">
      <c r="A731" s="92"/>
      <c r="B731" s="143" t="s">
        <v>966</v>
      </c>
      <c r="C731" s="144" t="s">
        <v>1587</v>
      </c>
      <c r="D731" s="291">
        <v>0</v>
      </c>
      <c r="E731" s="291">
        <f>SUM('ADICIONES  2018'!C731:K731)</f>
        <v>1368610737.8299999</v>
      </c>
      <c r="F731" s="291">
        <v>49555608.880000003</v>
      </c>
      <c r="G731" s="291"/>
      <c r="H731" s="291"/>
      <c r="I731" s="291"/>
      <c r="J731" s="291"/>
      <c r="K731" s="294">
        <f t="shared" si="520"/>
        <v>1319055128.9499998</v>
      </c>
      <c r="L731" s="291"/>
      <c r="M731" s="291"/>
      <c r="N731" s="291"/>
      <c r="O731" s="291"/>
      <c r="P731" s="291">
        <v>1368610737.8299999</v>
      </c>
      <c r="Q731" s="291"/>
      <c r="R731" s="294">
        <f t="shared" si="522"/>
        <v>1368610737.8299999</v>
      </c>
      <c r="S731" s="291"/>
      <c r="T731" s="291"/>
      <c r="U731" s="291"/>
      <c r="V731" s="291"/>
      <c r="W731" s="291"/>
      <c r="X731" s="291"/>
      <c r="Y731" s="291">
        <v>-49555608.879999876</v>
      </c>
      <c r="Z731" s="291"/>
      <c r="AA731" s="294">
        <f t="shared" si="576"/>
        <v>-49555608.879999876</v>
      </c>
      <c r="AB731" s="294">
        <f t="shared" si="577"/>
        <v>1319055128.95</v>
      </c>
      <c r="AC731" s="115">
        <f t="shared" si="582"/>
        <v>1.0000000000000002</v>
      </c>
    </row>
    <row r="732" spans="1:29" s="21" customFormat="1" x14ac:dyDescent="0.2">
      <c r="A732" s="92"/>
      <c r="B732" s="143" t="s">
        <v>966</v>
      </c>
      <c r="C732" s="144" t="s">
        <v>1587</v>
      </c>
      <c r="D732" s="291">
        <v>0</v>
      </c>
      <c r="E732" s="291">
        <f>SUM('ADICIONES  2018'!C732:K732)</f>
        <v>4932661293.4700003</v>
      </c>
      <c r="F732" s="291"/>
      <c r="G732" s="291"/>
      <c r="H732" s="291"/>
      <c r="I732" s="291"/>
      <c r="J732" s="291"/>
      <c r="K732" s="294">
        <f t="shared" si="520"/>
        <v>4932661293.4700003</v>
      </c>
      <c r="L732" s="291"/>
      <c r="M732" s="291"/>
      <c r="N732" s="291"/>
      <c r="O732" s="291"/>
      <c r="P732" s="291">
        <v>4932661293.4700003</v>
      </c>
      <c r="Q732" s="291"/>
      <c r="R732" s="294">
        <f t="shared" si="522"/>
        <v>4932661293.4700003</v>
      </c>
      <c r="S732" s="291"/>
      <c r="T732" s="291"/>
      <c r="U732" s="291"/>
      <c r="V732" s="291"/>
      <c r="W732" s="291"/>
      <c r="X732" s="291"/>
      <c r="Y732" s="291"/>
      <c r="Z732" s="291"/>
      <c r="AA732" s="294">
        <f t="shared" si="576"/>
        <v>0</v>
      </c>
      <c r="AB732" s="294">
        <f t="shared" si="577"/>
        <v>4932661293.4700003</v>
      </c>
      <c r="AC732" s="115">
        <f t="shared" si="582"/>
        <v>1</v>
      </c>
    </row>
    <row r="733" spans="1:29" s="21" customFormat="1" x14ac:dyDescent="0.2">
      <c r="A733" s="92"/>
      <c r="B733" s="143" t="s">
        <v>966</v>
      </c>
      <c r="C733" s="144" t="s">
        <v>1587</v>
      </c>
      <c r="D733" s="291"/>
      <c r="E733" s="291">
        <f>SUM('ADICIONES  2018'!C733:K733)</f>
        <v>5000000000</v>
      </c>
      <c r="F733" s="291"/>
      <c r="G733" s="291"/>
      <c r="H733" s="291"/>
      <c r="I733" s="291"/>
      <c r="J733" s="291"/>
      <c r="K733" s="294">
        <f t="shared" si="520"/>
        <v>5000000000</v>
      </c>
      <c r="L733" s="291"/>
      <c r="M733" s="291"/>
      <c r="N733" s="291"/>
      <c r="O733" s="291"/>
      <c r="P733" s="291">
        <v>5000000000</v>
      </c>
      <c r="Q733" s="291"/>
      <c r="R733" s="294">
        <f t="shared" si="522"/>
        <v>5000000000</v>
      </c>
      <c r="S733" s="291"/>
      <c r="T733" s="291"/>
      <c r="U733" s="291"/>
      <c r="V733" s="291"/>
      <c r="W733" s="291"/>
      <c r="X733" s="291"/>
      <c r="Y733" s="291"/>
      <c r="Z733" s="291"/>
      <c r="AA733" s="294">
        <f t="shared" si="576"/>
        <v>0</v>
      </c>
      <c r="AB733" s="294">
        <f t="shared" si="577"/>
        <v>5000000000</v>
      </c>
      <c r="AC733" s="115">
        <f t="shared" si="582"/>
        <v>1</v>
      </c>
    </row>
    <row r="734" spans="1:29" s="21" customFormat="1" x14ac:dyDescent="0.2">
      <c r="A734" s="92"/>
      <c r="B734" s="143" t="s">
        <v>966</v>
      </c>
      <c r="C734" s="144" t="s">
        <v>1587</v>
      </c>
      <c r="D734" s="291"/>
      <c r="E734" s="291">
        <f>SUM('ADICIONES  2018'!C734:K734)</f>
        <v>49555608.880000003</v>
      </c>
      <c r="F734" s="291"/>
      <c r="G734" s="291"/>
      <c r="H734" s="291"/>
      <c r="I734" s="291"/>
      <c r="J734" s="291"/>
      <c r="K734" s="294">
        <f t="shared" si="520"/>
        <v>49555608.880000003</v>
      </c>
      <c r="L734" s="291"/>
      <c r="M734" s="291"/>
      <c r="N734" s="291"/>
      <c r="O734" s="291"/>
      <c r="P734" s="291"/>
      <c r="Q734" s="291"/>
      <c r="R734" s="294">
        <f t="shared" si="522"/>
        <v>0</v>
      </c>
      <c r="S734" s="291"/>
      <c r="T734" s="291"/>
      <c r="U734" s="291">
        <v>49555608.880000003</v>
      </c>
      <c r="V734" s="291"/>
      <c r="W734" s="291"/>
      <c r="X734" s="291"/>
      <c r="Y734" s="291"/>
      <c r="Z734" s="291"/>
      <c r="AA734" s="294">
        <f t="shared" si="576"/>
        <v>49555608.880000003</v>
      </c>
      <c r="AB734" s="294">
        <f t="shared" si="577"/>
        <v>49555608.880000003</v>
      </c>
      <c r="AC734" s="115">
        <f t="shared" si="582"/>
        <v>1</v>
      </c>
    </row>
    <row r="735" spans="1:29" s="21" customFormat="1" ht="30" x14ac:dyDescent="0.2">
      <c r="A735" s="92"/>
      <c r="B735" s="143" t="s">
        <v>2204</v>
      </c>
      <c r="C735" s="144" t="s">
        <v>2205</v>
      </c>
      <c r="D735" s="291"/>
      <c r="E735" s="291">
        <f>SUM('ADICIONES  2018'!C735:K735)</f>
        <v>688028730.05999994</v>
      </c>
      <c r="F735" s="291"/>
      <c r="G735" s="291"/>
      <c r="H735" s="291"/>
      <c r="I735" s="291"/>
      <c r="J735" s="291"/>
      <c r="K735" s="294">
        <f t="shared" si="520"/>
        <v>688028730.05999994</v>
      </c>
      <c r="L735" s="291"/>
      <c r="M735" s="291"/>
      <c r="N735" s="291"/>
      <c r="O735" s="291"/>
      <c r="P735" s="291">
        <v>688028730.05999994</v>
      </c>
      <c r="Q735" s="291"/>
      <c r="R735" s="294">
        <f t="shared" si="522"/>
        <v>688028730.05999994</v>
      </c>
      <c r="S735" s="291"/>
      <c r="T735" s="291"/>
      <c r="U735" s="291"/>
      <c r="V735" s="291"/>
      <c r="W735" s="291"/>
      <c r="X735" s="291"/>
      <c r="Y735" s="291"/>
      <c r="Z735" s="291"/>
      <c r="AA735" s="294">
        <f t="shared" si="576"/>
        <v>0</v>
      </c>
      <c r="AB735" s="294">
        <f t="shared" si="577"/>
        <v>688028730.05999994</v>
      </c>
      <c r="AC735" s="115">
        <f t="shared" si="582"/>
        <v>1</v>
      </c>
    </row>
    <row r="736" spans="1:29" s="79" customFormat="1" ht="15.75" x14ac:dyDescent="0.2">
      <c r="A736" s="412"/>
      <c r="B736" s="135" t="s">
        <v>967</v>
      </c>
      <c r="C736" s="140" t="s">
        <v>1588</v>
      </c>
      <c r="D736" s="106">
        <f>SUM(D737:D740)</f>
        <v>0</v>
      </c>
      <c r="E736" s="106">
        <f>SUM('ADICIONES  2018'!C736:K736)</f>
        <v>14271700476.700001</v>
      </c>
      <c r="F736" s="106">
        <f t="shared" ref="F736:J736" si="598">SUM(F737:F740)</f>
        <v>0</v>
      </c>
      <c r="G736" s="106">
        <f t="shared" si="598"/>
        <v>0</v>
      </c>
      <c r="H736" s="106">
        <f t="shared" si="598"/>
        <v>0</v>
      </c>
      <c r="I736" s="106">
        <f t="shared" si="598"/>
        <v>0</v>
      </c>
      <c r="J736" s="106">
        <f t="shared" si="598"/>
        <v>0</v>
      </c>
      <c r="K736" s="290">
        <f t="shared" si="520"/>
        <v>14271700476.700001</v>
      </c>
      <c r="L736" s="106">
        <f t="shared" ref="L736:Q736" si="599">SUM(L737:L740)</f>
        <v>0</v>
      </c>
      <c r="M736" s="106">
        <f t="shared" si="599"/>
        <v>0</v>
      </c>
      <c r="N736" s="106">
        <f t="shared" si="599"/>
        <v>0</v>
      </c>
      <c r="O736" s="106">
        <f t="shared" si="599"/>
        <v>0</v>
      </c>
      <c r="P736" s="106">
        <f t="shared" si="599"/>
        <v>14271700476.700001</v>
      </c>
      <c r="Q736" s="106">
        <f t="shared" si="599"/>
        <v>0</v>
      </c>
      <c r="R736" s="290">
        <f t="shared" si="522"/>
        <v>14271700476.700001</v>
      </c>
      <c r="S736" s="106">
        <f t="shared" ref="S736:Z736" si="600">SUM(S737:S740)</f>
        <v>0</v>
      </c>
      <c r="T736" s="106">
        <f t="shared" si="600"/>
        <v>0</v>
      </c>
      <c r="U736" s="106">
        <f t="shared" si="600"/>
        <v>0</v>
      </c>
      <c r="V736" s="106">
        <f t="shared" si="600"/>
        <v>0</v>
      </c>
      <c r="W736" s="106">
        <f t="shared" si="600"/>
        <v>0</v>
      </c>
      <c r="X736" s="106">
        <f t="shared" si="600"/>
        <v>0</v>
      </c>
      <c r="Y736" s="106">
        <f t="shared" si="600"/>
        <v>0</v>
      </c>
      <c r="Z736" s="106">
        <f t="shared" si="600"/>
        <v>0</v>
      </c>
      <c r="AA736" s="290">
        <f t="shared" si="576"/>
        <v>0</v>
      </c>
      <c r="AB736" s="290">
        <f t="shared" si="577"/>
        <v>14271700476.700001</v>
      </c>
      <c r="AC736" s="105">
        <f t="shared" si="582"/>
        <v>1</v>
      </c>
    </row>
    <row r="737" spans="1:29" x14ac:dyDescent="0.2">
      <c r="B737" s="143" t="s">
        <v>968</v>
      </c>
      <c r="C737" s="139" t="s">
        <v>1589</v>
      </c>
      <c r="D737" s="295">
        <v>0</v>
      </c>
      <c r="E737" s="291">
        <f>SUM('ADICIONES  2018'!C737:K737)</f>
        <v>500000000</v>
      </c>
      <c r="F737" s="295"/>
      <c r="G737" s="295"/>
      <c r="H737" s="295"/>
      <c r="I737" s="295"/>
      <c r="J737" s="295"/>
      <c r="K737" s="292">
        <f t="shared" si="520"/>
        <v>500000000</v>
      </c>
      <c r="L737" s="295"/>
      <c r="M737" s="295"/>
      <c r="N737" s="295"/>
      <c r="O737" s="295"/>
      <c r="P737" s="295">
        <v>500000000</v>
      </c>
      <c r="Q737" s="295"/>
      <c r="R737" s="292">
        <f t="shared" si="522"/>
        <v>500000000</v>
      </c>
      <c r="S737" s="295"/>
      <c r="T737" s="295"/>
      <c r="U737" s="295"/>
      <c r="V737" s="295"/>
      <c r="W737" s="295"/>
      <c r="X737" s="295"/>
      <c r="Y737" s="295"/>
      <c r="Z737" s="295"/>
      <c r="AA737" s="292">
        <f t="shared" si="576"/>
        <v>0</v>
      </c>
      <c r="AB737" s="292">
        <f t="shared" si="577"/>
        <v>500000000</v>
      </c>
      <c r="AC737" s="37">
        <f t="shared" si="582"/>
        <v>1</v>
      </c>
    </row>
    <row r="738" spans="1:29" x14ac:dyDescent="0.2">
      <c r="B738" s="143" t="s">
        <v>2206</v>
      </c>
      <c r="C738" s="139" t="s">
        <v>2207</v>
      </c>
      <c r="D738" s="295"/>
      <c r="E738" s="291">
        <f>SUM('ADICIONES  2018'!C738:K738)</f>
        <v>11435571261.25</v>
      </c>
      <c r="F738" s="295"/>
      <c r="G738" s="295"/>
      <c r="H738" s="295"/>
      <c r="I738" s="295"/>
      <c r="J738" s="295"/>
      <c r="K738" s="292">
        <f t="shared" si="520"/>
        <v>11435571261.25</v>
      </c>
      <c r="L738" s="295"/>
      <c r="M738" s="295"/>
      <c r="N738" s="295"/>
      <c r="O738" s="295"/>
      <c r="P738" s="295">
        <v>11435571261.25</v>
      </c>
      <c r="Q738" s="295"/>
      <c r="R738" s="292">
        <f t="shared" si="522"/>
        <v>11435571261.25</v>
      </c>
      <c r="S738" s="295"/>
      <c r="T738" s="295"/>
      <c r="U738" s="295"/>
      <c r="V738" s="295"/>
      <c r="W738" s="295"/>
      <c r="X738" s="295"/>
      <c r="Y738" s="295"/>
      <c r="Z738" s="295"/>
      <c r="AA738" s="292">
        <f t="shared" si="576"/>
        <v>0</v>
      </c>
      <c r="AB738" s="292">
        <f t="shared" si="577"/>
        <v>11435571261.25</v>
      </c>
      <c r="AC738" s="37">
        <f t="shared" si="582"/>
        <v>1</v>
      </c>
    </row>
    <row r="739" spans="1:29" ht="28.5" x14ac:dyDescent="0.2">
      <c r="B739" s="143" t="s">
        <v>2208</v>
      </c>
      <c r="C739" s="139" t="s">
        <v>2209</v>
      </c>
      <c r="D739" s="295"/>
      <c r="E739" s="291">
        <f>SUM('ADICIONES  2018'!C739:K739)</f>
        <v>1501758417.8299999</v>
      </c>
      <c r="F739" s="295"/>
      <c r="G739" s="295"/>
      <c r="H739" s="295"/>
      <c r="I739" s="295"/>
      <c r="J739" s="295"/>
      <c r="K739" s="292">
        <f t="shared" si="520"/>
        <v>1501758417.8299999</v>
      </c>
      <c r="L739" s="295"/>
      <c r="M739" s="295"/>
      <c r="N739" s="295"/>
      <c r="O739" s="295"/>
      <c r="P739" s="295">
        <v>1501758417.8299999</v>
      </c>
      <c r="Q739" s="295"/>
      <c r="R739" s="292">
        <f t="shared" si="522"/>
        <v>1501758417.8299999</v>
      </c>
      <c r="S739" s="295"/>
      <c r="T739" s="295"/>
      <c r="U739" s="295"/>
      <c r="V739" s="295"/>
      <c r="W739" s="295"/>
      <c r="X739" s="295"/>
      <c r="Y739" s="295"/>
      <c r="Z739" s="295"/>
      <c r="AA739" s="292">
        <f t="shared" si="576"/>
        <v>0</v>
      </c>
      <c r="AB739" s="292">
        <f t="shared" si="577"/>
        <v>1501758417.8299999</v>
      </c>
      <c r="AC739" s="37">
        <f t="shared" si="582"/>
        <v>1</v>
      </c>
    </row>
    <row r="740" spans="1:29" x14ac:dyDescent="0.2">
      <c r="B740" s="143" t="s">
        <v>2210</v>
      </c>
      <c r="C740" s="139" t="s">
        <v>2211</v>
      </c>
      <c r="D740" s="295"/>
      <c r="E740" s="291">
        <f>SUM('ADICIONES  2018'!C740:K740)</f>
        <v>834370797.62</v>
      </c>
      <c r="F740" s="295"/>
      <c r="G740" s="295"/>
      <c r="H740" s="295"/>
      <c r="I740" s="295"/>
      <c r="J740" s="295"/>
      <c r="K740" s="292">
        <f t="shared" si="520"/>
        <v>834370797.62</v>
      </c>
      <c r="L740" s="295"/>
      <c r="M740" s="295"/>
      <c r="N740" s="295"/>
      <c r="O740" s="295"/>
      <c r="P740" s="295">
        <v>834370797.62</v>
      </c>
      <c r="Q740" s="295"/>
      <c r="R740" s="292">
        <f t="shared" si="522"/>
        <v>834370797.62</v>
      </c>
      <c r="S740" s="295"/>
      <c r="T740" s="295"/>
      <c r="U740" s="295"/>
      <c r="V740" s="295"/>
      <c r="W740" s="295"/>
      <c r="X740" s="295"/>
      <c r="Y740" s="295"/>
      <c r="Z740" s="295"/>
      <c r="AA740" s="292">
        <f t="shared" si="576"/>
        <v>0</v>
      </c>
      <c r="AB740" s="292">
        <f t="shared" si="577"/>
        <v>834370797.62</v>
      </c>
      <c r="AC740" s="37">
        <f t="shared" si="582"/>
        <v>1</v>
      </c>
    </row>
    <row r="741" spans="1:29" s="79" customFormat="1" ht="15.75" x14ac:dyDescent="0.2">
      <c r="A741" s="412"/>
      <c r="B741" s="135" t="s">
        <v>969</v>
      </c>
      <c r="C741" s="140" t="s">
        <v>1590</v>
      </c>
      <c r="D741" s="106">
        <f>SUM(D742:D744)</f>
        <v>0</v>
      </c>
      <c r="E741" s="106">
        <f>SUM('ADICIONES  2018'!C741:K741)</f>
        <v>3982732476.77</v>
      </c>
      <c r="F741" s="106">
        <f t="shared" ref="F741:J741" si="601">SUM(F742:F744)</f>
        <v>0</v>
      </c>
      <c r="G741" s="106">
        <f t="shared" si="601"/>
        <v>0</v>
      </c>
      <c r="H741" s="106">
        <f t="shared" si="601"/>
        <v>0</v>
      </c>
      <c r="I741" s="106">
        <f t="shared" si="601"/>
        <v>0</v>
      </c>
      <c r="J741" s="106">
        <f t="shared" si="601"/>
        <v>0</v>
      </c>
      <c r="K741" s="290">
        <f t="shared" si="520"/>
        <v>3982732476.77</v>
      </c>
      <c r="L741" s="106">
        <f t="shared" ref="L741:Q741" si="602">SUM(L742:L744)</f>
        <v>0</v>
      </c>
      <c r="M741" s="106">
        <f t="shared" si="602"/>
        <v>0</v>
      </c>
      <c r="N741" s="106">
        <f t="shared" si="602"/>
        <v>0</v>
      </c>
      <c r="O741" s="106">
        <f t="shared" si="602"/>
        <v>0</v>
      </c>
      <c r="P741" s="106">
        <f t="shared" si="602"/>
        <v>3982732476.77</v>
      </c>
      <c r="Q741" s="106">
        <f t="shared" si="602"/>
        <v>0</v>
      </c>
      <c r="R741" s="290">
        <f t="shared" si="522"/>
        <v>3982732476.77</v>
      </c>
      <c r="S741" s="106">
        <f t="shared" ref="S741:Z741" si="603">SUM(S742:S744)</f>
        <v>0</v>
      </c>
      <c r="T741" s="106">
        <f t="shared" si="603"/>
        <v>0</v>
      </c>
      <c r="U741" s="106">
        <f t="shared" si="603"/>
        <v>0</v>
      </c>
      <c r="V741" s="106">
        <f t="shared" si="603"/>
        <v>0</v>
      </c>
      <c r="W741" s="106">
        <f t="shared" si="603"/>
        <v>0</v>
      </c>
      <c r="X741" s="106">
        <f t="shared" si="603"/>
        <v>0</v>
      </c>
      <c r="Y741" s="106">
        <f t="shared" si="603"/>
        <v>0</v>
      </c>
      <c r="Z741" s="106">
        <f t="shared" si="603"/>
        <v>0</v>
      </c>
      <c r="AA741" s="290">
        <f t="shared" si="576"/>
        <v>0</v>
      </c>
      <c r="AB741" s="290">
        <f t="shared" si="577"/>
        <v>3982732476.77</v>
      </c>
      <c r="AC741" s="105">
        <f t="shared" si="582"/>
        <v>1</v>
      </c>
    </row>
    <row r="742" spans="1:29" x14ac:dyDescent="0.2">
      <c r="B742" s="143" t="s">
        <v>970</v>
      </c>
      <c r="C742" s="139" t="s">
        <v>1591</v>
      </c>
      <c r="D742" s="295">
        <v>0</v>
      </c>
      <c r="E742" s="291">
        <f>SUM('ADICIONES  2018'!C742:K742)</f>
        <v>97276279.359999999</v>
      </c>
      <c r="F742" s="295"/>
      <c r="G742" s="295"/>
      <c r="H742" s="295"/>
      <c r="I742" s="295"/>
      <c r="J742" s="295"/>
      <c r="K742" s="292">
        <f t="shared" si="520"/>
        <v>97276279.359999999</v>
      </c>
      <c r="L742" s="295"/>
      <c r="M742" s="295"/>
      <c r="N742" s="295"/>
      <c r="O742" s="295"/>
      <c r="P742" s="295">
        <v>97276279.359999999</v>
      </c>
      <c r="Q742" s="295"/>
      <c r="R742" s="292">
        <f t="shared" si="522"/>
        <v>97276279.359999999</v>
      </c>
      <c r="S742" s="295"/>
      <c r="T742" s="295"/>
      <c r="U742" s="295"/>
      <c r="V742" s="295"/>
      <c r="W742" s="295"/>
      <c r="X742" s="295"/>
      <c r="Y742" s="295"/>
      <c r="Z742" s="295"/>
      <c r="AA742" s="292">
        <f t="shared" si="576"/>
        <v>0</v>
      </c>
      <c r="AB742" s="292">
        <f t="shared" si="577"/>
        <v>97276279.359999999</v>
      </c>
      <c r="AC742" s="37">
        <f t="shared" si="582"/>
        <v>1</v>
      </c>
    </row>
    <row r="743" spans="1:29" x14ac:dyDescent="0.2">
      <c r="B743" s="143" t="s">
        <v>970</v>
      </c>
      <c r="C743" s="139" t="s">
        <v>1591</v>
      </c>
      <c r="D743" s="295"/>
      <c r="E743" s="291">
        <f>SUM('ADICIONES  2018'!C743:K743)</f>
        <v>3366156576.4699998</v>
      </c>
      <c r="F743" s="295"/>
      <c r="G743" s="295"/>
      <c r="H743" s="295"/>
      <c r="I743" s="295"/>
      <c r="J743" s="295"/>
      <c r="K743" s="292">
        <f t="shared" si="520"/>
        <v>3366156576.4699998</v>
      </c>
      <c r="L743" s="295"/>
      <c r="M743" s="295"/>
      <c r="N743" s="295"/>
      <c r="O743" s="295"/>
      <c r="P743" s="295">
        <v>3366156576.4699998</v>
      </c>
      <c r="Q743" s="295"/>
      <c r="R743" s="292">
        <f t="shared" si="522"/>
        <v>3366156576.4699998</v>
      </c>
      <c r="S743" s="295"/>
      <c r="T743" s="295"/>
      <c r="U743" s="295"/>
      <c r="V743" s="295"/>
      <c r="W743" s="295"/>
      <c r="X743" s="295"/>
      <c r="Y743" s="295"/>
      <c r="Z743" s="295"/>
      <c r="AA743" s="292">
        <f t="shared" si="576"/>
        <v>0</v>
      </c>
      <c r="AB743" s="292">
        <f t="shared" si="577"/>
        <v>3366156576.4699998</v>
      </c>
      <c r="AC743" s="37">
        <f t="shared" si="582"/>
        <v>1</v>
      </c>
    </row>
    <row r="744" spans="1:29" ht="28.5" x14ac:dyDescent="0.2">
      <c r="B744" s="143" t="s">
        <v>2212</v>
      </c>
      <c r="C744" s="139" t="s">
        <v>2213</v>
      </c>
      <c r="D744" s="295"/>
      <c r="E744" s="291">
        <f>SUM('ADICIONES  2018'!C744:K744)</f>
        <v>519299620.94</v>
      </c>
      <c r="F744" s="295"/>
      <c r="G744" s="295"/>
      <c r="H744" s="295"/>
      <c r="I744" s="295"/>
      <c r="J744" s="295"/>
      <c r="K744" s="292">
        <f t="shared" si="520"/>
        <v>519299620.94</v>
      </c>
      <c r="L744" s="295"/>
      <c r="M744" s="295"/>
      <c r="N744" s="295"/>
      <c r="O744" s="295"/>
      <c r="P744" s="295">
        <v>519299620.94</v>
      </c>
      <c r="Q744" s="295"/>
      <c r="R744" s="292">
        <f t="shared" si="522"/>
        <v>519299620.94</v>
      </c>
      <c r="S744" s="295"/>
      <c r="T744" s="295"/>
      <c r="U744" s="295"/>
      <c r="V744" s="295"/>
      <c r="W744" s="295"/>
      <c r="X744" s="295"/>
      <c r="Y744" s="295"/>
      <c r="Z744" s="295"/>
      <c r="AA744" s="292">
        <f t="shared" si="576"/>
        <v>0</v>
      </c>
      <c r="AB744" s="292">
        <f t="shared" si="577"/>
        <v>519299620.94</v>
      </c>
      <c r="AC744" s="37">
        <f t="shared" si="582"/>
        <v>1</v>
      </c>
    </row>
    <row r="745" spans="1:29" s="79" customFormat="1" ht="15.75" x14ac:dyDescent="0.2">
      <c r="A745" s="412"/>
      <c r="B745" s="135" t="s">
        <v>971</v>
      </c>
      <c r="C745" s="140" t="s">
        <v>2214</v>
      </c>
      <c r="D745" s="106">
        <f>SUM(D746:D747)</f>
        <v>0</v>
      </c>
      <c r="E745" s="106">
        <f>SUM('ADICIONES  2018'!C745:K745)</f>
        <v>74890403.799999997</v>
      </c>
      <c r="F745" s="106">
        <f t="shared" ref="F745:J745" si="604">SUM(F746:F747)</f>
        <v>0</v>
      </c>
      <c r="G745" s="106">
        <f t="shared" si="604"/>
        <v>0</v>
      </c>
      <c r="H745" s="106">
        <f t="shared" si="604"/>
        <v>0</v>
      </c>
      <c r="I745" s="106">
        <f t="shared" si="604"/>
        <v>0</v>
      </c>
      <c r="J745" s="106">
        <f t="shared" si="604"/>
        <v>0</v>
      </c>
      <c r="K745" s="296">
        <f t="shared" si="520"/>
        <v>74890403.799999997</v>
      </c>
      <c r="L745" s="106">
        <f t="shared" ref="L745:Q745" si="605">SUM(L746:L747)</f>
        <v>0</v>
      </c>
      <c r="M745" s="106">
        <f t="shared" si="605"/>
        <v>0</v>
      </c>
      <c r="N745" s="106">
        <f t="shared" si="605"/>
        <v>0</v>
      </c>
      <c r="O745" s="106">
        <f t="shared" si="605"/>
        <v>0</v>
      </c>
      <c r="P745" s="106">
        <f t="shared" si="605"/>
        <v>74890403.799999997</v>
      </c>
      <c r="Q745" s="106">
        <f t="shared" si="605"/>
        <v>0</v>
      </c>
      <c r="R745" s="296">
        <f t="shared" si="522"/>
        <v>74890403.799999997</v>
      </c>
      <c r="S745" s="106">
        <f t="shared" ref="S745:Z745" si="606">SUM(S746:S747)</f>
        <v>0</v>
      </c>
      <c r="T745" s="106">
        <f t="shared" si="606"/>
        <v>0</v>
      </c>
      <c r="U745" s="106">
        <f t="shared" si="606"/>
        <v>0</v>
      </c>
      <c r="V745" s="106">
        <f t="shared" si="606"/>
        <v>0</v>
      </c>
      <c r="W745" s="106">
        <f t="shared" si="606"/>
        <v>0</v>
      </c>
      <c r="X745" s="106">
        <f t="shared" si="606"/>
        <v>0</v>
      </c>
      <c r="Y745" s="106">
        <f t="shared" si="606"/>
        <v>0</v>
      </c>
      <c r="Z745" s="106">
        <f t="shared" si="606"/>
        <v>0</v>
      </c>
      <c r="AA745" s="296">
        <f t="shared" si="576"/>
        <v>0</v>
      </c>
      <c r="AB745" s="296">
        <f t="shared" si="577"/>
        <v>74890403.799999997</v>
      </c>
      <c r="AC745" s="36">
        <f t="shared" si="582"/>
        <v>1</v>
      </c>
    </row>
    <row r="746" spans="1:29" x14ac:dyDescent="0.2">
      <c r="B746" s="143" t="s">
        <v>2215</v>
      </c>
      <c r="C746" s="139" t="s">
        <v>2216</v>
      </c>
      <c r="D746" s="295"/>
      <c r="E746" s="291">
        <f>SUM('ADICIONES  2018'!C746:K746)</f>
        <v>50415865.439999998</v>
      </c>
      <c r="F746" s="295"/>
      <c r="G746" s="295"/>
      <c r="H746" s="295"/>
      <c r="I746" s="295"/>
      <c r="J746" s="295"/>
      <c r="K746" s="292">
        <f t="shared" si="520"/>
        <v>50415865.439999998</v>
      </c>
      <c r="L746" s="295"/>
      <c r="M746" s="295"/>
      <c r="N746" s="295"/>
      <c r="O746" s="295"/>
      <c r="P746" s="295">
        <v>50415865.439999998</v>
      </c>
      <c r="Q746" s="295"/>
      <c r="R746" s="292">
        <f t="shared" si="522"/>
        <v>50415865.439999998</v>
      </c>
      <c r="S746" s="295"/>
      <c r="T746" s="295"/>
      <c r="U746" s="295"/>
      <c r="V746" s="295"/>
      <c r="W746" s="295"/>
      <c r="X746" s="295"/>
      <c r="Y746" s="295"/>
      <c r="Z746" s="295"/>
      <c r="AA746" s="292">
        <f t="shared" si="576"/>
        <v>0</v>
      </c>
      <c r="AB746" s="292">
        <f t="shared" si="577"/>
        <v>50415865.439999998</v>
      </c>
      <c r="AC746" s="37">
        <f t="shared" si="582"/>
        <v>1</v>
      </c>
    </row>
    <row r="747" spans="1:29" x14ac:dyDescent="0.2">
      <c r="B747" s="143" t="s">
        <v>2217</v>
      </c>
      <c r="C747" s="139" t="s">
        <v>2218</v>
      </c>
      <c r="D747" s="295"/>
      <c r="E747" s="291">
        <f>SUM('ADICIONES  2018'!C747:K747)</f>
        <v>24474538.359999999</v>
      </c>
      <c r="F747" s="295"/>
      <c r="G747" s="295"/>
      <c r="H747" s="295"/>
      <c r="I747" s="295"/>
      <c r="J747" s="295"/>
      <c r="K747" s="292">
        <f t="shared" si="520"/>
        <v>24474538.359999999</v>
      </c>
      <c r="L747" s="295"/>
      <c r="M747" s="295"/>
      <c r="N747" s="295"/>
      <c r="O747" s="295"/>
      <c r="P747" s="295">
        <v>24474538.359999999</v>
      </c>
      <c r="Q747" s="295"/>
      <c r="R747" s="292">
        <f t="shared" si="522"/>
        <v>24474538.359999999</v>
      </c>
      <c r="S747" s="295"/>
      <c r="T747" s="295"/>
      <c r="U747" s="295"/>
      <c r="V747" s="295"/>
      <c r="W747" s="295"/>
      <c r="X747" s="295"/>
      <c r="Y747" s="295"/>
      <c r="Z747" s="295"/>
      <c r="AA747" s="292">
        <f t="shared" si="576"/>
        <v>0</v>
      </c>
      <c r="AB747" s="292">
        <f t="shared" si="577"/>
        <v>24474538.359999999</v>
      </c>
      <c r="AC747" s="37">
        <f t="shared" si="582"/>
        <v>1</v>
      </c>
    </row>
    <row r="748" spans="1:29" s="79" customFormat="1" ht="15.75" x14ac:dyDescent="0.2">
      <c r="A748" s="412"/>
      <c r="B748" s="135" t="s">
        <v>972</v>
      </c>
      <c r="C748" s="140" t="s">
        <v>2219</v>
      </c>
      <c r="D748" s="106">
        <f>SUM(D749:D751)</f>
        <v>0</v>
      </c>
      <c r="E748" s="106">
        <f>SUM('ADICIONES  2018'!C748:K748)</f>
        <v>7721444044.6099997</v>
      </c>
      <c r="F748" s="106">
        <f t="shared" ref="F748:J748" si="607">SUM(F749:F751)</f>
        <v>0</v>
      </c>
      <c r="G748" s="106">
        <f t="shared" si="607"/>
        <v>0</v>
      </c>
      <c r="H748" s="106">
        <f t="shared" si="607"/>
        <v>0</v>
      </c>
      <c r="I748" s="106">
        <f t="shared" si="607"/>
        <v>0</v>
      </c>
      <c r="J748" s="106">
        <f t="shared" si="607"/>
        <v>0</v>
      </c>
      <c r="K748" s="296">
        <f t="shared" si="520"/>
        <v>7721444044.6099997</v>
      </c>
      <c r="L748" s="106">
        <f t="shared" ref="L748:Q748" si="608">SUM(L749:L751)</f>
        <v>0</v>
      </c>
      <c r="M748" s="106">
        <f t="shared" si="608"/>
        <v>0</v>
      </c>
      <c r="N748" s="106">
        <f t="shared" si="608"/>
        <v>0</v>
      </c>
      <c r="O748" s="106">
        <f t="shared" si="608"/>
        <v>0</v>
      </c>
      <c r="P748" s="106">
        <f t="shared" si="608"/>
        <v>7721444044.6099997</v>
      </c>
      <c r="Q748" s="106">
        <f t="shared" si="608"/>
        <v>0</v>
      </c>
      <c r="R748" s="296">
        <f t="shared" si="522"/>
        <v>7721444044.6099997</v>
      </c>
      <c r="S748" s="106">
        <f t="shared" ref="S748:Z748" si="609">SUM(S749:S751)</f>
        <v>0</v>
      </c>
      <c r="T748" s="106">
        <f t="shared" si="609"/>
        <v>0</v>
      </c>
      <c r="U748" s="106">
        <f t="shared" si="609"/>
        <v>0</v>
      </c>
      <c r="V748" s="106">
        <f t="shared" si="609"/>
        <v>0</v>
      </c>
      <c r="W748" s="106">
        <f t="shared" si="609"/>
        <v>0</v>
      </c>
      <c r="X748" s="106">
        <f t="shared" si="609"/>
        <v>0</v>
      </c>
      <c r="Y748" s="106">
        <f t="shared" si="609"/>
        <v>0</v>
      </c>
      <c r="Z748" s="106">
        <f t="shared" si="609"/>
        <v>0</v>
      </c>
      <c r="AA748" s="296">
        <f t="shared" si="576"/>
        <v>0</v>
      </c>
      <c r="AB748" s="296">
        <f t="shared" si="577"/>
        <v>7721444044.6099997</v>
      </c>
      <c r="AC748" s="36">
        <f t="shared" si="582"/>
        <v>1</v>
      </c>
    </row>
    <row r="749" spans="1:29" ht="28.5" x14ac:dyDescent="0.2">
      <c r="B749" s="143" t="s">
        <v>2220</v>
      </c>
      <c r="C749" s="139" t="s">
        <v>2221</v>
      </c>
      <c r="D749" s="295"/>
      <c r="E749" s="291">
        <f>SUM('ADICIONES  2018'!C749:K749)</f>
        <v>1531822844.9300001</v>
      </c>
      <c r="F749" s="295"/>
      <c r="G749" s="295"/>
      <c r="H749" s="295"/>
      <c r="I749" s="295"/>
      <c r="J749" s="295"/>
      <c r="K749" s="292">
        <f t="shared" si="520"/>
        <v>1531822844.9300001</v>
      </c>
      <c r="L749" s="295"/>
      <c r="M749" s="295"/>
      <c r="N749" s="295"/>
      <c r="O749" s="295"/>
      <c r="P749" s="295">
        <v>1531822844.9300001</v>
      </c>
      <c r="Q749" s="295"/>
      <c r="R749" s="292">
        <f t="shared" si="522"/>
        <v>1531822844.9300001</v>
      </c>
      <c r="S749" s="295"/>
      <c r="T749" s="295"/>
      <c r="U749" s="295"/>
      <c r="V749" s="295"/>
      <c r="W749" s="295"/>
      <c r="X749" s="295"/>
      <c r="Y749" s="295"/>
      <c r="Z749" s="295"/>
      <c r="AA749" s="292">
        <f t="shared" si="576"/>
        <v>0</v>
      </c>
      <c r="AB749" s="292">
        <f t="shared" si="577"/>
        <v>1531822844.9300001</v>
      </c>
      <c r="AC749" s="37">
        <f t="shared" si="582"/>
        <v>1</v>
      </c>
    </row>
    <row r="750" spans="1:29" ht="28.5" x14ac:dyDescent="0.2">
      <c r="B750" s="143" t="s">
        <v>2222</v>
      </c>
      <c r="C750" s="139" t="s">
        <v>2223</v>
      </c>
      <c r="D750" s="295"/>
      <c r="E750" s="291">
        <f>SUM('ADICIONES  2018'!C750:K750)</f>
        <v>6135919918.2299995</v>
      </c>
      <c r="F750" s="295"/>
      <c r="G750" s="295"/>
      <c r="H750" s="295"/>
      <c r="I750" s="295"/>
      <c r="J750" s="295"/>
      <c r="K750" s="292">
        <f t="shared" si="520"/>
        <v>6135919918.2299995</v>
      </c>
      <c r="L750" s="295"/>
      <c r="M750" s="295"/>
      <c r="N750" s="295"/>
      <c r="O750" s="295"/>
      <c r="P750" s="295">
        <v>6135919918.2299995</v>
      </c>
      <c r="Q750" s="295"/>
      <c r="R750" s="292">
        <f t="shared" si="522"/>
        <v>6135919918.2299995</v>
      </c>
      <c r="S750" s="295"/>
      <c r="T750" s="295"/>
      <c r="U750" s="295"/>
      <c r="V750" s="295"/>
      <c r="W750" s="295"/>
      <c r="X750" s="295"/>
      <c r="Y750" s="295"/>
      <c r="Z750" s="295"/>
      <c r="AA750" s="292">
        <f t="shared" si="576"/>
        <v>0</v>
      </c>
      <c r="AB750" s="292">
        <f t="shared" si="577"/>
        <v>6135919918.2299995</v>
      </c>
      <c r="AC750" s="37">
        <f t="shared" si="582"/>
        <v>1</v>
      </c>
    </row>
    <row r="751" spans="1:29" ht="28.5" x14ac:dyDescent="0.2">
      <c r="B751" s="143" t="s">
        <v>2224</v>
      </c>
      <c r="C751" s="139" t="s">
        <v>2225</v>
      </c>
      <c r="D751" s="295"/>
      <c r="E751" s="291">
        <f>SUM('ADICIONES  2018'!C751:K751)</f>
        <v>53701281.450000003</v>
      </c>
      <c r="F751" s="295"/>
      <c r="G751" s="295"/>
      <c r="H751" s="295"/>
      <c r="I751" s="295"/>
      <c r="J751" s="295"/>
      <c r="K751" s="292">
        <f t="shared" si="520"/>
        <v>53701281.450000003</v>
      </c>
      <c r="L751" s="295"/>
      <c r="M751" s="295"/>
      <c r="N751" s="295"/>
      <c r="O751" s="295"/>
      <c r="P751" s="295">
        <v>53701281.450000003</v>
      </c>
      <c r="Q751" s="295"/>
      <c r="R751" s="292">
        <f t="shared" si="522"/>
        <v>53701281.450000003</v>
      </c>
      <c r="S751" s="295"/>
      <c r="T751" s="295"/>
      <c r="U751" s="295"/>
      <c r="V751" s="295"/>
      <c r="W751" s="295"/>
      <c r="X751" s="295"/>
      <c r="Y751" s="295"/>
      <c r="Z751" s="295"/>
      <c r="AA751" s="292">
        <f t="shared" si="576"/>
        <v>0</v>
      </c>
      <c r="AB751" s="292">
        <f t="shared" si="577"/>
        <v>53701281.450000003</v>
      </c>
      <c r="AC751" s="37">
        <f t="shared" si="582"/>
        <v>1</v>
      </c>
    </row>
    <row r="752" spans="1:29" s="79" customFormat="1" ht="15.75" x14ac:dyDescent="0.2">
      <c r="A752" s="412"/>
      <c r="B752" s="135" t="s">
        <v>973</v>
      </c>
      <c r="C752" s="140" t="s">
        <v>2226</v>
      </c>
      <c r="D752" s="106">
        <f>SUM(D753:D757)</f>
        <v>0</v>
      </c>
      <c r="E752" s="106">
        <f>SUM('ADICIONES  2018'!C752:K752)</f>
        <v>9683388038.9699993</v>
      </c>
      <c r="F752" s="106">
        <f t="shared" ref="F752:J752" si="610">SUM(F753:F757)</f>
        <v>0</v>
      </c>
      <c r="G752" s="106">
        <f t="shared" si="610"/>
        <v>0</v>
      </c>
      <c r="H752" s="106">
        <f t="shared" si="610"/>
        <v>0</v>
      </c>
      <c r="I752" s="106">
        <f t="shared" si="610"/>
        <v>0</v>
      </c>
      <c r="J752" s="106">
        <f t="shared" si="610"/>
        <v>0</v>
      </c>
      <c r="K752" s="296">
        <f t="shared" si="520"/>
        <v>9683388038.9699993</v>
      </c>
      <c r="L752" s="106">
        <f t="shared" ref="L752:Q752" si="611">SUM(L753:L757)</f>
        <v>0</v>
      </c>
      <c r="M752" s="106">
        <f t="shared" si="611"/>
        <v>0</v>
      </c>
      <c r="N752" s="106">
        <f t="shared" si="611"/>
        <v>0</v>
      </c>
      <c r="O752" s="106">
        <f t="shared" si="611"/>
        <v>0</v>
      </c>
      <c r="P752" s="106">
        <f t="shared" si="611"/>
        <v>9683388038.9699993</v>
      </c>
      <c r="Q752" s="106">
        <f t="shared" si="611"/>
        <v>0</v>
      </c>
      <c r="R752" s="296">
        <f t="shared" si="522"/>
        <v>9683388038.9699993</v>
      </c>
      <c r="S752" s="106">
        <f t="shared" ref="S752:Z752" si="612">SUM(S753:S757)</f>
        <v>0</v>
      </c>
      <c r="T752" s="106">
        <f t="shared" si="612"/>
        <v>0</v>
      </c>
      <c r="U752" s="106">
        <f t="shared" si="612"/>
        <v>0</v>
      </c>
      <c r="V752" s="106">
        <f t="shared" si="612"/>
        <v>0</v>
      </c>
      <c r="W752" s="106">
        <f t="shared" si="612"/>
        <v>0</v>
      </c>
      <c r="X752" s="106">
        <f t="shared" si="612"/>
        <v>0</v>
      </c>
      <c r="Y752" s="106">
        <f t="shared" si="612"/>
        <v>0</v>
      </c>
      <c r="Z752" s="106">
        <f t="shared" si="612"/>
        <v>0</v>
      </c>
      <c r="AA752" s="296">
        <f t="shared" si="576"/>
        <v>0</v>
      </c>
      <c r="AB752" s="296">
        <f t="shared" si="577"/>
        <v>9683388038.9699993</v>
      </c>
      <c r="AC752" s="36">
        <f t="shared" si="582"/>
        <v>1</v>
      </c>
    </row>
    <row r="753" spans="1:29" x14ac:dyDescent="0.2">
      <c r="B753" s="143" t="s">
        <v>2227</v>
      </c>
      <c r="C753" s="139" t="s">
        <v>2228</v>
      </c>
      <c r="D753" s="295"/>
      <c r="E753" s="291">
        <f>SUM('ADICIONES  2018'!C753:K753)</f>
        <v>5042641592</v>
      </c>
      <c r="F753" s="295"/>
      <c r="G753" s="295"/>
      <c r="H753" s="295"/>
      <c r="I753" s="295"/>
      <c r="J753" s="295"/>
      <c r="K753" s="292">
        <f t="shared" si="520"/>
        <v>5042641592</v>
      </c>
      <c r="L753" s="295"/>
      <c r="M753" s="295"/>
      <c r="N753" s="295"/>
      <c r="O753" s="295"/>
      <c r="P753" s="295">
        <v>5042641592</v>
      </c>
      <c r="Q753" s="295"/>
      <c r="R753" s="292">
        <f t="shared" si="522"/>
        <v>5042641592</v>
      </c>
      <c r="S753" s="295"/>
      <c r="T753" s="295"/>
      <c r="U753" s="295"/>
      <c r="V753" s="295"/>
      <c r="W753" s="295"/>
      <c r="X753" s="295"/>
      <c r="Y753" s="295"/>
      <c r="Z753" s="295"/>
      <c r="AA753" s="292">
        <f t="shared" si="576"/>
        <v>0</v>
      </c>
      <c r="AB753" s="292">
        <f t="shared" si="577"/>
        <v>5042641592</v>
      </c>
      <c r="AC753" s="37">
        <f t="shared" si="582"/>
        <v>1</v>
      </c>
    </row>
    <row r="754" spans="1:29" ht="28.5" x14ac:dyDescent="0.2">
      <c r="B754" s="143" t="s">
        <v>2229</v>
      </c>
      <c r="C754" s="139" t="s">
        <v>2230</v>
      </c>
      <c r="D754" s="295"/>
      <c r="E754" s="291">
        <f>SUM('ADICIONES  2018'!C754:K754)</f>
        <v>581151226.09000003</v>
      </c>
      <c r="F754" s="295"/>
      <c r="G754" s="295"/>
      <c r="H754" s="295"/>
      <c r="I754" s="295"/>
      <c r="J754" s="295"/>
      <c r="K754" s="292">
        <f t="shared" si="520"/>
        <v>581151226.09000003</v>
      </c>
      <c r="L754" s="295"/>
      <c r="M754" s="295"/>
      <c r="N754" s="295"/>
      <c r="O754" s="295"/>
      <c r="P754" s="295">
        <v>581151226.09000003</v>
      </c>
      <c r="Q754" s="295"/>
      <c r="R754" s="292">
        <f t="shared" si="522"/>
        <v>581151226.09000003</v>
      </c>
      <c r="S754" s="295"/>
      <c r="T754" s="295"/>
      <c r="U754" s="295"/>
      <c r="V754" s="295"/>
      <c r="W754" s="295"/>
      <c r="X754" s="295"/>
      <c r="Y754" s="295"/>
      <c r="Z754" s="295"/>
      <c r="AA754" s="292">
        <f t="shared" si="576"/>
        <v>0</v>
      </c>
      <c r="AB754" s="292">
        <f t="shared" si="577"/>
        <v>581151226.09000003</v>
      </c>
      <c r="AC754" s="37">
        <f t="shared" si="582"/>
        <v>1</v>
      </c>
    </row>
    <row r="755" spans="1:29" x14ac:dyDescent="0.2">
      <c r="B755" s="143" t="s">
        <v>2231</v>
      </c>
      <c r="C755" s="139" t="s">
        <v>2232</v>
      </c>
      <c r="D755" s="295"/>
      <c r="E755" s="291">
        <f>SUM('ADICIONES  2018'!C755:K755)</f>
        <v>871726840</v>
      </c>
      <c r="F755" s="295"/>
      <c r="G755" s="295"/>
      <c r="H755" s="295"/>
      <c r="I755" s="295"/>
      <c r="J755" s="295"/>
      <c r="K755" s="292">
        <f t="shared" si="520"/>
        <v>871726840</v>
      </c>
      <c r="L755" s="295"/>
      <c r="M755" s="295"/>
      <c r="N755" s="295"/>
      <c r="O755" s="295"/>
      <c r="P755" s="295">
        <v>871726840</v>
      </c>
      <c r="Q755" s="295"/>
      <c r="R755" s="292">
        <f t="shared" si="522"/>
        <v>871726840</v>
      </c>
      <c r="S755" s="295"/>
      <c r="T755" s="295"/>
      <c r="U755" s="295"/>
      <c r="V755" s="295"/>
      <c r="W755" s="295"/>
      <c r="X755" s="295"/>
      <c r="Y755" s="295"/>
      <c r="Z755" s="295"/>
      <c r="AA755" s="292">
        <f t="shared" si="576"/>
        <v>0</v>
      </c>
      <c r="AB755" s="292">
        <f t="shared" si="577"/>
        <v>871726840</v>
      </c>
      <c r="AC755" s="37">
        <f t="shared" si="582"/>
        <v>1</v>
      </c>
    </row>
    <row r="756" spans="1:29" ht="28.5" x14ac:dyDescent="0.2">
      <c r="B756" s="143" t="s">
        <v>2233</v>
      </c>
      <c r="C756" s="139" t="s">
        <v>2234</v>
      </c>
      <c r="D756" s="295"/>
      <c r="E756" s="291">
        <f>SUM('ADICIONES  2018'!C756:K756)</f>
        <v>1644225124.5799999</v>
      </c>
      <c r="F756" s="295"/>
      <c r="G756" s="295"/>
      <c r="H756" s="295"/>
      <c r="I756" s="295"/>
      <c r="J756" s="295"/>
      <c r="K756" s="292">
        <f t="shared" si="520"/>
        <v>1644225124.5799999</v>
      </c>
      <c r="L756" s="295"/>
      <c r="M756" s="295"/>
      <c r="N756" s="295"/>
      <c r="O756" s="295"/>
      <c r="P756" s="295">
        <v>1644225124.5799999</v>
      </c>
      <c r="Q756" s="295"/>
      <c r="R756" s="292">
        <f t="shared" si="522"/>
        <v>1644225124.5799999</v>
      </c>
      <c r="S756" s="295"/>
      <c r="T756" s="295"/>
      <c r="U756" s="295"/>
      <c r="V756" s="295"/>
      <c r="W756" s="295"/>
      <c r="X756" s="295"/>
      <c r="Y756" s="295"/>
      <c r="Z756" s="295"/>
      <c r="AA756" s="292">
        <f t="shared" si="576"/>
        <v>0</v>
      </c>
      <c r="AB756" s="292">
        <f t="shared" si="577"/>
        <v>1644225124.5799999</v>
      </c>
      <c r="AC756" s="37">
        <f t="shared" si="582"/>
        <v>1</v>
      </c>
    </row>
    <row r="757" spans="1:29" ht="28.5" x14ac:dyDescent="0.2">
      <c r="B757" s="143" t="s">
        <v>2235</v>
      </c>
      <c r="C757" s="139" t="s">
        <v>2236</v>
      </c>
      <c r="D757" s="295"/>
      <c r="E757" s="291">
        <f>SUM('ADICIONES  2018'!C757:K757)</f>
        <v>1543643256.3</v>
      </c>
      <c r="F757" s="295"/>
      <c r="G757" s="295"/>
      <c r="H757" s="295"/>
      <c r="I757" s="295"/>
      <c r="J757" s="295"/>
      <c r="K757" s="292">
        <f t="shared" si="520"/>
        <v>1543643256.3</v>
      </c>
      <c r="L757" s="295"/>
      <c r="M757" s="295"/>
      <c r="N757" s="295"/>
      <c r="O757" s="295"/>
      <c r="P757" s="295">
        <v>1543643256.3</v>
      </c>
      <c r="Q757" s="295"/>
      <c r="R757" s="292">
        <f t="shared" si="522"/>
        <v>1543643256.3</v>
      </c>
      <c r="S757" s="295"/>
      <c r="T757" s="295"/>
      <c r="U757" s="295"/>
      <c r="V757" s="295"/>
      <c r="W757" s="295"/>
      <c r="X757" s="295"/>
      <c r="Y757" s="295"/>
      <c r="Z757" s="295"/>
      <c r="AA757" s="292">
        <f t="shared" si="576"/>
        <v>0</v>
      </c>
      <c r="AB757" s="292">
        <f t="shared" si="577"/>
        <v>1543643256.3</v>
      </c>
      <c r="AC757" s="37">
        <f t="shared" si="582"/>
        <v>1</v>
      </c>
    </row>
    <row r="758" spans="1:29" s="5" customFormat="1" ht="31.5" x14ac:dyDescent="0.2">
      <c r="A758" s="159"/>
      <c r="B758" s="135" t="s">
        <v>2343</v>
      </c>
      <c r="C758" s="140" t="s">
        <v>2344</v>
      </c>
      <c r="D758" s="293">
        <f>+D759</f>
        <v>0</v>
      </c>
      <c r="E758" s="106">
        <f>SUM('ADICIONES  2018'!C758:K758)</f>
        <v>292278900</v>
      </c>
      <c r="F758" s="293">
        <f t="shared" ref="F758:J758" si="613">+F759</f>
        <v>0</v>
      </c>
      <c r="G758" s="293">
        <f t="shared" si="613"/>
        <v>0</v>
      </c>
      <c r="H758" s="293">
        <f t="shared" si="613"/>
        <v>0</v>
      </c>
      <c r="I758" s="293">
        <f t="shared" si="613"/>
        <v>0</v>
      </c>
      <c r="J758" s="293">
        <f t="shared" si="613"/>
        <v>0</v>
      </c>
      <c r="K758" s="296">
        <f t="shared" ref="K758:K1016" si="614">+D758+E758-F758+G758-H758</f>
        <v>292278900</v>
      </c>
      <c r="L758" s="293">
        <f t="shared" ref="L758:Q758" si="615">+L759</f>
        <v>0</v>
      </c>
      <c r="M758" s="293">
        <f t="shared" si="615"/>
        <v>0</v>
      </c>
      <c r="N758" s="293">
        <f t="shared" si="615"/>
        <v>0</v>
      </c>
      <c r="O758" s="293">
        <f t="shared" si="615"/>
        <v>0</v>
      </c>
      <c r="P758" s="293">
        <f t="shared" si="615"/>
        <v>0</v>
      </c>
      <c r="Q758" s="293">
        <f t="shared" si="615"/>
        <v>0</v>
      </c>
      <c r="R758" s="296">
        <f t="shared" si="522"/>
        <v>0</v>
      </c>
      <c r="S758" s="293">
        <f t="shared" ref="S758:Z758" si="616">+S759</f>
        <v>0</v>
      </c>
      <c r="T758" s="293">
        <f t="shared" si="616"/>
        <v>0</v>
      </c>
      <c r="U758" s="293">
        <f t="shared" si="616"/>
        <v>292278900</v>
      </c>
      <c r="V758" s="293">
        <f t="shared" si="616"/>
        <v>0</v>
      </c>
      <c r="W758" s="293">
        <f t="shared" si="616"/>
        <v>0</v>
      </c>
      <c r="X758" s="293">
        <f t="shared" si="616"/>
        <v>0</v>
      </c>
      <c r="Y758" s="293">
        <f t="shared" si="616"/>
        <v>0</v>
      </c>
      <c r="Z758" s="293">
        <f t="shared" si="616"/>
        <v>0</v>
      </c>
      <c r="AA758" s="296">
        <f t="shared" si="576"/>
        <v>292278900</v>
      </c>
      <c r="AB758" s="296">
        <f t="shared" si="577"/>
        <v>292278900</v>
      </c>
      <c r="AC758" s="36">
        <f t="shared" si="582"/>
        <v>1</v>
      </c>
    </row>
    <row r="759" spans="1:29" ht="28.5" x14ac:dyDescent="0.2">
      <c r="B759" s="143" t="s">
        <v>2345</v>
      </c>
      <c r="C759" s="139" t="s">
        <v>2346</v>
      </c>
      <c r="D759" s="295"/>
      <c r="E759" s="291">
        <f>SUM('ADICIONES  2018'!C759:K759)</f>
        <v>292278900</v>
      </c>
      <c r="F759" s="295"/>
      <c r="G759" s="295"/>
      <c r="H759" s="295"/>
      <c r="I759" s="295"/>
      <c r="J759" s="295"/>
      <c r="K759" s="292">
        <f t="shared" si="614"/>
        <v>292278900</v>
      </c>
      <c r="L759" s="295"/>
      <c r="M759" s="295"/>
      <c r="N759" s="295"/>
      <c r="O759" s="295"/>
      <c r="P759" s="295"/>
      <c r="Q759" s="295"/>
      <c r="R759" s="292">
        <f t="shared" si="522"/>
        <v>0</v>
      </c>
      <c r="S759" s="295"/>
      <c r="T759" s="295"/>
      <c r="U759" s="286">
        <v>292278900</v>
      </c>
      <c r="V759" s="295"/>
      <c r="W759" s="295"/>
      <c r="X759" s="295"/>
      <c r="Y759" s="295"/>
      <c r="Z759" s="295"/>
      <c r="AA759" s="292">
        <f t="shared" si="576"/>
        <v>292278900</v>
      </c>
      <c r="AB759" s="292">
        <f t="shared" si="577"/>
        <v>292278900</v>
      </c>
      <c r="AC759" s="37">
        <f t="shared" si="582"/>
        <v>1</v>
      </c>
    </row>
    <row r="760" spans="1:29" s="79" customFormat="1" ht="15.75" x14ac:dyDescent="0.2">
      <c r="A760" s="412"/>
      <c r="B760" s="135" t="s">
        <v>2237</v>
      </c>
      <c r="C760" s="140" t="s">
        <v>2238</v>
      </c>
      <c r="D760" s="106">
        <f>SUM(D761:D762)</f>
        <v>0</v>
      </c>
      <c r="E760" s="106">
        <f>SUM('ADICIONES  2018'!C760:K760)</f>
        <v>5725634160.3299999</v>
      </c>
      <c r="F760" s="106">
        <f t="shared" ref="F760:J760" si="617">SUM(F761:F762)</f>
        <v>0</v>
      </c>
      <c r="G760" s="106">
        <f t="shared" si="617"/>
        <v>0</v>
      </c>
      <c r="H760" s="106">
        <f t="shared" si="617"/>
        <v>0</v>
      </c>
      <c r="I760" s="106">
        <f t="shared" si="617"/>
        <v>0</v>
      </c>
      <c r="J760" s="106">
        <f t="shared" si="617"/>
        <v>0</v>
      </c>
      <c r="K760" s="296">
        <f t="shared" si="614"/>
        <v>5725634160.3299999</v>
      </c>
      <c r="L760" s="106">
        <f t="shared" ref="L760:Q760" si="618">SUM(L761:L762)</f>
        <v>0</v>
      </c>
      <c r="M760" s="106">
        <f t="shared" si="618"/>
        <v>0</v>
      </c>
      <c r="N760" s="106">
        <f t="shared" si="618"/>
        <v>0</v>
      </c>
      <c r="O760" s="106">
        <f t="shared" si="618"/>
        <v>0</v>
      </c>
      <c r="P760" s="106">
        <f t="shared" si="618"/>
        <v>5725634160.3299999</v>
      </c>
      <c r="Q760" s="106">
        <f t="shared" si="618"/>
        <v>0</v>
      </c>
      <c r="R760" s="296">
        <f t="shared" si="522"/>
        <v>5725634160.3299999</v>
      </c>
      <c r="S760" s="106">
        <f t="shared" ref="S760:Z760" si="619">SUM(S761:S762)</f>
        <v>0</v>
      </c>
      <c r="T760" s="106">
        <f t="shared" si="619"/>
        <v>0</v>
      </c>
      <c r="U760" s="106">
        <f t="shared" si="619"/>
        <v>0</v>
      </c>
      <c r="V760" s="106">
        <f t="shared" si="619"/>
        <v>0</v>
      </c>
      <c r="W760" s="106">
        <f t="shared" si="619"/>
        <v>0</v>
      </c>
      <c r="X760" s="106">
        <f t="shared" si="619"/>
        <v>0</v>
      </c>
      <c r="Y760" s="106">
        <f t="shared" si="619"/>
        <v>0</v>
      </c>
      <c r="Z760" s="106">
        <f t="shared" si="619"/>
        <v>0</v>
      </c>
      <c r="AA760" s="296">
        <f t="shared" si="576"/>
        <v>0</v>
      </c>
      <c r="AB760" s="296">
        <f t="shared" si="577"/>
        <v>5725634160.3299999</v>
      </c>
      <c r="AC760" s="36">
        <f t="shared" si="582"/>
        <v>1</v>
      </c>
    </row>
    <row r="761" spans="1:29" x14ac:dyDescent="0.2">
      <c r="B761" s="143" t="s">
        <v>2239</v>
      </c>
      <c r="C761" s="139" t="s">
        <v>2240</v>
      </c>
      <c r="D761" s="295"/>
      <c r="E761" s="291">
        <f>SUM('ADICIONES  2018'!C761:K761)</f>
        <v>4148182723.3299999</v>
      </c>
      <c r="F761" s="295"/>
      <c r="G761" s="295"/>
      <c r="H761" s="295"/>
      <c r="I761" s="295"/>
      <c r="J761" s="295"/>
      <c r="K761" s="292">
        <f t="shared" si="614"/>
        <v>4148182723.3299999</v>
      </c>
      <c r="L761" s="295"/>
      <c r="M761" s="295"/>
      <c r="N761" s="295"/>
      <c r="O761" s="295"/>
      <c r="P761" s="295">
        <v>4148182723.3299999</v>
      </c>
      <c r="Q761" s="295"/>
      <c r="R761" s="292">
        <f t="shared" si="522"/>
        <v>4148182723.3299999</v>
      </c>
      <c r="S761" s="295"/>
      <c r="T761" s="295"/>
      <c r="U761" s="295"/>
      <c r="V761" s="295"/>
      <c r="W761" s="295"/>
      <c r="X761" s="295"/>
      <c r="Y761" s="295"/>
      <c r="Z761" s="295"/>
      <c r="AA761" s="292">
        <f t="shared" si="576"/>
        <v>0</v>
      </c>
      <c r="AB761" s="292">
        <f t="shared" si="577"/>
        <v>4148182723.3299999</v>
      </c>
      <c r="AC761" s="37">
        <f t="shared" si="582"/>
        <v>1</v>
      </c>
    </row>
    <row r="762" spans="1:29" ht="28.5" x14ac:dyDescent="0.2">
      <c r="B762" s="143" t="s">
        <v>2241</v>
      </c>
      <c r="C762" s="139" t="s">
        <v>2242</v>
      </c>
      <c r="D762" s="295"/>
      <c r="E762" s="291">
        <f>SUM('ADICIONES  2018'!C762:K762)</f>
        <v>1577451437</v>
      </c>
      <c r="F762" s="295"/>
      <c r="G762" s="295"/>
      <c r="H762" s="295"/>
      <c r="I762" s="295"/>
      <c r="J762" s="295"/>
      <c r="K762" s="292">
        <f t="shared" si="614"/>
        <v>1577451437</v>
      </c>
      <c r="L762" s="295"/>
      <c r="M762" s="295"/>
      <c r="N762" s="295"/>
      <c r="O762" s="295"/>
      <c r="P762" s="295">
        <v>1577451437</v>
      </c>
      <c r="Q762" s="295"/>
      <c r="R762" s="292">
        <f t="shared" si="522"/>
        <v>1577451437</v>
      </c>
      <c r="S762" s="295"/>
      <c r="T762" s="295"/>
      <c r="U762" s="295"/>
      <c r="V762" s="295"/>
      <c r="W762" s="295"/>
      <c r="X762" s="295"/>
      <c r="Y762" s="295"/>
      <c r="Z762" s="295"/>
      <c r="AA762" s="292">
        <f t="shared" si="576"/>
        <v>0</v>
      </c>
      <c r="AB762" s="292">
        <f t="shared" si="577"/>
        <v>1577451437</v>
      </c>
      <c r="AC762" s="37">
        <f t="shared" si="582"/>
        <v>1</v>
      </c>
    </row>
    <row r="763" spans="1:29" s="79" customFormat="1" ht="31.5" x14ac:dyDescent="0.2">
      <c r="A763" s="412"/>
      <c r="B763" s="135" t="s">
        <v>2243</v>
      </c>
      <c r="C763" s="140" t="s">
        <v>2244</v>
      </c>
      <c r="D763" s="106">
        <f>SUM(D764)</f>
        <v>0</v>
      </c>
      <c r="E763" s="106">
        <f>SUM('ADICIONES  2018'!C763:K763)</f>
        <v>1002845979.4</v>
      </c>
      <c r="F763" s="106">
        <f t="shared" ref="F763:J763" si="620">SUM(F764)</f>
        <v>0</v>
      </c>
      <c r="G763" s="106">
        <f t="shared" si="620"/>
        <v>0</v>
      </c>
      <c r="H763" s="106">
        <f t="shared" si="620"/>
        <v>0</v>
      </c>
      <c r="I763" s="106">
        <f t="shared" si="620"/>
        <v>0</v>
      </c>
      <c r="J763" s="106">
        <f t="shared" si="620"/>
        <v>0</v>
      </c>
      <c r="K763" s="296">
        <f t="shared" si="614"/>
        <v>1002845979.4</v>
      </c>
      <c r="L763" s="106">
        <f t="shared" ref="L763:Q763" si="621">SUM(L764)</f>
        <v>0</v>
      </c>
      <c r="M763" s="106">
        <f t="shared" si="621"/>
        <v>0</v>
      </c>
      <c r="N763" s="106">
        <f t="shared" si="621"/>
        <v>0</v>
      </c>
      <c r="O763" s="106">
        <f t="shared" si="621"/>
        <v>0</v>
      </c>
      <c r="P763" s="106">
        <f t="shared" si="621"/>
        <v>1002845979.4</v>
      </c>
      <c r="Q763" s="106">
        <f t="shared" si="621"/>
        <v>0</v>
      </c>
      <c r="R763" s="296">
        <f t="shared" si="522"/>
        <v>1002845979.4</v>
      </c>
      <c r="S763" s="106">
        <f t="shared" ref="S763:Z763" si="622">SUM(S764)</f>
        <v>0</v>
      </c>
      <c r="T763" s="106">
        <f t="shared" si="622"/>
        <v>0</v>
      </c>
      <c r="U763" s="106">
        <f t="shared" si="622"/>
        <v>0</v>
      </c>
      <c r="V763" s="106">
        <f t="shared" si="622"/>
        <v>0</v>
      </c>
      <c r="W763" s="106">
        <f t="shared" si="622"/>
        <v>0</v>
      </c>
      <c r="X763" s="106">
        <f t="shared" si="622"/>
        <v>0</v>
      </c>
      <c r="Y763" s="106">
        <f t="shared" si="622"/>
        <v>0</v>
      </c>
      <c r="Z763" s="106">
        <f t="shared" si="622"/>
        <v>0</v>
      </c>
      <c r="AA763" s="296">
        <f t="shared" si="576"/>
        <v>0</v>
      </c>
      <c r="AB763" s="296">
        <f t="shared" si="577"/>
        <v>1002845979.4</v>
      </c>
      <c r="AC763" s="36">
        <f t="shared" si="582"/>
        <v>1</v>
      </c>
    </row>
    <row r="764" spans="1:29" ht="28.5" x14ac:dyDescent="0.2">
      <c r="B764" s="143" t="s">
        <v>2245</v>
      </c>
      <c r="C764" s="139" t="s">
        <v>2246</v>
      </c>
      <c r="D764" s="295"/>
      <c r="E764" s="291">
        <f>SUM('ADICIONES  2018'!C764:K764)</f>
        <v>1002845979.4</v>
      </c>
      <c r="F764" s="295"/>
      <c r="G764" s="295"/>
      <c r="H764" s="295"/>
      <c r="I764" s="295"/>
      <c r="J764" s="295"/>
      <c r="K764" s="292">
        <f t="shared" si="614"/>
        <v>1002845979.4</v>
      </c>
      <c r="L764" s="295"/>
      <c r="M764" s="295"/>
      <c r="N764" s="295"/>
      <c r="O764" s="295"/>
      <c r="P764" s="295">
        <v>1002845979.4</v>
      </c>
      <c r="Q764" s="295"/>
      <c r="R764" s="292">
        <f t="shared" si="522"/>
        <v>1002845979.4</v>
      </c>
      <c r="S764" s="295"/>
      <c r="T764" s="295"/>
      <c r="U764" s="295"/>
      <c r="V764" s="295"/>
      <c r="W764" s="295"/>
      <c r="X764" s="295"/>
      <c r="Y764" s="295"/>
      <c r="Z764" s="295"/>
      <c r="AA764" s="292">
        <f t="shared" si="576"/>
        <v>0</v>
      </c>
      <c r="AB764" s="292">
        <f t="shared" si="577"/>
        <v>1002845979.4</v>
      </c>
      <c r="AC764" s="37">
        <f t="shared" si="582"/>
        <v>1</v>
      </c>
    </row>
    <row r="765" spans="1:29" s="79" customFormat="1" ht="47.25" x14ac:dyDescent="0.2">
      <c r="A765" s="412"/>
      <c r="B765" s="135" t="s">
        <v>2247</v>
      </c>
      <c r="C765" s="140" t="s">
        <v>2248</v>
      </c>
      <c r="D765" s="106">
        <f>SUM(D766)</f>
        <v>0</v>
      </c>
      <c r="E765" s="106">
        <f>SUM('ADICIONES  2018'!C765:K765)</f>
        <v>2097320194.6099999</v>
      </c>
      <c r="F765" s="106">
        <f t="shared" ref="F765:J765" si="623">SUM(F766)</f>
        <v>0</v>
      </c>
      <c r="G765" s="106">
        <f t="shared" si="623"/>
        <v>0</v>
      </c>
      <c r="H765" s="106">
        <f t="shared" si="623"/>
        <v>0</v>
      </c>
      <c r="I765" s="106">
        <f t="shared" si="623"/>
        <v>0</v>
      </c>
      <c r="J765" s="106">
        <f t="shared" si="623"/>
        <v>0</v>
      </c>
      <c r="K765" s="296">
        <f t="shared" si="614"/>
        <v>2097320194.6099999</v>
      </c>
      <c r="L765" s="106">
        <f t="shared" ref="L765:Q765" si="624">SUM(L766)</f>
        <v>0</v>
      </c>
      <c r="M765" s="106">
        <f t="shared" si="624"/>
        <v>0</v>
      </c>
      <c r="N765" s="106">
        <f t="shared" si="624"/>
        <v>0</v>
      </c>
      <c r="O765" s="106">
        <f t="shared" si="624"/>
        <v>0</v>
      </c>
      <c r="P765" s="106">
        <f t="shared" si="624"/>
        <v>2097320194.6099999</v>
      </c>
      <c r="Q765" s="106">
        <f t="shared" si="624"/>
        <v>0</v>
      </c>
      <c r="R765" s="296">
        <f t="shared" si="522"/>
        <v>2097320194.6099999</v>
      </c>
      <c r="S765" s="106">
        <f t="shared" ref="S765:Z765" si="625">SUM(S766)</f>
        <v>0</v>
      </c>
      <c r="T765" s="106">
        <f t="shared" si="625"/>
        <v>0</v>
      </c>
      <c r="U765" s="106">
        <f t="shared" si="625"/>
        <v>0</v>
      </c>
      <c r="V765" s="106">
        <f t="shared" si="625"/>
        <v>0</v>
      </c>
      <c r="W765" s="106">
        <f t="shared" si="625"/>
        <v>0</v>
      </c>
      <c r="X765" s="106">
        <f t="shared" si="625"/>
        <v>0</v>
      </c>
      <c r="Y765" s="106">
        <f t="shared" si="625"/>
        <v>0</v>
      </c>
      <c r="Z765" s="106">
        <f t="shared" si="625"/>
        <v>0</v>
      </c>
      <c r="AA765" s="296">
        <f t="shared" si="576"/>
        <v>0</v>
      </c>
      <c r="AB765" s="296">
        <f t="shared" si="577"/>
        <v>2097320194.6099999</v>
      </c>
      <c r="AC765" s="36">
        <f t="shared" si="582"/>
        <v>1</v>
      </c>
    </row>
    <row r="766" spans="1:29" ht="28.5" x14ac:dyDescent="0.2">
      <c r="B766" s="143" t="s">
        <v>2249</v>
      </c>
      <c r="C766" s="139" t="s">
        <v>2250</v>
      </c>
      <c r="D766" s="295"/>
      <c r="E766" s="291">
        <f>SUM('ADICIONES  2018'!C766:K766)</f>
        <v>2097320194.6099999</v>
      </c>
      <c r="F766" s="295"/>
      <c r="G766" s="295"/>
      <c r="H766" s="295"/>
      <c r="I766" s="295"/>
      <c r="J766" s="295"/>
      <c r="K766" s="292">
        <f t="shared" si="614"/>
        <v>2097320194.6099999</v>
      </c>
      <c r="L766" s="295"/>
      <c r="M766" s="295"/>
      <c r="N766" s="295"/>
      <c r="O766" s="295"/>
      <c r="P766" s="295">
        <v>2097320194.6099999</v>
      </c>
      <c r="Q766" s="295"/>
      <c r="R766" s="292">
        <f t="shared" si="522"/>
        <v>2097320194.6099999</v>
      </c>
      <c r="S766" s="295"/>
      <c r="T766" s="295"/>
      <c r="U766" s="295"/>
      <c r="V766" s="295"/>
      <c r="W766" s="295"/>
      <c r="X766" s="295"/>
      <c r="Y766" s="295"/>
      <c r="Z766" s="295"/>
      <c r="AA766" s="292">
        <f t="shared" si="576"/>
        <v>0</v>
      </c>
      <c r="AB766" s="292">
        <f t="shared" si="577"/>
        <v>2097320194.6099999</v>
      </c>
      <c r="AC766" s="37">
        <f t="shared" si="582"/>
        <v>1</v>
      </c>
    </row>
    <row r="767" spans="1:29" s="79" customFormat="1" ht="15.75" x14ac:dyDescent="0.2">
      <c r="A767" s="412"/>
      <c r="B767" s="135" t="s">
        <v>2251</v>
      </c>
      <c r="C767" s="140" t="s">
        <v>2252</v>
      </c>
      <c r="D767" s="106">
        <f>SUM(D768)</f>
        <v>0</v>
      </c>
      <c r="E767" s="106">
        <f>SUM('ADICIONES  2018'!C767:K767)</f>
        <v>1219100825</v>
      </c>
      <c r="F767" s="106">
        <f t="shared" ref="F767:J767" si="626">SUM(F768)</f>
        <v>0</v>
      </c>
      <c r="G767" s="106">
        <f t="shared" si="626"/>
        <v>0</v>
      </c>
      <c r="H767" s="106">
        <f t="shared" si="626"/>
        <v>0</v>
      </c>
      <c r="I767" s="106">
        <f t="shared" si="626"/>
        <v>0</v>
      </c>
      <c r="J767" s="106">
        <f t="shared" si="626"/>
        <v>0</v>
      </c>
      <c r="K767" s="296">
        <f t="shared" si="614"/>
        <v>1219100825</v>
      </c>
      <c r="L767" s="106">
        <f t="shared" ref="L767:Q767" si="627">SUM(L768)</f>
        <v>0</v>
      </c>
      <c r="M767" s="106">
        <f t="shared" si="627"/>
        <v>0</v>
      </c>
      <c r="N767" s="106">
        <f t="shared" si="627"/>
        <v>0</v>
      </c>
      <c r="O767" s="106">
        <f t="shared" si="627"/>
        <v>0</v>
      </c>
      <c r="P767" s="106">
        <f t="shared" si="627"/>
        <v>1219100825</v>
      </c>
      <c r="Q767" s="106">
        <f t="shared" si="627"/>
        <v>0</v>
      </c>
      <c r="R767" s="296">
        <f t="shared" si="522"/>
        <v>1219100825</v>
      </c>
      <c r="S767" s="106">
        <f t="shared" ref="S767:Z767" si="628">SUM(S768)</f>
        <v>0</v>
      </c>
      <c r="T767" s="106">
        <f t="shared" si="628"/>
        <v>0</v>
      </c>
      <c r="U767" s="106">
        <f t="shared" si="628"/>
        <v>0</v>
      </c>
      <c r="V767" s="106">
        <f t="shared" si="628"/>
        <v>0</v>
      </c>
      <c r="W767" s="106">
        <f t="shared" si="628"/>
        <v>0</v>
      </c>
      <c r="X767" s="106">
        <f t="shared" si="628"/>
        <v>0</v>
      </c>
      <c r="Y767" s="106">
        <f t="shared" si="628"/>
        <v>0</v>
      </c>
      <c r="Z767" s="106">
        <f t="shared" si="628"/>
        <v>0</v>
      </c>
      <c r="AA767" s="296">
        <f t="shared" si="576"/>
        <v>0</v>
      </c>
      <c r="AB767" s="296">
        <f t="shared" si="577"/>
        <v>1219100825</v>
      </c>
      <c r="AC767" s="36">
        <f t="shared" si="582"/>
        <v>1</v>
      </c>
    </row>
    <row r="768" spans="1:29" x14ac:dyDescent="0.2">
      <c r="B768" s="143" t="s">
        <v>2253</v>
      </c>
      <c r="C768" s="139" t="s">
        <v>2254</v>
      </c>
      <c r="D768" s="295"/>
      <c r="E768" s="291">
        <f>SUM('ADICIONES  2018'!C768:K768)</f>
        <v>1219100825</v>
      </c>
      <c r="F768" s="295"/>
      <c r="G768" s="295"/>
      <c r="H768" s="295"/>
      <c r="I768" s="295"/>
      <c r="J768" s="295"/>
      <c r="K768" s="292">
        <f t="shared" si="614"/>
        <v>1219100825</v>
      </c>
      <c r="L768" s="295"/>
      <c r="M768" s="295"/>
      <c r="N768" s="295"/>
      <c r="O768" s="295"/>
      <c r="P768" s="295">
        <v>1219100825</v>
      </c>
      <c r="Q768" s="295"/>
      <c r="R768" s="292">
        <f t="shared" si="522"/>
        <v>1219100825</v>
      </c>
      <c r="S768" s="295"/>
      <c r="T768" s="295"/>
      <c r="U768" s="295"/>
      <c r="V768" s="295"/>
      <c r="W768" s="295"/>
      <c r="X768" s="295"/>
      <c r="Y768" s="295"/>
      <c r="Z768" s="295"/>
      <c r="AA768" s="292">
        <f t="shared" si="576"/>
        <v>0</v>
      </c>
      <c r="AB768" s="292">
        <f t="shared" si="577"/>
        <v>1219100825</v>
      </c>
      <c r="AC768" s="37">
        <f t="shared" si="582"/>
        <v>1</v>
      </c>
    </row>
    <row r="769" spans="1:29" s="79" customFormat="1" ht="15.75" x14ac:dyDescent="0.2">
      <c r="A769" s="412"/>
      <c r="B769" s="135" t="s">
        <v>2255</v>
      </c>
      <c r="C769" s="140" t="s">
        <v>2256</v>
      </c>
      <c r="D769" s="106">
        <f>SUM(D770)</f>
        <v>0</v>
      </c>
      <c r="E769" s="106">
        <f>SUM('ADICIONES  2018'!C769:K769)</f>
        <v>51778484</v>
      </c>
      <c r="F769" s="106">
        <f t="shared" ref="F769:J769" si="629">SUM(F770)</f>
        <v>0</v>
      </c>
      <c r="G769" s="106">
        <f t="shared" si="629"/>
        <v>0</v>
      </c>
      <c r="H769" s="106">
        <f t="shared" si="629"/>
        <v>0</v>
      </c>
      <c r="I769" s="106">
        <f t="shared" si="629"/>
        <v>0</v>
      </c>
      <c r="J769" s="106">
        <f t="shared" si="629"/>
        <v>0</v>
      </c>
      <c r="K769" s="296">
        <f t="shared" si="614"/>
        <v>51778484</v>
      </c>
      <c r="L769" s="106">
        <f t="shared" ref="L769:Q769" si="630">SUM(L770)</f>
        <v>0</v>
      </c>
      <c r="M769" s="106">
        <f t="shared" si="630"/>
        <v>0</v>
      </c>
      <c r="N769" s="106">
        <f t="shared" si="630"/>
        <v>0</v>
      </c>
      <c r="O769" s="106">
        <f t="shared" si="630"/>
        <v>0</v>
      </c>
      <c r="P769" s="106">
        <f t="shared" si="630"/>
        <v>51778484</v>
      </c>
      <c r="Q769" s="106">
        <f t="shared" si="630"/>
        <v>0</v>
      </c>
      <c r="R769" s="296">
        <f t="shared" si="522"/>
        <v>51778484</v>
      </c>
      <c r="S769" s="106">
        <f t="shared" ref="S769:Z769" si="631">SUM(S770)</f>
        <v>0</v>
      </c>
      <c r="T769" s="106">
        <f t="shared" si="631"/>
        <v>0</v>
      </c>
      <c r="U769" s="106">
        <f t="shared" si="631"/>
        <v>0</v>
      </c>
      <c r="V769" s="106">
        <f t="shared" si="631"/>
        <v>0</v>
      </c>
      <c r="W769" s="106">
        <f t="shared" si="631"/>
        <v>0</v>
      </c>
      <c r="X769" s="106">
        <f t="shared" si="631"/>
        <v>0</v>
      </c>
      <c r="Y769" s="106">
        <f t="shared" si="631"/>
        <v>0</v>
      </c>
      <c r="Z769" s="106">
        <f t="shared" si="631"/>
        <v>0</v>
      </c>
      <c r="AA769" s="296">
        <f t="shared" si="576"/>
        <v>0</v>
      </c>
      <c r="AB769" s="296">
        <f t="shared" si="577"/>
        <v>51778484</v>
      </c>
      <c r="AC769" s="36">
        <f t="shared" si="582"/>
        <v>1</v>
      </c>
    </row>
    <row r="770" spans="1:29" x14ac:dyDescent="0.2">
      <c r="B770" s="143" t="s">
        <v>2257</v>
      </c>
      <c r="C770" s="139" t="s">
        <v>2258</v>
      </c>
      <c r="D770" s="295"/>
      <c r="E770" s="291">
        <f>SUM('ADICIONES  2018'!C770:K770)</f>
        <v>51778484</v>
      </c>
      <c r="F770" s="295"/>
      <c r="G770" s="295"/>
      <c r="H770" s="295"/>
      <c r="I770" s="295"/>
      <c r="J770" s="295"/>
      <c r="K770" s="292">
        <f t="shared" si="614"/>
        <v>51778484</v>
      </c>
      <c r="L770" s="295"/>
      <c r="M770" s="295"/>
      <c r="N770" s="295"/>
      <c r="O770" s="295"/>
      <c r="P770" s="295">
        <v>51778484</v>
      </c>
      <c r="Q770" s="295"/>
      <c r="R770" s="292">
        <f t="shared" si="522"/>
        <v>51778484</v>
      </c>
      <c r="S770" s="295"/>
      <c r="T770" s="295"/>
      <c r="U770" s="295"/>
      <c r="V770" s="295"/>
      <c r="W770" s="295"/>
      <c r="X770" s="295"/>
      <c r="Y770" s="295"/>
      <c r="Z770" s="295"/>
      <c r="AA770" s="292">
        <f t="shared" si="576"/>
        <v>0</v>
      </c>
      <c r="AB770" s="292">
        <f t="shared" si="577"/>
        <v>51778484</v>
      </c>
      <c r="AC770" s="37">
        <f t="shared" si="582"/>
        <v>1</v>
      </c>
    </row>
    <row r="771" spans="1:29" s="79" customFormat="1" ht="31.5" x14ac:dyDescent="0.2">
      <c r="A771" s="412"/>
      <c r="B771" s="135" t="s">
        <v>2259</v>
      </c>
      <c r="C771" s="140" t="s">
        <v>2260</v>
      </c>
      <c r="D771" s="106">
        <f>SUM(D772)</f>
        <v>0</v>
      </c>
      <c r="E771" s="106">
        <f>SUM('ADICIONES  2018'!C771:K771)</f>
        <v>1933937333.3</v>
      </c>
      <c r="F771" s="106">
        <f t="shared" ref="F771:J771" si="632">SUM(F772)</f>
        <v>0</v>
      </c>
      <c r="G771" s="106">
        <f t="shared" si="632"/>
        <v>0</v>
      </c>
      <c r="H771" s="106">
        <f t="shared" si="632"/>
        <v>0</v>
      </c>
      <c r="I771" s="106">
        <f t="shared" si="632"/>
        <v>0</v>
      </c>
      <c r="J771" s="106">
        <f t="shared" si="632"/>
        <v>0</v>
      </c>
      <c r="K771" s="296">
        <f t="shared" si="614"/>
        <v>1933937333.3</v>
      </c>
      <c r="L771" s="106">
        <f t="shared" ref="L771:Q771" si="633">SUM(L772)</f>
        <v>0</v>
      </c>
      <c r="M771" s="106">
        <f t="shared" si="633"/>
        <v>0</v>
      </c>
      <c r="N771" s="106">
        <f t="shared" si="633"/>
        <v>0</v>
      </c>
      <c r="O771" s="106">
        <f t="shared" si="633"/>
        <v>0</v>
      </c>
      <c r="P771" s="106">
        <f t="shared" si="633"/>
        <v>1933937333.3</v>
      </c>
      <c r="Q771" s="106">
        <f t="shared" si="633"/>
        <v>0</v>
      </c>
      <c r="R771" s="296">
        <f t="shared" si="522"/>
        <v>1933937333.3</v>
      </c>
      <c r="S771" s="106">
        <f t="shared" ref="S771:Z771" si="634">SUM(S772)</f>
        <v>0</v>
      </c>
      <c r="T771" s="106">
        <f t="shared" si="634"/>
        <v>0</v>
      </c>
      <c r="U771" s="106">
        <f t="shared" si="634"/>
        <v>0</v>
      </c>
      <c r="V771" s="106">
        <f t="shared" si="634"/>
        <v>0</v>
      </c>
      <c r="W771" s="106">
        <f t="shared" si="634"/>
        <v>0</v>
      </c>
      <c r="X771" s="106">
        <f t="shared" si="634"/>
        <v>0</v>
      </c>
      <c r="Y771" s="106">
        <f t="shared" si="634"/>
        <v>0</v>
      </c>
      <c r="Z771" s="106">
        <f t="shared" si="634"/>
        <v>0</v>
      </c>
      <c r="AA771" s="296">
        <f t="shared" ref="AA771:AA921" si="635">SUM(S771:Z771)</f>
        <v>0</v>
      </c>
      <c r="AB771" s="296">
        <f t="shared" si="577"/>
        <v>1933937333.3</v>
      </c>
      <c r="AC771" s="36">
        <f t="shared" si="582"/>
        <v>1</v>
      </c>
    </row>
    <row r="772" spans="1:29" x14ac:dyDescent="0.2">
      <c r="B772" s="143" t="s">
        <v>2261</v>
      </c>
      <c r="C772" s="139" t="s">
        <v>2262</v>
      </c>
      <c r="D772" s="295"/>
      <c r="E772" s="291">
        <f>SUM('ADICIONES  2018'!C772:K772)</f>
        <v>1933937333.3</v>
      </c>
      <c r="F772" s="295"/>
      <c r="G772" s="295"/>
      <c r="H772" s="295"/>
      <c r="I772" s="295"/>
      <c r="J772" s="295"/>
      <c r="K772" s="292">
        <f t="shared" si="614"/>
        <v>1933937333.3</v>
      </c>
      <c r="L772" s="295"/>
      <c r="M772" s="295"/>
      <c r="N772" s="295"/>
      <c r="O772" s="295"/>
      <c r="P772" s="295">
        <v>1933937333.3</v>
      </c>
      <c r="Q772" s="295"/>
      <c r="R772" s="292">
        <f t="shared" si="522"/>
        <v>1933937333.3</v>
      </c>
      <c r="S772" s="295"/>
      <c r="T772" s="295"/>
      <c r="U772" s="295"/>
      <c r="V772" s="295"/>
      <c r="W772" s="295"/>
      <c r="X772" s="295"/>
      <c r="Y772" s="295"/>
      <c r="Z772" s="295"/>
      <c r="AA772" s="292">
        <f t="shared" si="635"/>
        <v>0</v>
      </c>
      <c r="AB772" s="292">
        <f t="shared" si="577"/>
        <v>1933937333.3</v>
      </c>
      <c r="AC772" s="37">
        <f t="shared" si="582"/>
        <v>1</v>
      </c>
    </row>
    <row r="773" spans="1:29" s="79" customFormat="1" ht="15.75" x14ac:dyDescent="0.2">
      <c r="A773" s="412"/>
      <c r="B773" s="135" t="s">
        <v>2263</v>
      </c>
      <c r="C773" s="140" t="s">
        <v>2264</v>
      </c>
      <c r="D773" s="106">
        <f>SUM(D774)</f>
        <v>0</v>
      </c>
      <c r="E773" s="106">
        <f>SUM('ADICIONES  2018'!C773:K773)</f>
        <v>2472210761</v>
      </c>
      <c r="F773" s="106">
        <f t="shared" ref="F773:J773" si="636">SUM(F774)</f>
        <v>0</v>
      </c>
      <c r="G773" s="106">
        <f t="shared" si="636"/>
        <v>0</v>
      </c>
      <c r="H773" s="106">
        <f t="shared" si="636"/>
        <v>0</v>
      </c>
      <c r="I773" s="106">
        <f t="shared" si="636"/>
        <v>0</v>
      </c>
      <c r="J773" s="106">
        <f t="shared" si="636"/>
        <v>0</v>
      </c>
      <c r="K773" s="296">
        <f t="shared" si="614"/>
        <v>2472210761</v>
      </c>
      <c r="L773" s="106">
        <f t="shared" ref="L773:Q773" si="637">SUM(L774)</f>
        <v>0</v>
      </c>
      <c r="M773" s="106">
        <f t="shared" si="637"/>
        <v>0</v>
      </c>
      <c r="N773" s="106">
        <f t="shared" si="637"/>
        <v>0</v>
      </c>
      <c r="O773" s="106">
        <f t="shared" si="637"/>
        <v>0</v>
      </c>
      <c r="P773" s="106">
        <f t="shared" si="637"/>
        <v>2472210761</v>
      </c>
      <c r="Q773" s="106">
        <f t="shared" si="637"/>
        <v>0</v>
      </c>
      <c r="R773" s="296">
        <f t="shared" si="522"/>
        <v>2472210761</v>
      </c>
      <c r="S773" s="106">
        <f t="shared" ref="S773:Z773" si="638">SUM(S774)</f>
        <v>0</v>
      </c>
      <c r="T773" s="106">
        <f t="shared" si="638"/>
        <v>0</v>
      </c>
      <c r="U773" s="106">
        <f t="shared" si="638"/>
        <v>0</v>
      </c>
      <c r="V773" s="106">
        <f t="shared" si="638"/>
        <v>0</v>
      </c>
      <c r="W773" s="106">
        <f t="shared" si="638"/>
        <v>0</v>
      </c>
      <c r="X773" s="106">
        <f t="shared" si="638"/>
        <v>0</v>
      </c>
      <c r="Y773" s="106">
        <f t="shared" si="638"/>
        <v>0</v>
      </c>
      <c r="Z773" s="106">
        <f t="shared" si="638"/>
        <v>0</v>
      </c>
      <c r="AA773" s="296">
        <f t="shared" si="635"/>
        <v>0</v>
      </c>
      <c r="AB773" s="296">
        <f t="shared" si="577"/>
        <v>2472210761</v>
      </c>
      <c r="AC773" s="36">
        <f t="shared" si="582"/>
        <v>1</v>
      </c>
    </row>
    <row r="774" spans="1:29" x14ac:dyDescent="0.2">
      <c r="B774" s="143" t="s">
        <v>2265</v>
      </c>
      <c r="C774" s="139" t="s">
        <v>2266</v>
      </c>
      <c r="D774" s="295"/>
      <c r="E774" s="291">
        <f>SUM('ADICIONES  2018'!C774:K774)</f>
        <v>2472210761</v>
      </c>
      <c r="F774" s="295"/>
      <c r="G774" s="295"/>
      <c r="H774" s="295"/>
      <c r="I774" s="295"/>
      <c r="J774" s="295"/>
      <c r="K774" s="292">
        <f t="shared" si="614"/>
        <v>2472210761</v>
      </c>
      <c r="L774" s="295"/>
      <c r="M774" s="295"/>
      <c r="N774" s="295"/>
      <c r="O774" s="295"/>
      <c r="P774" s="295">
        <v>2472210761</v>
      </c>
      <c r="Q774" s="295"/>
      <c r="R774" s="292">
        <f t="shared" si="522"/>
        <v>2472210761</v>
      </c>
      <c r="S774" s="295"/>
      <c r="T774" s="295"/>
      <c r="U774" s="295"/>
      <c r="V774" s="295"/>
      <c r="W774" s="295"/>
      <c r="X774" s="295"/>
      <c r="Y774" s="295"/>
      <c r="Z774" s="295"/>
      <c r="AA774" s="292">
        <f t="shared" si="635"/>
        <v>0</v>
      </c>
      <c r="AB774" s="292">
        <f t="shared" si="577"/>
        <v>2472210761</v>
      </c>
      <c r="AC774" s="37">
        <f t="shared" si="582"/>
        <v>1</v>
      </c>
    </row>
    <row r="775" spans="1:29" s="79" customFormat="1" ht="31.5" x14ac:dyDescent="0.2">
      <c r="A775" s="412"/>
      <c r="B775" s="135" t="s">
        <v>2267</v>
      </c>
      <c r="C775" s="140" t="s">
        <v>2268</v>
      </c>
      <c r="D775" s="106">
        <f>SUM(D776)</f>
        <v>0</v>
      </c>
      <c r="E775" s="106">
        <f>SUM('ADICIONES  2018'!C775:K775)</f>
        <v>1152330495.6600001</v>
      </c>
      <c r="F775" s="106">
        <f t="shared" ref="F775:J775" si="639">SUM(F776)</f>
        <v>0</v>
      </c>
      <c r="G775" s="106">
        <f t="shared" si="639"/>
        <v>0</v>
      </c>
      <c r="H775" s="106">
        <f t="shared" si="639"/>
        <v>0</v>
      </c>
      <c r="I775" s="106">
        <f t="shared" si="639"/>
        <v>0</v>
      </c>
      <c r="J775" s="106">
        <f t="shared" si="639"/>
        <v>0</v>
      </c>
      <c r="K775" s="296">
        <f t="shared" si="614"/>
        <v>1152330495.6600001</v>
      </c>
      <c r="L775" s="106">
        <f t="shared" ref="L775:Q775" si="640">SUM(L776)</f>
        <v>0</v>
      </c>
      <c r="M775" s="106">
        <f t="shared" si="640"/>
        <v>0</v>
      </c>
      <c r="N775" s="106">
        <f t="shared" si="640"/>
        <v>0</v>
      </c>
      <c r="O775" s="106">
        <f t="shared" si="640"/>
        <v>0</v>
      </c>
      <c r="P775" s="106">
        <f t="shared" si="640"/>
        <v>1152330495.6600001</v>
      </c>
      <c r="Q775" s="106">
        <f t="shared" si="640"/>
        <v>0</v>
      </c>
      <c r="R775" s="296">
        <f t="shared" si="522"/>
        <v>1152330495.6600001</v>
      </c>
      <c r="S775" s="106">
        <f t="shared" ref="S775:Z775" si="641">SUM(S776)</f>
        <v>0</v>
      </c>
      <c r="T775" s="106">
        <f t="shared" si="641"/>
        <v>0</v>
      </c>
      <c r="U775" s="106">
        <f t="shared" si="641"/>
        <v>0</v>
      </c>
      <c r="V775" s="106">
        <f t="shared" si="641"/>
        <v>0</v>
      </c>
      <c r="W775" s="106">
        <f t="shared" si="641"/>
        <v>0</v>
      </c>
      <c r="X775" s="106">
        <f t="shared" si="641"/>
        <v>0</v>
      </c>
      <c r="Y775" s="106">
        <f t="shared" si="641"/>
        <v>0</v>
      </c>
      <c r="Z775" s="106">
        <f t="shared" si="641"/>
        <v>0</v>
      </c>
      <c r="AA775" s="296">
        <f t="shared" si="635"/>
        <v>0</v>
      </c>
      <c r="AB775" s="296">
        <f t="shared" si="577"/>
        <v>1152330495.6600001</v>
      </c>
      <c r="AC775" s="36">
        <f t="shared" si="582"/>
        <v>1</v>
      </c>
    </row>
    <row r="776" spans="1:29" x14ac:dyDescent="0.2">
      <c r="B776" s="143" t="s">
        <v>2269</v>
      </c>
      <c r="C776" s="139" t="s">
        <v>2270</v>
      </c>
      <c r="D776" s="295"/>
      <c r="E776" s="291">
        <f>SUM('ADICIONES  2018'!C776:K776)</f>
        <v>1152330495.6600001</v>
      </c>
      <c r="F776" s="295"/>
      <c r="G776" s="295"/>
      <c r="H776" s="295"/>
      <c r="I776" s="295"/>
      <c r="J776" s="295"/>
      <c r="K776" s="292">
        <f t="shared" si="614"/>
        <v>1152330495.6600001</v>
      </c>
      <c r="L776" s="295"/>
      <c r="M776" s="295"/>
      <c r="N776" s="295"/>
      <c r="O776" s="295"/>
      <c r="P776" s="295">
        <v>1152330495.6600001</v>
      </c>
      <c r="Q776" s="295"/>
      <c r="R776" s="292">
        <f t="shared" si="522"/>
        <v>1152330495.6600001</v>
      </c>
      <c r="S776" s="295"/>
      <c r="T776" s="295"/>
      <c r="U776" s="295"/>
      <c r="V776" s="295"/>
      <c r="W776" s="295"/>
      <c r="X776" s="295"/>
      <c r="Y776" s="295"/>
      <c r="Z776" s="295"/>
      <c r="AA776" s="292">
        <f t="shared" si="635"/>
        <v>0</v>
      </c>
      <c r="AB776" s="292">
        <f t="shared" si="577"/>
        <v>1152330495.6600001</v>
      </c>
      <c r="AC776" s="37">
        <f t="shared" si="582"/>
        <v>1</v>
      </c>
    </row>
    <row r="777" spans="1:29" s="79" customFormat="1" ht="31.5" x14ac:dyDescent="0.2">
      <c r="A777" s="412"/>
      <c r="B777" s="135" t="s">
        <v>2271</v>
      </c>
      <c r="C777" s="140" t="s">
        <v>2272</v>
      </c>
      <c r="D777" s="106">
        <f>SUM(D778:D779)</f>
        <v>0</v>
      </c>
      <c r="E777" s="106">
        <f>SUM('ADICIONES  2018'!C777:K777)</f>
        <v>770987833.98000002</v>
      </c>
      <c r="F777" s="106">
        <f t="shared" ref="F777:J777" si="642">SUM(F778:F779)</f>
        <v>0</v>
      </c>
      <c r="G777" s="106">
        <f t="shared" si="642"/>
        <v>0</v>
      </c>
      <c r="H777" s="106">
        <f t="shared" si="642"/>
        <v>0</v>
      </c>
      <c r="I777" s="106">
        <f t="shared" si="642"/>
        <v>0</v>
      </c>
      <c r="J777" s="106">
        <f t="shared" si="642"/>
        <v>0</v>
      </c>
      <c r="K777" s="296">
        <f t="shared" si="614"/>
        <v>770987833.98000002</v>
      </c>
      <c r="L777" s="106">
        <f t="shared" ref="L777:Q777" si="643">SUM(L778:L779)</f>
        <v>0</v>
      </c>
      <c r="M777" s="106">
        <f t="shared" si="643"/>
        <v>0</v>
      </c>
      <c r="N777" s="106">
        <f t="shared" si="643"/>
        <v>0</v>
      </c>
      <c r="O777" s="106">
        <f t="shared" si="643"/>
        <v>0</v>
      </c>
      <c r="P777" s="106">
        <f t="shared" si="643"/>
        <v>770270333.98000002</v>
      </c>
      <c r="Q777" s="106">
        <f t="shared" si="643"/>
        <v>0</v>
      </c>
      <c r="R777" s="296">
        <f t="shared" si="522"/>
        <v>770270333.98000002</v>
      </c>
      <c r="S777" s="106">
        <f t="shared" ref="S777:Y777" si="644">SUM(S778:S779)</f>
        <v>0</v>
      </c>
      <c r="T777" s="106">
        <f t="shared" si="644"/>
        <v>0</v>
      </c>
      <c r="U777" s="106">
        <f t="shared" si="644"/>
        <v>717500</v>
      </c>
      <c r="V777" s="106">
        <f t="shared" si="644"/>
        <v>0</v>
      </c>
      <c r="W777" s="106">
        <f t="shared" si="644"/>
        <v>0</v>
      </c>
      <c r="X777" s="106">
        <f t="shared" si="644"/>
        <v>0</v>
      </c>
      <c r="Y777" s="106">
        <f t="shared" si="644"/>
        <v>0</v>
      </c>
      <c r="Z777" s="106">
        <f>SUM(Z778:Z779)</f>
        <v>0</v>
      </c>
      <c r="AA777" s="296">
        <f t="shared" si="635"/>
        <v>717500</v>
      </c>
      <c r="AB777" s="296">
        <f t="shared" si="577"/>
        <v>770987833.98000002</v>
      </c>
      <c r="AC777" s="36">
        <f t="shared" si="582"/>
        <v>1</v>
      </c>
    </row>
    <row r="778" spans="1:29" ht="28.5" x14ac:dyDescent="0.2">
      <c r="B778" s="143" t="s">
        <v>2273</v>
      </c>
      <c r="C778" s="139" t="s">
        <v>2274</v>
      </c>
      <c r="D778" s="295"/>
      <c r="E778" s="291">
        <f>SUM('ADICIONES  2018'!C778:K778)</f>
        <v>770270333.98000002</v>
      </c>
      <c r="F778" s="295"/>
      <c r="G778" s="295"/>
      <c r="H778" s="295"/>
      <c r="I778" s="295"/>
      <c r="J778" s="295"/>
      <c r="K778" s="292">
        <f t="shared" si="614"/>
        <v>770270333.98000002</v>
      </c>
      <c r="L778" s="295"/>
      <c r="M778" s="295"/>
      <c r="N778" s="295"/>
      <c r="O778" s="295"/>
      <c r="P778" s="295">
        <v>770270333.98000002</v>
      </c>
      <c r="Q778" s="295"/>
      <c r="R778" s="292">
        <f t="shared" si="522"/>
        <v>770270333.98000002</v>
      </c>
      <c r="S778" s="295"/>
      <c r="T778" s="295"/>
      <c r="U778" s="295"/>
      <c r="V778" s="295"/>
      <c r="W778" s="295"/>
      <c r="X778" s="295"/>
      <c r="Y778" s="295"/>
      <c r="Z778" s="295"/>
      <c r="AA778" s="292">
        <f t="shared" si="635"/>
        <v>0</v>
      </c>
      <c r="AB778" s="292">
        <f t="shared" si="577"/>
        <v>770270333.98000002</v>
      </c>
      <c r="AC778" s="37">
        <f t="shared" si="582"/>
        <v>1</v>
      </c>
    </row>
    <row r="779" spans="1:29" ht="28.5" x14ac:dyDescent="0.2">
      <c r="B779" s="143" t="s">
        <v>2273</v>
      </c>
      <c r="C779" s="139" t="s">
        <v>2274</v>
      </c>
      <c r="D779" s="295"/>
      <c r="E779" s="291">
        <f>SUM('ADICIONES  2018'!C779:K779)</f>
        <v>717500</v>
      </c>
      <c r="F779" s="295"/>
      <c r="G779" s="295"/>
      <c r="H779" s="295"/>
      <c r="I779" s="295"/>
      <c r="J779" s="295"/>
      <c r="K779" s="292">
        <f t="shared" si="614"/>
        <v>717500</v>
      </c>
      <c r="L779" s="295"/>
      <c r="M779" s="295"/>
      <c r="N779" s="295"/>
      <c r="O779" s="295"/>
      <c r="P779" s="295"/>
      <c r="Q779" s="295"/>
      <c r="R779" s="292">
        <f t="shared" ref="R779" si="645">SUM(L779:Q779)</f>
        <v>0</v>
      </c>
      <c r="S779" s="295"/>
      <c r="T779" s="295"/>
      <c r="U779" s="295">
        <v>717500</v>
      </c>
      <c r="V779" s="295"/>
      <c r="W779" s="295"/>
      <c r="X779" s="295"/>
      <c r="Y779" s="295"/>
      <c r="Z779" s="295"/>
      <c r="AA779" s="292">
        <f t="shared" ref="AA779" si="646">SUM(S779:Z779)</f>
        <v>717500</v>
      </c>
      <c r="AB779" s="292">
        <f t="shared" si="577"/>
        <v>717500</v>
      </c>
      <c r="AC779" s="37">
        <f t="shared" si="582"/>
        <v>1</v>
      </c>
    </row>
    <row r="780" spans="1:29" s="79" customFormat="1" ht="31.5" x14ac:dyDescent="0.2">
      <c r="A780" s="412"/>
      <c r="B780" s="135" t="s">
        <v>2275</v>
      </c>
      <c r="C780" s="140" t="s">
        <v>2276</v>
      </c>
      <c r="D780" s="106">
        <f>SUM(D781:D782)</f>
        <v>0</v>
      </c>
      <c r="E780" s="106">
        <f>SUM('ADICIONES  2018'!C780:K780)</f>
        <v>376070186.52999997</v>
      </c>
      <c r="F780" s="106">
        <f>SUM(F781:F782)</f>
        <v>0</v>
      </c>
      <c r="G780" s="106">
        <f t="shared" ref="G780:J780" si="647">SUM(G781:G782)</f>
        <v>0</v>
      </c>
      <c r="H780" s="106">
        <f t="shared" si="647"/>
        <v>0</v>
      </c>
      <c r="I780" s="106">
        <f t="shared" si="647"/>
        <v>0</v>
      </c>
      <c r="J780" s="106">
        <f t="shared" si="647"/>
        <v>0</v>
      </c>
      <c r="K780" s="296">
        <f t="shared" si="614"/>
        <v>376070186.52999997</v>
      </c>
      <c r="L780" s="106">
        <f t="shared" ref="L780:Q780" si="648">SUM(L781:L782)</f>
        <v>0</v>
      </c>
      <c r="M780" s="106">
        <f t="shared" si="648"/>
        <v>0</v>
      </c>
      <c r="N780" s="106">
        <f t="shared" si="648"/>
        <v>0</v>
      </c>
      <c r="O780" s="106">
        <f t="shared" si="648"/>
        <v>0</v>
      </c>
      <c r="P780" s="106">
        <f t="shared" si="648"/>
        <v>262415550.56999999</v>
      </c>
      <c r="Q780" s="106">
        <f t="shared" si="648"/>
        <v>0</v>
      </c>
      <c r="R780" s="296">
        <f t="shared" si="522"/>
        <v>262415550.56999999</v>
      </c>
      <c r="S780" s="106">
        <f t="shared" ref="S780:Z780" si="649">SUM(S781:S782)</f>
        <v>0</v>
      </c>
      <c r="T780" s="106">
        <f t="shared" si="649"/>
        <v>0</v>
      </c>
      <c r="U780" s="106">
        <f t="shared" si="649"/>
        <v>113654635.95999999</v>
      </c>
      <c r="V780" s="106">
        <f t="shared" si="649"/>
        <v>0</v>
      </c>
      <c r="W780" s="106">
        <f t="shared" si="649"/>
        <v>0</v>
      </c>
      <c r="X780" s="106">
        <f t="shared" si="649"/>
        <v>0</v>
      </c>
      <c r="Y780" s="106">
        <f t="shared" si="649"/>
        <v>0</v>
      </c>
      <c r="Z780" s="106">
        <f t="shared" si="649"/>
        <v>0</v>
      </c>
      <c r="AA780" s="296">
        <f t="shared" si="635"/>
        <v>113654635.95999999</v>
      </c>
      <c r="AB780" s="296">
        <f t="shared" si="577"/>
        <v>376070186.52999997</v>
      </c>
      <c r="AC780" s="36">
        <f t="shared" si="582"/>
        <v>1</v>
      </c>
    </row>
    <row r="781" spans="1:29" ht="28.5" x14ac:dyDescent="0.2">
      <c r="B781" s="143" t="s">
        <v>2277</v>
      </c>
      <c r="C781" s="139" t="s">
        <v>2278</v>
      </c>
      <c r="D781" s="295"/>
      <c r="E781" s="291">
        <f>SUM('ADICIONES  2018'!C781:K781)</f>
        <v>262415550.56999999</v>
      </c>
      <c r="F781" s="295"/>
      <c r="G781" s="295"/>
      <c r="H781" s="295"/>
      <c r="I781" s="295"/>
      <c r="J781" s="295"/>
      <c r="K781" s="292">
        <f t="shared" si="614"/>
        <v>262415550.56999999</v>
      </c>
      <c r="L781" s="295"/>
      <c r="M781" s="295"/>
      <c r="N781" s="295"/>
      <c r="O781" s="295"/>
      <c r="P781" s="295">
        <v>262415550.56999999</v>
      </c>
      <c r="Q781" s="295"/>
      <c r="R781" s="292">
        <f t="shared" si="522"/>
        <v>262415550.56999999</v>
      </c>
      <c r="S781" s="295"/>
      <c r="T781" s="295"/>
      <c r="U781" s="295"/>
      <c r="V781" s="295"/>
      <c r="W781" s="295"/>
      <c r="X781" s="295"/>
      <c r="Y781" s="295"/>
      <c r="Z781" s="295"/>
      <c r="AA781" s="292">
        <f t="shared" si="635"/>
        <v>0</v>
      </c>
      <c r="AB781" s="292">
        <f t="shared" si="577"/>
        <v>262415550.56999999</v>
      </c>
      <c r="AC781" s="37">
        <f t="shared" ref="AC781:AC964" si="650">+AB781/K781</f>
        <v>1</v>
      </c>
    </row>
    <row r="782" spans="1:29" ht="28.5" x14ac:dyDescent="0.2">
      <c r="B782" s="143" t="s">
        <v>2277</v>
      </c>
      <c r="C782" s="139" t="s">
        <v>2278</v>
      </c>
      <c r="D782" s="295"/>
      <c r="E782" s="291">
        <f>SUM('ADICIONES  2018'!C782:K782)</f>
        <v>113654635.95999999</v>
      </c>
      <c r="F782" s="295"/>
      <c r="G782" s="295"/>
      <c r="H782" s="295"/>
      <c r="I782" s="295"/>
      <c r="J782" s="295"/>
      <c r="K782" s="292">
        <f t="shared" si="614"/>
        <v>113654635.95999999</v>
      </c>
      <c r="L782" s="295"/>
      <c r="M782" s="295"/>
      <c r="N782" s="295"/>
      <c r="O782" s="295"/>
      <c r="P782" s="295"/>
      <c r="Q782" s="295"/>
      <c r="R782" s="292">
        <f t="shared" ref="R782" si="651">SUM(L782:Q782)</f>
        <v>0</v>
      </c>
      <c r="S782" s="295"/>
      <c r="T782" s="295"/>
      <c r="U782" s="295">
        <v>113654635.95999999</v>
      </c>
      <c r="V782" s="295"/>
      <c r="W782" s="295"/>
      <c r="X782" s="295"/>
      <c r="Y782" s="295"/>
      <c r="Z782" s="295"/>
      <c r="AA782" s="292">
        <f t="shared" ref="AA782" si="652">SUM(S782:Z782)</f>
        <v>113654635.95999999</v>
      </c>
      <c r="AB782" s="292">
        <f t="shared" si="577"/>
        <v>113654635.95999999</v>
      </c>
      <c r="AC782" s="37">
        <f t="shared" si="650"/>
        <v>1</v>
      </c>
    </row>
    <row r="783" spans="1:29" s="79" customFormat="1" ht="31.5" x14ac:dyDescent="0.2">
      <c r="A783" s="412"/>
      <c r="B783" s="135" t="s">
        <v>974</v>
      </c>
      <c r="C783" s="140" t="s">
        <v>975</v>
      </c>
      <c r="D783" s="106">
        <f>SUM(D784:D796)</f>
        <v>0</v>
      </c>
      <c r="E783" s="106">
        <f>SUM('ADICIONES  2018'!C783:K783)</f>
        <v>15362389057.259998</v>
      </c>
      <c r="F783" s="106">
        <f t="shared" ref="F783:J783" si="653">SUM(F784:F796)</f>
        <v>400</v>
      </c>
      <c r="G783" s="106">
        <f t="shared" si="653"/>
        <v>0</v>
      </c>
      <c r="H783" s="106">
        <f t="shared" si="653"/>
        <v>0</v>
      </c>
      <c r="I783" s="106">
        <f t="shared" si="653"/>
        <v>0</v>
      </c>
      <c r="J783" s="106">
        <f t="shared" si="653"/>
        <v>0</v>
      </c>
      <c r="K783" s="290">
        <f t="shared" si="614"/>
        <v>15362388657.259998</v>
      </c>
      <c r="L783" s="106">
        <f t="shared" ref="L783:Q783" si="654">SUM(L784:L796)</f>
        <v>0</v>
      </c>
      <c r="M783" s="106">
        <f t="shared" si="654"/>
        <v>0</v>
      </c>
      <c r="N783" s="106">
        <f t="shared" si="654"/>
        <v>0</v>
      </c>
      <c r="O783" s="106">
        <f t="shared" si="654"/>
        <v>0</v>
      </c>
      <c r="P783" s="106">
        <f t="shared" si="654"/>
        <v>15362389057.260002</v>
      </c>
      <c r="Q783" s="106">
        <f t="shared" si="654"/>
        <v>0</v>
      </c>
      <c r="R783" s="290">
        <f t="shared" si="522"/>
        <v>15362389057.260002</v>
      </c>
      <c r="S783" s="106">
        <f t="shared" ref="S783:Z783" si="655">SUM(S784:S796)</f>
        <v>0</v>
      </c>
      <c r="T783" s="106">
        <f t="shared" si="655"/>
        <v>0</v>
      </c>
      <c r="U783" s="106">
        <f t="shared" si="655"/>
        <v>0</v>
      </c>
      <c r="V783" s="106">
        <f t="shared" si="655"/>
        <v>0</v>
      </c>
      <c r="W783" s="106">
        <f t="shared" si="655"/>
        <v>0</v>
      </c>
      <c r="X783" s="106">
        <f t="shared" si="655"/>
        <v>0</v>
      </c>
      <c r="Y783" s="106">
        <f t="shared" si="655"/>
        <v>0</v>
      </c>
      <c r="Z783" s="106">
        <f t="shared" si="655"/>
        <v>0</v>
      </c>
      <c r="AA783" s="290">
        <f t="shared" si="635"/>
        <v>0</v>
      </c>
      <c r="AB783" s="290">
        <f t="shared" si="577"/>
        <v>15362389057.260002</v>
      </c>
      <c r="AC783" s="105">
        <f t="shared" si="650"/>
        <v>1.0000000260376178</v>
      </c>
    </row>
    <row r="784" spans="1:29" ht="28.5" x14ac:dyDescent="0.2">
      <c r="B784" s="143" t="s">
        <v>1592</v>
      </c>
      <c r="C784" s="139" t="s">
        <v>1593</v>
      </c>
      <c r="D784" s="295">
        <v>0</v>
      </c>
      <c r="E784" s="291">
        <f>SUM('ADICIONES  2018'!C784:K784)</f>
        <v>521003231</v>
      </c>
      <c r="F784" s="295"/>
      <c r="G784" s="295"/>
      <c r="H784" s="295"/>
      <c r="I784" s="295"/>
      <c r="J784" s="295"/>
      <c r="K784" s="292">
        <f t="shared" si="614"/>
        <v>521003231</v>
      </c>
      <c r="L784" s="295"/>
      <c r="M784" s="295"/>
      <c r="N784" s="295"/>
      <c r="O784" s="295"/>
      <c r="P784" s="295">
        <v>521003231</v>
      </c>
      <c r="Q784" s="295"/>
      <c r="R784" s="292">
        <f t="shared" si="522"/>
        <v>521003231</v>
      </c>
      <c r="S784" s="295"/>
      <c r="T784" s="295"/>
      <c r="U784" s="295"/>
      <c r="V784" s="295"/>
      <c r="W784" s="295"/>
      <c r="X784" s="295"/>
      <c r="Y784" s="295"/>
      <c r="Z784" s="295"/>
      <c r="AA784" s="292">
        <f t="shared" si="635"/>
        <v>0</v>
      </c>
      <c r="AB784" s="292">
        <f t="shared" si="577"/>
        <v>521003231</v>
      </c>
      <c r="AC784" s="37">
        <f t="shared" si="650"/>
        <v>1</v>
      </c>
    </row>
    <row r="785" spans="1:29" ht="28.5" x14ac:dyDescent="0.2">
      <c r="B785" s="143" t="s">
        <v>1592</v>
      </c>
      <c r="C785" s="139" t="s">
        <v>1593</v>
      </c>
      <c r="D785" s="295"/>
      <c r="E785" s="291">
        <f>SUM('ADICIONES  2018'!C785:K785)</f>
        <v>1108444584.0999999</v>
      </c>
      <c r="F785" s="295"/>
      <c r="G785" s="295"/>
      <c r="H785" s="295"/>
      <c r="I785" s="295"/>
      <c r="J785" s="295"/>
      <c r="K785" s="292">
        <f t="shared" si="614"/>
        <v>1108444584.0999999</v>
      </c>
      <c r="L785" s="295"/>
      <c r="M785" s="295"/>
      <c r="N785" s="295"/>
      <c r="O785" s="295"/>
      <c r="P785" s="295">
        <v>1108444584.0999999</v>
      </c>
      <c r="Q785" s="295"/>
      <c r="R785" s="292">
        <f t="shared" si="522"/>
        <v>1108444584.0999999</v>
      </c>
      <c r="S785" s="295"/>
      <c r="T785" s="295"/>
      <c r="U785" s="295"/>
      <c r="V785" s="295"/>
      <c r="W785" s="295"/>
      <c r="X785" s="295"/>
      <c r="Y785" s="295"/>
      <c r="Z785" s="295"/>
      <c r="AA785" s="292">
        <f t="shared" si="635"/>
        <v>0</v>
      </c>
      <c r="AB785" s="292">
        <f t="shared" si="577"/>
        <v>1108444584.0999999</v>
      </c>
      <c r="AC785" s="37">
        <f t="shared" si="650"/>
        <v>1</v>
      </c>
    </row>
    <row r="786" spans="1:29" ht="42.75" x14ac:dyDescent="0.2">
      <c r="B786" s="143" t="s">
        <v>1594</v>
      </c>
      <c r="C786" s="139" t="s">
        <v>1595</v>
      </c>
      <c r="D786" s="295">
        <v>0</v>
      </c>
      <c r="E786" s="291">
        <f>SUM('ADICIONES  2018'!C786:K786)</f>
        <v>214852293</v>
      </c>
      <c r="F786" s="295"/>
      <c r="G786" s="295"/>
      <c r="H786" s="295"/>
      <c r="I786" s="295"/>
      <c r="J786" s="295"/>
      <c r="K786" s="292">
        <f t="shared" si="614"/>
        <v>214852293</v>
      </c>
      <c r="L786" s="295"/>
      <c r="M786" s="295"/>
      <c r="N786" s="295"/>
      <c r="O786" s="295"/>
      <c r="P786" s="295">
        <v>214852293</v>
      </c>
      <c r="Q786" s="295"/>
      <c r="R786" s="292">
        <f t="shared" si="522"/>
        <v>214852293</v>
      </c>
      <c r="S786" s="295"/>
      <c r="T786" s="295"/>
      <c r="U786" s="295"/>
      <c r="V786" s="295"/>
      <c r="W786" s="295"/>
      <c r="X786" s="295"/>
      <c r="Y786" s="295"/>
      <c r="Z786" s="295"/>
      <c r="AA786" s="292">
        <f t="shared" si="635"/>
        <v>0</v>
      </c>
      <c r="AB786" s="292">
        <f t="shared" si="577"/>
        <v>214852293</v>
      </c>
      <c r="AC786" s="37">
        <f t="shared" si="650"/>
        <v>1</v>
      </c>
    </row>
    <row r="787" spans="1:29" ht="42.75" x14ac:dyDescent="0.2">
      <c r="B787" s="143" t="s">
        <v>1594</v>
      </c>
      <c r="C787" s="139" t="s">
        <v>1595</v>
      </c>
      <c r="D787" s="295"/>
      <c r="E787" s="291">
        <f>SUM('ADICIONES  2018'!C787:K787)</f>
        <v>380111827.61000001</v>
      </c>
      <c r="F787" s="295"/>
      <c r="G787" s="295"/>
      <c r="H787" s="295"/>
      <c r="I787" s="295"/>
      <c r="J787" s="295"/>
      <c r="K787" s="292">
        <f t="shared" si="614"/>
        <v>380111827.61000001</v>
      </c>
      <c r="L787" s="295"/>
      <c r="M787" s="295"/>
      <c r="N787" s="295"/>
      <c r="O787" s="295"/>
      <c r="P787" s="295">
        <v>380111827.61000001</v>
      </c>
      <c r="Q787" s="295"/>
      <c r="R787" s="292">
        <f t="shared" si="522"/>
        <v>380111827.61000001</v>
      </c>
      <c r="S787" s="295"/>
      <c r="T787" s="295"/>
      <c r="U787" s="295"/>
      <c r="V787" s="295"/>
      <c r="W787" s="295"/>
      <c r="X787" s="295"/>
      <c r="Y787" s="295"/>
      <c r="Z787" s="295"/>
      <c r="AA787" s="292">
        <f t="shared" si="635"/>
        <v>0</v>
      </c>
      <c r="AB787" s="292">
        <f t="shared" si="577"/>
        <v>380111827.61000001</v>
      </c>
      <c r="AC787" s="37">
        <f t="shared" si="650"/>
        <v>1</v>
      </c>
    </row>
    <row r="788" spans="1:29" ht="42.75" x14ac:dyDescent="0.2">
      <c r="B788" s="143" t="s">
        <v>1596</v>
      </c>
      <c r="C788" s="139" t="s">
        <v>1597</v>
      </c>
      <c r="D788" s="295">
        <v>0</v>
      </c>
      <c r="E788" s="291">
        <f>SUM('ADICIONES  2018'!C788:K788)</f>
        <v>1817605932.6600001</v>
      </c>
      <c r="F788" s="295"/>
      <c r="G788" s="295"/>
      <c r="H788" s="295"/>
      <c r="I788" s="295"/>
      <c r="J788" s="295"/>
      <c r="K788" s="292">
        <f t="shared" si="614"/>
        <v>1817605932.6600001</v>
      </c>
      <c r="L788" s="295"/>
      <c r="M788" s="295"/>
      <c r="N788" s="295"/>
      <c r="O788" s="295"/>
      <c r="P788" s="295">
        <v>1817605932.6600001</v>
      </c>
      <c r="Q788" s="295"/>
      <c r="R788" s="292">
        <f t="shared" si="522"/>
        <v>1817605932.6600001</v>
      </c>
      <c r="S788" s="295"/>
      <c r="T788" s="295"/>
      <c r="U788" s="295"/>
      <c r="V788" s="295"/>
      <c r="W788" s="295"/>
      <c r="X788" s="295"/>
      <c r="Y788" s="295"/>
      <c r="Z788" s="295"/>
      <c r="AA788" s="292">
        <f t="shared" si="635"/>
        <v>0</v>
      </c>
      <c r="AB788" s="292">
        <f t="shared" si="577"/>
        <v>1817605932.6600001</v>
      </c>
      <c r="AC788" s="37">
        <f t="shared" si="650"/>
        <v>1</v>
      </c>
    </row>
    <row r="789" spans="1:29" ht="42.75" x14ac:dyDescent="0.2">
      <c r="B789" s="143" t="s">
        <v>1596</v>
      </c>
      <c r="C789" s="139" t="s">
        <v>1597</v>
      </c>
      <c r="D789" s="295"/>
      <c r="E789" s="291">
        <f>SUM('ADICIONES  2018'!C789:K789)</f>
        <v>2085124515.49</v>
      </c>
      <c r="F789" s="295"/>
      <c r="G789" s="295"/>
      <c r="H789" s="295"/>
      <c r="I789" s="295"/>
      <c r="J789" s="295"/>
      <c r="K789" s="292">
        <f t="shared" si="614"/>
        <v>2085124515.49</v>
      </c>
      <c r="L789" s="295"/>
      <c r="M789" s="295"/>
      <c r="N789" s="295"/>
      <c r="O789" s="295"/>
      <c r="P789" s="295">
        <v>2085124515.49</v>
      </c>
      <c r="Q789" s="295"/>
      <c r="R789" s="292">
        <f t="shared" si="522"/>
        <v>2085124515.49</v>
      </c>
      <c r="S789" s="295"/>
      <c r="T789" s="295"/>
      <c r="U789" s="295"/>
      <c r="V789" s="295"/>
      <c r="W789" s="295"/>
      <c r="X789" s="295"/>
      <c r="Y789" s="295"/>
      <c r="Z789" s="295"/>
      <c r="AA789" s="292">
        <f t="shared" si="635"/>
        <v>0</v>
      </c>
      <c r="AB789" s="292">
        <f t="shared" si="577"/>
        <v>2085124515.49</v>
      </c>
      <c r="AC789" s="37">
        <f t="shared" si="650"/>
        <v>1</v>
      </c>
    </row>
    <row r="790" spans="1:29" ht="28.5" x14ac:dyDescent="0.2">
      <c r="B790" s="143" t="s">
        <v>1598</v>
      </c>
      <c r="C790" s="139" t="s">
        <v>1599</v>
      </c>
      <c r="D790" s="295">
        <v>0</v>
      </c>
      <c r="E790" s="291">
        <f>SUM('ADICIONES  2018'!C790:K790)</f>
        <v>222742119</v>
      </c>
      <c r="F790" s="295">
        <v>400</v>
      </c>
      <c r="G790" s="295"/>
      <c r="H790" s="295"/>
      <c r="I790" s="295"/>
      <c r="J790" s="295"/>
      <c r="K790" s="292">
        <f t="shared" si="614"/>
        <v>222741719</v>
      </c>
      <c r="L790" s="295"/>
      <c r="M790" s="295"/>
      <c r="N790" s="295"/>
      <c r="O790" s="295"/>
      <c r="P790" s="295">
        <v>222742119</v>
      </c>
      <c r="Q790" s="295"/>
      <c r="R790" s="292">
        <f t="shared" si="522"/>
        <v>222742119</v>
      </c>
      <c r="S790" s="295"/>
      <c r="T790" s="295"/>
      <c r="U790" s="295"/>
      <c r="V790" s="295"/>
      <c r="W790" s="295"/>
      <c r="X790" s="295"/>
      <c r="Y790" s="295"/>
      <c r="Z790" s="295"/>
      <c r="AA790" s="292">
        <f t="shared" si="635"/>
        <v>0</v>
      </c>
      <c r="AB790" s="292">
        <f t="shared" si="577"/>
        <v>222742119</v>
      </c>
      <c r="AC790" s="37">
        <f t="shared" si="650"/>
        <v>1.0000017958018901</v>
      </c>
    </row>
    <row r="791" spans="1:29" ht="28.5" x14ac:dyDescent="0.2">
      <c r="B791" s="143" t="s">
        <v>1598</v>
      </c>
      <c r="C791" s="139" t="s">
        <v>1599</v>
      </c>
      <c r="D791" s="295">
        <v>0</v>
      </c>
      <c r="E791" s="291">
        <f>SUM('ADICIONES  2018'!C791:K791)</f>
        <v>4824524540.3400002</v>
      </c>
      <c r="F791" s="295"/>
      <c r="G791" s="295"/>
      <c r="H791" s="295"/>
      <c r="I791" s="295"/>
      <c r="J791" s="295"/>
      <c r="K791" s="292">
        <f t="shared" si="614"/>
        <v>4824524540.3400002</v>
      </c>
      <c r="L791" s="295"/>
      <c r="M791" s="295"/>
      <c r="N791" s="295"/>
      <c r="O791" s="295"/>
      <c r="P791" s="295">
        <v>4824524540.3400002</v>
      </c>
      <c r="Q791" s="295"/>
      <c r="R791" s="292">
        <f t="shared" si="522"/>
        <v>4824524540.3400002</v>
      </c>
      <c r="S791" s="295"/>
      <c r="T791" s="295"/>
      <c r="U791" s="295"/>
      <c r="V791" s="295"/>
      <c r="W791" s="295"/>
      <c r="X791" s="295"/>
      <c r="Y791" s="295"/>
      <c r="Z791" s="295"/>
      <c r="AA791" s="292">
        <f t="shared" si="635"/>
        <v>0</v>
      </c>
      <c r="AB791" s="292">
        <f t="shared" si="577"/>
        <v>4824524540.3400002</v>
      </c>
      <c r="AC791" s="37">
        <f t="shared" si="650"/>
        <v>1</v>
      </c>
    </row>
    <row r="792" spans="1:29" ht="28.5" x14ac:dyDescent="0.2">
      <c r="B792" s="143" t="s">
        <v>1598</v>
      </c>
      <c r="C792" s="139" t="s">
        <v>1599</v>
      </c>
      <c r="D792" s="295"/>
      <c r="E792" s="291">
        <f>SUM('ADICIONES  2018'!C792:K792)</f>
        <v>3821360163.1300001</v>
      </c>
      <c r="F792" s="295"/>
      <c r="G792" s="295"/>
      <c r="H792" s="295"/>
      <c r="I792" s="295"/>
      <c r="J792" s="295"/>
      <c r="K792" s="292">
        <f t="shared" si="614"/>
        <v>3821360163.1300001</v>
      </c>
      <c r="L792" s="295"/>
      <c r="M792" s="295"/>
      <c r="N792" s="295"/>
      <c r="O792" s="295"/>
      <c r="P792" s="295">
        <v>3821360163.1300001</v>
      </c>
      <c r="Q792" s="295"/>
      <c r="R792" s="292">
        <f t="shared" si="522"/>
        <v>3821360163.1300001</v>
      </c>
      <c r="S792" s="295"/>
      <c r="T792" s="295"/>
      <c r="U792" s="295"/>
      <c r="V792" s="295"/>
      <c r="W792" s="295"/>
      <c r="X792" s="295"/>
      <c r="Y792" s="295"/>
      <c r="Z792" s="295"/>
      <c r="AA792" s="292">
        <f t="shared" si="635"/>
        <v>0</v>
      </c>
      <c r="AB792" s="292">
        <f t="shared" si="577"/>
        <v>3821360163.1300001</v>
      </c>
      <c r="AC792" s="37">
        <f t="shared" si="650"/>
        <v>1</v>
      </c>
    </row>
    <row r="793" spans="1:29" ht="42.75" x14ac:dyDescent="0.2">
      <c r="B793" s="143" t="s">
        <v>1600</v>
      </c>
      <c r="C793" s="139" t="s">
        <v>1601</v>
      </c>
      <c r="D793" s="295">
        <v>0</v>
      </c>
      <c r="E793" s="291">
        <f>SUM('ADICIONES  2018'!C793:K793)</f>
        <v>206233</v>
      </c>
      <c r="F793" s="295"/>
      <c r="G793" s="295"/>
      <c r="H793" s="295"/>
      <c r="I793" s="295"/>
      <c r="J793" s="295"/>
      <c r="K793" s="292">
        <f t="shared" si="614"/>
        <v>206233</v>
      </c>
      <c r="L793" s="295"/>
      <c r="M793" s="295"/>
      <c r="N793" s="295"/>
      <c r="O793" s="295"/>
      <c r="P793" s="295">
        <v>206233</v>
      </c>
      <c r="Q793" s="295"/>
      <c r="R793" s="292">
        <f t="shared" si="522"/>
        <v>206233</v>
      </c>
      <c r="S793" s="295"/>
      <c r="T793" s="295"/>
      <c r="U793" s="295"/>
      <c r="V793" s="295"/>
      <c r="W793" s="295"/>
      <c r="X793" s="295"/>
      <c r="Y793" s="295"/>
      <c r="Z793" s="295"/>
      <c r="AA793" s="292">
        <f t="shared" si="635"/>
        <v>0</v>
      </c>
      <c r="AB793" s="292">
        <f t="shared" si="577"/>
        <v>206233</v>
      </c>
      <c r="AC793" s="37">
        <f t="shared" si="650"/>
        <v>1</v>
      </c>
    </row>
    <row r="794" spans="1:29" ht="42.75" x14ac:dyDescent="0.2">
      <c r="B794" s="143" t="s">
        <v>1600</v>
      </c>
      <c r="C794" s="139" t="s">
        <v>1601</v>
      </c>
      <c r="D794" s="295"/>
      <c r="E794" s="291">
        <f>SUM('ADICIONES  2018'!C794:K794)</f>
        <v>190236192.61000001</v>
      </c>
      <c r="F794" s="295"/>
      <c r="G794" s="295"/>
      <c r="H794" s="295"/>
      <c r="I794" s="295"/>
      <c r="J794" s="295"/>
      <c r="K794" s="292">
        <f t="shared" si="614"/>
        <v>190236192.61000001</v>
      </c>
      <c r="L794" s="295"/>
      <c r="M794" s="295"/>
      <c r="N794" s="295"/>
      <c r="O794" s="295"/>
      <c r="P794" s="295">
        <v>190236192.61000001</v>
      </c>
      <c r="Q794" s="295"/>
      <c r="R794" s="292">
        <f t="shared" si="522"/>
        <v>190236192.61000001</v>
      </c>
      <c r="S794" s="295"/>
      <c r="T794" s="295"/>
      <c r="U794" s="295"/>
      <c r="V794" s="295"/>
      <c r="W794" s="295"/>
      <c r="X794" s="295"/>
      <c r="Y794" s="295"/>
      <c r="Z794" s="295"/>
      <c r="AA794" s="292">
        <f t="shared" si="635"/>
        <v>0</v>
      </c>
      <c r="AB794" s="292">
        <f t="shared" si="577"/>
        <v>190236192.61000001</v>
      </c>
      <c r="AC794" s="37">
        <f t="shared" si="650"/>
        <v>1</v>
      </c>
    </row>
    <row r="795" spans="1:29" ht="42.75" x14ac:dyDescent="0.2">
      <c r="B795" s="143" t="s">
        <v>1602</v>
      </c>
      <c r="C795" s="139" t="s">
        <v>1603</v>
      </c>
      <c r="D795" s="295">
        <v>0</v>
      </c>
      <c r="E795" s="291">
        <f>SUM('ADICIONES  2018'!C795:K795)</f>
        <v>75873498</v>
      </c>
      <c r="F795" s="295"/>
      <c r="G795" s="295"/>
      <c r="H795" s="295"/>
      <c r="I795" s="295"/>
      <c r="J795" s="295"/>
      <c r="K795" s="292">
        <f t="shared" si="614"/>
        <v>75873498</v>
      </c>
      <c r="L795" s="295"/>
      <c r="M795" s="295"/>
      <c r="N795" s="295"/>
      <c r="O795" s="295"/>
      <c r="P795" s="295">
        <v>75873498</v>
      </c>
      <c r="Q795" s="295"/>
      <c r="R795" s="292">
        <f t="shared" si="522"/>
        <v>75873498</v>
      </c>
      <c r="S795" s="295"/>
      <c r="T795" s="295"/>
      <c r="U795" s="295"/>
      <c r="V795" s="295"/>
      <c r="W795" s="295"/>
      <c r="X795" s="295"/>
      <c r="Y795" s="295"/>
      <c r="Z795" s="295"/>
      <c r="AA795" s="292">
        <f t="shared" si="635"/>
        <v>0</v>
      </c>
      <c r="AB795" s="292">
        <f t="shared" si="577"/>
        <v>75873498</v>
      </c>
      <c r="AC795" s="37">
        <f t="shared" si="650"/>
        <v>1</v>
      </c>
    </row>
    <row r="796" spans="1:29" ht="42.75" x14ac:dyDescent="0.2">
      <c r="B796" s="143" t="s">
        <v>1602</v>
      </c>
      <c r="C796" s="139" t="s">
        <v>1603</v>
      </c>
      <c r="D796" s="295"/>
      <c r="E796" s="291">
        <f>SUM('ADICIONES  2018'!C796:K796)</f>
        <v>100303927.31999999</v>
      </c>
      <c r="F796" s="295"/>
      <c r="G796" s="295"/>
      <c r="H796" s="295"/>
      <c r="I796" s="295"/>
      <c r="J796" s="295"/>
      <c r="K796" s="292">
        <f t="shared" si="614"/>
        <v>100303927.31999999</v>
      </c>
      <c r="L796" s="295"/>
      <c r="M796" s="295"/>
      <c r="N796" s="295"/>
      <c r="O796" s="295"/>
      <c r="P796" s="295">
        <v>100303927.31999999</v>
      </c>
      <c r="Q796" s="295"/>
      <c r="R796" s="292">
        <f t="shared" si="522"/>
        <v>100303927.31999999</v>
      </c>
      <c r="S796" s="295"/>
      <c r="T796" s="295"/>
      <c r="U796" s="295"/>
      <c r="V796" s="295"/>
      <c r="W796" s="295"/>
      <c r="X796" s="295"/>
      <c r="Y796" s="295"/>
      <c r="Z796" s="295"/>
      <c r="AA796" s="292">
        <f t="shared" si="635"/>
        <v>0</v>
      </c>
      <c r="AB796" s="292">
        <f t="shared" si="577"/>
        <v>100303927.31999999</v>
      </c>
      <c r="AC796" s="37">
        <f t="shared" si="650"/>
        <v>1</v>
      </c>
    </row>
    <row r="797" spans="1:29" s="79" customFormat="1" ht="47.25" x14ac:dyDescent="0.2">
      <c r="A797" s="412"/>
      <c r="B797" s="135" t="s">
        <v>2279</v>
      </c>
      <c r="C797" s="140" t="s">
        <v>2280</v>
      </c>
      <c r="D797" s="106">
        <f>SUM(D798:D799)</f>
        <v>0</v>
      </c>
      <c r="E797" s="106">
        <f>SUM('ADICIONES  2018'!C797:K797)</f>
        <v>1601377900.04</v>
      </c>
      <c r="F797" s="106">
        <f t="shared" ref="F797:J797" si="656">SUM(F798:F799)</f>
        <v>0</v>
      </c>
      <c r="G797" s="106">
        <f t="shared" si="656"/>
        <v>0</v>
      </c>
      <c r="H797" s="106">
        <f t="shared" si="656"/>
        <v>0</v>
      </c>
      <c r="I797" s="106">
        <f t="shared" si="656"/>
        <v>0</v>
      </c>
      <c r="J797" s="106">
        <f t="shared" si="656"/>
        <v>0</v>
      </c>
      <c r="K797" s="290">
        <f t="shared" si="614"/>
        <v>1601377900.04</v>
      </c>
      <c r="L797" s="106">
        <f t="shared" ref="L797:Q797" si="657">SUM(L798:L799)</f>
        <v>0</v>
      </c>
      <c r="M797" s="106">
        <f t="shared" si="657"/>
        <v>0</v>
      </c>
      <c r="N797" s="106">
        <f t="shared" si="657"/>
        <v>0</v>
      </c>
      <c r="O797" s="106">
        <f t="shared" si="657"/>
        <v>0</v>
      </c>
      <c r="P797" s="106">
        <f t="shared" si="657"/>
        <v>1289883453.4400001</v>
      </c>
      <c r="Q797" s="106">
        <f t="shared" si="657"/>
        <v>0</v>
      </c>
      <c r="R797" s="290">
        <f t="shared" si="522"/>
        <v>1289883453.4400001</v>
      </c>
      <c r="S797" s="106">
        <f t="shared" ref="S797:Z797" si="658">SUM(S798:S799)</f>
        <v>0</v>
      </c>
      <c r="T797" s="106">
        <f t="shared" si="658"/>
        <v>0</v>
      </c>
      <c r="U797" s="106">
        <f t="shared" si="658"/>
        <v>311494446</v>
      </c>
      <c r="V797" s="106">
        <f t="shared" si="658"/>
        <v>0</v>
      </c>
      <c r="W797" s="106">
        <f t="shared" si="658"/>
        <v>0</v>
      </c>
      <c r="X797" s="106">
        <f t="shared" si="658"/>
        <v>0</v>
      </c>
      <c r="Y797" s="106">
        <f t="shared" si="658"/>
        <v>0</v>
      </c>
      <c r="Z797" s="106">
        <f t="shared" si="658"/>
        <v>0</v>
      </c>
      <c r="AA797" s="290">
        <f t="shared" si="635"/>
        <v>311494446</v>
      </c>
      <c r="AB797" s="290">
        <f t="shared" si="577"/>
        <v>1601377899.4400001</v>
      </c>
      <c r="AC797" s="105">
        <f t="shared" si="650"/>
        <v>0.99999999962532271</v>
      </c>
    </row>
    <row r="798" spans="1:29" ht="28.5" x14ac:dyDescent="0.2">
      <c r="B798" s="143" t="s">
        <v>2281</v>
      </c>
      <c r="C798" s="139" t="s">
        <v>2282</v>
      </c>
      <c r="D798" s="295"/>
      <c r="E798" s="291">
        <f>SUM('ADICIONES  2018'!C798:K798)</f>
        <v>1289883453.4400001</v>
      </c>
      <c r="F798" s="295"/>
      <c r="G798" s="295"/>
      <c r="H798" s="295"/>
      <c r="I798" s="295"/>
      <c r="J798" s="295"/>
      <c r="K798" s="292">
        <f t="shared" si="614"/>
        <v>1289883453.4400001</v>
      </c>
      <c r="L798" s="295"/>
      <c r="M798" s="295"/>
      <c r="N798" s="295"/>
      <c r="O798" s="295"/>
      <c r="P798" s="295">
        <v>1289883453.4400001</v>
      </c>
      <c r="Q798" s="295"/>
      <c r="R798" s="292">
        <f t="shared" si="522"/>
        <v>1289883453.4400001</v>
      </c>
      <c r="S798" s="295"/>
      <c r="T798" s="295"/>
      <c r="U798" s="295"/>
      <c r="V798" s="295"/>
      <c r="W798" s="295"/>
      <c r="X798" s="295"/>
      <c r="Y798" s="295"/>
      <c r="Z798" s="295"/>
      <c r="AA798" s="292">
        <f t="shared" si="635"/>
        <v>0</v>
      </c>
      <c r="AB798" s="292">
        <f t="shared" si="577"/>
        <v>1289883453.4400001</v>
      </c>
      <c r="AC798" s="37">
        <f t="shared" si="650"/>
        <v>1</v>
      </c>
    </row>
    <row r="799" spans="1:29" ht="28.5" x14ac:dyDescent="0.2">
      <c r="B799" s="143" t="s">
        <v>2281</v>
      </c>
      <c r="C799" s="139" t="s">
        <v>2282</v>
      </c>
      <c r="D799" s="295"/>
      <c r="E799" s="291">
        <f>SUM('ADICIONES  2018'!C799:K799)</f>
        <v>311494446.60000002</v>
      </c>
      <c r="F799" s="295"/>
      <c r="G799" s="295"/>
      <c r="H799" s="295"/>
      <c r="I799" s="295"/>
      <c r="J799" s="295"/>
      <c r="K799" s="292">
        <f t="shared" si="614"/>
        <v>311494446.60000002</v>
      </c>
      <c r="L799" s="295"/>
      <c r="M799" s="295"/>
      <c r="N799" s="295"/>
      <c r="O799" s="295"/>
      <c r="P799" s="295"/>
      <c r="Q799" s="295"/>
      <c r="R799" s="292">
        <f t="shared" si="522"/>
        <v>0</v>
      </c>
      <c r="S799" s="295"/>
      <c r="T799" s="295"/>
      <c r="U799" s="295">
        <v>311494446</v>
      </c>
      <c r="V799" s="295"/>
      <c r="W799" s="295"/>
      <c r="X799" s="295"/>
      <c r="Y799" s="295"/>
      <c r="Z799" s="295"/>
      <c r="AA799" s="292">
        <f t="shared" si="635"/>
        <v>311494446</v>
      </c>
      <c r="AB799" s="292">
        <f t="shared" si="577"/>
        <v>311494446</v>
      </c>
      <c r="AC799" s="37">
        <f t="shared" si="650"/>
        <v>0.99999999807380191</v>
      </c>
    </row>
    <row r="800" spans="1:29" s="79" customFormat="1" ht="31.5" x14ac:dyDescent="0.2">
      <c r="A800" s="412"/>
      <c r="B800" s="135" t="s">
        <v>2283</v>
      </c>
      <c r="C800" s="140" t="s">
        <v>2284</v>
      </c>
      <c r="D800" s="106">
        <f>SUM(D801:D802)</f>
        <v>0</v>
      </c>
      <c r="E800" s="106">
        <f>SUM('ADICIONES  2018'!C800:K800)</f>
        <v>913155694.88999999</v>
      </c>
      <c r="F800" s="106">
        <f t="shared" ref="F800:J800" si="659">SUM(F801:F802)</f>
        <v>0</v>
      </c>
      <c r="G800" s="106">
        <f t="shared" si="659"/>
        <v>0</v>
      </c>
      <c r="H800" s="106">
        <f t="shared" si="659"/>
        <v>0</v>
      </c>
      <c r="I800" s="106">
        <f t="shared" si="659"/>
        <v>0</v>
      </c>
      <c r="J800" s="106">
        <f t="shared" si="659"/>
        <v>0</v>
      </c>
      <c r="K800" s="290">
        <f t="shared" si="614"/>
        <v>913155694.88999999</v>
      </c>
      <c r="L800" s="106">
        <f t="shared" ref="L800:Q800" si="660">SUM(L801:L802)</f>
        <v>0</v>
      </c>
      <c r="M800" s="106">
        <f t="shared" si="660"/>
        <v>0</v>
      </c>
      <c r="N800" s="106">
        <f t="shared" si="660"/>
        <v>0</v>
      </c>
      <c r="O800" s="106">
        <f t="shared" si="660"/>
        <v>0</v>
      </c>
      <c r="P800" s="106">
        <f t="shared" si="660"/>
        <v>835939680.88999999</v>
      </c>
      <c r="Q800" s="106">
        <f t="shared" si="660"/>
        <v>0</v>
      </c>
      <c r="R800" s="290">
        <f t="shared" si="522"/>
        <v>835939680.88999999</v>
      </c>
      <c r="S800" s="106">
        <f t="shared" ref="S800:Z800" si="661">SUM(S801:S802)</f>
        <v>0</v>
      </c>
      <c r="T800" s="106">
        <f t="shared" si="661"/>
        <v>0</v>
      </c>
      <c r="U800" s="106">
        <f t="shared" si="661"/>
        <v>77216014</v>
      </c>
      <c r="V800" s="106">
        <f t="shared" si="661"/>
        <v>0</v>
      </c>
      <c r="W800" s="106">
        <f t="shared" si="661"/>
        <v>0</v>
      </c>
      <c r="X800" s="106">
        <f t="shared" si="661"/>
        <v>0</v>
      </c>
      <c r="Y800" s="106">
        <f t="shared" si="661"/>
        <v>0</v>
      </c>
      <c r="Z800" s="106">
        <f t="shared" si="661"/>
        <v>0</v>
      </c>
      <c r="AA800" s="290">
        <f t="shared" si="635"/>
        <v>77216014</v>
      </c>
      <c r="AB800" s="290">
        <f t="shared" si="577"/>
        <v>913155694.88999999</v>
      </c>
      <c r="AC800" s="105">
        <f t="shared" si="650"/>
        <v>1</v>
      </c>
    </row>
    <row r="801" spans="1:29" x14ac:dyDescent="0.2">
      <c r="B801" s="143" t="s">
        <v>2285</v>
      </c>
      <c r="C801" s="139" t="s">
        <v>2286</v>
      </c>
      <c r="D801" s="295"/>
      <c r="E801" s="291">
        <f>SUM('ADICIONES  2018'!C801:K801)</f>
        <v>835939680.88999999</v>
      </c>
      <c r="F801" s="295"/>
      <c r="G801" s="295"/>
      <c r="H801" s="295"/>
      <c r="I801" s="295"/>
      <c r="J801" s="295"/>
      <c r="K801" s="292">
        <f t="shared" si="614"/>
        <v>835939680.88999999</v>
      </c>
      <c r="L801" s="295"/>
      <c r="M801" s="295"/>
      <c r="N801" s="295"/>
      <c r="O801" s="295"/>
      <c r="P801" s="295">
        <v>835939680.88999999</v>
      </c>
      <c r="Q801" s="295"/>
      <c r="R801" s="292">
        <f t="shared" si="522"/>
        <v>835939680.88999999</v>
      </c>
      <c r="S801" s="295"/>
      <c r="T801" s="295"/>
      <c r="U801" s="295"/>
      <c r="V801" s="295"/>
      <c r="W801" s="295"/>
      <c r="X801" s="295"/>
      <c r="Y801" s="295"/>
      <c r="Z801" s="295"/>
      <c r="AA801" s="292">
        <f t="shared" si="635"/>
        <v>0</v>
      </c>
      <c r="AB801" s="292">
        <f t="shared" si="577"/>
        <v>835939680.88999999</v>
      </c>
      <c r="AC801" s="37">
        <f t="shared" si="650"/>
        <v>1</v>
      </c>
    </row>
    <row r="802" spans="1:29" x14ac:dyDescent="0.2">
      <c r="B802" s="143" t="s">
        <v>2285</v>
      </c>
      <c r="C802" s="139" t="s">
        <v>2286</v>
      </c>
      <c r="D802" s="295"/>
      <c r="E802" s="291">
        <f>SUM('ADICIONES  2018'!C802:K802)</f>
        <v>77216014</v>
      </c>
      <c r="F802" s="295"/>
      <c r="G802" s="295"/>
      <c r="H802" s="295"/>
      <c r="I802" s="295"/>
      <c r="J802" s="295"/>
      <c r="K802" s="292">
        <f t="shared" si="614"/>
        <v>77216014</v>
      </c>
      <c r="L802" s="295"/>
      <c r="M802" s="295"/>
      <c r="N802" s="295"/>
      <c r="O802" s="295"/>
      <c r="P802" s="295"/>
      <c r="Q802" s="295"/>
      <c r="R802" s="292">
        <f t="shared" si="522"/>
        <v>0</v>
      </c>
      <c r="S802" s="295"/>
      <c r="T802" s="295"/>
      <c r="U802" s="295">
        <v>77216014</v>
      </c>
      <c r="V802" s="295"/>
      <c r="W802" s="295"/>
      <c r="X802" s="295"/>
      <c r="Y802" s="295"/>
      <c r="Z802" s="295"/>
      <c r="AA802" s="292">
        <f t="shared" si="635"/>
        <v>77216014</v>
      </c>
      <c r="AB802" s="292">
        <f t="shared" si="577"/>
        <v>77216014</v>
      </c>
      <c r="AC802" s="37">
        <f t="shared" si="650"/>
        <v>1</v>
      </c>
    </row>
    <row r="803" spans="1:29" s="79" customFormat="1" ht="15.75" x14ac:dyDescent="0.2">
      <c r="A803" s="412"/>
      <c r="B803" s="135" t="s">
        <v>2287</v>
      </c>
      <c r="C803" s="140" t="s">
        <v>2288</v>
      </c>
      <c r="D803" s="106">
        <f>SUM(D804:D806)</f>
        <v>0</v>
      </c>
      <c r="E803" s="106">
        <f>SUM('ADICIONES  2018'!C803:K803)</f>
        <v>296627954.42000002</v>
      </c>
      <c r="F803" s="106">
        <f t="shared" ref="F803:J803" si="662">SUM(F804:F806)</f>
        <v>0</v>
      </c>
      <c r="G803" s="106">
        <f t="shared" si="662"/>
        <v>0</v>
      </c>
      <c r="H803" s="106">
        <f t="shared" si="662"/>
        <v>0</v>
      </c>
      <c r="I803" s="106">
        <f t="shared" si="662"/>
        <v>0</v>
      </c>
      <c r="J803" s="106">
        <f t="shared" si="662"/>
        <v>0</v>
      </c>
      <c r="K803" s="290">
        <f t="shared" si="614"/>
        <v>296627954.42000002</v>
      </c>
      <c r="L803" s="106">
        <f t="shared" ref="L803:Q803" si="663">SUM(L804:L806)</f>
        <v>0</v>
      </c>
      <c r="M803" s="106">
        <f t="shared" si="663"/>
        <v>0</v>
      </c>
      <c r="N803" s="106">
        <f t="shared" si="663"/>
        <v>0</v>
      </c>
      <c r="O803" s="106">
        <f t="shared" si="663"/>
        <v>0</v>
      </c>
      <c r="P803" s="106">
        <f t="shared" si="663"/>
        <v>295794954.42000002</v>
      </c>
      <c r="Q803" s="106">
        <f t="shared" si="663"/>
        <v>0</v>
      </c>
      <c r="R803" s="290">
        <f t="shared" si="522"/>
        <v>295794954.42000002</v>
      </c>
      <c r="S803" s="106">
        <f t="shared" ref="S803:Z803" si="664">SUM(S804:S806)</f>
        <v>0</v>
      </c>
      <c r="T803" s="106">
        <f t="shared" si="664"/>
        <v>0</v>
      </c>
      <c r="U803" s="106">
        <f t="shared" si="664"/>
        <v>833000</v>
      </c>
      <c r="V803" s="106">
        <f t="shared" si="664"/>
        <v>0</v>
      </c>
      <c r="W803" s="106">
        <f t="shared" si="664"/>
        <v>0</v>
      </c>
      <c r="X803" s="106">
        <f t="shared" si="664"/>
        <v>0</v>
      </c>
      <c r="Y803" s="106">
        <f t="shared" si="664"/>
        <v>0</v>
      </c>
      <c r="Z803" s="106">
        <f t="shared" si="664"/>
        <v>0</v>
      </c>
      <c r="AA803" s="290">
        <f t="shared" si="635"/>
        <v>833000</v>
      </c>
      <c r="AB803" s="290">
        <f t="shared" si="577"/>
        <v>296627954.42000002</v>
      </c>
      <c r="AC803" s="105">
        <f t="shared" si="650"/>
        <v>1</v>
      </c>
    </row>
    <row r="804" spans="1:29" x14ac:dyDescent="0.2">
      <c r="B804" s="143" t="s">
        <v>2289</v>
      </c>
      <c r="C804" s="139" t="s">
        <v>2290</v>
      </c>
      <c r="D804" s="295"/>
      <c r="E804" s="291">
        <f>SUM('ADICIONES  2018'!C804:K804)</f>
        <v>15385788.060000001</v>
      </c>
      <c r="F804" s="295"/>
      <c r="G804" s="295"/>
      <c r="H804" s="295"/>
      <c r="I804" s="295"/>
      <c r="J804" s="295"/>
      <c r="K804" s="292">
        <f t="shared" si="614"/>
        <v>15385788.060000001</v>
      </c>
      <c r="L804" s="295"/>
      <c r="M804" s="295"/>
      <c r="N804" s="295"/>
      <c r="O804" s="295"/>
      <c r="P804" s="295">
        <v>15385788.060000001</v>
      </c>
      <c r="Q804" s="295"/>
      <c r="R804" s="292">
        <f t="shared" si="522"/>
        <v>15385788.060000001</v>
      </c>
      <c r="S804" s="295"/>
      <c r="T804" s="295"/>
      <c r="U804" s="295"/>
      <c r="V804" s="295"/>
      <c r="W804" s="295"/>
      <c r="X804" s="295"/>
      <c r="Y804" s="295"/>
      <c r="Z804" s="295"/>
      <c r="AA804" s="292">
        <f t="shared" si="635"/>
        <v>0</v>
      </c>
      <c r="AB804" s="292">
        <f t="shared" si="577"/>
        <v>15385788.060000001</v>
      </c>
      <c r="AC804" s="37">
        <f t="shared" si="650"/>
        <v>1</v>
      </c>
    </row>
    <row r="805" spans="1:29" x14ac:dyDescent="0.2">
      <c r="B805" s="143" t="s">
        <v>2291</v>
      </c>
      <c r="C805" s="139" t="s">
        <v>2292</v>
      </c>
      <c r="D805" s="295"/>
      <c r="E805" s="291">
        <f>SUM('ADICIONES  2018'!C805:K805)</f>
        <v>280409166.36000001</v>
      </c>
      <c r="F805" s="295"/>
      <c r="G805" s="295"/>
      <c r="H805" s="295"/>
      <c r="I805" s="295"/>
      <c r="J805" s="295"/>
      <c r="K805" s="292">
        <f t="shared" si="614"/>
        <v>280409166.36000001</v>
      </c>
      <c r="L805" s="295"/>
      <c r="M805" s="295"/>
      <c r="N805" s="295"/>
      <c r="O805" s="295"/>
      <c r="P805" s="295">
        <v>280409166.36000001</v>
      </c>
      <c r="Q805" s="295"/>
      <c r="R805" s="292">
        <f t="shared" si="522"/>
        <v>280409166.36000001</v>
      </c>
      <c r="S805" s="295"/>
      <c r="T805" s="295"/>
      <c r="U805" s="295"/>
      <c r="V805" s="295"/>
      <c r="W805" s="295"/>
      <c r="X805" s="295"/>
      <c r="Y805" s="295"/>
      <c r="Z805" s="295"/>
      <c r="AA805" s="292">
        <f t="shared" si="635"/>
        <v>0</v>
      </c>
      <c r="AB805" s="292">
        <f t="shared" si="577"/>
        <v>280409166.36000001</v>
      </c>
      <c r="AC805" s="37">
        <f t="shared" si="650"/>
        <v>1</v>
      </c>
    </row>
    <row r="806" spans="1:29" ht="42.75" x14ac:dyDescent="0.2">
      <c r="B806" s="143" t="s">
        <v>2347</v>
      </c>
      <c r="C806" s="139" t="s">
        <v>2348</v>
      </c>
      <c r="D806" s="295"/>
      <c r="E806" s="291">
        <f>SUM('ADICIONES  2018'!C806:K806)</f>
        <v>833000</v>
      </c>
      <c r="F806" s="295"/>
      <c r="G806" s="295"/>
      <c r="H806" s="295"/>
      <c r="I806" s="295"/>
      <c r="J806" s="295"/>
      <c r="K806" s="292">
        <f t="shared" si="614"/>
        <v>833000</v>
      </c>
      <c r="L806" s="295"/>
      <c r="M806" s="295"/>
      <c r="N806" s="295"/>
      <c r="O806" s="295"/>
      <c r="P806" s="295"/>
      <c r="Q806" s="295"/>
      <c r="R806" s="292">
        <f t="shared" ref="R806" si="665">SUM(L806:Q806)</f>
        <v>0</v>
      </c>
      <c r="S806" s="295"/>
      <c r="T806" s="295"/>
      <c r="U806" s="295">
        <v>833000</v>
      </c>
      <c r="V806" s="295"/>
      <c r="W806" s="295"/>
      <c r="X806" s="295"/>
      <c r="Y806" s="295"/>
      <c r="Z806" s="295"/>
      <c r="AA806" s="292">
        <f t="shared" ref="AA806" si="666">SUM(S806:Z806)</f>
        <v>833000</v>
      </c>
      <c r="AB806" s="292">
        <f t="shared" si="577"/>
        <v>833000</v>
      </c>
      <c r="AC806" s="37">
        <f t="shared" si="650"/>
        <v>1</v>
      </c>
    </row>
    <row r="807" spans="1:29" s="79" customFormat="1" ht="47.25" x14ac:dyDescent="0.2">
      <c r="A807" s="412"/>
      <c r="B807" s="135" t="s">
        <v>2293</v>
      </c>
      <c r="C807" s="140" t="s">
        <v>2294</v>
      </c>
      <c r="D807" s="106">
        <f>+D808</f>
        <v>0</v>
      </c>
      <c r="E807" s="106">
        <f>SUM('ADICIONES  2018'!C807:K807)</f>
        <v>166037899.5</v>
      </c>
      <c r="F807" s="106">
        <f t="shared" ref="F807:J807" si="667">+F808</f>
        <v>0</v>
      </c>
      <c r="G807" s="106">
        <f t="shared" si="667"/>
        <v>0</v>
      </c>
      <c r="H807" s="106">
        <f t="shared" si="667"/>
        <v>0</v>
      </c>
      <c r="I807" s="106">
        <f t="shared" si="667"/>
        <v>0</v>
      </c>
      <c r="J807" s="106">
        <f t="shared" si="667"/>
        <v>0</v>
      </c>
      <c r="K807" s="290">
        <f t="shared" si="614"/>
        <v>166037899.5</v>
      </c>
      <c r="L807" s="106">
        <f t="shared" ref="L807:Q807" si="668">+L808</f>
        <v>0</v>
      </c>
      <c r="M807" s="106">
        <f t="shared" si="668"/>
        <v>0</v>
      </c>
      <c r="N807" s="106">
        <f t="shared" si="668"/>
        <v>0</v>
      </c>
      <c r="O807" s="106">
        <f t="shared" si="668"/>
        <v>0</v>
      </c>
      <c r="P807" s="106">
        <f t="shared" si="668"/>
        <v>166037899.5</v>
      </c>
      <c r="Q807" s="106">
        <f t="shared" si="668"/>
        <v>0</v>
      </c>
      <c r="R807" s="290">
        <f t="shared" si="522"/>
        <v>166037899.5</v>
      </c>
      <c r="S807" s="106">
        <f t="shared" ref="S807:Z807" si="669">+S808</f>
        <v>0</v>
      </c>
      <c r="T807" s="106">
        <f t="shared" si="669"/>
        <v>0</v>
      </c>
      <c r="U807" s="106">
        <f t="shared" si="669"/>
        <v>0</v>
      </c>
      <c r="V807" s="106">
        <f t="shared" si="669"/>
        <v>0</v>
      </c>
      <c r="W807" s="106">
        <f t="shared" si="669"/>
        <v>0</v>
      </c>
      <c r="X807" s="106">
        <f t="shared" si="669"/>
        <v>0</v>
      </c>
      <c r="Y807" s="106">
        <f t="shared" si="669"/>
        <v>0</v>
      </c>
      <c r="Z807" s="106">
        <f t="shared" si="669"/>
        <v>0</v>
      </c>
      <c r="AA807" s="290">
        <f t="shared" si="635"/>
        <v>0</v>
      </c>
      <c r="AB807" s="290">
        <f t="shared" si="577"/>
        <v>166037899.5</v>
      </c>
      <c r="AC807" s="105">
        <f t="shared" si="650"/>
        <v>1</v>
      </c>
    </row>
    <row r="808" spans="1:29" ht="28.5" x14ac:dyDescent="0.2">
      <c r="B808" s="143" t="s">
        <v>2295</v>
      </c>
      <c r="C808" s="139" t="s">
        <v>2296</v>
      </c>
      <c r="D808" s="295"/>
      <c r="E808" s="291">
        <f>SUM('ADICIONES  2018'!C808:K808)</f>
        <v>166037899.5</v>
      </c>
      <c r="F808" s="295"/>
      <c r="G808" s="295"/>
      <c r="H808" s="295"/>
      <c r="I808" s="295"/>
      <c r="J808" s="295"/>
      <c r="K808" s="292">
        <f t="shared" si="614"/>
        <v>166037899.5</v>
      </c>
      <c r="L808" s="295"/>
      <c r="M808" s="295"/>
      <c r="N808" s="295"/>
      <c r="O808" s="295"/>
      <c r="P808" s="295">
        <v>166037899.5</v>
      </c>
      <c r="Q808" s="295"/>
      <c r="R808" s="292">
        <f t="shared" ref="R808" si="670">SUM(L808:Q808)</f>
        <v>166037899.5</v>
      </c>
      <c r="S808" s="295"/>
      <c r="T808" s="295"/>
      <c r="U808" s="295"/>
      <c r="V808" s="295"/>
      <c r="W808" s="295"/>
      <c r="X808" s="295"/>
      <c r="Y808" s="295"/>
      <c r="Z808" s="295"/>
      <c r="AA808" s="292">
        <f t="shared" si="635"/>
        <v>0</v>
      </c>
      <c r="AB808" s="292">
        <f t="shared" si="577"/>
        <v>166037899.5</v>
      </c>
      <c r="AC808" s="37">
        <f t="shared" si="650"/>
        <v>1</v>
      </c>
    </row>
    <row r="809" spans="1:29" s="79" customFormat="1" ht="15.75" x14ac:dyDescent="0.2">
      <c r="A809" s="412"/>
      <c r="B809" s="135" t="s">
        <v>2297</v>
      </c>
      <c r="C809" s="140" t="s">
        <v>2298</v>
      </c>
      <c r="D809" s="106">
        <f>+D810</f>
        <v>0</v>
      </c>
      <c r="E809" s="106">
        <f>SUM('ADICIONES  2018'!C809:K809)</f>
        <v>2090106186.4300001</v>
      </c>
      <c r="F809" s="106">
        <f t="shared" ref="F809:J809" si="671">+F810</f>
        <v>0</v>
      </c>
      <c r="G809" s="106">
        <f t="shared" si="671"/>
        <v>0</v>
      </c>
      <c r="H809" s="106">
        <f t="shared" si="671"/>
        <v>0</v>
      </c>
      <c r="I809" s="106">
        <f t="shared" si="671"/>
        <v>0</v>
      </c>
      <c r="J809" s="106">
        <f t="shared" si="671"/>
        <v>0</v>
      </c>
      <c r="K809" s="290">
        <f t="shared" si="614"/>
        <v>2090106186.4300001</v>
      </c>
      <c r="L809" s="106">
        <f t="shared" ref="L809:Q809" si="672">+L810</f>
        <v>0</v>
      </c>
      <c r="M809" s="106">
        <f t="shared" si="672"/>
        <v>0</v>
      </c>
      <c r="N809" s="106">
        <f t="shared" si="672"/>
        <v>0</v>
      </c>
      <c r="O809" s="106">
        <f t="shared" si="672"/>
        <v>0</v>
      </c>
      <c r="P809" s="106">
        <f t="shared" si="672"/>
        <v>2090106186.4300001</v>
      </c>
      <c r="Q809" s="106">
        <f t="shared" si="672"/>
        <v>0</v>
      </c>
      <c r="R809" s="290">
        <f t="shared" ref="R809:R819" si="673">SUM(L809:Q809)</f>
        <v>2090106186.4300001</v>
      </c>
      <c r="S809" s="106">
        <f t="shared" ref="S809:Z809" si="674">+S810</f>
        <v>0</v>
      </c>
      <c r="T809" s="106">
        <f t="shared" si="674"/>
        <v>0</v>
      </c>
      <c r="U809" s="106">
        <f t="shared" si="674"/>
        <v>0</v>
      </c>
      <c r="V809" s="106">
        <f t="shared" si="674"/>
        <v>0</v>
      </c>
      <c r="W809" s="106">
        <f t="shared" si="674"/>
        <v>0</v>
      </c>
      <c r="X809" s="106">
        <f t="shared" si="674"/>
        <v>0</v>
      </c>
      <c r="Y809" s="106">
        <f t="shared" si="674"/>
        <v>0</v>
      </c>
      <c r="Z809" s="106">
        <f t="shared" si="674"/>
        <v>0</v>
      </c>
      <c r="AA809" s="290">
        <f t="shared" si="635"/>
        <v>0</v>
      </c>
      <c r="AB809" s="290">
        <f t="shared" si="577"/>
        <v>2090106186.4300001</v>
      </c>
      <c r="AC809" s="105">
        <f t="shared" si="650"/>
        <v>1</v>
      </c>
    </row>
    <row r="810" spans="1:29" x14ac:dyDescent="0.2">
      <c r="B810" s="143" t="s">
        <v>2299</v>
      </c>
      <c r="C810" s="139" t="s">
        <v>2300</v>
      </c>
      <c r="D810" s="295"/>
      <c r="E810" s="291">
        <f>SUM('ADICIONES  2018'!C810:K810)</f>
        <v>2090106186.4300001</v>
      </c>
      <c r="F810" s="295"/>
      <c r="G810" s="295"/>
      <c r="H810" s="295"/>
      <c r="I810" s="295"/>
      <c r="J810" s="295"/>
      <c r="K810" s="292">
        <f t="shared" si="614"/>
        <v>2090106186.4300001</v>
      </c>
      <c r="L810" s="295"/>
      <c r="M810" s="295"/>
      <c r="N810" s="295"/>
      <c r="O810" s="295"/>
      <c r="P810" s="295">
        <v>2090106186.4300001</v>
      </c>
      <c r="Q810" s="295"/>
      <c r="R810" s="292">
        <f t="shared" si="673"/>
        <v>2090106186.4300001</v>
      </c>
      <c r="S810" s="295"/>
      <c r="T810" s="295"/>
      <c r="U810" s="295"/>
      <c r="V810" s="295"/>
      <c r="W810" s="295"/>
      <c r="X810" s="295"/>
      <c r="Y810" s="295"/>
      <c r="Z810" s="295"/>
      <c r="AA810" s="292">
        <f t="shared" si="635"/>
        <v>0</v>
      </c>
      <c r="AB810" s="292">
        <f t="shared" si="577"/>
        <v>2090106186.4300001</v>
      </c>
      <c r="AC810" s="37">
        <f t="shared" si="650"/>
        <v>1</v>
      </c>
    </row>
    <row r="811" spans="1:29" s="79" customFormat="1" ht="31.5" x14ac:dyDescent="0.2">
      <c r="A811" s="412"/>
      <c r="B811" s="135" t="s">
        <v>2301</v>
      </c>
      <c r="C811" s="140" t="s">
        <v>2302</v>
      </c>
      <c r="D811" s="106">
        <f>+D812</f>
        <v>0</v>
      </c>
      <c r="E811" s="106">
        <f>SUM('ADICIONES  2018'!C811:K811)</f>
        <v>646546875.55999994</v>
      </c>
      <c r="F811" s="106">
        <f t="shared" ref="F811:J811" si="675">+F812</f>
        <v>0</v>
      </c>
      <c r="G811" s="106">
        <f t="shared" si="675"/>
        <v>0</v>
      </c>
      <c r="H811" s="106">
        <f t="shared" si="675"/>
        <v>0</v>
      </c>
      <c r="I811" s="106">
        <f t="shared" si="675"/>
        <v>0</v>
      </c>
      <c r="J811" s="106">
        <f t="shared" si="675"/>
        <v>0</v>
      </c>
      <c r="K811" s="290">
        <f t="shared" si="614"/>
        <v>646546875.55999994</v>
      </c>
      <c r="L811" s="106">
        <f t="shared" ref="L811:Q811" si="676">+L812</f>
        <v>0</v>
      </c>
      <c r="M811" s="106">
        <f t="shared" si="676"/>
        <v>0</v>
      </c>
      <c r="N811" s="106">
        <f t="shared" si="676"/>
        <v>0</v>
      </c>
      <c r="O811" s="106">
        <f t="shared" si="676"/>
        <v>0</v>
      </c>
      <c r="P811" s="106">
        <f t="shared" si="676"/>
        <v>646546875.55999994</v>
      </c>
      <c r="Q811" s="106">
        <f t="shared" si="676"/>
        <v>0</v>
      </c>
      <c r="R811" s="290">
        <f t="shared" si="673"/>
        <v>646546875.55999994</v>
      </c>
      <c r="S811" s="106">
        <f t="shared" ref="S811:Z811" si="677">+S812</f>
        <v>0</v>
      </c>
      <c r="T811" s="106">
        <f t="shared" si="677"/>
        <v>0</v>
      </c>
      <c r="U811" s="106">
        <f t="shared" si="677"/>
        <v>0</v>
      </c>
      <c r="V811" s="106">
        <f t="shared" si="677"/>
        <v>0</v>
      </c>
      <c r="W811" s="106">
        <f t="shared" si="677"/>
        <v>0</v>
      </c>
      <c r="X811" s="106">
        <f t="shared" si="677"/>
        <v>0</v>
      </c>
      <c r="Y811" s="106">
        <f t="shared" si="677"/>
        <v>0</v>
      </c>
      <c r="Z811" s="106">
        <f t="shared" si="677"/>
        <v>0</v>
      </c>
      <c r="AA811" s="290">
        <f t="shared" si="635"/>
        <v>0</v>
      </c>
      <c r="AB811" s="290">
        <f t="shared" si="577"/>
        <v>646546875.55999994</v>
      </c>
      <c r="AC811" s="105">
        <f t="shared" si="650"/>
        <v>1</v>
      </c>
    </row>
    <row r="812" spans="1:29" ht="28.5" x14ac:dyDescent="0.2">
      <c r="B812" s="143" t="s">
        <v>2303</v>
      </c>
      <c r="C812" s="139" t="s">
        <v>2304</v>
      </c>
      <c r="D812" s="295"/>
      <c r="E812" s="291">
        <f>SUM('ADICIONES  2018'!C812:K812)</f>
        <v>646546875.55999994</v>
      </c>
      <c r="F812" s="295"/>
      <c r="G812" s="295"/>
      <c r="H812" s="295"/>
      <c r="I812" s="295"/>
      <c r="J812" s="295"/>
      <c r="K812" s="292">
        <f t="shared" si="614"/>
        <v>646546875.55999994</v>
      </c>
      <c r="L812" s="295"/>
      <c r="M812" s="295"/>
      <c r="N812" s="295"/>
      <c r="O812" s="295"/>
      <c r="P812" s="295">
        <v>646546875.55999994</v>
      </c>
      <c r="Q812" s="295"/>
      <c r="R812" s="292">
        <f t="shared" si="673"/>
        <v>646546875.55999994</v>
      </c>
      <c r="S812" s="295"/>
      <c r="T812" s="295"/>
      <c r="U812" s="295"/>
      <c r="V812" s="295"/>
      <c r="W812" s="295"/>
      <c r="X812" s="295"/>
      <c r="Y812" s="295"/>
      <c r="Z812" s="295"/>
      <c r="AA812" s="292">
        <f t="shared" si="635"/>
        <v>0</v>
      </c>
      <c r="AB812" s="292">
        <f t="shared" si="577"/>
        <v>646546875.55999994</v>
      </c>
      <c r="AC812" s="37">
        <f t="shared" si="650"/>
        <v>1</v>
      </c>
    </row>
    <row r="813" spans="1:29" s="79" customFormat="1" ht="47.25" x14ac:dyDescent="0.2">
      <c r="A813" s="412"/>
      <c r="B813" s="135" t="s">
        <v>2305</v>
      </c>
      <c r="C813" s="140" t="s">
        <v>2306</v>
      </c>
      <c r="D813" s="106">
        <f>+D814</f>
        <v>0</v>
      </c>
      <c r="E813" s="106">
        <f>SUM('ADICIONES  2018'!C813:K813)</f>
        <v>5820000000</v>
      </c>
      <c r="F813" s="106">
        <f t="shared" ref="F813:J813" si="678">+F814</f>
        <v>0</v>
      </c>
      <c r="G813" s="106">
        <f t="shared" si="678"/>
        <v>0</v>
      </c>
      <c r="H813" s="106">
        <f t="shared" si="678"/>
        <v>0</v>
      </c>
      <c r="I813" s="106">
        <f t="shared" si="678"/>
        <v>0</v>
      </c>
      <c r="J813" s="106">
        <f t="shared" si="678"/>
        <v>0</v>
      </c>
      <c r="K813" s="290">
        <f t="shared" si="614"/>
        <v>5820000000</v>
      </c>
      <c r="L813" s="106">
        <f t="shared" ref="L813:Q813" si="679">+L814</f>
        <v>0</v>
      </c>
      <c r="M813" s="106">
        <f t="shared" si="679"/>
        <v>0</v>
      </c>
      <c r="N813" s="106">
        <f t="shared" si="679"/>
        <v>0</v>
      </c>
      <c r="O813" s="106">
        <f t="shared" si="679"/>
        <v>0</v>
      </c>
      <c r="P813" s="106">
        <f t="shared" si="679"/>
        <v>0</v>
      </c>
      <c r="Q813" s="106">
        <f t="shared" si="679"/>
        <v>0</v>
      </c>
      <c r="R813" s="290">
        <f t="shared" si="673"/>
        <v>0</v>
      </c>
      <c r="S813" s="106">
        <f t="shared" ref="S813:Z813" si="680">+S814</f>
        <v>0</v>
      </c>
      <c r="T813" s="106">
        <f t="shared" si="680"/>
        <v>0</v>
      </c>
      <c r="U813" s="106">
        <f t="shared" si="680"/>
        <v>0</v>
      </c>
      <c r="V813" s="106">
        <f t="shared" si="680"/>
        <v>0</v>
      </c>
      <c r="W813" s="106">
        <f t="shared" si="680"/>
        <v>0</v>
      </c>
      <c r="X813" s="106">
        <f t="shared" si="680"/>
        <v>0</v>
      </c>
      <c r="Y813" s="106">
        <f t="shared" si="680"/>
        <v>0</v>
      </c>
      <c r="Z813" s="106">
        <f t="shared" si="680"/>
        <v>0</v>
      </c>
      <c r="AA813" s="290">
        <f t="shared" si="635"/>
        <v>0</v>
      </c>
      <c r="AB813" s="290">
        <f t="shared" si="577"/>
        <v>0</v>
      </c>
      <c r="AC813" s="105">
        <f t="shared" si="650"/>
        <v>0</v>
      </c>
    </row>
    <row r="814" spans="1:29" ht="28.5" x14ac:dyDescent="0.2">
      <c r="B814" s="143" t="s">
        <v>2307</v>
      </c>
      <c r="C814" s="139" t="s">
        <v>2308</v>
      </c>
      <c r="D814" s="295"/>
      <c r="E814" s="291">
        <f>SUM('ADICIONES  2018'!C814:K814)</f>
        <v>5820000000</v>
      </c>
      <c r="F814" s="295"/>
      <c r="G814" s="295"/>
      <c r="H814" s="295"/>
      <c r="I814" s="295"/>
      <c r="J814" s="295"/>
      <c r="K814" s="292">
        <f t="shared" si="614"/>
        <v>5820000000</v>
      </c>
      <c r="L814" s="295"/>
      <c r="M814" s="295"/>
      <c r="N814" s="295"/>
      <c r="O814" s="295"/>
      <c r="P814" s="295">
        <v>0</v>
      </c>
      <c r="Q814" s="295"/>
      <c r="R814" s="292">
        <f t="shared" si="673"/>
        <v>0</v>
      </c>
      <c r="S814" s="295"/>
      <c r="T814" s="295"/>
      <c r="U814" s="295"/>
      <c r="V814" s="295"/>
      <c r="W814" s="295"/>
      <c r="X814" s="295"/>
      <c r="Y814" s="295"/>
      <c r="Z814" s="295"/>
      <c r="AA814" s="292">
        <f t="shared" si="635"/>
        <v>0</v>
      </c>
      <c r="AB814" s="292">
        <f t="shared" si="577"/>
        <v>0</v>
      </c>
      <c r="AC814" s="37">
        <f t="shared" si="650"/>
        <v>0</v>
      </c>
    </row>
    <row r="815" spans="1:29" s="79" customFormat="1" ht="31.5" x14ac:dyDescent="0.2">
      <c r="A815" s="412"/>
      <c r="B815" s="135" t="s">
        <v>2309</v>
      </c>
      <c r="C815" s="140" t="s">
        <v>2310</v>
      </c>
      <c r="D815" s="106">
        <f>+D816</f>
        <v>0</v>
      </c>
      <c r="E815" s="106">
        <f>SUM('ADICIONES  2018'!C815:K815)</f>
        <v>64231303.409999996</v>
      </c>
      <c r="F815" s="106">
        <f t="shared" ref="F815:J815" si="681">+F816</f>
        <v>0</v>
      </c>
      <c r="G815" s="106">
        <f t="shared" si="681"/>
        <v>0</v>
      </c>
      <c r="H815" s="106">
        <f t="shared" si="681"/>
        <v>0</v>
      </c>
      <c r="I815" s="106">
        <f t="shared" si="681"/>
        <v>0</v>
      </c>
      <c r="J815" s="106">
        <f t="shared" si="681"/>
        <v>0</v>
      </c>
      <c r="K815" s="290">
        <f t="shared" si="614"/>
        <v>64231303.409999996</v>
      </c>
      <c r="L815" s="106">
        <f t="shared" ref="L815:Q815" si="682">+L816</f>
        <v>0</v>
      </c>
      <c r="M815" s="106">
        <f t="shared" si="682"/>
        <v>0</v>
      </c>
      <c r="N815" s="106">
        <f t="shared" si="682"/>
        <v>0</v>
      </c>
      <c r="O815" s="106">
        <f t="shared" si="682"/>
        <v>0</v>
      </c>
      <c r="P815" s="106">
        <f t="shared" si="682"/>
        <v>64231303.409999996</v>
      </c>
      <c r="Q815" s="106">
        <f t="shared" si="682"/>
        <v>0</v>
      </c>
      <c r="R815" s="290">
        <f t="shared" si="673"/>
        <v>64231303.409999996</v>
      </c>
      <c r="S815" s="106">
        <f t="shared" ref="S815:Z815" si="683">+S816</f>
        <v>0</v>
      </c>
      <c r="T815" s="106">
        <f t="shared" si="683"/>
        <v>0</v>
      </c>
      <c r="U815" s="106">
        <f t="shared" si="683"/>
        <v>0</v>
      </c>
      <c r="V815" s="106">
        <f t="shared" si="683"/>
        <v>0</v>
      </c>
      <c r="W815" s="106">
        <f t="shared" si="683"/>
        <v>0</v>
      </c>
      <c r="X815" s="106">
        <f t="shared" si="683"/>
        <v>0</v>
      </c>
      <c r="Y815" s="106">
        <f t="shared" si="683"/>
        <v>0</v>
      </c>
      <c r="Z815" s="106">
        <f t="shared" si="683"/>
        <v>0</v>
      </c>
      <c r="AA815" s="290">
        <f t="shared" si="635"/>
        <v>0</v>
      </c>
      <c r="AB815" s="290">
        <f t="shared" si="577"/>
        <v>64231303.409999996</v>
      </c>
      <c r="AC815" s="105">
        <f t="shared" si="650"/>
        <v>1</v>
      </c>
    </row>
    <row r="816" spans="1:29" ht="28.5" x14ac:dyDescent="0.2">
      <c r="B816" s="143" t="s">
        <v>2311</v>
      </c>
      <c r="C816" s="139" t="s">
        <v>2312</v>
      </c>
      <c r="D816" s="295"/>
      <c r="E816" s="291">
        <f>SUM('ADICIONES  2018'!C816:K816)</f>
        <v>64231303.409999996</v>
      </c>
      <c r="F816" s="295"/>
      <c r="G816" s="295"/>
      <c r="H816" s="295"/>
      <c r="I816" s="295"/>
      <c r="J816" s="295"/>
      <c r="K816" s="292">
        <f t="shared" si="614"/>
        <v>64231303.409999996</v>
      </c>
      <c r="L816" s="295"/>
      <c r="M816" s="295"/>
      <c r="N816" s="295"/>
      <c r="O816" s="295"/>
      <c r="P816" s="295">
        <v>64231303.409999996</v>
      </c>
      <c r="Q816" s="295"/>
      <c r="R816" s="292">
        <f t="shared" si="673"/>
        <v>64231303.409999996</v>
      </c>
      <c r="S816" s="295"/>
      <c r="T816" s="295"/>
      <c r="U816" s="295"/>
      <c r="V816" s="295"/>
      <c r="W816" s="295"/>
      <c r="X816" s="295"/>
      <c r="Y816" s="295"/>
      <c r="Z816" s="295"/>
      <c r="AA816" s="292">
        <f t="shared" si="635"/>
        <v>0</v>
      </c>
      <c r="AB816" s="292">
        <f t="shared" si="577"/>
        <v>64231303.409999996</v>
      </c>
      <c r="AC816" s="37">
        <f t="shared" si="650"/>
        <v>1</v>
      </c>
    </row>
    <row r="817" spans="1:29" s="5" customFormat="1" ht="45" x14ac:dyDescent="0.2">
      <c r="A817" s="159"/>
      <c r="B817" s="135" t="s">
        <v>2331</v>
      </c>
      <c r="C817" s="374" t="s">
        <v>2334</v>
      </c>
      <c r="D817" s="293">
        <f>SUM(D818:D819)</f>
        <v>0</v>
      </c>
      <c r="E817" s="106">
        <f>SUM('ADICIONES  2018'!C817:K817)</f>
        <v>590488000</v>
      </c>
      <c r="F817" s="293">
        <f t="shared" ref="F817:J817" si="684">SUM(F818:F819)</f>
        <v>0</v>
      </c>
      <c r="G817" s="293">
        <f t="shared" si="684"/>
        <v>0</v>
      </c>
      <c r="H817" s="293">
        <f t="shared" si="684"/>
        <v>0</v>
      </c>
      <c r="I817" s="293">
        <f t="shared" si="684"/>
        <v>0</v>
      </c>
      <c r="J817" s="293">
        <f t="shared" si="684"/>
        <v>0</v>
      </c>
      <c r="K817" s="296">
        <f t="shared" si="614"/>
        <v>590488000</v>
      </c>
      <c r="L817" s="293">
        <f t="shared" ref="L817:Q817" si="685">SUM(L818:L819)</f>
        <v>0</v>
      </c>
      <c r="M817" s="293">
        <f t="shared" si="685"/>
        <v>0</v>
      </c>
      <c r="N817" s="293">
        <f t="shared" si="685"/>
        <v>0</v>
      </c>
      <c r="O817" s="293">
        <f t="shared" si="685"/>
        <v>0</v>
      </c>
      <c r="P817" s="293">
        <f t="shared" si="685"/>
        <v>0</v>
      </c>
      <c r="Q817" s="293">
        <f t="shared" si="685"/>
        <v>0</v>
      </c>
      <c r="R817" s="296">
        <f t="shared" si="673"/>
        <v>0</v>
      </c>
      <c r="S817" s="293">
        <f t="shared" ref="S817:Z817" si="686">SUM(S818:S819)</f>
        <v>0</v>
      </c>
      <c r="T817" s="293">
        <f t="shared" si="686"/>
        <v>0</v>
      </c>
      <c r="U817" s="293">
        <f t="shared" si="686"/>
        <v>0</v>
      </c>
      <c r="V817" s="293">
        <f t="shared" si="686"/>
        <v>0</v>
      </c>
      <c r="W817" s="293">
        <f t="shared" si="686"/>
        <v>0</v>
      </c>
      <c r="X817" s="293">
        <f t="shared" si="686"/>
        <v>0</v>
      </c>
      <c r="Y817" s="293">
        <f t="shared" si="686"/>
        <v>0</v>
      </c>
      <c r="Z817" s="293">
        <f t="shared" si="686"/>
        <v>0</v>
      </c>
      <c r="AA817" s="296">
        <f t="shared" ref="AA817:AA819" si="687">SUM(S817:Z817)</f>
        <v>0</v>
      </c>
      <c r="AB817" s="296">
        <f t="shared" si="577"/>
        <v>0</v>
      </c>
      <c r="AC817" s="36">
        <f t="shared" si="650"/>
        <v>0</v>
      </c>
    </row>
    <row r="818" spans="1:29" ht="57" x14ac:dyDescent="0.2">
      <c r="B818" s="143" t="s">
        <v>2332</v>
      </c>
      <c r="C818" s="139" t="s">
        <v>2335</v>
      </c>
      <c r="D818" s="295"/>
      <c r="E818" s="291">
        <f>SUM('ADICIONES  2018'!C818:K818)</f>
        <v>176214000</v>
      </c>
      <c r="F818" s="295"/>
      <c r="G818" s="295"/>
      <c r="H818" s="295"/>
      <c r="I818" s="295"/>
      <c r="J818" s="295"/>
      <c r="K818" s="292">
        <f t="shared" si="614"/>
        <v>176214000</v>
      </c>
      <c r="L818" s="295"/>
      <c r="M818" s="295"/>
      <c r="N818" s="295"/>
      <c r="O818" s="295"/>
      <c r="P818" s="295"/>
      <c r="Q818" s="295"/>
      <c r="R818" s="292">
        <f t="shared" si="673"/>
        <v>0</v>
      </c>
      <c r="S818" s="295"/>
      <c r="T818" s="295"/>
      <c r="U818" s="295"/>
      <c r="V818" s="295"/>
      <c r="W818" s="295"/>
      <c r="X818" s="295"/>
      <c r="Y818" s="295"/>
      <c r="Z818" s="295"/>
      <c r="AA818" s="292">
        <f t="shared" si="687"/>
        <v>0</v>
      </c>
      <c r="AB818" s="292">
        <f t="shared" si="577"/>
        <v>0</v>
      </c>
      <c r="AC818" s="37">
        <f t="shared" si="650"/>
        <v>0</v>
      </c>
    </row>
    <row r="819" spans="1:29" ht="57" x14ac:dyDescent="0.2">
      <c r="B819" s="143" t="s">
        <v>2333</v>
      </c>
      <c r="C819" s="139" t="s">
        <v>2336</v>
      </c>
      <c r="D819" s="295"/>
      <c r="E819" s="291">
        <f>SUM('ADICIONES  2018'!C819:K819)</f>
        <v>414274000</v>
      </c>
      <c r="F819" s="295"/>
      <c r="G819" s="295"/>
      <c r="H819" s="295"/>
      <c r="I819" s="295"/>
      <c r="J819" s="295"/>
      <c r="K819" s="292">
        <f t="shared" si="614"/>
        <v>414274000</v>
      </c>
      <c r="L819" s="295"/>
      <c r="M819" s="295"/>
      <c r="N819" s="295"/>
      <c r="O819" s="295"/>
      <c r="P819" s="295"/>
      <c r="Q819" s="295"/>
      <c r="R819" s="292">
        <f t="shared" si="673"/>
        <v>0</v>
      </c>
      <c r="S819" s="295"/>
      <c r="T819" s="295"/>
      <c r="U819" s="295"/>
      <c r="V819" s="295"/>
      <c r="W819" s="295"/>
      <c r="X819" s="295"/>
      <c r="Y819" s="295"/>
      <c r="Z819" s="295"/>
      <c r="AA819" s="292">
        <f t="shared" si="687"/>
        <v>0</v>
      </c>
      <c r="AB819" s="292">
        <f t="shared" si="577"/>
        <v>0</v>
      </c>
      <c r="AC819" s="37">
        <f t="shared" si="650"/>
        <v>0</v>
      </c>
    </row>
    <row r="820" spans="1:29" s="79" customFormat="1" ht="15.75" x14ac:dyDescent="0.2">
      <c r="A820" s="412"/>
      <c r="B820" s="135" t="s">
        <v>976</v>
      </c>
      <c r="C820" s="140" t="s">
        <v>1604</v>
      </c>
      <c r="D820" s="106">
        <f>+D821+D858+D878+D896+D908+D911+D840+D842+D844+D846+D848+D850+D852+D854+D856+D860+D862+D890+D892+D894+D898+D900+D902+D904+D906+D913+D915+D917+D864+D866+D868+D870+D872+D874+D876+D880+D882+D884+D886</f>
        <v>0</v>
      </c>
      <c r="E820" s="106">
        <f>SUM('ADICIONES  2018'!C820:K820)</f>
        <v>2686415965.6199999</v>
      </c>
      <c r="F820" s="106">
        <f t="shared" ref="F820:J820" si="688">+F821+F858+F878+F896+F908+F911+F840+F842+F844+F846+F848+F850+F852+F854+F856+F860+F862+F890+F892+F894+F898+F900+F902+F904+F906+F913+F915+F917+F864+F866+F868+F870+F872+F874+F876+F880+F882+F884+F886</f>
        <v>0</v>
      </c>
      <c r="G820" s="106">
        <f t="shared" si="688"/>
        <v>0</v>
      </c>
      <c r="H820" s="106">
        <f t="shared" si="688"/>
        <v>0</v>
      </c>
      <c r="I820" s="106">
        <f t="shared" si="688"/>
        <v>0</v>
      </c>
      <c r="J820" s="106">
        <f t="shared" si="688"/>
        <v>0</v>
      </c>
      <c r="K820" s="290">
        <f t="shared" si="614"/>
        <v>2686415965.6199999</v>
      </c>
      <c r="L820" s="106">
        <f t="shared" ref="L820:Q820" si="689">+L821+L858+L878+L896+L908+L911+L840+L842+L844+L846+L848+L850+L852+L854+L856+L860+L862+L890+L892+L894+L898+L900+L902+L904+L906+L913+L915+L917+L864+L866+L868+L870+L872+L874+L876+L880+L882+L884+L886</f>
        <v>0</v>
      </c>
      <c r="M820" s="106">
        <f t="shared" si="689"/>
        <v>0</v>
      </c>
      <c r="N820" s="106">
        <f t="shared" si="689"/>
        <v>0</v>
      </c>
      <c r="O820" s="106">
        <f t="shared" si="689"/>
        <v>0</v>
      </c>
      <c r="P820" s="106">
        <f t="shared" si="689"/>
        <v>1252716874.0699999</v>
      </c>
      <c r="Q820" s="106">
        <f t="shared" si="689"/>
        <v>0</v>
      </c>
      <c r="R820" s="290">
        <f t="shared" ref="R820:R1040" si="690">SUM(L820:Q820)</f>
        <v>1252716874.0699999</v>
      </c>
      <c r="S820" s="106">
        <f t="shared" ref="S820:Z820" si="691">+S821+S858+S878+S896+S908+S911+S840+S842+S844+S846+S848+S850+S852+S854+S856+S860+S862+S890+S892+S894+S898+S900+S902+S904+S906+S913+S915+S917+S864+S866+S868+S870+S872+S874+S876+S880+S882+S884+S886</f>
        <v>0</v>
      </c>
      <c r="T820" s="106">
        <f t="shared" si="691"/>
        <v>0</v>
      </c>
      <c r="U820" s="106">
        <f t="shared" si="691"/>
        <v>1433699091.55</v>
      </c>
      <c r="V820" s="106">
        <f t="shared" si="691"/>
        <v>0</v>
      </c>
      <c r="W820" s="106">
        <f t="shared" si="691"/>
        <v>0</v>
      </c>
      <c r="X820" s="106">
        <f t="shared" si="691"/>
        <v>0</v>
      </c>
      <c r="Y820" s="106">
        <f t="shared" si="691"/>
        <v>0</v>
      </c>
      <c r="Z820" s="106">
        <f t="shared" si="691"/>
        <v>0</v>
      </c>
      <c r="AA820" s="290">
        <f t="shared" si="635"/>
        <v>1433699091.55</v>
      </c>
      <c r="AB820" s="290">
        <f t="shared" si="577"/>
        <v>2686415965.6199999</v>
      </c>
      <c r="AC820" s="105">
        <f t="shared" si="650"/>
        <v>1</v>
      </c>
    </row>
    <row r="821" spans="1:29" s="79" customFormat="1" ht="15.75" x14ac:dyDescent="0.2">
      <c r="A821" s="412"/>
      <c r="B821" s="135" t="s">
        <v>1605</v>
      </c>
      <c r="C821" s="140" t="s">
        <v>1606</v>
      </c>
      <c r="D821" s="106">
        <f>+D822+D828+D830+D832+D834+D836+D838</f>
        <v>0</v>
      </c>
      <c r="E821" s="106">
        <f>SUM('ADICIONES  2018'!C821:K821)</f>
        <v>439604038.49000001</v>
      </c>
      <c r="F821" s="106">
        <f t="shared" ref="F821:J821" si="692">+F822+F828+F830+F832+F834+F836+F838</f>
        <v>0</v>
      </c>
      <c r="G821" s="106">
        <f t="shared" si="692"/>
        <v>0</v>
      </c>
      <c r="H821" s="106">
        <f t="shared" si="692"/>
        <v>0</v>
      </c>
      <c r="I821" s="106">
        <f t="shared" si="692"/>
        <v>0</v>
      </c>
      <c r="J821" s="106">
        <f t="shared" si="692"/>
        <v>0</v>
      </c>
      <c r="K821" s="290">
        <f t="shared" si="614"/>
        <v>439604038.49000001</v>
      </c>
      <c r="L821" s="106">
        <f t="shared" ref="L821:Q821" si="693">+L822+L828+L830+L832+L834+L836+L838</f>
        <v>0</v>
      </c>
      <c r="M821" s="106">
        <f t="shared" si="693"/>
        <v>0</v>
      </c>
      <c r="N821" s="106">
        <f t="shared" si="693"/>
        <v>0</v>
      </c>
      <c r="O821" s="106">
        <f t="shared" si="693"/>
        <v>0</v>
      </c>
      <c r="P821" s="106">
        <f t="shared" si="693"/>
        <v>309450351.31</v>
      </c>
      <c r="Q821" s="106">
        <f t="shared" si="693"/>
        <v>0</v>
      </c>
      <c r="R821" s="290">
        <f t="shared" si="690"/>
        <v>309450351.31</v>
      </c>
      <c r="S821" s="106">
        <f t="shared" ref="S821:Z821" si="694">+S822+S828+S830+S832+S834+S836+S838</f>
        <v>0</v>
      </c>
      <c r="T821" s="106">
        <f t="shared" si="694"/>
        <v>0</v>
      </c>
      <c r="U821" s="106">
        <f t="shared" si="694"/>
        <v>130153687.18000001</v>
      </c>
      <c r="V821" s="106">
        <f t="shared" si="694"/>
        <v>0</v>
      </c>
      <c r="W821" s="106">
        <f t="shared" si="694"/>
        <v>0</v>
      </c>
      <c r="X821" s="106">
        <f t="shared" si="694"/>
        <v>0</v>
      </c>
      <c r="Y821" s="106">
        <f t="shared" si="694"/>
        <v>0</v>
      </c>
      <c r="Z821" s="106">
        <f t="shared" si="694"/>
        <v>0</v>
      </c>
      <c r="AA821" s="290">
        <f t="shared" si="635"/>
        <v>130153687.18000001</v>
      </c>
      <c r="AB821" s="290">
        <f t="shared" si="577"/>
        <v>439604038.49000001</v>
      </c>
      <c r="AC821" s="105">
        <f t="shared" si="650"/>
        <v>1</v>
      </c>
    </row>
    <row r="822" spans="1:29" s="79" customFormat="1" ht="31.5" x14ac:dyDescent="0.2">
      <c r="A822" s="412"/>
      <c r="B822" s="135" t="s">
        <v>1607</v>
      </c>
      <c r="C822" s="140" t="s">
        <v>1608</v>
      </c>
      <c r="D822" s="106">
        <f>SUM(D823:D827)</f>
        <v>0</v>
      </c>
      <c r="E822" s="106">
        <f>SUM('ADICIONES  2018'!C822:K822)</f>
        <v>309450351.31</v>
      </c>
      <c r="F822" s="106">
        <f t="shared" ref="F822:J822" si="695">SUM(F823:F827)</f>
        <v>0</v>
      </c>
      <c r="G822" s="106">
        <f t="shared" si="695"/>
        <v>0</v>
      </c>
      <c r="H822" s="106">
        <f t="shared" si="695"/>
        <v>0</v>
      </c>
      <c r="I822" s="106">
        <f t="shared" si="695"/>
        <v>0</v>
      </c>
      <c r="J822" s="106">
        <f t="shared" si="695"/>
        <v>0</v>
      </c>
      <c r="K822" s="290">
        <f t="shared" si="614"/>
        <v>309450351.31</v>
      </c>
      <c r="L822" s="106">
        <f t="shared" ref="L822:Q822" si="696">SUM(L823:L827)</f>
        <v>0</v>
      </c>
      <c r="M822" s="106">
        <f t="shared" si="696"/>
        <v>0</v>
      </c>
      <c r="N822" s="106">
        <f t="shared" si="696"/>
        <v>0</v>
      </c>
      <c r="O822" s="106">
        <f t="shared" si="696"/>
        <v>0</v>
      </c>
      <c r="P822" s="106">
        <f t="shared" si="696"/>
        <v>309450351.31</v>
      </c>
      <c r="Q822" s="106">
        <f t="shared" si="696"/>
        <v>0</v>
      </c>
      <c r="R822" s="290">
        <f t="shared" si="690"/>
        <v>309450351.31</v>
      </c>
      <c r="S822" s="106">
        <f t="shared" ref="S822:Z822" si="697">SUM(S823:S827)</f>
        <v>0</v>
      </c>
      <c r="T822" s="106">
        <f t="shared" si="697"/>
        <v>0</v>
      </c>
      <c r="U822" s="106">
        <f t="shared" si="697"/>
        <v>0</v>
      </c>
      <c r="V822" s="106">
        <f t="shared" si="697"/>
        <v>0</v>
      </c>
      <c r="W822" s="106">
        <f t="shared" si="697"/>
        <v>0</v>
      </c>
      <c r="X822" s="106">
        <f t="shared" si="697"/>
        <v>0</v>
      </c>
      <c r="Y822" s="106">
        <f t="shared" si="697"/>
        <v>0</v>
      </c>
      <c r="Z822" s="106">
        <f t="shared" si="697"/>
        <v>0</v>
      </c>
      <c r="AA822" s="290">
        <f t="shared" si="635"/>
        <v>0</v>
      </c>
      <c r="AB822" s="290">
        <f t="shared" si="577"/>
        <v>309450351.31</v>
      </c>
      <c r="AC822" s="105">
        <f t="shared" si="650"/>
        <v>1</v>
      </c>
    </row>
    <row r="823" spans="1:29" ht="28.5" x14ac:dyDescent="0.2">
      <c r="B823" s="143" t="s">
        <v>1609</v>
      </c>
      <c r="C823" s="139" t="s">
        <v>1610</v>
      </c>
      <c r="D823" s="295">
        <v>0</v>
      </c>
      <c r="E823" s="291">
        <f>SUM('ADICIONES  2018'!C823:K823)</f>
        <v>46880067.409999996</v>
      </c>
      <c r="F823" s="295"/>
      <c r="G823" s="295"/>
      <c r="H823" s="295"/>
      <c r="I823" s="295"/>
      <c r="J823" s="295"/>
      <c r="K823" s="292">
        <f t="shared" si="614"/>
        <v>46880067.409999996</v>
      </c>
      <c r="L823" s="295"/>
      <c r="M823" s="295"/>
      <c r="N823" s="295"/>
      <c r="O823" s="295"/>
      <c r="P823" s="295">
        <v>46880067.409999996</v>
      </c>
      <c r="Q823" s="295"/>
      <c r="R823" s="292">
        <f t="shared" si="690"/>
        <v>46880067.409999996</v>
      </c>
      <c r="S823" s="295"/>
      <c r="T823" s="295"/>
      <c r="U823" s="295"/>
      <c r="V823" s="295"/>
      <c r="W823" s="295"/>
      <c r="X823" s="295"/>
      <c r="Y823" s="295"/>
      <c r="Z823" s="295"/>
      <c r="AA823" s="292">
        <f t="shared" si="635"/>
        <v>0</v>
      </c>
      <c r="AB823" s="292">
        <f t="shared" si="577"/>
        <v>46880067.409999996</v>
      </c>
      <c r="AC823" s="37">
        <f t="shared" si="650"/>
        <v>1</v>
      </c>
    </row>
    <row r="824" spans="1:29" ht="28.5" x14ac:dyDescent="0.2">
      <c r="B824" s="143" t="s">
        <v>1609</v>
      </c>
      <c r="C824" s="139" t="s">
        <v>1610</v>
      </c>
      <c r="D824" s="295">
        <v>0</v>
      </c>
      <c r="E824" s="291">
        <f>SUM('ADICIONES  2018'!C824:K824)</f>
        <v>72828000</v>
      </c>
      <c r="F824" s="295"/>
      <c r="G824" s="295"/>
      <c r="H824" s="295"/>
      <c r="I824" s="295"/>
      <c r="J824" s="295"/>
      <c r="K824" s="292">
        <f t="shared" si="614"/>
        <v>72828000</v>
      </c>
      <c r="L824" s="295"/>
      <c r="M824" s="295"/>
      <c r="N824" s="295"/>
      <c r="O824" s="295"/>
      <c r="P824" s="295">
        <v>72828000</v>
      </c>
      <c r="Q824" s="295"/>
      <c r="R824" s="292">
        <f t="shared" si="690"/>
        <v>72828000</v>
      </c>
      <c r="S824" s="295"/>
      <c r="T824" s="295"/>
      <c r="U824" s="295"/>
      <c r="V824" s="295"/>
      <c r="W824" s="295"/>
      <c r="X824" s="295"/>
      <c r="Y824" s="295"/>
      <c r="Z824" s="295"/>
      <c r="AA824" s="292">
        <f t="shared" si="635"/>
        <v>0</v>
      </c>
      <c r="AB824" s="292">
        <f t="shared" si="577"/>
        <v>72828000</v>
      </c>
      <c r="AC824" s="37">
        <f t="shared" si="650"/>
        <v>1</v>
      </c>
    </row>
    <row r="825" spans="1:29" ht="28.5" x14ac:dyDescent="0.2">
      <c r="B825" s="143" t="s">
        <v>1611</v>
      </c>
      <c r="C825" s="139" t="s">
        <v>1612</v>
      </c>
      <c r="D825" s="295">
        <v>0</v>
      </c>
      <c r="E825" s="291">
        <f>SUM('ADICIONES  2018'!C825:K825)</f>
        <v>145325420.40000001</v>
      </c>
      <c r="F825" s="295"/>
      <c r="G825" s="295"/>
      <c r="H825" s="295"/>
      <c r="I825" s="295"/>
      <c r="J825" s="295"/>
      <c r="K825" s="292">
        <f t="shared" si="614"/>
        <v>145325420.40000001</v>
      </c>
      <c r="L825" s="295"/>
      <c r="M825" s="295"/>
      <c r="N825" s="295"/>
      <c r="O825" s="295"/>
      <c r="P825" s="295">
        <v>145325420.40000001</v>
      </c>
      <c r="Q825" s="295"/>
      <c r="R825" s="292">
        <f t="shared" si="690"/>
        <v>145325420.40000001</v>
      </c>
      <c r="S825" s="295"/>
      <c r="T825" s="295"/>
      <c r="U825" s="295"/>
      <c r="V825" s="295"/>
      <c r="W825" s="295"/>
      <c r="X825" s="295"/>
      <c r="Y825" s="295"/>
      <c r="Z825" s="295"/>
      <c r="AA825" s="292">
        <f t="shared" si="635"/>
        <v>0</v>
      </c>
      <c r="AB825" s="292">
        <f t="shared" si="577"/>
        <v>145325420.40000001</v>
      </c>
      <c r="AC825" s="37">
        <f t="shared" si="650"/>
        <v>1</v>
      </c>
    </row>
    <row r="826" spans="1:29" ht="28.5" x14ac:dyDescent="0.2">
      <c r="B826" s="143" t="s">
        <v>1611</v>
      </c>
      <c r="C826" s="139" t="s">
        <v>1612</v>
      </c>
      <c r="D826" s="295">
        <v>0</v>
      </c>
      <c r="E826" s="291">
        <f>SUM('ADICIONES  2018'!C826:K826)</f>
        <v>44416863.5</v>
      </c>
      <c r="F826" s="295"/>
      <c r="G826" s="295"/>
      <c r="H826" s="295"/>
      <c r="I826" s="295"/>
      <c r="J826" s="295"/>
      <c r="K826" s="292">
        <f t="shared" si="614"/>
        <v>44416863.5</v>
      </c>
      <c r="L826" s="295"/>
      <c r="M826" s="295"/>
      <c r="N826" s="295"/>
      <c r="O826" s="295"/>
      <c r="P826" s="295">
        <v>44416863.5</v>
      </c>
      <c r="Q826" s="295"/>
      <c r="R826" s="292">
        <f t="shared" si="690"/>
        <v>44416863.5</v>
      </c>
      <c r="S826" s="295"/>
      <c r="T826" s="295"/>
      <c r="U826" s="295"/>
      <c r="V826" s="295"/>
      <c r="W826" s="295"/>
      <c r="X826" s="295"/>
      <c r="Y826" s="295"/>
      <c r="Z826" s="295"/>
      <c r="AA826" s="292">
        <f t="shared" ref="AA826:AA827" si="698">SUM(S826:Z826)</f>
        <v>0</v>
      </c>
      <c r="AB826" s="292">
        <f t="shared" ref="AB826:AB827" si="699">+R826+AA826</f>
        <v>44416863.5</v>
      </c>
      <c r="AC826" s="37">
        <f t="shared" ref="AC826:AC827" si="700">+AB826/K826</f>
        <v>1</v>
      </c>
    </row>
    <row r="827" spans="1:29" ht="28.5" hidden="1" x14ac:dyDescent="0.2">
      <c r="A827" s="428"/>
      <c r="B827" s="143" t="s">
        <v>2621</v>
      </c>
      <c r="C827" s="139" t="s">
        <v>2622</v>
      </c>
      <c r="D827" s="295"/>
      <c r="E827" s="291">
        <f>SUM('ADICIONES  2018'!C827:K827)</f>
        <v>0</v>
      </c>
      <c r="F827" s="295"/>
      <c r="G827" s="295"/>
      <c r="H827" s="295"/>
      <c r="I827" s="295"/>
      <c r="J827" s="295"/>
      <c r="K827" s="292">
        <f t="shared" si="614"/>
        <v>0</v>
      </c>
      <c r="L827" s="295"/>
      <c r="M827" s="295"/>
      <c r="N827" s="295"/>
      <c r="O827" s="295"/>
      <c r="P827" s="295"/>
      <c r="Q827" s="295"/>
      <c r="R827" s="292">
        <f t="shared" si="690"/>
        <v>0</v>
      </c>
      <c r="S827" s="295"/>
      <c r="T827" s="295"/>
      <c r="U827" s="295"/>
      <c r="V827" s="295"/>
      <c r="W827" s="295"/>
      <c r="X827" s="295"/>
      <c r="Y827" s="295"/>
      <c r="Z827" s="295"/>
      <c r="AA827" s="292">
        <f t="shared" si="698"/>
        <v>0</v>
      </c>
      <c r="AB827" s="292">
        <f t="shared" si="699"/>
        <v>0</v>
      </c>
      <c r="AC827" s="37" t="e">
        <f t="shared" si="700"/>
        <v>#DIV/0!</v>
      </c>
    </row>
    <row r="828" spans="1:29" s="79" customFormat="1" ht="31.5" x14ac:dyDescent="0.2">
      <c r="A828" s="427"/>
      <c r="B828" s="135" t="s">
        <v>2349</v>
      </c>
      <c r="C828" s="140" t="s">
        <v>2350</v>
      </c>
      <c r="D828" s="106">
        <f>+D829</f>
        <v>0</v>
      </c>
      <c r="E828" s="106">
        <f>SUM('ADICIONES  2018'!C828:K828)</f>
        <v>130153687.18000001</v>
      </c>
      <c r="F828" s="106">
        <f t="shared" ref="F828:J828" si="701">+F829</f>
        <v>0</v>
      </c>
      <c r="G828" s="106">
        <f t="shared" si="701"/>
        <v>0</v>
      </c>
      <c r="H828" s="106">
        <f t="shared" si="701"/>
        <v>0</v>
      </c>
      <c r="I828" s="106">
        <f t="shared" si="701"/>
        <v>0</v>
      </c>
      <c r="J828" s="106">
        <f t="shared" si="701"/>
        <v>0</v>
      </c>
      <c r="K828" s="290">
        <f t="shared" si="614"/>
        <v>130153687.18000001</v>
      </c>
      <c r="L828" s="106">
        <f t="shared" ref="L828:Q828" si="702">+L829</f>
        <v>0</v>
      </c>
      <c r="M828" s="106">
        <f t="shared" si="702"/>
        <v>0</v>
      </c>
      <c r="N828" s="106">
        <f t="shared" si="702"/>
        <v>0</v>
      </c>
      <c r="O828" s="106">
        <f t="shared" si="702"/>
        <v>0</v>
      </c>
      <c r="P828" s="106">
        <f t="shared" si="702"/>
        <v>0</v>
      </c>
      <c r="Q828" s="106">
        <f t="shared" si="702"/>
        <v>0</v>
      </c>
      <c r="R828" s="290">
        <f t="shared" si="690"/>
        <v>0</v>
      </c>
      <c r="S828" s="106">
        <f t="shared" ref="S828:Z828" si="703">+S829</f>
        <v>0</v>
      </c>
      <c r="T828" s="106">
        <f t="shared" si="703"/>
        <v>0</v>
      </c>
      <c r="U828" s="106">
        <f t="shared" si="703"/>
        <v>130153687.18000001</v>
      </c>
      <c r="V828" s="106">
        <f t="shared" si="703"/>
        <v>0</v>
      </c>
      <c r="W828" s="106">
        <f t="shared" si="703"/>
        <v>0</v>
      </c>
      <c r="X828" s="106">
        <f t="shared" si="703"/>
        <v>0</v>
      </c>
      <c r="Y828" s="106">
        <f t="shared" si="703"/>
        <v>0</v>
      </c>
      <c r="Z828" s="106">
        <f t="shared" si="703"/>
        <v>0</v>
      </c>
      <c r="AA828" s="290">
        <f t="shared" ref="AA828" si="704">SUM(S828:Z828)</f>
        <v>130153687.18000001</v>
      </c>
      <c r="AB828" s="290">
        <f t="shared" ref="AB828" si="705">+R828+AA828</f>
        <v>130153687.18000001</v>
      </c>
      <c r="AC828" s="105">
        <f t="shared" ref="AC828" si="706">+AB828/K828</f>
        <v>1</v>
      </c>
    </row>
    <row r="829" spans="1:29" ht="28.5" x14ac:dyDescent="0.2">
      <c r="B829" s="143" t="s">
        <v>2351</v>
      </c>
      <c r="C829" s="139" t="s">
        <v>2352</v>
      </c>
      <c r="D829" s="295"/>
      <c r="E829" s="291">
        <f>SUM('ADICIONES  2018'!C829:K829)</f>
        <v>130153687.18000001</v>
      </c>
      <c r="F829" s="295"/>
      <c r="G829" s="295"/>
      <c r="H829" s="295"/>
      <c r="I829" s="295"/>
      <c r="J829" s="295"/>
      <c r="K829" s="292">
        <f t="shared" si="614"/>
        <v>130153687.18000001</v>
      </c>
      <c r="L829" s="295"/>
      <c r="M829" s="295"/>
      <c r="N829" s="295"/>
      <c r="O829" s="295"/>
      <c r="P829" s="295"/>
      <c r="Q829" s="295"/>
      <c r="R829" s="292">
        <f t="shared" si="690"/>
        <v>0</v>
      </c>
      <c r="S829" s="295"/>
      <c r="T829" s="295"/>
      <c r="U829" s="295">
        <v>130153687.18000001</v>
      </c>
      <c r="V829" s="295"/>
      <c r="W829" s="295"/>
      <c r="X829" s="295"/>
      <c r="Y829" s="295"/>
      <c r="Z829" s="295"/>
      <c r="AA829" s="296">
        <f t="shared" si="635"/>
        <v>130153687.18000001</v>
      </c>
      <c r="AB829" s="296">
        <f t="shared" si="577"/>
        <v>130153687.18000001</v>
      </c>
      <c r="AC829" s="36">
        <f t="shared" si="650"/>
        <v>1</v>
      </c>
    </row>
    <row r="830" spans="1:29" s="5" customFormat="1" ht="31.5" hidden="1" x14ac:dyDescent="0.2">
      <c r="A830" s="159"/>
      <c r="B830" s="135" t="s">
        <v>2483</v>
      </c>
      <c r="C830" s="140" t="s">
        <v>2484</v>
      </c>
      <c r="D830" s="293">
        <f>+D831</f>
        <v>0</v>
      </c>
      <c r="E830" s="106">
        <f>SUM('ADICIONES  2018'!C830:K830)</f>
        <v>0</v>
      </c>
      <c r="F830" s="293">
        <f t="shared" ref="F830:J830" si="707">+F831</f>
        <v>0</v>
      </c>
      <c r="G830" s="293">
        <f t="shared" si="707"/>
        <v>0</v>
      </c>
      <c r="H830" s="293">
        <f t="shared" si="707"/>
        <v>0</v>
      </c>
      <c r="I830" s="293">
        <f t="shared" si="707"/>
        <v>0</v>
      </c>
      <c r="J830" s="293">
        <f t="shared" si="707"/>
        <v>0</v>
      </c>
      <c r="K830" s="296">
        <f t="shared" si="614"/>
        <v>0</v>
      </c>
      <c r="L830" s="293">
        <f t="shared" ref="L830:Q830" si="708">+L831</f>
        <v>0</v>
      </c>
      <c r="M830" s="293">
        <f t="shared" si="708"/>
        <v>0</v>
      </c>
      <c r="N830" s="293">
        <f t="shared" si="708"/>
        <v>0</v>
      </c>
      <c r="O830" s="293">
        <f t="shared" si="708"/>
        <v>0</v>
      </c>
      <c r="P830" s="293">
        <f t="shared" si="708"/>
        <v>0</v>
      </c>
      <c r="Q830" s="293">
        <f t="shared" si="708"/>
        <v>0</v>
      </c>
      <c r="R830" s="296">
        <f t="shared" si="690"/>
        <v>0</v>
      </c>
      <c r="S830" s="293">
        <f t="shared" ref="S830:Z830" si="709">+S831</f>
        <v>0</v>
      </c>
      <c r="T830" s="293">
        <f t="shared" si="709"/>
        <v>0</v>
      </c>
      <c r="U830" s="293">
        <f t="shared" si="709"/>
        <v>0</v>
      </c>
      <c r="V830" s="293">
        <f t="shared" si="709"/>
        <v>0</v>
      </c>
      <c r="W830" s="293">
        <f t="shared" si="709"/>
        <v>0</v>
      </c>
      <c r="X830" s="293">
        <f t="shared" si="709"/>
        <v>0</v>
      </c>
      <c r="Y830" s="293">
        <f t="shared" si="709"/>
        <v>0</v>
      </c>
      <c r="Z830" s="293">
        <f t="shared" si="709"/>
        <v>0</v>
      </c>
      <c r="AA830" s="296">
        <f t="shared" si="635"/>
        <v>0</v>
      </c>
      <c r="AB830" s="296">
        <f t="shared" si="577"/>
        <v>0</v>
      </c>
      <c r="AC830" s="36" t="e">
        <f t="shared" si="650"/>
        <v>#DIV/0!</v>
      </c>
    </row>
    <row r="831" spans="1:29" ht="28.5" hidden="1" x14ac:dyDescent="0.2">
      <c r="B831" s="143" t="s">
        <v>2485</v>
      </c>
      <c r="C831" s="139" t="s">
        <v>2484</v>
      </c>
      <c r="D831" s="295"/>
      <c r="E831" s="291">
        <f>SUM('ADICIONES  2018'!C831:K831)</f>
        <v>0</v>
      </c>
      <c r="F831" s="295"/>
      <c r="G831" s="295"/>
      <c r="H831" s="295"/>
      <c r="I831" s="295"/>
      <c r="J831" s="295"/>
      <c r="K831" s="292">
        <f t="shared" si="614"/>
        <v>0</v>
      </c>
      <c r="L831" s="295"/>
      <c r="M831" s="295"/>
      <c r="N831" s="295"/>
      <c r="O831" s="295"/>
      <c r="P831" s="295"/>
      <c r="Q831" s="295"/>
      <c r="R831" s="292">
        <f t="shared" si="690"/>
        <v>0</v>
      </c>
      <c r="S831" s="295"/>
      <c r="T831" s="295"/>
      <c r="U831" s="295"/>
      <c r="V831" s="295"/>
      <c r="W831" s="295"/>
      <c r="X831" s="295"/>
      <c r="Y831" s="295"/>
      <c r="Z831" s="295"/>
      <c r="AA831" s="296">
        <f t="shared" si="635"/>
        <v>0</v>
      </c>
      <c r="AB831" s="296">
        <f t="shared" si="577"/>
        <v>0</v>
      </c>
      <c r="AC831" s="36" t="e">
        <f t="shared" si="650"/>
        <v>#DIV/0!</v>
      </c>
    </row>
    <row r="832" spans="1:29" s="5" customFormat="1" ht="31.5" hidden="1" x14ac:dyDescent="0.2">
      <c r="A832" s="159"/>
      <c r="B832" s="135" t="s">
        <v>2486</v>
      </c>
      <c r="C832" s="140" t="s">
        <v>2487</v>
      </c>
      <c r="D832" s="293">
        <f>+D833</f>
        <v>0</v>
      </c>
      <c r="E832" s="106">
        <f>SUM('ADICIONES  2018'!C832:K832)</f>
        <v>0</v>
      </c>
      <c r="F832" s="293">
        <f t="shared" ref="F832:J832" si="710">+F833</f>
        <v>0</v>
      </c>
      <c r="G832" s="293">
        <f t="shared" si="710"/>
        <v>0</v>
      </c>
      <c r="H832" s="293">
        <f t="shared" si="710"/>
        <v>0</v>
      </c>
      <c r="I832" s="293">
        <f t="shared" si="710"/>
        <v>0</v>
      </c>
      <c r="J832" s="293">
        <f t="shared" si="710"/>
        <v>0</v>
      </c>
      <c r="K832" s="296">
        <f t="shared" si="614"/>
        <v>0</v>
      </c>
      <c r="L832" s="293">
        <f t="shared" ref="L832:Q832" si="711">+L833</f>
        <v>0</v>
      </c>
      <c r="M832" s="293">
        <f t="shared" si="711"/>
        <v>0</v>
      </c>
      <c r="N832" s="293">
        <f t="shared" si="711"/>
        <v>0</v>
      </c>
      <c r="O832" s="293">
        <f t="shared" si="711"/>
        <v>0</v>
      </c>
      <c r="P832" s="293">
        <f t="shared" si="711"/>
        <v>0</v>
      </c>
      <c r="Q832" s="293">
        <f t="shared" si="711"/>
        <v>0</v>
      </c>
      <c r="R832" s="296">
        <f t="shared" si="690"/>
        <v>0</v>
      </c>
      <c r="S832" s="293">
        <f t="shared" ref="S832:Z832" si="712">+S833</f>
        <v>0</v>
      </c>
      <c r="T832" s="293">
        <f t="shared" si="712"/>
        <v>0</v>
      </c>
      <c r="U832" s="293">
        <f t="shared" si="712"/>
        <v>0</v>
      </c>
      <c r="V832" s="293">
        <f t="shared" si="712"/>
        <v>0</v>
      </c>
      <c r="W832" s="293">
        <f t="shared" si="712"/>
        <v>0</v>
      </c>
      <c r="X832" s="293">
        <f t="shared" si="712"/>
        <v>0</v>
      </c>
      <c r="Y832" s="293">
        <f t="shared" si="712"/>
        <v>0</v>
      </c>
      <c r="Z832" s="293">
        <f t="shared" si="712"/>
        <v>0</v>
      </c>
      <c r="AA832" s="296">
        <f t="shared" si="635"/>
        <v>0</v>
      </c>
      <c r="AB832" s="296">
        <f t="shared" si="577"/>
        <v>0</v>
      </c>
      <c r="AC832" s="36" t="e">
        <f t="shared" si="650"/>
        <v>#DIV/0!</v>
      </c>
    </row>
    <row r="833" spans="1:29" ht="28.5" hidden="1" x14ac:dyDescent="0.2">
      <c r="B833" s="143" t="s">
        <v>2488</v>
      </c>
      <c r="C833" s="139" t="s">
        <v>2487</v>
      </c>
      <c r="D833" s="295"/>
      <c r="E833" s="291">
        <f>SUM('ADICIONES  2018'!C833:K833)</f>
        <v>0</v>
      </c>
      <c r="F833" s="295"/>
      <c r="G833" s="295"/>
      <c r="H833" s="295"/>
      <c r="I833" s="295"/>
      <c r="J833" s="295"/>
      <c r="K833" s="292">
        <f t="shared" si="614"/>
        <v>0</v>
      </c>
      <c r="L833" s="295"/>
      <c r="M833" s="295"/>
      <c r="N833" s="295"/>
      <c r="O833" s="295"/>
      <c r="P833" s="295"/>
      <c r="Q833" s="295"/>
      <c r="R833" s="292">
        <f t="shared" si="690"/>
        <v>0</v>
      </c>
      <c r="S833" s="295"/>
      <c r="T833" s="295"/>
      <c r="U833" s="295"/>
      <c r="V833" s="295"/>
      <c r="W833" s="295"/>
      <c r="X833" s="295"/>
      <c r="Y833" s="295"/>
      <c r="Z833" s="295"/>
      <c r="AA833" s="296">
        <f t="shared" si="635"/>
        <v>0</v>
      </c>
      <c r="AB833" s="296">
        <f t="shared" si="577"/>
        <v>0</v>
      </c>
      <c r="AC833" s="36" t="e">
        <f t="shared" si="650"/>
        <v>#DIV/0!</v>
      </c>
    </row>
    <row r="834" spans="1:29" s="5" customFormat="1" ht="31.5" hidden="1" x14ac:dyDescent="0.2">
      <c r="A834" s="159"/>
      <c r="B834" s="135" t="s">
        <v>2489</v>
      </c>
      <c r="C834" s="140" t="s">
        <v>2490</v>
      </c>
      <c r="D834" s="293">
        <f>+D835</f>
        <v>0</v>
      </c>
      <c r="E834" s="106">
        <f>SUM('ADICIONES  2018'!C834:K834)</f>
        <v>0</v>
      </c>
      <c r="F834" s="293">
        <f t="shared" ref="F834:J834" si="713">+F835</f>
        <v>0</v>
      </c>
      <c r="G834" s="293">
        <f t="shared" si="713"/>
        <v>0</v>
      </c>
      <c r="H834" s="293">
        <f t="shared" si="713"/>
        <v>0</v>
      </c>
      <c r="I834" s="293">
        <f t="shared" si="713"/>
        <v>0</v>
      </c>
      <c r="J834" s="293">
        <f t="shared" si="713"/>
        <v>0</v>
      </c>
      <c r="K834" s="296">
        <f t="shared" si="614"/>
        <v>0</v>
      </c>
      <c r="L834" s="293">
        <f t="shared" ref="L834:Q834" si="714">+L835</f>
        <v>0</v>
      </c>
      <c r="M834" s="293">
        <f t="shared" si="714"/>
        <v>0</v>
      </c>
      <c r="N834" s="293">
        <f t="shared" si="714"/>
        <v>0</v>
      </c>
      <c r="O834" s="293">
        <f t="shared" si="714"/>
        <v>0</v>
      </c>
      <c r="P834" s="293">
        <f t="shared" si="714"/>
        <v>0</v>
      </c>
      <c r="Q834" s="293">
        <f t="shared" si="714"/>
        <v>0</v>
      </c>
      <c r="R834" s="296">
        <f t="shared" si="690"/>
        <v>0</v>
      </c>
      <c r="S834" s="293">
        <f t="shared" ref="S834:Z834" si="715">+S835</f>
        <v>0</v>
      </c>
      <c r="T834" s="293">
        <f t="shared" si="715"/>
        <v>0</v>
      </c>
      <c r="U834" s="293">
        <f t="shared" si="715"/>
        <v>0</v>
      </c>
      <c r="V834" s="293">
        <f t="shared" si="715"/>
        <v>0</v>
      </c>
      <c r="W834" s="293">
        <f t="shared" si="715"/>
        <v>0</v>
      </c>
      <c r="X834" s="293">
        <f t="shared" si="715"/>
        <v>0</v>
      </c>
      <c r="Y834" s="293">
        <f t="shared" si="715"/>
        <v>0</v>
      </c>
      <c r="Z834" s="293">
        <f t="shared" si="715"/>
        <v>0</v>
      </c>
      <c r="AA834" s="296">
        <f t="shared" si="635"/>
        <v>0</v>
      </c>
      <c r="AB834" s="296">
        <f t="shared" si="577"/>
        <v>0</v>
      </c>
      <c r="AC834" s="36" t="e">
        <f t="shared" si="650"/>
        <v>#DIV/0!</v>
      </c>
    </row>
    <row r="835" spans="1:29" ht="28.5" hidden="1" x14ac:dyDescent="0.2">
      <c r="B835" s="143" t="s">
        <v>2491</v>
      </c>
      <c r="C835" s="139" t="s">
        <v>2490</v>
      </c>
      <c r="D835" s="295"/>
      <c r="E835" s="291">
        <f>SUM('ADICIONES  2018'!C835:K835)</f>
        <v>0</v>
      </c>
      <c r="F835" s="295"/>
      <c r="G835" s="295"/>
      <c r="H835" s="295"/>
      <c r="I835" s="295"/>
      <c r="J835" s="295"/>
      <c r="K835" s="292">
        <f t="shared" si="614"/>
        <v>0</v>
      </c>
      <c r="L835" s="295"/>
      <c r="M835" s="295"/>
      <c r="N835" s="295"/>
      <c r="O835" s="295"/>
      <c r="P835" s="295"/>
      <c r="Q835" s="295"/>
      <c r="R835" s="292">
        <f t="shared" si="690"/>
        <v>0</v>
      </c>
      <c r="S835" s="295"/>
      <c r="T835" s="295"/>
      <c r="U835" s="295"/>
      <c r="V835" s="295"/>
      <c r="W835" s="295"/>
      <c r="X835" s="295"/>
      <c r="Y835" s="295"/>
      <c r="Z835" s="295"/>
      <c r="AA835" s="296">
        <f t="shared" si="635"/>
        <v>0</v>
      </c>
      <c r="AB835" s="296">
        <f t="shared" si="577"/>
        <v>0</v>
      </c>
      <c r="AC835" s="36" t="e">
        <f t="shared" si="650"/>
        <v>#DIV/0!</v>
      </c>
    </row>
    <row r="836" spans="1:29" s="5" customFormat="1" ht="31.5" hidden="1" x14ac:dyDescent="0.2">
      <c r="A836" s="159"/>
      <c r="B836" s="135" t="s">
        <v>2492</v>
      </c>
      <c r="C836" s="140" t="s">
        <v>2493</v>
      </c>
      <c r="D836" s="293">
        <f>+D837</f>
        <v>0</v>
      </c>
      <c r="E836" s="106">
        <f>SUM('ADICIONES  2018'!C836:K836)</f>
        <v>0</v>
      </c>
      <c r="F836" s="293">
        <f t="shared" ref="F836:J836" si="716">+F837</f>
        <v>0</v>
      </c>
      <c r="G836" s="293">
        <f t="shared" si="716"/>
        <v>0</v>
      </c>
      <c r="H836" s="293">
        <f t="shared" si="716"/>
        <v>0</v>
      </c>
      <c r="I836" s="293">
        <f t="shared" si="716"/>
        <v>0</v>
      </c>
      <c r="J836" s="293">
        <f t="shared" si="716"/>
        <v>0</v>
      </c>
      <c r="K836" s="296">
        <f t="shared" si="614"/>
        <v>0</v>
      </c>
      <c r="L836" s="293">
        <f t="shared" ref="L836:Q836" si="717">+L837</f>
        <v>0</v>
      </c>
      <c r="M836" s="293">
        <f t="shared" si="717"/>
        <v>0</v>
      </c>
      <c r="N836" s="293">
        <f t="shared" si="717"/>
        <v>0</v>
      </c>
      <c r="O836" s="293">
        <f t="shared" si="717"/>
        <v>0</v>
      </c>
      <c r="P836" s="293">
        <f t="shared" si="717"/>
        <v>0</v>
      </c>
      <c r="Q836" s="293">
        <f t="shared" si="717"/>
        <v>0</v>
      </c>
      <c r="R836" s="296">
        <f t="shared" si="690"/>
        <v>0</v>
      </c>
      <c r="S836" s="293">
        <f t="shared" ref="S836:Z836" si="718">+S837</f>
        <v>0</v>
      </c>
      <c r="T836" s="293">
        <f t="shared" si="718"/>
        <v>0</v>
      </c>
      <c r="U836" s="293">
        <f t="shared" si="718"/>
        <v>0</v>
      </c>
      <c r="V836" s="293">
        <f t="shared" si="718"/>
        <v>0</v>
      </c>
      <c r="W836" s="293">
        <f t="shared" si="718"/>
        <v>0</v>
      </c>
      <c r="X836" s="293">
        <f t="shared" si="718"/>
        <v>0</v>
      </c>
      <c r="Y836" s="293">
        <f t="shared" si="718"/>
        <v>0</v>
      </c>
      <c r="Z836" s="293">
        <f t="shared" si="718"/>
        <v>0</v>
      </c>
      <c r="AA836" s="296">
        <f t="shared" si="635"/>
        <v>0</v>
      </c>
      <c r="AB836" s="296">
        <f t="shared" si="577"/>
        <v>0</v>
      </c>
      <c r="AC836" s="36" t="e">
        <f t="shared" si="650"/>
        <v>#DIV/0!</v>
      </c>
    </row>
    <row r="837" spans="1:29" ht="28.5" hidden="1" x14ac:dyDescent="0.2">
      <c r="B837" s="143" t="s">
        <v>2494</v>
      </c>
      <c r="C837" s="139" t="s">
        <v>2493</v>
      </c>
      <c r="D837" s="295"/>
      <c r="E837" s="291">
        <f>SUM('ADICIONES  2018'!C837:K837)</f>
        <v>0</v>
      </c>
      <c r="F837" s="295"/>
      <c r="G837" s="295"/>
      <c r="H837" s="295"/>
      <c r="I837" s="295"/>
      <c r="J837" s="295"/>
      <c r="K837" s="292">
        <f t="shared" si="614"/>
        <v>0</v>
      </c>
      <c r="L837" s="295"/>
      <c r="M837" s="295"/>
      <c r="N837" s="295"/>
      <c r="O837" s="295"/>
      <c r="P837" s="295"/>
      <c r="Q837" s="295"/>
      <c r="R837" s="292">
        <f t="shared" si="690"/>
        <v>0</v>
      </c>
      <c r="S837" s="295"/>
      <c r="T837" s="295"/>
      <c r="U837" s="295"/>
      <c r="V837" s="295"/>
      <c r="W837" s="295"/>
      <c r="X837" s="295"/>
      <c r="Y837" s="295"/>
      <c r="Z837" s="295"/>
      <c r="AA837" s="296">
        <f t="shared" si="635"/>
        <v>0</v>
      </c>
      <c r="AB837" s="296">
        <f t="shared" si="577"/>
        <v>0</v>
      </c>
      <c r="AC837" s="36" t="e">
        <f t="shared" si="650"/>
        <v>#DIV/0!</v>
      </c>
    </row>
    <row r="838" spans="1:29" s="5" customFormat="1" ht="31.5" hidden="1" x14ac:dyDescent="0.2">
      <c r="A838" s="159"/>
      <c r="B838" s="135" t="s">
        <v>2495</v>
      </c>
      <c r="C838" s="140" t="s">
        <v>2496</v>
      </c>
      <c r="D838" s="293">
        <f>+E839</f>
        <v>0</v>
      </c>
      <c r="E838" s="106">
        <f>SUM('ADICIONES  2018'!C838:K838)</f>
        <v>0</v>
      </c>
      <c r="F838" s="293">
        <f t="shared" ref="F838:J838" si="719">+G839</f>
        <v>0</v>
      </c>
      <c r="G838" s="293">
        <f t="shared" si="719"/>
        <v>0</v>
      </c>
      <c r="H838" s="293">
        <f t="shared" si="719"/>
        <v>0</v>
      </c>
      <c r="I838" s="293">
        <f t="shared" si="719"/>
        <v>0</v>
      </c>
      <c r="J838" s="293">
        <f t="shared" si="719"/>
        <v>0</v>
      </c>
      <c r="K838" s="296">
        <f t="shared" si="614"/>
        <v>0</v>
      </c>
      <c r="L838" s="293">
        <f t="shared" ref="L838:Q838" si="720">+M839</f>
        <v>0</v>
      </c>
      <c r="M838" s="293">
        <f t="shared" si="720"/>
        <v>0</v>
      </c>
      <c r="N838" s="293">
        <f t="shared" si="720"/>
        <v>0</v>
      </c>
      <c r="O838" s="293">
        <f t="shared" si="720"/>
        <v>0</v>
      </c>
      <c r="P838" s="293">
        <f t="shared" si="720"/>
        <v>0</v>
      </c>
      <c r="Q838" s="293">
        <f t="shared" si="720"/>
        <v>0</v>
      </c>
      <c r="R838" s="296">
        <f t="shared" si="690"/>
        <v>0</v>
      </c>
      <c r="S838" s="293">
        <f t="shared" ref="S838:Z838" si="721">+T839</f>
        <v>0</v>
      </c>
      <c r="T838" s="293">
        <f t="shared" si="721"/>
        <v>0</v>
      </c>
      <c r="U838" s="293">
        <f t="shared" si="721"/>
        <v>0</v>
      </c>
      <c r="V838" s="293">
        <f t="shared" si="721"/>
        <v>0</v>
      </c>
      <c r="W838" s="293">
        <f t="shared" si="721"/>
        <v>0</v>
      </c>
      <c r="X838" s="293">
        <f t="shared" si="721"/>
        <v>0</v>
      </c>
      <c r="Y838" s="293">
        <f t="shared" si="721"/>
        <v>0</v>
      </c>
      <c r="Z838" s="293">
        <f t="shared" si="721"/>
        <v>0</v>
      </c>
      <c r="AA838" s="296">
        <f t="shared" si="635"/>
        <v>0</v>
      </c>
      <c r="AB838" s="296">
        <f t="shared" si="577"/>
        <v>0</v>
      </c>
      <c r="AC838" s="36" t="e">
        <f t="shared" si="650"/>
        <v>#DIV/0!</v>
      </c>
    </row>
    <row r="839" spans="1:29" ht="28.5" hidden="1" x14ac:dyDescent="0.2">
      <c r="B839" s="143" t="s">
        <v>2497</v>
      </c>
      <c r="C839" s="139" t="s">
        <v>2496</v>
      </c>
      <c r="D839" s="295"/>
      <c r="E839" s="291">
        <f>SUM('ADICIONES  2018'!C839:K839)</f>
        <v>0</v>
      </c>
      <c r="F839" s="295"/>
      <c r="G839" s="295"/>
      <c r="H839" s="295"/>
      <c r="I839" s="295"/>
      <c r="J839" s="295"/>
      <c r="K839" s="292">
        <f t="shared" si="614"/>
        <v>0</v>
      </c>
      <c r="L839" s="295"/>
      <c r="M839" s="295"/>
      <c r="N839" s="295"/>
      <c r="O839" s="295"/>
      <c r="P839" s="295"/>
      <c r="Q839" s="295"/>
      <c r="R839" s="292">
        <f t="shared" si="690"/>
        <v>0</v>
      </c>
      <c r="S839" s="295"/>
      <c r="T839" s="295"/>
      <c r="U839" s="295"/>
      <c r="V839" s="295"/>
      <c r="W839" s="295"/>
      <c r="X839" s="295"/>
      <c r="Y839" s="295"/>
      <c r="Z839" s="295"/>
      <c r="AA839" s="296">
        <f t="shared" si="635"/>
        <v>0</v>
      </c>
      <c r="AB839" s="296">
        <f t="shared" si="577"/>
        <v>0</v>
      </c>
      <c r="AC839" s="36" t="e">
        <f t="shared" si="650"/>
        <v>#DIV/0!</v>
      </c>
    </row>
    <row r="840" spans="1:29" s="5" customFormat="1" ht="31.5" x14ac:dyDescent="0.2">
      <c r="A840" s="159"/>
      <c r="B840" s="135" t="s">
        <v>2353</v>
      </c>
      <c r="C840" s="140" t="s">
        <v>2354</v>
      </c>
      <c r="D840" s="293">
        <f>+D841</f>
        <v>0</v>
      </c>
      <c r="E840" s="106">
        <f>SUM('ADICIONES  2018'!C840:K840)</f>
        <v>2595349</v>
      </c>
      <c r="F840" s="293">
        <f t="shared" ref="F840:J840" si="722">+F841</f>
        <v>0</v>
      </c>
      <c r="G840" s="293">
        <f t="shared" si="722"/>
        <v>0</v>
      </c>
      <c r="H840" s="293">
        <f t="shared" si="722"/>
        <v>0</v>
      </c>
      <c r="I840" s="293">
        <f t="shared" si="722"/>
        <v>0</v>
      </c>
      <c r="J840" s="293">
        <f t="shared" si="722"/>
        <v>0</v>
      </c>
      <c r="K840" s="296">
        <f t="shared" si="614"/>
        <v>2595349</v>
      </c>
      <c r="L840" s="293">
        <f t="shared" ref="L840:Q840" si="723">+L841</f>
        <v>0</v>
      </c>
      <c r="M840" s="293">
        <f t="shared" si="723"/>
        <v>0</v>
      </c>
      <c r="N840" s="293">
        <f t="shared" si="723"/>
        <v>0</v>
      </c>
      <c r="O840" s="293">
        <f t="shared" si="723"/>
        <v>0</v>
      </c>
      <c r="P840" s="293">
        <f t="shared" si="723"/>
        <v>0</v>
      </c>
      <c r="Q840" s="293">
        <f t="shared" si="723"/>
        <v>0</v>
      </c>
      <c r="R840" s="296">
        <f t="shared" si="690"/>
        <v>0</v>
      </c>
      <c r="S840" s="293">
        <f t="shared" ref="S840:Z840" si="724">+S841</f>
        <v>0</v>
      </c>
      <c r="T840" s="293">
        <f t="shared" si="724"/>
        <v>0</v>
      </c>
      <c r="U840" s="293">
        <f t="shared" si="724"/>
        <v>2595349</v>
      </c>
      <c r="V840" s="293">
        <f t="shared" si="724"/>
        <v>0</v>
      </c>
      <c r="W840" s="293">
        <f t="shared" si="724"/>
        <v>0</v>
      </c>
      <c r="X840" s="293">
        <f t="shared" si="724"/>
        <v>0</v>
      </c>
      <c r="Y840" s="293">
        <f t="shared" si="724"/>
        <v>0</v>
      </c>
      <c r="Z840" s="293">
        <f t="shared" si="724"/>
        <v>0</v>
      </c>
      <c r="AA840" s="296">
        <f t="shared" si="635"/>
        <v>2595349</v>
      </c>
      <c r="AB840" s="296">
        <f t="shared" si="577"/>
        <v>2595349</v>
      </c>
      <c r="AC840" s="36">
        <f t="shared" si="650"/>
        <v>1</v>
      </c>
    </row>
    <row r="841" spans="1:29" ht="28.5" x14ac:dyDescent="0.2">
      <c r="B841" s="143" t="s">
        <v>2355</v>
      </c>
      <c r="C841" s="139" t="s">
        <v>2354</v>
      </c>
      <c r="D841" s="295"/>
      <c r="E841" s="291">
        <f>SUM('ADICIONES  2018'!C841:K841)</f>
        <v>2595349</v>
      </c>
      <c r="F841" s="295"/>
      <c r="G841" s="295"/>
      <c r="H841" s="295"/>
      <c r="I841" s="295"/>
      <c r="J841" s="295"/>
      <c r="K841" s="292">
        <f t="shared" si="614"/>
        <v>2595349</v>
      </c>
      <c r="L841" s="295"/>
      <c r="M841" s="295"/>
      <c r="N841" s="295"/>
      <c r="O841" s="295"/>
      <c r="P841" s="295"/>
      <c r="Q841" s="295"/>
      <c r="R841" s="292">
        <f t="shared" si="690"/>
        <v>0</v>
      </c>
      <c r="S841" s="295"/>
      <c r="T841" s="295"/>
      <c r="U841" s="295">
        <v>2595349</v>
      </c>
      <c r="V841" s="295"/>
      <c r="W841" s="295"/>
      <c r="X841" s="295"/>
      <c r="Y841" s="295"/>
      <c r="Z841" s="295"/>
      <c r="AA841" s="292">
        <f t="shared" si="635"/>
        <v>2595349</v>
      </c>
      <c r="AB841" s="292">
        <f t="shared" si="577"/>
        <v>2595349</v>
      </c>
      <c r="AC841" s="37">
        <f t="shared" si="650"/>
        <v>1</v>
      </c>
    </row>
    <row r="842" spans="1:29" s="5" customFormat="1" ht="31.5" x14ac:dyDescent="0.2">
      <c r="A842" s="159"/>
      <c r="B842" s="135" t="s">
        <v>2356</v>
      </c>
      <c r="C842" s="140" t="s">
        <v>2357</v>
      </c>
      <c r="D842" s="293">
        <f>+D843</f>
        <v>0</v>
      </c>
      <c r="E842" s="106">
        <f>SUM('ADICIONES  2018'!C842:K842)</f>
        <v>23827486</v>
      </c>
      <c r="F842" s="293">
        <f t="shared" ref="F842:J842" si="725">+F843</f>
        <v>0</v>
      </c>
      <c r="G842" s="293">
        <f t="shared" si="725"/>
        <v>0</v>
      </c>
      <c r="H842" s="293">
        <f t="shared" si="725"/>
        <v>0</v>
      </c>
      <c r="I842" s="293">
        <f t="shared" si="725"/>
        <v>0</v>
      </c>
      <c r="J842" s="293">
        <f t="shared" si="725"/>
        <v>0</v>
      </c>
      <c r="K842" s="296">
        <f t="shared" si="614"/>
        <v>23827486</v>
      </c>
      <c r="L842" s="293">
        <f t="shared" ref="L842:Q842" si="726">+L843</f>
        <v>0</v>
      </c>
      <c r="M842" s="293">
        <f t="shared" si="726"/>
        <v>0</v>
      </c>
      <c r="N842" s="293">
        <f t="shared" si="726"/>
        <v>0</v>
      </c>
      <c r="O842" s="293">
        <f t="shared" si="726"/>
        <v>0</v>
      </c>
      <c r="P842" s="293">
        <f t="shared" si="726"/>
        <v>0</v>
      </c>
      <c r="Q842" s="293">
        <f t="shared" si="726"/>
        <v>0</v>
      </c>
      <c r="R842" s="292">
        <f t="shared" si="690"/>
        <v>0</v>
      </c>
      <c r="S842" s="293">
        <f t="shared" ref="S842:Z842" si="727">+S843</f>
        <v>0</v>
      </c>
      <c r="T842" s="293">
        <f t="shared" si="727"/>
        <v>0</v>
      </c>
      <c r="U842" s="293">
        <f t="shared" si="727"/>
        <v>23827486</v>
      </c>
      <c r="V842" s="293">
        <f t="shared" si="727"/>
        <v>0</v>
      </c>
      <c r="W842" s="293">
        <f t="shared" si="727"/>
        <v>0</v>
      </c>
      <c r="X842" s="293">
        <f t="shared" si="727"/>
        <v>0</v>
      </c>
      <c r="Y842" s="293">
        <f t="shared" si="727"/>
        <v>0</v>
      </c>
      <c r="Z842" s="293">
        <f t="shared" si="727"/>
        <v>0</v>
      </c>
      <c r="AA842" s="296">
        <f t="shared" si="635"/>
        <v>23827486</v>
      </c>
      <c r="AB842" s="296">
        <f t="shared" si="577"/>
        <v>23827486</v>
      </c>
      <c r="AC842" s="36">
        <f t="shared" si="650"/>
        <v>1</v>
      </c>
    </row>
    <row r="843" spans="1:29" ht="28.5" x14ac:dyDescent="0.2">
      <c r="B843" s="143" t="s">
        <v>2358</v>
      </c>
      <c r="C843" s="139" t="s">
        <v>2359</v>
      </c>
      <c r="D843" s="295"/>
      <c r="E843" s="291">
        <f>SUM('ADICIONES  2018'!C843:K843)</f>
        <v>23827486</v>
      </c>
      <c r="F843" s="295"/>
      <c r="G843" s="295"/>
      <c r="H843" s="295"/>
      <c r="I843" s="295"/>
      <c r="J843" s="295"/>
      <c r="K843" s="292">
        <f t="shared" si="614"/>
        <v>23827486</v>
      </c>
      <c r="L843" s="295"/>
      <c r="M843" s="295"/>
      <c r="N843" s="295"/>
      <c r="O843" s="295"/>
      <c r="P843" s="295"/>
      <c r="Q843" s="295"/>
      <c r="R843" s="292">
        <f t="shared" si="690"/>
        <v>0</v>
      </c>
      <c r="S843" s="295"/>
      <c r="T843" s="295"/>
      <c r="U843" s="295">
        <v>23827486</v>
      </c>
      <c r="V843" s="295"/>
      <c r="W843" s="295"/>
      <c r="X843" s="295"/>
      <c r="Y843" s="295"/>
      <c r="Z843" s="295"/>
      <c r="AA843" s="292">
        <f t="shared" si="635"/>
        <v>23827486</v>
      </c>
      <c r="AB843" s="292">
        <f t="shared" si="577"/>
        <v>23827486</v>
      </c>
      <c r="AC843" s="37">
        <f t="shared" si="650"/>
        <v>1</v>
      </c>
    </row>
    <row r="844" spans="1:29" s="5" customFormat="1" ht="31.5" x14ac:dyDescent="0.2">
      <c r="A844" s="159"/>
      <c r="B844" s="135" t="s">
        <v>2360</v>
      </c>
      <c r="C844" s="140" t="s">
        <v>2361</v>
      </c>
      <c r="D844" s="293">
        <f>+D845</f>
        <v>0</v>
      </c>
      <c r="E844" s="106">
        <f>SUM('ADICIONES  2018'!C844:K844)</f>
        <v>6371508</v>
      </c>
      <c r="F844" s="293">
        <f t="shared" ref="F844:J844" si="728">+F845</f>
        <v>0</v>
      </c>
      <c r="G844" s="293">
        <f t="shared" si="728"/>
        <v>0</v>
      </c>
      <c r="H844" s="293">
        <f t="shared" si="728"/>
        <v>0</v>
      </c>
      <c r="I844" s="293">
        <f t="shared" si="728"/>
        <v>0</v>
      </c>
      <c r="J844" s="293">
        <f t="shared" si="728"/>
        <v>0</v>
      </c>
      <c r="K844" s="296">
        <f t="shared" si="614"/>
        <v>6371508</v>
      </c>
      <c r="L844" s="293">
        <f t="shared" ref="L844:Q844" si="729">+L845</f>
        <v>0</v>
      </c>
      <c r="M844" s="293">
        <f t="shared" si="729"/>
        <v>0</v>
      </c>
      <c r="N844" s="293">
        <f t="shared" si="729"/>
        <v>0</v>
      </c>
      <c r="O844" s="293">
        <f t="shared" si="729"/>
        <v>0</v>
      </c>
      <c r="P844" s="293">
        <f t="shared" si="729"/>
        <v>0</v>
      </c>
      <c r="Q844" s="293">
        <f t="shared" si="729"/>
        <v>0</v>
      </c>
      <c r="R844" s="292">
        <f t="shared" si="690"/>
        <v>0</v>
      </c>
      <c r="S844" s="293">
        <f t="shared" ref="S844:Z844" si="730">+S845</f>
        <v>0</v>
      </c>
      <c r="T844" s="293">
        <f t="shared" si="730"/>
        <v>0</v>
      </c>
      <c r="U844" s="293">
        <f t="shared" si="730"/>
        <v>6371508</v>
      </c>
      <c r="V844" s="293">
        <f t="shared" si="730"/>
        <v>0</v>
      </c>
      <c r="W844" s="293">
        <f t="shared" si="730"/>
        <v>0</v>
      </c>
      <c r="X844" s="293">
        <f t="shared" si="730"/>
        <v>0</v>
      </c>
      <c r="Y844" s="293">
        <f t="shared" si="730"/>
        <v>0</v>
      </c>
      <c r="Z844" s="293">
        <f t="shared" si="730"/>
        <v>0</v>
      </c>
      <c r="AA844" s="296">
        <f t="shared" si="635"/>
        <v>6371508</v>
      </c>
      <c r="AB844" s="296">
        <f t="shared" si="577"/>
        <v>6371508</v>
      </c>
      <c r="AC844" s="36">
        <f t="shared" si="650"/>
        <v>1</v>
      </c>
    </row>
    <row r="845" spans="1:29" ht="28.5" x14ac:dyDescent="0.2">
      <c r="B845" s="143" t="s">
        <v>2362</v>
      </c>
      <c r="C845" s="139" t="s">
        <v>2361</v>
      </c>
      <c r="D845" s="295"/>
      <c r="E845" s="291">
        <f>SUM('ADICIONES  2018'!C845:K845)</f>
        <v>6371508</v>
      </c>
      <c r="F845" s="295"/>
      <c r="G845" s="295"/>
      <c r="H845" s="295"/>
      <c r="I845" s="295"/>
      <c r="J845" s="295"/>
      <c r="K845" s="292">
        <f t="shared" si="614"/>
        <v>6371508</v>
      </c>
      <c r="L845" s="295"/>
      <c r="M845" s="295"/>
      <c r="N845" s="295"/>
      <c r="O845" s="295"/>
      <c r="P845" s="295"/>
      <c r="Q845" s="295"/>
      <c r="R845" s="292">
        <f t="shared" si="690"/>
        <v>0</v>
      </c>
      <c r="S845" s="295"/>
      <c r="T845" s="295"/>
      <c r="U845" s="295">
        <v>6371508</v>
      </c>
      <c r="V845" s="295"/>
      <c r="W845" s="295"/>
      <c r="X845" s="295"/>
      <c r="Y845" s="295"/>
      <c r="Z845" s="295"/>
      <c r="AA845" s="292">
        <f t="shared" si="635"/>
        <v>6371508</v>
      </c>
      <c r="AB845" s="292">
        <f t="shared" si="577"/>
        <v>6371508</v>
      </c>
      <c r="AC845" s="37">
        <f t="shared" si="650"/>
        <v>1</v>
      </c>
    </row>
    <row r="846" spans="1:29" s="5" customFormat="1" ht="31.5" x14ac:dyDescent="0.2">
      <c r="A846" s="159"/>
      <c r="B846" s="135" t="s">
        <v>2363</v>
      </c>
      <c r="C846" s="140" t="s">
        <v>2364</v>
      </c>
      <c r="D846" s="293">
        <f>+D847</f>
        <v>0</v>
      </c>
      <c r="E846" s="106">
        <f>SUM('ADICIONES  2018'!C846:K846)</f>
        <v>28941285</v>
      </c>
      <c r="F846" s="293">
        <f t="shared" ref="F846:J846" si="731">+F847</f>
        <v>0</v>
      </c>
      <c r="G846" s="293">
        <f t="shared" si="731"/>
        <v>0</v>
      </c>
      <c r="H846" s="293">
        <f t="shared" si="731"/>
        <v>0</v>
      </c>
      <c r="I846" s="293">
        <f t="shared" si="731"/>
        <v>0</v>
      </c>
      <c r="J846" s="293">
        <f t="shared" si="731"/>
        <v>0</v>
      </c>
      <c r="K846" s="296">
        <f t="shared" si="614"/>
        <v>28941285</v>
      </c>
      <c r="L846" s="293">
        <f t="shared" ref="L846:Q846" si="732">+L847</f>
        <v>0</v>
      </c>
      <c r="M846" s="293">
        <f t="shared" si="732"/>
        <v>0</v>
      </c>
      <c r="N846" s="293">
        <f t="shared" si="732"/>
        <v>0</v>
      </c>
      <c r="O846" s="293">
        <f t="shared" si="732"/>
        <v>0</v>
      </c>
      <c r="P846" s="293">
        <f t="shared" si="732"/>
        <v>0</v>
      </c>
      <c r="Q846" s="293">
        <f t="shared" si="732"/>
        <v>0</v>
      </c>
      <c r="R846" s="292">
        <f t="shared" si="690"/>
        <v>0</v>
      </c>
      <c r="S846" s="293">
        <f t="shared" ref="S846:Z846" si="733">+S847</f>
        <v>0</v>
      </c>
      <c r="T846" s="293">
        <f t="shared" si="733"/>
        <v>0</v>
      </c>
      <c r="U846" s="293">
        <f t="shared" si="733"/>
        <v>28941285</v>
      </c>
      <c r="V846" s="293">
        <f t="shared" si="733"/>
        <v>0</v>
      </c>
      <c r="W846" s="293">
        <f t="shared" si="733"/>
        <v>0</v>
      </c>
      <c r="X846" s="293">
        <f t="shared" si="733"/>
        <v>0</v>
      </c>
      <c r="Y846" s="293">
        <f t="shared" si="733"/>
        <v>0</v>
      </c>
      <c r="Z846" s="293">
        <f t="shared" si="733"/>
        <v>0</v>
      </c>
      <c r="AA846" s="296">
        <f t="shared" si="635"/>
        <v>28941285</v>
      </c>
      <c r="AB846" s="296">
        <f t="shared" si="577"/>
        <v>28941285</v>
      </c>
      <c r="AC846" s="36">
        <f t="shared" si="650"/>
        <v>1</v>
      </c>
    </row>
    <row r="847" spans="1:29" ht="28.5" x14ac:dyDescent="0.2">
      <c r="B847" s="143" t="s">
        <v>2365</v>
      </c>
      <c r="C847" s="139" t="s">
        <v>2364</v>
      </c>
      <c r="D847" s="295"/>
      <c r="E847" s="291">
        <f>SUM('ADICIONES  2018'!C847:K847)</f>
        <v>28941285</v>
      </c>
      <c r="F847" s="295"/>
      <c r="G847" s="295"/>
      <c r="H847" s="295"/>
      <c r="I847" s="295"/>
      <c r="J847" s="295"/>
      <c r="K847" s="292">
        <f t="shared" si="614"/>
        <v>28941285</v>
      </c>
      <c r="L847" s="295"/>
      <c r="M847" s="295"/>
      <c r="N847" s="295"/>
      <c r="O847" s="295"/>
      <c r="P847" s="295"/>
      <c r="Q847" s="295"/>
      <c r="R847" s="292">
        <f t="shared" si="690"/>
        <v>0</v>
      </c>
      <c r="S847" s="295"/>
      <c r="T847" s="295"/>
      <c r="U847" s="295">
        <v>28941285</v>
      </c>
      <c r="V847" s="295"/>
      <c r="W847" s="295"/>
      <c r="X847" s="295"/>
      <c r="Y847" s="295"/>
      <c r="Z847" s="295"/>
      <c r="AA847" s="292">
        <f t="shared" si="635"/>
        <v>28941285</v>
      </c>
      <c r="AB847" s="292">
        <f t="shared" si="577"/>
        <v>28941285</v>
      </c>
      <c r="AC847" s="37">
        <f t="shared" si="650"/>
        <v>1</v>
      </c>
    </row>
    <row r="848" spans="1:29" s="5" customFormat="1" ht="31.5" x14ac:dyDescent="0.2">
      <c r="A848" s="159"/>
      <c r="B848" s="135" t="s">
        <v>2366</v>
      </c>
      <c r="C848" s="140" t="s">
        <v>2367</v>
      </c>
      <c r="D848" s="293">
        <f>+D849</f>
        <v>0</v>
      </c>
      <c r="E848" s="106">
        <f>SUM('ADICIONES  2018'!C848:K848)</f>
        <v>43908125</v>
      </c>
      <c r="F848" s="293">
        <f t="shared" ref="F848:J848" si="734">+F849</f>
        <v>0</v>
      </c>
      <c r="G848" s="293">
        <f t="shared" si="734"/>
        <v>0</v>
      </c>
      <c r="H848" s="293">
        <f t="shared" si="734"/>
        <v>0</v>
      </c>
      <c r="I848" s="293">
        <f t="shared" si="734"/>
        <v>0</v>
      </c>
      <c r="J848" s="293">
        <f t="shared" si="734"/>
        <v>0</v>
      </c>
      <c r="K848" s="296">
        <f t="shared" si="614"/>
        <v>43908125</v>
      </c>
      <c r="L848" s="293">
        <f t="shared" ref="L848:Q848" si="735">+L849</f>
        <v>0</v>
      </c>
      <c r="M848" s="293">
        <f t="shared" si="735"/>
        <v>0</v>
      </c>
      <c r="N848" s="293">
        <f t="shared" si="735"/>
        <v>0</v>
      </c>
      <c r="O848" s="293">
        <f t="shared" si="735"/>
        <v>0</v>
      </c>
      <c r="P848" s="293">
        <f t="shared" si="735"/>
        <v>0</v>
      </c>
      <c r="Q848" s="293">
        <f t="shared" si="735"/>
        <v>0</v>
      </c>
      <c r="R848" s="296">
        <f t="shared" si="690"/>
        <v>0</v>
      </c>
      <c r="S848" s="293">
        <f t="shared" ref="S848:Z848" si="736">+S849</f>
        <v>0</v>
      </c>
      <c r="T848" s="293">
        <f t="shared" si="736"/>
        <v>0</v>
      </c>
      <c r="U848" s="293">
        <f t="shared" si="736"/>
        <v>43908125</v>
      </c>
      <c r="V848" s="293">
        <f t="shared" si="736"/>
        <v>0</v>
      </c>
      <c r="W848" s="293">
        <f t="shared" si="736"/>
        <v>0</v>
      </c>
      <c r="X848" s="293">
        <f t="shared" si="736"/>
        <v>0</v>
      </c>
      <c r="Y848" s="293">
        <f t="shared" si="736"/>
        <v>0</v>
      </c>
      <c r="Z848" s="293">
        <f t="shared" si="736"/>
        <v>0</v>
      </c>
      <c r="AA848" s="296">
        <f t="shared" si="635"/>
        <v>43908125</v>
      </c>
      <c r="AB848" s="296">
        <f t="shared" si="577"/>
        <v>43908125</v>
      </c>
      <c r="AC848" s="36">
        <f t="shared" si="650"/>
        <v>1</v>
      </c>
    </row>
    <row r="849" spans="1:29" ht="28.5" x14ac:dyDescent="0.2">
      <c r="B849" s="143" t="s">
        <v>2368</v>
      </c>
      <c r="C849" s="139" t="s">
        <v>2367</v>
      </c>
      <c r="D849" s="295"/>
      <c r="E849" s="291">
        <f>SUM('ADICIONES  2018'!C849:K849)</f>
        <v>43908125</v>
      </c>
      <c r="F849" s="295"/>
      <c r="G849" s="295"/>
      <c r="H849" s="295"/>
      <c r="I849" s="295"/>
      <c r="J849" s="295"/>
      <c r="K849" s="292">
        <f t="shared" si="614"/>
        <v>43908125</v>
      </c>
      <c r="L849" s="295"/>
      <c r="M849" s="295"/>
      <c r="N849" s="295"/>
      <c r="O849" s="295"/>
      <c r="P849" s="295"/>
      <c r="Q849" s="295"/>
      <c r="R849" s="292">
        <f t="shared" si="690"/>
        <v>0</v>
      </c>
      <c r="S849" s="295"/>
      <c r="T849" s="295"/>
      <c r="U849" s="295">
        <v>43908125</v>
      </c>
      <c r="V849" s="295"/>
      <c r="W849" s="295"/>
      <c r="X849" s="295"/>
      <c r="Y849" s="295"/>
      <c r="Z849" s="295"/>
      <c r="AA849" s="292">
        <f t="shared" si="635"/>
        <v>43908125</v>
      </c>
      <c r="AB849" s="292">
        <f t="shared" si="577"/>
        <v>43908125</v>
      </c>
      <c r="AC849" s="37">
        <f t="shared" si="650"/>
        <v>1</v>
      </c>
    </row>
    <row r="850" spans="1:29" s="5" customFormat="1" ht="47.25" x14ac:dyDescent="0.2">
      <c r="A850" s="159"/>
      <c r="B850" s="135" t="s">
        <v>2369</v>
      </c>
      <c r="C850" s="140" t="s">
        <v>2370</v>
      </c>
      <c r="D850" s="293">
        <f>+D851</f>
        <v>0</v>
      </c>
      <c r="E850" s="106">
        <f>SUM('ADICIONES  2018'!C850:K850)</f>
        <v>11241741.6</v>
      </c>
      <c r="F850" s="293">
        <f t="shared" ref="F850:J850" si="737">+F851</f>
        <v>0</v>
      </c>
      <c r="G850" s="293">
        <f t="shared" si="737"/>
        <v>0</v>
      </c>
      <c r="H850" s="293">
        <f t="shared" si="737"/>
        <v>0</v>
      </c>
      <c r="I850" s="293">
        <f t="shared" si="737"/>
        <v>0</v>
      </c>
      <c r="J850" s="293">
        <f t="shared" si="737"/>
        <v>0</v>
      </c>
      <c r="K850" s="296">
        <f t="shared" si="614"/>
        <v>11241741.6</v>
      </c>
      <c r="L850" s="293">
        <f t="shared" ref="L850:Q850" si="738">+L851</f>
        <v>0</v>
      </c>
      <c r="M850" s="293">
        <f t="shared" si="738"/>
        <v>0</v>
      </c>
      <c r="N850" s="293">
        <f t="shared" si="738"/>
        <v>0</v>
      </c>
      <c r="O850" s="293">
        <f t="shared" si="738"/>
        <v>0</v>
      </c>
      <c r="P850" s="293">
        <f t="shared" si="738"/>
        <v>0</v>
      </c>
      <c r="Q850" s="293">
        <f t="shared" si="738"/>
        <v>0</v>
      </c>
      <c r="R850" s="296">
        <f t="shared" si="690"/>
        <v>0</v>
      </c>
      <c r="S850" s="293">
        <f t="shared" ref="S850:Z850" si="739">+S851</f>
        <v>0</v>
      </c>
      <c r="T850" s="293">
        <f t="shared" si="739"/>
        <v>0</v>
      </c>
      <c r="U850" s="293">
        <f t="shared" si="739"/>
        <v>11241741.6</v>
      </c>
      <c r="V850" s="293">
        <f t="shared" si="739"/>
        <v>0</v>
      </c>
      <c r="W850" s="293">
        <f t="shared" si="739"/>
        <v>0</v>
      </c>
      <c r="X850" s="293">
        <f t="shared" si="739"/>
        <v>0</v>
      </c>
      <c r="Y850" s="293">
        <f t="shared" si="739"/>
        <v>0</v>
      </c>
      <c r="Z850" s="293">
        <f t="shared" si="739"/>
        <v>0</v>
      </c>
      <c r="AA850" s="296">
        <f t="shared" si="635"/>
        <v>11241741.6</v>
      </c>
      <c r="AB850" s="296">
        <f t="shared" si="577"/>
        <v>11241741.6</v>
      </c>
      <c r="AC850" s="36">
        <f t="shared" si="650"/>
        <v>1</v>
      </c>
    </row>
    <row r="851" spans="1:29" ht="28.5" x14ac:dyDescent="0.2">
      <c r="B851" s="143" t="s">
        <v>2371</v>
      </c>
      <c r="C851" s="139" t="s">
        <v>2370</v>
      </c>
      <c r="D851" s="295"/>
      <c r="E851" s="291">
        <f>SUM('ADICIONES  2018'!C851:K851)</f>
        <v>11241741.6</v>
      </c>
      <c r="F851" s="295"/>
      <c r="G851" s="295"/>
      <c r="H851" s="295"/>
      <c r="I851" s="295"/>
      <c r="J851" s="295"/>
      <c r="K851" s="292">
        <f t="shared" si="614"/>
        <v>11241741.6</v>
      </c>
      <c r="L851" s="295"/>
      <c r="M851" s="295"/>
      <c r="N851" s="295"/>
      <c r="O851" s="295"/>
      <c r="P851" s="295"/>
      <c r="Q851" s="295"/>
      <c r="R851" s="292">
        <f t="shared" si="690"/>
        <v>0</v>
      </c>
      <c r="S851" s="295"/>
      <c r="T851" s="295"/>
      <c r="U851" s="295">
        <v>11241741.6</v>
      </c>
      <c r="V851" s="295"/>
      <c r="W851" s="295"/>
      <c r="X851" s="295"/>
      <c r="Y851" s="295"/>
      <c r="Z851" s="295"/>
      <c r="AA851" s="292">
        <f t="shared" si="635"/>
        <v>11241741.6</v>
      </c>
      <c r="AB851" s="292">
        <f t="shared" si="577"/>
        <v>11241741.6</v>
      </c>
      <c r="AC851" s="37">
        <f t="shared" si="650"/>
        <v>1</v>
      </c>
    </row>
    <row r="852" spans="1:29" s="5" customFormat="1" ht="31.5" x14ac:dyDescent="0.2">
      <c r="A852" s="159"/>
      <c r="B852" s="135" t="s">
        <v>2372</v>
      </c>
      <c r="C852" s="140" t="s">
        <v>2373</v>
      </c>
      <c r="D852" s="293">
        <f>+D853</f>
        <v>0</v>
      </c>
      <c r="E852" s="106">
        <f>SUM('ADICIONES  2018'!C852:K852)</f>
        <v>11725654.029999999</v>
      </c>
      <c r="F852" s="293">
        <f t="shared" ref="F852:J852" si="740">+F853</f>
        <v>0</v>
      </c>
      <c r="G852" s="293">
        <f t="shared" si="740"/>
        <v>0</v>
      </c>
      <c r="H852" s="293">
        <f t="shared" si="740"/>
        <v>0</v>
      </c>
      <c r="I852" s="293">
        <f t="shared" si="740"/>
        <v>0</v>
      </c>
      <c r="J852" s="293">
        <f t="shared" si="740"/>
        <v>0</v>
      </c>
      <c r="K852" s="296">
        <f t="shared" si="614"/>
        <v>11725654.029999999</v>
      </c>
      <c r="L852" s="293">
        <f t="shared" ref="L852:Q852" si="741">+L853</f>
        <v>0</v>
      </c>
      <c r="M852" s="293">
        <f t="shared" si="741"/>
        <v>0</v>
      </c>
      <c r="N852" s="293">
        <f t="shared" si="741"/>
        <v>0</v>
      </c>
      <c r="O852" s="293">
        <f t="shared" si="741"/>
        <v>0</v>
      </c>
      <c r="P852" s="293">
        <f t="shared" si="741"/>
        <v>0</v>
      </c>
      <c r="Q852" s="293">
        <f t="shared" si="741"/>
        <v>0</v>
      </c>
      <c r="R852" s="296">
        <f t="shared" si="690"/>
        <v>0</v>
      </c>
      <c r="S852" s="293">
        <f t="shared" ref="S852:Z852" si="742">+S853</f>
        <v>0</v>
      </c>
      <c r="T852" s="293">
        <f t="shared" si="742"/>
        <v>0</v>
      </c>
      <c r="U852" s="293">
        <f t="shared" si="742"/>
        <v>11725654.029999999</v>
      </c>
      <c r="V852" s="293">
        <f t="shared" si="742"/>
        <v>0</v>
      </c>
      <c r="W852" s="293">
        <f t="shared" si="742"/>
        <v>0</v>
      </c>
      <c r="X852" s="293">
        <f t="shared" si="742"/>
        <v>0</v>
      </c>
      <c r="Y852" s="293">
        <f t="shared" si="742"/>
        <v>0</v>
      </c>
      <c r="Z852" s="293">
        <f t="shared" si="742"/>
        <v>0</v>
      </c>
      <c r="AA852" s="296">
        <f t="shared" si="635"/>
        <v>11725654.029999999</v>
      </c>
      <c r="AB852" s="296">
        <f t="shared" si="577"/>
        <v>11725654.029999999</v>
      </c>
      <c r="AC852" s="36">
        <f t="shared" si="650"/>
        <v>1</v>
      </c>
    </row>
    <row r="853" spans="1:29" ht="28.5" x14ac:dyDescent="0.2">
      <c r="B853" s="143" t="s">
        <v>2374</v>
      </c>
      <c r="C853" s="139" t="s">
        <v>2373</v>
      </c>
      <c r="D853" s="295"/>
      <c r="E853" s="291">
        <f>SUM('ADICIONES  2018'!C853:K853)</f>
        <v>11725654.029999999</v>
      </c>
      <c r="F853" s="295"/>
      <c r="G853" s="295"/>
      <c r="H853" s="295"/>
      <c r="I853" s="295"/>
      <c r="J853" s="295"/>
      <c r="K853" s="292">
        <f t="shared" si="614"/>
        <v>11725654.029999999</v>
      </c>
      <c r="L853" s="295"/>
      <c r="M853" s="295"/>
      <c r="N853" s="295"/>
      <c r="O853" s="295"/>
      <c r="P853" s="295"/>
      <c r="Q853" s="295"/>
      <c r="R853" s="292">
        <f t="shared" si="690"/>
        <v>0</v>
      </c>
      <c r="S853" s="295"/>
      <c r="T853" s="295"/>
      <c r="U853" s="295">
        <v>11725654.029999999</v>
      </c>
      <c r="V853" s="295"/>
      <c r="W853" s="295"/>
      <c r="X853" s="295"/>
      <c r="Y853" s="295"/>
      <c r="Z853" s="295"/>
      <c r="AA853" s="292">
        <f t="shared" si="635"/>
        <v>11725654.029999999</v>
      </c>
      <c r="AB853" s="292">
        <f t="shared" si="577"/>
        <v>11725654.029999999</v>
      </c>
      <c r="AC853" s="37">
        <f t="shared" si="650"/>
        <v>1</v>
      </c>
    </row>
    <row r="854" spans="1:29" s="5" customFormat="1" ht="47.25" x14ac:dyDescent="0.2">
      <c r="A854" s="159"/>
      <c r="B854" s="135" t="s">
        <v>2375</v>
      </c>
      <c r="C854" s="140" t="s">
        <v>2376</v>
      </c>
      <c r="D854" s="293">
        <f>+D855</f>
        <v>0</v>
      </c>
      <c r="E854" s="106">
        <f>SUM('ADICIONES  2018'!C854:K854)</f>
        <v>35520365</v>
      </c>
      <c r="F854" s="293">
        <f t="shared" ref="F854:J854" si="743">+F855</f>
        <v>0</v>
      </c>
      <c r="G854" s="293">
        <f t="shared" si="743"/>
        <v>0</v>
      </c>
      <c r="H854" s="293">
        <f t="shared" si="743"/>
        <v>0</v>
      </c>
      <c r="I854" s="293">
        <f t="shared" si="743"/>
        <v>0</v>
      </c>
      <c r="J854" s="293">
        <f t="shared" si="743"/>
        <v>0</v>
      </c>
      <c r="K854" s="296">
        <f t="shared" si="614"/>
        <v>35520365</v>
      </c>
      <c r="L854" s="293">
        <f t="shared" ref="L854:Q854" si="744">+L855</f>
        <v>0</v>
      </c>
      <c r="M854" s="293">
        <f t="shared" si="744"/>
        <v>0</v>
      </c>
      <c r="N854" s="293">
        <f t="shared" si="744"/>
        <v>0</v>
      </c>
      <c r="O854" s="293">
        <f t="shared" si="744"/>
        <v>0</v>
      </c>
      <c r="P854" s="293">
        <f t="shared" si="744"/>
        <v>0</v>
      </c>
      <c r="Q854" s="293">
        <f t="shared" si="744"/>
        <v>0</v>
      </c>
      <c r="R854" s="296">
        <f t="shared" si="690"/>
        <v>0</v>
      </c>
      <c r="S854" s="293">
        <f t="shared" ref="S854:Z854" si="745">+S855</f>
        <v>0</v>
      </c>
      <c r="T854" s="293">
        <f t="shared" si="745"/>
        <v>0</v>
      </c>
      <c r="U854" s="293">
        <f t="shared" si="745"/>
        <v>35520365</v>
      </c>
      <c r="V854" s="293">
        <f t="shared" si="745"/>
        <v>0</v>
      </c>
      <c r="W854" s="293">
        <f t="shared" si="745"/>
        <v>0</v>
      </c>
      <c r="X854" s="293">
        <f t="shared" si="745"/>
        <v>0</v>
      </c>
      <c r="Y854" s="293">
        <f t="shared" si="745"/>
        <v>0</v>
      </c>
      <c r="Z854" s="293">
        <f t="shared" si="745"/>
        <v>0</v>
      </c>
      <c r="AA854" s="296">
        <f t="shared" si="635"/>
        <v>35520365</v>
      </c>
      <c r="AB854" s="296">
        <f t="shared" si="577"/>
        <v>35520365</v>
      </c>
      <c r="AC854" s="36">
        <f t="shared" si="650"/>
        <v>1</v>
      </c>
    </row>
    <row r="855" spans="1:29" ht="42.75" x14ac:dyDescent="0.2">
      <c r="B855" s="143" t="s">
        <v>2377</v>
      </c>
      <c r="C855" s="139" t="s">
        <v>2376</v>
      </c>
      <c r="D855" s="295"/>
      <c r="E855" s="291">
        <f>SUM('ADICIONES  2018'!C855:K855)</f>
        <v>35520365</v>
      </c>
      <c r="F855" s="295"/>
      <c r="G855" s="295"/>
      <c r="H855" s="295"/>
      <c r="I855" s="295"/>
      <c r="J855" s="295"/>
      <c r="K855" s="292">
        <f t="shared" si="614"/>
        <v>35520365</v>
      </c>
      <c r="L855" s="295"/>
      <c r="M855" s="295"/>
      <c r="N855" s="295"/>
      <c r="O855" s="295"/>
      <c r="P855" s="295"/>
      <c r="Q855" s="295"/>
      <c r="R855" s="292">
        <f t="shared" si="690"/>
        <v>0</v>
      </c>
      <c r="S855" s="295"/>
      <c r="T855" s="295"/>
      <c r="U855" s="295">
        <v>35520365</v>
      </c>
      <c r="V855" s="295"/>
      <c r="W855" s="295"/>
      <c r="X855" s="295"/>
      <c r="Y855" s="295"/>
      <c r="Z855" s="295"/>
      <c r="AA855" s="292">
        <f t="shared" si="635"/>
        <v>35520365</v>
      </c>
      <c r="AB855" s="292">
        <f t="shared" si="577"/>
        <v>35520365</v>
      </c>
      <c r="AC855" s="37">
        <f t="shared" si="650"/>
        <v>1</v>
      </c>
    </row>
    <row r="856" spans="1:29" s="5" customFormat="1" ht="47.25" x14ac:dyDescent="0.2">
      <c r="A856" s="159"/>
      <c r="B856" s="135" t="s">
        <v>2378</v>
      </c>
      <c r="C856" s="140" t="s">
        <v>2379</v>
      </c>
      <c r="D856" s="293">
        <f>+D857</f>
        <v>0</v>
      </c>
      <c r="E856" s="106">
        <f>SUM('ADICIONES  2018'!C856:K856)</f>
        <v>15293260</v>
      </c>
      <c r="F856" s="293">
        <f t="shared" ref="F856:J856" si="746">+F857</f>
        <v>0</v>
      </c>
      <c r="G856" s="293">
        <f t="shared" si="746"/>
        <v>0</v>
      </c>
      <c r="H856" s="293">
        <f t="shared" si="746"/>
        <v>0</v>
      </c>
      <c r="I856" s="293">
        <f t="shared" si="746"/>
        <v>0</v>
      </c>
      <c r="J856" s="293">
        <f t="shared" si="746"/>
        <v>0</v>
      </c>
      <c r="K856" s="296">
        <f t="shared" si="614"/>
        <v>15293260</v>
      </c>
      <c r="L856" s="293">
        <f t="shared" ref="L856:Q856" si="747">+L857</f>
        <v>0</v>
      </c>
      <c r="M856" s="293">
        <f t="shared" si="747"/>
        <v>0</v>
      </c>
      <c r="N856" s="293">
        <f t="shared" si="747"/>
        <v>0</v>
      </c>
      <c r="O856" s="293">
        <f t="shared" si="747"/>
        <v>0</v>
      </c>
      <c r="P856" s="293">
        <f t="shared" si="747"/>
        <v>0</v>
      </c>
      <c r="Q856" s="293">
        <f t="shared" si="747"/>
        <v>0</v>
      </c>
      <c r="R856" s="296">
        <f t="shared" si="690"/>
        <v>0</v>
      </c>
      <c r="S856" s="293">
        <f t="shared" ref="S856:Z856" si="748">+S857</f>
        <v>0</v>
      </c>
      <c r="T856" s="293">
        <f t="shared" si="748"/>
        <v>0</v>
      </c>
      <c r="U856" s="293">
        <f t="shared" si="748"/>
        <v>15293260</v>
      </c>
      <c r="V856" s="293">
        <f t="shared" si="748"/>
        <v>0</v>
      </c>
      <c r="W856" s="293">
        <f t="shared" si="748"/>
        <v>0</v>
      </c>
      <c r="X856" s="293">
        <f t="shared" si="748"/>
        <v>0</v>
      </c>
      <c r="Y856" s="293">
        <f t="shared" si="748"/>
        <v>0</v>
      </c>
      <c r="Z856" s="293">
        <f t="shared" si="748"/>
        <v>0</v>
      </c>
      <c r="AA856" s="296">
        <f t="shared" si="635"/>
        <v>15293260</v>
      </c>
      <c r="AB856" s="296">
        <f t="shared" si="577"/>
        <v>15293260</v>
      </c>
      <c r="AC856" s="36">
        <f t="shared" si="650"/>
        <v>1</v>
      </c>
    </row>
    <row r="857" spans="1:29" ht="28.5" x14ac:dyDescent="0.2">
      <c r="B857" s="143" t="s">
        <v>2380</v>
      </c>
      <c r="C857" s="139" t="s">
        <v>2379</v>
      </c>
      <c r="D857" s="295"/>
      <c r="E857" s="291">
        <f>SUM('ADICIONES  2018'!C857:K857)</f>
        <v>15293260</v>
      </c>
      <c r="F857" s="295"/>
      <c r="G857" s="295"/>
      <c r="H857" s="295"/>
      <c r="I857" s="295"/>
      <c r="J857" s="295"/>
      <c r="K857" s="292">
        <f t="shared" si="614"/>
        <v>15293260</v>
      </c>
      <c r="L857" s="295"/>
      <c r="M857" s="295"/>
      <c r="N857" s="295"/>
      <c r="O857" s="295"/>
      <c r="P857" s="295"/>
      <c r="Q857" s="295"/>
      <c r="R857" s="292">
        <f t="shared" si="690"/>
        <v>0</v>
      </c>
      <c r="S857" s="295"/>
      <c r="T857" s="295"/>
      <c r="U857" s="295">
        <v>15293260</v>
      </c>
      <c r="V857" s="295"/>
      <c r="W857" s="295"/>
      <c r="X857" s="295"/>
      <c r="Y857" s="295"/>
      <c r="Z857" s="295"/>
      <c r="AA857" s="292">
        <f t="shared" si="635"/>
        <v>15293260</v>
      </c>
      <c r="AB857" s="292">
        <f t="shared" si="577"/>
        <v>15293260</v>
      </c>
      <c r="AC857" s="37">
        <f t="shared" si="650"/>
        <v>1</v>
      </c>
    </row>
    <row r="858" spans="1:29" s="79" customFormat="1" ht="31.5" x14ac:dyDescent="0.2">
      <c r="A858" s="412"/>
      <c r="B858" s="135" t="s">
        <v>1613</v>
      </c>
      <c r="C858" s="140" t="s">
        <v>1614</v>
      </c>
      <c r="D858" s="106">
        <f>+D859</f>
        <v>0</v>
      </c>
      <c r="E858" s="106">
        <f>SUM('ADICIONES  2018'!C858:K858)</f>
        <v>50038</v>
      </c>
      <c r="F858" s="106">
        <f t="shared" ref="F858:J858" si="749">+F859</f>
        <v>0</v>
      </c>
      <c r="G858" s="106">
        <f t="shared" si="749"/>
        <v>0</v>
      </c>
      <c r="H858" s="106">
        <f t="shared" si="749"/>
        <v>0</v>
      </c>
      <c r="I858" s="106">
        <f t="shared" si="749"/>
        <v>0</v>
      </c>
      <c r="J858" s="106">
        <f t="shared" si="749"/>
        <v>0</v>
      </c>
      <c r="K858" s="290">
        <f t="shared" si="614"/>
        <v>50038</v>
      </c>
      <c r="L858" s="106">
        <f t="shared" ref="L858:Q858" si="750">+L859</f>
        <v>0</v>
      </c>
      <c r="M858" s="106">
        <f t="shared" si="750"/>
        <v>0</v>
      </c>
      <c r="N858" s="106">
        <f t="shared" si="750"/>
        <v>0</v>
      </c>
      <c r="O858" s="106">
        <f t="shared" si="750"/>
        <v>0</v>
      </c>
      <c r="P858" s="106">
        <f t="shared" si="750"/>
        <v>50038</v>
      </c>
      <c r="Q858" s="106">
        <f t="shared" si="750"/>
        <v>0</v>
      </c>
      <c r="R858" s="290">
        <f t="shared" si="690"/>
        <v>50038</v>
      </c>
      <c r="S858" s="106">
        <f t="shared" ref="S858:Z858" si="751">+S859</f>
        <v>0</v>
      </c>
      <c r="T858" s="106">
        <f t="shared" si="751"/>
        <v>0</v>
      </c>
      <c r="U858" s="106">
        <f t="shared" si="751"/>
        <v>0</v>
      </c>
      <c r="V858" s="106">
        <f t="shared" si="751"/>
        <v>0</v>
      </c>
      <c r="W858" s="106">
        <f t="shared" si="751"/>
        <v>0</v>
      </c>
      <c r="X858" s="106">
        <f t="shared" si="751"/>
        <v>0</v>
      </c>
      <c r="Y858" s="106">
        <f t="shared" si="751"/>
        <v>0</v>
      </c>
      <c r="Z858" s="106">
        <f t="shared" si="751"/>
        <v>0</v>
      </c>
      <c r="AA858" s="290">
        <f t="shared" si="635"/>
        <v>0</v>
      </c>
      <c r="AB858" s="290">
        <f t="shared" si="577"/>
        <v>50038</v>
      </c>
      <c r="AC858" s="105">
        <f t="shared" si="650"/>
        <v>1</v>
      </c>
    </row>
    <row r="859" spans="1:29" x14ac:dyDescent="0.2">
      <c r="B859" s="143" t="s">
        <v>1615</v>
      </c>
      <c r="C859" s="139" t="s">
        <v>1616</v>
      </c>
      <c r="D859" s="295">
        <v>0</v>
      </c>
      <c r="E859" s="291">
        <f>SUM('ADICIONES  2018'!C859:K859)</f>
        <v>50038</v>
      </c>
      <c r="F859" s="295"/>
      <c r="G859" s="295"/>
      <c r="H859" s="295"/>
      <c r="I859" s="295"/>
      <c r="J859" s="295"/>
      <c r="K859" s="292">
        <f t="shared" si="614"/>
        <v>50038</v>
      </c>
      <c r="L859" s="295"/>
      <c r="M859" s="295"/>
      <c r="N859" s="295"/>
      <c r="O859" s="295"/>
      <c r="P859" s="295">
        <v>50038</v>
      </c>
      <c r="Q859" s="295"/>
      <c r="R859" s="292">
        <f t="shared" si="690"/>
        <v>50038</v>
      </c>
      <c r="S859" s="295"/>
      <c r="T859" s="295"/>
      <c r="U859" s="295"/>
      <c r="V859" s="295"/>
      <c r="W859" s="295"/>
      <c r="X859" s="295"/>
      <c r="Y859" s="295"/>
      <c r="Z859" s="295"/>
      <c r="AA859" s="292">
        <f t="shared" si="635"/>
        <v>0</v>
      </c>
      <c r="AB859" s="292">
        <f t="shared" si="577"/>
        <v>50038</v>
      </c>
      <c r="AC859" s="37">
        <f t="shared" si="650"/>
        <v>1</v>
      </c>
    </row>
    <row r="860" spans="1:29" s="5" customFormat="1" ht="47.25" x14ac:dyDescent="0.2">
      <c r="A860" s="159"/>
      <c r="B860" s="135" t="s">
        <v>2381</v>
      </c>
      <c r="C860" s="140" t="s">
        <v>2382</v>
      </c>
      <c r="D860" s="293">
        <f>+D861</f>
        <v>0</v>
      </c>
      <c r="E860" s="106">
        <f>SUM('ADICIONES  2018'!C860:K860)</f>
        <v>10195506</v>
      </c>
      <c r="F860" s="293">
        <f t="shared" ref="F860:J860" si="752">+F861</f>
        <v>0</v>
      </c>
      <c r="G860" s="293">
        <f t="shared" si="752"/>
        <v>0</v>
      </c>
      <c r="H860" s="293">
        <f t="shared" si="752"/>
        <v>0</v>
      </c>
      <c r="I860" s="293">
        <f t="shared" si="752"/>
        <v>0</v>
      </c>
      <c r="J860" s="293">
        <f t="shared" si="752"/>
        <v>0</v>
      </c>
      <c r="K860" s="296">
        <f t="shared" si="614"/>
        <v>10195506</v>
      </c>
      <c r="L860" s="293">
        <f t="shared" ref="L860:Q860" si="753">+L861</f>
        <v>0</v>
      </c>
      <c r="M860" s="293">
        <f t="shared" si="753"/>
        <v>0</v>
      </c>
      <c r="N860" s="293">
        <f t="shared" si="753"/>
        <v>0</v>
      </c>
      <c r="O860" s="293">
        <f t="shared" si="753"/>
        <v>0</v>
      </c>
      <c r="P860" s="293">
        <f t="shared" si="753"/>
        <v>0</v>
      </c>
      <c r="Q860" s="293">
        <f t="shared" si="753"/>
        <v>0</v>
      </c>
      <c r="R860" s="296">
        <f t="shared" si="690"/>
        <v>0</v>
      </c>
      <c r="S860" s="293">
        <f t="shared" ref="S860:Z860" si="754">+S861</f>
        <v>0</v>
      </c>
      <c r="T860" s="293">
        <f t="shared" si="754"/>
        <v>0</v>
      </c>
      <c r="U860" s="293">
        <f t="shared" si="754"/>
        <v>10195506</v>
      </c>
      <c r="V860" s="293">
        <f t="shared" si="754"/>
        <v>0</v>
      </c>
      <c r="W860" s="293">
        <f t="shared" si="754"/>
        <v>0</v>
      </c>
      <c r="X860" s="293">
        <f t="shared" si="754"/>
        <v>0</v>
      </c>
      <c r="Y860" s="293">
        <f t="shared" si="754"/>
        <v>0</v>
      </c>
      <c r="Z860" s="293">
        <f t="shared" si="754"/>
        <v>0</v>
      </c>
      <c r="AA860" s="296">
        <f t="shared" si="635"/>
        <v>10195506</v>
      </c>
      <c r="AB860" s="296">
        <f t="shared" si="577"/>
        <v>10195506</v>
      </c>
      <c r="AC860" s="36">
        <f t="shared" si="650"/>
        <v>1</v>
      </c>
    </row>
    <row r="861" spans="1:29" ht="28.5" x14ac:dyDescent="0.2">
      <c r="B861" s="143" t="s">
        <v>2383</v>
      </c>
      <c r="C861" s="139" t="s">
        <v>2382</v>
      </c>
      <c r="D861" s="295"/>
      <c r="E861" s="291">
        <f>SUM('ADICIONES  2018'!C861:K861)</f>
        <v>10195506</v>
      </c>
      <c r="F861" s="295"/>
      <c r="G861" s="295"/>
      <c r="H861" s="295"/>
      <c r="I861" s="295"/>
      <c r="J861" s="295"/>
      <c r="K861" s="292">
        <f t="shared" si="614"/>
        <v>10195506</v>
      </c>
      <c r="L861" s="295"/>
      <c r="M861" s="295"/>
      <c r="N861" s="295"/>
      <c r="O861" s="295"/>
      <c r="P861" s="295"/>
      <c r="Q861" s="295"/>
      <c r="R861" s="292">
        <f t="shared" si="690"/>
        <v>0</v>
      </c>
      <c r="S861" s="295"/>
      <c r="T861" s="295"/>
      <c r="U861" s="295">
        <v>10195506</v>
      </c>
      <c r="V861" s="295"/>
      <c r="W861" s="295"/>
      <c r="X861" s="295"/>
      <c r="Y861" s="295"/>
      <c r="Z861" s="295"/>
      <c r="AA861" s="292">
        <f t="shared" si="635"/>
        <v>10195506</v>
      </c>
      <c r="AB861" s="292">
        <f t="shared" si="577"/>
        <v>10195506</v>
      </c>
      <c r="AC861" s="37">
        <f t="shared" si="650"/>
        <v>1</v>
      </c>
    </row>
    <row r="862" spans="1:29" s="5" customFormat="1" ht="47.25" x14ac:dyDescent="0.2">
      <c r="A862" s="159"/>
      <c r="B862" s="135" t="s">
        <v>2384</v>
      </c>
      <c r="C862" s="140" t="s">
        <v>2385</v>
      </c>
      <c r="D862" s="293">
        <f>+D863</f>
        <v>0</v>
      </c>
      <c r="E862" s="106">
        <f>SUM('ADICIONES  2018'!C862:K862)</f>
        <v>969889.72</v>
      </c>
      <c r="F862" s="293">
        <f t="shared" ref="F862:J862" si="755">+F863</f>
        <v>0</v>
      </c>
      <c r="G862" s="293">
        <f t="shared" si="755"/>
        <v>0</v>
      </c>
      <c r="H862" s="293">
        <f t="shared" si="755"/>
        <v>0</v>
      </c>
      <c r="I862" s="293">
        <f t="shared" si="755"/>
        <v>0</v>
      </c>
      <c r="J862" s="293">
        <f t="shared" si="755"/>
        <v>0</v>
      </c>
      <c r="K862" s="296">
        <f t="shared" si="614"/>
        <v>969889.72</v>
      </c>
      <c r="L862" s="293">
        <f t="shared" ref="L862:Q862" si="756">+L863</f>
        <v>0</v>
      </c>
      <c r="M862" s="293">
        <f t="shared" si="756"/>
        <v>0</v>
      </c>
      <c r="N862" s="293">
        <f t="shared" si="756"/>
        <v>0</v>
      </c>
      <c r="O862" s="293">
        <f t="shared" si="756"/>
        <v>0</v>
      </c>
      <c r="P862" s="293">
        <f t="shared" si="756"/>
        <v>0</v>
      </c>
      <c r="Q862" s="293">
        <f t="shared" si="756"/>
        <v>0</v>
      </c>
      <c r="R862" s="296">
        <f t="shared" si="690"/>
        <v>0</v>
      </c>
      <c r="S862" s="293">
        <f t="shared" ref="S862:Z862" si="757">+S863</f>
        <v>0</v>
      </c>
      <c r="T862" s="293">
        <f t="shared" si="757"/>
        <v>0</v>
      </c>
      <c r="U862" s="293">
        <f t="shared" si="757"/>
        <v>969889.72</v>
      </c>
      <c r="V862" s="293">
        <f t="shared" si="757"/>
        <v>0</v>
      </c>
      <c r="W862" s="293">
        <f t="shared" si="757"/>
        <v>0</v>
      </c>
      <c r="X862" s="293">
        <f t="shared" si="757"/>
        <v>0</v>
      </c>
      <c r="Y862" s="293">
        <f t="shared" si="757"/>
        <v>0</v>
      </c>
      <c r="Z862" s="293">
        <f t="shared" si="757"/>
        <v>0</v>
      </c>
      <c r="AA862" s="296">
        <f t="shared" si="635"/>
        <v>969889.72</v>
      </c>
      <c r="AB862" s="296">
        <f t="shared" si="577"/>
        <v>969889.72</v>
      </c>
      <c r="AC862" s="36">
        <f t="shared" si="650"/>
        <v>1</v>
      </c>
    </row>
    <row r="863" spans="1:29" ht="42.75" x14ac:dyDescent="0.2">
      <c r="B863" s="143" t="s">
        <v>2386</v>
      </c>
      <c r="C863" s="139" t="s">
        <v>2385</v>
      </c>
      <c r="D863" s="295"/>
      <c r="E863" s="291">
        <f>SUM('ADICIONES  2018'!C863:K863)</f>
        <v>969889.72</v>
      </c>
      <c r="F863" s="295"/>
      <c r="G863" s="295"/>
      <c r="H863" s="295"/>
      <c r="I863" s="295"/>
      <c r="J863" s="295"/>
      <c r="K863" s="292">
        <f t="shared" si="614"/>
        <v>969889.72</v>
      </c>
      <c r="L863" s="295"/>
      <c r="M863" s="295"/>
      <c r="N863" s="295"/>
      <c r="O863" s="295"/>
      <c r="P863" s="295"/>
      <c r="Q863" s="295"/>
      <c r="R863" s="296">
        <f t="shared" si="690"/>
        <v>0</v>
      </c>
      <c r="S863" s="295"/>
      <c r="T863" s="295"/>
      <c r="U863" s="295">
        <v>969889.72</v>
      </c>
      <c r="V863" s="295"/>
      <c r="W863" s="295"/>
      <c r="X863" s="295"/>
      <c r="Y863" s="295"/>
      <c r="Z863" s="295"/>
      <c r="AA863" s="292">
        <f t="shared" si="635"/>
        <v>969889.72</v>
      </c>
      <c r="AB863" s="292">
        <f t="shared" si="577"/>
        <v>969889.72</v>
      </c>
      <c r="AC863" s="37">
        <f t="shared" si="650"/>
        <v>1</v>
      </c>
    </row>
    <row r="864" spans="1:29" s="5" customFormat="1" ht="31.5" hidden="1" x14ac:dyDescent="0.2">
      <c r="A864" s="159"/>
      <c r="B864" s="135" t="s">
        <v>2498</v>
      </c>
      <c r="C864" s="140" t="s">
        <v>2499</v>
      </c>
      <c r="D864" s="293">
        <f>+D865</f>
        <v>0</v>
      </c>
      <c r="E864" s="106">
        <f>SUM('ADICIONES  2018'!C864:K864)</f>
        <v>0</v>
      </c>
      <c r="F864" s="293">
        <f t="shared" ref="F864:J864" si="758">+F865</f>
        <v>0</v>
      </c>
      <c r="G864" s="293">
        <f t="shared" si="758"/>
        <v>0</v>
      </c>
      <c r="H864" s="293">
        <f t="shared" si="758"/>
        <v>0</v>
      </c>
      <c r="I864" s="293">
        <f t="shared" si="758"/>
        <v>0</v>
      </c>
      <c r="J864" s="293">
        <f t="shared" si="758"/>
        <v>0</v>
      </c>
      <c r="K864" s="296">
        <f t="shared" si="614"/>
        <v>0</v>
      </c>
      <c r="L864" s="293">
        <f t="shared" ref="L864:Q864" si="759">+L865</f>
        <v>0</v>
      </c>
      <c r="M864" s="293">
        <f t="shared" si="759"/>
        <v>0</v>
      </c>
      <c r="N864" s="293">
        <f t="shared" si="759"/>
        <v>0</v>
      </c>
      <c r="O864" s="293">
        <f t="shared" si="759"/>
        <v>0</v>
      </c>
      <c r="P864" s="293">
        <f t="shared" si="759"/>
        <v>0</v>
      </c>
      <c r="Q864" s="293">
        <f t="shared" si="759"/>
        <v>0</v>
      </c>
      <c r="R864" s="296">
        <f t="shared" si="690"/>
        <v>0</v>
      </c>
      <c r="S864" s="293">
        <f t="shared" ref="S864:Z864" si="760">+S865</f>
        <v>0</v>
      </c>
      <c r="T864" s="293">
        <f t="shared" si="760"/>
        <v>0</v>
      </c>
      <c r="U864" s="293">
        <f t="shared" si="760"/>
        <v>0</v>
      </c>
      <c r="V864" s="293">
        <f t="shared" si="760"/>
        <v>0</v>
      </c>
      <c r="W864" s="293">
        <f t="shared" si="760"/>
        <v>0</v>
      </c>
      <c r="X864" s="293">
        <f t="shared" si="760"/>
        <v>0</v>
      </c>
      <c r="Y864" s="293">
        <f t="shared" si="760"/>
        <v>0</v>
      </c>
      <c r="Z864" s="293">
        <f t="shared" si="760"/>
        <v>0</v>
      </c>
      <c r="AA864" s="296">
        <f t="shared" si="635"/>
        <v>0</v>
      </c>
      <c r="AB864" s="296">
        <f t="shared" si="577"/>
        <v>0</v>
      </c>
      <c r="AC864" s="36" t="e">
        <f t="shared" si="650"/>
        <v>#DIV/0!</v>
      </c>
    </row>
    <row r="865" spans="1:29" ht="28.5" hidden="1" x14ac:dyDescent="0.2">
      <c r="B865" s="143" t="s">
        <v>2500</v>
      </c>
      <c r="C865" s="139" t="s">
        <v>2499</v>
      </c>
      <c r="D865" s="295"/>
      <c r="E865" s="291">
        <f>SUM('ADICIONES  2018'!C865:K865)</f>
        <v>0</v>
      </c>
      <c r="F865" s="295"/>
      <c r="G865" s="295"/>
      <c r="H865" s="295"/>
      <c r="I865" s="295"/>
      <c r="J865" s="295"/>
      <c r="K865" s="292">
        <f t="shared" si="614"/>
        <v>0</v>
      </c>
      <c r="L865" s="295"/>
      <c r="M865" s="295"/>
      <c r="N865" s="295"/>
      <c r="O865" s="295"/>
      <c r="P865" s="295"/>
      <c r="Q865" s="295"/>
      <c r="R865" s="296">
        <f t="shared" si="690"/>
        <v>0</v>
      </c>
      <c r="S865" s="295"/>
      <c r="T865" s="295"/>
      <c r="U865" s="295"/>
      <c r="V865" s="295"/>
      <c r="W865" s="295"/>
      <c r="X865" s="295"/>
      <c r="Y865" s="295"/>
      <c r="Z865" s="295"/>
      <c r="AA865" s="292">
        <f t="shared" si="635"/>
        <v>0</v>
      </c>
      <c r="AB865" s="292">
        <f t="shared" si="577"/>
        <v>0</v>
      </c>
      <c r="AC865" s="37" t="e">
        <f t="shared" si="650"/>
        <v>#DIV/0!</v>
      </c>
    </row>
    <row r="866" spans="1:29" s="5" customFormat="1" ht="63" hidden="1" x14ac:dyDescent="0.2">
      <c r="A866" s="159"/>
      <c r="B866" s="135" t="s">
        <v>2501</v>
      </c>
      <c r="C866" s="140" t="s">
        <v>2502</v>
      </c>
      <c r="D866" s="293">
        <f>+D867</f>
        <v>0</v>
      </c>
      <c r="E866" s="106">
        <f>SUM('ADICIONES  2018'!C866:K866)</f>
        <v>0</v>
      </c>
      <c r="F866" s="293">
        <f t="shared" ref="F866:J866" si="761">+F867</f>
        <v>0</v>
      </c>
      <c r="G866" s="293">
        <f t="shared" si="761"/>
        <v>0</v>
      </c>
      <c r="H866" s="293">
        <f t="shared" si="761"/>
        <v>0</v>
      </c>
      <c r="I866" s="293">
        <f t="shared" si="761"/>
        <v>0</v>
      </c>
      <c r="J866" s="293">
        <f t="shared" si="761"/>
        <v>0</v>
      </c>
      <c r="K866" s="296">
        <f t="shared" si="614"/>
        <v>0</v>
      </c>
      <c r="L866" s="293">
        <f t="shared" ref="L866:Q866" si="762">+L867</f>
        <v>0</v>
      </c>
      <c r="M866" s="293">
        <f t="shared" si="762"/>
        <v>0</v>
      </c>
      <c r="N866" s="293">
        <f t="shared" si="762"/>
        <v>0</v>
      </c>
      <c r="O866" s="293">
        <f t="shared" si="762"/>
        <v>0</v>
      </c>
      <c r="P866" s="293">
        <f t="shared" si="762"/>
        <v>0</v>
      </c>
      <c r="Q866" s="293">
        <f t="shared" si="762"/>
        <v>0</v>
      </c>
      <c r="R866" s="296">
        <f t="shared" si="690"/>
        <v>0</v>
      </c>
      <c r="S866" s="293">
        <f t="shared" ref="S866:Z866" si="763">+S867</f>
        <v>0</v>
      </c>
      <c r="T866" s="293">
        <f t="shared" si="763"/>
        <v>0</v>
      </c>
      <c r="U866" s="293">
        <f t="shared" si="763"/>
        <v>0</v>
      </c>
      <c r="V866" s="293">
        <f t="shared" si="763"/>
        <v>0</v>
      </c>
      <c r="W866" s="293">
        <f t="shared" si="763"/>
        <v>0</v>
      </c>
      <c r="X866" s="293">
        <f t="shared" si="763"/>
        <v>0</v>
      </c>
      <c r="Y866" s="293">
        <f t="shared" si="763"/>
        <v>0</v>
      </c>
      <c r="Z866" s="293">
        <f t="shared" si="763"/>
        <v>0</v>
      </c>
      <c r="AA866" s="296">
        <f t="shared" si="635"/>
        <v>0</v>
      </c>
      <c r="AB866" s="296">
        <f t="shared" si="577"/>
        <v>0</v>
      </c>
      <c r="AC866" s="36" t="e">
        <f t="shared" si="650"/>
        <v>#DIV/0!</v>
      </c>
    </row>
    <row r="867" spans="1:29" ht="42.75" hidden="1" x14ac:dyDescent="0.2">
      <c r="B867" s="143" t="s">
        <v>2503</v>
      </c>
      <c r="C867" s="139" t="s">
        <v>2502</v>
      </c>
      <c r="D867" s="295"/>
      <c r="E867" s="291">
        <f>SUM('ADICIONES  2018'!C867:K867)</f>
        <v>0</v>
      </c>
      <c r="F867" s="295"/>
      <c r="G867" s="295"/>
      <c r="H867" s="295"/>
      <c r="I867" s="295"/>
      <c r="J867" s="295"/>
      <c r="K867" s="292">
        <f t="shared" si="614"/>
        <v>0</v>
      </c>
      <c r="L867" s="295"/>
      <c r="M867" s="295"/>
      <c r="N867" s="295"/>
      <c r="O867" s="295"/>
      <c r="P867" s="295"/>
      <c r="Q867" s="295"/>
      <c r="R867" s="296">
        <f t="shared" si="690"/>
        <v>0</v>
      </c>
      <c r="S867" s="295"/>
      <c r="T867" s="295"/>
      <c r="U867" s="295"/>
      <c r="V867" s="295"/>
      <c r="W867" s="295"/>
      <c r="X867" s="295"/>
      <c r="Y867" s="295"/>
      <c r="Z867" s="295"/>
      <c r="AA867" s="292">
        <f t="shared" si="635"/>
        <v>0</v>
      </c>
      <c r="AB867" s="292">
        <f t="shared" si="577"/>
        <v>0</v>
      </c>
      <c r="AC867" s="37" t="e">
        <f t="shared" si="650"/>
        <v>#DIV/0!</v>
      </c>
    </row>
    <row r="868" spans="1:29" s="5" customFormat="1" ht="31.5" hidden="1" x14ac:dyDescent="0.2">
      <c r="A868" s="159"/>
      <c r="B868" s="135" t="s">
        <v>2504</v>
      </c>
      <c r="C868" s="140" t="s">
        <v>2505</v>
      </c>
      <c r="D868" s="293">
        <f>+D869</f>
        <v>0</v>
      </c>
      <c r="E868" s="106">
        <f>SUM('ADICIONES  2018'!C868:K868)</f>
        <v>0</v>
      </c>
      <c r="F868" s="293">
        <f t="shared" ref="F868:J868" si="764">+F869</f>
        <v>0</v>
      </c>
      <c r="G868" s="293">
        <f t="shared" si="764"/>
        <v>0</v>
      </c>
      <c r="H868" s="293">
        <f t="shared" si="764"/>
        <v>0</v>
      </c>
      <c r="I868" s="293">
        <f t="shared" si="764"/>
        <v>0</v>
      </c>
      <c r="J868" s="293">
        <f t="shared" si="764"/>
        <v>0</v>
      </c>
      <c r="K868" s="296">
        <f t="shared" si="614"/>
        <v>0</v>
      </c>
      <c r="L868" s="293">
        <f t="shared" ref="L868:Q868" si="765">+L869</f>
        <v>0</v>
      </c>
      <c r="M868" s="293">
        <f t="shared" si="765"/>
        <v>0</v>
      </c>
      <c r="N868" s="293">
        <f t="shared" si="765"/>
        <v>0</v>
      </c>
      <c r="O868" s="293">
        <f t="shared" si="765"/>
        <v>0</v>
      </c>
      <c r="P868" s="293">
        <f t="shared" si="765"/>
        <v>0</v>
      </c>
      <c r="Q868" s="293">
        <f t="shared" si="765"/>
        <v>0</v>
      </c>
      <c r="R868" s="296">
        <f t="shared" si="690"/>
        <v>0</v>
      </c>
      <c r="S868" s="293">
        <f t="shared" ref="S868:Z868" si="766">+S869</f>
        <v>0</v>
      </c>
      <c r="T868" s="293">
        <f t="shared" si="766"/>
        <v>0</v>
      </c>
      <c r="U868" s="293">
        <f t="shared" si="766"/>
        <v>0</v>
      </c>
      <c r="V868" s="293">
        <f t="shared" si="766"/>
        <v>0</v>
      </c>
      <c r="W868" s="293">
        <f t="shared" si="766"/>
        <v>0</v>
      </c>
      <c r="X868" s="293">
        <f t="shared" si="766"/>
        <v>0</v>
      </c>
      <c r="Y868" s="293">
        <f t="shared" si="766"/>
        <v>0</v>
      </c>
      <c r="Z868" s="293">
        <f t="shared" si="766"/>
        <v>0</v>
      </c>
      <c r="AA868" s="296">
        <f t="shared" si="635"/>
        <v>0</v>
      </c>
      <c r="AB868" s="296">
        <f t="shared" si="577"/>
        <v>0</v>
      </c>
      <c r="AC868" s="36" t="e">
        <f t="shared" si="650"/>
        <v>#DIV/0!</v>
      </c>
    </row>
    <row r="869" spans="1:29" ht="28.5" hidden="1" x14ac:dyDescent="0.2">
      <c r="B869" s="143" t="s">
        <v>2506</v>
      </c>
      <c r="C869" s="139" t="s">
        <v>2505</v>
      </c>
      <c r="D869" s="295"/>
      <c r="E869" s="291">
        <f>SUM('ADICIONES  2018'!C869:K869)</f>
        <v>0</v>
      </c>
      <c r="F869" s="295"/>
      <c r="G869" s="295"/>
      <c r="H869" s="295"/>
      <c r="I869" s="295"/>
      <c r="J869" s="295"/>
      <c r="K869" s="292">
        <f t="shared" si="614"/>
        <v>0</v>
      </c>
      <c r="L869" s="295"/>
      <c r="M869" s="295"/>
      <c r="N869" s="295"/>
      <c r="O869" s="295"/>
      <c r="P869" s="295"/>
      <c r="Q869" s="295"/>
      <c r="R869" s="296">
        <f t="shared" si="690"/>
        <v>0</v>
      </c>
      <c r="S869" s="295"/>
      <c r="T869" s="295"/>
      <c r="U869" s="295"/>
      <c r="V869" s="295"/>
      <c r="W869" s="295"/>
      <c r="X869" s="295"/>
      <c r="Y869" s="295"/>
      <c r="Z869" s="295"/>
      <c r="AA869" s="292">
        <f t="shared" si="635"/>
        <v>0</v>
      </c>
      <c r="AB869" s="292">
        <f t="shared" si="577"/>
        <v>0</v>
      </c>
      <c r="AC869" s="37" t="e">
        <f t="shared" si="650"/>
        <v>#DIV/0!</v>
      </c>
    </row>
    <row r="870" spans="1:29" s="5" customFormat="1" ht="31.5" hidden="1" x14ac:dyDescent="0.2">
      <c r="A870" s="159"/>
      <c r="B870" s="135" t="s">
        <v>2507</v>
      </c>
      <c r="C870" s="140" t="s">
        <v>2508</v>
      </c>
      <c r="D870" s="293">
        <f>+D871</f>
        <v>0</v>
      </c>
      <c r="E870" s="106">
        <f>SUM('ADICIONES  2018'!C870:K870)</f>
        <v>0</v>
      </c>
      <c r="F870" s="293">
        <f t="shared" ref="F870:J870" si="767">+F871</f>
        <v>0</v>
      </c>
      <c r="G870" s="293">
        <f t="shared" si="767"/>
        <v>0</v>
      </c>
      <c r="H870" s="293">
        <f t="shared" si="767"/>
        <v>0</v>
      </c>
      <c r="I870" s="293">
        <f t="shared" si="767"/>
        <v>0</v>
      </c>
      <c r="J870" s="293">
        <f t="shared" si="767"/>
        <v>0</v>
      </c>
      <c r="K870" s="296">
        <f t="shared" si="614"/>
        <v>0</v>
      </c>
      <c r="L870" s="293">
        <f t="shared" ref="L870:Q870" si="768">+L871</f>
        <v>0</v>
      </c>
      <c r="M870" s="293">
        <f t="shared" si="768"/>
        <v>0</v>
      </c>
      <c r="N870" s="293">
        <f t="shared" si="768"/>
        <v>0</v>
      </c>
      <c r="O870" s="293">
        <f t="shared" si="768"/>
        <v>0</v>
      </c>
      <c r="P870" s="293">
        <f t="shared" si="768"/>
        <v>0</v>
      </c>
      <c r="Q870" s="293">
        <f t="shared" si="768"/>
        <v>0</v>
      </c>
      <c r="R870" s="296">
        <f t="shared" si="690"/>
        <v>0</v>
      </c>
      <c r="S870" s="293">
        <f t="shared" ref="S870:Z870" si="769">+S871</f>
        <v>0</v>
      </c>
      <c r="T870" s="293">
        <f t="shared" si="769"/>
        <v>0</v>
      </c>
      <c r="U870" s="293">
        <f t="shared" si="769"/>
        <v>0</v>
      </c>
      <c r="V870" s="293">
        <f t="shared" si="769"/>
        <v>0</v>
      </c>
      <c r="W870" s="293">
        <f t="shared" si="769"/>
        <v>0</v>
      </c>
      <c r="X870" s="293">
        <f t="shared" si="769"/>
        <v>0</v>
      </c>
      <c r="Y870" s="293">
        <f t="shared" si="769"/>
        <v>0</v>
      </c>
      <c r="Z870" s="293">
        <f t="shared" si="769"/>
        <v>0</v>
      </c>
      <c r="AA870" s="296">
        <f t="shared" si="635"/>
        <v>0</v>
      </c>
      <c r="AB870" s="296">
        <f t="shared" si="577"/>
        <v>0</v>
      </c>
      <c r="AC870" s="36" t="e">
        <f t="shared" si="650"/>
        <v>#DIV/0!</v>
      </c>
    </row>
    <row r="871" spans="1:29" ht="28.5" hidden="1" x14ac:dyDescent="0.2">
      <c r="B871" s="143" t="s">
        <v>2509</v>
      </c>
      <c r="C871" s="139" t="s">
        <v>2508</v>
      </c>
      <c r="D871" s="295"/>
      <c r="E871" s="291">
        <f>SUM('ADICIONES  2018'!C871:K871)</f>
        <v>0</v>
      </c>
      <c r="F871" s="295"/>
      <c r="G871" s="295"/>
      <c r="H871" s="295"/>
      <c r="I871" s="295"/>
      <c r="J871" s="295"/>
      <c r="K871" s="292">
        <f t="shared" si="614"/>
        <v>0</v>
      </c>
      <c r="L871" s="295"/>
      <c r="M871" s="295"/>
      <c r="N871" s="295"/>
      <c r="O871" s="295"/>
      <c r="P871" s="295"/>
      <c r="Q871" s="295"/>
      <c r="R871" s="296">
        <f t="shared" si="690"/>
        <v>0</v>
      </c>
      <c r="S871" s="295"/>
      <c r="T871" s="295"/>
      <c r="U871" s="295"/>
      <c r="V871" s="295"/>
      <c r="W871" s="295"/>
      <c r="X871" s="295"/>
      <c r="Y871" s="295"/>
      <c r="Z871" s="295"/>
      <c r="AA871" s="292">
        <f t="shared" si="635"/>
        <v>0</v>
      </c>
      <c r="AB871" s="292">
        <f t="shared" si="577"/>
        <v>0</v>
      </c>
      <c r="AC871" s="37" t="e">
        <f t="shared" si="650"/>
        <v>#DIV/0!</v>
      </c>
    </row>
    <row r="872" spans="1:29" s="5" customFormat="1" ht="31.5" hidden="1" x14ac:dyDescent="0.2">
      <c r="A872" s="159"/>
      <c r="B872" s="135" t="s">
        <v>2510</v>
      </c>
      <c r="C872" s="140" t="s">
        <v>2511</v>
      </c>
      <c r="D872" s="293">
        <f>+D873</f>
        <v>0</v>
      </c>
      <c r="E872" s="106">
        <f>SUM('ADICIONES  2018'!C872:K872)</f>
        <v>0</v>
      </c>
      <c r="F872" s="293">
        <f t="shared" ref="F872:J872" si="770">+F873</f>
        <v>0</v>
      </c>
      <c r="G872" s="293">
        <f t="shared" si="770"/>
        <v>0</v>
      </c>
      <c r="H872" s="293">
        <f t="shared" si="770"/>
        <v>0</v>
      </c>
      <c r="I872" s="293">
        <f t="shared" si="770"/>
        <v>0</v>
      </c>
      <c r="J872" s="293">
        <f t="shared" si="770"/>
        <v>0</v>
      </c>
      <c r="K872" s="296">
        <f t="shared" si="614"/>
        <v>0</v>
      </c>
      <c r="L872" s="293">
        <f t="shared" ref="L872:Q872" si="771">+L873</f>
        <v>0</v>
      </c>
      <c r="M872" s="293">
        <f t="shared" si="771"/>
        <v>0</v>
      </c>
      <c r="N872" s="293">
        <f t="shared" si="771"/>
        <v>0</v>
      </c>
      <c r="O872" s="293">
        <f t="shared" si="771"/>
        <v>0</v>
      </c>
      <c r="P872" s="293">
        <f t="shared" si="771"/>
        <v>0</v>
      </c>
      <c r="Q872" s="293">
        <f t="shared" si="771"/>
        <v>0</v>
      </c>
      <c r="R872" s="296">
        <f t="shared" si="690"/>
        <v>0</v>
      </c>
      <c r="S872" s="293">
        <f t="shared" ref="S872:Z872" si="772">+S873</f>
        <v>0</v>
      </c>
      <c r="T872" s="293">
        <f t="shared" si="772"/>
        <v>0</v>
      </c>
      <c r="U872" s="293">
        <f t="shared" si="772"/>
        <v>0</v>
      </c>
      <c r="V872" s="293">
        <f t="shared" si="772"/>
        <v>0</v>
      </c>
      <c r="W872" s="293">
        <f t="shared" si="772"/>
        <v>0</v>
      </c>
      <c r="X872" s="293">
        <f t="shared" si="772"/>
        <v>0</v>
      </c>
      <c r="Y872" s="293">
        <f t="shared" si="772"/>
        <v>0</v>
      </c>
      <c r="Z872" s="293">
        <f t="shared" si="772"/>
        <v>0</v>
      </c>
      <c r="AA872" s="296">
        <f t="shared" si="635"/>
        <v>0</v>
      </c>
      <c r="AB872" s="296">
        <f t="shared" si="577"/>
        <v>0</v>
      </c>
      <c r="AC872" s="36" t="e">
        <f t="shared" si="650"/>
        <v>#DIV/0!</v>
      </c>
    </row>
    <row r="873" spans="1:29" ht="28.5" hidden="1" x14ac:dyDescent="0.2">
      <c r="B873" s="143" t="s">
        <v>2512</v>
      </c>
      <c r="C873" s="139" t="s">
        <v>2511</v>
      </c>
      <c r="D873" s="295"/>
      <c r="E873" s="291">
        <f>SUM('ADICIONES  2018'!C873:K873)</f>
        <v>0</v>
      </c>
      <c r="F873" s="295"/>
      <c r="G873" s="295"/>
      <c r="H873" s="295"/>
      <c r="I873" s="295"/>
      <c r="J873" s="295"/>
      <c r="K873" s="292">
        <f t="shared" si="614"/>
        <v>0</v>
      </c>
      <c r="L873" s="295"/>
      <c r="M873" s="295"/>
      <c r="N873" s="295"/>
      <c r="O873" s="295"/>
      <c r="P873" s="295"/>
      <c r="Q873" s="295"/>
      <c r="R873" s="296">
        <f t="shared" si="690"/>
        <v>0</v>
      </c>
      <c r="S873" s="295"/>
      <c r="T873" s="295"/>
      <c r="U873" s="295"/>
      <c r="V873" s="295"/>
      <c r="W873" s="295"/>
      <c r="X873" s="295"/>
      <c r="Y873" s="295"/>
      <c r="Z873" s="295"/>
      <c r="AA873" s="292">
        <f t="shared" si="635"/>
        <v>0</v>
      </c>
      <c r="AB873" s="292">
        <f t="shared" si="577"/>
        <v>0</v>
      </c>
      <c r="AC873" s="37" t="e">
        <f t="shared" si="650"/>
        <v>#DIV/0!</v>
      </c>
    </row>
    <row r="874" spans="1:29" s="5" customFormat="1" ht="31.5" hidden="1" x14ac:dyDescent="0.2">
      <c r="A874" s="159"/>
      <c r="B874" s="135" t="s">
        <v>2513</v>
      </c>
      <c r="C874" s="140" t="s">
        <v>2514</v>
      </c>
      <c r="D874" s="293">
        <f>+D875</f>
        <v>0</v>
      </c>
      <c r="E874" s="106">
        <f>SUM('ADICIONES  2018'!C874:K874)</f>
        <v>0</v>
      </c>
      <c r="F874" s="293">
        <f t="shared" ref="F874:J874" si="773">+F875</f>
        <v>0</v>
      </c>
      <c r="G874" s="293">
        <f t="shared" si="773"/>
        <v>0</v>
      </c>
      <c r="H874" s="293">
        <f t="shared" si="773"/>
        <v>0</v>
      </c>
      <c r="I874" s="293">
        <f t="shared" si="773"/>
        <v>0</v>
      </c>
      <c r="J874" s="293">
        <f t="shared" si="773"/>
        <v>0</v>
      </c>
      <c r="K874" s="296">
        <f t="shared" si="614"/>
        <v>0</v>
      </c>
      <c r="L874" s="293">
        <f t="shared" ref="L874:Q874" si="774">+L875</f>
        <v>0</v>
      </c>
      <c r="M874" s="293">
        <f t="shared" si="774"/>
        <v>0</v>
      </c>
      <c r="N874" s="293">
        <f t="shared" si="774"/>
        <v>0</v>
      </c>
      <c r="O874" s="293">
        <f t="shared" si="774"/>
        <v>0</v>
      </c>
      <c r="P874" s="293">
        <f t="shared" si="774"/>
        <v>0</v>
      </c>
      <c r="Q874" s="293">
        <f t="shared" si="774"/>
        <v>0</v>
      </c>
      <c r="R874" s="296">
        <f t="shared" si="690"/>
        <v>0</v>
      </c>
      <c r="S874" s="293">
        <f t="shared" ref="S874:Z874" si="775">+S875</f>
        <v>0</v>
      </c>
      <c r="T874" s="293">
        <f t="shared" si="775"/>
        <v>0</v>
      </c>
      <c r="U874" s="293">
        <f t="shared" si="775"/>
        <v>0</v>
      </c>
      <c r="V874" s="293">
        <f t="shared" si="775"/>
        <v>0</v>
      </c>
      <c r="W874" s="293">
        <f t="shared" si="775"/>
        <v>0</v>
      </c>
      <c r="X874" s="293">
        <f t="shared" si="775"/>
        <v>0</v>
      </c>
      <c r="Y874" s="293">
        <f t="shared" si="775"/>
        <v>0</v>
      </c>
      <c r="Z874" s="293">
        <f t="shared" si="775"/>
        <v>0</v>
      </c>
      <c r="AA874" s="296">
        <f t="shared" si="635"/>
        <v>0</v>
      </c>
      <c r="AB874" s="296">
        <f t="shared" si="577"/>
        <v>0</v>
      </c>
      <c r="AC874" s="36" t="e">
        <f t="shared" si="650"/>
        <v>#DIV/0!</v>
      </c>
    </row>
    <row r="875" spans="1:29" ht="28.5" hidden="1" x14ac:dyDescent="0.2">
      <c r="B875" s="143" t="s">
        <v>2515</v>
      </c>
      <c r="C875" s="139" t="s">
        <v>2516</v>
      </c>
      <c r="D875" s="295"/>
      <c r="E875" s="291">
        <f>SUM('ADICIONES  2018'!C875:K875)</f>
        <v>0</v>
      </c>
      <c r="F875" s="295"/>
      <c r="G875" s="295"/>
      <c r="H875" s="295"/>
      <c r="I875" s="295"/>
      <c r="J875" s="295"/>
      <c r="K875" s="292">
        <f t="shared" si="614"/>
        <v>0</v>
      </c>
      <c r="L875" s="295"/>
      <c r="M875" s="295"/>
      <c r="N875" s="295"/>
      <c r="O875" s="295"/>
      <c r="P875" s="295"/>
      <c r="Q875" s="295"/>
      <c r="R875" s="296">
        <f t="shared" si="690"/>
        <v>0</v>
      </c>
      <c r="S875" s="295"/>
      <c r="T875" s="295"/>
      <c r="U875" s="295"/>
      <c r="V875" s="295"/>
      <c r="W875" s="295"/>
      <c r="X875" s="295"/>
      <c r="Y875" s="295"/>
      <c r="Z875" s="295"/>
      <c r="AA875" s="292">
        <f t="shared" si="635"/>
        <v>0</v>
      </c>
      <c r="AB875" s="292">
        <f t="shared" si="577"/>
        <v>0</v>
      </c>
      <c r="AC875" s="37" t="e">
        <f t="shared" si="650"/>
        <v>#DIV/0!</v>
      </c>
    </row>
    <row r="876" spans="1:29" s="5" customFormat="1" ht="31.5" hidden="1" x14ac:dyDescent="0.2">
      <c r="A876" s="159"/>
      <c r="B876" s="135" t="s">
        <v>2517</v>
      </c>
      <c r="C876" s="140" t="s">
        <v>2518</v>
      </c>
      <c r="D876" s="293">
        <f>+D877</f>
        <v>0</v>
      </c>
      <c r="E876" s="106">
        <f>SUM('ADICIONES  2018'!C876:K876)</f>
        <v>0</v>
      </c>
      <c r="F876" s="293">
        <f t="shared" ref="F876:J876" si="776">+F877</f>
        <v>0</v>
      </c>
      <c r="G876" s="293">
        <f t="shared" si="776"/>
        <v>0</v>
      </c>
      <c r="H876" s="293">
        <f t="shared" si="776"/>
        <v>0</v>
      </c>
      <c r="I876" s="293">
        <f t="shared" si="776"/>
        <v>0</v>
      </c>
      <c r="J876" s="293">
        <f t="shared" si="776"/>
        <v>0</v>
      </c>
      <c r="K876" s="296">
        <f t="shared" si="614"/>
        <v>0</v>
      </c>
      <c r="L876" s="293">
        <f t="shared" ref="L876:Q876" si="777">+L877</f>
        <v>0</v>
      </c>
      <c r="M876" s="293">
        <f t="shared" si="777"/>
        <v>0</v>
      </c>
      <c r="N876" s="293">
        <f t="shared" si="777"/>
        <v>0</v>
      </c>
      <c r="O876" s="293">
        <f t="shared" si="777"/>
        <v>0</v>
      </c>
      <c r="P876" s="293">
        <f t="shared" si="777"/>
        <v>0</v>
      </c>
      <c r="Q876" s="293">
        <f t="shared" si="777"/>
        <v>0</v>
      </c>
      <c r="R876" s="296">
        <f t="shared" si="690"/>
        <v>0</v>
      </c>
      <c r="S876" s="293">
        <f t="shared" ref="S876:Z876" si="778">+S877</f>
        <v>0</v>
      </c>
      <c r="T876" s="293">
        <f t="shared" si="778"/>
        <v>0</v>
      </c>
      <c r="U876" s="293">
        <f t="shared" si="778"/>
        <v>0</v>
      </c>
      <c r="V876" s="293">
        <f t="shared" si="778"/>
        <v>0</v>
      </c>
      <c r="W876" s="293">
        <f t="shared" si="778"/>
        <v>0</v>
      </c>
      <c r="X876" s="293">
        <f t="shared" si="778"/>
        <v>0</v>
      </c>
      <c r="Y876" s="293">
        <f t="shared" si="778"/>
        <v>0</v>
      </c>
      <c r="Z876" s="293">
        <f t="shared" si="778"/>
        <v>0</v>
      </c>
      <c r="AA876" s="296">
        <f t="shared" si="635"/>
        <v>0</v>
      </c>
      <c r="AB876" s="296">
        <f t="shared" si="577"/>
        <v>0</v>
      </c>
      <c r="AC876" s="36" t="e">
        <f t="shared" si="650"/>
        <v>#DIV/0!</v>
      </c>
    </row>
    <row r="877" spans="1:29" ht="28.5" hidden="1" x14ac:dyDescent="0.2">
      <c r="B877" s="143" t="s">
        <v>2519</v>
      </c>
      <c r="C877" s="139" t="s">
        <v>2518</v>
      </c>
      <c r="D877" s="295"/>
      <c r="E877" s="291">
        <f>SUM('ADICIONES  2018'!C877:K877)</f>
        <v>0</v>
      </c>
      <c r="F877" s="295"/>
      <c r="G877" s="295"/>
      <c r="H877" s="295"/>
      <c r="I877" s="295"/>
      <c r="J877" s="295"/>
      <c r="K877" s="292">
        <f t="shared" si="614"/>
        <v>0</v>
      </c>
      <c r="L877" s="295"/>
      <c r="M877" s="295"/>
      <c r="N877" s="295"/>
      <c r="O877" s="295"/>
      <c r="P877" s="295"/>
      <c r="Q877" s="295"/>
      <c r="R877" s="296">
        <f t="shared" si="690"/>
        <v>0</v>
      </c>
      <c r="S877" s="295"/>
      <c r="T877" s="295"/>
      <c r="U877" s="295"/>
      <c r="V877" s="295"/>
      <c r="W877" s="295"/>
      <c r="X877" s="295"/>
      <c r="Y877" s="295"/>
      <c r="Z877" s="295"/>
      <c r="AA877" s="292">
        <f t="shared" si="635"/>
        <v>0</v>
      </c>
      <c r="AB877" s="292">
        <f t="shared" si="577"/>
        <v>0</v>
      </c>
      <c r="AC877" s="37" t="e">
        <f t="shared" si="650"/>
        <v>#DIV/0!</v>
      </c>
    </row>
    <row r="878" spans="1:29" s="79" customFormat="1" ht="31.5" x14ac:dyDescent="0.2">
      <c r="A878" s="412"/>
      <c r="B878" s="135" t="s">
        <v>1806</v>
      </c>
      <c r="C878" s="140" t="s">
        <v>2313</v>
      </c>
      <c r="D878" s="106">
        <f>+D879</f>
        <v>0</v>
      </c>
      <c r="E878" s="106">
        <f>SUM('ADICIONES  2018'!C878:K878)</f>
        <v>28847892.09</v>
      </c>
      <c r="F878" s="106">
        <f t="shared" ref="F878:J878" si="779">+F879</f>
        <v>0</v>
      </c>
      <c r="G878" s="106">
        <f t="shared" si="779"/>
        <v>0</v>
      </c>
      <c r="H878" s="106">
        <f t="shared" si="779"/>
        <v>0</v>
      </c>
      <c r="I878" s="106">
        <f t="shared" si="779"/>
        <v>0</v>
      </c>
      <c r="J878" s="106">
        <f t="shared" si="779"/>
        <v>0</v>
      </c>
      <c r="K878" s="290">
        <f t="shared" si="614"/>
        <v>28847892.09</v>
      </c>
      <c r="L878" s="106">
        <f t="shared" ref="L878:Q878" si="780">+L879</f>
        <v>0</v>
      </c>
      <c r="M878" s="106">
        <f t="shared" si="780"/>
        <v>0</v>
      </c>
      <c r="N878" s="106">
        <f t="shared" si="780"/>
        <v>0</v>
      </c>
      <c r="O878" s="106">
        <f t="shared" si="780"/>
        <v>0</v>
      </c>
      <c r="P878" s="106">
        <f t="shared" si="780"/>
        <v>28847892.09</v>
      </c>
      <c r="Q878" s="106">
        <f t="shared" si="780"/>
        <v>0</v>
      </c>
      <c r="R878" s="290">
        <f t="shared" si="690"/>
        <v>28847892.09</v>
      </c>
      <c r="S878" s="106">
        <f t="shared" ref="S878:Z878" si="781">+S879</f>
        <v>0</v>
      </c>
      <c r="T878" s="106">
        <f t="shared" si="781"/>
        <v>0</v>
      </c>
      <c r="U878" s="106">
        <f t="shared" si="781"/>
        <v>0</v>
      </c>
      <c r="V878" s="106">
        <f t="shared" si="781"/>
        <v>0</v>
      </c>
      <c r="W878" s="106">
        <f t="shared" si="781"/>
        <v>0</v>
      </c>
      <c r="X878" s="106">
        <f t="shared" si="781"/>
        <v>0</v>
      </c>
      <c r="Y878" s="106">
        <f t="shared" si="781"/>
        <v>0</v>
      </c>
      <c r="Z878" s="106">
        <f t="shared" si="781"/>
        <v>0</v>
      </c>
      <c r="AA878" s="296">
        <f t="shared" si="635"/>
        <v>0</v>
      </c>
      <c r="AB878" s="296">
        <f t="shared" si="577"/>
        <v>28847892.09</v>
      </c>
      <c r="AC878" s="36">
        <f t="shared" si="650"/>
        <v>1</v>
      </c>
    </row>
    <row r="879" spans="1:29" ht="28.5" x14ac:dyDescent="0.2">
      <c r="B879" s="143" t="s">
        <v>2314</v>
      </c>
      <c r="C879" s="139" t="s">
        <v>2315</v>
      </c>
      <c r="D879" s="295"/>
      <c r="E879" s="291">
        <f>SUM('ADICIONES  2018'!C879:K879)</f>
        <v>28847892.09</v>
      </c>
      <c r="F879" s="295"/>
      <c r="G879" s="295"/>
      <c r="H879" s="295"/>
      <c r="I879" s="295"/>
      <c r="J879" s="295"/>
      <c r="K879" s="292">
        <f t="shared" si="614"/>
        <v>28847892.09</v>
      </c>
      <c r="L879" s="295"/>
      <c r="M879" s="295"/>
      <c r="N879" s="295"/>
      <c r="O879" s="295"/>
      <c r="P879" s="295">
        <v>28847892.09</v>
      </c>
      <c r="Q879" s="295"/>
      <c r="R879" s="292">
        <f t="shared" si="690"/>
        <v>28847892.09</v>
      </c>
      <c r="S879" s="295"/>
      <c r="T879" s="295"/>
      <c r="U879" s="295"/>
      <c r="V879" s="295"/>
      <c r="W879" s="295"/>
      <c r="X879" s="295"/>
      <c r="Y879" s="295"/>
      <c r="Z879" s="295"/>
      <c r="AA879" s="292">
        <f t="shared" si="635"/>
        <v>0</v>
      </c>
      <c r="AB879" s="292">
        <f t="shared" si="577"/>
        <v>28847892.09</v>
      </c>
      <c r="AC879" s="37">
        <f t="shared" si="650"/>
        <v>1</v>
      </c>
    </row>
    <row r="880" spans="1:29" s="5" customFormat="1" ht="31.5" hidden="1" x14ac:dyDescent="0.2">
      <c r="A880" s="159"/>
      <c r="B880" s="135" t="s">
        <v>2520</v>
      </c>
      <c r="C880" s="140" t="s">
        <v>2521</v>
      </c>
      <c r="D880" s="293">
        <f>+D881</f>
        <v>0</v>
      </c>
      <c r="E880" s="106">
        <f>SUM('ADICIONES  2018'!C880:K880)</f>
        <v>0</v>
      </c>
      <c r="F880" s="293">
        <f t="shared" ref="F880:J880" si="782">+F881</f>
        <v>0</v>
      </c>
      <c r="G880" s="293">
        <f t="shared" si="782"/>
        <v>0</v>
      </c>
      <c r="H880" s="293">
        <f t="shared" si="782"/>
        <v>0</v>
      </c>
      <c r="I880" s="293">
        <f t="shared" si="782"/>
        <v>0</v>
      </c>
      <c r="J880" s="293">
        <f t="shared" si="782"/>
        <v>0</v>
      </c>
      <c r="K880" s="296">
        <f t="shared" si="614"/>
        <v>0</v>
      </c>
      <c r="L880" s="293">
        <f t="shared" ref="L880:Q880" si="783">+L881</f>
        <v>0</v>
      </c>
      <c r="M880" s="293">
        <f t="shared" si="783"/>
        <v>0</v>
      </c>
      <c r="N880" s="293">
        <f t="shared" si="783"/>
        <v>0</v>
      </c>
      <c r="O880" s="293">
        <f t="shared" si="783"/>
        <v>0</v>
      </c>
      <c r="P880" s="293">
        <f t="shared" si="783"/>
        <v>0</v>
      </c>
      <c r="Q880" s="293">
        <f t="shared" si="783"/>
        <v>0</v>
      </c>
      <c r="R880" s="296">
        <f t="shared" si="690"/>
        <v>0</v>
      </c>
      <c r="S880" s="293">
        <f t="shared" ref="S880:Z880" si="784">+S881</f>
        <v>0</v>
      </c>
      <c r="T880" s="293">
        <f t="shared" si="784"/>
        <v>0</v>
      </c>
      <c r="U880" s="293">
        <f t="shared" si="784"/>
        <v>0</v>
      </c>
      <c r="V880" s="293">
        <f t="shared" si="784"/>
        <v>0</v>
      </c>
      <c r="W880" s="293">
        <f t="shared" si="784"/>
        <v>0</v>
      </c>
      <c r="X880" s="293">
        <f t="shared" si="784"/>
        <v>0</v>
      </c>
      <c r="Y880" s="293">
        <f t="shared" si="784"/>
        <v>0</v>
      </c>
      <c r="Z880" s="293">
        <f t="shared" si="784"/>
        <v>0</v>
      </c>
      <c r="AA880" s="296">
        <f t="shared" si="635"/>
        <v>0</v>
      </c>
      <c r="AB880" s="296">
        <f t="shared" si="577"/>
        <v>0</v>
      </c>
      <c r="AC880" s="36" t="e">
        <f t="shared" si="650"/>
        <v>#DIV/0!</v>
      </c>
    </row>
    <row r="881" spans="1:29" ht="28.5" hidden="1" x14ac:dyDescent="0.2">
      <c r="B881" s="143" t="s">
        <v>2522</v>
      </c>
      <c r="C881" s="139" t="s">
        <v>2521</v>
      </c>
      <c r="D881" s="295"/>
      <c r="E881" s="291">
        <f>SUM('ADICIONES  2018'!C881:K881)</f>
        <v>0</v>
      </c>
      <c r="F881" s="295"/>
      <c r="G881" s="295"/>
      <c r="H881" s="295"/>
      <c r="I881" s="295"/>
      <c r="J881" s="295"/>
      <c r="K881" s="292">
        <f t="shared" si="614"/>
        <v>0</v>
      </c>
      <c r="L881" s="295"/>
      <c r="M881" s="295"/>
      <c r="N881" s="295"/>
      <c r="O881" s="295"/>
      <c r="P881" s="295"/>
      <c r="Q881" s="295"/>
      <c r="R881" s="292">
        <f t="shared" si="690"/>
        <v>0</v>
      </c>
      <c r="S881" s="295"/>
      <c r="T881" s="295"/>
      <c r="U881" s="295"/>
      <c r="V881" s="295"/>
      <c r="W881" s="295"/>
      <c r="X881" s="295"/>
      <c r="Y881" s="295"/>
      <c r="Z881" s="295"/>
      <c r="AA881" s="292">
        <f t="shared" si="635"/>
        <v>0</v>
      </c>
      <c r="AB881" s="292">
        <f t="shared" si="577"/>
        <v>0</v>
      </c>
      <c r="AC881" s="37" t="e">
        <f t="shared" si="650"/>
        <v>#DIV/0!</v>
      </c>
    </row>
    <row r="882" spans="1:29" s="5" customFormat="1" ht="31.5" hidden="1" x14ac:dyDescent="0.2">
      <c r="A882" s="159"/>
      <c r="B882" s="135" t="s">
        <v>2523</v>
      </c>
      <c r="C882" s="140" t="s">
        <v>2524</v>
      </c>
      <c r="D882" s="293">
        <f>+D883</f>
        <v>0</v>
      </c>
      <c r="E882" s="106">
        <f>SUM('ADICIONES  2018'!C882:K882)</f>
        <v>0</v>
      </c>
      <c r="F882" s="293">
        <f t="shared" ref="F882:J882" si="785">+F883</f>
        <v>0</v>
      </c>
      <c r="G882" s="293">
        <f t="shared" si="785"/>
        <v>0</v>
      </c>
      <c r="H882" s="293">
        <f t="shared" si="785"/>
        <v>0</v>
      </c>
      <c r="I882" s="293">
        <f t="shared" si="785"/>
        <v>0</v>
      </c>
      <c r="J882" s="293">
        <f t="shared" si="785"/>
        <v>0</v>
      </c>
      <c r="K882" s="296">
        <f t="shared" si="614"/>
        <v>0</v>
      </c>
      <c r="L882" s="293">
        <f t="shared" ref="L882:Q882" si="786">+L883</f>
        <v>0</v>
      </c>
      <c r="M882" s="293">
        <f t="shared" si="786"/>
        <v>0</v>
      </c>
      <c r="N882" s="293">
        <f t="shared" si="786"/>
        <v>0</v>
      </c>
      <c r="O882" s="293">
        <f t="shared" si="786"/>
        <v>0</v>
      </c>
      <c r="P882" s="293">
        <f t="shared" si="786"/>
        <v>0</v>
      </c>
      <c r="Q882" s="293">
        <f t="shared" si="786"/>
        <v>0</v>
      </c>
      <c r="R882" s="296">
        <f t="shared" si="690"/>
        <v>0</v>
      </c>
      <c r="S882" s="293">
        <f t="shared" ref="S882:Z882" si="787">+S883</f>
        <v>0</v>
      </c>
      <c r="T882" s="293">
        <f t="shared" si="787"/>
        <v>0</v>
      </c>
      <c r="U882" s="293">
        <f t="shared" si="787"/>
        <v>0</v>
      </c>
      <c r="V882" s="293">
        <f t="shared" si="787"/>
        <v>0</v>
      </c>
      <c r="W882" s="293">
        <f t="shared" si="787"/>
        <v>0</v>
      </c>
      <c r="X882" s="293">
        <f t="shared" si="787"/>
        <v>0</v>
      </c>
      <c r="Y882" s="293">
        <f t="shared" si="787"/>
        <v>0</v>
      </c>
      <c r="Z882" s="293">
        <f t="shared" si="787"/>
        <v>0</v>
      </c>
      <c r="AA882" s="296">
        <f t="shared" si="635"/>
        <v>0</v>
      </c>
      <c r="AB882" s="296">
        <f t="shared" si="577"/>
        <v>0</v>
      </c>
      <c r="AC882" s="36" t="e">
        <f t="shared" si="650"/>
        <v>#DIV/0!</v>
      </c>
    </row>
    <row r="883" spans="1:29" ht="28.5" hidden="1" x14ac:dyDescent="0.2">
      <c r="B883" s="143" t="s">
        <v>2525</v>
      </c>
      <c r="C883" s="139" t="s">
        <v>2524</v>
      </c>
      <c r="D883" s="295"/>
      <c r="E883" s="291">
        <f>SUM('ADICIONES  2018'!C883:K883)</f>
        <v>0</v>
      </c>
      <c r="F883" s="295"/>
      <c r="G883" s="295"/>
      <c r="H883" s="295"/>
      <c r="I883" s="295"/>
      <c r="J883" s="295"/>
      <c r="K883" s="292">
        <f t="shared" si="614"/>
        <v>0</v>
      </c>
      <c r="L883" s="295"/>
      <c r="M883" s="295"/>
      <c r="N883" s="295"/>
      <c r="O883" s="295"/>
      <c r="P883" s="295"/>
      <c r="Q883" s="295"/>
      <c r="R883" s="292">
        <f t="shared" si="690"/>
        <v>0</v>
      </c>
      <c r="S883" s="295"/>
      <c r="T883" s="295"/>
      <c r="U883" s="295"/>
      <c r="V883" s="295"/>
      <c r="W883" s="295"/>
      <c r="X883" s="295"/>
      <c r="Y883" s="295"/>
      <c r="Z883" s="295"/>
      <c r="AA883" s="292">
        <f t="shared" si="635"/>
        <v>0</v>
      </c>
      <c r="AB883" s="292">
        <f t="shared" si="577"/>
        <v>0</v>
      </c>
      <c r="AC883" s="37" t="e">
        <f t="shared" si="650"/>
        <v>#DIV/0!</v>
      </c>
    </row>
    <row r="884" spans="1:29" s="5" customFormat="1" ht="31.5" hidden="1" x14ac:dyDescent="0.2">
      <c r="A884" s="159"/>
      <c r="B884" s="135" t="s">
        <v>2526</v>
      </c>
      <c r="C884" s="140" t="s">
        <v>2527</v>
      </c>
      <c r="D884" s="293">
        <f>+D885</f>
        <v>0</v>
      </c>
      <c r="E884" s="106">
        <f>SUM('ADICIONES  2018'!C884:K884)</f>
        <v>0</v>
      </c>
      <c r="F884" s="293">
        <f t="shared" ref="F884:J884" si="788">+F885</f>
        <v>0</v>
      </c>
      <c r="G884" s="293">
        <f t="shared" si="788"/>
        <v>0</v>
      </c>
      <c r="H884" s="293">
        <f t="shared" si="788"/>
        <v>0</v>
      </c>
      <c r="I884" s="293">
        <f t="shared" si="788"/>
        <v>0</v>
      </c>
      <c r="J884" s="293">
        <f t="shared" si="788"/>
        <v>0</v>
      </c>
      <c r="K884" s="296">
        <f t="shared" si="614"/>
        <v>0</v>
      </c>
      <c r="L884" s="293">
        <f t="shared" ref="L884:Q884" si="789">+L885</f>
        <v>0</v>
      </c>
      <c r="M884" s="293">
        <f t="shared" si="789"/>
        <v>0</v>
      </c>
      <c r="N884" s="293">
        <f t="shared" si="789"/>
        <v>0</v>
      </c>
      <c r="O884" s="293">
        <f t="shared" si="789"/>
        <v>0</v>
      </c>
      <c r="P884" s="293">
        <f t="shared" si="789"/>
        <v>0</v>
      </c>
      <c r="Q884" s="293">
        <f t="shared" si="789"/>
        <v>0</v>
      </c>
      <c r="R884" s="296">
        <f t="shared" si="690"/>
        <v>0</v>
      </c>
      <c r="S884" s="293">
        <f t="shared" ref="S884:Z884" si="790">+S885</f>
        <v>0</v>
      </c>
      <c r="T884" s="293">
        <f t="shared" si="790"/>
        <v>0</v>
      </c>
      <c r="U884" s="293">
        <f t="shared" si="790"/>
        <v>0</v>
      </c>
      <c r="V884" s="293">
        <f t="shared" si="790"/>
        <v>0</v>
      </c>
      <c r="W884" s="293">
        <f t="shared" si="790"/>
        <v>0</v>
      </c>
      <c r="X884" s="293">
        <f t="shared" si="790"/>
        <v>0</v>
      </c>
      <c r="Y884" s="293">
        <f t="shared" si="790"/>
        <v>0</v>
      </c>
      <c r="Z884" s="293">
        <f t="shared" si="790"/>
        <v>0</v>
      </c>
      <c r="AA884" s="296">
        <f t="shared" si="635"/>
        <v>0</v>
      </c>
      <c r="AB884" s="296">
        <f t="shared" si="577"/>
        <v>0</v>
      </c>
      <c r="AC884" s="36" t="e">
        <f t="shared" si="650"/>
        <v>#DIV/0!</v>
      </c>
    </row>
    <row r="885" spans="1:29" ht="28.5" hidden="1" x14ac:dyDescent="0.2">
      <c r="B885" s="143" t="s">
        <v>2528</v>
      </c>
      <c r="C885" s="139" t="s">
        <v>2527</v>
      </c>
      <c r="D885" s="295"/>
      <c r="E885" s="291">
        <f>SUM('ADICIONES  2018'!C885:K885)</f>
        <v>0</v>
      </c>
      <c r="F885" s="295"/>
      <c r="G885" s="295"/>
      <c r="H885" s="295"/>
      <c r="I885" s="295"/>
      <c r="J885" s="295"/>
      <c r="K885" s="292">
        <f t="shared" si="614"/>
        <v>0</v>
      </c>
      <c r="L885" s="295"/>
      <c r="M885" s="295"/>
      <c r="N885" s="295"/>
      <c r="O885" s="295"/>
      <c r="P885" s="295"/>
      <c r="Q885" s="295"/>
      <c r="R885" s="292">
        <f t="shared" si="690"/>
        <v>0</v>
      </c>
      <c r="S885" s="295"/>
      <c r="T885" s="295"/>
      <c r="U885" s="295"/>
      <c r="V885" s="295"/>
      <c r="W885" s="295"/>
      <c r="X885" s="295"/>
      <c r="Y885" s="295"/>
      <c r="Z885" s="295"/>
      <c r="AA885" s="292">
        <f t="shared" si="635"/>
        <v>0</v>
      </c>
      <c r="AB885" s="292">
        <f t="shared" si="577"/>
        <v>0</v>
      </c>
      <c r="AC885" s="37" t="e">
        <f t="shared" si="650"/>
        <v>#DIV/0!</v>
      </c>
    </row>
    <row r="886" spans="1:29" s="5" customFormat="1" ht="31.5" hidden="1" x14ac:dyDescent="0.2">
      <c r="A886" s="159"/>
      <c r="B886" s="135" t="s">
        <v>2529</v>
      </c>
      <c r="C886" s="140" t="s">
        <v>2530</v>
      </c>
      <c r="D886" s="293">
        <f>+D887</f>
        <v>0</v>
      </c>
      <c r="E886" s="106">
        <f>SUM('ADICIONES  2018'!C886:K886)</f>
        <v>0</v>
      </c>
      <c r="F886" s="293">
        <f t="shared" ref="F886:J886" si="791">+F887</f>
        <v>0</v>
      </c>
      <c r="G886" s="293">
        <f t="shared" si="791"/>
        <v>0</v>
      </c>
      <c r="H886" s="293">
        <f t="shared" si="791"/>
        <v>0</v>
      </c>
      <c r="I886" s="293">
        <f t="shared" si="791"/>
        <v>0</v>
      </c>
      <c r="J886" s="293">
        <f t="shared" si="791"/>
        <v>0</v>
      </c>
      <c r="K886" s="296">
        <f t="shared" si="614"/>
        <v>0</v>
      </c>
      <c r="L886" s="293">
        <f t="shared" ref="L886:Q886" si="792">+L887</f>
        <v>0</v>
      </c>
      <c r="M886" s="293">
        <f t="shared" si="792"/>
        <v>0</v>
      </c>
      <c r="N886" s="293">
        <f t="shared" si="792"/>
        <v>0</v>
      </c>
      <c r="O886" s="293">
        <f t="shared" si="792"/>
        <v>0</v>
      </c>
      <c r="P886" s="293">
        <f t="shared" si="792"/>
        <v>0</v>
      </c>
      <c r="Q886" s="293">
        <f t="shared" si="792"/>
        <v>0</v>
      </c>
      <c r="R886" s="296">
        <f t="shared" si="690"/>
        <v>0</v>
      </c>
      <c r="S886" s="293">
        <f t="shared" ref="S886:Z886" si="793">+S887</f>
        <v>0</v>
      </c>
      <c r="T886" s="293">
        <f t="shared" si="793"/>
        <v>0</v>
      </c>
      <c r="U886" s="293">
        <f t="shared" si="793"/>
        <v>0</v>
      </c>
      <c r="V886" s="293">
        <f t="shared" si="793"/>
        <v>0</v>
      </c>
      <c r="W886" s="293">
        <f t="shared" si="793"/>
        <v>0</v>
      </c>
      <c r="X886" s="293">
        <f t="shared" si="793"/>
        <v>0</v>
      </c>
      <c r="Y886" s="293">
        <f t="shared" si="793"/>
        <v>0</v>
      </c>
      <c r="Z886" s="293">
        <f t="shared" si="793"/>
        <v>0</v>
      </c>
      <c r="AA886" s="296">
        <f t="shared" si="635"/>
        <v>0</v>
      </c>
      <c r="AB886" s="296">
        <f t="shared" si="577"/>
        <v>0</v>
      </c>
      <c r="AC886" s="36" t="e">
        <f t="shared" si="650"/>
        <v>#DIV/0!</v>
      </c>
    </row>
    <row r="887" spans="1:29" ht="28.5" hidden="1" x14ac:dyDescent="0.2">
      <c r="B887" s="143" t="s">
        <v>2531</v>
      </c>
      <c r="C887" s="139" t="s">
        <v>2530</v>
      </c>
      <c r="D887" s="295"/>
      <c r="E887" s="291">
        <f>SUM('ADICIONES  2018'!C887:K887)</f>
        <v>0</v>
      </c>
      <c r="F887" s="295"/>
      <c r="G887" s="295"/>
      <c r="H887" s="295"/>
      <c r="I887" s="295"/>
      <c r="J887" s="295"/>
      <c r="K887" s="292">
        <f t="shared" si="614"/>
        <v>0</v>
      </c>
      <c r="L887" s="295"/>
      <c r="M887" s="295"/>
      <c r="N887" s="295"/>
      <c r="O887" s="295"/>
      <c r="P887" s="295"/>
      <c r="Q887" s="295"/>
      <c r="R887" s="292">
        <f t="shared" si="690"/>
        <v>0</v>
      </c>
      <c r="S887" s="295"/>
      <c r="T887" s="295"/>
      <c r="U887" s="295"/>
      <c r="V887" s="295"/>
      <c r="W887" s="295"/>
      <c r="X887" s="295"/>
      <c r="Y887" s="295"/>
      <c r="Z887" s="295"/>
      <c r="AA887" s="292">
        <f t="shared" si="635"/>
        <v>0</v>
      </c>
      <c r="AB887" s="292">
        <f t="shared" si="577"/>
        <v>0</v>
      </c>
      <c r="AC887" s="37" t="e">
        <f t="shared" si="650"/>
        <v>#DIV/0!</v>
      </c>
    </row>
    <row r="888" spans="1:29" s="79" customFormat="1" ht="31.5" hidden="1" x14ac:dyDescent="0.2">
      <c r="A888" s="429"/>
      <c r="B888" s="135" t="s">
        <v>2641</v>
      </c>
      <c r="C888" s="140" t="s">
        <v>2643</v>
      </c>
      <c r="D888" s="106">
        <f>+D889</f>
        <v>0</v>
      </c>
      <c r="E888" s="106">
        <f>SUM('ADICIONES  2018'!C888:K888)</f>
        <v>0</v>
      </c>
      <c r="F888" s="106">
        <f t="shared" ref="F888:J888" si="794">+F889</f>
        <v>0</v>
      </c>
      <c r="G888" s="106">
        <f t="shared" si="794"/>
        <v>0</v>
      </c>
      <c r="H888" s="106">
        <f t="shared" si="794"/>
        <v>0</v>
      </c>
      <c r="I888" s="106">
        <f t="shared" si="794"/>
        <v>0</v>
      </c>
      <c r="J888" s="106">
        <f t="shared" si="794"/>
        <v>0</v>
      </c>
      <c r="K888" s="290">
        <f t="shared" ref="K888:K889" si="795">+D888+E888-F888+G888-H888</f>
        <v>0</v>
      </c>
      <c r="L888" s="106">
        <f t="shared" ref="L888:Q888" si="796">+L889</f>
        <v>0</v>
      </c>
      <c r="M888" s="106">
        <f t="shared" si="796"/>
        <v>0</v>
      </c>
      <c r="N888" s="106">
        <f t="shared" si="796"/>
        <v>0</v>
      </c>
      <c r="O888" s="106">
        <f t="shared" si="796"/>
        <v>0</v>
      </c>
      <c r="P888" s="106">
        <f t="shared" si="796"/>
        <v>0</v>
      </c>
      <c r="Q888" s="106">
        <f t="shared" si="796"/>
        <v>0</v>
      </c>
      <c r="R888" s="290">
        <f t="shared" si="690"/>
        <v>0</v>
      </c>
      <c r="S888" s="106">
        <f t="shared" ref="S888:Z888" si="797">+S889</f>
        <v>0</v>
      </c>
      <c r="T888" s="106">
        <f t="shared" si="797"/>
        <v>0</v>
      </c>
      <c r="U888" s="106">
        <f t="shared" si="797"/>
        <v>0</v>
      </c>
      <c r="V888" s="106">
        <f t="shared" si="797"/>
        <v>0</v>
      </c>
      <c r="W888" s="106">
        <f t="shared" si="797"/>
        <v>0</v>
      </c>
      <c r="X888" s="106">
        <f t="shared" si="797"/>
        <v>0</v>
      </c>
      <c r="Y888" s="106">
        <f t="shared" si="797"/>
        <v>0</v>
      </c>
      <c r="Z888" s="106">
        <f t="shared" si="797"/>
        <v>0</v>
      </c>
      <c r="AA888" s="290">
        <f t="shared" ref="AA888:AA889" si="798">SUM(S888:Z888)</f>
        <v>0</v>
      </c>
      <c r="AB888" s="290">
        <f t="shared" ref="AB888:AB889" si="799">+R888+AA888</f>
        <v>0</v>
      </c>
      <c r="AC888" s="105" t="e">
        <f t="shared" ref="AC888:AC889" si="800">+AB888/K888</f>
        <v>#DIV/0!</v>
      </c>
    </row>
    <row r="889" spans="1:29" ht="28.5" hidden="1" x14ac:dyDescent="0.2">
      <c r="A889" s="430"/>
      <c r="B889" s="143" t="s">
        <v>2642</v>
      </c>
      <c r="C889" s="139" t="s">
        <v>2643</v>
      </c>
      <c r="D889" s="295"/>
      <c r="E889" s="291">
        <f>SUM('ADICIONES  2018'!C889:K889)</f>
        <v>0</v>
      </c>
      <c r="F889" s="295"/>
      <c r="G889" s="295"/>
      <c r="H889" s="295"/>
      <c r="I889" s="295"/>
      <c r="J889" s="295"/>
      <c r="K889" s="292">
        <f t="shared" si="795"/>
        <v>0</v>
      </c>
      <c r="L889" s="295"/>
      <c r="M889" s="295"/>
      <c r="N889" s="295"/>
      <c r="O889" s="295"/>
      <c r="P889" s="295"/>
      <c r="Q889" s="295"/>
      <c r="R889" s="292">
        <f t="shared" si="690"/>
        <v>0</v>
      </c>
      <c r="S889" s="295"/>
      <c r="T889" s="295"/>
      <c r="U889" s="295"/>
      <c r="V889" s="295"/>
      <c r="W889" s="295"/>
      <c r="X889" s="295"/>
      <c r="Y889" s="295"/>
      <c r="Z889" s="295"/>
      <c r="AA889" s="292">
        <f t="shared" si="798"/>
        <v>0</v>
      </c>
      <c r="AB889" s="292">
        <f t="shared" si="799"/>
        <v>0</v>
      </c>
      <c r="AC889" s="37" t="e">
        <f t="shared" si="800"/>
        <v>#DIV/0!</v>
      </c>
    </row>
    <row r="890" spans="1:29" s="5" customFormat="1" ht="47.25" x14ac:dyDescent="0.2">
      <c r="A890" s="159"/>
      <c r="B890" s="135" t="s">
        <v>2387</v>
      </c>
      <c r="C890" s="140" t="s">
        <v>2388</v>
      </c>
      <c r="D890" s="148">
        <f>+D891</f>
        <v>0</v>
      </c>
      <c r="E890" s="106">
        <f>SUM('ADICIONES  2018'!C890:K890)</f>
        <v>28539447.239999998</v>
      </c>
      <c r="F890" s="148">
        <f t="shared" ref="F890:J890" si="801">+F891</f>
        <v>0</v>
      </c>
      <c r="G890" s="148">
        <f t="shared" si="801"/>
        <v>0</v>
      </c>
      <c r="H890" s="148">
        <f t="shared" si="801"/>
        <v>0</v>
      </c>
      <c r="I890" s="148">
        <f t="shared" si="801"/>
        <v>0</v>
      </c>
      <c r="J890" s="148">
        <f t="shared" si="801"/>
        <v>0</v>
      </c>
      <c r="K890" s="296">
        <f t="shared" si="614"/>
        <v>28539447.239999998</v>
      </c>
      <c r="L890" s="148">
        <f t="shared" ref="L890:Q890" si="802">+L891</f>
        <v>0</v>
      </c>
      <c r="M890" s="148">
        <f t="shared" si="802"/>
        <v>0</v>
      </c>
      <c r="N890" s="148">
        <f t="shared" si="802"/>
        <v>0</v>
      </c>
      <c r="O890" s="148">
        <f t="shared" si="802"/>
        <v>0</v>
      </c>
      <c r="P890" s="148">
        <f t="shared" si="802"/>
        <v>0</v>
      </c>
      <c r="Q890" s="148">
        <f t="shared" si="802"/>
        <v>0</v>
      </c>
      <c r="R890" s="296">
        <f t="shared" si="690"/>
        <v>0</v>
      </c>
      <c r="S890" s="148">
        <f t="shared" ref="S890:Z890" si="803">+S891</f>
        <v>0</v>
      </c>
      <c r="T890" s="148">
        <f t="shared" si="803"/>
        <v>0</v>
      </c>
      <c r="U890" s="148">
        <f t="shared" si="803"/>
        <v>28539447.239999998</v>
      </c>
      <c r="V890" s="148">
        <f t="shared" si="803"/>
        <v>0</v>
      </c>
      <c r="W890" s="148">
        <f t="shared" si="803"/>
        <v>0</v>
      </c>
      <c r="X890" s="148">
        <f t="shared" si="803"/>
        <v>0</v>
      </c>
      <c r="Y890" s="148">
        <f t="shared" si="803"/>
        <v>0</v>
      </c>
      <c r="Z890" s="148">
        <f t="shared" si="803"/>
        <v>0</v>
      </c>
      <c r="AA890" s="296">
        <f t="shared" si="635"/>
        <v>28539447.239999998</v>
      </c>
      <c r="AB890" s="296">
        <f t="shared" si="577"/>
        <v>28539447.239999998</v>
      </c>
      <c r="AC890" s="36">
        <f t="shared" si="650"/>
        <v>1</v>
      </c>
    </row>
    <row r="891" spans="1:29" ht="28.5" x14ac:dyDescent="0.2">
      <c r="B891" s="143" t="s">
        <v>2389</v>
      </c>
      <c r="C891" s="139" t="s">
        <v>2388</v>
      </c>
      <c r="D891" s="295"/>
      <c r="E891" s="291">
        <f>SUM('ADICIONES  2018'!C891:K891)</f>
        <v>28539447.239999998</v>
      </c>
      <c r="F891" s="295"/>
      <c r="G891" s="295"/>
      <c r="H891" s="295"/>
      <c r="I891" s="295"/>
      <c r="J891" s="295"/>
      <c r="K891" s="292">
        <f t="shared" si="614"/>
        <v>28539447.239999998</v>
      </c>
      <c r="L891" s="295"/>
      <c r="M891" s="295"/>
      <c r="N891" s="295"/>
      <c r="O891" s="295"/>
      <c r="P891" s="295"/>
      <c r="Q891" s="295"/>
      <c r="R891" s="292">
        <f t="shared" si="690"/>
        <v>0</v>
      </c>
      <c r="S891" s="295"/>
      <c r="T891" s="295"/>
      <c r="U891" s="295">
        <v>28539447.239999998</v>
      </c>
      <c r="V891" s="295"/>
      <c r="W891" s="295"/>
      <c r="X891" s="295"/>
      <c r="Y891" s="295"/>
      <c r="Z891" s="295"/>
      <c r="AA891" s="292">
        <f t="shared" si="635"/>
        <v>28539447.239999998</v>
      </c>
      <c r="AB891" s="292">
        <f t="shared" si="577"/>
        <v>28539447.239999998</v>
      </c>
      <c r="AC891" s="37">
        <f t="shared" si="650"/>
        <v>1</v>
      </c>
    </row>
    <row r="892" spans="1:29" s="5" customFormat="1" ht="47.25" x14ac:dyDescent="0.2">
      <c r="A892" s="159"/>
      <c r="B892" s="135" t="s">
        <v>2390</v>
      </c>
      <c r="C892" s="140" t="s">
        <v>2391</v>
      </c>
      <c r="D892" s="293">
        <f>+D893</f>
        <v>0</v>
      </c>
      <c r="E892" s="106">
        <f>SUM('ADICIONES  2018'!C892:K892)</f>
        <v>261409462.30000001</v>
      </c>
      <c r="F892" s="293">
        <f t="shared" ref="F892:J892" si="804">+F893</f>
        <v>0</v>
      </c>
      <c r="G892" s="293">
        <f t="shared" si="804"/>
        <v>0</v>
      </c>
      <c r="H892" s="293">
        <f t="shared" si="804"/>
        <v>0</v>
      </c>
      <c r="I892" s="293">
        <f t="shared" si="804"/>
        <v>0</v>
      </c>
      <c r="J892" s="293">
        <f t="shared" si="804"/>
        <v>0</v>
      </c>
      <c r="K892" s="296">
        <f t="shared" si="614"/>
        <v>261409462.30000001</v>
      </c>
      <c r="L892" s="293">
        <f t="shared" ref="L892:Q892" si="805">+L893</f>
        <v>0</v>
      </c>
      <c r="M892" s="293">
        <f t="shared" si="805"/>
        <v>0</v>
      </c>
      <c r="N892" s="293">
        <f t="shared" si="805"/>
        <v>0</v>
      </c>
      <c r="O892" s="293">
        <f t="shared" si="805"/>
        <v>0</v>
      </c>
      <c r="P892" s="293">
        <f t="shared" si="805"/>
        <v>0</v>
      </c>
      <c r="Q892" s="293">
        <f t="shared" si="805"/>
        <v>0</v>
      </c>
      <c r="R892" s="296">
        <f t="shared" si="690"/>
        <v>0</v>
      </c>
      <c r="S892" s="293">
        <f t="shared" ref="S892:Z892" si="806">+S893</f>
        <v>0</v>
      </c>
      <c r="T892" s="293">
        <f t="shared" si="806"/>
        <v>0</v>
      </c>
      <c r="U892" s="293">
        <f t="shared" si="806"/>
        <v>261409462.30000001</v>
      </c>
      <c r="V892" s="293">
        <f t="shared" si="806"/>
        <v>0</v>
      </c>
      <c r="W892" s="293">
        <f t="shared" si="806"/>
        <v>0</v>
      </c>
      <c r="X892" s="293">
        <f t="shared" si="806"/>
        <v>0</v>
      </c>
      <c r="Y892" s="293">
        <f t="shared" si="806"/>
        <v>0</v>
      </c>
      <c r="Z892" s="293">
        <f t="shared" si="806"/>
        <v>0</v>
      </c>
      <c r="AA892" s="296">
        <f t="shared" si="635"/>
        <v>261409462.30000001</v>
      </c>
      <c r="AB892" s="296">
        <f t="shared" si="577"/>
        <v>261409462.30000001</v>
      </c>
      <c r="AC892" s="36">
        <f t="shared" si="650"/>
        <v>1</v>
      </c>
    </row>
    <row r="893" spans="1:29" ht="42.75" x14ac:dyDescent="0.2">
      <c r="B893" s="143" t="s">
        <v>2392</v>
      </c>
      <c r="C893" s="139" t="s">
        <v>2393</v>
      </c>
      <c r="D893" s="295"/>
      <c r="E893" s="291">
        <f>SUM('ADICIONES  2018'!C893:K893)</f>
        <v>261409462.30000001</v>
      </c>
      <c r="F893" s="295"/>
      <c r="G893" s="295"/>
      <c r="H893" s="295"/>
      <c r="I893" s="295"/>
      <c r="J893" s="295"/>
      <c r="K893" s="292">
        <f t="shared" si="614"/>
        <v>261409462.30000001</v>
      </c>
      <c r="L893" s="295"/>
      <c r="M893" s="295"/>
      <c r="N893" s="295"/>
      <c r="O893" s="295"/>
      <c r="P893" s="295"/>
      <c r="Q893" s="295"/>
      <c r="R893" s="292">
        <f t="shared" si="690"/>
        <v>0</v>
      </c>
      <c r="S893" s="295"/>
      <c r="T893" s="295"/>
      <c r="U893" s="295">
        <v>261409462.30000001</v>
      </c>
      <c r="V893" s="295"/>
      <c r="W893" s="295"/>
      <c r="X893" s="295"/>
      <c r="Y893" s="295"/>
      <c r="Z893" s="295"/>
      <c r="AA893" s="292">
        <f t="shared" si="635"/>
        <v>261409462.30000001</v>
      </c>
      <c r="AB893" s="292">
        <f t="shared" si="577"/>
        <v>261409462.30000001</v>
      </c>
      <c r="AC893" s="37">
        <f t="shared" si="650"/>
        <v>1</v>
      </c>
    </row>
    <row r="894" spans="1:29" s="5" customFormat="1" ht="47.25" x14ac:dyDescent="0.2">
      <c r="A894" s="159"/>
      <c r="B894" s="135" t="s">
        <v>2394</v>
      </c>
      <c r="C894" s="140" t="s">
        <v>2395</v>
      </c>
      <c r="D894" s="293">
        <f>+D895</f>
        <v>0</v>
      </c>
      <c r="E894" s="106">
        <f>SUM('ADICIONES  2018'!C894:K894)</f>
        <v>196057096.72</v>
      </c>
      <c r="F894" s="293">
        <f t="shared" ref="F894:J894" si="807">+F895</f>
        <v>0</v>
      </c>
      <c r="G894" s="293">
        <f t="shared" si="807"/>
        <v>0</v>
      </c>
      <c r="H894" s="293">
        <f t="shared" si="807"/>
        <v>0</v>
      </c>
      <c r="I894" s="293">
        <f t="shared" si="807"/>
        <v>0</v>
      </c>
      <c r="J894" s="293">
        <f t="shared" si="807"/>
        <v>0</v>
      </c>
      <c r="K894" s="296">
        <f t="shared" si="614"/>
        <v>196057096.72</v>
      </c>
      <c r="L894" s="293">
        <f t="shared" ref="L894:Q894" si="808">+L895</f>
        <v>0</v>
      </c>
      <c r="M894" s="293">
        <f t="shared" si="808"/>
        <v>0</v>
      </c>
      <c r="N894" s="293">
        <f t="shared" si="808"/>
        <v>0</v>
      </c>
      <c r="O894" s="293">
        <f t="shared" si="808"/>
        <v>0</v>
      </c>
      <c r="P894" s="293">
        <f t="shared" si="808"/>
        <v>0</v>
      </c>
      <c r="Q894" s="293">
        <f t="shared" si="808"/>
        <v>0</v>
      </c>
      <c r="R894" s="296">
        <f t="shared" si="690"/>
        <v>0</v>
      </c>
      <c r="S894" s="293">
        <f t="shared" ref="S894:Z894" si="809">+S895</f>
        <v>0</v>
      </c>
      <c r="T894" s="293">
        <f t="shared" si="809"/>
        <v>0</v>
      </c>
      <c r="U894" s="293">
        <f t="shared" si="809"/>
        <v>196057096.72</v>
      </c>
      <c r="V894" s="293">
        <f t="shared" si="809"/>
        <v>0</v>
      </c>
      <c r="W894" s="293">
        <f t="shared" si="809"/>
        <v>0</v>
      </c>
      <c r="X894" s="293">
        <f t="shared" si="809"/>
        <v>0</v>
      </c>
      <c r="Y894" s="293">
        <f t="shared" si="809"/>
        <v>0</v>
      </c>
      <c r="Z894" s="293">
        <f t="shared" si="809"/>
        <v>0</v>
      </c>
      <c r="AA894" s="296">
        <f t="shared" si="635"/>
        <v>196057096.72</v>
      </c>
      <c r="AB894" s="296">
        <f t="shared" si="577"/>
        <v>196057096.72</v>
      </c>
      <c r="AC894" s="36">
        <f t="shared" si="650"/>
        <v>1</v>
      </c>
    </row>
    <row r="895" spans="1:29" ht="42.75" x14ac:dyDescent="0.2">
      <c r="B895" s="143" t="s">
        <v>2396</v>
      </c>
      <c r="C895" s="139" t="s">
        <v>2395</v>
      </c>
      <c r="D895" s="295"/>
      <c r="E895" s="291">
        <f>SUM('ADICIONES  2018'!C895:K895)</f>
        <v>196057096.72</v>
      </c>
      <c r="F895" s="295"/>
      <c r="G895" s="295"/>
      <c r="H895" s="295"/>
      <c r="I895" s="295"/>
      <c r="J895" s="295"/>
      <c r="K895" s="292">
        <f t="shared" si="614"/>
        <v>196057096.72</v>
      </c>
      <c r="L895" s="295"/>
      <c r="M895" s="295"/>
      <c r="N895" s="295"/>
      <c r="O895" s="295"/>
      <c r="P895" s="295"/>
      <c r="Q895" s="295"/>
      <c r="R895" s="292">
        <f t="shared" si="690"/>
        <v>0</v>
      </c>
      <c r="S895" s="295"/>
      <c r="T895" s="295"/>
      <c r="U895" s="286">
        <v>196057096.72</v>
      </c>
      <c r="V895" s="295"/>
      <c r="W895" s="295"/>
      <c r="X895" s="295"/>
      <c r="Y895" s="295"/>
      <c r="Z895" s="295"/>
      <c r="AA895" s="292">
        <f t="shared" si="635"/>
        <v>196057096.72</v>
      </c>
      <c r="AB895" s="292">
        <f t="shared" si="577"/>
        <v>196057096.72</v>
      </c>
      <c r="AC895" s="37">
        <f t="shared" si="650"/>
        <v>1</v>
      </c>
    </row>
    <row r="896" spans="1:29" s="79" customFormat="1" ht="31.5" x14ac:dyDescent="0.2">
      <c r="A896" s="412"/>
      <c r="B896" s="135" t="s">
        <v>1807</v>
      </c>
      <c r="C896" s="140" t="s">
        <v>2316</v>
      </c>
      <c r="D896" s="106">
        <f>+D897</f>
        <v>0</v>
      </c>
      <c r="E896" s="106">
        <f>SUM('ADICIONES  2018'!C896:K896)</f>
        <v>830627844.66999996</v>
      </c>
      <c r="F896" s="106">
        <f t="shared" ref="F896:J896" si="810">+F897</f>
        <v>0</v>
      </c>
      <c r="G896" s="106">
        <f t="shared" si="810"/>
        <v>0</v>
      </c>
      <c r="H896" s="106">
        <f t="shared" si="810"/>
        <v>0</v>
      </c>
      <c r="I896" s="106">
        <f t="shared" si="810"/>
        <v>0</v>
      </c>
      <c r="J896" s="106">
        <f t="shared" si="810"/>
        <v>0</v>
      </c>
      <c r="K896" s="294">
        <f t="shared" si="614"/>
        <v>830627844.66999996</v>
      </c>
      <c r="L896" s="106">
        <f t="shared" ref="L896:Q896" si="811">+L897</f>
        <v>0</v>
      </c>
      <c r="M896" s="106">
        <f t="shared" si="811"/>
        <v>0</v>
      </c>
      <c r="N896" s="106">
        <f t="shared" si="811"/>
        <v>0</v>
      </c>
      <c r="O896" s="106">
        <f t="shared" si="811"/>
        <v>0</v>
      </c>
      <c r="P896" s="106">
        <f t="shared" si="811"/>
        <v>830627844.66999996</v>
      </c>
      <c r="Q896" s="106">
        <f t="shared" si="811"/>
        <v>0</v>
      </c>
      <c r="R896" s="294">
        <f t="shared" si="690"/>
        <v>830627844.66999996</v>
      </c>
      <c r="S896" s="106">
        <f t="shared" ref="S896:Z896" si="812">+S897</f>
        <v>0</v>
      </c>
      <c r="T896" s="106">
        <f t="shared" si="812"/>
        <v>0</v>
      </c>
      <c r="U896" s="106">
        <f t="shared" si="812"/>
        <v>0</v>
      </c>
      <c r="V896" s="106">
        <f t="shared" si="812"/>
        <v>0</v>
      </c>
      <c r="W896" s="106">
        <f t="shared" si="812"/>
        <v>0</v>
      </c>
      <c r="X896" s="106">
        <f t="shared" si="812"/>
        <v>0</v>
      </c>
      <c r="Y896" s="106">
        <f t="shared" si="812"/>
        <v>0</v>
      </c>
      <c r="Z896" s="106">
        <f t="shared" si="812"/>
        <v>0</v>
      </c>
      <c r="AA896" s="294">
        <f t="shared" si="635"/>
        <v>0</v>
      </c>
      <c r="AB896" s="294">
        <f t="shared" si="577"/>
        <v>830627844.66999996</v>
      </c>
      <c r="AC896" s="115">
        <f t="shared" si="650"/>
        <v>1</v>
      </c>
    </row>
    <row r="897" spans="1:29" ht="28.5" x14ac:dyDescent="0.2">
      <c r="B897" s="143" t="s">
        <v>2317</v>
      </c>
      <c r="C897" s="139" t="s">
        <v>2318</v>
      </c>
      <c r="D897" s="295"/>
      <c r="E897" s="291">
        <f>SUM('ADICIONES  2018'!C897:K897)</f>
        <v>830627844.66999996</v>
      </c>
      <c r="F897" s="295"/>
      <c r="G897" s="295"/>
      <c r="H897" s="295"/>
      <c r="I897" s="295"/>
      <c r="J897" s="295"/>
      <c r="K897" s="292">
        <f t="shared" si="614"/>
        <v>830627844.66999996</v>
      </c>
      <c r="L897" s="295"/>
      <c r="M897" s="295"/>
      <c r="N897" s="295"/>
      <c r="O897" s="295"/>
      <c r="P897" s="295">
        <v>830627844.66999996</v>
      </c>
      <c r="Q897" s="295"/>
      <c r="R897" s="292">
        <f t="shared" si="690"/>
        <v>830627844.66999996</v>
      </c>
      <c r="S897" s="295"/>
      <c r="T897" s="295"/>
      <c r="U897" s="295"/>
      <c r="V897" s="295"/>
      <c r="W897" s="295"/>
      <c r="X897" s="295"/>
      <c r="Y897" s="295"/>
      <c r="Z897" s="295"/>
      <c r="AA897" s="292">
        <f t="shared" si="635"/>
        <v>0</v>
      </c>
      <c r="AB897" s="292">
        <f t="shared" si="577"/>
        <v>830627844.66999996</v>
      </c>
      <c r="AC897" s="37">
        <f t="shared" si="650"/>
        <v>1</v>
      </c>
    </row>
    <row r="898" spans="1:29" s="5" customFormat="1" ht="47.25" x14ac:dyDescent="0.2">
      <c r="A898" s="159"/>
      <c r="B898" s="135" t="s">
        <v>2397</v>
      </c>
      <c r="C898" s="140" t="s">
        <v>2398</v>
      </c>
      <c r="D898" s="293">
        <f>+D899</f>
        <v>0</v>
      </c>
      <c r="E898" s="106">
        <f>SUM('ADICIONES  2018'!C898:K898)</f>
        <v>98028548.359999999</v>
      </c>
      <c r="F898" s="293">
        <f t="shared" ref="F898:J898" si="813">+F899</f>
        <v>0</v>
      </c>
      <c r="G898" s="293">
        <f t="shared" si="813"/>
        <v>0</v>
      </c>
      <c r="H898" s="293">
        <f t="shared" si="813"/>
        <v>0</v>
      </c>
      <c r="I898" s="293">
        <f t="shared" si="813"/>
        <v>0</v>
      </c>
      <c r="J898" s="293">
        <f t="shared" si="813"/>
        <v>0</v>
      </c>
      <c r="K898" s="296">
        <f t="shared" si="614"/>
        <v>98028548.359999999</v>
      </c>
      <c r="L898" s="293">
        <f t="shared" ref="L898:Q898" si="814">+L899</f>
        <v>0</v>
      </c>
      <c r="M898" s="293">
        <f t="shared" si="814"/>
        <v>0</v>
      </c>
      <c r="N898" s="293">
        <f t="shared" si="814"/>
        <v>0</v>
      </c>
      <c r="O898" s="293">
        <f t="shared" si="814"/>
        <v>0</v>
      </c>
      <c r="P898" s="293">
        <f t="shared" si="814"/>
        <v>0</v>
      </c>
      <c r="Q898" s="293">
        <f t="shared" si="814"/>
        <v>0</v>
      </c>
      <c r="R898" s="296">
        <f t="shared" si="690"/>
        <v>0</v>
      </c>
      <c r="S898" s="293">
        <f t="shared" ref="S898:Z898" si="815">+S899</f>
        <v>0</v>
      </c>
      <c r="T898" s="293">
        <f t="shared" si="815"/>
        <v>0</v>
      </c>
      <c r="U898" s="293">
        <f t="shared" si="815"/>
        <v>98028548.359999999</v>
      </c>
      <c r="V898" s="293">
        <f t="shared" si="815"/>
        <v>0</v>
      </c>
      <c r="W898" s="293">
        <f t="shared" si="815"/>
        <v>0</v>
      </c>
      <c r="X898" s="293">
        <f t="shared" si="815"/>
        <v>0</v>
      </c>
      <c r="Y898" s="293">
        <f t="shared" si="815"/>
        <v>0</v>
      </c>
      <c r="Z898" s="293">
        <f t="shared" si="815"/>
        <v>0</v>
      </c>
      <c r="AA898" s="296">
        <f t="shared" si="635"/>
        <v>98028548.359999999</v>
      </c>
      <c r="AB898" s="296">
        <f t="shared" si="577"/>
        <v>98028548.359999999</v>
      </c>
      <c r="AC898" s="36">
        <f t="shared" si="650"/>
        <v>1</v>
      </c>
    </row>
    <row r="899" spans="1:29" ht="42.75" x14ac:dyDescent="0.2">
      <c r="B899" s="143" t="s">
        <v>2399</v>
      </c>
      <c r="C899" s="139" t="s">
        <v>2398</v>
      </c>
      <c r="D899" s="295"/>
      <c r="E899" s="291">
        <f>SUM('ADICIONES  2018'!C899:K899)</f>
        <v>98028548.359999999</v>
      </c>
      <c r="F899" s="295"/>
      <c r="G899" s="295"/>
      <c r="H899" s="295"/>
      <c r="I899" s="295"/>
      <c r="J899" s="295"/>
      <c r="K899" s="292">
        <f t="shared" si="614"/>
        <v>98028548.359999999</v>
      </c>
      <c r="L899" s="295"/>
      <c r="M899" s="295"/>
      <c r="N899" s="295"/>
      <c r="O899" s="295"/>
      <c r="P899" s="295"/>
      <c r="Q899" s="295"/>
      <c r="R899" s="292">
        <f t="shared" si="690"/>
        <v>0</v>
      </c>
      <c r="S899" s="295"/>
      <c r="T899" s="295"/>
      <c r="U899" s="286">
        <v>98028548.359999999</v>
      </c>
      <c r="V899" s="295"/>
      <c r="W899" s="295"/>
      <c r="X899" s="295"/>
      <c r="Y899" s="295"/>
      <c r="Z899" s="295"/>
      <c r="AA899" s="292">
        <f t="shared" si="635"/>
        <v>98028548.359999999</v>
      </c>
      <c r="AB899" s="292">
        <f t="shared" si="577"/>
        <v>98028548.359999999</v>
      </c>
      <c r="AC899" s="37">
        <f t="shared" si="650"/>
        <v>1</v>
      </c>
    </row>
    <row r="900" spans="1:29" s="5" customFormat="1" ht="47.25" x14ac:dyDescent="0.2">
      <c r="A900" s="159"/>
      <c r="B900" s="135" t="s">
        <v>2400</v>
      </c>
      <c r="C900" s="140" t="s">
        <v>2401</v>
      </c>
      <c r="D900" s="293">
        <f>+D901</f>
        <v>0</v>
      </c>
      <c r="E900" s="106">
        <f>SUM('ADICIONES  2018'!C900:K900)</f>
        <v>45746655.899999999</v>
      </c>
      <c r="F900" s="293">
        <f t="shared" ref="F900:J900" si="816">+F901</f>
        <v>0</v>
      </c>
      <c r="G900" s="293">
        <f t="shared" si="816"/>
        <v>0</v>
      </c>
      <c r="H900" s="293">
        <f t="shared" si="816"/>
        <v>0</v>
      </c>
      <c r="I900" s="293">
        <f t="shared" si="816"/>
        <v>0</v>
      </c>
      <c r="J900" s="293">
        <f t="shared" si="816"/>
        <v>0</v>
      </c>
      <c r="K900" s="296">
        <f t="shared" si="614"/>
        <v>45746655.899999999</v>
      </c>
      <c r="L900" s="293">
        <f t="shared" ref="L900:Q900" si="817">+L901</f>
        <v>0</v>
      </c>
      <c r="M900" s="293">
        <f t="shared" si="817"/>
        <v>0</v>
      </c>
      <c r="N900" s="293">
        <f t="shared" si="817"/>
        <v>0</v>
      </c>
      <c r="O900" s="293">
        <f t="shared" si="817"/>
        <v>0</v>
      </c>
      <c r="P900" s="293">
        <f t="shared" si="817"/>
        <v>0</v>
      </c>
      <c r="Q900" s="293">
        <f t="shared" si="817"/>
        <v>0</v>
      </c>
      <c r="R900" s="296">
        <f t="shared" si="690"/>
        <v>0</v>
      </c>
      <c r="S900" s="293">
        <f t="shared" ref="S900:Z900" si="818">+S901</f>
        <v>0</v>
      </c>
      <c r="T900" s="293">
        <f t="shared" si="818"/>
        <v>0</v>
      </c>
      <c r="U900" s="293">
        <f t="shared" si="818"/>
        <v>45746655.899999999</v>
      </c>
      <c r="V900" s="293">
        <f t="shared" si="818"/>
        <v>0</v>
      </c>
      <c r="W900" s="293">
        <f t="shared" si="818"/>
        <v>0</v>
      </c>
      <c r="X900" s="293">
        <f t="shared" si="818"/>
        <v>0</v>
      </c>
      <c r="Y900" s="293">
        <f t="shared" si="818"/>
        <v>0</v>
      </c>
      <c r="Z900" s="293">
        <f t="shared" si="818"/>
        <v>0</v>
      </c>
      <c r="AA900" s="296">
        <f t="shared" si="635"/>
        <v>45746655.899999999</v>
      </c>
      <c r="AB900" s="296">
        <f t="shared" si="577"/>
        <v>45746655.899999999</v>
      </c>
      <c r="AC900" s="36">
        <f t="shared" si="650"/>
        <v>1</v>
      </c>
    </row>
    <row r="901" spans="1:29" ht="28.5" x14ac:dyDescent="0.2">
      <c r="B901" s="143" t="s">
        <v>2402</v>
      </c>
      <c r="C901" s="139" t="s">
        <v>2401</v>
      </c>
      <c r="D901" s="295"/>
      <c r="E901" s="291">
        <f>SUM('ADICIONES  2018'!C901:K901)</f>
        <v>45746655.899999999</v>
      </c>
      <c r="F901" s="295"/>
      <c r="G901" s="295"/>
      <c r="H901" s="295"/>
      <c r="I901" s="295"/>
      <c r="J901" s="295"/>
      <c r="K901" s="292">
        <f t="shared" si="614"/>
        <v>45746655.899999999</v>
      </c>
      <c r="L901" s="295"/>
      <c r="M901" s="295"/>
      <c r="N901" s="295"/>
      <c r="O901" s="295"/>
      <c r="P901" s="295"/>
      <c r="Q901" s="295"/>
      <c r="R901" s="292">
        <f t="shared" si="690"/>
        <v>0</v>
      </c>
      <c r="S901" s="295"/>
      <c r="T901" s="295"/>
      <c r="U901" s="286">
        <v>45746655.899999999</v>
      </c>
      <c r="V901" s="295"/>
      <c r="W901" s="295"/>
      <c r="X901" s="295"/>
      <c r="Y901" s="295"/>
      <c r="Z901" s="295"/>
      <c r="AA901" s="292">
        <f t="shared" si="635"/>
        <v>45746655.899999999</v>
      </c>
      <c r="AB901" s="292">
        <f t="shared" si="577"/>
        <v>45746655.899999999</v>
      </c>
      <c r="AC901" s="37">
        <f t="shared" si="650"/>
        <v>1</v>
      </c>
    </row>
    <row r="902" spans="1:29" s="5" customFormat="1" ht="78.75" x14ac:dyDescent="0.2">
      <c r="A902" s="159"/>
      <c r="B902" s="135" t="s">
        <v>2403</v>
      </c>
      <c r="C902" s="140" t="s">
        <v>2404</v>
      </c>
      <c r="D902" s="293">
        <f>+D903</f>
        <v>0</v>
      </c>
      <c r="E902" s="106">
        <f>SUM('ADICIONES  2018'!C902:K902)</f>
        <v>26140946.23</v>
      </c>
      <c r="F902" s="293">
        <f t="shared" ref="F902:J902" si="819">+F903</f>
        <v>0</v>
      </c>
      <c r="G902" s="293">
        <f t="shared" si="819"/>
        <v>0</v>
      </c>
      <c r="H902" s="293">
        <f t="shared" si="819"/>
        <v>0</v>
      </c>
      <c r="I902" s="293">
        <f t="shared" si="819"/>
        <v>0</v>
      </c>
      <c r="J902" s="293">
        <f t="shared" si="819"/>
        <v>0</v>
      </c>
      <c r="K902" s="296">
        <f t="shared" si="614"/>
        <v>26140946.23</v>
      </c>
      <c r="L902" s="293">
        <f t="shared" ref="L902:Q902" si="820">+L903</f>
        <v>0</v>
      </c>
      <c r="M902" s="293">
        <f t="shared" si="820"/>
        <v>0</v>
      </c>
      <c r="N902" s="293">
        <f t="shared" si="820"/>
        <v>0</v>
      </c>
      <c r="O902" s="293">
        <f t="shared" si="820"/>
        <v>0</v>
      </c>
      <c r="P902" s="293">
        <f t="shared" si="820"/>
        <v>0</v>
      </c>
      <c r="Q902" s="293">
        <f t="shared" si="820"/>
        <v>0</v>
      </c>
      <c r="R902" s="296">
        <f t="shared" si="690"/>
        <v>0</v>
      </c>
      <c r="S902" s="293">
        <f t="shared" ref="S902:Z902" si="821">+S903</f>
        <v>0</v>
      </c>
      <c r="T902" s="293">
        <f t="shared" si="821"/>
        <v>0</v>
      </c>
      <c r="U902" s="293">
        <f t="shared" si="821"/>
        <v>26140946.23</v>
      </c>
      <c r="V902" s="293">
        <f t="shared" si="821"/>
        <v>0</v>
      </c>
      <c r="W902" s="293">
        <f t="shared" si="821"/>
        <v>0</v>
      </c>
      <c r="X902" s="293">
        <f t="shared" si="821"/>
        <v>0</v>
      </c>
      <c r="Y902" s="293">
        <f t="shared" si="821"/>
        <v>0</v>
      </c>
      <c r="Z902" s="293">
        <f t="shared" si="821"/>
        <v>0</v>
      </c>
      <c r="AA902" s="296">
        <f t="shared" si="635"/>
        <v>26140946.23</v>
      </c>
      <c r="AB902" s="296">
        <f t="shared" si="577"/>
        <v>26140946.23</v>
      </c>
      <c r="AC902" s="36">
        <f t="shared" si="650"/>
        <v>1</v>
      </c>
    </row>
    <row r="903" spans="1:29" ht="57" x14ac:dyDescent="0.2">
      <c r="B903" s="143" t="s">
        <v>2405</v>
      </c>
      <c r="C903" s="139" t="s">
        <v>2404</v>
      </c>
      <c r="D903" s="295"/>
      <c r="E903" s="291">
        <f>SUM('ADICIONES  2018'!C903:K903)</f>
        <v>26140946.23</v>
      </c>
      <c r="F903" s="295"/>
      <c r="G903" s="295"/>
      <c r="H903" s="295"/>
      <c r="I903" s="295"/>
      <c r="J903" s="295"/>
      <c r="K903" s="292">
        <f t="shared" si="614"/>
        <v>26140946.23</v>
      </c>
      <c r="L903" s="295"/>
      <c r="M903" s="295"/>
      <c r="N903" s="295"/>
      <c r="O903" s="295"/>
      <c r="P903" s="295"/>
      <c r="Q903" s="295"/>
      <c r="R903" s="292">
        <f t="shared" si="690"/>
        <v>0</v>
      </c>
      <c r="S903" s="295"/>
      <c r="T903" s="295"/>
      <c r="U903" s="295">
        <v>26140946.23</v>
      </c>
      <c r="V903" s="295"/>
      <c r="W903" s="295"/>
      <c r="X903" s="295"/>
      <c r="Y903" s="295"/>
      <c r="Z903" s="295"/>
      <c r="AA903" s="292">
        <f t="shared" si="635"/>
        <v>26140946.23</v>
      </c>
      <c r="AB903" s="292">
        <f t="shared" si="577"/>
        <v>26140946.23</v>
      </c>
      <c r="AC903" s="37">
        <f t="shared" si="650"/>
        <v>1</v>
      </c>
    </row>
    <row r="904" spans="1:29" s="5" customFormat="1" ht="47.25" x14ac:dyDescent="0.2">
      <c r="A904" s="159"/>
      <c r="B904" s="135" t="s">
        <v>2406</v>
      </c>
      <c r="C904" s="140" t="s">
        <v>2407</v>
      </c>
      <c r="D904" s="293">
        <f>+D905</f>
        <v>0</v>
      </c>
      <c r="E904" s="106">
        <f>SUM('ADICIONES  2018'!C904:K904)</f>
        <v>26140946.23</v>
      </c>
      <c r="F904" s="293">
        <f t="shared" ref="F904:J904" si="822">+F905</f>
        <v>0</v>
      </c>
      <c r="G904" s="293">
        <f t="shared" si="822"/>
        <v>0</v>
      </c>
      <c r="H904" s="293">
        <f t="shared" si="822"/>
        <v>0</v>
      </c>
      <c r="I904" s="293">
        <f t="shared" si="822"/>
        <v>0</v>
      </c>
      <c r="J904" s="293">
        <f t="shared" si="822"/>
        <v>0</v>
      </c>
      <c r="K904" s="296">
        <f t="shared" si="614"/>
        <v>26140946.23</v>
      </c>
      <c r="L904" s="293">
        <f t="shared" ref="L904:Q904" si="823">+L905</f>
        <v>0</v>
      </c>
      <c r="M904" s="293">
        <f t="shared" si="823"/>
        <v>0</v>
      </c>
      <c r="N904" s="293">
        <f t="shared" si="823"/>
        <v>0</v>
      </c>
      <c r="O904" s="293">
        <f t="shared" si="823"/>
        <v>0</v>
      </c>
      <c r="P904" s="293">
        <f t="shared" si="823"/>
        <v>0</v>
      </c>
      <c r="Q904" s="293">
        <f t="shared" si="823"/>
        <v>0</v>
      </c>
      <c r="R904" s="296">
        <f t="shared" si="690"/>
        <v>0</v>
      </c>
      <c r="S904" s="293">
        <f t="shared" ref="S904:Z904" si="824">+S905</f>
        <v>0</v>
      </c>
      <c r="T904" s="293">
        <f t="shared" si="824"/>
        <v>0</v>
      </c>
      <c r="U904" s="293">
        <f t="shared" si="824"/>
        <v>26140946.23</v>
      </c>
      <c r="V904" s="293">
        <f t="shared" si="824"/>
        <v>0</v>
      </c>
      <c r="W904" s="293">
        <f t="shared" si="824"/>
        <v>0</v>
      </c>
      <c r="X904" s="293">
        <f t="shared" si="824"/>
        <v>0</v>
      </c>
      <c r="Y904" s="293">
        <f t="shared" si="824"/>
        <v>0</v>
      </c>
      <c r="Z904" s="293">
        <f t="shared" si="824"/>
        <v>0</v>
      </c>
      <c r="AA904" s="296">
        <f t="shared" si="635"/>
        <v>26140946.23</v>
      </c>
      <c r="AB904" s="296">
        <f t="shared" si="577"/>
        <v>26140946.23</v>
      </c>
      <c r="AC904" s="36">
        <f t="shared" si="650"/>
        <v>1</v>
      </c>
    </row>
    <row r="905" spans="1:29" ht="42.75" x14ac:dyDescent="0.2">
      <c r="B905" s="143" t="s">
        <v>2408</v>
      </c>
      <c r="C905" s="139" t="s">
        <v>2407</v>
      </c>
      <c r="D905" s="295"/>
      <c r="E905" s="291">
        <f>SUM('ADICIONES  2018'!C905:K905)</f>
        <v>26140946.23</v>
      </c>
      <c r="F905" s="295"/>
      <c r="G905" s="295"/>
      <c r="H905" s="295"/>
      <c r="I905" s="295"/>
      <c r="J905" s="295"/>
      <c r="K905" s="292">
        <f t="shared" si="614"/>
        <v>26140946.23</v>
      </c>
      <c r="L905" s="295"/>
      <c r="M905" s="295"/>
      <c r="N905" s="295"/>
      <c r="O905" s="295"/>
      <c r="P905" s="295"/>
      <c r="Q905" s="295"/>
      <c r="R905" s="292">
        <f t="shared" si="690"/>
        <v>0</v>
      </c>
      <c r="S905" s="295"/>
      <c r="T905" s="295"/>
      <c r="U905" s="286">
        <v>26140946.23</v>
      </c>
      <c r="V905" s="295"/>
      <c r="W905" s="295"/>
      <c r="X905" s="295"/>
      <c r="Y905" s="295"/>
      <c r="Z905" s="295"/>
      <c r="AA905" s="292">
        <f t="shared" si="635"/>
        <v>26140946.23</v>
      </c>
      <c r="AB905" s="292">
        <f t="shared" si="577"/>
        <v>26140946.23</v>
      </c>
      <c r="AC905" s="37">
        <f t="shared" si="650"/>
        <v>1</v>
      </c>
    </row>
    <row r="906" spans="1:29" s="5" customFormat="1" ht="31.5" x14ac:dyDescent="0.2">
      <c r="A906" s="159"/>
      <c r="B906" s="135" t="s">
        <v>2409</v>
      </c>
      <c r="C906" s="140" t="s">
        <v>2410</v>
      </c>
      <c r="D906" s="293">
        <f>+D907</f>
        <v>0</v>
      </c>
      <c r="E906" s="106">
        <f>SUM('ADICIONES  2018'!C906:K906)</f>
        <v>32047619.620000001</v>
      </c>
      <c r="F906" s="293">
        <f t="shared" ref="F906:J906" si="825">+F907</f>
        <v>0</v>
      </c>
      <c r="G906" s="293">
        <f t="shared" si="825"/>
        <v>0</v>
      </c>
      <c r="H906" s="293">
        <f t="shared" si="825"/>
        <v>0</v>
      </c>
      <c r="I906" s="293">
        <f t="shared" si="825"/>
        <v>0</v>
      </c>
      <c r="J906" s="293">
        <f t="shared" si="825"/>
        <v>0</v>
      </c>
      <c r="K906" s="296">
        <f t="shared" si="614"/>
        <v>32047619.620000001</v>
      </c>
      <c r="L906" s="293">
        <f t="shared" ref="L906:Q906" si="826">+L907</f>
        <v>0</v>
      </c>
      <c r="M906" s="293">
        <f t="shared" si="826"/>
        <v>0</v>
      </c>
      <c r="N906" s="293">
        <f t="shared" si="826"/>
        <v>0</v>
      </c>
      <c r="O906" s="293">
        <f t="shared" si="826"/>
        <v>0</v>
      </c>
      <c r="P906" s="293">
        <f t="shared" si="826"/>
        <v>0</v>
      </c>
      <c r="Q906" s="293">
        <f t="shared" si="826"/>
        <v>0</v>
      </c>
      <c r="R906" s="296">
        <f t="shared" si="690"/>
        <v>0</v>
      </c>
      <c r="S906" s="293">
        <f t="shared" ref="S906:Z906" si="827">+S907</f>
        <v>0</v>
      </c>
      <c r="T906" s="293">
        <f t="shared" si="827"/>
        <v>0</v>
      </c>
      <c r="U906" s="293">
        <f t="shared" si="827"/>
        <v>32047619.620000001</v>
      </c>
      <c r="V906" s="293">
        <f t="shared" si="827"/>
        <v>0</v>
      </c>
      <c r="W906" s="293">
        <f t="shared" si="827"/>
        <v>0</v>
      </c>
      <c r="X906" s="293">
        <f t="shared" si="827"/>
        <v>0</v>
      </c>
      <c r="Y906" s="293">
        <f t="shared" si="827"/>
        <v>0</v>
      </c>
      <c r="Z906" s="293">
        <f t="shared" si="827"/>
        <v>0</v>
      </c>
      <c r="AA906" s="296">
        <f t="shared" si="635"/>
        <v>32047619.620000001</v>
      </c>
      <c r="AB906" s="296">
        <f t="shared" si="577"/>
        <v>32047619.620000001</v>
      </c>
      <c r="AC906" s="36">
        <f t="shared" si="650"/>
        <v>1</v>
      </c>
    </row>
    <row r="907" spans="1:29" ht="28.5" x14ac:dyDescent="0.2">
      <c r="B907" s="143" t="s">
        <v>2411</v>
      </c>
      <c r="C907" s="139" t="s">
        <v>2410</v>
      </c>
      <c r="D907" s="295"/>
      <c r="E907" s="291">
        <f>SUM('ADICIONES  2018'!C907:K907)</f>
        <v>32047619.620000001</v>
      </c>
      <c r="F907" s="295"/>
      <c r="G907" s="295"/>
      <c r="H907" s="295"/>
      <c r="I907" s="295"/>
      <c r="J907" s="295"/>
      <c r="K907" s="292">
        <f t="shared" si="614"/>
        <v>32047619.620000001</v>
      </c>
      <c r="L907" s="295"/>
      <c r="M907" s="295"/>
      <c r="N907" s="295"/>
      <c r="O907" s="295"/>
      <c r="P907" s="295"/>
      <c r="Q907" s="295"/>
      <c r="R907" s="292">
        <f t="shared" si="690"/>
        <v>0</v>
      </c>
      <c r="S907" s="295"/>
      <c r="T907" s="295"/>
      <c r="U907" s="286">
        <v>32047619.620000001</v>
      </c>
      <c r="V907" s="295"/>
      <c r="W907" s="295"/>
      <c r="X907" s="295"/>
      <c r="Y907" s="295"/>
      <c r="Z907" s="295"/>
      <c r="AA907" s="292">
        <f t="shared" si="635"/>
        <v>32047619.620000001</v>
      </c>
      <c r="AB907" s="292">
        <f t="shared" si="577"/>
        <v>32047619.620000001</v>
      </c>
      <c r="AC907" s="37">
        <f t="shared" si="650"/>
        <v>1</v>
      </c>
    </row>
    <row r="908" spans="1:29" s="79" customFormat="1" ht="31.5" x14ac:dyDescent="0.2">
      <c r="A908" s="412"/>
      <c r="B908" s="135" t="s">
        <v>2319</v>
      </c>
      <c r="C908" s="140" t="s">
        <v>2320</v>
      </c>
      <c r="D908" s="106">
        <f>SUM(D909:D910)</f>
        <v>0</v>
      </c>
      <c r="E908" s="106">
        <f>SUM('ADICIONES  2018'!C908:K908)</f>
        <v>164281851</v>
      </c>
      <c r="F908" s="106">
        <f>SUM(F909:F910)</f>
        <v>0</v>
      </c>
      <c r="G908" s="106">
        <f t="shared" ref="G908:J908" si="828">SUM(G909:G910)</f>
        <v>0</v>
      </c>
      <c r="H908" s="106">
        <f t="shared" si="828"/>
        <v>0</v>
      </c>
      <c r="I908" s="106">
        <f t="shared" si="828"/>
        <v>0</v>
      </c>
      <c r="J908" s="106">
        <f t="shared" si="828"/>
        <v>0</v>
      </c>
      <c r="K908" s="290">
        <f t="shared" si="614"/>
        <v>164281851</v>
      </c>
      <c r="L908" s="106">
        <f t="shared" ref="L908:Q908" si="829">SUM(L909:L910)</f>
        <v>0</v>
      </c>
      <c r="M908" s="106">
        <f t="shared" si="829"/>
        <v>0</v>
      </c>
      <c r="N908" s="106">
        <f t="shared" si="829"/>
        <v>0</v>
      </c>
      <c r="O908" s="106">
        <f t="shared" si="829"/>
        <v>0</v>
      </c>
      <c r="P908" s="106">
        <f t="shared" si="829"/>
        <v>83740748</v>
      </c>
      <c r="Q908" s="106">
        <f t="shared" si="829"/>
        <v>0</v>
      </c>
      <c r="R908" s="290">
        <f t="shared" si="690"/>
        <v>83740748</v>
      </c>
      <c r="S908" s="106">
        <f t="shared" ref="S908:Z908" si="830">SUM(S909:S910)</f>
        <v>0</v>
      </c>
      <c r="T908" s="106">
        <f t="shared" si="830"/>
        <v>0</v>
      </c>
      <c r="U908" s="106">
        <f t="shared" si="830"/>
        <v>80541103</v>
      </c>
      <c r="V908" s="106">
        <f t="shared" si="830"/>
        <v>0</v>
      </c>
      <c r="W908" s="106">
        <f t="shared" si="830"/>
        <v>0</v>
      </c>
      <c r="X908" s="106">
        <f t="shared" si="830"/>
        <v>0</v>
      </c>
      <c r="Y908" s="106">
        <f t="shared" si="830"/>
        <v>0</v>
      </c>
      <c r="Z908" s="106">
        <f t="shared" si="830"/>
        <v>0</v>
      </c>
      <c r="AA908" s="290">
        <f t="shared" si="635"/>
        <v>80541103</v>
      </c>
      <c r="AB908" s="290">
        <f t="shared" si="577"/>
        <v>164281851</v>
      </c>
      <c r="AC908" s="105">
        <f t="shared" si="650"/>
        <v>1</v>
      </c>
    </row>
    <row r="909" spans="1:29" ht="28.5" x14ac:dyDescent="0.2">
      <c r="B909" s="143" t="s">
        <v>2321</v>
      </c>
      <c r="C909" s="139" t="s">
        <v>2322</v>
      </c>
      <c r="D909" s="295"/>
      <c r="E909" s="291">
        <f>SUM('ADICIONES  2018'!C909:K909)</f>
        <v>83740748</v>
      </c>
      <c r="F909" s="295"/>
      <c r="G909" s="295"/>
      <c r="H909" s="295"/>
      <c r="I909" s="295"/>
      <c r="J909" s="295"/>
      <c r="K909" s="292">
        <f>+D909+E909-F909+G909-H909</f>
        <v>83740748</v>
      </c>
      <c r="L909" s="295"/>
      <c r="M909" s="295"/>
      <c r="N909" s="295"/>
      <c r="O909" s="295"/>
      <c r="P909" s="295">
        <v>83740748</v>
      </c>
      <c r="Q909" s="295"/>
      <c r="R909" s="292">
        <f t="shared" si="690"/>
        <v>83740748</v>
      </c>
      <c r="S909" s="295"/>
      <c r="T909" s="295"/>
      <c r="U909" s="292">
        <v>0</v>
      </c>
      <c r="V909" s="295"/>
      <c r="W909" s="295"/>
      <c r="X909" s="295"/>
      <c r="Y909" s="295"/>
      <c r="Z909" s="295"/>
      <c r="AA909" s="292">
        <f t="shared" si="635"/>
        <v>0</v>
      </c>
      <c r="AB909" s="292">
        <f t="shared" si="577"/>
        <v>83740748</v>
      </c>
      <c r="AC909" s="37">
        <f t="shared" si="650"/>
        <v>1</v>
      </c>
    </row>
    <row r="910" spans="1:29" ht="28.5" x14ac:dyDescent="0.2">
      <c r="B910" s="143" t="s">
        <v>2321</v>
      </c>
      <c r="C910" s="139" t="s">
        <v>2322</v>
      </c>
      <c r="D910" s="295"/>
      <c r="E910" s="291">
        <f>SUM('ADICIONES  2018'!C910:K910)</f>
        <v>80541103</v>
      </c>
      <c r="F910" s="295"/>
      <c r="G910" s="295"/>
      <c r="H910" s="295"/>
      <c r="I910" s="295"/>
      <c r="J910" s="295"/>
      <c r="K910" s="292">
        <f>+D910+E910-F910+G910-H910</f>
        <v>80541103</v>
      </c>
      <c r="L910" s="295"/>
      <c r="M910" s="295"/>
      <c r="N910" s="295"/>
      <c r="O910" s="295"/>
      <c r="P910" s="295"/>
      <c r="Q910" s="295"/>
      <c r="R910" s="292">
        <f t="shared" si="690"/>
        <v>0</v>
      </c>
      <c r="S910" s="295"/>
      <c r="T910" s="295"/>
      <c r="U910" s="292">
        <v>80541103</v>
      </c>
      <c r="V910" s="295"/>
      <c r="W910" s="295"/>
      <c r="X910" s="295"/>
      <c r="Y910" s="295"/>
      <c r="Z910" s="295"/>
      <c r="AA910" s="292">
        <f t="shared" ref="AA910" si="831">SUM(S910:Z910)</f>
        <v>80541103</v>
      </c>
      <c r="AB910" s="292">
        <f t="shared" si="577"/>
        <v>80541103</v>
      </c>
      <c r="AC910" s="37">
        <f t="shared" si="650"/>
        <v>1</v>
      </c>
    </row>
    <row r="911" spans="1:29" s="5" customFormat="1" ht="45" x14ac:dyDescent="0.2">
      <c r="A911" s="159"/>
      <c r="B911" s="135" t="s">
        <v>2323</v>
      </c>
      <c r="C911" s="374" t="s">
        <v>2324</v>
      </c>
      <c r="D911" s="293">
        <f>+D912</f>
        <v>0</v>
      </c>
      <c r="E911" s="106">
        <f>SUM('ADICIONES  2018'!C911:K911)</f>
        <v>237478885.41999999</v>
      </c>
      <c r="F911" s="293">
        <f t="shared" ref="F911:J911" si="832">+F912</f>
        <v>0</v>
      </c>
      <c r="G911" s="293">
        <f t="shared" si="832"/>
        <v>0</v>
      </c>
      <c r="H911" s="293">
        <f t="shared" si="832"/>
        <v>0</v>
      </c>
      <c r="I911" s="293">
        <f t="shared" si="832"/>
        <v>0</v>
      </c>
      <c r="J911" s="293">
        <f t="shared" si="832"/>
        <v>0</v>
      </c>
      <c r="K911" s="296">
        <f t="shared" si="614"/>
        <v>237478885.41999999</v>
      </c>
      <c r="L911" s="293">
        <f t="shared" ref="L911:Q911" si="833">+L912</f>
        <v>0</v>
      </c>
      <c r="M911" s="293">
        <f t="shared" si="833"/>
        <v>0</v>
      </c>
      <c r="N911" s="293">
        <f t="shared" si="833"/>
        <v>0</v>
      </c>
      <c r="O911" s="293">
        <f t="shared" si="833"/>
        <v>0</v>
      </c>
      <c r="P911" s="293">
        <f t="shared" si="833"/>
        <v>0</v>
      </c>
      <c r="Q911" s="293">
        <f t="shared" si="833"/>
        <v>0</v>
      </c>
      <c r="R911" s="296">
        <f t="shared" si="690"/>
        <v>0</v>
      </c>
      <c r="S911" s="293">
        <f t="shared" ref="S911:Z911" si="834">+S912</f>
        <v>0</v>
      </c>
      <c r="T911" s="293">
        <f t="shared" si="834"/>
        <v>0</v>
      </c>
      <c r="U911" s="293">
        <f t="shared" si="834"/>
        <v>237478885.41999999</v>
      </c>
      <c r="V911" s="293">
        <f t="shared" si="834"/>
        <v>0</v>
      </c>
      <c r="W911" s="293">
        <f t="shared" si="834"/>
        <v>0</v>
      </c>
      <c r="X911" s="293">
        <f t="shared" si="834"/>
        <v>0</v>
      </c>
      <c r="Y911" s="293">
        <f t="shared" si="834"/>
        <v>0</v>
      </c>
      <c r="Z911" s="293">
        <f t="shared" si="834"/>
        <v>0</v>
      </c>
      <c r="AA911" s="296">
        <f t="shared" si="635"/>
        <v>237478885.41999999</v>
      </c>
      <c r="AB911" s="296">
        <f t="shared" si="577"/>
        <v>237478885.41999999</v>
      </c>
      <c r="AC911" s="36">
        <f t="shared" si="650"/>
        <v>1</v>
      </c>
    </row>
    <row r="912" spans="1:29" ht="28.5" x14ac:dyDescent="0.2">
      <c r="B912" s="143" t="s">
        <v>2325</v>
      </c>
      <c r="C912" s="139" t="s">
        <v>2326</v>
      </c>
      <c r="D912" s="295"/>
      <c r="E912" s="291">
        <f>SUM('ADICIONES  2018'!C912:K912)</f>
        <v>237478885.41999999</v>
      </c>
      <c r="F912" s="295"/>
      <c r="G912" s="295"/>
      <c r="H912" s="295"/>
      <c r="I912" s="295"/>
      <c r="J912" s="295"/>
      <c r="K912" s="292">
        <f t="shared" si="614"/>
        <v>237478885.41999999</v>
      </c>
      <c r="L912" s="295"/>
      <c r="M912" s="295"/>
      <c r="N912" s="295"/>
      <c r="O912" s="295"/>
      <c r="P912" s="295"/>
      <c r="Q912" s="295"/>
      <c r="R912" s="292">
        <f t="shared" si="690"/>
        <v>0</v>
      </c>
      <c r="S912" s="295"/>
      <c r="T912" s="295"/>
      <c r="U912" s="292">
        <v>237478885.41999999</v>
      </c>
      <c r="V912" s="295"/>
      <c r="W912" s="295"/>
      <c r="X912" s="295"/>
      <c r="Y912" s="295"/>
      <c r="Z912" s="295"/>
      <c r="AA912" s="292">
        <f t="shared" si="635"/>
        <v>237478885.41999999</v>
      </c>
      <c r="AB912" s="292">
        <f t="shared" si="577"/>
        <v>237478885.41999999</v>
      </c>
      <c r="AC912" s="37">
        <f t="shared" si="650"/>
        <v>1</v>
      </c>
    </row>
    <row r="913" spans="1:29" s="5" customFormat="1" ht="30" x14ac:dyDescent="0.2">
      <c r="A913" s="159"/>
      <c r="B913" s="135" t="s">
        <v>2412</v>
      </c>
      <c r="C913" s="374" t="s">
        <v>2413</v>
      </c>
      <c r="D913" s="293">
        <f>+D914</f>
        <v>0</v>
      </c>
      <c r="E913" s="106">
        <f>SUM('ADICIONES  2018'!C913:K913)</f>
        <v>59825083</v>
      </c>
      <c r="F913" s="293">
        <f t="shared" ref="F913:J913" si="835">+F914</f>
        <v>0</v>
      </c>
      <c r="G913" s="293">
        <f t="shared" si="835"/>
        <v>0</v>
      </c>
      <c r="H913" s="293">
        <f t="shared" si="835"/>
        <v>0</v>
      </c>
      <c r="I913" s="293">
        <f t="shared" si="835"/>
        <v>0</v>
      </c>
      <c r="J913" s="293">
        <f t="shared" si="835"/>
        <v>0</v>
      </c>
      <c r="K913" s="296">
        <f t="shared" si="614"/>
        <v>59825083</v>
      </c>
      <c r="L913" s="293">
        <f t="shared" ref="L913:Q913" si="836">+L914</f>
        <v>0</v>
      </c>
      <c r="M913" s="293">
        <f t="shared" si="836"/>
        <v>0</v>
      </c>
      <c r="N913" s="293">
        <f t="shared" si="836"/>
        <v>0</v>
      </c>
      <c r="O913" s="293">
        <f t="shared" si="836"/>
        <v>0</v>
      </c>
      <c r="P913" s="293">
        <f t="shared" si="836"/>
        <v>0</v>
      </c>
      <c r="Q913" s="293">
        <f t="shared" si="836"/>
        <v>0</v>
      </c>
      <c r="R913" s="296">
        <f t="shared" si="690"/>
        <v>0</v>
      </c>
      <c r="S913" s="293">
        <f t="shared" ref="S913:Z913" si="837">+S914</f>
        <v>0</v>
      </c>
      <c r="T913" s="293">
        <f t="shared" si="837"/>
        <v>0</v>
      </c>
      <c r="U913" s="293">
        <f t="shared" si="837"/>
        <v>59825083</v>
      </c>
      <c r="V913" s="293">
        <f t="shared" si="837"/>
        <v>0</v>
      </c>
      <c r="W913" s="293">
        <f t="shared" si="837"/>
        <v>0</v>
      </c>
      <c r="X913" s="293">
        <f t="shared" si="837"/>
        <v>0</v>
      </c>
      <c r="Y913" s="293">
        <f t="shared" si="837"/>
        <v>0</v>
      </c>
      <c r="Z913" s="293">
        <f t="shared" si="837"/>
        <v>0</v>
      </c>
      <c r="AA913" s="296">
        <f t="shared" si="635"/>
        <v>59825083</v>
      </c>
      <c r="AB913" s="296">
        <f t="shared" si="577"/>
        <v>59825083</v>
      </c>
      <c r="AC913" s="36">
        <f t="shared" si="650"/>
        <v>1</v>
      </c>
    </row>
    <row r="914" spans="1:29" ht="28.5" x14ac:dyDescent="0.2">
      <c r="B914" s="143" t="s">
        <v>2414</v>
      </c>
      <c r="C914" s="139" t="s">
        <v>2415</v>
      </c>
      <c r="D914" s="295"/>
      <c r="E914" s="291">
        <f>SUM('ADICIONES  2018'!C914:K914)</f>
        <v>59825083</v>
      </c>
      <c r="F914" s="295"/>
      <c r="G914" s="295"/>
      <c r="H914" s="295"/>
      <c r="I914" s="295"/>
      <c r="J914" s="295"/>
      <c r="K914" s="292">
        <f t="shared" si="614"/>
        <v>59825083</v>
      </c>
      <c r="L914" s="295"/>
      <c r="M914" s="295"/>
      <c r="N914" s="295"/>
      <c r="O914" s="295"/>
      <c r="P914" s="295"/>
      <c r="Q914" s="295"/>
      <c r="R914" s="292">
        <f t="shared" si="690"/>
        <v>0</v>
      </c>
      <c r="S914" s="295"/>
      <c r="T914" s="295"/>
      <c r="U914" s="285">
        <v>59825083</v>
      </c>
      <c r="V914" s="295"/>
      <c r="W914" s="295"/>
      <c r="X914" s="295"/>
      <c r="Y914" s="295"/>
      <c r="Z914" s="295"/>
      <c r="AA914" s="292">
        <f t="shared" si="635"/>
        <v>59825083</v>
      </c>
      <c r="AB914" s="292">
        <f t="shared" si="577"/>
        <v>59825083</v>
      </c>
      <c r="AC914" s="37">
        <f t="shared" si="650"/>
        <v>1</v>
      </c>
    </row>
    <row r="915" spans="1:29" s="5" customFormat="1" ht="30" x14ac:dyDescent="0.2">
      <c r="A915" s="159"/>
      <c r="B915" s="135" t="s">
        <v>2416</v>
      </c>
      <c r="C915" s="374" t="s">
        <v>2417</v>
      </c>
      <c r="D915" s="293">
        <f>+D916</f>
        <v>0</v>
      </c>
      <c r="E915" s="106">
        <f>SUM('ADICIONES  2018'!C915:K915)</f>
        <v>20736929</v>
      </c>
      <c r="F915" s="293">
        <f t="shared" ref="F915:J915" si="838">+F916</f>
        <v>0</v>
      </c>
      <c r="G915" s="293">
        <f t="shared" si="838"/>
        <v>0</v>
      </c>
      <c r="H915" s="293">
        <f t="shared" si="838"/>
        <v>0</v>
      </c>
      <c r="I915" s="293">
        <f t="shared" si="838"/>
        <v>0</v>
      </c>
      <c r="J915" s="293">
        <f t="shared" si="838"/>
        <v>0</v>
      </c>
      <c r="K915" s="296">
        <f t="shared" si="614"/>
        <v>20736929</v>
      </c>
      <c r="L915" s="293">
        <f t="shared" ref="L915:Q915" si="839">+L916</f>
        <v>0</v>
      </c>
      <c r="M915" s="293">
        <f t="shared" si="839"/>
        <v>0</v>
      </c>
      <c r="N915" s="293">
        <f t="shared" si="839"/>
        <v>0</v>
      </c>
      <c r="O915" s="293">
        <f t="shared" si="839"/>
        <v>0</v>
      </c>
      <c r="P915" s="293">
        <f t="shared" si="839"/>
        <v>0</v>
      </c>
      <c r="Q915" s="293">
        <f t="shared" si="839"/>
        <v>0</v>
      </c>
      <c r="R915" s="296">
        <f t="shared" si="690"/>
        <v>0</v>
      </c>
      <c r="S915" s="293">
        <f t="shared" ref="S915:Z915" si="840">+S916</f>
        <v>0</v>
      </c>
      <c r="T915" s="293">
        <f t="shared" si="840"/>
        <v>0</v>
      </c>
      <c r="U915" s="293">
        <f t="shared" si="840"/>
        <v>20736929</v>
      </c>
      <c r="V915" s="293">
        <f t="shared" si="840"/>
        <v>0</v>
      </c>
      <c r="W915" s="293">
        <f t="shared" si="840"/>
        <v>0</v>
      </c>
      <c r="X915" s="293">
        <f t="shared" si="840"/>
        <v>0</v>
      </c>
      <c r="Y915" s="293">
        <f t="shared" si="840"/>
        <v>0</v>
      </c>
      <c r="Z915" s="293">
        <f t="shared" si="840"/>
        <v>0</v>
      </c>
      <c r="AA915" s="296">
        <f t="shared" si="635"/>
        <v>20736929</v>
      </c>
      <c r="AB915" s="296">
        <f t="shared" si="577"/>
        <v>20736929</v>
      </c>
      <c r="AC915" s="36">
        <f t="shared" si="650"/>
        <v>1</v>
      </c>
    </row>
    <row r="916" spans="1:29" ht="28.5" x14ac:dyDescent="0.2">
      <c r="B916" s="143" t="s">
        <v>2418</v>
      </c>
      <c r="C916" s="139" t="s">
        <v>2417</v>
      </c>
      <c r="D916" s="295"/>
      <c r="E916" s="291">
        <f>SUM('ADICIONES  2018'!C916:K916)</f>
        <v>20736929</v>
      </c>
      <c r="F916" s="295"/>
      <c r="G916" s="295"/>
      <c r="H916" s="295"/>
      <c r="I916" s="295"/>
      <c r="J916" s="295"/>
      <c r="K916" s="292">
        <f t="shared" si="614"/>
        <v>20736929</v>
      </c>
      <c r="L916" s="295"/>
      <c r="M916" s="295"/>
      <c r="N916" s="295"/>
      <c r="O916" s="295"/>
      <c r="P916" s="295"/>
      <c r="Q916" s="295"/>
      <c r="R916" s="292">
        <f t="shared" si="690"/>
        <v>0</v>
      </c>
      <c r="S916" s="295"/>
      <c r="T916" s="295"/>
      <c r="U916" s="285">
        <v>20736929</v>
      </c>
      <c r="V916" s="295"/>
      <c r="W916" s="295"/>
      <c r="X916" s="295"/>
      <c r="Y916" s="295"/>
      <c r="Z916" s="295"/>
      <c r="AA916" s="292">
        <f t="shared" si="635"/>
        <v>20736929</v>
      </c>
      <c r="AB916" s="292">
        <f t="shared" si="577"/>
        <v>20736929</v>
      </c>
      <c r="AC916" s="37">
        <f t="shared" si="650"/>
        <v>1</v>
      </c>
    </row>
    <row r="917" spans="1:29" s="5" customFormat="1" ht="30" x14ac:dyDescent="0.2">
      <c r="A917" s="159"/>
      <c r="B917" s="135" t="s">
        <v>2419</v>
      </c>
      <c r="C917" s="374" t="s">
        <v>2420</v>
      </c>
      <c r="D917" s="293">
        <f>+D918</f>
        <v>0</v>
      </c>
      <c r="E917" s="106">
        <f>SUM('ADICIONES  2018'!C917:K917)</f>
        <v>262512</v>
      </c>
      <c r="F917" s="293">
        <f t="shared" ref="F917:J917" si="841">+F918</f>
        <v>0</v>
      </c>
      <c r="G917" s="293">
        <f t="shared" si="841"/>
        <v>0</v>
      </c>
      <c r="H917" s="293">
        <f t="shared" si="841"/>
        <v>0</v>
      </c>
      <c r="I917" s="293">
        <f t="shared" si="841"/>
        <v>0</v>
      </c>
      <c r="J917" s="293">
        <f t="shared" si="841"/>
        <v>0</v>
      </c>
      <c r="K917" s="296">
        <f t="shared" si="614"/>
        <v>262512</v>
      </c>
      <c r="L917" s="293">
        <f t="shared" ref="L917:Q917" si="842">+L918</f>
        <v>0</v>
      </c>
      <c r="M917" s="293">
        <f t="shared" si="842"/>
        <v>0</v>
      </c>
      <c r="N917" s="293">
        <f t="shared" si="842"/>
        <v>0</v>
      </c>
      <c r="O917" s="293">
        <f t="shared" si="842"/>
        <v>0</v>
      </c>
      <c r="P917" s="293">
        <f t="shared" si="842"/>
        <v>0</v>
      </c>
      <c r="Q917" s="293">
        <f t="shared" si="842"/>
        <v>0</v>
      </c>
      <c r="R917" s="296">
        <f t="shared" si="690"/>
        <v>0</v>
      </c>
      <c r="S917" s="293">
        <f t="shared" ref="S917:Z917" si="843">+S918</f>
        <v>0</v>
      </c>
      <c r="T917" s="293">
        <f t="shared" si="843"/>
        <v>0</v>
      </c>
      <c r="U917" s="293">
        <f t="shared" si="843"/>
        <v>262512</v>
      </c>
      <c r="V917" s="293">
        <f t="shared" si="843"/>
        <v>0</v>
      </c>
      <c r="W917" s="293">
        <f t="shared" si="843"/>
        <v>0</v>
      </c>
      <c r="X917" s="293">
        <f t="shared" si="843"/>
        <v>0</v>
      </c>
      <c r="Y917" s="293">
        <f t="shared" si="843"/>
        <v>0</v>
      </c>
      <c r="Z917" s="293">
        <f t="shared" si="843"/>
        <v>0</v>
      </c>
      <c r="AA917" s="296">
        <f t="shared" si="635"/>
        <v>262512</v>
      </c>
      <c r="AB917" s="296">
        <f t="shared" si="577"/>
        <v>262512</v>
      </c>
      <c r="AC917" s="36">
        <f t="shared" si="650"/>
        <v>1</v>
      </c>
    </row>
    <row r="918" spans="1:29" ht="28.5" x14ac:dyDescent="0.2">
      <c r="B918" s="143" t="s">
        <v>2421</v>
      </c>
      <c r="C918" s="139" t="s">
        <v>2420</v>
      </c>
      <c r="D918" s="295"/>
      <c r="E918" s="291">
        <f>SUM('ADICIONES  2018'!C918:K918)</f>
        <v>262512</v>
      </c>
      <c r="F918" s="295"/>
      <c r="G918" s="295"/>
      <c r="H918" s="295"/>
      <c r="I918" s="295"/>
      <c r="J918" s="295"/>
      <c r="K918" s="292">
        <f t="shared" si="614"/>
        <v>262512</v>
      </c>
      <c r="L918" s="295"/>
      <c r="M918" s="295"/>
      <c r="N918" s="295"/>
      <c r="O918" s="295"/>
      <c r="P918" s="295"/>
      <c r="Q918" s="295"/>
      <c r="R918" s="292">
        <f t="shared" si="690"/>
        <v>0</v>
      </c>
      <c r="S918" s="295"/>
      <c r="T918" s="295"/>
      <c r="U918" s="431">
        <v>262512</v>
      </c>
      <c r="V918" s="295"/>
      <c r="W918" s="295"/>
      <c r="X918" s="295"/>
      <c r="Y918" s="295"/>
      <c r="Z918" s="295"/>
      <c r="AA918" s="292">
        <f t="shared" si="635"/>
        <v>262512</v>
      </c>
      <c r="AB918" s="292">
        <f t="shared" si="577"/>
        <v>262512</v>
      </c>
      <c r="AC918" s="37">
        <f t="shared" si="650"/>
        <v>1</v>
      </c>
    </row>
    <row r="919" spans="1:29" s="79" customFormat="1" ht="15.75" x14ac:dyDescent="0.2">
      <c r="A919" s="412"/>
      <c r="B919" s="135" t="s">
        <v>977</v>
      </c>
      <c r="C919" s="140" t="s">
        <v>1617</v>
      </c>
      <c r="D919" s="106">
        <f>SUM(D920:D949)+D952+D953+D954+D955</f>
        <v>0</v>
      </c>
      <c r="E919" s="106">
        <f>SUM('ADICIONES  2018'!C919:K919)</f>
        <v>1486688867.76</v>
      </c>
      <c r="F919" s="106">
        <f t="shared" ref="F919:J919" si="844">SUM(F920:F949)+F952+F953+F954+F955</f>
        <v>0</v>
      </c>
      <c r="G919" s="106">
        <f t="shared" si="844"/>
        <v>0</v>
      </c>
      <c r="H919" s="106">
        <f t="shared" si="844"/>
        <v>0</v>
      </c>
      <c r="I919" s="106">
        <f t="shared" si="844"/>
        <v>0</v>
      </c>
      <c r="J919" s="106">
        <f t="shared" si="844"/>
        <v>0</v>
      </c>
      <c r="K919" s="290">
        <f t="shared" si="614"/>
        <v>1486688867.76</v>
      </c>
      <c r="L919" s="106">
        <f t="shared" ref="L919:Q919" si="845">SUM(L920:L949)+L952+L953+L954+L955</f>
        <v>0</v>
      </c>
      <c r="M919" s="106">
        <f t="shared" si="845"/>
        <v>0</v>
      </c>
      <c r="N919" s="106">
        <f t="shared" si="845"/>
        <v>0</v>
      </c>
      <c r="O919" s="106">
        <f t="shared" si="845"/>
        <v>0</v>
      </c>
      <c r="P919" s="106">
        <f t="shared" si="845"/>
        <v>900293899.31999993</v>
      </c>
      <c r="Q919" s="106">
        <f t="shared" si="845"/>
        <v>0</v>
      </c>
      <c r="R919" s="290">
        <f t="shared" si="690"/>
        <v>900293899.31999993</v>
      </c>
      <c r="S919" s="106">
        <f t="shared" ref="S919:Z919" si="846">SUM(S920:S949)+S952+S953+S954+S955</f>
        <v>0</v>
      </c>
      <c r="T919" s="106">
        <f t="shared" si="846"/>
        <v>2658042.0300000003</v>
      </c>
      <c r="U919" s="106">
        <f t="shared" si="846"/>
        <v>586394968.44000006</v>
      </c>
      <c r="V919" s="106">
        <f t="shared" si="846"/>
        <v>0</v>
      </c>
      <c r="W919" s="106">
        <f t="shared" si="846"/>
        <v>0</v>
      </c>
      <c r="X919" s="106">
        <f t="shared" si="846"/>
        <v>0</v>
      </c>
      <c r="Y919" s="106">
        <f t="shared" si="846"/>
        <v>0</v>
      </c>
      <c r="Z919" s="106">
        <f t="shared" si="846"/>
        <v>0</v>
      </c>
      <c r="AA919" s="290">
        <f t="shared" si="635"/>
        <v>589053010.47000003</v>
      </c>
      <c r="AB919" s="290">
        <f t="shared" si="577"/>
        <v>1489346909.79</v>
      </c>
      <c r="AC919" s="105">
        <f t="shared" si="650"/>
        <v>1.0017878939485199</v>
      </c>
    </row>
    <row r="920" spans="1:29" s="21" customFormat="1" ht="45" x14ac:dyDescent="0.2">
      <c r="A920" s="92"/>
      <c r="B920" s="143" t="s">
        <v>1618</v>
      </c>
      <c r="C920" s="144" t="s">
        <v>1619</v>
      </c>
      <c r="D920" s="291"/>
      <c r="E920" s="291">
        <f>SUM('ADICIONES  2018'!C920:K920)</f>
        <v>99831545.319999993</v>
      </c>
      <c r="F920" s="291">
        <v>0</v>
      </c>
      <c r="G920" s="291">
        <v>0</v>
      </c>
      <c r="H920" s="291">
        <v>0</v>
      </c>
      <c r="I920" s="291">
        <v>0</v>
      </c>
      <c r="J920" s="291">
        <v>0</v>
      </c>
      <c r="K920" s="294">
        <f t="shared" si="614"/>
        <v>99831545.319999993</v>
      </c>
      <c r="L920" s="291">
        <v>0</v>
      </c>
      <c r="M920" s="291">
        <v>0</v>
      </c>
      <c r="N920" s="291">
        <v>0</v>
      </c>
      <c r="O920" s="291">
        <v>0</v>
      </c>
      <c r="P920" s="291">
        <v>99831545.319999993</v>
      </c>
      <c r="Q920" s="291"/>
      <c r="R920" s="294">
        <f t="shared" si="690"/>
        <v>99831545.319999993</v>
      </c>
      <c r="S920" s="291">
        <v>0</v>
      </c>
      <c r="T920" s="291">
        <v>0</v>
      </c>
      <c r="U920" s="291">
        <v>0</v>
      </c>
      <c r="V920" s="291">
        <v>0</v>
      </c>
      <c r="W920" s="291">
        <v>0</v>
      </c>
      <c r="X920" s="291">
        <v>0</v>
      </c>
      <c r="Y920" s="291">
        <v>0</v>
      </c>
      <c r="Z920" s="291">
        <v>0</v>
      </c>
      <c r="AA920" s="294">
        <f t="shared" si="635"/>
        <v>0</v>
      </c>
      <c r="AB920" s="294">
        <f t="shared" si="577"/>
        <v>99831545.319999993</v>
      </c>
      <c r="AC920" s="115">
        <f t="shared" si="650"/>
        <v>1</v>
      </c>
    </row>
    <row r="921" spans="1:29" s="21" customFormat="1" ht="45" x14ac:dyDescent="0.2">
      <c r="A921" s="92"/>
      <c r="B921" s="143" t="s">
        <v>1618</v>
      </c>
      <c r="C921" s="144" t="s">
        <v>1619</v>
      </c>
      <c r="D921" s="291"/>
      <c r="E921" s="291">
        <f>SUM('ADICIONES  2018'!C921:K921)</f>
        <v>636871</v>
      </c>
      <c r="F921" s="291"/>
      <c r="G921" s="291"/>
      <c r="H921" s="291"/>
      <c r="I921" s="291"/>
      <c r="J921" s="291"/>
      <c r="K921" s="294">
        <f t="shared" si="614"/>
        <v>636871</v>
      </c>
      <c r="L921" s="291"/>
      <c r="M921" s="291"/>
      <c r="N921" s="291"/>
      <c r="O921" s="291"/>
      <c r="P921" s="291">
        <v>636871</v>
      </c>
      <c r="Q921" s="291"/>
      <c r="R921" s="294">
        <f t="shared" si="690"/>
        <v>636871</v>
      </c>
      <c r="S921" s="291"/>
      <c r="T921" s="291"/>
      <c r="U921" s="291"/>
      <c r="V921" s="291"/>
      <c r="W921" s="291"/>
      <c r="X921" s="291"/>
      <c r="Y921" s="291"/>
      <c r="Z921" s="291"/>
      <c r="AA921" s="294">
        <f t="shared" si="635"/>
        <v>0</v>
      </c>
      <c r="AB921" s="294">
        <f t="shared" si="577"/>
        <v>636871</v>
      </c>
      <c r="AC921" s="115">
        <f t="shared" si="650"/>
        <v>1</v>
      </c>
    </row>
    <row r="922" spans="1:29" s="21" customFormat="1" ht="30" x14ac:dyDescent="0.2">
      <c r="A922" s="92"/>
      <c r="B922" s="143" t="s">
        <v>2422</v>
      </c>
      <c r="C922" s="144" t="s">
        <v>2423</v>
      </c>
      <c r="D922" s="291"/>
      <c r="E922" s="291">
        <f>SUM('ADICIONES  2018'!C922:K922)</f>
        <v>85196301.25</v>
      </c>
      <c r="F922" s="291"/>
      <c r="G922" s="291"/>
      <c r="H922" s="291"/>
      <c r="I922" s="291"/>
      <c r="J922" s="291"/>
      <c r="K922" s="294">
        <f t="shared" si="614"/>
        <v>85196301.25</v>
      </c>
      <c r="L922" s="291"/>
      <c r="M922" s="291"/>
      <c r="N922" s="291"/>
      <c r="O922" s="291"/>
      <c r="P922" s="291"/>
      <c r="Q922" s="291"/>
      <c r="R922" s="294">
        <f t="shared" si="690"/>
        <v>0</v>
      </c>
      <c r="S922" s="291"/>
      <c r="T922" s="291"/>
      <c r="U922" s="286">
        <v>85196301.25</v>
      </c>
      <c r="V922" s="291"/>
      <c r="W922" s="291"/>
      <c r="X922" s="291"/>
      <c r="Y922" s="291"/>
      <c r="Z922" s="291"/>
      <c r="AA922" s="294">
        <f t="shared" ref="AA922:AA948" si="847">SUM(S922:Z922)</f>
        <v>85196301.25</v>
      </c>
      <c r="AB922" s="294">
        <f t="shared" si="577"/>
        <v>85196301.25</v>
      </c>
      <c r="AC922" s="115">
        <f t="shared" si="650"/>
        <v>1</v>
      </c>
    </row>
    <row r="923" spans="1:29" s="21" customFormat="1" ht="30" hidden="1" x14ac:dyDescent="0.2">
      <c r="A923" s="92"/>
      <c r="B923" s="143" t="s">
        <v>2424</v>
      </c>
      <c r="C923" s="144" t="s">
        <v>2425</v>
      </c>
      <c r="D923" s="291"/>
      <c r="E923" s="291">
        <f>SUM('ADICIONES  2018'!C923:K923)</f>
        <v>0</v>
      </c>
      <c r="F923" s="291"/>
      <c r="G923" s="291"/>
      <c r="H923" s="291"/>
      <c r="I923" s="291"/>
      <c r="J923" s="291"/>
      <c r="K923" s="294">
        <f t="shared" si="614"/>
        <v>0</v>
      </c>
      <c r="L923" s="291"/>
      <c r="M923" s="291"/>
      <c r="N923" s="291"/>
      <c r="O923" s="291"/>
      <c r="P923" s="291"/>
      <c r="Q923" s="291"/>
      <c r="R923" s="294">
        <f t="shared" si="690"/>
        <v>0</v>
      </c>
      <c r="S923" s="291"/>
      <c r="T923" s="291"/>
      <c r="U923" s="291"/>
      <c r="V923" s="291"/>
      <c r="W923" s="291"/>
      <c r="X923" s="291"/>
      <c r="Y923" s="291"/>
      <c r="Z923" s="291"/>
      <c r="AA923" s="294">
        <f t="shared" si="847"/>
        <v>0</v>
      </c>
      <c r="AB923" s="294">
        <f t="shared" si="577"/>
        <v>0</v>
      </c>
      <c r="AC923" s="115" t="e">
        <f t="shared" si="650"/>
        <v>#DIV/0!</v>
      </c>
    </row>
    <row r="924" spans="1:29" s="21" customFormat="1" ht="45" hidden="1" x14ac:dyDescent="0.2">
      <c r="A924" s="92"/>
      <c r="B924" s="143" t="s">
        <v>2426</v>
      </c>
      <c r="C924" s="144" t="s">
        <v>2427</v>
      </c>
      <c r="D924" s="291"/>
      <c r="E924" s="291">
        <f>SUM('ADICIONES  2018'!C924:K924)</f>
        <v>0</v>
      </c>
      <c r="F924" s="291"/>
      <c r="G924" s="291"/>
      <c r="H924" s="291"/>
      <c r="I924" s="291"/>
      <c r="J924" s="291"/>
      <c r="K924" s="294">
        <f t="shared" si="614"/>
        <v>0</v>
      </c>
      <c r="L924" s="291"/>
      <c r="M924" s="291"/>
      <c r="N924" s="291"/>
      <c r="O924" s="291"/>
      <c r="P924" s="291"/>
      <c r="Q924" s="291"/>
      <c r="R924" s="294">
        <f t="shared" si="690"/>
        <v>0</v>
      </c>
      <c r="S924" s="291"/>
      <c r="T924" s="291"/>
      <c r="U924" s="291"/>
      <c r="V924" s="291"/>
      <c r="W924" s="291"/>
      <c r="X924" s="291"/>
      <c r="Y924" s="291"/>
      <c r="Z924" s="291"/>
      <c r="AA924" s="294">
        <f t="shared" si="847"/>
        <v>0</v>
      </c>
      <c r="AB924" s="294">
        <f t="shared" si="577"/>
        <v>0</v>
      </c>
      <c r="AC924" s="115" t="e">
        <f t="shared" si="650"/>
        <v>#DIV/0!</v>
      </c>
    </row>
    <row r="925" spans="1:29" s="21" customFormat="1" ht="30" hidden="1" x14ac:dyDescent="0.2">
      <c r="A925" s="92"/>
      <c r="B925" s="143" t="s">
        <v>2428</v>
      </c>
      <c r="C925" s="144" t="s">
        <v>2429</v>
      </c>
      <c r="D925" s="291"/>
      <c r="E925" s="291">
        <f>SUM('ADICIONES  2018'!C925:K925)</f>
        <v>0</v>
      </c>
      <c r="F925" s="291"/>
      <c r="G925" s="291"/>
      <c r="H925" s="291"/>
      <c r="I925" s="291"/>
      <c r="J925" s="291"/>
      <c r="K925" s="294">
        <f t="shared" si="614"/>
        <v>0</v>
      </c>
      <c r="L925" s="291"/>
      <c r="M925" s="291"/>
      <c r="N925" s="291"/>
      <c r="O925" s="291"/>
      <c r="P925" s="291"/>
      <c r="Q925" s="291"/>
      <c r="R925" s="294">
        <f t="shared" si="690"/>
        <v>0</v>
      </c>
      <c r="S925" s="291"/>
      <c r="T925" s="291"/>
      <c r="U925" s="291"/>
      <c r="V925" s="291"/>
      <c r="W925" s="291"/>
      <c r="X925" s="291"/>
      <c r="Y925" s="291"/>
      <c r="Z925" s="291"/>
      <c r="AA925" s="294">
        <f t="shared" si="847"/>
        <v>0</v>
      </c>
      <c r="AB925" s="294">
        <f t="shared" si="577"/>
        <v>0</v>
      </c>
      <c r="AC925" s="115" t="e">
        <f t="shared" si="650"/>
        <v>#DIV/0!</v>
      </c>
    </row>
    <row r="926" spans="1:29" s="21" customFormat="1" ht="30" x14ac:dyDescent="0.2">
      <c r="A926" s="92"/>
      <c r="B926" s="143" t="s">
        <v>2430</v>
      </c>
      <c r="C926" s="144" t="s">
        <v>2431</v>
      </c>
      <c r="D926" s="291"/>
      <c r="E926" s="291">
        <f>SUM('ADICIONES  2018'!C926:K926)</f>
        <v>0</v>
      </c>
      <c r="F926" s="291"/>
      <c r="G926" s="291"/>
      <c r="H926" s="291"/>
      <c r="I926" s="291"/>
      <c r="J926" s="291"/>
      <c r="K926" s="294">
        <f t="shared" si="614"/>
        <v>0</v>
      </c>
      <c r="L926" s="291"/>
      <c r="M926" s="291"/>
      <c r="N926" s="291"/>
      <c r="O926" s="291"/>
      <c r="P926" s="291"/>
      <c r="Q926" s="291"/>
      <c r="R926" s="294">
        <f t="shared" si="690"/>
        <v>0</v>
      </c>
      <c r="S926" s="291"/>
      <c r="T926" s="291">
        <v>1438542.03</v>
      </c>
      <c r="U926" s="291"/>
      <c r="V926" s="291"/>
      <c r="W926" s="291"/>
      <c r="X926" s="291"/>
      <c r="Y926" s="291"/>
      <c r="Z926" s="291"/>
      <c r="AA926" s="294">
        <f t="shared" si="847"/>
        <v>1438542.03</v>
      </c>
      <c r="AB926" s="294">
        <f t="shared" si="577"/>
        <v>1438542.03</v>
      </c>
      <c r="AC926" s="115">
        <v>0</v>
      </c>
    </row>
    <row r="927" spans="1:29" s="21" customFormat="1" ht="30" hidden="1" x14ac:dyDescent="0.2">
      <c r="A927" s="92"/>
      <c r="B927" s="143" t="s">
        <v>2432</v>
      </c>
      <c r="C927" s="144" t="s">
        <v>2433</v>
      </c>
      <c r="D927" s="291"/>
      <c r="E927" s="291">
        <f>SUM('ADICIONES  2018'!C927:K927)</f>
        <v>0</v>
      </c>
      <c r="F927" s="291"/>
      <c r="G927" s="291"/>
      <c r="H927" s="291"/>
      <c r="I927" s="291"/>
      <c r="J927" s="291"/>
      <c r="K927" s="294">
        <f t="shared" si="614"/>
        <v>0</v>
      </c>
      <c r="L927" s="291"/>
      <c r="M927" s="291"/>
      <c r="N927" s="291"/>
      <c r="O927" s="291"/>
      <c r="P927" s="291"/>
      <c r="Q927" s="291"/>
      <c r="R927" s="294">
        <f t="shared" si="690"/>
        <v>0</v>
      </c>
      <c r="S927" s="291"/>
      <c r="T927" s="291"/>
      <c r="U927" s="291"/>
      <c r="V927" s="291"/>
      <c r="W927" s="291"/>
      <c r="X927" s="291"/>
      <c r="Y927" s="291"/>
      <c r="Z927" s="291"/>
      <c r="AA927" s="294">
        <f t="shared" si="847"/>
        <v>0</v>
      </c>
      <c r="AB927" s="294">
        <f t="shared" si="577"/>
        <v>0</v>
      </c>
      <c r="AC927" s="115" t="e">
        <f t="shared" si="650"/>
        <v>#DIV/0!</v>
      </c>
    </row>
    <row r="928" spans="1:29" ht="28.5" x14ac:dyDescent="0.2">
      <c r="B928" s="143" t="s">
        <v>978</v>
      </c>
      <c r="C928" s="139" t="s">
        <v>1620</v>
      </c>
      <c r="D928" s="295"/>
      <c r="E928" s="291">
        <f>SUM('ADICIONES  2018'!C928:K928)</f>
        <v>799825483</v>
      </c>
      <c r="F928" s="295">
        <v>0</v>
      </c>
      <c r="G928" s="295">
        <v>0</v>
      </c>
      <c r="H928" s="295">
        <v>0</v>
      </c>
      <c r="I928" s="295">
        <v>0</v>
      </c>
      <c r="J928" s="295">
        <v>0</v>
      </c>
      <c r="K928" s="294">
        <f t="shared" si="614"/>
        <v>799825483</v>
      </c>
      <c r="L928" s="295">
        <v>0</v>
      </c>
      <c r="M928" s="295">
        <v>0</v>
      </c>
      <c r="N928" s="295">
        <v>0</v>
      </c>
      <c r="O928" s="295">
        <v>0</v>
      </c>
      <c r="P928" s="295">
        <v>799825483</v>
      </c>
      <c r="Q928" s="295">
        <v>0</v>
      </c>
      <c r="R928" s="294">
        <f t="shared" si="690"/>
        <v>799825483</v>
      </c>
      <c r="S928" s="295">
        <v>0</v>
      </c>
      <c r="T928" s="295">
        <v>0</v>
      </c>
      <c r="U928" s="295">
        <v>0</v>
      </c>
      <c r="V928" s="295">
        <v>0</v>
      </c>
      <c r="W928" s="295"/>
      <c r="X928" s="295">
        <v>0</v>
      </c>
      <c r="Y928" s="295">
        <v>0</v>
      </c>
      <c r="Z928" s="295">
        <v>0</v>
      </c>
      <c r="AA928" s="294">
        <f t="shared" si="847"/>
        <v>0</v>
      </c>
      <c r="AB928" s="294">
        <f t="shared" si="577"/>
        <v>799825483</v>
      </c>
      <c r="AC928" s="115">
        <f t="shared" si="650"/>
        <v>1</v>
      </c>
    </row>
    <row r="929" spans="2:29" ht="28.5" hidden="1" x14ac:dyDescent="0.2">
      <c r="B929" s="143" t="s">
        <v>2434</v>
      </c>
      <c r="C929" s="139" t="s">
        <v>2435</v>
      </c>
      <c r="D929" s="295"/>
      <c r="E929" s="291">
        <f>SUM('ADICIONES  2018'!C929:K929)</f>
        <v>0</v>
      </c>
      <c r="F929" s="295"/>
      <c r="G929" s="295"/>
      <c r="H929" s="295"/>
      <c r="I929" s="295"/>
      <c r="J929" s="295"/>
      <c r="K929" s="294">
        <f t="shared" si="614"/>
        <v>0</v>
      </c>
      <c r="L929" s="295"/>
      <c r="M929" s="295"/>
      <c r="N929" s="295"/>
      <c r="O929" s="295"/>
      <c r="P929" s="295"/>
      <c r="Q929" s="295"/>
      <c r="R929" s="294">
        <f t="shared" si="690"/>
        <v>0</v>
      </c>
      <c r="S929" s="295"/>
      <c r="T929" s="295"/>
      <c r="U929" s="295"/>
      <c r="V929" s="295"/>
      <c r="W929" s="295"/>
      <c r="X929" s="295"/>
      <c r="Y929" s="295"/>
      <c r="Z929" s="295"/>
      <c r="AA929" s="294">
        <f t="shared" si="847"/>
        <v>0</v>
      </c>
      <c r="AB929" s="294">
        <f t="shared" si="577"/>
        <v>0</v>
      </c>
      <c r="AC929" s="115" t="e">
        <f t="shared" si="650"/>
        <v>#DIV/0!</v>
      </c>
    </row>
    <row r="930" spans="2:29" hidden="1" x14ac:dyDescent="0.2">
      <c r="B930" s="143" t="s">
        <v>2436</v>
      </c>
      <c r="C930" s="139" t="s">
        <v>2437</v>
      </c>
      <c r="D930" s="295"/>
      <c r="E930" s="291">
        <f>SUM('ADICIONES  2018'!C930:K930)</f>
        <v>0</v>
      </c>
      <c r="F930" s="295"/>
      <c r="G930" s="295"/>
      <c r="H930" s="295"/>
      <c r="I930" s="295"/>
      <c r="J930" s="295"/>
      <c r="K930" s="294">
        <f t="shared" si="614"/>
        <v>0</v>
      </c>
      <c r="L930" s="295"/>
      <c r="M930" s="295"/>
      <c r="N930" s="295"/>
      <c r="O930" s="295"/>
      <c r="P930" s="295"/>
      <c r="Q930" s="295"/>
      <c r="R930" s="294">
        <f t="shared" si="690"/>
        <v>0</v>
      </c>
      <c r="S930" s="295"/>
      <c r="T930" s="295"/>
      <c r="U930" s="295"/>
      <c r="V930" s="295"/>
      <c r="W930" s="295"/>
      <c r="X930" s="295"/>
      <c r="Y930" s="295"/>
      <c r="Z930" s="295"/>
      <c r="AA930" s="294">
        <f t="shared" si="847"/>
        <v>0</v>
      </c>
      <c r="AB930" s="294">
        <f t="shared" si="577"/>
        <v>0</v>
      </c>
      <c r="AC930" s="115" t="e">
        <f t="shared" si="650"/>
        <v>#DIV/0!</v>
      </c>
    </row>
    <row r="931" spans="2:29" hidden="1" x14ac:dyDescent="0.2">
      <c r="B931" s="143" t="s">
        <v>2438</v>
      </c>
      <c r="C931" s="139" t="s">
        <v>2439</v>
      </c>
      <c r="D931" s="295"/>
      <c r="E931" s="291">
        <f>SUM('ADICIONES  2018'!C931:K931)</f>
        <v>0</v>
      </c>
      <c r="F931" s="295"/>
      <c r="G931" s="295"/>
      <c r="H931" s="295"/>
      <c r="I931" s="295"/>
      <c r="J931" s="295"/>
      <c r="K931" s="294">
        <f t="shared" si="614"/>
        <v>0</v>
      </c>
      <c r="L931" s="295"/>
      <c r="M931" s="295"/>
      <c r="N931" s="295"/>
      <c r="O931" s="295"/>
      <c r="P931" s="295"/>
      <c r="Q931" s="295"/>
      <c r="R931" s="294">
        <f t="shared" si="690"/>
        <v>0</v>
      </c>
      <c r="S931" s="295"/>
      <c r="T931" s="295"/>
      <c r="U931" s="295"/>
      <c r="V931" s="295"/>
      <c r="W931" s="295"/>
      <c r="X931" s="295"/>
      <c r="Y931" s="295"/>
      <c r="Z931" s="295"/>
      <c r="AA931" s="294">
        <f t="shared" si="847"/>
        <v>0</v>
      </c>
      <c r="AB931" s="294">
        <f t="shared" si="577"/>
        <v>0</v>
      </c>
      <c r="AC931" s="115" t="e">
        <f t="shared" si="650"/>
        <v>#DIV/0!</v>
      </c>
    </row>
    <row r="932" spans="2:29" hidden="1" x14ac:dyDescent="0.2">
      <c r="B932" s="143" t="s">
        <v>2440</v>
      </c>
      <c r="C932" s="139" t="s">
        <v>2441</v>
      </c>
      <c r="D932" s="295"/>
      <c r="E932" s="291">
        <f>SUM('ADICIONES  2018'!C932:K932)</f>
        <v>0</v>
      </c>
      <c r="F932" s="295"/>
      <c r="G932" s="295"/>
      <c r="H932" s="295"/>
      <c r="I932" s="295"/>
      <c r="J932" s="295"/>
      <c r="K932" s="294">
        <f t="shared" si="614"/>
        <v>0</v>
      </c>
      <c r="L932" s="295"/>
      <c r="M932" s="295"/>
      <c r="N932" s="295"/>
      <c r="O932" s="295"/>
      <c r="P932" s="295"/>
      <c r="Q932" s="295"/>
      <c r="R932" s="294">
        <f t="shared" si="690"/>
        <v>0</v>
      </c>
      <c r="S932" s="295"/>
      <c r="T932" s="295"/>
      <c r="U932" s="295"/>
      <c r="V932" s="295"/>
      <c r="W932" s="295"/>
      <c r="X932" s="295"/>
      <c r="Y932" s="295"/>
      <c r="Z932" s="295"/>
      <c r="AA932" s="294">
        <f t="shared" si="847"/>
        <v>0</v>
      </c>
      <c r="AB932" s="294">
        <f t="shared" si="577"/>
        <v>0</v>
      </c>
      <c r="AC932" s="115" t="e">
        <f t="shared" si="650"/>
        <v>#DIV/0!</v>
      </c>
    </row>
    <row r="933" spans="2:29" x14ac:dyDescent="0.2">
      <c r="B933" s="143" t="s">
        <v>2442</v>
      </c>
      <c r="C933" s="139" t="s">
        <v>2443</v>
      </c>
      <c r="D933" s="295"/>
      <c r="E933" s="291">
        <f>SUM('ADICIONES  2018'!C933:K933)</f>
        <v>0</v>
      </c>
      <c r="F933" s="295"/>
      <c r="G933" s="295"/>
      <c r="H933" s="295"/>
      <c r="I933" s="295"/>
      <c r="J933" s="295"/>
      <c r="K933" s="294">
        <f t="shared" si="614"/>
        <v>0</v>
      </c>
      <c r="L933" s="295"/>
      <c r="M933" s="295"/>
      <c r="N933" s="295"/>
      <c r="O933" s="295"/>
      <c r="P933" s="295"/>
      <c r="Q933" s="295"/>
      <c r="R933" s="294">
        <f t="shared" si="690"/>
        <v>0</v>
      </c>
      <c r="S933" s="295"/>
      <c r="T933" s="295">
        <v>1219500</v>
      </c>
      <c r="U933" s="295"/>
      <c r="V933" s="295"/>
      <c r="W933" s="295"/>
      <c r="X933" s="295"/>
      <c r="Y933" s="295"/>
      <c r="Z933" s="295"/>
      <c r="AA933" s="294">
        <f t="shared" si="847"/>
        <v>1219500</v>
      </c>
      <c r="AB933" s="294">
        <f t="shared" si="577"/>
        <v>1219500</v>
      </c>
      <c r="AC933" s="115">
        <v>0</v>
      </c>
    </row>
    <row r="934" spans="2:29" hidden="1" x14ac:dyDescent="0.2">
      <c r="B934" s="143" t="s">
        <v>2444</v>
      </c>
      <c r="C934" s="139" t="s">
        <v>2445</v>
      </c>
      <c r="D934" s="295"/>
      <c r="E934" s="291">
        <f>SUM('ADICIONES  2018'!C934:K934)</f>
        <v>0</v>
      </c>
      <c r="F934" s="295"/>
      <c r="G934" s="295"/>
      <c r="H934" s="295"/>
      <c r="I934" s="295"/>
      <c r="J934" s="295"/>
      <c r="K934" s="294">
        <f t="shared" si="614"/>
        <v>0</v>
      </c>
      <c r="L934" s="295"/>
      <c r="M934" s="295"/>
      <c r="N934" s="295"/>
      <c r="O934" s="295"/>
      <c r="P934" s="295"/>
      <c r="Q934" s="295"/>
      <c r="R934" s="294">
        <f t="shared" si="690"/>
        <v>0</v>
      </c>
      <c r="S934" s="295"/>
      <c r="T934" s="295"/>
      <c r="U934" s="295"/>
      <c r="V934" s="295"/>
      <c r="W934" s="295"/>
      <c r="X934" s="295"/>
      <c r="Y934" s="295"/>
      <c r="Z934" s="295"/>
      <c r="AA934" s="294">
        <f t="shared" si="847"/>
        <v>0</v>
      </c>
      <c r="AB934" s="294">
        <f t="shared" si="577"/>
        <v>0</v>
      </c>
      <c r="AC934" s="115" t="e">
        <f t="shared" si="650"/>
        <v>#DIV/0!</v>
      </c>
    </row>
    <row r="935" spans="2:29" hidden="1" x14ac:dyDescent="0.2">
      <c r="B935" s="143" t="s">
        <v>2446</v>
      </c>
      <c r="C935" s="139" t="s">
        <v>2447</v>
      </c>
      <c r="D935" s="295"/>
      <c r="E935" s="291">
        <f>SUM('ADICIONES  2018'!C935:K935)</f>
        <v>0</v>
      </c>
      <c r="F935" s="295"/>
      <c r="G935" s="295"/>
      <c r="H935" s="295"/>
      <c r="I935" s="295"/>
      <c r="J935" s="295"/>
      <c r="K935" s="294">
        <f t="shared" si="614"/>
        <v>0</v>
      </c>
      <c r="L935" s="295"/>
      <c r="M935" s="295"/>
      <c r="N935" s="295"/>
      <c r="O935" s="295"/>
      <c r="P935" s="295"/>
      <c r="Q935" s="295"/>
      <c r="R935" s="294">
        <f t="shared" si="690"/>
        <v>0</v>
      </c>
      <c r="S935" s="295"/>
      <c r="T935" s="295"/>
      <c r="U935" s="295"/>
      <c r="V935" s="295"/>
      <c r="W935" s="295"/>
      <c r="X935" s="295"/>
      <c r="Y935" s="295"/>
      <c r="Z935" s="295"/>
      <c r="AA935" s="294">
        <f t="shared" si="847"/>
        <v>0</v>
      </c>
      <c r="AB935" s="294">
        <f t="shared" si="577"/>
        <v>0</v>
      </c>
      <c r="AC935" s="115" t="e">
        <f t="shared" si="650"/>
        <v>#DIV/0!</v>
      </c>
    </row>
    <row r="936" spans="2:29" ht="28.5" hidden="1" x14ac:dyDescent="0.2">
      <c r="B936" s="143" t="s">
        <v>2448</v>
      </c>
      <c r="C936" s="139" t="s">
        <v>2449</v>
      </c>
      <c r="D936" s="295"/>
      <c r="E936" s="291">
        <f>SUM('ADICIONES  2018'!C936:K936)</f>
        <v>0</v>
      </c>
      <c r="F936" s="295"/>
      <c r="G936" s="295"/>
      <c r="H936" s="295"/>
      <c r="I936" s="295"/>
      <c r="J936" s="295"/>
      <c r="K936" s="294">
        <f t="shared" si="614"/>
        <v>0</v>
      </c>
      <c r="L936" s="295"/>
      <c r="M936" s="295"/>
      <c r="N936" s="295"/>
      <c r="O936" s="295"/>
      <c r="P936" s="295"/>
      <c r="Q936" s="295"/>
      <c r="R936" s="294">
        <f t="shared" si="690"/>
        <v>0</v>
      </c>
      <c r="S936" s="295"/>
      <c r="T936" s="295"/>
      <c r="U936" s="295"/>
      <c r="V936" s="295"/>
      <c r="W936" s="295"/>
      <c r="X936" s="295"/>
      <c r="Y936" s="295"/>
      <c r="Z936" s="295"/>
      <c r="AA936" s="294">
        <f t="shared" si="847"/>
        <v>0</v>
      </c>
      <c r="AB936" s="294">
        <f t="shared" si="577"/>
        <v>0</v>
      </c>
      <c r="AC936" s="115" t="e">
        <f t="shared" si="650"/>
        <v>#DIV/0!</v>
      </c>
    </row>
    <row r="937" spans="2:29" ht="28.5" hidden="1" x14ac:dyDescent="0.2">
      <c r="B937" s="143" t="s">
        <v>2450</v>
      </c>
      <c r="C937" s="139" t="s">
        <v>2451</v>
      </c>
      <c r="D937" s="295"/>
      <c r="E937" s="291">
        <f>SUM('ADICIONES  2018'!C937:K937)</f>
        <v>0</v>
      </c>
      <c r="F937" s="295"/>
      <c r="G937" s="295"/>
      <c r="H937" s="295"/>
      <c r="I937" s="295"/>
      <c r="J937" s="295"/>
      <c r="K937" s="294">
        <f t="shared" si="614"/>
        <v>0</v>
      </c>
      <c r="L937" s="295"/>
      <c r="M937" s="295"/>
      <c r="N937" s="295"/>
      <c r="O937" s="295"/>
      <c r="P937" s="295"/>
      <c r="Q937" s="295"/>
      <c r="R937" s="294">
        <f t="shared" si="690"/>
        <v>0</v>
      </c>
      <c r="S937" s="295"/>
      <c r="T937" s="295"/>
      <c r="U937" s="295"/>
      <c r="V937" s="295"/>
      <c r="W937" s="295"/>
      <c r="X937" s="295"/>
      <c r="Y937" s="295"/>
      <c r="Z937" s="295"/>
      <c r="AA937" s="294">
        <f t="shared" si="847"/>
        <v>0</v>
      </c>
      <c r="AB937" s="294">
        <f t="shared" si="577"/>
        <v>0</v>
      </c>
      <c r="AC937" s="115" t="e">
        <f t="shared" si="650"/>
        <v>#DIV/0!</v>
      </c>
    </row>
    <row r="938" spans="2:29" ht="28.5" hidden="1" x14ac:dyDescent="0.2">
      <c r="B938" s="143" t="s">
        <v>2452</v>
      </c>
      <c r="C938" s="139" t="s">
        <v>2453</v>
      </c>
      <c r="D938" s="295"/>
      <c r="E938" s="291">
        <f>SUM('ADICIONES  2018'!C938:K938)</f>
        <v>0</v>
      </c>
      <c r="F938" s="295"/>
      <c r="G938" s="295"/>
      <c r="H938" s="295"/>
      <c r="I938" s="295"/>
      <c r="J938" s="295"/>
      <c r="K938" s="294">
        <f t="shared" si="614"/>
        <v>0</v>
      </c>
      <c r="L938" s="295"/>
      <c r="M938" s="295"/>
      <c r="N938" s="295"/>
      <c r="O938" s="295"/>
      <c r="P938" s="295"/>
      <c r="Q938" s="295"/>
      <c r="R938" s="294">
        <f t="shared" si="690"/>
        <v>0</v>
      </c>
      <c r="S938" s="295"/>
      <c r="T938" s="295"/>
      <c r="U938" s="295"/>
      <c r="V938" s="295"/>
      <c r="W938" s="295"/>
      <c r="X938" s="295"/>
      <c r="Y938" s="295"/>
      <c r="Z938" s="295"/>
      <c r="AA938" s="294">
        <f t="shared" si="847"/>
        <v>0</v>
      </c>
      <c r="AB938" s="294">
        <f t="shared" si="577"/>
        <v>0</v>
      </c>
      <c r="AC938" s="115" t="e">
        <f t="shared" si="650"/>
        <v>#DIV/0!</v>
      </c>
    </row>
    <row r="939" spans="2:29" hidden="1" x14ac:dyDescent="0.2">
      <c r="B939" s="143" t="s">
        <v>2454</v>
      </c>
      <c r="C939" s="139" t="s">
        <v>2455</v>
      </c>
      <c r="D939" s="295"/>
      <c r="E939" s="291">
        <f>SUM('ADICIONES  2018'!C939:K939)</f>
        <v>0</v>
      </c>
      <c r="F939" s="295"/>
      <c r="G939" s="295"/>
      <c r="H939" s="295"/>
      <c r="I939" s="295"/>
      <c r="J939" s="295"/>
      <c r="K939" s="294">
        <f t="shared" si="614"/>
        <v>0</v>
      </c>
      <c r="L939" s="295"/>
      <c r="M939" s="295"/>
      <c r="N939" s="295"/>
      <c r="O939" s="295"/>
      <c r="P939" s="295"/>
      <c r="Q939" s="295"/>
      <c r="R939" s="294">
        <f t="shared" si="690"/>
        <v>0</v>
      </c>
      <c r="S939" s="295"/>
      <c r="T939" s="295"/>
      <c r="U939" s="295"/>
      <c r="V939" s="295"/>
      <c r="W939" s="295"/>
      <c r="X939" s="295"/>
      <c r="Y939" s="295"/>
      <c r="Z939" s="295"/>
      <c r="AA939" s="294">
        <f t="shared" si="847"/>
        <v>0</v>
      </c>
      <c r="AB939" s="294">
        <f t="shared" si="577"/>
        <v>0</v>
      </c>
      <c r="AC939" s="115" t="e">
        <f t="shared" si="650"/>
        <v>#DIV/0!</v>
      </c>
    </row>
    <row r="940" spans="2:29" ht="28.5" hidden="1" x14ac:dyDescent="0.2">
      <c r="B940" s="143" t="s">
        <v>2456</v>
      </c>
      <c r="C940" s="139" t="s">
        <v>2457</v>
      </c>
      <c r="D940" s="295"/>
      <c r="E940" s="291">
        <f>SUM('ADICIONES  2018'!C940:K940)</f>
        <v>0</v>
      </c>
      <c r="F940" s="295"/>
      <c r="G940" s="295"/>
      <c r="H940" s="295"/>
      <c r="I940" s="295"/>
      <c r="J940" s="295"/>
      <c r="K940" s="294">
        <f t="shared" si="614"/>
        <v>0</v>
      </c>
      <c r="L940" s="295"/>
      <c r="M940" s="295"/>
      <c r="N940" s="295"/>
      <c r="O940" s="295"/>
      <c r="P940" s="295"/>
      <c r="Q940" s="295"/>
      <c r="R940" s="294">
        <f t="shared" si="690"/>
        <v>0</v>
      </c>
      <c r="S940" s="295"/>
      <c r="T940" s="295"/>
      <c r="U940" s="295"/>
      <c r="V940" s="295"/>
      <c r="W940" s="295"/>
      <c r="X940" s="295"/>
      <c r="Y940" s="295"/>
      <c r="Z940" s="295"/>
      <c r="AA940" s="294">
        <f t="shared" si="847"/>
        <v>0</v>
      </c>
      <c r="AB940" s="294">
        <f t="shared" si="577"/>
        <v>0</v>
      </c>
      <c r="AC940" s="115" t="e">
        <f t="shared" si="650"/>
        <v>#DIV/0!</v>
      </c>
    </row>
    <row r="941" spans="2:29" hidden="1" x14ac:dyDescent="0.2">
      <c r="B941" s="143" t="s">
        <v>2458</v>
      </c>
      <c r="C941" s="139" t="s">
        <v>2459</v>
      </c>
      <c r="D941" s="295"/>
      <c r="E941" s="291">
        <f>SUM('ADICIONES  2018'!C941:K941)</f>
        <v>0</v>
      </c>
      <c r="F941" s="295"/>
      <c r="G941" s="295"/>
      <c r="H941" s="295"/>
      <c r="I941" s="295"/>
      <c r="J941" s="295"/>
      <c r="K941" s="294">
        <f t="shared" si="614"/>
        <v>0</v>
      </c>
      <c r="L941" s="295"/>
      <c r="M941" s="295"/>
      <c r="N941" s="295"/>
      <c r="O941" s="295"/>
      <c r="P941" s="295"/>
      <c r="Q941" s="295"/>
      <c r="R941" s="294">
        <f t="shared" si="690"/>
        <v>0</v>
      </c>
      <c r="S941" s="295"/>
      <c r="T941" s="295"/>
      <c r="U941" s="295"/>
      <c r="V941" s="295"/>
      <c r="W941" s="295"/>
      <c r="X941" s="295"/>
      <c r="Y941" s="295"/>
      <c r="Z941" s="295"/>
      <c r="AA941" s="294">
        <f t="shared" si="847"/>
        <v>0</v>
      </c>
      <c r="AB941" s="294">
        <f t="shared" si="577"/>
        <v>0</v>
      </c>
      <c r="AC941" s="115" t="e">
        <f t="shared" si="650"/>
        <v>#DIV/0!</v>
      </c>
    </row>
    <row r="942" spans="2:29" ht="28.5" hidden="1" x14ac:dyDescent="0.2">
      <c r="B942" s="143" t="s">
        <v>2460</v>
      </c>
      <c r="C942" s="139" t="s">
        <v>2461</v>
      </c>
      <c r="D942" s="295"/>
      <c r="E942" s="291">
        <f>SUM('ADICIONES  2018'!C942:K942)</f>
        <v>0</v>
      </c>
      <c r="F942" s="295"/>
      <c r="G942" s="295"/>
      <c r="H942" s="295"/>
      <c r="I942" s="295"/>
      <c r="J942" s="295"/>
      <c r="K942" s="294">
        <f t="shared" si="614"/>
        <v>0</v>
      </c>
      <c r="L942" s="295"/>
      <c r="M942" s="295"/>
      <c r="N942" s="295"/>
      <c r="O942" s="295"/>
      <c r="P942" s="295"/>
      <c r="Q942" s="295"/>
      <c r="R942" s="294">
        <f t="shared" si="690"/>
        <v>0</v>
      </c>
      <c r="S942" s="295"/>
      <c r="T942" s="295"/>
      <c r="U942" s="295"/>
      <c r="V942" s="295"/>
      <c r="W942" s="295"/>
      <c r="X942" s="295"/>
      <c r="Y942" s="295"/>
      <c r="Z942" s="295"/>
      <c r="AA942" s="294">
        <f t="shared" si="847"/>
        <v>0</v>
      </c>
      <c r="AB942" s="294">
        <f t="shared" si="577"/>
        <v>0</v>
      </c>
      <c r="AC942" s="115" t="e">
        <f t="shared" si="650"/>
        <v>#DIV/0!</v>
      </c>
    </row>
    <row r="943" spans="2:29" ht="28.5" hidden="1" x14ac:dyDescent="0.2">
      <c r="B943" s="143" t="s">
        <v>2462</v>
      </c>
      <c r="C943" s="139" t="s">
        <v>2463</v>
      </c>
      <c r="D943" s="295"/>
      <c r="E943" s="291">
        <f>SUM('ADICIONES  2018'!C943:K943)</f>
        <v>0</v>
      </c>
      <c r="F943" s="295"/>
      <c r="G943" s="295"/>
      <c r="H943" s="295"/>
      <c r="I943" s="295"/>
      <c r="J943" s="295"/>
      <c r="K943" s="294">
        <f t="shared" si="614"/>
        <v>0</v>
      </c>
      <c r="L943" s="295"/>
      <c r="M943" s="295"/>
      <c r="N943" s="295"/>
      <c r="O943" s="295"/>
      <c r="P943" s="295"/>
      <c r="Q943" s="295"/>
      <c r="R943" s="294">
        <f t="shared" si="690"/>
        <v>0</v>
      </c>
      <c r="S943" s="295"/>
      <c r="T943" s="295"/>
      <c r="U943" s="295"/>
      <c r="V943" s="295"/>
      <c r="W943" s="295"/>
      <c r="X943" s="295"/>
      <c r="Y943" s="295"/>
      <c r="Z943" s="295"/>
      <c r="AA943" s="294">
        <f t="shared" si="847"/>
        <v>0</v>
      </c>
      <c r="AB943" s="294">
        <f t="shared" si="577"/>
        <v>0</v>
      </c>
      <c r="AC943" s="115" t="e">
        <f t="shared" si="650"/>
        <v>#DIV/0!</v>
      </c>
    </row>
    <row r="944" spans="2:29" ht="28.5" hidden="1" x14ac:dyDescent="0.2">
      <c r="B944" s="143" t="s">
        <v>2464</v>
      </c>
      <c r="C944" s="139" t="s">
        <v>2465</v>
      </c>
      <c r="D944" s="295"/>
      <c r="E944" s="291">
        <f>SUM('ADICIONES  2018'!C944:K944)</f>
        <v>0</v>
      </c>
      <c r="F944" s="295"/>
      <c r="G944" s="295"/>
      <c r="H944" s="295"/>
      <c r="I944" s="295"/>
      <c r="J944" s="295"/>
      <c r="K944" s="294">
        <f t="shared" si="614"/>
        <v>0</v>
      </c>
      <c r="L944" s="295"/>
      <c r="M944" s="295"/>
      <c r="N944" s="295"/>
      <c r="O944" s="295"/>
      <c r="P944" s="295"/>
      <c r="Q944" s="295"/>
      <c r="R944" s="294">
        <f t="shared" si="690"/>
        <v>0</v>
      </c>
      <c r="S944" s="295"/>
      <c r="T944" s="295"/>
      <c r="U944" s="295"/>
      <c r="V944" s="295"/>
      <c r="W944" s="295"/>
      <c r="X944" s="295"/>
      <c r="Y944" s="295"/>
      <c r="Z944" s="295"/>
      <c r="AA944" s="294">
        <f t="shared" si="847"/>
        <v>0</v>
      </c>
      <c r="AB944" s="294">
        <f t="shared" si="577"/>
        <v>0</v>
      </c>
      <c r="AC944" s="115" t="e">
        <f t="shared" si="650"/>
        <v>#DIV/0!</v>
      </c>
    </row>
    <row r="945" spans="1:29" hidden="1" x14ac:dyDescent="0.2">
      <c r="B945" s="143" t="s">
        <v>2466</v>
      </c>
      <c r="C945" s="139" t="s">
        <v>2467</v>
      </c>
      <c r="D945" s="295"/>
      <c r="E945" s="291">
        <f>SUM('ADICIONES  2018'!C945:K945)</f>
        <v>0</v>
      </c>
      <c r="F945" s="295"/>
      <c r="G945" s="295"/>
      <c r="H945" s="295"/>
      <c r="I945" s="295"/>
      <c r="J945" s="295"/>
      <c r="K945" s="294">
        <f t="shared" si="614"/>
        <v>0</v>
      </c>
      <c r="L945" s="295"/>
      <c r="M945" s="295"/>
      <c r="N945" s="295"/>
      <c r="O945" s="295"/>
      <c r="P945" s="295"/>
      <c r="Q945" s="295"/>
      <c r="R945" s="294">
        <f t="shared" si="690"/>
        <v>0</v>
      </c>
      <c r="S945" s="295"/>
      <c r="T945" s="295"/>
      <c r="U945" s="295"/>
      <c r="V945" s="295"/>
      <c r="W945" s="295"/>
      <c r="X945" s="295"/>
      <c r="Y945" s="295"/>
      <c r="Z945" s="295"/>
      <c r="AA945" s="294">
        <f t="shared" si="847"/>
        <v>0</v>
      </c>
      <c r="AB945" s="294">
        <f t="shared" si="577"/>
        <v>0</v>
      </c>
      <c r="AC945" s="115" t="e">
        <f t="shared" si="650"/>
        <v>#DIV/0!</v>
      </c>
    </row>
    <row r="946" spans="1:29" x14ac:dyDescent="0.2">
      <c r="B946" s="143" t="s">
        <v>2468</v>
      </c>
      <c r="C946" s="139" t="s">
        <v>2469</v>
      </c>
      <c r="D946" s="295"/>
      <c r="E946" s="291">
        <f>SUM('ADICIONES  2018'!C946:K946)</f>
        <v>4087090</v>
      </c>
      <c r="F946" s="295"/>
      <c r="G946" s="295"/>
      <c r="H946" s="295"/>
      <c r="I946" s="295"/>
      <c r="J946" s="295"/>
      <c r="K946" s="294">
        <f t="shared" si="614"/>
        <v>4087090</v>
      </c>
      <c r="L946" s="295"/>
      <c r="M946" s="295"/>
      <c r="N946" s="295"/>
      <c r="O946" s="295"/>
      <c r="P946" s="295"/>
      <c r="Q946" s="295"/>
      <c r="R946" s="294">
        <f t="shared" si="690"/>
        <v>0</v>
      </c>
      <c r="S946" s="295"/>
      <c r="T946" s="295"/>
      <c r="U946" s="286">
        <v>4087090</v>
      </c>
      <c r="V946" s="295"/>
      <c r="W946" s="295"/>
      <c r="X946" s="295"/>
      <c r="Y946" s="295"/>
      <c r="Z946" s="295"/>
      <c r="AA946" s="294">
        <f t="shared" si="847"/>
        <v>4087090</v>
      </c>
      <c r="AB946" s="294">
        <f t="shared" si="577"/>
        <v>4087090</v>
      </c>
      <c r="AC946" s="115">
        <f t="shared" si="650"/>
        <v>1</v>
      </c>
    </row>
    <row r="947" spans="1:29" ht="42.75" hidden="1" x14ac:dyDescent="0.2">
      <c r="B947" s="143" t="s">
        <v>2470</v>
      </c>
      <c r="C947" s="139" t="s">
        <v>2471</v>
      </c>
      <c r="D947" s="295"/>
      <c r="E947" s="291">
        <f>SUM('ADICIONES  2018'!C947:K947)</f>
        <v>0</v>
      </c>
      <c r="F947" s="295"/>
      <c r="G947" s="295"/>
      <c r="H947" s="295"/>
      <c r="I947" s="295"/>
      <c r="J947" s="295"/>
      <c r="K947" s="294">
        <f t="shared" si="614"/>
        <v>0</v>
      </c>
      <c r="L947" s="295"/>
      <c r="M947" s="295"/>
      <c r="N947" s="295"/>
      <c r="O947" s="295"/>
      <c r="P947" s="295"/>
      <c r="Q947" s="295"/>
      <c r="R947" s="294">
        <f t="shared" si="690"/>
        <v>0</v>
      </c>
      <c r="S947" s="295"/>
      <c r="T947" s="295"/>
      <c r="U947" s="295"/>
      <c r="V947" s="295"/>
      <c r="W947" s="295"/>
      <c r="X947" s="295"/>
      <c r="Y947" s="295"/>
      <c r="Z947" s="295"/>
      <c r="AA947" s="294">
        <f t="shared" si="847"/>
        <v>0</v>
      </c>
      <c r="AB947" s="294">
        <f t="shared" si="577"/>
        <v>0</v>
      </c>
      <c r="AC947" s="115" t="e">
        <f t="shared" si="650"/>
        <v>#DIV/0!</v>
      </c>
    </row>
    <row r="948" spans="1:29" ht="42.75" hidden="1" x14ac:dyDescent="0.2">
      <c r="B948" s="143" t="s">
        <v>2472</v>
      </c>
      <c r="C948" s="139" t="s">
        <v>2473</v>
      </c>
      <c r="D948" s="295"/>
      <c r="E948" s="291">
        <f>SUM('ADICIONES  2018'!C948:K948)</f>
        <v>0</v>
      </c>
      <c r="F948" s="295"/>
      <c r="G948" s="295"/>
      <c r="H948" s="295"/>
      <c r="I948" s="295"/>
      <c r="J948" s="295"/>
      <c r="K948" s="294">
        <f t="shared" si="614"/>
        <v>0</v>
      </c>
      <c r="L948" s="295"/>
      <c r="M948" s="295"/>
      <c r="N948" s="295"/>
      <c r="O948" s="295"/>
      <c r="P948" s="295"/>
      <c r="Q948" s="295"/>
      <c r="R948" s="294">
        <f t="shared" si="690"/>
        <v>0</v>
      </c>
      <c r="S948" s="295"/>
      <c r="T948" s="295"/>
      <c r="U948" s="295"/>
      <c r="V948" s="295"/>
      <c r="W948" s="295"/>
      <c r="X948" s="295"/>
      <c r="Y948" s="295"/>
      <c r="Z948" s="295"/>
      <c r="AA948" s="294">
        <f t="shared" si="847"/>
        <v>0</v>
      </c>
      <c r="AB948" s="294">
        <f t="shared" si="577"/>
        <v>0</v>
      </c>
      <c r="AC948" s="115" t="e">
        <f t="shared" si="650"/>
        <v>#DIV/0!</v>
      </c>
    </row>
    <row r="949" spans="1:29" s="79" customFormat="1" ht="31.5" x14ac:dyDescent="0.2">
      <c r="A949" s="412"/>
      <c r="B949" s="135" t="s">
        <v>2337</v>
      </c>
      <c r="C949" s="140" t="s">
        <v>2338</v>
      </c>
      <c r="D949" s="106">
        <f>SUM(D950:D951)</f>
        <v>0</v>
      </c>
      <c r="E949" s="106">
        <f>SUM('ADICIONES  2018'!C949:K949)</f>
        <v>497111577.19</v>
      </c>
      <c r="F949" s="106">
        <f t="shared" ref="F949:J949" si="848">SUM(F950:F951)</f>
        <v>0</v>
      </c>
      <c r="G949" s="106">
        <f t="shared" si="848"/>
        <v>0</v>
      </c>
      <c r="H949" s="106">
        <f t="shared" si="848"/>
        <v>0</v>
      </c>
      <c r="I949" s="106">
        <f t="shared" si="848"/>
        <v>0</v>
      </c>
      <c r="J949" s="106">
        <f t="shared" si="848"/>
        <v>0</v>
      </c>
      <c r="K949" s="290">
        <f t="shared" si="614"/>
        <v>497111577.19</v>
      </c>
      <c r="L949" s="106">
        <f t="shared" ref="L949:Q949" si="849">SUM(L950:L951)</f>
        <v>0</v>
      </c>
      <c r="M949" s="106">
        <f t="shared" si="849"/>
        <v>0</v>
      </c>
      <c r="N949" s="106">
        <f t="shared" si="849"/>
        <v>0</v>
      </c>
      <c r="O949" s="106">
        <f t="shared" si="849"/>
        <v>0</v>
      </c>
      <c r="P949" s="106">
        <f t="shared" si="849"/>
        <v>0</v>
      </c>
      <c r="Q949" s="106">
        <f t="shared" si="849"/>
        <v>0</v>
      </c>
      <c r="R949" s="290">
        <f t="shared" si="690"/>
        <v>0</v>
      </c>
      <c r="S949" s="106">
        <f t="shared" ref="S949:Z949" si="850">SUM(S950:S951)</f>
        <v>0</v>
      </c>
      <c r="T949" s="106">
        <f t="shared" si="850"/>
        <v>0</v>
      </c>
      <c r="U949" s="106">
        <f t="shared" si="850"/>
        <v>497111577.19</v>
      </c>
      <c r="V949" s="106">
        <f t="shared" si="850"/>
        <v>0</v>
      </c>
      <c r="W949" s="106">
        <f t="shared" si="850"/>
        <v>0</v>
      </c>
      <c r="X949" s="106">
        <f t="shared" si="850"/>
        <v>0</v>
      </c>
      <c r="Y949" s="106">
        <f t="shared" si="850"/>
        <v>0</v>
      </c>
      <c r="Z949" s="106">
        <f t="shared" si="850"/>
        <v>0</v>
      </c>
      <c r="AA949" s="290">
        <f t="shared" ref="AA949:AA950" si="851">SUM(S949:Z949)</f>
        <v>497111577.19</v>
      </c>
      <c r="AB949" s="290">
        <f t="shared" si="577"/>
        <v>497111577.19</v>
      </c>
      <c r="AC949" s="105">
        <f t="shared" si="650"/>
        <v>1</v>
      </c>
    </row>
    <row r="950" spans="1:29" ht="42.75" x14ac:dyDescent="0.2">
      <c r="B950" s="143" t="s">
        <v>2339</v>
      </c>
      <c r="C950" s="139" t="s">
        <v>2340</v>
      </c>
      <c r="D950" s="295"/>
      <c r="E950" s="291">
        <f>SUM('ADICIONES  2018'!C950:K950)</f>
        <v>488915148.37</v>
      </c>
      <c r="F950" s="295"/>
      <c r="G950" s="295"/>
      <c r="H950" s="295"/>
      <c r="I950" s="295"/>
      <c r="J950" s="295"/>
      <c r="K950" s="292">
        <f t="shared" si="614"/>
        <v>488915148.37</v>
      </c>
      <c r="L950" s="295"/>
      <c r="M950" s="295"/>
      <c r="N950" s="295"/>
      <c r="O950" s="295"/>
      <c r="P950" s="295"/>
      <c r="Q950" s="295"/>
      <c r="R950" s="294">
        <f t="shared" si="690"/>
        <v>0</v>
      </c>
      <c r="S950" s="295"/>
      <c r="T950" s="295"/>
      <c r="U950" s="295">
        <v>488915148.37</v>
      </c>
      <c r="V950" s="295"/>
      <c r="W950" s="295"/>
      <c r="X950" s="295"/>
      <c r="Y950" s="295"/>
      <c r="Z950" s="295"/>
      <c r="AA950" s="294">
        <f t="shared" si="851"/>
        <v>488915148.37</v>
      </c>
      <c r="AB950" s="294">
        <f t="shared" si="577"/>
        <v>488915148.37</v>
      </c>
      <c r="AC950" s="115">
        <f t="shared" si="650"/>
        <v>1</v>
      </c>
    </row>
    <row r="951" spans="1:29" ht="42.75" x14ac:dyDescent="0.2">
      <c r="B951" s="143" t="s">
        <v>2474</v>
      </c>
      <c r="C951" s="139" t="s">
        <v>2475</v>
      </c>
      <c r="D951" s="295"/>
      <c r="E951" s="291">
        <f>SUM('ADICIONES  2018'!C951:K951)</f>
        <v>8196428.8200000003</v>
      </c>
      <c r="F951" s="295"/>
      <c r="G951" s="295"/>
      <c r="H951" s="295"/>
      <c r="I951" s="295"/>
      <c r="J951" s="295"/>
      <c r="K951" s="292">
        <f t="shared" si="614"/>
        <v>8196428.8200000003</v>
      </c>
      <c r="L951" s="295"/>
      <c r="M951" s="295"/>
      <c r="N951" s="295"/>
      <c r="O951" s="295"/>
      <c r="P951" s="295"/>
      <c r="Q951" s="295"/>
      <c r="R951" s="294">
        <f t="shared" si="690"/>
        <v>0</v>
      </c>
      <c r="S951" s="295"/>
      <c r="T951" s="295"/>
      <c r="U951" s="285">
        <v>8196428.8200000003</v>
      </c>
      <c r="V951" s="295"/>
      <c r="W951" s="295"/>
      <c r="X951" s="295"/>
      <c r="Y951" s="295"/>
      <c r="Z951" s="295"/>
      <c r="AA951" s="294">
        <f t="shared" ref="AA951:AA955" si="852">SUM(S951:Z951)</f>
        <v>8196428.8200000003</v>
      </c>
      <c r="AB951" s="294">
        <f t="shared" si="577"/>
        <v>8196428.8200000003</v>
      </c>
      <c r="AC951" s="115">
        <f t="shared" si="650"/>
        <v>1</v>
      </c>
    </row>
    <row r="952" spans="1:29" ht="42.75" hidden="1" x14ac:dyDescent="0.2">
      <c r="B952" s="143" t="s">
        <v>2476</v>
      </c>
      <c r="C952" s="139" t="s">
        <v>2477</v>
      </c>
      <c r="D952" s="295"/>
      <c r="E952" s="291">
        <f>SUM('ADICIONES  2018'!C952:K952)</f>
        <v>0</v>
      </c>
      <c r="F952" s="295"/>
      <c r="G952" s="295"/>
      <c r="H952" s="295"/>
      <c r="I952" s="295"/>
      <c r="J952" s="295"/>
      <c r="K952" s="292">
        <f t="shared" si="614"/>
        <v>0</v>
      </c>
      <c r="L952" s="295"/>
      <c r="M952" s="295"/>
      <c r="N952" s="295"/>
      <c r="O952" s="295"/>
      <c r="P952" s="295"/>
      <c r="Q952" s="295"/>
      <c r="R952" s="294">
        <f t="shared" si="690"/>
        <v>0</v>
      </c>
      <c r="S952" s="295"/>
      <c r="T952" s="295"/>
      <c r="U952" s="295"/>
      <c r="V952" s="295"/>
      <c r="W952" s="295"/>
      <c r="X952" s="295"/>
      <c r="Y952" s="295"/>
      <c r="Z952" s="295"/>
      <c r="AA952" s="294">
        <f t="shared" si="852"/>
        <v>0</v>
      </c>
      <c r="AB952" s="294">
        <f t="shared" si="577"/>
        <v>0</v>
      </c>
      <c r="AC952" s="115" t="e">
        <f t="shared" si="650"/>
        <v>#DIV/0!</v>
      </c>
    </row>
    <row r="953" spans="1:29" ht="28.5" hidden="1" x14ac:dyDescent="0.2">
      <c r="B953" s="143" t="s">
        <v>2478</v>
      </c>
      <c r="C953" s="139" t="s">
        <v>2479</v>
      </c>
      <c r="D953" s="295"/>
      <c r="E953" s="291">
        <f>SUM('ADICIONES  2018'!C953:K953)</f>
        <v>0</v>
      </c>
      <c r="F953" s="295"/>
      <c r="G953" s="295"/>
      <c r="H953" s="295"/>
      <c r="I953" s="295"/>
      <c r="J953" s="295"/>
      <c r="K953" s="292">
        <f t="shared" si="614"/>
        <v>0</v>
      </c>
      <c r="L953" s="295"/>
      <c r="M953" s="295"/>
      <c r="N953" s="295"/>
      <c r="O953" s="295"/>
      <c r="P953" s="295"/>
      <c r="Q953" s="295"/>
      <c r="R953" s="294">
        <f t="shared" si="690"/>
        <v>0</v>
      </c>
      <c r="S953" s="295"/>
      <c r="T953" s="295"/>
      <c r="U953" s="295"/>
      <c r="V953" s="295"/>
      <c r="W953" s="295"/>
      <c r="X953" s="295"/>
      <c r="Y953" s="295"/>
      <c r="Z953" s="295"/>
      <c r="AA953" s="294">
        <f t="shared" si="852"/>
        <v>0</v>
      </c>
      <c r="AB953" s="294">
        <f t="shared" si="577"/>
        <v>0</v>
      </c>
      <c r="AC953" s="115" t="e">
        <f t="shared" si="650"/>
        <v>#DIV/0!</v>
      </c>
    </row>
    <row r="954" spans="1:29" ht="57" hidden="1" x14ac:dyDescent="0.2">
      <c r="B954" s="143" t="s">
        <v>2480</v>
      </c>
      <c r="C954" s="139" t="s">
        <v>2481</v>
      </c>
      <c r="D954" s="295"/>
      <c r="E954" s="291">
        <f>SUM('ADICIONES  2018'!C954:K954)</f>
        <v>0</v>
      </c>
      <c r="F954" s="295"/>
      <c r="G954" s="295"/>
      <c r="H954" s="295"/>
      <c r="I954" s="295"/>
      <c r="J954" s="295"/>
      <c r="K954" s="292">
        <f t="shared" si="614"/>
        <v>0</v>
      </c>
      <c r="L954" s="295"/>
      <c r="M954" s="295"/>
      <c r="N954" s="295"/>
      <c r="O954" s="295"/>
      <c r="P954" s="295"/>
      <c r="Q954" s="295"/>
      <c r="R954" s="294">
        <f t="shared" si="690"/>
        <v>0</v>
      </c>
      <c r="S954" s="295"/>
      <c r="T954" s="295"/>
      <c r="U954" s="295"/>
      <c r="V954" s="295"/>
      <c r="W954" s="295"/>
      <c r="X954" s="295"/>
      <c r="Y954" s="295"/>
      <c r="Z954" s="295"/>
      <c r="AA954" s="294">
        <f t="shared" si="852"/>
        <v>0</v>
      </c>
      <c r="AB954" s="294">
        <f t="shared" si="577"/>
        <v>0</v>
      </c>
      <c r="AC954" s="115" t="e">
        <f t="shared" si="650"/>
        <v>#DIV/0!</v>
      </c>
    </row>
    <row r="955" spans="1:29" ht="57" hidden="1" x14ac:dyDescent="0.2">
      <c r="B955" s="143" t="s">
        <v>2482</v>
      </c>
      <c r="C955" s="139" t="s">
        <v>2481</v>
      </c>
      <c r="D955" s="295"/>
      <c r="E955" s="291">
        <f>SUM('ADICIONES  2018'!C955:K955)</f>
        <v>0</v>
      </c>
      <c r="F955" s="295"/>
      <c r="G955" s="295"/>
      <c r="H955" s="295"/>
      <c r="I955" s="295"/>
      <c r="J955" s="295"/>
      <c r="K955" s="292">
        <f t="shared" si="614"/>
        <v>0</v>
      </c>
      <c r="L955" s="295"/>
      <c r="M955" s="295"/>
      <c r="N955" s="295"/>
      <c r="O955" s="295"/>
      <c r="P955" s="295"/>
      <c r="Q955" s="295"/>
      <c r="R955" s="294">
        <f t="shared" si="690"/>
        <v>0</v>
      </c>
      <c r="S955" s="295"/>
      <c r="T955" s="295"/>
      <c r="U955" s="295"/>
      <c r="V955" s="295"/>
      <c r="W955" s="295"/>
      <c r="X955" s="295"/>
      <c r="Y955" s="295"/>
      <c r="Z955" s="295"/>
      <c r="AA955" s="294">
        <f t="shared" si="852"/>
        <v>0</v>
      </c>
      <c r="AB955" s="294">
        <f t="shared" si="577"/>
        <v>0</v>
      </c>
      <c r="AC955" s="115" t="e">
        <f t="shared" si="650"/>
        <v>#DIV/0!</v>
      </c>
    </row>
    <row r="956" spans="1:29" s="79" customFormat="1" ht="31.5" x14ac:dyDescent="0.2">
      <c r="A956" s="412"/>
      <c r="B956" s="135" t="s">
        <v>979</v>
      </c>
      <c r="C956" s="140" t="s">
        <v>1621</v>
      </c>
      <c r="D956" s="106">
        <f>SUM(D957:D960)</f>
        <v>0</v>
      </c>
      <c r="E956" s="106">
        <f>SUM('ADICIONES  2018'!C956:K956)</f>
        <v>1820799634.96</v>
      </c>
      <c r="F956" s="106">
        <f t="shared" ref="F956:J956" si="853">SUM(F957:F960)</f>
        <v>126400.55</v>
      </c>
      <c r="G956" s="106">
        <f t="shared" si="853"/>
        <v>0</v>
      </c>
      <c r="H956" s="106">
        <f t="shared" si="853"/>
        <v>0</v>
      </c>
      <c r="I956" s="106">
        <f t="shared" si="853"/>
        <v>0</v>
      </c>
      <c r="J956" s="106">
        <f t="shared" si="853"/>
        <v>0</v>
      </c>
      <c r="K956" s="290">
        <f t="shared" si="614"/>
        <v>1820673234.4100001</v>
      </c>
      <c r="L956" s="106">
        <f t="shared" ref="L956:Q956" si="854">SUM(L957:L960)</f>
        <v>0</v>
      </c>
      <c r="M956" s="106">
        <f t="shared" si="854"/>
        <v>0</v>
      </c>
      <c r="N956" s="106">
        <f t="shared" si="854"/>
        <v>0</v>
      </c>
      <c r="O956" s="106">
        <f t="shared" si="854"/>
        <v>0</v>
      </c>
      <c r="P956" s="106">
        <f t="shared" si="854"/>
        <v>1820673234.4100001</v>
      </c>
      <c r="Q956" s="106">
        <f t="shared" si="854"/>
        <v>0</v>
      </c>
      <c r="R956" s="290">
        <f t="shared" si="690"/>
        <v>1820673234.4100001</v>
      </c>
      <c r="S956" s="106">
        <f t="shared" ref="S956:Z956" si="855">SUM(S957:S960)</f>
        <v>0</v>
      </c>
      <c r="T956" s="106">
        <f t="shared" si="855"/>
        <v>0</v>
      </c>
      <c r="U956" s="106">
        <f t="shared" si="855"/>
        <v>126400.55</v>
      </c>
      <c r="V956" s="106">
        <f t="shared" si="855"/>
        <v>0</v>
      </c>
      <c r="W956" s="106">
        <f t="shared" si="855"/>
        <v>0</v>
      </c>
      <c r="X956" s="106">
        <f t="shared" si="855"/>
        <v>0</v>
      </c>
      <c r="Y956" s="106">
        <f t="shared" si="855"/>
        <v>-126400.55000001192</v>
      </c>
      <c r="Z956" s="106">
        <f t="shared" si="855"/>
        <v>0</v>
      </c>
      <c r="AA956" s="290">
        <f t="shared" ref="AA956:AA987" si="856">SUM(S956:Z956)</f>
        <v>-1.1918018572032452E-8</v>
      </c>
      <c r="AB956" s="290">
        <f t="shared" si="577"/>
        <v>1820673234.4100001</v>
      </c>
      <c r="AC956" s="105">
        <f t="shared" si="650"/>
        <v>1</v>
      </c>
    </row>
    <row r="957" spans="1:29" s="21" customFormat="1" x14ac:dyDescent="0.2">
      <c r="A957" s="92"/>
      <c r="B957" s="143" t="s">
        <v>980</v>
      </c>
      <c r="C957" s="144" t="s">
        <v>1622</v>
      </c>
      <c r="D957" s="291">
        <v>0</v>
      </c>
      <c r="E957" s="291">
        <f>SUM('ADICIONES  2018'!C957:K957)</f>
        <v>171177769.69</v>
      </c>
      <c r="F957" s="291">
        <v>126400.55</v>
      </c>
      <c r="G957" s="291">
        <v>0</v>
      </c>
      <c r="H957" s="291">
        <v>0</v>
      </c>
      <c r="I957" s="291">
        <v>0</v>
      </c>
      <c r="J957" s="291">
        <v>0</v>
      </c>
      <c r="K957" s="294">
        <f t="shared" si="614"/>
        <v>171051369.13999999</v>
      </c>
      <c r="L957" s="291">
        <v>0</v>
      </c>
      <c r="M957" s="291">
        <v>0</v>
      </c>
      <c r="N957" s="291">
        <v>0</v>
      </c>
      <c r="O957" s="291">
        <v>0</v>
      </c>
      <c r="P957" s="291">
        <v>171177769.69</v>
      </c>
      <c r="Q957" s="291">
        <v>0</v>
      </c>
      <c r="R957" s="294">
        <f t="shared" si="690"/>
        <v>171177769.69</v>
      </c>
      <c r="S957" s="291">
        <v>0</v>
      </c>
      <c r="T957" s="291">
        <v>0</v>
      </c>
      <c r="U957" s="291">
        <v>0</v>
      </c>
      <c r="V957" s="291">
        <v>0</v>
      </c>
      <c r="W957" s="291">
        <v>0</v>
      </c>
      <c r="X957" s="291">
        <v>0</v>
      </c>
      <c r="Y957" s="291">
        <v>-126400.55000001192</v>
      </c>
      <c r="Z957" s="291">
        <v>0</v>
      </c>
      <c r="AA957" s="294">
        <f t="shared" si="856"/>
        <v>-126400.55000001192</v>
      </c>
      <c r="AB957" s="294">
        <f t="shared" si="577"/>
        <v>171051369.13999999</v>
      </c>
      <c r="AC957" s="115">
        <f t="shared" si="650"/>
        <v>1</v>
      </c>
    </row>
    <row r="958" spans="1:29" s="21" customFormat="1" x14ac:dyDescent="0.2">
      <c r="A958" s="92"/>
      <c r="B958" s="143" t="s">
        <v>980</v>
      </c>
      <c r="C958" s="144" t="s">
        <v>1622</v>
      </c>
      <c r="D958" s="291">
        <v>0</v>
      </c>
      <c r="E958" s="291">
        <f>SUM('ADICIONES  2018'!C958:K958)</f>
        <v>1629806168.99</v>
      </c>
      <c r="F958" s="291">
        <v>0</v>
      </c>
      <c r="G958" s="291">
        <v>0</v>
      </c>
      <c r="H958" s="291">
        <v>0</v>
      </c>
      <c r="I958" s="291">
        <v>0</v>
      </c>
      <c r="J958" s="291">
        <v>0</v>
      </c>
      <c r="K958" s="294">
        <f t="shared" si="614"/>
        <v>1629806168.99</v>
      </c>
      <c r="L958" s="291">
        <v>0</v>
      </c>
      <c r="M958" s="291">
        <v>0</v>
      </c>
      <c r="N958" s="291">
        <v>0</v>
      </c>
      <c r="O958" s="291">
        <v>0</v>
      </c>
      <c r="P958" s="291">
        <v>1629806168.99</v>
      </c>
      <c r="Q958" s="291">
        <v>0</v>
      </c>
      <c r="R958" s="294">
        <f t="shared" si="690"/>
        <v>1629806168.99</v>
      </c>
      <c r="S958" s="291">
        <v>0</v>
      </c>
      <c r="T958" s="291">
        <v>0</v>
      </c>
      <c r="U958" s="291">
        <v>0</v>
      </c>
      <c r="V958" s="291">
        <v>0</v>
      </c>
      <c r="W958" s="291">
        <v>0</v>
      </c>
      <c r="X958" s="291">
        <v>0</v>
      </c>
      <c r="Y958" s="291">
        <v>0</v>
      </c>
      <c r="Z958" s="291">
        <v>0</v>
      </c>
      <c r="AA958" s="294">
        <f t="shared" si="856"/>
        <v>0</v>
      </c>
      <c r="AB958" s="294">
        <f t="shared" si="577"/>
        <v>1629806168.99</v>
      </c>
      <c r="AC958" s="115">
        <f t="shared" si="650"/>
        <v>1</v>
      </c>
    </row>
    <row r="959" spans="1:29" s="21" customFormat="1" x14ac:dyDescent="0.2">
      <c r="A959" s="92"/>
      <c r="B959" s="143" t="s">
        <v>980</v>
      </c>
      <c r="C959" s="144" t="s">
        <v>1622</v>
      </c>
      <c r="D959" s="291"/>
      <c r="E959" s="291">
        <f>SUM('ADICIONES  2018'!C959:K959)</f>
        <v>19689295.73</v>
      </c>
      <c r="F959" s="291"/>
      <c r="G959" s="291"/>
      <c r="H959" s="291"/>
      <c r="I959" s="291"/>
      <c r="J959" s="291"/>
      <c r="K959" s="294">
        <f t="shared" si="614"/>
        <v>19689295.73</v>
      </c>
      <c r="L959" s="291"/>
      <c r="M959" s="291"/>
      <c r="N959" s="291"/>
      <c r="O959" s="291"/>
      <c r="P959" s="291">
        <v>19689295.73</v>
      </c>
      <c r="Q959" s="291"/>
      <c r="R959" s="294">
        <f t="shared" si="690"/>
        <v>19689295.73</v>
      </c>
      <c r="S959" s="291"/>
      <c r="T959" s="291"/>
      <c r="U959" s="291"/>
      <c r="V959" s="291"/>
      <c r="W959" s="291"/>
      <c r="X959" s="291"/>
      <c r="Y959" s="291"/>
      <c r="Z959" s="291"/>
      <c r="AA959" s="294">
        <f t="shared" si="856"/>
        <v>0</v>
      </c>
      <c r="AB959" s="294">
        <f t="shared" si="577"/>
        <v>19689295.73</v>
      </c>
      <c r="AC959" s="115">
        <f t="shared" si="650"/>
        <v>1</v>
      </c>
    </row>
    <row r="960" spans="1:29" s="21" customFormat="1" x14ac:dyDescent="0.2">
      <c r="A960" s="92"/>
      <c r="B960" s="143" t="s">
        <v>980</v>
      </c>
      <c r="C960" s="144" t="s">
        <v>1622</v>
      </c>
      <c r="D960" s="291"/>
      <c r="E960" s="291">
        <f>SUM('ADICIONES  2018'!C960:K960)</f>
        <v>126400.55</v>
      </c>
      <c r="F960" s="291"/>
      <c r="G960" s="291"/>
      <c r="H960" s="291"/>
      <c r="I960" s="291"/>
      <c r="J960" s="291"/>
      <c r="K960" s="294">
        <f t="shared" si="614"/>
        <v>126400.55</v>
      </c>
      <c r="L960" s="291"/>
      <c r="M960" s="291"/>
      <c r="N960" s="291"/>
      <c r="O960" s="291"/>
      <c r="P960" s="291"/>
      <c r="Q960" s="291"/>
      <c r="R960" s="294">
        <f t="shared" si="690"/>
        <v>0</v>
      </c>
      <c r="S960" s="291"/>
      <c r="T960" s="291"/>
      <c r="U960" s="286">
        <v>126400.55</v>
      </c>
      <c r="V960" s="291"/>
      <c r="W960" s="291"/>
      <c r="X960" s="291"/>
      <c r="Y960" s="291"/>
      <c r="Z960" s="291"/>
      <c r="AA960" s="294">
        <f t="shared" ref="AA960" si="857">SUM(S960:Z960)</f>
        <v>126400.55</v>
      </c>
      <c r="AB960" s="294">
        <f t="shared" si="577"/>
        <v>126400.55</v>
      </c>
      <c r="AC960" s="115">
        <f t="shared" si="650"/>
        <v>1</v>
      </c>
    </row>
    <row r="961" spans="1:29" s="79" customFormat="1" ht="31.5" x14ac:dyDescent="0.2">
      <c r="A961" s="412"/>
      <c r="B961" s="135" t="s">
        <v>981</v>
      </c>
      <c r="C961" s="140" t="s">
        <v>1623</v>
      </c>
      <c r="D961" s="106">
        <f>SUM(D962:D963)</f>
        <v>0</v>
      </c>
      <c r="E961" s="106">
        <f>SUM('ADICIONES  2018'!C961:K961)</f>
        <v>9733355439.9899998</v>
      </c>
      <c r="F961" s="106">
        <f t="shared" ref="F961:J961" si="858">SUM(F962:F963)</f>
        <v>0</v>
      </c>
      <c r="G961" s="106">
        <f t="shared" si="858"/>
        <v>0</v>
      </c>
      <c r="H961" s="106">
        <f t="shared" si="858"/>
        <v>0</v>
      </c>
      <c r="I961" s="106">
        <f t="shared" si="858"/>
        <v>0</v>
      </c>
      <c r="J961" s="106">
        <f t="shared" si="858"/>
        <v>0</v>
      </c>
      <c r="K961" s="290">
        <f t="shared" si="614"/>
        <v>9733355439.9899998</v>
      </c>
      <c r="L961" s="106">
        <f t="shared" ref="L961:Q961" si="859">SUM(L962:L963)</f>
        <v>0</v>
      </c>
      <c r="M961" s="106">
        <f t="shared" si="859"/>
        <v>0</v>
      </c>
      <c r="N961" s="106">
        <f t="shared" si="859"/>
        <v>0</v>
      </c>
      <c r="O961" s="106">
        <f t="shared" si="859"/>
        <v>0</v>
      </c>
      <c r="P961" s="106">
        <f t="shared" si="859"/>
        <v>9733355439.9899998</v>
      </c>
      <c r="Q961" s="106">
        <f t="shared" si="859"/>
        <v>0</v>
      </c>
      <c r="R961" s="290">
        <f t="shared" si="690"/>
        <v>9733355439.9899998</v>
      </c>
      <c r="S961" s="106">
        <f t="shared" ref="S961:Z961" si="860">SUM(S962:S963)</f>
        <v>0</v>
      </c>
      <c r="T961" s="106">
        <f t="shared" si="860"/>
        <v>0</v>
      </c>
      <c r="U961" s="106">
        <f t="shared" si="860"/>
        <v>0</v>
      </c>
      <c r="V961" s="106">
        <f t="shared" si="860"/>
        <v>0</v>
      </c>
      <c r="W961" s="106">
        <f t="shared" si="860"/>
        <v>0</v>
      </c>
      <c r="X961" s="106">
        <f t="shared" si="860"/>
        <v>0</v>
      </c>
      <c r="Y961" s="106">
        <f t="shared" si="860"/>
        <v>0</v>
      </c>
      <c r="Z961" s="106">
        <f t="shared" si="860"/>
        <v>0</v>
      </c>
      <c r="AA961" s="290">
        <f t="shared" si="856"/>
        <v>0</v>
      </c>
      <c r="AB961" s="290">
        <f t="shared" ref="AB961:AB963" si="861">+R961+AA961</f>
        <v>9733355439.9899998</v>
      </c>
      <c r="AC961" s="105">
        <f t="shared" si="650"/>
        <v>1</v>
      </c>
    </row>
    <row r="962" spans="1:29" s="21" customFormat="1" x14ac:dyDescent="0.2">
      <c r="A962" s="92"/>
      <c r="B962" s="143" t="s">
        <v>982</v>
      </c>
      <c r="C962" s="144" t="s">
        <v>1624</v>
      </c>
      <c r="D962" s="291">
        <v>0</v>
      </c>
      <c r="E962" s="291">
        <f>SUM('ADICIONES  2018'!C962:K962)</f>
        <v>182843711</v>
      </c>
      <c r="F962" s="291">
        <v>0</v>
      </c>
      <c r="G962" s="291">
        <v>0</v>
      </c>
      <c r="H962" s="291">
        <v>0</v>
      </c>
      <c r="I962" s="291">
        <v>0</v>
      </c>
      <c r="J962" s="291">
        <v>0</v>
      </c>
      <c r="K962" s="294">
        <f t="shared" si="614"/>
        <v>182843711</v>
      </c>
      <c r="L962" s="291">
        <v>0</v>
      </c>
      <c r="M962" s="291">
        <v>0</v>
      </c>
      <c r="N962" s="291">
        <v>0</v>
      </c>
      <c r="O962" s="291">
        <v>0</v>
      </c>
      <c r="P962" s="291">
        <v>182843711</v>
      </c>
      <c r="Q962" s="291">
        <v>0</v>
      </c>
      <c r="R962" s="294">
        <f t="shared" si="690"/>
        <v>182843711</v>
      </c>
      <c r="S962" s="291">
        <v>0</v>
      </c>
      <c r="T962" s="291">
        <v>0</v>
      </c>
      <c r="U962" s="291">
        <v>0</v>
      </c>
      <c r="V962" s="291">
        <v>0</v>
      </c>
      <c r="W962" s="291">
        <v>0</v>
      </c>
      <c r="X962" s="291">
        <v>0</v>
      </c>
      <c r="Y962" s="291">
        <v>0</v>
      </c>
      <c r="Z962" s="291">
        <v>0</v>
      </c>
      <c r="AA962" s="294">
        <f t="shared" si="856"/>
        <v>0</v>
      </c>
      <c r="AB962" s="294">
        <f t="shared" si="861"/>
        <v>182843711</v>
      </c>
      <c r="AC962" s="115">
        <f t="shared" si="650"/>
        <v>1</v>
      </c>
    </row>
    <row r="963" spans="1:29" s="21" customFormat="1" x14ac:dyDescent="0.2">
      <c r="A963" s="92"/>
      <c r="B963" s="143" t="s">
        <v>982</v>
      </c>
      <c r="C963" s="144" t="s">
        <v>1624</v>
      </c>
      <c r="D963" s="291"/>
      <c r="E963" s="291">
        <f>SUM('ADICIONES  2018'!C963:K963)</f>
        <v>9550511728.9899998</v>
      </c>
      <c r="F963" s="291"/>
      <c r="G963" s="291"/>
      <c r="H963" s="291"/>
      <c r="I963" s="291"/>
      <c r="J963" s="291"/>
      <c r="K963" s="294">
        <f t="shared" si="614"/>
        <v>9550511728.9899998</v>
      </c>
      <c r="L963" s="291"/>
      <c r="M963" s="291"/>
      <c r="N963" s="291"/>
      <c r="O963" s="291"/>
      <c r="P963" s="291">
        <v>9550511728.9899998</v>
      </c>
      <c r="Q963" s="291"/>
      <c r="R963" s="294">
        <f t="shared" si="690"/>
        <v>9550511728.9899998</v>
      </c>
      <c r="S963" s="291"/>
      <c r="T963" s="291"/>
      <c r="U963" s="291"/>
      <c r="V963" s="291"/>
      <c r="W963" s="291"/>
      <c r="X963" s="291"/>
      <c r="Y963" s="291"/>
      <c r="Z963" s="291"/>
      <c r="AA963" s="294">
        <f t="shared" si="856"/>
        <v>0</v>
      </c>
      <c r="AB963" s="294">
        <f t="shared" si="861"/>
        <v>9550511728.9899998</v>
      </c>
      <c r="AC963" s="115">
        <f t="shared" si="650"/>
        <v>1</v>
      </c>
    </row>
    <row r="964" spans="1:29" s="79" customFormat="1" ht="31.5" x14ac:dyDescent="0.2">
      <c r="A964" s="412"/>
      <c r="B964" s="135" t="s">
        <v>983</v>
      </c>
      <c r="C964" s="140" t="s">
        <v>1625</v>
      </c>
      <c r="D964" s="106">
        <f>SUM(D965:D966)</f>
        <v>0</v>
      </c>
      <c r="E964" s="106">
        <f>SUM('ADICIONES  2018'!C964:K964)</f>
        <v>1034069779.8099999</v>
      </c>
      <c r="F964" s="106">
        <f t="shared" ref="F964:J964" si="862">SUM(F965:F966)</f>
        <v>0</v>
      </c>
      <c r="G964" s="106">
        <f t="shared" si="862"/>
        <v>0</v>
      </c>
      <c r="H964" s="106">
        <f t="shared" si="862"/>
        <v>0</v>
      </c>
      <c r="I964" s="106">
        <f t="shared" si="862"/>
        <v>0</v>
      </c>
      <c r="J964" s="106">
        <f t="shared" si="862"/>
        <v>0</v>
      </c>
      <c r="K964" s="290">
        <f t="shared" si="614"/>
        <v>1034069779.8099999</v>
      </c>
      <c r="L964" s="106">
        <f t="shared" ref="L964:Q964" si="863">SUM(L965:L966)</f>
        <v>0</v>
      </c>
      <c r="M964" s="106">
        <f t="shared" si="863"/>
        <v>0</v>
      </c>
      <c r="N964" s="106">
        <f t="shared" si="863"/>
        <v>0</v>
      </c>
      <c r="O964" s="106">
        <f t="shared" si="863"/>
        <v>0</v>
      </c>
      <c r="P964" s="106">
        <f t="shared" si="863"/>
        <v>1034069779.8099999</v>
      </c>
      <c r="Q964" s="106">
        <f t="shared" si="863"/>
        <v>0</v>
      </c>
      <c r="R964" s="290">
        <f>SUM(L964:Q964)</f>
        <v>1034069779.8099999</v>
      </c>
      <c r="S964" s="106">
        <f t="shared" ref="S964:Z964" si="864">SUM(S965:S966)</f>
        <v>0</v>
      </c>
      <c r="T964" s="106">
        <f t="shared" si="864"/>
        <v>0</v>
      </c>
      <c r="U964" s="106">
        <f t="shared" si="864"/>
        <v>0</v>
      </c>
      <c r="V964" s="106">
        <f t="shared" si="864"/>
        <v>0</v>
      </c>
      <c r="W964" s="106">
        <f t="shared" si="864"/>
        <v>0</v>
      </c>
      <c r="X964" s="106">
        <f t="shared" si="864"/>
        <v>0</v>
      </c>
      <c r="Y964" s="106">
        <f t="shared" si="864"/>
        <v>0</v>
      </c>
      <c r="Z964" s="106">
        <f t="shared" si="864"/>
        <v>0</v>
      </c>
      <c r="AA964" s="290">
        <f t="shared" si="856"/>
        <v>0</v>
      </c>
      <c r="AB964" s="290">
        <f>+R964+AA964</f>
        <v>1034069779.8099999</v>
      </c>
      <c r="AC964" s="105">
        <f t="shared" si="650"/>
        <v>1</v>
      </c>
    </row>
    <row r="965" spans="1:29" ht="28.5" x14ac:dyDescent="0.2">
      <c r="B965" s="143" t="s">
        <v>984</v>
      </c>
      <c r="C965" s="139" t="s">
        <v>1626</v>
      </c>
      <c r="D965" s="295">
        <v>0</v>
      </c>
      <c r="E965" s="291">
        <f>SUM('ADICIONES  2018'!C965:K965)</f>
        <v>256832697.63999999</v>
      </c>
      <c r="F965" s="295">
        <v>0</v>
      </c>
      <c r="G965" s="295">
        <v>0</v>
      </c>
      <c r="H965" s="295">
        <v>0</v>
      </c>
      <c r="I965" s="295">
        <v>0</v>
      </c>
      <c r="J965" s="295">
        <v>0</v>
      </c>
      <c r="K965" s="292">
        <f t="shared" si="614"/>
        <v>256832697.63999999</v>
      </c>
      <c r="L965" s="295">
        <v>0</v>
      </c>
      <c r="M965" s="295">
        <v>0</v>
      </c>
      <c r="N965" s="295">
        <v>0</v>
      </c>
      <c r="O965" s="295">
        <v>0</v>
      </c>
      <c r="P965" s="295">
        <v>256832697.63999999</v>
      </c>
      <c r="Q965" s="295">
        <v>0</v>
      </c>
      <c r="R965" s="292">
        <f>SUM(L965:Q965)</f>
        <v>256832697.63999999</v>
      </c>
      <c r="S965" s="295">
        <v>0</v>
      </c>
      <c r="T965" s="295">
        <v>0</v>
      </c>
      <c r="U965" s="295">
        <v>0</v>
      </c>
      <c r="V965" s="295">
        <v>0</v>
      </c>
      <c r="W965" s="295">
        <v>0</v>
      </c>
      <c r="X965" s="295">
        <v>0</v>
      </c>
      <c r="Y965" s="295">
        <v>0</v>
      </c>
      <c r="Z965" s="295">
        <v>0</v>
      </c>
      <c r="AA965" s="292">
        <f>SUM(S965:Z965)</f>
        <v>0</v>
      </c>
      <c r="AB965" s="292">
        <f>+R965+AA965</f>
        <v>256832697.63999999</v>
      </c>
      <c r="AC965" s="37">
        <f t="shared" ref="AC965:AC1056" si="865">+AB965/K965</f>
        <v>1</v>
      </c>
    </row>
    <row r="966" spans="1:29" ht="28.5" x14ac:dyDescent="0.2">
      <c r="B966" s="143" t="s">
        <v>984</v>
      </c>
      <c r="C966" s="139" t="s">
        <v>1626</v>
      </c>
      <c r="D966" s="295"/>
      <c r="E966" s="291">
        <f>SUM('ADICIONES  2018'!C966:K966)</f>
        <v>777237082.16999996</v>
      </c>
      <c r="F966" s="295"/>
      <c r="G966" s="295"/>
      <c r="H966" s="295"/>
      <c r="I966" s="295"/>
      <c r="J966" s="295"/>
      <c r="K966" s="292">
        <f t="shared" si="614"/>
        <v>777237082.16999996</v>
      </c>
      <c r="L966" s="295"/>
      <c r="M966" s="295"/>
      <c r="N966" s="295"/>
      <c r="O966" s="295"/>
      <c r="P966" s="295">
        <v>777237082.16999996</v>
      </c>
      <c r="Q966" s="295"/>
      <c r="R966" s="292">
        <f>SUM(L966:Q966)</f>
        <v>777237082.16999996</v>
      </c>
      <c r="S966" s="295"/>
      <c r="T966" s="295"/>
      <c r="U966" s="295"/>
      <c r="V966" s="295"/>
      <c r="W966" s="295"/>
      <c r="X966" s="295"/>
      <c r="Y966" s="295"/>
      <c r="Z966" s="295"/>
      <c r="AA966" s="292">
        <f>SUM(S966:Z966)</f>
        <v>0</v>
      </c>
      <c r="AB966" s="292">
        <f>+R966+AA966</f>
        <v>777237082.16999996</v>
      </c>
      <c r="AC966" s="37">
        <f t="shared" si="865"/>
        <v>1</v>
      </c>
    </row>
    <row r="967" spans="1:29" s="79" customFormat="1" ht="31.5" x14ac:dyDescent="0.2">
      <c r="A967" s="412"/>
      <c r="B967" s="135" t="s">
        <v>985</v>
      </c>
      <c r="C967" s="140" t="s">
        <v>1627</v>
      </c>
      <c r="D967" s="106">
        <f>SUM(D968:D970)</f>
        <v>0</v>
      </c>
      <c r="E967" s="106">
        <f>SUM('ADICIONES  2018'!C967:K967)</f>
        <v>347544855.71999997</v>
      </c>
      <c r="F967" s="106">
        <f t="shared" ref="F967:J967" si="866">SUM(F968:F970)</f>
        <v>0</v>
      </c>
      <c r="G967" s="106">
        <f t="shared" si="866"/>
        <v>0</v>
      </c>
      <c r="H967" s="106">
        <f t="shared" si="866"/>
        <v>0</v>
      </c>
      <c r="I967" s="106">
        <f t="shared" si="866"/>
        <v>0</v>
      </c>
      <c r="J967" s="106">
        <f t="shared" si="866"/>
        <v>0</v>
      </c>
      <c r="K967" s="290">
        <f t="shared" si="614"/>
        <v>347544855.71999997</v>
      </c>
      <c r="L967" s="106">
        <f t="shared" ref="L967:Q967" si="867">SUM(L968:L970)</f>
        <v>0</v>
      </c>
      <c r="M967" s="106">
        <f t="shared" si="867"/>
        <v>0</v>
      </c>
      <c r="N967" s="106">
        <f t="shared" si="867"/>
        <v>0</v>
      </c>
      <c r="O967" s="106">
        <f t="shared" si="867"/>
        <v>0</v>
      </c>
      <c r="P967" s="106">
        <f t="shared" si="867"/>
        <v>347544855.71999997</v>
      </c>
      <c r="Q967" s="106">
        <f t="shared" si="867"/>
        <v>0</v>
      </c>
      <c r="R967" s="290">
        <f t="shared" si="690"/>
        <v>347544855.71999997</v>
      </c>
      <c r="S967" s="106">
        <f t="shared" ref="S967:Z967" si="868">SUM(S968:S970)</f>
        <v>0</v>
      </c>
      <c r="T967" s="106">
        <f t="shared" si="868"/>
        <v>0</v>
      </c>
      <c r="U967" s="106">
        <f t="shared" si="868"/>
        <v>0</v>
      </c>
      <c r="V967" s="106">
        <f t="shared" si="868"/>
        <v>0</v>
      </c>
      <c r="W967" s="106">
        <f t="shared" si="868"/>
        <v>0</v>
      </c>
      <c r="X967" s="106">
        <f t="shared" si="868"/>
        <v>0</v>
      </c>
      <c r="Y967" s="106">
        <f t="shared" si="868"/>
        <v>0</v>
      </c>
      <c r="Z967" s="106">
        <f t="shared" si="868"/>
        <v>0</v>
      </c>
      <c r="AA967" s="290">
        <f t="shared" si="856"/>
        <v>0</v>
      </c>
      <c r="AB967" s="290">
        <f t="shared" ref="AB967:AB1100" si="869">+R967+AA967</f>
        <v>347544855.71999997</v>
      </c>
      <c r="AC967" s="105">
        <f t="shared" si="865"/>
        <v>1</v>
      </c>
    </row>
    <row r="968" spans="1:29" x14ac:dyDescent="0.2">
      <c r="B968" s="143" t="s">
        <v>986</v>
      </c>
      <c r="C968" s="139" t="s">
        <v>1628</v>
      </c>
      <c r="D968" s="295">
        <v>0</v>
      </c>
      <c r="E968" s="291">
        <f>SUM('ADICIONES  2018'!C968:K968)</f>
        <v>326781921.00999999</v>
      </c>
      <c r="F968" s="295">
        <v>0</v>
      </c>
      <c r="G968" s="295">
        <v>0</v>
      </c>
      <c r="H968" s="295">
        <v>0</v>
      </c>
      <c r="I968" s="295">
        <v>0</v>
      </c>
      <c r="J968" s="295">
        <v>0</v>
      </c>
      <c r="K968" s="292">
        <f t="shared" si="614"/>
        <v>326781921.00999999</v>
      </c>
      <c r="L968" s="295">
        <v>0</v>
      </c>
      <c r="M968" s="295">
        <v>0</v>
      </c>
      <c r="N968" s="295">
        <v>0</v>
      </c>
      <c r="O968" s="295">
        <v>0</v>
      </c>
      <c r="P968" s="295">
        <v>326781921.00999999</v>
      </c>
      <c r="Q968" s="295">
        <v>0</v>
      </c>
      <c r="R968" s="292">
        <f t="shared" si="690"/>
        <v>326781921.00999999</v>
      </c>
      <c r="S968" s="295">
        <v>0</v>
      </c>
      <c r="T968" s="295">
        <v>0</v>
      </c>
      <c r="U968" s="295">
        <v>0</v>
      </c>
      <c r="V968" s="295">
        <v>0</v>
      </c>
      <c r="W968" s="295">
        <v>0</v>
      </c>
      <c r="X968" s="295">
        <v>0</v>
      </c>
      <c r="Y968" s="295">
        <v>0</v>
      </c>
      <c r="Z968" s="295">
        <v>0</v>
      </c>
      <c r="AA968" s="292">
        <f t="shared" si="856"/>
        <v>0</v>
      </c>
      <c r="AB968" s="292">
        <f t="shared" si="869"/>
        <v>326781921.00999999</v>
      </c>
      <c r="AC968" s="37">
        <f t="shared" si="865"/>
        <v>1</v>
      </c>
    </row>
    <row r="969" spans="1:29" s="21" customFormat="1" ht="30" x14ac:dyDescent="0.2">
      <c r="A969" s="92"/>
      <c r="B969" s="143" t="s">
        <v>986</v>
      </c>
      <c r="C969" s="144" t="s">
        <v>1628</v>
      </c>
      <c r="D969" s="291">
        <v>0</v>
      </c>
      <c r="E969" s="291">
        <f>SUM('ADICIONES  2018'!C969:K969)</f>
        <v>6251179.71</v>
      </c>
      <c r="F969" s="291">
        <v>0</v>
      </c>
      <c r="G969" s="291">
        <v>0</v>
      </c>
      <c r="H969" s="291">
        <v>0</v>
      </c>
      <c r="I969" s="291">
        <v>0</v>
      </c>
      <c r="J969" s="291">
        <v>0</v>
      </c>
      <c r="K969" s="294">
        <f t="shared" si="614"/>
        <v>6251179.71</v>
      </c>
      <c r="L969" s="291">
        <v>0</v>
      </c>
      <c r="M969" s="291">
        <v>0</v>
      </c>
      <c r="N969" s="291">
        <v>0</v>
      </c>
      <c r="O969" s="291">
        <v>0</v>
      </c>
      <c r="P969" s="291">
        <v>6251179.71</v>
      </c>
      <c r="Q969" s="291">
        <v>0</v>
      </c>
      <c r="R969" s="294">
        <f t="shared" si="690"/>
        <v>6251179.71</v>
      </c>
      <c r="S969" s="291">
        <v>0</v>
      </c>
      <c r="T969" s="291">
        <v>0</v>
      </c>
      <c r="U969" s="291">
        <v>0</v>
      </c>
      <c r="V969" s="291">
        <v>0</v>
      </c>
      <c r="W969" s="291">
        <v>0</v>
      </c>
      <c r="X969" s="291">
        <v>0</v>
      </c>
      <c r="Y969" s="291">
        <v>0</v>
      </c>
      <c r="Z969" s="291">
        <v>0</v>
      </c>
      <c r="AA969" s="294">
        <f t="shared" si="856"/>
        <v>0</v>
      </c>
      <c r="AB969" s="294">
        <f t="shared" si="869"/>
        <v>6251179.71</v>
      </c>
      <c r="AC969" s="115">
        <f t="shared" si="865"/>
        <v>1</v>
      </c>
    </row>
    <row r="970" spans="1:29" s="21" customFormat="1" ht="30" x14ac:dyDescent="0.2">
      <c r="A970" s="92"/>
      <c r="B970" s="143" t="s">
        <v>986</v>
      </c>
      <c r="C970" s="144" t="s">
        <v>1628</v>
      </c>
      <c r="D970" s="291"/>
      <c r="E970" s="291">
        <f>SUM('ADICIONES  2018'!C970:K970)</f>
        <v>14511755</v>
      </c>
      <c r="F970" s="291"/>
      <c r="G970" s="291"/>
      <c r="H970" s="291"/>
      <c r="I970" s="291"/>
      <c r="J970" s="291"/>
      <c r="K970" s="294">
        <f t="shared" si="614"/>
        <v>14511755</v>
      </c>
      <c r="L970" s="291"/>
      <c r="M970" s="291"/>
      <c r="N970" s="291"/>
      <c r="O970" s="291"/>
      <c r="P970" s="291">
        <v>14511755</v>
      </c>
      <c r="Q970" s="291"/>
      <c r="R970" s="294">
        <f t="shared" si="690"/>
        <v>14511755</v>
      </c>
      <c r="S970" s="291"/>
      <c r="T970" s="291"/>
      <c r="U970" s="291"/>
      <c r="V970" s="291"/>
      <c r="W970" s="291"/>
      <c r="X970" s="291"/>
      <c r="Y970" s="291"/>
      <c r="Z970" s="291"/>
      <c r="AA970" s="294">
        <f t="shared" si="856"/>
        <v>0</v>
      </c>
      <c r="AB970" s="294">
        <f t="shared" si="869"/>
        <v>14511755</v>
      </c>
      <c r="AC970" s="115">
        <f t="shared" si="865"/>
        <v>1</v>
      </c>
    </row>
    <row r="971" spans="1:29" s="79" customFormat="1" ht="18.75" hidden="1" customHeight="1" x14ac:dyDescent="0.2">
      <c r="A971" s="412">
        <v>1</v>
      </c>
      <c r="B971" s="135" t="s">
        <v>1183</v>
      </c>
      <c r="C971" s="140" t="s">
        <v>1184</v>
      </c>
      <c r="D971" s="106">
        <f>+D972</f>
        <v>0</v>
      </c>
      <c r="E971" s="106">
        <f>SUM('ADICIONES  2018'!C971:K971)</f>
        <v>0</v>
      </c>
      <c r="F971" s="106">
        <f t="shared" ref="F971:J972" si="870">+F972</f>
        <v>0</v>
      </c>
      <c r="G971" s="106">
        <f t="shared" si="870"/>
        <v>0</v>
      </c>
      <c r="H971" s="106">
        <f t="shared" si="870"/>
        <v>0</v>
      </c>
      <c r="I971" s="106">
        <f t="shared" si="870"/>
        <v>0</v>
      </c>
      <c r="J971" s="106">
        <f t="shared" si="870"/>
        <v>0</v>
      </c>
      <c r="K971" s="290">
        <f t="shared" si="614"/>
        <v>0</v>
      </c>
      <c r="L971" s="106">
        <f t="shared" ref="L971:Q972" si="871">+L972</f>
        <v>0</v>
      </c>
      <c r="M971" s="106">
        <f t="shared" si="871"/>
        <v>0</v>
      </c>
      <c r="N971" s="106">
        <f t="shared" si="871"/>
        <v>0</v>
      </c>
      <c r="O971" s="106">
        <f t="shared" si="871"/>
        <v>0</v>
      </c>
      <c r="P971" s="106">
        <f t="shared" si="871"/>
        <v>0</v>
      </c>
      <c r="Q971" s="106">
        <f t="shared" si="871"/>
        <v>0</v>
      </c>
      <c r="R971" s="290">
        <f t="shared" si="690"/>
        <v>0</v>
      </c>
      <c r="S971" s="106">
        <f t="shared" ref="S971:Z972" si="872">+S972</f>
        <v>0</v>
      </c>
      <c r="T971" s="106">
        <f t="shared" si="872"/>
        <v>0</v>
      </c>
      <c r="U971" s="106">
        <f t="shared" si="872"/>
        <v>0</v>
      </c>
      <c r="V971" s="106">
        <f t="shared" si="872"/>
        <v>0</v>
      </c>
      <c r="W971" s="106">
        <f t="shared" si="872"/>
        <v>0</v>
      </c>
      <c r="X971" s="106">
        <f t="shared" si="872"/>
        <v>0</v>
      </c>
      <c r="Y971" s="106">
        <f t="shared" si="872"/>
        <v>0</v>
      </c>
      <c r="Z971" s="106">
        <f t="shared" si="872"/>
        <v>0</v>
      </c>
      <c r="AA971" s="290">
        <f t="shared" si="856"/>
        <v>0</v>
      </c>
      <c r="AB971" s="290">
        <f t="shared" si="869"/>
        <v>0</v>
      </c>
      <c r="AC971" s="105" t="e">
        <f t="shared" si="865"/>
        <v>#DIV/0!</v>
      </c>
    </row>
    <row r="972" spans="1:29" s="79" customFormat="1" ht="19.5" hidden="1" customHeight="1" x14ac:dyDescent="0.2">
      <c r="A972" s="412"/>
      <c r="B972" s="135" t="s">
        <v>1185</v>
      </c>
      <c r="C972" s="140" t="s">
        <v>1186</v>
      </c>
      <c r="D972" s="106">
        <f>+D973</f>
        <v>0</v>
      </c>
      <c r="E972" s="106">
        <f>SUM('ADICIONES  2018'!C972:K972)</f>
        <v>0</v>
      </c>
      <c r="F972" s="106">
        <f t="shared" si="870"/>
        <v>0</v>
      </c>
      <c r="G972" s="106">
        <f t="shared" si="870"/>
        <v>0</v>
      </c>
      <c r="H972" s="106">
        <f t="shared" si="870"/>
        <v>0</v>
      </c>
      <c r="I972" s="106">
        <f t="shared" si="870"/>
        <v>0</v>
      </c>
      <c r="J972" s="106">
        <f t="shared" si="870"/>
        <v>0</v>
      </c>
      <c r="K972" s="290">
        <f t="shared" si="614"/>
        <v>0</v>
      </c>
      <c r="L972" s="106">
        <f t="shared" si="871"/>
        <v>0</v>
      </c>
      <c r="M972" s="106">
        <f t="shared" si="871"/>
        <v>0</v>
      </c>
      <c r="N972" s="106">
        <f t="shared" si="871"/>
        <v>0</v>
      </c>
      <c r="O972" s="106">
        <f t="shared" si="871"/>
        <v>0</v>
      </c>
      <c r="P972" s="106">
        <f t="shared" si="871"/>
        <v>0</v>
      </c>
      <c r="Q972" s="106">
        <f t="shared" si="871"/>
        <v>0</v>
      </c>
      <c r="R972" s="290">
        <f t="shared" si="690"/>
        <v>0</v>
      </c>
      <c r="S972" s="106">
        <f t="shared" si="872"/>
        <v>0</v>
      </c>
      <c r="T972" s="106">
        <f t="shared" si="872"/>
        <v>0</v>
      </c>
      <c r="U972" s="106">
        <f t="shared" si="872"/>
        <v>0</v>
      </c>
      <c r="V972" s="106">
        <f t="shared" si="872"/>
        <v>0</v>
      </c>
      <c r="W972" s="106">
        <f t="shared" si="872"/>
        <v>0</v>
      </c>
      <c r="X972" s="106">
        <f t="shared" si="872"/>
        <v>0</v>
      </c>
      <c r="Y972" s="106">
        <f t="shared" si="872"/>
        <v>0</v>
      </c>
      <c r="Z972" s="106">
        <f t="shared" si="872"/>
        <v>0</v>
      </c>
      <c r="AA972" s="290">
        <f t="shared" si="856"/>
        <v>0</v>
      </c>
      <c r="AB972" s="290">
        <f t="shared" si="869"/>
        <v>0</v>
      </c>
      <c r="AC972" s="105" t="e">
        <f t="shared" si="865"/>
        <v>#DIV/0!</v>
      </c>
    </row>
    <row r="973" spans="1:29" s="79" customFormat="1" ht="16.5" hidden="1" customHeight="1" x14ac:dyDescent="0.2">
      <c r="A973" s="412"/>
      <c r="B973" s="135" t="s">
        <v>1187</v>
      </c>
      <c r="C973" s="140" t="s">
        <v>1188</v>
      </c>
      <c r="D973" s="106">
        <f>SUM(D974:D975)</f>
        <v>0</v>
      </c>
      <c r="E973" s="106">
        <f>SUM('ADICIONES  2018'!C973:K973)</f>
        <v>0</v>
      </c>
      <c r="F973" s="106">
        <f t="shared" ref="F973:J973" si="873">SUM(F974:F975)</f>
        <v>0</v>
      </c>
      <c r="G973" s="106">
        <f t="shared" si="873"/>
        <v>0</v>
      </c>
      <c r="H973" s="106">
        <f t="shared" si="873"/>
        <v>0</v>
      </c>
      <c r="I973" s="106">
        <f t="shared" si="873"/>
        <v>0</v>
      </c>
      <c r="J973" s="106">
        <f t="shared" si="873"/>
        <v>0</v>
      </c>
      <c r="K973" s="290">
        <f t="shared" si="614"/>
        <v>0</v>
      </c>
      <c r="L973" s="106">
        <f t="shared" ref="L973:Q973" si="874">SUM(L974:L975)</f>
        <v>0</v>
      </c>
      <c r="M973" s="106">
        <f t="shared" si="874"/>
        <v>0</v>
      </c>
      <c r="N973" s="106">
        <f t="shared" si="874"/>
        <v>0</v>
      </c>
      <c r="O973" s="106">
        <f t="shared" si="874"/>
        <v>0</v>
      </c>
      <c r="P973" s="106">
        <f t="shared" si="874"/>
        <v>0</v>
      </c>
      <c r="Q973" s="106">
        <f t="shared" si="874"/>
        <v>0</v>
      </c>
      <c r="R973" s="290">
        <f t="shared" si="690"/>
        <v>0</v>
      </c>
      <c r="S973" s="106">
        <f t="shared" ref="S973:Z973" si="875">SUM(S974:S975)</f>
        <v>0</v>
      </c>
      <c r="T973" s="106">
        <f t="shared" si="875"/>
        <v>0</v>
      </c>
      <c r="U973" s="106">
        <f t="shared" si="875"/>
        <v>0</v>
      </c>
      <c r="V973" s="106">
        <f t="shared" si="875"/>
        <v>0</v>
      </c>
      <c r="W973" s="106">
        <f t="shared" si="875"/>
        <v>0</v>
      </c>
      <c r="X973" s="106">
        <f t="shared" si="875"/>
        <v>0</v>
      </c>
      <c r="Y973" s="106">
        <f t="shared" si="875"/>
        <v>0</v>
      </c>
      <c r="Z973" s="106">
        <f t="shared" si="875"/>
        <v>0</v>
      </c>
      <c r="AA973" s="290">
        <f t="shared" si="856"/>
        <v>0</v>
      </c>
      <c r="AB973" s="290">
        <f t="shared" si="869"/>
        <v>0</v>
      </c>
      <c r="AC973" s="105" t="e">
        <f t="shared" si="865"/>
        <v>#DIV/0!</v>
      </c>
    </row>
    <row r="974" spans="1:29" ht="28.5" hidden="1" x14ac:dyDescent="0.2">
      <c r="B974" s="136" t="s">
        <v>1189</v>
      </c>
      <c r="C974" s="139" t="s">
        <v>1190</v>
      </c>
      <c r="D974" s="295"/>
      <c r="E974" s="291">
        <f>SUM('ADICIONES  2018'!C974:K974)</f>
        <v>0</v>
      </c>
      <c r="F974" s="295"/>
      <c r="G974" s="295"/>
      <c r="H974" s="295"/>
      <c r="I974" s="295"/>
      <c r="J974" s="295"/>
      <c r="K974" s="294">
        <f t="shared" si="614"/>
        <v>0</v>
      </c>
      <c r="L974" s="295"/>
      <c r="M974" s="295"/>
      <c r="N974" s="295"/>
      <c r="O974" s="295"/>
      <c r="P974" s="295"/>
      <c r="Q974" s="295"/>
      <c r="R974" s="292">
        <f t="shared" si="690"/>
        <v>0</v>
      </c>
      <c r="S974" s="295"/>
      <c r="T974" s="295"/>
      <c r="U974" s="295"/>
      <c r="V974" s="295"/>
      <c r="W974" s="295"/>
      <c r="X974" s="295"/>
      <c r="Y974" s="295"/>
      <c r="Z974" s="295"/>
      <c r="AA974" s="292">
        <f t="shared" si="856"/>
        <v>0</v>
      </c>
      <c r="AB974" s="292">
        <f t="shared" si="869"/>
        <v>0</v>
      </c>
      <c r="AC974" s="37" t="e">
        <f t="shared" si="865"/>
        <v>#DIV/0!</v>
      </c>
    </row>
    <row r="975" spans="1:29" ht="28.5" hidden="1" x14ac:dyDescent="0.2">
      <c r="B975" s="136" t="s">
        <v>1196</v>
      </c>
      <c r="C975" s="139" t="s">
        <v>1723</v>
      </c>
      <c r="D975" s="295"/>
      <c r="E975" s="291">
        <f>SUM('ADICIONES  2018'!C975:K975)</f>
        <v>0</v>
      </c>
      <c r="F975" s="295"/>
      <c r="G975" s="295"/>
      <c r="H975" s="295"/>
      <c r="I975" s="295"/>
      <c r="J975" s="295"/>
      <c r="K975" s="294">
        <f t="shared" si="614"/>
        <v>0</v>
      </c>
      <c r="L975" s="295"/>
      <c r="M975" s="295"/>
      <c r="N975" s="295"/>
      <c r="O975" s="295"/>
      <c r="P975" s="295"/>
      <c r="Q975" s="295"/>
      <c r="R975" s="292">
        <f t="shared" si="690"/>
        <v>0</v>
      </c>
      <c r="S975" s="295"/>
      <c r="T975" s="295"/>
      <c r="U975" s="295"/>
      <c r="V975" s="295"/>
      <c r="W975" s="295"/>
      <c r="X975" s="295"/>
      <c r="Y975" s="295"/>
      <c r="Z975" s="295"/>
      <c r="AA975" s="292">
        <f t="shared" si="856"/>
        <v>0</v>
      </c>
      <c r="AB975" s="292">
        <f t="shared" si="869"/>
        <v>0</v>
      </c>
      <c r="AC975" s="37" t="e">
        <f t="shared" si="865"/>
        <v>#DIV/0!</v>
      </c>
    </row>
    <row r="976" spans="1:29" s="79" customFormat="1" ht="31.5" x14ac:dyDescent="0.2">
      <c r="A976" s="412">
        <v>1</v>
      </c>
      <c r="B976" s="111" t="s">
        <v>310</v>
      </c>
      <c r="C976" s="107" t="s">
        <v>105</v>
      </c>
      <c r="D976" s="106">
        <f>+D977+D981</f>
        <v>3522000000</v>
      </c>
      <c r="E976" s="106">
        <f>SUM('ADICIONES  2018'!C976:K976)</f>
        <v>33907047</v>
      </c>
      <c r="F976" s="106">
        <f t="shared" ref="F976:J976" si="876">+F977+F981</f>
        <v>0</v>
      </c>
      <c r="G976" s="106">
        <f t="shared" si="876"/>
        <v>0</v>
      </c>
      <c r="H976" s="106">
        <f t="shared" si="876"/>
        <v>0</v>
      </c>
      <c r="I976" s="106">
        <f t="shared" si="876"/>
        <v>0</v>
      </c>
      <c r="J976" s="106">
        <f t="shared" si="876"/>
        <v>0</v>
      </c>
      <c r="K976" s="290">
        <f t="shared" si="614"/>
        <v>3555907047</v>
      </c>
      <c r="L976" s="106">
        <f t="shared" ref="L976:Q976" si="877">+L977+L981</f>
        <v>494685493.83000004</v>
      </c>
      <c r="M976" s="106">
        <f t="shared" si="877"/>
        <v>557311638.33000004</v>
      </c>
      <c r="N976" s="106">
        <f t="shared" si="877"/>
        <v>651921458.26999998</v>
      </c>
      <c r="O976" s="106">
        <f t="shared" si="877"/>
        <v>658142471.35000002</v>
      </c>
      <c r="P976" s="106">
        <f t="shared" si="877"/>
        <v>643684320.24999988</v>
      </c>
      <c r="Q976" s="106">
        <f t="shared" si="877"/>
        <v>649762737.97000003</v>
      </c>
      <c r="R976" s="290">
        <f t="shared" si="690"/>
        <v>3655508120</v>
      </c>
      <c r="S976" s="106">
        <f t="shared" ref="S976:Z976" si="878">+S977+S981</f>
        <v>694426417.95000005</v>
      </c>
      <c r="T976" s="106">
        <f t="shared" si="878"/>
        <v>1453245024.6300001</v>
      </c>
      <c r="U976" s="106">
        <f t="shared" si="878"/>
        <v>709052660.06000018</v>
      </c>
      <c r="V976" s="106">
        <f t="shared" si="878"/>
        <v>0</v>
      </c>
      <c r="W976" s="106">
        <f t="shared" si="878"/>
        <v>0</v>
      </c>
      <c r="X976" s="106">
        <f t="shared" si="878"/>
        <v>0</v>
      </c>
      <c r="Y976" s="106">
        <f t="shared" si="878"/>
        <v>0</v>
      </c>
      <c r="Z976" s="106">
        <f t="shared" si="878"/>
        <v>0</v>
      </c>
      <c r="AA976" s="290">
        <f t="shared" si="856"/>
        <v>2856724102.6400003</v>
      </c>
      <c r="AB976" s="290">
        <f t="shared" si="869"/>
        <v>6512232222.6400003</v>
      </c>
      <c r="AC976" s="105">
        <f t="shared" si="865"/>
        <v>1.8313842675201966</v>
      </c>
    </row>
    <row r="977" spans="1:29" s="79" customFormat="1" ht="31.5" x14ac:dyDescent="0.2">
      <c r="A977" s="412"/>
      <c r="B977" s="111" t="s">
        <v>806</v>
      </c>
      <c r="C977" s="107" t="s">
        <v>106</v>
      </c>
      <c r="D977" s="106">
        <f>+D978</f>
        <v>1700000000</v>
      </c>
      <c r="E977" s="106">
        <f>SUM('ADICIONES  2018'!C977:K977)</f>
        <v>33907047</v>
      </c>
      <c r="F977" s="106">
        <f t="shared" ref="F977:J977" si="879">+F978</f>
        <v>0</v>
      </c>
      <c r="G977" s="106">
        <f t="shared" si="879"/>
        <v>0</v>
      </c>
      <c r="H977" s="106">
        <f t="shared" si="879"/>
        <v>0</v>
      </c>
      <c r="I977" s="106">
        <f t="shared" si="879"/>
        <v>0</v>
      </c>
      <c r="J977" s="106">
        <f t="shared" si="879"/>
        <v>0</v>
      </c>
      <c r="K977" s="290">
        <f t="shared" si="614"/>
        <v>1733907047</v>
      </c>
      <c r="L977" s="106">
        <f t="shared" ref="L977:Q977" si="880">+L978</f>
        <v>195142480.5</v>
      </c>
      <c r="M977" s="106">
        <f t="shared" si="880"/>
        <v>207545656.87</v>
      </c>
      <c r="N977" s="106">
        <f t="shared" si="880"/>
        <v>213114998.97</v>
      </c>
      <c r="O977" s="106">
        <f t="shared" si="880"/>
        <v>183544013.28</v>
      </c>
      <c r="P977" s="106">
        <f t="shared" si="880"/>
        <v>226667438.53999999</v>
      </c>
      <c r="Q977" s="106">
        <f t="shared" si="880"/>
        <v>216730352.56999999</v>
      </c>
      <c r="R977" s="290">
        <f t="shared" si="690"/>
        <v>1242744940.73</v>
      </c>
      <c r="S977" s="106">
        <f t="shared" ref="S977:Z977" si="881">+S978</f>
        <v>221362797.02000001</v>
      </c>
      <c r="T977" s="106">
        <f t="shared" si="881"/>
        <v>743825150.38</v>
      </c>
      <c r="U977" s="106">
        <f t="shared" si="881"/>
        <v>244144368.94000006</v>
      </c>
      <c r="V977" s="106">
        <f t="shared" si="881"/>
        <v>0</v>
      </c>
      <c r="W977" s="106">
        <f t="shared" si="881"/>
        <v>0</v>
      </c>
      <c r="X977" s="106">
        <f t="shared" si="881"/>
        <v>0</v>
      </c>
      <c r="Y977" s="106">
        <f t="shared" si="881"/>
        <v>0</v>
      </c>
      <c r="Z977" s="106">
        <f t="shared" si="881"/>
        <v>0</v>
      </c>
      <c r="AA977" s="290">
        <f t="shared" si="856"/>
        <v>1209332316.3400002</v>
      </c>
      <c r="AB977" s="290">
        <f t="shared" si="869"/>
        <v>2452077257.0700002</v>
      </c>
      <c r="AC977" s="105">
        <f t="shared" si="865"/>
        <v>1.4141918745370901</v>
      </c>
    </row>
    <row r="978" spans="1:29" s="79" customFormat="1" ht="63" x14ac:dyDescent="0.2">
      <c r="A978" s="412"/>
      <c r="B978" s="111" t="s">
        <v>807</v>
      </c>
      <c r="C978" s="107" t="s">
        <v>808</v>
      </c>
      <c r="D978" s="106">
        <f>SUM(D979:D980)</f>
        <v>1700000000</v>
      </c>
      <c r="E978" s="106">
        <f>SUM('ADICIONES  2018'!C978:K978)</f>
        <v>33907047</v>
      </c>
      <c r="F978" s="106">
        <f t="shared" ref="F978:J978" si="882">SUM(F979:F980)</f>
        <v>0</v>
      </c>
      <c r="G978" s="106">
        <f t="shared" si="882"/>
        <v>0</v>
      </c>
      <c r="H978" s="106">
        <f t="shared" si="882"/>
        <v>0</v>
      </c>
      <c r="I978" s="106">
        <f t="shared" si="882"/>
        <v>0</v>
      </c>
      <c r="J978" s="106">
        <f t="shared" si="882"/>
        <v>0</v>
      </c>
      <c r="K978" s="290">
        <f t="shared" si="614"/>
        <v>1733907047</v>
      </c>
      <c r="L978" s="106">
        <f t="shared" ref="L978:Q978" si="883">SUM(L979:L980)</f>
        <v>195142480.5</v>
      </c>
      <c r="M978" s="106">
        <f t="shared" si="883"/>
        <v>207545656.87</v>
      </c>
      <c r="N978" s="106">
        <f t="shared" si="883"/>
        <v>213114998.97</v>
      </c>
      <c r="O978" s="106">
        <f t="shared" si="883"/>
        <v>183544013.28</v>
      </c>
      <c r="P978" s="106">
        <f t="shared" si="883"/>
        <v>226667438.53999999</v>
      </c>
      <c r="Q978" s="106">
        <f t="shared" si="883"/>
        <v>216730352.56999999</v>
      </c>
      <c r="R978" s="290">
        <f t="shared" si="690"/>
        <v>1242744940.73</v>
      </c>
      <c r="S978" s="106">
        <f t="shared" ref="S978:Z978" si="884">SUM(S979:S980)</f>
        <v>221362797.02000001</v>
      </c>
      <c r="T978" s="106">
        <f t="shared" si="884"/>
        <v>743825150.38</v>
      </c>
      <c r="U978" s="106">
        <f t="shared" si="884"/>
        <v>244144368.94000006</v>
      </c>
      <c r="V978" s="106">
        <f t="shared" si="884"/>
        <v>0</v>
      </c>
      <c r="W978" s="106">
        <f t="shared" si="884"/>
        <v>0</v>
      </c>
      <c r="X978" s="106">
        <f t="shared" si="884"/>
        <v>0</v>
      </c>
      <c r="Y978" s="106">
        <f t="shared" si="884"/>
        <v>0</v>
      </c>
      <c r="Z978" s="106">
        <f t="shared" si="884"/>
        <v>0</v>
      </c>
      <c r="AA978" s="290">
        <f t="shared" si="856"/>
        <v>1209332316.3400002</v>
      </c>
      <c r="AB978" s="290">
        <f t="shared" si="869"/>
        <v>2452077257.0700002</v>
      </c>
      <c r="AC978" s="105">
        <f t="shared" si="865"/>
        <v>1.4141918745370901</v>
      </c>
    </row>
    <row r="979" spans="1:29" x14ac:dyDescent="0.2">
      <c r="B979" s="97" t="s">
        <v>809</v>
      </c>
      <c r="C979" s="98" t="s">
        <v>107</v>
      </c>
      <c r="D979" s="295">
        <v>1700000000</v>
      </c>
      <c r="E979" s="291">
        <f>SUM('ADICIONES  2018'!C979:K979)</f>
        <v>0</v>
      </c>
      <c r="F979" s="295"/>
      <c r="G979" s="295"/>
      <c r="H979" s="295"/>
      <c r="I979" s="295"/>
      <c r="J979" s="295"/>
      <c r="K979" s="292">
        <f t="shared" si="614"/>
        <v>1700000000</v>
      </c>
      <c r="L979" s="295">
        <v>195142480.5</v>
      </c>
      <c r="M979" s="295">
        <v>207545656.87</v>
      </c>
      <c r="N979" s="295">
        <v>213114998.97</v>
      </c>
      <c r="O979" s="295">
        <v>183544013.28</v>
      </c>
      <c r="P979" s="295">
        <v>226667438.53999999</v>
      </c>
      <c r="Q979" s="295">
        <v>216730352.56999999</v>
      </c>
      <c r="R979" s="292">
        <f t="shared" si="690"/>
        <v>1242744940.73</v>
      </c>
      <c r="S979" s="295">
        <v>221362797.02000001</v>
      </c>
      <c r="T979" s="295">
        <v>743825150.38</v>
      </c>
      <c r="U979" s="286">
        <v>244144368.94000006</v>
      </c>
      <c r="V979" s="295"/>
      <c r="W979" s="295"/>
      <c r="X979" s="295"/>
      <c r="Y979" s="295"/>
      <c r="Z979" s="295"/>
      <c r="AA979" s="292">
        <f t="shared" si="856"/>
        <v>1209332316.3400002</v>
      </c>
      <c r="AB979" s="292">
        <f t="shared" si="869"/>
        <v>2452077257.0700002</v>
      </c>
      <c r="AC979" s="37">
        <f t="shared" si="865"/>
        <v>1.4423983865117649</v>
      </c>
    </row>
    <row r="980" spans="1:29" x14ac:dyDescent="0.2">
      <c r="B980" s="97" t="s">
        <v>809</v>
      </c>
      <c r="C980" s="98" t="s">
        <v>107</v>
      </c>
      <c r="D980" s="295"/>
      <c r="E980" s="291">
        <f>SUM('ADICIONES  2018'!C980:K980)</f>
        <v>33907047</v>
      </c>
      <c r="F980" s="295"/>
      <c r="G980" s="295"/>
      <c r="H980" s="295"/>
      <c r="I980" s="295"/>
      <c r="J980" s="295"/>
      <c r="K980" s="292">
        <f t="shared" si="614"/>
        <v>33907047</v>
      </c>
      <c r="L980" s="295"/>
      <c r="M980" s="295"/>
      <c r="N980" s="295"/>
      <c r="O980" s="295"/>
      <c r="P980" s="295"/>
      <c r="Q980" s="295"/>
      <c r="R980" s="292">
        <f t="shared" si="690"/>
        <v>0</v>
      </c>
      <c r="S980" s="295"/>
      <c r="T980" s="295">
        <v>0</v>
      </c>
      <c r="U980" s="295"/>
      <c r="V980" s="295"/>
      <c r="W980" s="295"/>
      <c r="X980" s="295"/>
      <c r="Y980" s="295"/>
      <c r="Z980" s="295"/>
      <c r="AA980" s="292">
        <f t="shared" ref="AA980" si="885">SUM(S980:Z980)</f>
        <v>0</v>
      </c>
      <c r="AB980" s="292">
        <f t="shared" si="869"/>
        <v>0</v>
      </c>
      <c r="AC980" s="37">
        <f t="shared" si="865"/>
        <v>0</v>
      </c>
    </row>
    <row r="981" spans="1:29" s="79" customFormat="1" ht="31.5" x14ac:dyDescent="0.2">
      <c r="A981" s="412"/>
      <c r="B981" s="111" t="s">
        <v>311</v>
      </c>
      <c r="C981" s="107" t="s">
        <v>810</v>
      </c>
      <c r="D981" s="106">
        <f>+D985+D982</f>
        <v>1822000000</v>
      </c>
      <c r="E981" s="106">
        <f>SUM('ADICIONES  2018'!C981:K981)</f>
        <v>0</v>
      </c>
      <c r="F981" s="106">
        <f t="shared" ref="F981:J981" si="886">+F985+F982</f>
        <v>0</v>
      </c>
      <c r="G981" s="106">
        <f t="shared" si="886"/>
        <v>0</v>
      </c>
      <c r="H981" s="106">
        <f t="shared" si="886"/>
        <v>0</v>
      </c>
      <c r="I981" s="106">
        <f t="shared" si="886"/>
        <v>0</v>
      </c>
      <c r="J981" s="106">
        <f t="shared" si="886"/>
        <v>0</v>
      </c>
      <c r="K981" s="290">
        <f t="shared" si="614"/>
        <v>1822000000</v>
      </c>
      <c r="L981" s="106">
        <f t="shared" ref="L981:Q981" si="887">+L985+L982</f>
        <v>299543013.33000004</v>
      </c>
      <c r="M981" s="106">
        <f t="shared" si="887"/>
        <v>349765981.46000004</v>
      </c>
      <c r="N981" s="106">
        <f t="shared" si="887"/>
        <v>438806459.30000001</v>
      </c>
      <c r="O981" s="106">
        <f t="shared" si="887"/>
        <v>474598458.07000005</v>
      </c>
      <c r="P981" s="106">
        <f t="shared" si="887"/>
        <v>417016881.70999992</v>
      </c>
      <c r="Q981" s="106">
        <f t="shared" si="887"/>
        <v>433032385.39999998</v>
      </c>
      <c r="R981" s="290">
        <f t="shared" si="690"/>
        <v>2412763179.2700005</v>
      </c>
      <c r="S981" s="106">
        <f t="shared" ref="S981:Z981" si="888">+S985+S982</f>
        <v>473063620.93000007</v>
      </c>
      <c r="T981" s="106">
        <f t="shared" si="888"/>
        <v>709419874.25000012</v>
      </c>
      <c r="U981" s="106">
        <f t="shared" si="888"/>
        <v>464908291.12000006</v>
      </c>
      <c r="V981" s="106">
        <f t="shared" si="888"/>
        <v>0</v>
      </c>
      <c r="W981" s="106">
        <f t="shared" si="888"/>
        <v>0</v>
      </c>
      <c r="X981" s="106">
        <f t="shared" si="888"/>
        <v>0</v>
      </c>
      <c r="Y981" s="106">
        <f t="shared" si="888"/>
        <v>0</v>
      </c>
      <c r="Z981" s="106">
        <f t="shared" si="888"/>
        <v>0</v>
      </c>
      <c r="AA981" s="290">
        <f t="shared" si="856"/>
        <v>1647391786.3000004</v>
      </c>
      <c r="AB981" s="290">
        <f t="shared" si="869"/>
        <v>4060154965.5700006</v>
      </c>
      <c r="AC981" s="105">
        <f t="shared" si="865"/>
        <v>2.2284055793468718</v>
      </c>
    </row>
    <row r="982" spans="1:29" s="79" customFormat="1" ht="31.5" x14ac:dyDescent="0.2">
      <c r="A982" s="412"/>
      <c r="B982" s="111" t="s">
        <v>811</v>
      </c>
      <c r="C982" s="107" t="s">
        <v>812</v>
      </c>
      <c r="D982" s="106">
        <f>+D983</f>
        <v>50000000</v>
      </c>
      <c r="E982" s="106">
        <f>SUM('ADICIONES  2018'!C982:K982)</f>
        <v>0</v>
      </c>
      <c r="F982" s="106">
        <f t="shared" ref="F982:J983" si="889">+F983</f>
        <v>0</v>
      </c>
      <c r="G982" s="106">
        <f t="shared" si="889"/>
        <v>0</v>
      </c>
      <c r="H982" s="106">
        <f t="shared" si="889"/>
        <v>0</v>
      </c>
      <c r="I982" s="106">
        <f t="shared" si="889"/>
        <v>0</v>
      </c>
      <c r="J982" s="106">
        <f t="shared" si="889"/>
        <v>0</v>
      </c>
      <c r="K982" s="290">
        <f t="shared" si="614"/>
        <v>50000000</v>
      </c>
      <c r="L982" s="106">
        <f t="shared" ref="L982:Q983" si="890">+L983</f>
        <v>2841969</v>
      </c>
      <c r="M982" s="106">
        <f t="shared" si="890"/>
        <v>3338004</v>
      </c>
      <c r="N982" s="106">
        <f t="shared" si="890"/>
        <v>5558257</v>
      </c>
      <c r="O982" s="106">
        <f t="shared" si="890"/>
        <v>8050246</v>
      </c>
      <c r="P982" s="106">
        <f t="shared" si="890"/>
        <v>0</v>
      </c>
      <c r="Q982" s="106">
        <f t="shared" si="890"/>
        <v>10999353</v>
      </c>
      <c r="R982" s="290">
        <f t="shared" si="690"/>
        <v>30787829</v>
      </c>
      <c r="S982" s="106">
        <f t="shared" ref="S982:Z983" si="891">+S983</f>
        <v>12460911</v>
      </c>
      <c r="T982" s="106">
        <f t="shared" si="891"/>
        <v>23145810</v>
      </c>
      <c r="U982" s="106">
        <f t="shared" si="891"/>
        <v>10743621</v>
      </c>
      <c r="V982" s="106">
        <f t="shared" si="891"/>
        <v>0</v>
      </c>
      <c r="W982" s="106">
        <f t="shared" si="891"/>
        <v>0</v>
      </c>
      <c r="X982" s="106">
        <f t="shared" si="891"/>
        <v>0</v>
      </c>
      <c r="Y982" s="106">
        <f t="shared" si="891"/>
        <v>0</v>
      </c>
      <c r="Z982" s="106">
        <f t="shared" si="891"/>
        <v>0</v>
      </c>
      <c r="AA982" s="290">
        <f t="shared" si="856"/>
        <v>46350342</v>
      </c>
      <c r="AB982" s="290">
        <f t="shared" si="869"/>
        <v>77138171</v>
      </c>
      <c r="AC982" s="105">
        <f t="shared" si="865"/>
        <v>1.54276342</v>
      </c>
    </row>
    <row r="983" spans="1:29" s="79" customFormat="1" ht="47.25" x14ac:dyDescent="0.2">
      <c r="A983" s="412"/>
      <c r="B983" s="111" t="s">
        <v>813</v>
      </c>
      <c r="C983" s="107" t="s">
        <v>814</v>
      </c>
      <c r="D983" s="106">
        <f>+D984</f>
        <v>50000000</v>
      </c>
      <c r="E983" s="106">
        <f>SUM('ADICIONES  2018'!C983:K983)</f>
        <v>0</v>
      </c>
      <c r="F983" s="106">
        <f t="shared" si="889"/>
        <v>0</v>
      </c>
      <c r="G983" s="106">
        <f t="shared" si="889"/>
        <v>0</v>
      </c>
      <c r="H983" s="106">
        <f t="shared" si="889"/>
        <v>0</v>
      </c>
      <c r="I983" s="106">
        <f t="shared" si="889"/>
        <v>0</v>
      </c>
      <c r="J983" s="106">
        <f t="shared" si="889"/>
        <v>0</v>
      </c>
      <c r="K983" s="290">
        <f t="shared" si="614"/>
        <v>50000000</v>
      </c>
      <c r="L983" s="106">
        <f t="shared" si="890"/>
        <v>2841969</v>
      </c>
      <c r="M983" s="106">
        <f t="shared" si="890"/>
        <v>3338004</v>
      </c>
      <c r="N983" s="106">
        <f t="shared" si="890"/>
        <v>5558257</v>
      </c>
      <c r="O983" s="106">
        <f t="shared" si="890"/>
        <v>8050246</v>
      </c>
      <c r="P983" s="106">
        <f t="shared" si="890"/>
        <v>0</v>
      </c>
      <c r="Q983" s="106">
        <f t="shared" si="890"/>
        <v>10999353</v>
      </c>
      <c r="R983" s="290">
        <f t="shared" si="690"/>
        <v>30787829</v>
      </c>
      <c r="S983" s="106">
        <f t="shared" si="891"/>
        <v>12460911</v>
      </c>
      <c r="T983" s="106">
        <f t="shared" si="891"/>
        <v>23145810</v>
      </c>
      <c r="U983" s="106">
        <f t="shared" si="891"/>
        <v>10743621</v>
      </c>
      <c r="V983" s="106">
        <f t="shared" si="891"/>
        <v>0</v>
      </c>
      <c r="W983" s="106">
        <f t="shared" si="891"/>
        <v>0</v>
      </c>
      <c r="X983" s="106">
        <f t="shared" si="891"/>
        <v>0</v>
      </c>
      <c r="Y983" s="106">
        <f t="shared" si="891"/>
        <v>0</v>
      </c>
      <c r="Z983" s="106">
        <f t="shared" si="891"/>
        <v>0</v>
      </c>
      <c r="AA983" s="290">
        <f t="shared" si="856"/>
        <v>46350342</v>
      </c>
      <c r="AB983" s="290">
        <f t="shared" si="869"/>
        <v>77138171</v>
      </c>
      <c r="AC983" s="105">
        <f t="shared" si="865"/>
        <v>1.54276342</v>
      </c>
    </row>
    <row r="984" spans="1:29" x14ac:dyDescent="0.2">
      <c r="B984" s="97" t="s">
        <v>815</v>
      </c>
      <c r="C984" s="98" t="s">
        <v>816</v>
      </c>
      <c r="D984" s="295">
        <v>50000000</v>
      </c>
      <c r="E984" s="291">
        <f>SUM('ADICIONES  2018'!C984:K984)</f>
        <v>0</v>
      </c>
      <c r="F984" s="295">
        <v>0</v>
      </c>
      <c r="G984" s="295">
        <v>0</v>
      </c>
      <c r="H984" s="295">
        <v>0</v>
      </c>
      <c r="I984" s="295">
        <v>0</v>
      </c>
      <c r="J984" s="295">
        <v>0</v>
      </c>
      <c r="K984" s="292">
        <f t="shared" si="614"/>
        <v>50000000</v>
      </c>
      <c r="L984" s="295">
        <v>2841969</v>
      </c>
      <c r="M984" s="295">
        <v>3338004</v>
      </c>
      <c r="N984" s="295">
        <v>5558257</v>
      </c>
      <c r="O984" s="295">
        <v>8050246</v>
      </c>
      <c r="P984" s="295">
        <v>0</v>
      </c>
      <c r="Q984" s="295">
        <v>10999353</v>
      </c>
      <c r="R984" s="292">
        <f t="shared" si="690"/>
        <v>30787829</v>
      </c>
      <c r="S984" s="295">
        <v>12460911</v>
      </c>
      <c r="T984" s="295">
        <v>23145810</v>
      </c>
      <c r="U984" s="295">
        <v>10743621</v>
      </c>
      <c r="V984" s="295"/>
      <c r="W984" s="295"/>
      <c r="X984" s="295"/>
      <c r="Y984" s="295"/>
      <c r="Z984" s="295"/>
      <c r="AA984" s="292">
        <f t="shared" si="856"/>
        <v>46350342</v>
      </c>
      <c r="AB984" s="292">
        <f t="shared" si="869"/>
        <v>77138171</v>
      </c>
      <c r="AC984" s="37">
        <f t="shared" si="865"/>
        <v>1.54276342</v>
      </c>
    </row>
    <row r="985" spans="1:29" s="79" customFormat="1" ht="46.5" customHeight="1" x14ac:dyDescent="0.2">
      <c r="A985" s="412"/>
      <c r="B985" s="111" t="s">
        <v>312</v>
      </c>
      <c r="C985" s="107" t="s">
        <v>109</v>
      </c>
      <c r="D985" s="106">
        <f>+D986+D1007+D1055+D1077+D1091+D987+D989+D991+D993+D995+D997+D1003+D1005+D1039+D1041+D1043+D1093+D1045+D1097+D1099+D999+D1001+D1095+D1047+D1049+D1051+D1053+D1057+D1059+D1061+D1063+D1065+D1067+D1069+D1071+D1073+D1075+D1079+D1081+D1083+D1085+D1087+D1089</f>
        <v>1772000000</v>
      </c>
      <c r="E985" s="106">
        <f>SUM('ADICIONES  2018'!C985:K985)</f>
        <v>0</v>
      </c>
      <c r="F985" s="106">
        <f t="shared" ref="F985:J985" si="892">+F986+F1007+F1055+F1077+F1091+F987+F989+F991+F993+F995+F997+F1003+F1005+F1039+F1041+F1043+F1093+F1045+F1097+F1099+F999+F1001+F1095+F1047+F1049+F1051+F1053+F1057+F1059+F1061+F1063+F1065+F1067+F1069+F1071+F1073+F1075+F1079+F1081+F1083+F1085+F1087+F1089</f>
        <v>0</v>
      </c>
      <c r="G985" s="106">
        <f t="shared" si="892"/>
        <v>0</v>
      </c>
      <c r="H985" s="106">
        <f t="shared" si="892"/>
        <v>0</v>
      </c>
      <c r="I985" s="106">
        <f t="shared" si="892"/>
        <v>0</v>
      </c>
      <c r="J985" s="106">
        <f t="shared" si="892"/>
        <v>0</v>
      </c>
      <c r="K985" s="290">
        <f t="shared" si="614"/>
        <v>1772000000</v>
      </c>
      <c r="L985" s="106">
        <f t="shared" ref="L985:Q985" si="893">+L986+L1007+L1055+L1077+L1091+L987+L989+L991+L993+L995+L997+L1003+L1005+L1039+L1041+L1043+L1093+L1045+L1097+L1099+L999+L1001+L1095+L1047+L1049+L1051+L1053+L1057+L1059+L1061+L1063+L1065+L1067+L1069+L1071+L1073+L1075+L1079+L1081+L1083+L1085+L1087+L1089</f>
        <v>296701044.33000004</v>
      </c>
      <c r="M985" s="106">
        <f t="shared" si="893"/>
        <v>346427977.46000004</v>
      </c>
      <c r="N985" s="106">
        <f t="shared" si="893"/>
        <v>433248202.30000001</v>
      </c>
      <c r="O985" s="106">
        <f t="shared" si="893"/>
        <v>466548212.07000005</v>
      </c>
      <c r="P985" s="106">
        <f t="shared" si="893"/>
        <v>417016881.70999992</v>
      </c>
      <c r="Q985" s="106">
        <f t="shared" si="893"/>
        <v>422033032.39999998</v>
      </c>
      <c r="R985" s="290">
        <f t="shared" si="690"/>
        <v>2381975350.2700005</v>
      </c>
      <c r="S985" s="106">
        <f t="shared" ref="S985:Z985" si="894">+S986+S1007+S1055+S1077+S1091+S987+S989+S991+S993+S995+S997+S1003+S1005+S1039+S1041+S1043+S1093+S1045+S1097+S1099+S999+S1001+S1095+S1047+S1049+S1051+S1053+S1057+S1059+S1061+S1063+S1065+S1067+S1069+S1071+S1073+S1075+S1079+S1081+S1083+S1085+S1087+S1089</f>
        <v>460602709.93000007</v>
      </c>
      <c r="T985" s="106">
        <f t="shared" si="894"/>
        <v>686274064.25000012</v>
      </c>
      <c r="U985" s="106">
        <f t="shared" si="894"/>
        <v>454164670.12000006</v>
      </c>
      <c r="V985" s="106">
        <f t="shared" si="894"/>
        <v>0</v>
      </c>
      <c r="W985" s="106">
        <f t="shared" si="894"/>
        <v>0</v>
      </c>
      <c r="X985" s="106">
        <f t="shared" si="894"/>
        <v>0</v>
      </c>
      <c r="Y985" s="106">
        <f t="shared" si="894"/>
        <v>0</v>
      </c>
      <c r="Z985" s="106">
        <f t="shared" si="894"/>
        <v>0</v>
      </c>
      <c r="AA985" s="290">
        <f t="shared" si="856"/>
        <v>1601041444.3000004</v>
      </c>
      <c r="AB985" s="290">
        <f t="shared" si="869"/>
        <v>3983016794.5700006</v>
      </c>
      <c r="AC985" s="105">
        <f t="shared" si="865"/>
        <v>2.2477521414051922</v>
      </c>
    </row>
    <row r="986" spans="1:29" ht="46.5" customHeight="1" x14ac:dyDescent="0.2">
      <c r="B986" s="97" t="s">
        <v>314</v>
      </c>
      <c r="C986" s="98" t="s">
        <v>110</v>
      </c>
      <c r="D986" s="295">
        <v>130000000</v>
      </c>
      <c r="E986" s="291">
        <f>SUM('ADICIONES  2018'!C986:K986)</f>
        <v>0</v>
      </c>
      <c r="F986" s="295"/>
      <c r="G986" s="295"/>
      <c r="H986" s="295"/>
      <c r="I986" s="295"/>
      <c r="J986" s="295"/>
      <c r="K986" s="292">
        <f t="shared" si="614"/>
        <v>130000000</v>
      </c>
      <c r="L986" s="295">
        <v>15120588.310000001</v>
      </c>
      <c r="M986" s="295">
        <v>11959606.029999999</v>
      </c>
      <c r="N986" s="295">
        <v>11645373.43</v>
      </c>
      <c r="O986" s="295">
        <v>7385202.71</v>
      </c>
      <c r="P986" s="295">
        <v>6578567.4299999997</v>
      </c>
      <c r="Q986" s="295">
        <v>5892826.6900000004</v>
      </c>
      <c r="R986" s="292">
        <f t="shared" si="690"/>
        <v>58582164.599999994</v>
      </c>
      <c r="S986" s="295">
        <v>7454297.6299999999</v>
      </c>
      <c r="T986" s="295">
        <v>12541642.51</v>
      </c>
      <c r="U986" s="295">
        <v>13379830.199999999</v>
      </c>
      <c r="V986" s="295"/>
      <c r="W986" s="295"/>
      <c r="X986" s="295"/>
      <c r="Y986" s="295"/>
      <c r="Z986" s="295"/>
      <c r="AA986" s="292">
        <f t="shared" si="856"/>
        <v>33375770.34</v>
      </c>
      <c r="AB986" s="292">
        <f t="shared" si="869"/>
        <v>91957934.939999998</v>
      </c>
      <c r="AC986" s="37">
        <f t="shared" si="865"/>
        <v>0.70736873030769232</v>
      </c>
    </row>
    <row r="987" spans="1:29" s="79" customFormat="1" ht="45" x14ac:dyDescent="0.2">
      <c r="A987" s="412"/>
      <c r="B987" s="111" t="s">
        <v>1210</v>
      </c>
      <c r="C987" s="100" t="s">
        <v>1211</v>
      </c>
      <c r="D987" s="106">
        <f>+D988</f>
        <v>0</v>
      </c>
      <c r="E987" s="106">
        <f>SUM('ADICIONES  2018'!C987:K987)</f>
        <v>0</v>
      </c>
      <c r="F987" s="106">
        <f t="shared" ref="F987:J987" si="895">+F988</f>
        <v>0</v>
      </c>
      <c r="G987" s="106">
        <f t="shared" si="895"/>
        <v>0</v>
      </c>
      <c r="H987" s="106">
        <f t="shared" si="895"/>
        <v>0</v>
      </c>
      <c r="I987" s="106">
        <f t="shared" si="895"/>
        <v>0</v>
      </c>
      <c r="J987" s="106">
        <f t="shared" si="895"/>
        <v>0</v>
      </c>
      <c r="K987" s="290">
        <f t="shared" si="614"/>
        <v>0</v>
      </c>
      <c r="L987" s="106">
        <f t="shared" ref="L987:Q987" si="896">+L988</f>
        <v>0</v>
      </c>
      <c r="M987" s="106">
        <f t="shared" si="896"/>
        <v>0</v>
      </c>
      <c r="N987" s="106">
        <f t="shared" si="896"/>
        <v>28140702.239999998</v>
      </c>
      <c r="O987" s="106">
        <f t="shared" si="896"/>
        <v>42797125.170000002</v>
      </c>
      <c r="P987" s="106">
        <f t="shared" si="896"/>
        <v>23454491.449999999</v>
      </c>
      <c r="Q987" s="106">
        <f t="shared" si="896"/>
        <v>22257252.5</v>
      </c>
      <c r="R987" s="290">
        <f t="shared" si="690"/>
        <v>116649571.36</v>
      </c>
      <c r="S987" s="106">
        <f t="shared" ref="S987:Z987" si="897">+S988</f>
        <v>21870253.82</v>
      </c>
      <c r="T987" s="106">
        <f t="shared" si="897"/>
        <v>20693110.640000001</v>
      </c>
      <c r="U987" s="106">
        <f t="shared" si="897"/>
        <v>18745304.77</v>
      </c>
      <c r="V987" s="106">
        <f t="shared" si="897"/>
        <v>0</v>
      </c>
      <c r="W987" s="106">
        <f t="shared" si="897"/>
        <v>0</v>
      </c>
      <c r="X987" s="106">
        <f t="shared" si="897"/>
        <v>0</v>
      </c>
      <c r="Y987" s="106">
        <f t="shared" si="897"/>
        <v>0</v>
      </c>
      <c r="Z987" s="106">
        <f t="shared" si="897"/>
        <v>0</v>
      </c>
      <c r="AA987" s="290">
        <f t="shared" si="856"/>
        <v>61308669.230000004</v>
      </c>
      <c r="AB987" s="290">
        <f t="shared" si="869"/>
        <v>177958240.59</v>
      </c>
      <c r="AC987" s="105">
        <v>0</v>
      </c>
    </row>
    <row r="988" spans="1:29" ht="42.75" x14ac:dyDescent="0.2">
      <c r="B988" s="136" t="s">
        <v>1212</v>
      </c>
      <c r="C988" s="139" t="s">
        <v>1213</v>
      </c>
      <c r="D988" s="295">
        <v>0</v>
      </c>
      <c r="E988" s="291">
        <f>SUM('ADICIONES  2018'!C988:K988)</f>
        <v>0</v>
      </c>
      <c r="F988" s="295"/>
      <c r="G988" s="295"/>
      <c r="H988" s="295"/>
      <c r="I988" s="295"/>
      <c r="J988" s="295"/>
      <c r="K988" s="292">
        <f t="shared" si="614"/>
        <v>0</v>
      </c>
      <c r="L988" s="295"/>
      <c r="M988" s="295"/>
      <c r="N988" s="295">
        <v>28140702.239999998</v>
      </c>
      <c r="O988" s="295">
        <v>42797125.170000002</v>
      </c>
      <c r="P988" s="295">
        <v>23454491.449999999</v>
      </c>
      <c r="Q988" s="295">
        <v>22257252.5</v>
      </c>
      <c r="R988" s="292">
        <f t="shared" si="690"/>
        <v>116649571.36</v>
      </c>
      <c r="S988" s="295">
        <v>21870253.82</v>
      </c>
      <c r="T988" s="295">
        <v>20693110.640000001</v>
      </c>
      <c r="U988" s="295">
        <v>18745304.77</v>
      </c>
      <c r="V988" s="295"/>
      <c r="W988" s="295"/>
      <c r="X988" s="295"/>
      <c r="Y988" s="295"/>
      <c r="Z988" s="295"/>
      <c r="AA988" s="292">
        <f t="shared" ref="AA988:AA1006" si="898">SUM(S988:Z988)</f>
        <v>61308669.230000004</v>
      </c>
      <c r="AB988" s="292">
        <f t="shared" si="869"/>
        <v>177958240.59</v>
      </c>
      <c r="AC988" s="37">
        <v>0</v>
      </c>
    </row>
    <row r="989" spans="1:29" s="79" customFormat="1" ht="45" x14ac:dyDescent="0.2">
      <c r="A989" s="412"/>
      <c r="B989" s="111" t="s">
        <v>1214</v>
      </c>
      <c r="C989" s="100" t="s">
        <v>1215</v>
      </c>
      <c r="D989" s="106">
        <f>+D990</f>
        <v>0</v>
      </c>
      <c r="E989" s="106">
        <f>SUM('ADICIONES  2018'!C989:K989)</f>
        <v>0</v>
      </c>
      <c r="F989" s="106">
        <f t="shared" ref="F989:J989" si="899">+F990</f>
        <v>0</v>
      </c>
      <c r="G989" s="106">
        <f t="shared" si="899"/>
        <v>0</v>
      </c>
      <c r="H989" s="106">
        <f t="shared" si="899"/>
        <v>0</v>
      </c>
      <c r="I989" s="106">
        <f t="shared" si="899"/>
        <v>0</v>
      </c>
      <c r="J989" s="106">
        <f t="shared" si="899"/>
        <v>0</v>
      </c>
      <c r="K989" s="290">
        <f t="shared" si="614"/>
        <v>0</v>
      </c>
      <c r="L989" s="106">
        <f t="shared" ref="L989:Q989" si="900">+L990</f>
        <v>0</v>
      </c>
      <c r="M989" s="106">
        <f t="shared" si="900"/>
        <v>0</v>
      </c>
      <c r="N989" s="106">
        <f t="shared" si="900"/>
        <v>21105526.68</v>
      </c>
      <c r="O989" s="106">
        <f t="shared" si="900"/>
        <v>32097843.879999999</v>
      </c>
      <c r="P989" s="106">
        <f t="shared" si="900"/>
        <v>17590868.59</v>
      </c>
      <c r="Q989" s="106">
        <f t="shared" si="900"/>
        <v>16692939.380000001</v>
      </c>
      <c r="R989" s="290">
        <f t="shared" si="690"/>
        <v>87487178.530000001</v>
      </c>
      <c r="S989" s="106">
        <f t="shared" ref="S989:Z989" si="901">+S990</f>
        <v>16402690.369999999</v>
      </c>
      <c r="T989" s="106">
        <f t="shared" si="901"/>
        <v>15519832.98</v>
      </c>
      <c r="U989" s="106">
        <f t="shared" si="901"/>
        <v>14058978.58</v>
      </c>
      <c r="V989" s="106">
        <f t="shared" si="901"/>
        <v>0</v>
      </c>
      <c r="W989" s="106">
        <f t="shared" si="901"/>
        <v>0</v>
      </c>
      <c r="X989" s="106">
        <f t="shared" si="901"/>
        <v>0</v>
      </c>
      <c r="Y989" s="106">
        <f t="shared" si="901"/>
        <v>0</v>
      </c>
      <c r="Z989" s="106">
        <f t="shared" si="901"/>
        <v>0</v>
      </c>
      <c r="AA989" s="290">
        <f t="shared" si="898"/>
        <v>45981501.93</v>
      </c>
      <c r="AB989" s="290">
        <f t="shared" si="869"/>
        <v>133468680.46000001</v>
      </c>
      <c r="AC989" s="105">
        <v>0</v>
      </c>
    </row>
    <row r="990" spans="1:29" ht="42.75" x14ac:dyDescent="0.2">
      <c r="B990" s="136" t="s">
        <v>1216</v>
      </c>
      <c r="C990" s="139" t="s">
        <v>1217</v>
      </c>
      <c r="D990" s="295">
        <v>0</v>
      </c>
      <c r="E990" s="291">
        <f>SUM('ADICIONES  2018'!C990:K990)</f>
        <v>0</v>
      </c>
      <c r="F990" s="295"/>
      <c r="G990" s="295"/>
      <c r="H990" s="295"/>
      <c r="I990" s="295"/>
      <c r="J990" s="295"/>
      <c r="K990" s="292">
        <f t="shared" si="614"/>
        <v>0</v>
      </c>
      <c r="L990" s="295"/>
      <c r="M990" s="295"/>
      <c r="N990" s="295">
        <v>21105526.68</v>
      </c>
      <c r="O990" s="295">
        <v>32097843.879999999</v>
      </c>
      <c r="P990" s="295">
        <v>17590868.59</v>
      </c>
      <c r="Q990" s="295">
        <v>16692939.380000001</v>
      </c>
      <c r="R990" s="292">
        <f t="shared" si="690"/>
        <v>87487178.530000001</v>
      </c>
      <c r="S990" s="295">
        <v>16402690.369999999</v>
      </c>
      <c r="T990" s="295">
        <v>15519832.98</v>
      </c>
      <c r="U990" s="295">
        <v>14058978.58</v>
      </c>
      <c r="V990" s="295"/>
      <c r="W990" s="295"/>
      <c r="X990" s="295"/>
      <c r="Y990" s="295"/>
      <c r="Z990" s="295"/>
      <c r="AA990" s="292">
        <f t="shared" si="898"/>
        <v>45981501.93</v>
      </c>
      <c r="AB990" s="292">
        <f t="shared" si="869"/>
        <v>133468680.46000001</v>
      </c>
      <c r="AC990" s="37">
        <v>0</v>
      </c>
    </row>
    <row r="991" spans="1:29" s="79" customFormat="1" ht="60" x14ac:dyDescent="0.2">
      <c r="A991" s="412"/>
      <c r="B991" s="111" t="s">
        <v>1218</v>
      </c>
      <c r="C991" s="100" t="s">
        <v>1219</v>
      </c>
      <c r="D991" s="106">
        <f>+D992</f>
        <v>0</v>
      </c>
      <c r="E991" s="106">
        <f>SUM('ADICIONES  2018'!C991:K991)</f>
        <v>0</v>
      </c>
      <c r="F991" s="106">
        <f t="shared" ref="F991:J991" si="902">+F992</f>
        <v>0</v>
      </c>
      <c r="G991" s="106">
        <f t="shared" si="902"/>
        <v>0</v>
      </c>
      <c r="H991" s="106">
        <f t="shared" si="902"/>
        <v>0</v>
      </c>
      <c r="I991" s="106">
        <f t="shared" si="902"/>
        <v>0</v>
      </c>
      <c r="J991" s="106">
        <f t="shared" si="902"/>
        <v>0</v>
      </c>
      <c r="K991" s="290">
        <f t="shared" si="614"/>
        <v>0</v>
      </c>
      <c r="L991" s="106">
        <f t="shared" ref="L991:Q991" si="903">+L992</f>
        <v>0</v>
      </c>
      <c r="M991" s="106">
        <f t="shared" si="903"/>
        <v>0</v>
      </c>
      <c r="N991" s="106">
        <f t="shared" si="903"/>
        <v>10552763.34</v>
      </c>
      <c r="O991" s="106">
        <f t="shared" si="903"/>
        <v>16048921.939999999</v>
      </c>
      <c r="P991" s="106">
        <f t="shared" si="903"/>
        <v>8795434.2899999991</v>
      </c>
      <c r="Q991" s="106">
        <f t="shared" si="903"/>
        <v>8346469.6900000004</v>
      </c>
      <c r="R991" s="290">
        <f t="shared" si="690"/>
        <v>43743589.259999998</v>
      </c>
      <c r="S991" s="106">
        <f t="shared" ref="S991:Z991" si="904">+S992</f>
        <v>8201345.1799999997</v>
      </c>
      <c r="T991" s="106">
        <f t="shared" si="904"/>
        <v>7759916.4900000002</v>
      </c>
      <c r="U991" s="106">
        <f t="shared" si="904"/>
        <v>7029489.29</v>
      </c>
      <c r="V991" s="106">
        <f t="shared" si="904"/>
        <v>0</v>
      </c>
      <c r="W991" s="106">
        <f t="shared" si="904"/>
        <v>0</v>
      </c>
      <c r="X991" s="106">
        <f t="shared" si="904"/>
        <v>0</v>
      </c>
      <c r="Y991" s="106">
        <f t="shared" si="904"/>
        <v>0</v>
      </c>
      <c r="Z991" s="106">
        <f t="shared" si="904"/>
        <v>0</v>
      </c>
      <c r="AA991" s="290">
        <f t="shared" si="898"/>
        <v>22990750.960000001</v>
      </c>
      <c r="AB991" s="290">
        <f t="shared" si="869"/>
        <v>66734340.219999999</v>
      </c>
      <c r="AC991" s="105">
        <v>0</v>
      </c>
    </row>
    <row r="992" spans="1:29" ht="42.75" x14ac:dyDescent="0.2">
      <c r="B992" s="136" t="s">
        <v>1220</v>
      </c>
      <c r="C992" s="139" t="s">
        <v>1221</v>
      </c>
      <c r="D992" s="295">
        <v>0</v>
      </c>
      <c r="E992" s="291">
        <f>SUM('ADICIONES  2018'!C992:K992)</f>
        <v>0</v>
      </c>
      <c r="F992" s="295"/>
      <c r="G992" s="295"/>
      <c r="H992" s="295"/>
      <c r="I992" s="295"/>
      <c r="J992" s="295"/>
      <c r="K992" s="292">
        <f t="shared" si="614"/>
        <v>0</v>
      </c>
      <c r="L992" s="295"/>
      <c r="M992" s="295"/>
      <c r="N992" s="295">
        <v>10552763.34</v>
      </c>
      <c r="O992" s="295">
        <v>16048921.939999999</v>
      </c>
      <c r="P992" s="295">
        <v>8795434.2899999991</v>
      </c>
      <c r="Q992" s="295">
        <v>8346469.6900000004</v>
      </c>
      <c r="R992" s="292">
        <f t="shared" si="690"/>
        <v>43743589.259999998</v>
      </c>
      <c r="S992" s="295">
        <v>8201345.1799999997</v>
      </c>
      <c r="T992" s="295">
        <v>7759916.4900000002</v>
      </c>
      <c r="U992" s="295">
        <v>7029489.29</v>
      </c>
      <c r="V992" s="295"/>
      <c r="W992" s="295"/>
      <c r="X992" s="295"/>
      <c r="Y992" s="295"/>
      <c r="Z992" s="295"/>
      <c r="AA992" s="292">
        <f t="shared" si="898"/>
        <v>22990750.960000001</v>
      </c>
      <c r="AB992" s="292">
        <f t="shared" si="869"/>
        <v>66734340.219999999</v>
      </c>
      <c r="AC992" s="37">
        <v>0</v>
      </c>
    </row>
    <row r="993" spans="1:29" s="79" customFormat="1" ht="25.5" customHeight="1" x14ac:dyDescent="0.2">
      <c r="A993" s="412"/>
      <c r="B993" s="111" t="s">
        <v>1222</v>
      </c>
      <c r="C993" s="100" t="s">
        <v>1223</v>
      </c>
      <c r="D993" s="106">
        <f>+D994</f>
        <v>0</v>
      </c>
      <c r="E993" s="106">
        <f>SUM('ADICIONES  2018'!C993:K993)</f>
        <v>0</v>
      </c>
      <c r="F993" s="106">
        <f t="shared" ref="F993:J993" si="905">+F994</f>
        <v>0</v>
      </c>
      <c r="G993" s="106">
        <f t="shared" si="905"/>
        <v>0</v>
      </c>
      <c r="H993" s="106">
        <f t="shared" si="905"/>
        <v>0</v>
      </c>
      <c r="I993" s="106">
        <f t="shared" si="905"/>
        <v>0</v>
      </c>
      <c r="J993" s="106">
        <f t="shared" si="905"/>
        <v>0</v>
      </c>
      <c r="K993" s="290">
        <f t="shared" si="614"/>
        <v>0</v>
      </c>
      <c r="L993" s="106">
        <f t="shared" ref="L993:Q993" si="906">+L994</f>
        <v>0</v>
      </c>
      <c r="M993" s="106">
        <f t="shared" si="906"/>
        <v>0</v>
      </c>
      <c r="N993" s="106">
        <f t="shared" si="906"/>
        <v>4924622.8899999997</v>
      </c>
      <c r="O993" s="106">
        <f t="shared" si="906"/>
        <v>7489496</v>
      </c>
      <c r="P993" s="106">
        <f t="shared" si="906"/>
        <v>4104536</v>
      </c>
      <c r="Q993" s="106">
        <f t="shared" si="906"/>
        <v>3895019.19</v>
      </c>
      <c r="R993" s="290">
        <f t="shared" si="690"/>
        <v>20413674.080000002</v>
      </c>
      <c r="S993" s="106">
        <f t="shared" ref="S993:Z993" si="907">+S994</f>
        <v>3827294.42</v>
      </c>
      <c r="T993" s="106">
        <f t="shared" si="907"/>
        <v>3621294.36</v>
      </c>
      <c r="U993" s="106">
        <f t="shared" si="907"/>
        <v>3280428.33</v>
      </c>
      <c r="V993" s="106">
        <f t="shared" si="907"/>
        <v>0</v>
      </c>
      <c r="W993" s="106">
        <f t="shared" si="907"/>
        <v>0</v>
      </c>
      <c r="X993" s="106">
        <f t="shared" si="907"/>
        <v>0</v>
      </c>
      <c r="Y993" s="106">
        <f t="shared" si="907"/>
        <v>0</v>
      </c>
      <c r="Z993" s="106">
        <f t="shared" si="907"/>
        <v>0</v>
      </c>
      <c r="AA993" s="290">
        <f t="shared" si="898"/>
        <v>10729017.109999999</v>
      </c>
      <c r="AB993" s="290">
        <f t="shared" si="869"/>
        <v>31142691.190000001</v>
      </c>
      <c r="AC993" s="105">
        <v>0</v>
      </c>
    </row>
    <row r="994" spans="1:29" ht="25.5" customHeight="1" x14ac:dyDescent="0.2">
      <c r="B994" s="136" t="s">
        <v>1224</v>
      </c>
      <c r="C994" s="139" t="s">
        <v>1225</v>
      </c>
      <c r="D994" s="295">
        <v>0</v>
      </c>
      <c r="E994" s="291">
        <f>SUM('ADICIONES  2018'!C994:K994)</f>
        <v>0</v>
      </c>
      <c r="F994" s="295"/>
      <c r="G994" s="295"/>
      <c r="H994" s="295"/>
      <c r="I994" s="295"/>
      <c r="J994" s="295"/>
      <c r="K994" s="292">
        <f t="shared" si="614"/>
        <v>0</v>
      </c>
      <c r="L994" s="295"/>
      <c r="M994" s="295"/>
      <c r="N994" s="295">
        <v>4924622.8899999997</v>
      </c>
      <c r="O994" s="295">
        <v>7489496</v>
      </c>
      <c r="P994" s="295">
        <v>4104536</v>
      </c>
      <c r="Q994" s="295">
        <v>3895019.19</v>
      </c>
      <c r="R994" s="292">
        <f t="shared" si="690"/>
        <v>20413674.080000002</v>
      </c>
      <c r="S994" s="295">
        <v>3827294.42</v>
      </c>
      <c r="T994" s="295">
        <v>3621294.36</v>
      </c>
      <c r="U994" s="295">
        <v>3280428.33</v>
      </c>
      <c r="V994" s="295"/>
      <c r="W994" s="295"/>
      <c r="X994" s="295"/>
      <c r="Y994" s="295"/>
      <c r="Z994" s="295"/>
      <c r="AA994" s="292">
        <f t="shared" si="898"/>
        <v>10729017.109999999</v>
      </c>
      <c r="AB994" s="292">
        <f t="shared" si="869"/>
        <v>31142691.190000001</v>
      </c>
      <c r="AC994" s="37">
        <v>0</v>
      </c>
    </row>
    <row r="995" spans="1:29" s="79" customFormat="1" ht="26.25" customHeight="1" x14ac:dyDescent="0.2">
      <c r="A995" s="412"/>
      <c r="B995" s="111" t="s">
        <v>1226</v>
      </c>
      <c r="C995" s="100" t="s">
        <v>1227</v>
      </c>
      <c r="D995" s="106">
        <f>+D996</f>
        <v>0</v>
      </c>
      <c r="E995" s="106">
        <f>SUM('ADICIONES  2018'!C995:K995)</f>
        <v>0</v>
      </c>
      <c r="F995" s="106">
        <f t="shared" ref="F995:J995" si="908">+F996</f>
        <v>0</v>
      </c>
      <c r="G995" s="106">
        <f t="shared" si="908"/>
        <v>0</v>
      </c>
      <c r="H995" s="106">
        <f t="shared" si="908"/>
        <v>0</v>
      </c>
      <c r="I995" s="106">
        <f t="shared" si="908"/>
        <v>0</v>
      </c>
      <c r="J995" s="106">
        <f t="shared" si="908"/>
        <v>0</v>
      </c>
      <c r="K995" s="290">
        <f t="shared" si="614"/>
        <v>0</v>
      </c>
      <c r="L995" s="106">
        <f t="shared" ref="L995:Q995" si="909">+L996</f>
        <v>0</v>
      </c>
      <c r="M995" s="106">
        <f t="shared" si="909"/>
        <v>0</v>
      </c>
      <c r="N995" s="106">
        <f t="shared" si="909"/>
        <v>2814070.22</v>
      </c>
      <c r="O995" s="106">
        <f t="shared" si="909"/>
        <v>4279712.5199999996</v>
      </c>
      <c r="P995" s="106">
        <f t="shared" si="909"/>
        <v>2345449.14</v>
      </c>
      <c r="Q995" s="106">
        <f t="shared" si="909"/>
        <v>2225725.25</v>
      </c>
      <c r="R995" s="290">
        <f t="shared" si="690"/>
        <v>11664957.130000001</v>
      </c>
      <c r="S995" s="106">
        <f t="shared" ref="S995:Z995" si="910">+S996</f>
        <v>2187025.38</v>
      </c>
      <c r="T995" s="106">
        <f t="shared" si="910"/>
        <v>2069311.06</v>
      </c>
      <c r="U995" s="106">
        <f t="shared" si="910"/>
        <v>1874530.48</v>
      </c>
      <c r="V995" s="106">
        <f t="shared" si="910"/>
        <v>0</v>
      </c>
      <c r="W995" s="106">
        <f t="shared" si="910"/>
        <v>0</v>
      </c>
      <c r="X995" s="106">
        <f t="shared" si="910"/>
        <v>0</v>
      </c>
      <c r="Y995" s="106">
        <f t="shared" si="910"/>
        <v>0</v>
      </c>
      <c r="Z995" s="106">
        <f t="shared" si="910"/>
        <v>0</v>
      </c>
      <c r="AA995" s="290">
        <f t="shared" si="898"/>
        <v>6130866.9199999999</v>
      </c>
      <c r="AB995" s="290">
        <f t="shared" si="869"/>
        <v>17795824.050000001</v>
      </c>
      <c r="AC995" s="105">
        <v>0</v>
      </c>
    </row>
    <row r="996" spans="1:29" ht="57" x14ac:dyDescent="0.2">
      <c r="B996" s="136" t="s">
        <v>1228</v>
      </c>
      <c r="C996" s="139" t="s">
        <v>1229</v>
      </c>
      <c r="D996" s="295">
        <v>0</v>
      </c>
      <c r="E996" s="291">
        <f>SUM('ADICIONES  2018'!C996:K996)</f>
        <v>0</v>
      </c>
      <c r="F996" s="295"/>
      <c r="G996" s="295"/>
      <c r="H996" s="295"/>
      <c r="I996" s="295"/>
      <c r="J996" s="295"/>
      <c r="K996" s="292">
        <f t="shared" si="614"/>
        <v>0</v>
      </c>
      <c r="L996" s="295"/>
      <c r="M996" s="295"/>
      <c r="N996" s="295">
        <v>2814070.22</v>
      </c>
      <c r="O996" s="295">
        <v>4279712.5199999996</v>
      </c>
      <c r="P996" s="295">
        <v>2345449.14</v>
      </c>
      <c r="Q996" s="295">
        <v>2225725.25</v>
      </c>
      <c r="R996" s="292">
        <f t="shared" si="690"/>
        <v>11664957.130000001</v>
      </c>
      <c r="S996" s="295">
        <v>2187025.38</v>
      </c>
      <c r="T996" s="295">
        <v>2069311.06</v>
      </c>
      <c r="U996" s="295">
        <v>1874530.48</v>
      </c>
      <c r="V996" s="295"/>
      <c r="W996" s="295"/>
      <c r="X996" s="295"/>
      <c r="Y996" s="295"/>
      <c r="Z996" s="295"/>
      <c r="AA996" s="292">
        <f t="shared" si="898"/>
        <v>6130866.9199999999</v>
      </c>
      <c r="AB996" s="292">
        <f t="shared" si="869"/>
        <v>17795824.050000001</v>
      </c>
      <c r="AC996" s="37">
        <v>0</v>
      </c>
    </row>
    <row r="997" spans="1:29" s="79" customFormat="1" ht="60" x14ac:dyDescent="0.2">
      <c r="A997" s="412"/>
      <c r="B997" s="111" t="s">
        <v>1230</v>
      </c>
      <c r="C997" s="100" t="s">
        <v>1231</v>
      </c>
      <c r="D997" s="106">
        <f>+D998</f>
        <v>0</v>
      </c>
      <c r="E997" s="106">
        <f>SUM('ADICIONES  2018'!C997:K997)</f>
        <v>0</v>
      </c>
      <c r="F997" s="106">
        <f t="shared" ref="F997:J997" si="911">+F998</f>
        <v>0</v>
      </c>
      <c r="G997" s="106">
        <f t="shared" si="911"/>
        <v>0</v>
      </c>
      <c r="H997" s="106">
        <f t="shared" si="911"/>
        <v>0</v>
      </c>
      <c r="I997" s="106">
        <f t="shared" si="911"/>
        <v>0</v>
      </c>
      <c r="J997" s="106">
        <f t="shared" si="911"/>
        <v>0</v>
      </c>
      <c r="K997" s="290">
        <f t="shared" si="614"/>
        <v>0</v>
      </c>
      <c r="L997" s="106">
        <f t="shared" ref="L997:Q997" si="912">+L998</f>
        <v>0</v>
      </c>
      <c r="M997" s="106">
        <f t="shared" si="912"/>
        <v>0</v>
      </c>
      <c r="N997" s="106">
        <f t="shared" si="912"/>
        <v>2814070.22</v>
      </c>
      <c r="O997" s="106">
        <f t="shared" si="912"/>
        <v>4279712.5199999996</v>
      </c>
      <c r="P997" s="106">
        <f t="shared" si="912"/>
        <v>2345449.14</v>
      </c>
      <c r="Q997" s="106">
        <f t="shared" si="912"/>
        <v>2225725.25</v>
      </c>
      <c r="R997" s="290">
        <f t="shared" si="690"/>
        <v>11664957.130000001</v>
      </c>
      <c r="S997" s="106">
        <f t="shared" ref="S997:Z997" si="913">+S998</f>
        <v>2187025.38</v>
      </c>
      <c r="T997" s="106">
        <f t="shared" si="913"/>
        <v>2069311.06</v>
      </c>
      <c r="U997" s="106">
        <f t="shared" si="913"/>
        <v>1874530.48</v>
      </c>
      <c r="V997" s="106">
        <f t="shared" si="913"/>
        <v>0</v>
      </c>
      <c r="W997" s="106">
        <f t="shared" si="913"/>
        <v>0</v>
      </c>
      <c r="X997" s="106">
        <f t="shared" si="913"/>
        <v>0</v>
      </c>
      <c r="Y997" s="106">
        <f t="shared" si="913"/>
        <v>0</v>
      </c>
      <c r="Z997" s="106">
        <f t="shared" si="913"/>
        <v>0</v>
      </c>
      <c r="AA997" s="290">
        <f t="shared" si="898"/>
        <v>6130866.9199999999</v>
      </c>
      <c r="AB997" s="290">
        <f t="shared" si="869"/>
        <v>17795824.050000001</v>
      </c>
      <c r="AC997" s="105">
        <v>0</v>
      </c>
    </row>
    <row r="998" spans="1:29" ht="42.75" x14ac:dyDescent="0.2">
      <c r="B998" s="136" t="s">
        <v>1232</v>
      </c>
      <c r="C998" s="139" t="s">
        <v>1233</v>
      </c>
      <c r="D998" s="295">
        <v>0</v>
      </c>
      <c r="E998" s="291">
        <f>SUM('ADICIONES  2018'!C998:K998)</f>
        <v>0</v>
      </c>
      <c r="F998" s="295"/>
      <c r="G998" s="295"/>
      <c r="H998" s="295"/>
      <c r="I998" s="295"/>
      <c r="J998" s="295"/>
      <c r="K998" s="292">
        <f t="shared" si="614"/>
        <v>0</v>
      </c>
      <c r="L998" s="295"/>
      <c r="M998" s="295"/>
      <c r="N998" s="295">
        <v>2814070.22</v>
      </c>
      <c r="O998" s="295">
        <v>4279712.5199999996</v>
      </c>
      <c r="P998" s="295">
        <v>2345449.14</v>
      </c>
      <c r="Q998" s="295">
        <v>2225725.25</v>
      </c>
      <c r="R998" s="292">
        <f t="shared" si="690"/>
        <v>11664957.130000001</v>
      </c>
      <c r="S998" s="295">
        <v>2187025.38</v>
      </c>
      <c r="T998" s="295">
        <v>2069311.06</v>
      </c>
      <c r="U998" s="295">
        <v>1874530.48</v>
      </c>
      <c r="V998" s="295"/>
      <c r="W998" s="295"/>
      <c r="X998" s="295"/>
      <c r="Y998" s="295"/>
      <c r="Z998" s="295"/>
      <c r="AA998" s="292">
        <f t="shared" si="898"/>
        <v>6130866.9199999999</v>
      </c>
      <c r="AB998" s="292">
        <f t="shared" si="869"/>
        <v>17795824.050000001</v>
      </c>
      <c r="AC998" s="37">
        <v>0</v>
      </c>
    </row>
    <row r="999" spans="1:29" s="79" customFormat="1" ht="31.5" x14ac:dyDescent="0.2">
      <c r="A999" s="412"/>
      <c r="B999" s="111" t="s">
        <v>1270</v>
      </c>
      <c r="C999" s="107" t="s">
        <v>1271</v>
      </c>
      <c r="D999" s="106">
        <f>+D1000</f>
        <v>0</v>
      </c>
      <c r="E999" s="106">
        <f>SUM('ADICIONES  2018'!C999:K999)</f>
        <v>0</v>
      </c>
      <c r="F999" s="106">
        <f t="shared" ref="F999:J999" si="914">+F1000</f>
        <v>0</v>
      </c>
      <c r="G999" s="106">
        <f t="shared" si="914"/>
        <v>0</v>
      </c>
      <c r="H999" s="106">
        <f t="shared" si="914"/>
        <v>0</v>
      </c>
      <c r="I999" s="106">
        <f t="shared" si="914"/>
        <v>0</v>
      </c>
      <c r="J999" s="106">
        <f t="shared" si="914"/>
        <v>0</v>
      </c>
      <c r="K999" s="290">
        <f t="shared" si="614"/>
        <v>0</v>
      </c>
      <c r="L999" s="106">
        <f t="shared" ref="L999:Q999" si="915">+L1000</f>
        <v>5549715.5</v>
      </c>
      <c r="M999" s="106">
        <f t="shared" si="915"/>
        <v>5033445.9800000004</v>
      </c>
      <c r="N999" s="106">
        <f t="shared" si="915"/>
        <v>5846141.79</v>
      </c>
      <c r="O999" s="106">
        <f t="shared" si="915"/>
        <v>5858539.2199999997</v>
      </c>
      <c r="P999" s="106">
        <f t="shared" si="915"/>
        <v>6166241.0899999999</v>
      </c>
      <c r="Q999" s="106">
        <f t="shared" si="915"/>
        <v>6238961.4800000004</v>
      </c>
      <c r="R999" s="290">
        <f t="shared" si="690"/>
        <v>34693045.060000002</v>
      </c>
      <c r="S999" s="106">
        <f t="shared" ref="S999:Z999" si="916">+S1000</f>
        <v>6585797.29</v>
      </c>
      <c r="T999" s="106">
        <f t="shared" si="916"/>
        <v>6487570.5499999998</v>
      </c>
      <c r="U999" s="106">
        <f t="shared" si="916"/>
        <v>6558517.5999999996</v>
      </c>
      <c r="V999" s="106">
        <f t="shared" si="916"/>
        <v>0</v>
      </c>
      <c r="W999" s="106">
        <f t="shared" si="916"/>
        <v>0</v>
      </c>
      <c r="X999" s="106">
        <f t="shared" si="916"/>
        <v>0</v>
      </c>
      <c r="Y999" s="106">
        <f t="shared" si="916"/>
        <v>0</v>
      </c>
      <c r="Z999" s="106">
        <f t="shared" si="916"/>
        <v>0</v>
      </c>
      <c r="AA999" s="290">
        <f t="shared" si="898"/>
        <v>19631885.439999998</v>
      </c>
      <c r="AB999" s="290">
        <f t="shared" si="869"/>
        <v>54324930.5</v>
      </c>
      <c r="AC999" s="105">
        <v>0</v>
      </c>
    </row>
    <row r="1000" spans="1:29" ht="28.5" x14ac:dyDescent="0.2">
      <c r="B1000" s="136" t="s">
        <v>1272</v>
      </c>
      <c r="C1000" s="139" t="s">
        <v>1273</v>
      </c>
      <c r="D1000" s="295">
        <v>0</v>
      </c>
      <c r="E1000" s="291">
        <f>SUM('ADICIONES  2018'!C1000:K1000)</f>
        <v>0</v>
      </c>
      <c r="F1000" s="295"/>
      <c r="G1000" s="295"/>
      <c r="H1000" s="295"/>
      <c r="I1000" s="295"/>
      <c r="J1000" s="295"/>
      <c r="K1000" s="292">
        <f t="shared" si="614"/>
        <v>0</v>
      </c>
      <c r="L1000" s="295">
        <v>5549715.5</v>
      </c>
      <c r="M1000" s="295">
        <v>5033445.9800000004</v>
      </c>
      <c r="N1000" s="295">
        <v>5846141.79</v>
      </c>
      <c r="O1000" s="295">
        <v>5858539.2199999997</v>
      </c>
      <c r="P1000" s="295">
        <v>6166241.0899999999</v>
      </c>
      <c r="Q1000" s="295">
        <v>6238961.4800000004</v>
      </c>
      <c r="R1000" s="292">
        <f t="shared" si="690"/>
        <v>34693045.060000002</v>
      </c>
      <c r="S1000" s="295">
        <v>6585797.29</v>
      </c>
      <c r="T1000" s="295">
        <v>6487570.5499999998</v>
      </c>
      <c r="U1000" s="295">
        <v>6558517.5999999996</v>
      </c>
      <c r="V1000" s="295"/>
      <c r="W1000" s="295"/>
      <c r="X1000" s="295"/>
      <c r="Y1000" s="295"/>
      <c r="Z1000" s="295"/>
      <c r="AA1000" s="292">
        <f t="shared" si="898"/>
        <v>19631885.439999998</v>
      </c>
      <c r="AB1000" s="292">
        <f t="shared" si="869"/>
        <v>54324930.5</v>
      </c>
      <c r="AC1000" s="37">
        <v>0</v>
      </c>
    </row>
    <row r="1001" spans="1:29" s="79" customFormat="1" ht="15.75" x14ac:dyDescent="0.2">
      <c r="A1001" s="412"/>
      <c r="B1001" s="111" t="s">
        <v>1274</v>
      </c>
      <c r="C1001" s="107" t="s">
        <v>1275</v>
      </c>
      <c r="D1001" s="106">
        <f>+D1002</f>
        <v>0</v>
      </c>
      <c r="E1001" s="106">
        <f>SUM('ADICIONES  2018'!C1001:K1001)</f>
        <v>0</v>
      </c>
      <c r="F1001" s="106">
        <f t="shared" ref="F1001:J1001" si="917">+F1002</f>
        <v>0</v>
      </c>
      <c r="G1001" s="106">
        <f t="shared" si="917"/>
        <v>0</v>
      </c>
      <c r="H1001" s="106">
        <f t="shared" si="917"/>
        <v>0</v>
      </c>
      <c r="I1001" s="106">
        <f t="shared" si="917"/>
        <v>0</v>
      </c>
      <c r="J1001" s="106">
        <f t="shared" si="917"/>
        <v>0</v>
      </c>
      <c r="K1001" s="290">
        <f t="shared" si="614"/>
        <v>0</v>
      </c>
      <c r="L1001" s="106">
        <f t="shared" ref="L1001:Q1001" si="918">+L1002</f>
        <v>0</v>
      </c>
      <c r="M1001" s="106">
        <f t="shared" si="918"/>
        <v>1619951.62</v>
      </c>
      <c r="N1001" s="106">
        <f t="shared" si="918"/>
        <v>1812864.5</v>
      </c>
      <c r="O1001" s="106">
        <f t="shared" si="918"/>
        <v>8127600</v>
      </c>
      <c r="P1001" s="106">
        <f t="shared" si="918"/>
        <v>1854374.85</v>
      </c>
      <c r="Q1001" s="106">
        <f t="shared" si="918"/>
        <v>-2706838.32</v>
      </c>
      <c r="R1001" s="290">
        <f t="shared" si="690"/>
        <v>10707952.65</v>
      </c>
      <c r="S1001" s="106">
        <f t="shared" ref="S1001:Z1001" si="919">+S1002</f>
        <v>1864832.75</v>
      </c>
      <c r="T1001" s="106">
        <f t="shared" si="919"/>
        <v>1870478.13</v>
      </c>
      <c r="U1001" s="106">
        <f t="shared" si="919"/>
        <v>1817588.67</v>
      </c>
      <c r="V1001" s="106">
        <f t="shared" si="919"/>
        <v>0</v>
      </c>
      <c r="W1001" s="106">
        <f t="shared" si="919"/>
        <v>0</v>
      </c>
      <c r="X1001" s="106">
        <f t="shared" si="919"/>
        <v>0</v>
      </c>
      <c r="Y1001" s="106">
        <f t="shared" si="919"/>
        <v>0</v>
      </c>
      <c r="Z1001" s="106">
        <f t="shared" si="919"/>
        <v>0</v>
      </c>
      <c r="AA1001" s="290">
        <f t="shared" si="898"/>
        <v>5552899.5499999998</v>
      </c>
      <c r="AB1001" s="290">
        <f t="shared" si="869"/>
        <v>16260852.199999999</v>
      </c>
      <c r="AC1001" s="105">
        <v>0</v>
      </c>
    </row>
    <row r="1002" spans="1:29" x14ac:dyDescent="0.2">
      <c r="B1002" s="136" t="s">
        <v>1276</v>
      </c>
      <c r="C1002" s="139" t="s">
        <v>1277</v>
      </c>
      <c r="D1002" s="295">
        <v>0</v>
      </c>
      <c r="E1002" s="291">
        <f>SUM('ADICIONES  2018'!C1002:K1002)</f>
        <v>0</v>
      </c>
      <c r="F1002" s="295"/>
      <c r="G1002" s="295"/>
      <c r="H1002" s="295"/>
      <c r="I1002" s="295"/>
      <c r="J1002" s="295"/>
      <c r="K1002" s="292">
        <f t="shared" si="614"/>
        <v>0</v>
      </c>
      <c r="L1002" s="295"/>
      <c r="M1002" s="295">
        <v>1619951.62</v>
      </c>
      <c r="N1002" s="295">
        <v>1812864.5</v>
      </c>
      <c r="O1002" s="295">
        <v>8127600</v>
      </c>
      <c r="P1002" s="295">
        <v>1854374.85</v>
      </c>
      <c r="Q1002" s="295">
        <v>-2706838.32</v>
      </c>
      <c r="R1002" s="292">
        <f t="shared" si="690"/>
        <v>10707952.65</v>
      </c>
      <c r="S1002" s="295">
        <v>1864832.75</v>
      </c>
      <c r="T1002" s="295">
        <v>1870478.13</v>
      </c>
      <c r="U1002" s="295">
        <v>1817588.67</v>
      </c>
      <c r="V1002" s="295"/>
      <c r="W1002" s="295"/>
      <c r="X1002" s="295"/>
      <c r="Y1002" s="295"/>
      <c r="Z1002" s="295"/>
      <c r="AA1002" s="292">
        <f t="shared" si="898"/>
        <v>5552899.5499999998</v>
      </c>
      <c r="AB1002" s="292">
        <f t="shared" si="869"/>
        <v>16260852.199999999</v>
      </c>
      <c r="AC1002" s="37">
        <v>0</v>
      </c>
    </row>
    <row r="1003" spans="1:29" s="79" customFormat="1" ht="30" x14ac:dyDescent="0.2">
      <c r="A1003" s="412"/>
      <c r="B1003" s="111" t="s">
        <v>1234</v>
      </c>
      <c r="C1003" s="100" t="s">
        <v>1235</v>
      </c>
      <c r="D1003" s="106">
        <f>+D1004</f>
        <v>0</v>
      </c>
      <c r="E1003" s="106">
        <f>SUM('ADICIONES  2018'!C1003:K1003)</f>
        <v>0</v>
      </c>
      <c r="F1003" s="106">
        <f t="shared" ref="F1003:J1003" si="920">+F1004</f>
        <v>0</v>
      </c>
      <c r="G1003" s="106">
        <f t="shared" si="920"/>
        <v>0</v>
      </c>
      <c r="H1003" s="106">
        <f t="shared" si="920"/>
        <v>0</v>
      </c>
      <c r="I1003" s="106">
        <f t="shared" si="920"/>
        <v>0</v>
      </c>
      <c r="J1003" s="106">
        <f t="shared" si="920"/>
        <v>0</v>
      </c>
      <c r="K1003" s="290">
        <f t="shared" si="614"/>
        <v>0</v>
      </c>
      <c r="L1003" s="106">
        <f t="shared" ref="L1003:Q1003" si="921">+L1004</f>
        <v>4046750.91</v>
      </c>
      <c r="M1003" s="106">
        <f t="shared" si="921"/>
        <v>4284618.33</v>
      </c>
      <c r="N1003" s="106">
        <f t="shared" si="921"/>
        <v>3761974.96</v>
      </c>
      <c r="O1003" s="106">
        <f t="shared" si="921"/>
        <v>3446685.18</v>
      </c>
      <c r="P1003" s="106">
        <f t="shared" si="921"/>
        <v>4528267.03</v>
      </c>
      <c r="Q1003" s="106">
        <f t="shared" si="921"/>
        <v>3708276.17</v>
      </c>
      <c r="R1003" s="290">
        <f t="shared" si="690"/>
        <v>23776572.579999998</v>
      </c>
      <c r="S1003" s="106">
        <f t="shared" ref="S1003:Z1003" si="922">+S1004</f>
        <v>5670806.4100000001</v>
      </c>
      <c r="T1003" s="106">
        <f t="shared" si="922"/>
        <v>5687559.6100000003</v>
      </c>
      <c r="U1003" s="106">
        <f t="shared" si="922"/>
        <v>665007</v>
      </c>
      <c r="V1003" s="106">
        <f t="shared" si="922"/>
        <v>0</v>
      </c>
      <c r="W1003" s="106">
        <f t="shared" si="922"/>
        <v>0</v>
      </c>
      <c r="X1003" s="106">
        <f t="shared" si="922"/>
        <v>0</v>
      </c>
      <c r="Y1003" s="106">
        <f t="shared" si="922"/>
        <v>0</v>
      </c>
      <c r="Z1003" s="106">
        <f t="shared" si="922"/>
        <v>0</v>
      </c>
      <c r="AA1003" s="290">
        <f t="shared" si="898"/>
        <v>12023373.02</v>
      </c>
      <c r="AB1003" s="290">
        <f t="shared" si="869"/>
        <v>35799945.599999994</v>
      </c>
      <c r="AC1003" s="105">
        <v>0</v>
      </c>
    </row>
    <row r="1004" spans="1:29" x14ac:dyDescent="0.2">
      <c r="B1004" s="136" t="s">
        <v>1236</v>
      </c>
      <c r="C1004" s="139" t="s">
        <v>1237</v>
      </c>
      <c r="D1004" s="295">
        <v>0</v>
      </c>
      <c r="E1004" s="291">
        <f>SUM('ADICIONES  2018'!C1004:K1004)</f>
        <v>0</v>
      </c>
      <c r="F1004" s="295"/>
      <c r="G1004" s="295"/>
      <c r="H1004" s="295"/>
      <c r="I1004" s="295"/>
      <c r="J1004" s="295"/>
      <c r="K1004" s="292">
        <f t="shared" si="614"/>
        <v>0</v>
      </c>
      <c r="L1004" s="295">
        <v>4046750.91</v>
      </c>
      <c r="M1004" s="295">
        <v>4284618.33</v>
      </c>
      <c r="N1004" s="295">
        <v>3761974.96</v>
      </c>
      <c r="O1004" s="295">
        <v>3446685.18</v>
      </c>
      <c r="P1004" s="295">
        <v>4528267.03</v>
      </c>
      <c r="Q1004" s="295">
        <v>3708276.17</v>
      </c>
      <c r="R1004" s="292">
        <f t="shared" si="690"/>
        <v>23776572.579999998</v>
      </c>
      <c r="S1004" s="295">
        <v>5670806.4100000001</v>
      </c>
      <c r="T1004" s="295">
        <v>5687559.6100000003</v>
      </c>
      <c r="U1004" s="295">
        <v>665007</v>
      </c>
      <c r="V1004" s="295"/>
      <c r="W1004" s="295"/>
      <c r="X1004" s="295"/>
      <c r="Y1004" s="295"/>
      <c r="Z1004" s="295"/>
      <c r="AA1004" s="292">
        <f t="shared" si="898"/>
        <v>12023373.02</v>
      </c>
      <c r="AB1004" s="292">
        <f t="shared" si="869"/>
        <v>35799945.599999994</v>
      </c>
      <c r="AC1004" s="37">
        <v>0</v>
      </c>
    </row>
    <row r="1005" spans="1:29" s="79" customFormat="1" ht="30" x14ac:dyDescent="0.2">
      <c r="A1005" s="412"/>
      <c r="B1005" s="111" t="s">
        <v>1238</v>
      </c>
      <c r="C1005" s="100" t="s">
        <v>1239</v>
      </c>
      <c r="D1005" s="106">
        <f>+D1006</f>
        <v>0</v>
      </c>
      <c r="E1005" s="106">
        <f>SUM('ADICIONES  2018'!C1005:K1005)</f>
        <v>0</v>
      </c>
      <c r="F1005" s="106">
        <f t="shared" ref="F1005:J1005" si="923">+F1006</f>
        <v>0</v>
      </c>
      <c r="G1005" s="106">
        <f t="shared" si="923"/>
        <v>0</v>
      </c>
      <c r="H1005" s="106">
        <f t="shared" si="923"/>
        <v>0</v>
      </c>
      <c r="I1005" s="106">
        <f t="shared" si="923"/>
        <v>0</v>
      </c>
      <c r="J1005" s="106">
        <f t="shared" si="923"/>
        <v>0</v>
      </c>
      <c r="K1005" s="290">
        <f t="shared" si="614"/>
        <v>0</v>
      </c>
      <c r="L1005" s="106">
        <f t="shared" ref="L1005:Q1005" si="924">+L1006</f>
        <v>1123500</v>
      </c>
      <c r="M1005" s="106">
        <f t="shared" si="924"/>
        <v>1125354</v>
      </c>
      <c r="N1005" s="106">
        <f t="shared" si="924"/>
        <v>1127210</v>
      </c>
      <c r="O1005" s="106">
        <f t="shared" si="924"/>
        <v>1129070</v>
      </c>
      <c r="P1005" s="106">
        <f t="shared" si="924"/>
        <v>1130933</v>
      </c>
      <c r="Q1005" s="106">
        <f t="shared" si="924"/>
        <v>1132799</v>
      </c>
      <c r="R1005" s="290">
        <f t="shared" si="690"/>
        <v>6768866</v>
      </c>
      <c r="S1005" s="106">
        <f t="shared" ref="S1005:Z1005" si="925">+S1006</f>
        <v>1772999</v>
      </c>
      <c r="T1005" s="106">
        <f t="shared" si="925"/>
        <v>2125916</v>
      </c>
      <c r="U1005" s="106">
        <f t="shared" si="925"/>
        <v>2129424</v>
      </c>
      <c r="V1005" s="106">
        <f t="shared" si="925"/>
        <v>0</v>
      </c>
      <c r="W1005" s="106">
        <f t="shared" si="925"/>
        <v>0</v>
      </c>
      <c r="X1005" s="106">
        <f t="shared" si="925"/>
        <v>0</v>
      </c>
      <c r="Y1005" s="106">
        <f t="shared" si="925"/>
        <v>0</v>
      </c>
      <c r="Z1005" s="106">
        <f t="shared" si="925"/>
        <v>0</v>
      </c>
      <c r="AA1005" s="290">
        <f t="shared" si="898"/>
        <v>6028339</v>
      </c>
      <c r="AB1005" s="290">
        <f t="shared" si="869"/>
        <v>12797205</v>
      </c>
      <c r="AC1005" s="105">
        <v>0</v>
      </c>
    </row>
    <row r="1006" spans="1:29" ht="28.5" x14ac:dyDescent="0.2">
      <c r="B1006" s="136" t="s">
        <v>1240</v>
      </c>
      <c r="C1006" s="139" t="s">
        <v>1241</v>
      </c>
      <c r="D1006" s="295">
        <v>0</v>
      </c>
      <c r="E1006" s="291">
        <f>SUM('ADICIONES  2018'!C1006:K1006)</f>
        <v>0</v>
      </c>
      <c r="F1006" s="295"/>
      <c r="G1006" s="295"/>
      <c r="H1006" s="295"/>
      <c r="I1006" s="295"/>
      <c r="J1006" s="295"/>
      <c r="K1006" s="292">
        <f t="shared" si="614"/>
        <v>0</v>
      </c>
      <c r="L1006" s="295">
        <v>1123500</v>
      </c>
      <c r="M1006" s="295">
        <v>1125354</v>
      </c>
      <c r="N1006" s="295">
        <v>1127210</v>
      </c>
      <c r="O1006" s="295">
        <v>1129070</v>
      </c>
      <c r="P1006" s="295">
        <v>1130933</v>
      </c>
      <c r="Q1006" s="295">
        <v>1132799</v>
      </c>
      <c r="R1006" s="292">
        <f t="shared" si="690"/>
        <v>6768866</v>
      </c>
      <c r="S1006" s="295">
        <v>1772999</v>
      </c>
      <c r="T1006" s="295">
        <v>2125916</v>
      </c>
      <c r="U1006" s="295">
        <v>2129424</v>
      </c>
      <c r="V1006" s="295"/>
      <c r="W1006" s="295"/>
      <c r="X1006" s="295"/>
      <c r="Y1006" s="295"/>
      <c r="Z1006" s="295"/>
      <c r="AA1006" s="292">
        <f t="shared" si="898"/>
        <v>6028339</v>
      </c>
      <c r="AB1006" s="292">
        <f t="shared" si="869"/>
        <v>12797205</v>
      </c>
      <c r="AC1006" s="37">
        <v>0</v>
      </c>
    </row>
    <row r="1007" spans="1:29" s="79" customFormat="1" ht="15.75" x14ac:dyDescent="0.2">
      <c r="A1007" s="412"/>
      <c r="B1007" s="111" t="s">
        <v>317</v>
      </c>
      <c r="C1007" s="107" t="s">
        <v>111</v>
      </c>
      <c r="D1007" s="106">
        <f>+D1008+D1013+D1018+D1021+D1024+D1028+D1034+D1036</f>
        <v>1592000000</v>
      </c>
      <c r="E1007" s="106">
        <f>SUM('ADICIONES  2018'!C1007:K1007)</f>
        <v>0</v>
      </c>
      <c r="F1007" s="106">
        <f t="shared" ref="F1007:J1007" si="926">+F1008+F1013+F1018+F1021+F1024+F1028+F1034+F1036</f>
        <v>0</v>
      </c>
      <c r="G1007" s="106">
        <f t="shared" si="926"/>
        <v>0</v>
      </c>
      <c r="H1007" s="106">
        <f t="shared" si="926"/>
        <v>0</v>
      </c>
      <c r="I1007" s="106">
        <f t="shared" si="926"/>
        <v>0</v>
      </c>
      <c r="J1007" s="106">
        <f t="shared" si="926"/>
        <v>0</v>
      </c>
      <c r="K1007" s="290">
        <f t="shared" si="614"/>
        <v>1592000000</v>
      </c>
      <c r="L1007" s="106">
        <f t="shared" ref="L1007:Q1007" si="927">+L1008+L1013+L1018+L1021+L1024+L1028+L1034+L1036</f>
        <v>157794005.60000002</v>
      </c>
      <c r="M1007" s="106">
        <f t="shared" si="927"/>
        <v>219678550.30999997</v>
      </c>
      <c r="N1007" s="106">
        <f t="shared" si="927"/>
        <v>213167063.12</v>
      </c>
      <c r="O1007" s="106">
        <f t="shared" si="927"/>
        <v>214894908.84</v>
      </c>
      <c r="P1007" s="106">
        <f t="shared" si="927"/>
        <v>226212814.52000001</v>
      </c>
      <c r="Q1007" s="106">
        <f t="shared" si="927"/>
        <v>223673962.00999999</v>
      </c>
      <c r="R1007" s="290">
        <f t="shared" si="690"/>
        <v>1255421304.4000001</v>
      </c>
      <c r="S1007" s="106">
        <f t="shared" ref="S1007:Z1007" si="928">+S1008+S1013+S1018+S1021+S1024+S1028+S1034+S1036</f>
        <v>261849366.49000001</v>
      </c>
      <c r="T1007" s="106">
        <f t="shared" si="928"/>
        <v>286928537.86000001</v>
      </c>
      <c r="U1007" s="106">
        <f t="shared" si="928"/>
        <v>180584502.46000001</v>
      </c>
      <c r="V1007" s="106">
        <f t="shared" si="928"/>
        <v>0</v>
      </c>
      <c r="W1007" s="106">
        <f t="shared" si="928"/>
        <v>0</v>
      </c>
      <c r="X1007" s="106">
        <f t="shared" si="928"/>
        <v>0</v>
      </c>
      <c r="Y1007" s="106">
        <f t="shared" si="928"/>
        <v>0</v>
      </c>
      <c r="Z1007" s="106">
        <f t="shared" si="928"/>
        <v>0</v>
      </c>
      <c r="AA1007" s="290">
        <f t="shared" ref="AA1007:AA1038" si="929">SUM(S1007:Z1007)</f>
        <v>729362406.81000006</v>
      </c>
      <c r="AB1007" s="290">
        <f t="shared" si="869"/>
        <v>1984783711.21</v>
      </c>
      <c r="AC1007" s="105">
        <f t="shared" si="865"/>
        <v>1.2467234366896984</v>
      </c>
    </row>
    <row r="1008" spans="1:29" s="79" customFormat="1" ht="31.5" x14ac:dyDescent="0.2">
      <c r="A1008" s="412"/>
      <c r="B1008" s="111" t="s">
        <v>817</v>
      </c>
      <c r="C1008" s="107" t="s">
        <v>818</v>
      </c>
      <c r="D1008" s="106">
        <v>230000000</v>
      </c>
      <c r="E1008" s="106">
        <f>SUM('ADICIONES  2018'!C1008:K1008)</f>
        <v>0</v>
      </c>
      <c r="F1008" s="106"/>
      <c r="G1008" s="106"/>
      <c r="H1008" s="106"/>
      <c r="I1008" s="106"/>
      <c r="J1008" s="106"/>
      <c r="K1008" s="290">
        <f t="shared" si="614"/>
        <v>230000000</v>
      </c>
      <c r="L1008" s="106">
        <f t="shared" ref="L1008:P1008" si="930">SUM(L1009:L1012)</f>
        <v>56751004.869999997</v>
      </c>
      <c r="M1008" s="106">
        <f t="shared" si="930"/>
        <v>75411119.510000005</v>
      </c>
      <c r="N1008" s="106">
        <f t="shared" si="930"/>
        <v>39550743.919999987</v>
      </c>
      <c r="O1008" s="106">
        <f t="shared" si="930"/>
        <v>52476239.449999996</v>
      </c>
      <c r="P1008" s="106">
        <f t="shared" si="930"/>
        <v>62088094.240000002</v>
      </c>
      <c r="Q1008" s="106">
        <f>SUM(Q1009:Q1012)</f>
        <v>68359303.409999996</v>
      </c>
      <c r="R1008" s="290">
        <f t="shared" si="690"/>
        <v>354636505.39999998</v>
      </c>
      <c r="S1008" s="106">
        <f>SUM(S1009:S1012)</f>
        <v>78039472.170000002</v>
      </c>
      <c r="T1008" s="106">
        <f>SUM(T1009:T1012)</f>
        <v>73619567.879999995</v>
      </c>
      <c r="U1008" s="106">
        <f>SUM(U1009:U1012)</f>
        <v>44195510.479999997</v>
      </c>
      <c r="V1008" s="106"/>
      <c r="W1008" s="106"/>
      <c r="X1008" s="106"/>
      <c r="Y1008" s="106"/>
      <c r="Z1008" s="106"/>
      <c r="AA1008" s="290">
        <f t="shared" si="929"/>
        <v>195854550.53</v>
      </c>
      <c r="AB1008" s="290">
        <f t="shared" si="869"/>
        <v>550491055.92999995</v>
      </c>
      <c r="AC1008" s="105">
        <f t="shared" si="865"/>
        <v>2.3934393736086954</v>
      </c>
    </row>
    <row r="1009" spans="1:29" x14ac:dyDescent="0.2">
      <c r="B1009" s="97" t="s">
        <v>819</v>
      </c>
      <c r="C1009" s="98" t="s">
        <v>112</v>
      </c>
      <c r="D1009" s="295">
        <f>+D1008*60%</f>
        <v>138000000</v>
      </c>
      <c r="E1009" s="291">
        <f>SUM('ADICIONES  2018'!C1009:K1009)</f>
        <v>0</v>
      </c>
      <c r="F1009" s="295">
        <f t="shared" ref="F1009:J1009" si="931">+F1008*60%</f>
        <v>0</v>
      </c>
      <c r="G1009" s="295">
        <f t="shared" si="931"/>
        <v>0</v>
      </c>
      <c r="H1009" s="295">
        <f t="shared" si="931"/>
        <v>0</v>
      </c>
      <c r="I1009" s="295">
        <f t="shared" si="931"/>
        <v>0</v>
      </c>
      <c r="J1009" s="295">
        <f t="shared" si="931"/>
        <v>0</v>
      </c>
      <c r="K1009" s="292">
        <f t="shared" si="614"/>
        <v>138000000</v>
      </c>
      <c r="L1009" s="295">
        <v>4496556.9400000004</v>
      </c>
      <c r="M1009" s="295">
        <v>5155387.07</v>
      </c>
      <c r="N1009" s="295">
        <v>5438027.3299999982</v>
      </c>
      <c r="O1009" s="295">
        <v>3889642.8</v>
      </c>
      <c r="P1009" s="295">
        <v>4864721.75</v>
      </c>
      <c r="Q1009" s="295">
        <v>7088750.75</v>
      </c>
      <c r="R1009" s="292">
        <f t="shared" si="690"/>
        <v>30933086.640000001</v>
      </c>
      <c r="S1009" s="295">
        <v>5947539.2599999998</v>
      </c>
      <c r="T1009" s="295">
        <v>5191203.82</v>
      </c>
      <c r="U1009" s="295">
        <v>5733227.7800000003</v>
      </c>
      <c r="V1009" s="295">
        <f t="shared" ref="V1009:Z1009" si="932">+V1008*60%</f>
        <v>0</v>
      </c>
      <c r="W1009" s="295">
        <f t="shared" si="932"/>
        <v>0</v>
      </c>
      <c r="X1009" s="295">
        <f t="shared" si="932"/>
        <v>0</v>
      </c>
      <c r="Y1009" s="295">
        <f t="shared" si="932"/>
        <v>0</v>
      </c>
      <c r="Z1009" s="295">
        <f t="shared" si="932"/>
        <v>0</v>
      </c>
      <c r="AA1009" s="292">
        <f t="shared" si="929"/>
        <v>16871970.859999999</v>
      </c>
      <c r="AB1009" s="292">
        <f t="shared" si="869"/>
        <v>47805057.5</v>
      </c>
      <c r="AC1009" s="37">
        <f t="shared" si="865"/>
        <v>0.34641346014492752</v>
      </c>
    </row>
    <row r="1010" spans="1:29" ht="28.5" x14ac:dyDescent="0.2">
      <c r="B1010" s="97" t="s">
        <v>820</v>
      </c>
      <c r="C1010" s="98" t="s">
        <v>113</v>
      </c>
      <c r="D1010" s="295">
        <f>+D1008*20%</f>
        <v>46000000</v>
      </c>
      <c r="E1010" s="291">
        <f>SUM('ADICIONES  2018'!C1010:K1010)</f>
        <v>0</v>
      </c>
      <c r="F1010" s="295">
        <f t="shared" ref="F1010:J1010" si="933">+F1008*20%</f>
        <v>0</v>
      </c>
      <c r="G1010" s="295">
        <f t="shared" si="933"/>
        <v>0</v>
      </c>
      <c r="H1010" s="295">
        <f t="shared" si="933"/>
        <v>0</v>
      </c>
      <c r="I1010" s="295">
        <f t="shared" si="933"/>
        <v>0</v>
      </c>
      <c r="J1010" s="295">
        <f t="shared" si="933"/>
        <v>0</v>
      </c>
      <c r="K1010" s="292">
        <f t="shared" si="614"/>
        <v>46000000</v>
      </c>
      <c r="L1010" s="295">
        <v>3597939.88</v>
      </c>
      <c r="M1010" s="295">
        <v>3766416.46</v>
      </c>
      <c r="N1010" s="295">
        <v>4910457.51</v>
      </c>
      <c r="O1010" s="295">
        <v>4818824.05</v>
      </c>
      <c r="P1010" s="295">
        <v>5277986.97</v>
      </c>
      <c r="Q1010" s="295">
        <v>6497638.9900000002</v>
      </c>
      <c r="R1010" s="292">
        <f t="shared" si="690"/>
        <v>28869263.859999999</v>
      </c>
      <c r="S1010" s="295">
        <v>7064075.9000000004</v>
      </c>
      <c r="T1010" s="295">
        <v>6936919.9800000004</v>
      </c>
      <c r="U1010" s="295">
        <v>7028870.1799999997</v>
      </c>
      <c r="V1010" s="295">
        <f t="shared" ref="V1010:Z1010" si="934">+V1008*20%</f>
        <v>0</v>
      </c>
      <c r="W1010" s="295">
        <f t="shared" si="934"/>
        <v>0</v>
      </c>
      <c r="X1010" s="295">
        <f t="shared" si="934"/>
        <v>0</v>
      </c>
      <c r="Y1010" s="295">
        <f t="shared" si="934"/>
        <v>0</v>
      </c>
      <c r="Z1010" s="295">
        <f t="shared" si="934"/>
        <v>0</v>
      </c>
      <c r="AA1010" s="292">
        <f t="shared" si="929"/>
        <v>21029866.060000002</v>
      </c>
      <c r="AB1010" s="292">
        <f t="shared" si="869"/>
        <v>49899129.920000002</v>
      </c>
      <c r="AC1010" s="37">
        <f t="shared" si="865"/>
        <v>1.0847636939130436</v>
      </c>
    </row>
    <row r="1011" spans="1:29" ht="28.5" x14ac:dyDescent="0.2">
      <c r="B1011" s="97" t="s">
        <v>821</v>
      </c>
      <c r="C1011" s="98" t="s">
        <v>114</v>
      </c>
      <c r="D1011" s="295">
        <f>+D1008*10%</f>
        <v>23000000</v>
      </c>
      <c r="E1011" s="291">
        <f>SUM('ADICIONES  2018'!C1011:K1011)</f>
        <v>0</v>
      </c>
      <c r="F1011" s="295">
        <f t="shared" ref="F1011:J1011" si="935">+F1008*10%</f>
        <v>0</v>
      </c>
      <c r="G1011" s="295">
        <f t="shared" si="935"/>
        <v>0</v>
      </c>
      <c r="H1011" s="295">
        <f t="shared" si="935"/>
        <v>0</v>
      </c>
      <c r="I1011" s="295">
        <f t="shared" si="935"/>
        <v>0</v>
      </c>
      <c r="J1011" s="295">
        <f t="shared" si="935"/>
        <v>0</v>
      </c>
      <c r="K1011" s="292">
        <f t="shared" si="614"/>
        <v>23000000</v>
      </c>
      <c r="L1011" s="295">
        <v>45037476.899999999</v>
      </c>
      <c r="M1011" s="295">
        <v>65630084.810000002</v>
      </c>
      <c r="N1011" s="295">
        <v>25095423.199999988</v>
      </c>
      <c r="O1011" s="295">
        <v>36397123.799999997</v>
      </c>
      <c r="P1011" s="295">
        <v>47409115.560000002</v>
      </c>
      <c r="Q1011" s="295">
        <v>49658564.210000001</v>
      </c>
      <c r="R1011" s="292">
        <f t="shared" si="690"/>
        <v>269227788.47999996</v>
      </c>
      <c r="S1011" s="295">
        <v>60025778.460000001</v>
      </c>
      <c r="T1011" s="295">
        <v>47036703.719999999</v>
      </c>
      <c r="U1011" s="295">
        <v>26012163.559999999</v>
      </c>
      <c r="V1011" s="295">
        <f t="shared" ref="V1011:Z1011" si="936">+V1008*10%</f>
        <v>0</v>
      </c>
      <c r="W1011" s="295">
        <f t="shared" si="936"/>
        <v>0</v>
      </c>
      <c r="X1011" s="295">
        <f t="shared" si="936"/>
        <v>0</v>
      </c>
      <c r="Y1011" s="295">
        <f t="shared" si="936"/>
        <v>0</v>
      </c>
      <c r="Z1011" s="295">
        <f t="shared" si="936"/>
        <v>0</v>
      </c>
      <c r="AA1011" s="292">
        <f t="shared" si="929"/>
        <v>133074645.74000001</v>
      </c>
      <c r="AB1011" s="292">
        <f t="shared" si="869"/>
        <v>402302434.21999997</v>
      </c>
      <c r="AC1011" s="37">
        <f t="shared" si="865"/>
        <v>17.491410183478258</v>
      </c>
    </row>
    <row r="1012" spans="1:29" ht="28.5" x14ac:dyDescent="0.2">
      <c r="B1012" s="97" t="s">
        <v>822</v>
      </c>
      <c r="C1012" s="98" t="s">
        <v>823</v>
      </c>
      <c r="D1012" s="295">
        <f>+D1008*10%</f>
        <v>23000000</v>
      </c>
      <c r="E1012" s="291">
        <f>SUM('ADICIONES  2018'!C1012:K1012)</f>
        <v>0</v>
      </c>
      <c r="F1012" s="295">
        <f t="shared" ref="F1012:J1012" si="937">+F1008*10%</f>
        <v>0</v>
      </c>
      <c r="G1012" s="295">
        <f t="shared" si="937"/>
        <v>0</v>
      </c>
      <c r="H1012" s="295">
        <f t="shared" si="937"/>
        <v>0</v>
      </c>
      <c r="I1012" s="295">
        <f t="shared" si="937"/>
        <v>0</v>
      </c>
      <c r="J1012" s="295">
        <f t="shared" si="937"/>
        <v>0</v>
      </c>
      <c r="K1012" s="292">
        <f t="shared" si="614"/>
        <v>23000000</v>
      </c>
      <c r="L1012" s="295">
        <v>3619031.15</v>
      </c>
      <c r="M1012" s="295">
        <v>859231.17</v>
      </c>
      <c r="N1012" s="295">
        <v>4106835.879999999</v>
      </c>
      <c r="O1012" s="295">
        <v>7370648.7999999998</v>
      </c>
      <c r="P1012" s="295">
        <v>4536269.96</v>
      </c>
      <c r="Q1012" s="295">
        <v>5114349.46</v>
      </c>
      <c r="R1012" s="292">
        <f t="shared" si="690"/>
        <v>25606366.420000002</v>
      </c>
      <c r="S1012" s="295">
        <v>5002078.55</v>
      </c>
      <c r="T1012" s="295">
        <v>14454740.359999999</v>
      </c>
      <c r="U1012" s="295">
        <v>5421248.96</v>
      </c>
      <c r="V1012" s="295">
        <f t="shared" ref="V1012:Z1012" si="938">+V1008*10%</f>
        <v>0</v>
      </c>
      <c r="W1012" s="295">
        <f t="shared" si="938"/>
        <v>0</v>
      </c>
      <c r="X1012" s="295">
        <f t="shared" si="938"/>
        <v>0</v>
      </c>
      <c r="Y1012" s="295">
        <f t="shared" si="938"/>
        <v>0</v>
      </c>
      <c r="Z1012" s="295">
        <f t="shared" si="938"/>
        <v>0</v>
      </c>
      <c r="AA1012" s="292">
        <f t="shared" si="929"/>
        <v>24878067.870000001</v>
      </c>
      <c r="AB1012" s="292">
        <f t="shared" si="869"/>
        <v>50484434.290000007</v>
      </c>
      <c r="AC1012" s="37">
        <f t="shared" si="865"/>
        <v>2.1949754039130438</v>
      </c>
    </row>
    <row r="1013" spans="1:29" s="79" customFormat="1" ht="31.5" x14ac:dyDescent="0.2">
      <c r="A1013" s="412"/>
      <c r="B1013" s="111" t="s">
        <v>824</v>
      </c>
      <c r="C1013" s="107" t="s">
        <v>825</v>
      </c>
      <c r="D1013" s="106">
        <v>600000000</v>
      </c>
      <c r="E1013" s="106">
        <f>SUM('ADICIONES  2018'!C1013:K1013)</f>
        <v>0</v>
      </c>
      <c r="F1013" s="106"/>
      <c r="G1013" s="106"/>
      <c r="H1013" s="106"/>
      <c r="I1013" s="106"/>
      <c r="J1013" s="106"/>
      <c r="K1013" s="290">
        <f t="shared" si="614"/>
        <v>600000000</v>
      </c>
      <c r="L1013" s="106">
        <v>32814740.789999999</v>
      </c>
      <c r="M1013" s="106">
        <v>66823852.520000003</v>
      </c>
      <c r="N1013" s="106">
        <v>57632189.539999999</v>
      </c>
      <c r="O1013" s="106">
        <v>59873514.659999996</v>
      </c>
      <c r="P1013" s="106">
        <v>65532316.140000001</v>
      </c>
      <c r="Q1013" s="106">
        <v>66718796.390000001</v>
      </c>
      <c r="R1013" s="290">
        <f t="shared" si="690"/>
        <v>349395410.03999996</v>
      </c>
      <c r="S1013" s="106">
        <v>75103821.030000001</v>
      </c>
      <c r="T1013" s="106">
        <v>70777660.859999999</v>
      </c>
      <c r="U1013" s="106">
        <v>43511380.039999999</v>
      </c>
      <c r="V1013" s="106"/>
      <c r="W1013" s="106"/>
      <c r="X1013" s="106"/>
      <c r="Y1013" s="106"/>
      <c r="Z1013" s="106"/>
      <c r="AA1013" s="290">
        <f t="shared" si="929"/>
        <v>189392861.92999998</v>
      </c>
      <c r="AB1013" s="290">
        <f t="shared" si="869"/>
        <v>538788271.96999991</v>
      </c>
      <c r="AC1013" s="105">
        <f t="shared" si="865"/>
        <v>0.8979804532833332</v>
      </c>
    </row>
    <row r="1014" spans="1:29" s="5" customFormat="1" ht="28.5" x14ac:dyDescent="0.2">
      <c r="A1014" s="159"/>
      <c r="B1014" s="97" t="s">
        <v>826</v>
      </c>
      <c r="C1014" s="98" t="s">
        <v>115</v>
      </c>
      <c r="D1014" s="295">
        <f>+D1013*40%</f>
        <v>240000000</v>
      </c>
      <c r="E1014" s="291">
        <f>SUM('ADICIONES  2018'!C1014:K1014)</f>
        <v>0</v>
      </c>
      <c r="F1014" s="295">
        <f t="shared" ref="F1014:J1014" si="939">+F1013*40%</f>
        <v>0</v>
      </c>
      <c r="G1014" s="295">
        <f t="shared" si="939"/>
        <v>0</v>
      </c>
      <c r="H1014" s="295">
        <f t="shared" si="939"/>
        <v>0</v>
      </c>
      <c r="I1014" s="295">
        <f t="shared" si="939"/>
        <v>0</v>
      </c>
      <c r="J1014" s="295">
        <f t="shared" si="939"/>
        <v>0</v>
      </c>
      <c r="K1014" s="292">
        <f t="shared" si="614"/>
        <v>240000000</v>
      </c>
      <c r="L1014" s="295">
        <f t="shared" ref="L1014:Q1014" si="940">+L1013*40%</f>
        <v>13125896.316</v>
      </c>
      <c r="M1014" s="295">
        <f t="shared" si="940"/>
        <v>26729541.008000001</v>
      </c>
      <c r="N1014" s="295">
        <f t="shared" si="940"/>
        <v>23052875.816</v>
      </c>
      <c r="O1014" s="295">
        <f t="shared" si="940"/>
        <v>23949405.864</v>
      </c>
      <c r="P1014" s="295">
        <f t="shared" si="940"/>
        <v>26212926.456</v>
      </c>
      <c r="Q1014" s="295">
        <f t="shared" si="940"/>
        <v>26687518.556000002</v>
      </c>
      <c r="R1014" s="292">
        <f t="shared" si="690"/>
        <v>139758164.016</v>
      </c>
      <c r="S1014" s="295">
        <f t="shared" ref="S1014:Z1014" si="941">+S1013*40%</f>
        <v>30041528.412</v>
      </c>
      <c r="T1014" s="295">
        <f t="shared" si="941"/>
        <v>28311064.344000001</v>
      </c>
      <c r="U1014" s="295">
        <f t="shared" si="941"/>
        <v>17404552.015999999</v>
      </c>
      <c r="V1014" s="295">
        <f t="shared" si="941"/>
        <v>0</v>
      </c>
      <c r="W1014" s="295">
        <f t="shared" si="941"/>
        <v>0</v>
      </c>
      <c r="X1014" s="295">
        <f t="shared" si="941"/>
        <v>0</v>
      </c>
      <c r="Y1014" s="295">
        <f t="shared" si="941"/>
        <v>0</v>
      </c>
      <c r="Z1014" s="295">
        <f t="shared" si="941"/>
        <v>0</v>
      </c>
      <c r="AA1014" s="292">
        <f t="shared" si="929"/>
        <v>75757144.772</v>
      </c>
      <c r="AB1014" s="292">
        <f t="shared" si="869"/>
        <v>215515308.78799999</v>
      </c>
      <c r="AC1014" s="37">
        <f t="shared" si="865"/>
        <v>0.89798045328333331</v>
      </c>
    </row>
    <row r="1015" spans="1:29" ht="28.5" x14ac:dyDescent="0.2">
      <c r="B1015" s="97" t="s">
        <v>827</v>
      </c>
      <c r="C1015" s="98" t="s">
        <v>116</v>
      </c>
      <c r="D1015" s="295">
        <f>+D1013*20%</f>
        <v>120000000</v>
      </c>
      <c r="E1015" s="291">
        <f>SUM('ADICIONES  2018'!C1015:K1015)</f>
        <v>0</v>
      </c>
      <c r="F1015" s="295">
        <f t="shared" ref="F1015:J1015" si="942">+F1013*20%</f>
        <v>0</v>
      </c>
      <c r="G1015" s="295">
        <f t="shared" si="942"/>
        <v>0</v>
      </c>
      <c r="H1015" s="295">
        <f t="shared" si="942"/>
        <v>0</v>
      </c>
      <c r="I1015" s="295">
        <f t="shared" si="942"/>
        <v>0</v>
      </c>
      <c r="J1015" s="295">
        <f t="shared" si="942"/>
        <v>0</v>
      </c>
      <c r="K1015" s="292">
        <f t="shared" si="614"/>
        <v>120000000</v>
      </c>
      <c r="L1015" s="295">
        <f t="shared" ref="L1015:Q1015" si="943">+L1013*20%</f>
        <v>6562948.1579999998</v>
      </c>
      <c r="M1015" s="295">
        <f t="shared" si="943"/>
        <v>13364770.504000001</v>
      </c>
      <c r="N1015" s="295">
        <f t="shared" si="943"/>
        <v>11526437.908</v>
      </c>
      <c r="O1015" s="295">
        <f t="shared" si="943"/>
        <v>11974702.932</v>
      </c>
      <c r="P1015" s="295">
        <f t="shared" si="943"/>
        <v>13106463.228</v>
      </c>
      <c r="Q1015" s="295">
        <f t="shared" si="943"/>
        <v>13343759.278000001</v>
      </c>
      <c r="R1015" s="292">
        <f t="shared" si="690"/>
        <v>69879082.008000001</v>
      </c>
      <c r="S1015" s="295">
        <f t="shared" ref="S1015:Z1015" si="944">+S1013*20%</f>
        <v>15020764.206</v>
      </c>
      <c r="T1015" s="295">
        <f t="shared" si="944"/>
        <v>14155532.172</v>
      </c>
      <c r="U1015" s="295">
        <f t="shared" si="944"/>
        <v>8702276.0079999994</v>
      </c>
      <c r="V1015" s="295">
        <f t="shared" si="944"/>
        <v>0</v>
      </c>
      <c r="W1015" s="295">
        <f t="shared" si="944"/>
        <v>0</v>
      </c>
      <c r="X1015" s="295">
        <f t="shared" si="944"/>
        <v>0</v>
      </c>
      <c r="Y1015" s="295">
        <f t="shared" si="944"/>
        <v>0</v>
      </c>
      <c r="Z1015" s="295">
        <f t="shared" si="944"/>
        <v>0</v>
      </c>
      <c r="AA1015" s="292">
        <f t="shared" si="929"/>
        <v>37878572.386</v>
      </c>
      <c r="AB1015" s="292">
        <f t="shared" si="869"/>
        <v>107757654.39399999</v>
      </c>
      <c r="AC1015" s="37">
        <f t="shared" si="865"/>
        <v>0.89798045328333331</v>
      </c>
    </row>
    <row r="1016" spans="1:29" ht="28.5" x14ac:dyDescent="0.2">
      <c r="B1016" s="97" t="s">
        <v>828</v>
      </c>
      <c r="C1016" s="98" t="s">
        <v>117</v>
      </c>
      <c r="D1016" s="295">
        <f>+D1013*20%</f>
        <v>120000000</v>
      </c>
      <c r="E1016" s="291">
        <f>SUM('ADICIONES  2018'!C1016:K1016)</f>
        <v>0</v>
      </c>
      <c r="F1016" s="295">
        <f t="shared" ref="F1016:J1016" si="945">+F1013*20%</f>
        <v>0</v>
      </c>
      <c r="G1016" s="295">
        <f t="shared" si="945"/>
        <v>0</v>
      </c>
      <c r="H1016" s="295">
        <f t="shared" si="945"/>
        <v>0</v>
      </c>
      <c r="I1016" s="295">
        <f t="shared" si="945"/>
        <v>0</v>
      </c>
      <c r="J1016" s="295">
        <f t="shared" si="945"/>
        <v>0</v>
      </c>
      <c r="K1016" s="292">
        <f t="shared" si="614"/>
        <v>120000000</v>
      </c>
      <c r="L1016" s="295">
        <f t="shared" ref="L1016:Q1016" si="946">+L1013*20%</f>
        <v>6562948.1579999998</v>
      </c>
      <c r="M1016" s="295">
        <f t="shared" si="946"/>
        <v>13364770.504000001</v>
      </c>
      <c r="N1016" s="295">
        <f t="shared" si="946"/>
        <v>11526437.908</v>
      </c>
      <c r="O1016" s="295">
        <f t="shared" si="946"/>
        <v>11974702.932</v>
      </c>
      <c r="P1016" s="295">
        <f t="shared" si="946"/>
        <v>13106463.228</v>
      </c>
      <c r="Q1016" s="295">
        <f t="shared" si="946"/>
        <v>13343759.278000001</v>
      </c>
      <c r="R1016" s="292">
        <f t="shared" si="690"/>
        <v>69879082.008000001</v>
      </c>
      <c r="S1016" s="295">
        <f t="shared" ref="S1016:Z1016" si="947">+S1013*20%</f>
        <v>15020764.206</v>
      </c>
      <c r="T1016" s="295">
        <f t="shared" si="947"/>
        <v>14155532.172</v>
      </c>
      <c r="U1016" s="295">
        <f t="shared" si="947"/>
        <v>8702276.0079999994</v>
      </c>
      <c r="V1016" s="295">
        <f t="shared" si="947"/>
        <v>0</v>
      </c>
      <c r="W1016" s="295">
        <f t="shared" si="947"/>
        <v>0</v>
      </c>
      <c r="X1016" s="295">
        <f t="shared" si="947"/>
        <v>0</v>
      </c>
      <c r="Y1016" s="295">
        <f t="shared" si="947"/>
        <v>0</v>
      </c>
      <c r="Z1016" s="295">
        <f t="shared" si="947"/>
        <v>0</v>
      </c>
      <c r="AA1016" s="292">
        <f t="shared" si="929"/>
        <v>37878572.386</v>
      </c>
      <c r="AB1016" s="292">
        <f t="shared" si="869"/>
        <v>107757654.39399999</v>
      </c>
      <c r="AC1016" s="37">
        <f t="shared" si="865"/>
        <v>0.89798045328333331</v>
      </c>
    </row>
    <row r="1017" spans="1:29" ht="28.5" x14ac:dyDescent="0.2">
      <c r="B1017" s="97" t="s">
        <v>829</v>
      </c>
      <c r="C1017" s="98" t="s">
        <v>118</v>
      </c>
      <c r="D1017" s="295">
        <f>+D1013*20%</f>
        <v>120000000</v>
      </c>
      <c r="E1017" s="291">
        <f>SUM('ADICIONES  2018'!C1017:K1017)</f>
        <v>0</v>
      </c>
      <c r="F1017" s="295">
        <f t="shared" ref="F1017:J1017" si="948">+F1013*20%</f>
        <v>0</v>
      </c>
      <c r="G1017" s="295">
        <f t="shared" si="948"/>
        <v>0</v>
      </c>
      <c r="H1017" s="295">
        <f t="shared" si="948"/>
        <v>0</v>
      </c>
      <c r="I1017" s="295">
        <f t="shared" si="948"/>
        <v>0</v>
      </c>
      <c r="J1017" s="295">
        <f t="shared" si="948"/>
        <v>0</v>
      </c>
      <c r="K1017" s="292">
        <f t="shared" ref="K1017:K1100" si="949">+D1017+E1017-F1017+G1017-H1017</f>
        <v>120000000</v>
      </c>
      <c r="L1017" s="295">
        <f t="shared" ref="L1017:Q1017" si="950">+L1013*20%</f>
        <v>6562948.1579999998</v>
      </c>
      <c r="M1017" s="295">
        <f t="shared" si="950"/>
        <v>13364770.504000001</v>
      </c>
      <c r="N1017" s="295">
        <f t="shared" si="950"/>
        <v>11526437.908</v>
      </c>
      <c r="O1017" s="295">
        <f t="shared" si="950"/>
        <v>11974702.932</v>
      </c>
      <c r="P1017" s="295">
        <f t="shared" si="950"/>
        <v>13106463.228</v>
      </c>
      <c r="Q1017" s="295">
        <f t="shared" si="950"/>
        <v>13343759.278000001</v>
      </c>
      <c r="R1017" s="292">
        <f t="shared" si="690"/>
        <v>69879082.008000001</v>
      </c>
      <c r="S1017" s="295">
        <f t="shared" ref="S1017:Z1017" si="951">+S1013*20%</f>
        <v>15020764.206</v>
      </c>
      <c r="T1017" s="295">
        <f t="shared" si="951"/>
        <v>14155532.172</v>
      </c>
      <c r="U1017" s="295">
        <f t="shared" si="951"/>
        <v>8702276.0079999994</v>
      </c>
      <c r="V1017" s="295">
        <f t="shared" si="951"/>
        <v>0</v>
      </c>
      <c r="W1017" s="295">
        <f t="shared" si="951"/>
        <v>0</v>
      </c>
      <c r="X1017" s="295">
        <f t="shared" si="951"/>
        <v>0</v>
      </c>
      <c r="Y1017" s="295">
        <f t="shared" si="951"/>
        <v>0</v>
      </c>
      <c r="Z1017" s="295">
        <f t="shared" si="951"/>
        <v>0</v>
      </c>
      <c r="AA1017" s="292">
        <f t="shared" si="929"/>
        <v>37878572.386</v>
      </c>
      <c r="AB1017" s="292">
        <f t="shared" si="869"/>
        <v>107757654.39399999</v>
      </c>
      <c r="AC1017" s="37">
        <f t="shared" si="865"/>
        <v>0.89798045328333331</v>
      </c>
    </row>
    <row r="1018" spans="1:29" s="79" customFormat="1" ht="31.5" x14ac:dyDescent="0.2">
      <c r="A1018" s="412"/>
      <c r="B1018" s="111" t="s">
        <v>830</v>
      </c>
      <c r="C1018" s="107" t="s">
        <v>831</v>
      </c>
      <c r="D1018" s="106">
        <v>130000000</v>
      </c>
      <c r="E1018" s="106">
        <f>SUM('ADICIONES  2018'!C1018:K1018)</f>
        <v>0</v>
      </c>
      <c r="F1018" s="106"/>
      <c r="G1018" s="106"/>
      <c r="H1018" s="106"/>
      <c r="I1018" s="106"/>
      <c r="J1018" s="106"/>
      <c r="K1018" s="290">
        <f t="shared" si="949"/>
        <v>130000000</v>
      </c>
      <c r="L1018" s="106">
        <v>19879646.399999999</v>
      </c>
      <c r="M1018" s="106">
        <v>20232447.859999999</v>
      </c>
      <c r="N1018" s="106">
        <v>24197822.690000001</v>
      </c>
      <c r="O1018" s="106">
        <v>24361906.149999999</v>
      </c>
      <c r="P1018" s="106">
        <v>24546777.600000001</v>
      </c>
      <c r="Q1018" s="106">
        <v>25436317.629999999</v>
      </c>
      <c r="R1018" s="290">
        <f t="shared" si="690"/>
        <v>138654918.32999998</v>
      </c>
      <c r="S1018" s="106">
        <v>26659404.739999998</v>
      </c>
      <c r="T1018" s="106">
        <v>27120105.09</v>
      </c>
      <c r="U1018" s="106">
        <v>25269230.420000002</v>
      </c>
      <c r="V1018" s="106"/>
      <c r="W1018" s="106"/>
      <c r="X1018" s="106"/>
      <c r="Y1018" s="106"/>
      <c r="Z1018" s="106"/>
      <c r="AA1018" s="290">
        <f t="shared" si="929"/>
        <v>79048740.25</v>
      </c>
      <c r="AB1018" s="290">
        <f t="shared" si="869"/>
        <v>217703658.57999998</v>
      </c>
      <c r="AC1018" s="105">
        <f t="shared" si="865"/>
        <v>1.6746435275384615</v>
      </c>
    </row>
    <row r="1019" spans="1:29" ht="28.5" x14ac:dyDescent="0.2">
      <c r="B1019" s="97" t="s">
        <v>832</v>
      </c>
      <c r="C1019" s="98" t="s">
        <v>119</v>
      </c>
      <c r="D1019" s="295">
        <f>+D1018*80%</f>
        <v>104000000</v>
      </c>
      <c r="E1019" s="291">
        <f>SUM('ADICIONES  2018'!C1019:K1019)</f>
        <v>0</v>
      </c>
      <c r="F1019" s="295">
        <f t="shared" ref="F1019:J1019" si="952">+F1018*80%</f>
        <v>0</v>
      </c>
      <c r="G1019" s="295">
        <f t="shared" si="952"/>
        <v>0</v>
      </c>
      <c r="H1019" s="295">
        <f t="shared" si="952"/>
        <v>0</v>
      </c>
      <c r="I1019" s="295">
        <f t="shared" si="952"/>
        <v>0</v>
      </c>
      <c r="J1019" s="295">
        <f t="shared" si="952"/>
        <v>0</v>
      </c>
      <c r="K1019" s="292">
        <f t="shared" si="949"/>
        <v>104000000</v>
      </c>
      <c r="L1019" s="295">
        <f t="shared" ref="L1019:Q1019" si="953">+L1018*80%</f>
        <v>15903717.119999999</v>
      </c>
      <c r="M1019" s="295">
        <f t="shared" si="953"/>
        <v>16185958.288000001</v>
      </c>
      <c r="N1019" s="295">
        <f t="shared" si="953"/>
        <v>19358258.152000003</v>
      </c>
      <c r="O1019" s="295">
        <f t="shared" si="953"/>
        <v>19489524.919999998</v>
      </c>
      <c r="P1019" s="295">
        <f t="shared" si="953"/>
        <v>19637422.080000002</v>
      </c>
      <c r="Q1019" s="295">
        <f t="shared" si="953"/>
        <v>20349054.104000002</v>
      </c>
      <c r="R1019" s="292">
        <f t="shared" si="690"/>
        <v>110923934.664</v>
      </c>
      <c r="S1019" s="295">
        <f t="shared" ref="S1019:Z1019" si="954">+S1018*80%</f>
        <v>21327523.791999999</v>
      </c>
      <c r="T1019" s="295">
        <f t="shared" si="954"/>
        <v>21696084.072000001</v>
      </c>
      <c r="U1019" s="295">
        <f t="shared" si="954"/>
        <v>20215384.336000003</v>
      </c>
      <c r="V1019" s="295">
        <f t="shared" si="954"/>
        <v>0</v>
      </c>
      <c r="W1019" s="295">
        <f t="shared" si="954"/>
        <v>0</v>
      </c>
      <c r="X1019" s="295">
        <f t="shared" si="954"/>
        <v>0</v>
      </c>
      <c r="Y1019" s="295">
        <f t="shared" si="954"/>
        <v>0</v>
      </c>
      <c r="Z1019" s="295">
        <f t="shared" si="954"/>
        <v>0</v>
      </c>
      <c r="AA1019" s="292">
        <f t="shared" si="929"/>
        <v>63238992.200000003</v>
      </c>
      <c r="AB1019" s="292">
        <f t="shared" si="869"/>
        <v>174162926.86400002</v>
      </c>
      <c r="AC1019" s="37">
        <f t="shared" si="865"/>
        <v>1.6746435275384617</v>
      </c>
    </row>
    <row r="1020" spans="1:29" ht="28.5" x14ac:dyDescent="0.2">
      <c r="B1020" s="97" t="s">
        <v>833</v>
      </c>
      <c r="C1020" s="98" t="s">
        <v>120</v>
      </c>
      <c r="D1020" s="295">
        <f>+D1018*20%</f>
        <v>26000000</v>
      </c>
      <c r="E1020" s="291">
        <f>SUM('ADICIONES  2018'!C1020:K1020)</f>
        <v>0</v>
      </c>
      <c r="F1020" s="295">
        <f t="shared" ref="F1020:J1020" si="955">+F1018*20%</f>
        <v>0</v>
      </c>
      <c r="G1020" s="295">
        <f t="shared" si="955"/>
        <v>0</v>
      </c>
      <c r="H1020" s="295">
        <f t="shared" si="955"/>
        <v>0</v>
      </c>
      <c r="I1020" s="295">
        <f t="shared" si="955"/>
        <v>0</v>
      </c>
      <c r="J1020" s="295">
        <f t="shared" si="955"/>
        <v>0</v>
      </c>
      <c r="K1020" s="292">
        <f t="shared" si="949"/>
        <v>26000000</v>
      </c>
      <c r="L1020" s="295">
        <f t="shared" ref="L1020:Q1020" si="956">+L1018*20%</f>
        <v>3975929.28</v>
      </c>
      <c r="M1020" s="295">
        <f t="shared" si="956"/>
        <v>4046489.5720000002</v>
      </c>
      <c r="N1020" s="295">
        <f t="shared" si="956"/>
        <v>4839564.5380000006</v>
      </c>
      <c r="O1020" s="295">
        <f t="shared" si="956"/>
        <v>4872381.2299999995</v>
      </c>
      <c r="P1020" s="295">
        <f t="shared" si="956"/>
        <v>4909355.5200000005</v>
      </c>
      <c r="Q1020" s="295">
        <f t="shared" si="956"/>
        <v>5087263.5260000005</v>
      </c>
      <c r="R1020" s="292">
        <f t="shared" si="690"/>
        <v>27730983.666000001</v>
      </c>
      <c r="S1020" s="295">
        <f t="shared" ref="S1020:Z1020" si="957">+S1018*20%</f>
        <v>5331880.9479999999</v>
      </c>
      <c r="T1020" s="295">
        <f t="shared" si="957"/>
        <v>5424021.0180000002</v>
      </c>
      <c r="U1020" s="295">
        <f t="shared" si="957"/>
        <v>5053846.0840000007</v>
      </c>
      <c r="V1020" s="295">
        <f t="shared" si="957"/>
        <v>0</v>
      </c>
      <c r="W1020" s="295">
        <f t="shared" si="957"/>
        <v>0</v>
      </c>
      <c r="X1020" s="295">
        <f t="shared" si="957"/>
        <v>0</v>
      </c>
      <c r="Y1020" s="295">
        <f t="shared" si="957"/>
        <v>0</v>
      </c>
      <c r="Z1020" s="295">
        <f t="shared" si="957"/>
        <v>0</v>
      </c>
      <c r="AA1020" s="292">
        <f t="shared" si="929"/>
        <v>15809748.050000001</v>
      </c>
      <c r="AB1020" s="292">
        <f t="shared" si="869"/>
        <v>43540731.716000006</v>
      </c>
      <c r="AC1020" s="37">
        <f t="shared" si="865"/>
        <v>1.6746435275384617</v>
      </c>
    </row>
    <row r="1021" spans="1:29" s="79" customFormat="1" ht="31.5" x14ac:dyDescent="0.2">
      <c r="A1021" s="412"/>
      <c r="B1021" s="111" t="s">
        <v>834</v>
      </c>
      <c r="C1021" s="107" t="s">
        <v>835</v>
      </c>
      <c r="D1021" s="106">
        <v>230000000</v>
      </c>
      <c r="E1021" s="106">
        <f>SUM('ADICIONES  2018'!C1021:K1021)</f>
        <v>0</v>
      </c>
      <c r="F1021" s="106"/>
      <c r="G1021" s="106"/>
      <c r="H1021" s="106"/>
      <c r="I1021" s="106"/>
      <c r="J1021" s="106"/>
      <c r="K1021" s="290">
        <f t="shared" si="949"/>
        <v>230000000</v>
      </c>
      <c r="L1021" s="106">
        <v>38507985.43</v>
      </c>
      <c r="M1021" s="106">
        <v>20058665.199999999</v>
      </c>
      <c r="N1021" s="106">
        <v>38713261.859999999</v>
      </c>
      <c r="O1021" s="106">
        <v>36959027.119999997</v>
      </c>
      <c r="P1021" s="106">
        <v>38432585.450000003</v>
      </c>
      <c r="Q1021" s="106">
        <v>40553875.890000001</v>
      </c>
      <c r="R1021" s="290">
        <f t="shared" si="690"/>
        <v>213225400.94999999</v>
      </c>
      <c r="S1021" s="106">
        <v>60357276.439999998</v>
      </c>
      <c r="T1021" s="106">
        <v>45473105.969999999</v>
      </c>
      <c r="U1021" s="106">
        <v>31884111.940000001</v>
      </c>
      <c r="V1021" s="106"/>
      <c r="W1021" s="106"/>
      <c r="X1021" s="106"/>
      <c r="Y1021" s="106"/>
      <c r="Z1021" s="106"/>
      <c r="AA1021" s="290">
        <f t="shared" si="929"/>
        <v>137714494.34999999</v>
      </c>
      <c r="AB1021" s="290">
        <f t="shared" si="869"/>
        <v>350939895.29999995</v>
      </c>
      <c r="AC1021" s="105">
        <f t="shared" si="865"/>
        <v>1.5258256317391303</v>
      </c>
    </row>
    <row r="1022" spans="1:29" ht="28.5" x14ac:dyDescent="0.2">
      <c r="B1022" s="97" t="s">
        <v>836</v>
      </c>
      <c r="C1022" s="98" t="s">
        <v>121</v>
      </c>
      <c r="D1022" s="295">
        <f>+D1021*80%</f>
        <v>184000000</v>
      </c>
      <c r="E1022" s="291">
        <f>SUM('ADICIONES  2018'!C1022:K1022)</f>
        <v>0</v>
      </c>
      <c r="F1022" s="295">
        <f t="shared" ref="F1022:J1022" si="958">+F1021*80%</f>
        <v>0</v>
      </c>
      <c r="G1022" s="295">
        <f t="shared" si="958"/>
        <v>0</v>
      </c>
      <c r="H1022" s="295">
        <f t="shared" si="958"/>
        <v>0</v>
      </c>
      <c r="I1022" s="295">
        <f t="shared" si="958"/>
        <v>0</v>
      </c>
      <c r="J1022" s="295">
        <f t="shared" si="958"/>
        <v>0</v>
      </c>
      <c r="K1022" s="292">
        <f t="shared" si="949"/>
        <v>184000000</v>
      </c>
      <c r="L1022" s="295">
        <f t="shared" ref="L1022:Q1022" si="959">+L1021*80%</f>
        <v>30806388.344000001</v>
      </c>
      <c r="M1022" s="295">
        <f t="shared" si="959"/>
        <v>16046932.16</v>
      </c>
      <c r="N1022" s="295">
        <f t="shared" si="959"/>
        <v>30970609.488000002</v>
      </c>
      <c r="O1022" s="295">
        <f t="shared" si="959"/>
        <v>29567221.695999999</v>
      </c>
      <c r="P1022" s="295">
        <f t="shared" si="959"/>
        <v>30746068.360000003</v>
      </c>
      <c r="Q1022" s="295">
        <f t="shared" si="959"/>
        <v>32443100.712000001</v>
      </c>
      <c r="R1022" s="292">
        <f t="shared" si="690"/>
        <v>170580320.76000002</v>
      </c>
      <c r="S1022" s="295">
        <f t="shared" ref="S1022:Z1022" si="960">+S1021*80%</f>
        <v>48285821.152000003</v>
      </c>
      <c r="T1022" s="295">
        <f t="shared" si="960"/>
        <v>36378484.776000001</v>
      </c>
      <c r="U1022" s="295">
        <f t="shared" si="960"/>
        <v>25507289.552000001</v>
      </c>
      <c r="V1022" s="295">
        <f t="shared" si="960"/>
        <v>0</v>
      </c>
      <c r="W1022" s="295">
        <f t="shared" si="960"/>
        <v>0</v>
      </c>
      <c r="X1022" s="295">
        <f t="shared" si="960"/>
        <v>0</v>
      </c>
      <c r="Y1022" s="295">
        <f t="shared" si="960"/>
        <v>0</v>
      </c>
      <c r="Z1022" s="295">
        <f t="shared" si="960"/>
        <v>0</v>
      </c>
      <c r="AA1022" s="292">
        <f t="shared" si="929"/>
        <v>110171595.48</v>
      </c>
      <c r="AB1022" s="292">
        <f t="shared" si="869"/>
        <v>280751916.24000001</v>
      </c>
      <c r="AC1022" s="37">
        <f t="shared" si="865"/>
        <v>1.5258256317391306</v>
      </c>
    </row>
    <row r="1023" spans="1:29" ht="28.5" x14ac:dyDescent="0.2">
      <c r="B1023" s="97" t="s">
        <v>837</v>
      </c>
      <c r="C1023" s="98" t="s">
        <v>122</v>
      </c>
      <c r="D1023" s="295">
        <f>+D1021*20%</f>
        <v>46000000</v>
      </c>
      <c r="E1023" s="291">
        <f>SUM('ADICIONES  2018'!C1023:K1023)</f>
        <v>0</v>
      </c>
      <c r="F1023" s="295">
        <f t="shared" ref="F1023:J1023" si="961">+F1021*20%</f>
        <v>0</v>
      </c>
      <c r="G1023" s="295">
        <f t="shared" si="961"/>
        <v>0</v>
      </c>
      <c r="H1023" s="295">
        <f t="shared" si="961"/>
        <v>0</v>
      </c>
      <c r="I1023" s="295">
        <f t="shared" si="961"/>
        <v>0</v>
      </c>
      <c r="J1023" s="295">
        <f t="shared" si="961"/>
        <v>0</v>
      </c>
      <c r="K1023" s="292">
        <f t="shared" si="949"/>
        <v>46000000</v>
      </c>
      <c r="L1023" s="295">
        <f t="shared" ref="L1023:Q1023" si="962">+L1021*20%</f>
        <v>7701597.0860000001</v>
      </c>
      <c r="M1023" s="295">
        <f t="shared" si="962"/>
        <v>4011733.04</v>
      </c>
      <c r="N1023" s="295">
        <f t="shared" si="962"/>
        <v>7742652.3720000004</v>
      </c>
      <c r="O1023" s="295">
        <f t="shared" si="962"/>
        <v>7391805.4239999996</v>
      </c>
      <c r="P1023" s="295">
        <f t="shared" si="962"/>
        <v>7686517.0900000008</v>
      </c>
      <c r="Q1023" s="295">
        <f t="shared" si="962"/>
        <v>8110775.1780000003</v>
      </c>
      <c r="R1023" s="292">
        <f t="shared" si="690"/>
        <v>42645080.190000005</v>
      </c>
      <c r="S1023" s="295">
        <f t="shared" ref="S1023:Z1023" si="963">+S1021*20%</f>
        <v>12071455.288000001</v>
      </c>
      <c r="T1023" s="295">
        <f t="shared" si="963"/>
        <v>9094621.1940000001</v>
      </c>
      <c r="U1023" s="295">
        <f t="shared" si="963"/>
        <v>6376822.3880000003</v>
      </c>
      <c r="V1023" s="295">
        <f t="shared" si="963"/>
        <v>0</v>
      </c>
      <c r="W1023" s="295">
        <f t="shared" si="963"/>
        <v>0</v>
      </c>
      <c r="X1023" s="295">
        <f t="shared" si="963"/>
        <v>0</v>
      </c>
      <c r="Y1023" s="295">
        <f t="shared" si="963"/>
        <v>0</v>
      </c>
      <c r="Z1023" s="295">
        <f t="shared" si="963"/>
        <v>0</v>
      </c>
      <c r="AA1023" s="292">
        <f t="shared" si="929"/>
        <v>27542898.870000001</v>
      </c>
      <c r="AB1023" s="292">
        <f t="shared" si="869"/>
        <v>70187979.060000002</v>
      </c>
      <c r="AC1023" s="37">
        <f t="shared" si="865"/>
        <v>1.5258256317391306</v>
      </c>
    </row>
    <row r="1024" spans="1:29" s="79" customFormat="1" ht="31.5" x14ac:dyDescent="0.2">
      <c r="A1024" s="412"/>
      <c r="B1024" s="111" t="s">
        <v>838</v>
      </c>
      <c r="C1024" s="107" t="s">
        <v>839</v>
      </c>
      <c r="D1024" s="106">
        <v>82000000</v>
      </c>
      <c r="E1024" s="106">
        <f>SUM('ADICIONES  2018'!C1024:K1024)</f>
        <v>0</v>
      </c>
      <c r="F1024" s="106"/>
      <c r="G1024" s="106"/>
      <c r="H1024" s="106"/>
      <c r="I1024" s="106"/>
      <c r="J1024" s="106"/>
      <c r="K1024" s="290">
        <f t="shared" si="949"/>
        <v>82000000</v>
      </c>
      <c r="L1024" s="106">
        <v>6034679</v>
      </c>
      <c r="M1024" s="106">
        <v>12542523</v>
      </c>
      <c r="N1024" s="106">
        <v>13411606</v>
      </c>
      <c r="O1024" s="106">
        <v>7437392</v>
      </c>
      <c r="P1024" s="106">
        <v>8370441</v>
      </c>
      <c r="Q1024" s="106">
        <v>7047928</v>
      </c>
      <c r="R1024" s="290">
        <f t="shared" si="690"/>
        <v>54844569</v>
      </c>
      <c r="S1024" s="106">
        <v>5229775</v>
      </c>
      <c r="T1024" s="106">
        <v>60896531</v>
      </c>
      <c r="U1024" s="106">
        <v>14311306</v>
      </c>
      <c r="V1024" s="106"/>
      <c r="W1024" s="106"/>
      <c r="X1024" s="106"/>
      <c r="Y1024" s="106">
        <f>SUM(Y1025:Y1027)</f>
        <v>0</v>
      </c>
      <c r="Z1024" s="106"/>
      <c r="AA1024" s="290">
        <f t="shared" si="929"/>
        <v>80437612</v>
      </c>
      <c r="AB1024" s="290">
        <f t="shared" si="869"/>
        <v>135282181</v>
      </c>
      <c r="AC1024" s="105">
        <f t="shared" si="865"/>
        <v>1.6497826951219512</v>
      </c>
    </row>
    <row r="1025" spans="1:29" x14ac:dyDescent="0.2">
      <c r="B1025" s="97" t="s">
        <v>840</v>
      </c>
      <c r="C1025" s="98" t="s">
        <v>123</v>
      </c>
      <c r="D1025" s="295">
        <f>+D1024</f>
        <v>82000000</v>
      </c>
      <c r="E1025" s="291">
        <f>SUM('ADICIONES  2018'!C1025:K1025)</f>
        <v>0</v>
      </c>
      <c r="F1025" s="295">
        <f>+F1024</f>
        <v>0</v>
      </c>
      <c r="G1025" s="295">
        <f t="shared" ref="G1025:J1025" si="964">+G1024</f>
        <v>0</v>
      </c>
      <c r="H1025" s="295">
        <f t="shared" si="964"/>
        <v>0</v>
      </c>
      <c r="I1025" s="295">
        <f t="shared" si="964"/>
        <v>0</v>
      </c>
      <c r="J1025" s="295">
        <f t="shared" si="964"/>
        <v>0</v>
      </c>
      <c r="K1025" s="292">
        <f t="shared" si="949"/>
        <v>82000000</v>
      </c>
      <c r="L1025" s="295">
        <f t="shared" ref="L1025:Q1025" si="965">+L1024</f>
        <v>6034679</v>
      </c>
      <c r="M1025" s="295">
        <f t="shared" si="965"/>
        <v>12542523</v>
      </c>
      <c r="N1025" s="295">
        <f t="shared" si="965"/>
        <v>13411606</v>
      </c>
      <c r="O1025" s="295">
        <f t="shared" si="965"/>
        <v>7437392</v>
      </c>
      <c r="P1025" s="295">
        <f t="shared" si="965"/>
        <v>8370441</v>
      </c>
      <c r="Q1025" s="295">
        <f t="shared" si="965"/>
        <v>7047928</v>
      </c>
      <c r="R1025" s="292">
        <f t="shared" si="690"/>
        <v>54844569</v>
      </c>
      <c r="S1025" s="295">
        <f t="shared" ref="S1025" si="966">+S1024</f>
        <v>5229775</v>
      </c>
      <c r="T1025" s="295">
        <f>+T1024</f>
        <v>60896531</v>
      </c>
      <c r="U1025" s="295">
        <f t="shared" ref="U1025:Z1025" si="967">+(U1024-U1026)*75%</f>
        <v>8586783.6000000015</v>
      </c>
      <c r="V1025" s="295">
        <f t="shared" si="967"/>
        <v>0</v>
      </c>
      <c r="W1025" s="295">
        <f t="shared" si="967"/>
        <v>0</v>
      </c>
      <c r="X1025" s="295">
        <f t="shared" si="967"/>
        <v>0</v>
      </c>
      <c r="Y1025" s="295">
        <v>-48388350</v>
      </c>
      <c r="Z1025" s="295">
        <f t="shared" si="967"/>
        <v>0</v>
      </c>
      <c r="AA1025" s="292">
        <f t="shared" si="929"/>
        <v>26324739.599999994</v>
      </c>
      <c r="AB1025" s="292">
        <f t="shared" si="869"/>
        <v>81169308.599999994</v>
      </c>
      <c r="AC1025" s="37">
        <f t="shared" si="865"/>
        <v>0.98986961707317067</v>
      </c>
    </row>
    <row r="1026" spans="1:29" ht="28.5" x14ac:dyDescent="0.2">
      <c r="A1026" s="426"/>
      <c r="B1026" s="97" t="s">
        <v>2617</v>
      </c>
      <c r="C1026" s="98" t="s">
        <v>2618</v>
      </c>
      <c r="D1026" s="295"/>
      <c r="E1026" s="291">
        <f>SUM('ADICIONES  2018'!C1026:K1026)</f>
        <v>0</v>
      </c>
      <c r="F1026" s="295"/>
      <c r="G1026" s="295"/>
      <c r="H1026" s="295"/>
      <c r="I1026" s="295"/>
      <c r="J1026" s="295"/>
      <c r="K1026" s="292">
        <f t="shared" si="949"/>
        <v>0</v>
      </c>
      <c r="L1026" s="295"/>
      <c r="M1026" s="295"/>
      <c r="N1026" s="295"/>
      <c r="O1026" s="295"/>
      <c r="P1026" s="295"/>
      <c r="Q1026" s="295"/>
      <c r="R1026" s="292">
        <f t="shared" si="690"/>
        <v>0</v>
      </c>
      <c r="S1026" s="295"/>
      <c r="T1026" s="295"/>
      <c r="U1026" s="295">
        <f t="shared" ref="U1026:Z1026" si="968">+U1024*20%</f>
        <v>2862261.2</v>
      </c>
      <c r="V1026" s="295">
        <f t="shared" si="968"/>
        <v>0</v>
      </c>
      <c r="W1026" s="295">
        <f t="shared" si="968"/>
        <v>0</v>
      </c>
      <c r="X1026" s="295">
        <f t="shared" si="968"/>
        <v>0</v>
      </c>
      <c r="Y1026" s="295">
        <v>24194175.000000004</v>
      </c>
      <c r="Z1026" s="295">
        <f t="shared" si="968"/>
        <v>0</v>
      </c>
      <c r="AA1026" s="292">
        <f t="shared" ref="AA1026:AA1027" si="969">SUM(S1026:Z1026)</f>
        <v>27056436.200000003</v>
      </c>
      <c r="AB1026" s="292">
        <f t="shared" ref="AB1026:AB1027" si="970">+R1026+AA1026</f>
        <v>27056436.200000003</v>
      </c>
      <c r="AC1026" s="37">
        <v>0</v>
      </c>
    </row>
    <row r="1027" spans="1:29" ht="28.5" x14ac:dyDescent="0.2">
      <c r="A1027" s="426"/>
      <c r="B1027" s="97" t="s">
        <v>2619</v>
      </c>
      <c r="C1027" s="98" t="s">
        <v>2620</v>
      </c>
      <c r="D1027" s="295"/>
      <c r="E1027" s="291">
        <f>SUM('ADICIONES  2018'!C1027:K1027)</f>
        <v>0</v>
      </c>
      <c r="F1027" s="295"/>
      <c r="G1027" s="295"/>
      <c r="H1027" s="295"/>
      <c r="I1027" s="295"/>
      <c r="J1027" s="295"/>
      <c r="K1027" s="292">
        <f t="shared" si="949"/>
        <v>0</v>
      </c>
      <c r="L1027" s="295"/>
      <c r="M1027" s="295"/>
      <c r="N1027" s="295"/>
      <c r="O1027" s="295"/>
      <c r="P1027" s="295"/>
      <c r="Q1027" s="295"/>
      <c r="R1027" s="292">
        <f t="shared" si="690"/>
        <v>0</v>
      </c>
      <c r="S1027" s="295"/>
      <c r="T1027" s="295"/>
      <c r="U1027" s="295">
        <f t="shared" ref="U1027:Z1027" si="971">+U1024-U1025-U1026</f>
        <v>2862261.1999999983</v>
      </c>
      <c r="V1027" s="295">
        <f t="shared" si="971"/>
        <v>0</v>
      </c>
      <c r="W1027" s="295">
        <f t="shared" si="971"/>
        <v>0</v>
      </c>
      <c r="X1027" s="295">
        <f t="shared" si="971"/>
        <v>0</v>
      </c>
      <c r="Y1027" s="295">
        <v>24194175.000000004</v>
      </c>
      <c r="Z1027" s="295">
        <f t="shared" si="971"/>
        <v>0</v>
      </c>
      <c r="AA1027" s="292">
        <f t="shared" si="969"/>
        <v>27056436.200000003</v>
      </c>
      <c r="AB1027" s="292">
        <f t="shared" si="970"/>
        <v>27056436.200000003</v>
      </c>
      <c r="AC1027" s="37">
        <v>0</v>
      </c>
    </row>
    <row r="1028" spans="1:29" s="79" customFormat="1" ht="31.5" x14ac:dyDescent="0.2">
      <c r="A1028" s="412"/>
      <c r="B1028" s="111" t="s">
        <v>841</v>
      </c>
      <c r="C1028" s="107" t="s">
        <v>842</v>
      </c>
      <c r="D1028" s="106">
        <v>180000000</v>
      </c>
      <c r="E1028" s="106">
        <f>SUM('ADICIONES  2018'!C1028:K1028)</f>
        <v>0</v>
      </c>
      <c r="F1028" s="106"/>
      <c r="G1028" s="106"/>
      <c r="H1028" s="106"/>
      <c r="I1028" s="106"/>
      <c r="J1028" s="106"/>
      <c r="K1028" s="290">
        <f t="shared" si="949"/>
        <v>180000000</v>
      </c>
      <c r="L1028" s="106">
        <v>624023</v>
      </c>
      <c r="M1028" s="106">
        <v>17324342</v>
      </c>
      <c r="N1028" s="106">
        <v>27738057</v>
      </c>
      <c r="O1028" s="106">
        <v>20972858</v>
      </c>
      <c r="P1028" s="106">
        <v>19172031</v>
      </c>
      <c r="Q1028" s="106">
        <v>5738405</v>
      </c>
      <c r="R1028" s="290">
        <f t="shared" si="690"/>
        <v>91569716</v>
      </c>
      <c r="S1028" s="106">
        <v>5070465</v>
      </c>
      <c r="T1028" s="106">
        <v>3627914</v>
      </c>
      <c r="U1028" s="106">
        <v>11954269</v>
      </c>
      <c r="V1028" s="106"/>
      <c r="W1028" s="106"/>
      <c r="X1028" s="106"/>
      <c r="Y1028" s="106"/>
      <c r="Z1028" s="106"/>
      <c r="AA1028" s="290">
        <f t="shared" si="929"/>
        <v>20652648</v>
      </c>
      <c r="AB1028" s="290">
        <f t="shared" si="869"/>
        <v>112222364</v>
      </c>
      <c r="AC1028" s="105">
        <f t="shared" si="865"/>
        <v>0.62345757777777777</v>
      </c>
    </row>
    <row r="1029" spans="1:29" ht="28.5" x14ac:dyDescent="0.2">
      <c r="B1029" s="97" t="s">
        <v>843</v>
      </c>
      <c r="C1029" s="98" t="s">
        <v>124</v>
      </c>
      <c r="D1029" s="295">
        <f>+D1028*75%</f>
        <v>135000000</v>
      </c>
      <c r="E1029" s="291">
        <f>SUM('ADICIONES  2018'!C1029:K1029)</f>
        <v>0</v>
      </c>
      <c r="F1029" s="295">
        <f t="shared" ref="F1029:J1029" si="972">+F1028*75%</f>
        <v>0</v>
      </c>
      <c r="G1029" s="295">
        <f t="shared" si="972"/>
        <v>0</v>
      </c>
      <c r="H1029" s="295">
        <f t="shared" si="972"/>
        <v>0</v>
      </c>
      <c r="I1029" s="295">
        <f t="shared" si="972"/>
        <v>0</v>
      </c>
      <c r="J1029" s="295">
        <f t="shared" si="972"/>
        <v>0</v>
      </c>
      <c r="K1029" s="292">
        <f t="shared" si="949"/>
        <v>135000000</v>
      </c>
      <c r="L1029" s="295">
        <f t="shared" ref="L1029:Q1029" si="973">+L1028*75%</f>
        <v>468017.25</v>
      </c>
      <c r="M1029" s="295">
        <f t="shared" si="973"/>
        <v>12993256.5</v>
      </c>
      <c r="N1029" s="295">
        <f t="shared" si="973"/>
        <v>20803542.75</v>
      </c>
      <c r="O1029" s="295">
        <f t="shared" si="973"/>
        <v>15729643.5</v>
      </c>
      <c r="P1029" s="295">
        <f t="shared" si="973"/>
        <v>14379023.25</v>
      </c>
      <c r="Q1029" s="295">
        <f t="shared" si="973"/>
        <v>4303803.75</v>
      </c>
      <c r="R1029" s="292">
        <f t="shared" si="690"/>
        <v>68677287</v>
      </c>
      <c r="S1029" s="295">
        <f t="shared" ref="S1029:Z1029" si="974">+S1028*75%</f>
        <v>3802848.75</v>
      </c>
      <c r="T1029" s="295">
        <f t="shared" si="974"/>
        <v>2720935.5</v>
      </c>
      <c r="U1029" s="295">
        <f t="shared" si="974"/>
        <v>8965701.75</v>
      </c>
      <c r="V1029" s="295">
        <f t="shared" si="974"/>
        <v>0</v>
      </c>
      <c r="W1029" s="295">
        <f t="shared" si="974"/>
        <v>0</v>
      </c>
      <c r="X1029" s="295">
        <f t="shared" si="974"/>
        <v>0</v>
      </c>
      <c r="Y1029" s="295">
        <f t="shared" si="974"/>
        <v>0</v>
      </c>
      <c r="Z1029" s="295">
        <f t="shared" si="974"/>
        <v>0</v>
      </c>
      <c r="AA1029" s="292">
        <f t="shared" si="929"/>
        <v>15489486</v>
      </c>
      <c r="AB1029" s="292">
        <f t="shared" si="869"/>
        <v>84166773</v>
      </c>
      <c r="AC1029" s="37">
        <f t="shared" si="865"/>
        <v>0.62345757777777777</v>
      </c>
    </row>
    <row r="1030" spans="1:29" ht="28.5" x14ac:dyDescent="0.2">
      <c r="B1030" s="97" t="s">
        <v>844</v>
      </c>
      <c r="C1030" s="98" t="s">
        <v>125</v>
      </c>
      <c r="D1030" s="295">
        <f>+D1028*12%</f>
        <v>21600000</v>
      </c>
      <c r="E1030" s="291">
        <f>SUM('ADICIONES  2018'!C1030:K1030)</f>
        <v>0</v>
      </c>
      <c r="F1030" s="295">
        <f t="shared" ref="F1030:J1030" si="975">+F1028*12%</f>
        <v>0</v>
      </c>
      <c r="G1030" s="295">
        <f t="shared" si="975"/>
        <v>0</v>
      </c>
      <c r="H1030" s="295">
        <f t="shared" si="975"/>
        <v>0</v>
      </c>
      <c r="I1030" s="295">
        <f t="shared" si="975"/>
        <v>0</v>
      </c>
      <c r="J1030" s="295">
        <f t="shared" si="975"/>
        <v>0</v>
      </c>
      <c r="K1030" s="292">
        <f t="shared" si="949"/>
        <v>21600000</v>
      </c>
      <c r="L1030" s="295">
        <f t="shared" ref="L1030:Q1030" si="976">+L1028*12%</f>
        <v>74882.759999999995</v>
      </c>
      <c r="M1030" s="295">
        <f t="shared" si="976"/>
        <v>2078921.04</v>
      </c>
      <c r="N1030" s="295">
        <f t="shared" si="976"/>
        <v>3328566.84</v>
      </c>
      <c r="O1030" s="295">
        <f t="shared" si="976"/>
        <v>2516742.96</v>
      </c>
      <c r="P1030" s="295">
        <f t="shared" si="976"/>
        <v>2300643.7199999997</v>
      </c>
      <c r="Q1030" s="295">
        <f t="shared" si="976"/>
        <v>688608.6</v>
      </c>
      <c r="R1030" s="292">
        <f t="shared" si="690"/>
        <v>10988365.92</v>
      </c>
      <c r="S1030" s="295">
        <f t="shared" ref="S1030:Z1030" si="977">+S1028*12%</f>
        <v>608455.79999999993</v>
      </c>
      <c r="T1030" s="295">
        <f t="shared" si="977"/>
        <v>435349.68</v>
      </c>
      <c r="U1030" s="295">
        <f t="shared" si="977"/>
        <v>1434512.28</v>
      </c>
      <c r="V1030" s="295">
        <f t="shared" si="977"/>
        <v>0</v>
      </c>
      <c r="W1030" s="295">
        <f t="shared" si="977"/>
        <v>0</v>
      </c>
      <c r="X1030" s="295">
        <f t="shared" si="977"/>
        <v>0</v>
      </c>
      <c r="Y1030" s="295">
        <f t="shared" si="977"/>
        <v>0</v>
      </c>
      <c r="Z1030" s="295">
        <f t="shared" si="977"/>
        <v>0</v>
      </c>
      <c r="AA1030" s="292">
        <f t="shared" si="929"/>
        <v>2478317.7599999998</v>
      </c>
      <c r="AB1030" s="292">
        <f t="shared" si="869"/>
        <v>13466683.68</v>
      </c>
      <c r="AC1030" s="37">
        <f t="shared" si="865"/>
        <v>0.62345757777777777</v>
      </c>
    </row>
    <row r="1031" spans="1:29" ht="28.5" x14ac:dyDescent="0.2">
      <c r="B1031" s="97" t="s">
        <v>845</v>
      </c>
      <c r="C1031" s="98" t="s">
        <v>126</v>
      </c>
      <c r="D1031" s="295">
        <f>+D1028*8%</f>
        <v>14400000</v>
      </c>
      <c r="E1031" s="291">
        <f>SUM('ADICIONES  2018'!C1031:K1031)</f>
        <v>0</v>
      </c>
      <c r="F1031" s="295">
        <f t="shared" ref="F1031:J1031" si="978">+F1028*8%</f>
        <v>0</v>
      </c>
      <c r="G1031" s="295">
        <f t="shared" si="978"/>
        <v>0</v>
      </c>
      <c r="H1031" s="295">
        <f t="shared" si="978"/>
        <v>0</v>
      </c>
      <c r="I1031" s="295">
        <f t="shared" si="978"/>
        <v>0</v>
      </c>
      <c r="J1031" s="295">
        <f t="shared" si="978"/>
        <v>0</v>
      </c>
      <c r="K1031" s="292">
        <f t="shared" si="949"/>
        <v>14400000</v>
      </c>
      <c r="L1031" s="295">
        <f t="shared" ref="L1031:Q1031" si="979">+L1028*8%</f>
        <v>49921.840000000004</v>
      </c>
      <c r="M1031" s="295">
        <f t="shared" si="979"/>
        <v>1385947.36</v>
      </c>
      <c r="N1031" s="295">
        <f t="shared" si="979"/>
        <v>2219044.56</v>
      </c>
      <c r="O1031" s="295">
        <f t="shared" si="979"/>
        <v>1677828.6400000001</v>
      </c>
      <c r="P1031" s="295">
        <f t="shared" si="979"/>
        <v>1533762.48</v>
      </c>
      <c r="Q1031" s="295">
        <f t="shared" si="979"/>
        <v>459072.4</v>
      </c>
      <c r="R1031" s="292">
        <f t="shared" si="690"/>
        <v>7325577.2800000012</v>
      </c>
      <c r="S1031" s="295">
        <f t="shared" ref="S1031:Z1031" si="980">+S1028*8%</f>
        <v>405637.2</v>
      </c>
      <c r="T1031" s="295">
        <f t="shared" si="980"/>
        <v>290233.12</v>
      </c>
      <c r="U1031" s="295">
        <f t="shared" si="980"/>
        <v>956341.52</v>
      </c>
      <c r="V1031" s="295">
        <f t="shared" si="980"/>
        <v>0</v>
      </c>
      <c r="W1031" s="295">
        <f t="shared" si="980"/>
        <v>0</v>
      </c>
      <c r="X1031" s="295">
        <f t="shared" si="980"/>
        <v>0</v>
      </c>
      <c r="Y1031" s="295">
        <f t="shared" si="980"/>
        <v>0</v>
      </c>
      <c r="Z1031" s="295">
        <f t="shared" si="980"/>
        <v>0</v>
      </c>
      <c r="AA1031" s="292">
        <f t="shared" si="929"/>
        <v>1652211.84</v>
      </c>
      <c r="AB1031" s="292">
        <f t="shared" si="869"/>
        <v>8977789.120000001</v>
      </c>
      <c r="AC1031" s="37">
        <f t="shared" si="865"/>
        <v>0.62345757777777788</v>
      </c>
    </row>
    <row r="1032" spans="1:29" ht="28.5" x14ac:dyDescent="0.2">
      <c r="B1032" s="97" t="s">
        <v>846</v>
      </c>
      <c r="C1032" s="98" t="s">
        <v>127</v>
      </c>
      <c r="D1032" s="295">
        <f>+D1028*3%</f>
        <v>5400000</v>
      </c>
      <c r="E1032" s="291">
        <f>SUM('ADICIONES  2018'!C1032:K1032)</f>
        <v>0</v>
      </c>
      <c r="F1032" s="295">
        <f t="shared" ref="F1032:J1032" si="981">+F1028*3%</f>
        <v>0</v>
      </c>
      <c r="G1032" s="295">
        <f t="shared" si="981"/>
        <v>0</v>
      </c>
      <c r="H1032" s="295">
        <f t="shared" si="981"/>
        <v>0</v>
      </c>
      <c r="I1032" s="295">
        <f t="shared" si="981"/>
        <v>0</v>
      </c>
      <c r="J1032" s="295">
        <f t="shared" si="981"/>
        <v>0</v>
      </c>
      <c r="K1032" s="292">
        <f t="shared" si="949"/>
        <v>5400000</v>
      </c>
      <c r="L1032" s="295">
        <f t="shared" ref="L1032:Q1032" si="982">+L1028*3%</f>
        <v>18720.689999999999</v>
      </c>
      <c r="M1032" s="295">
        <f t="shared" si="982"/>
        <v>519730.26</v>
      </c>
      <c r="N1032" s="295">
        <f t="shared" si="982"/>
        <v>832141.71</v>
      </c>
      <c r="O1032" s="295">
        <f t="shared" si="982"/>
        <v>629185.74</v>
      </c>
      <c r="P1032" s="295">
        <f t="shared" si="982"/>
        <v>575160.92999999993</v>
      </c>
      <c r="Q1032" s="295">
        <f t="shared" si="982"/>
        <v>172152.15</v>
      </c>
      <c r="R1032" s="292">
        <f t="shared" si="690"/>
        <v>2747091.48</v>
      </c>
      <c r="S1032" s="295">
        <f t="shared" ref="S1032:Z1032" si="983">+S1028*3%</f>
        <v>152113.94999999998</v>
      </c>
      <c r="T1032" s="295">
        <f t="shared" si="983"/>
        <v>108837.42</v>
      </c>
      <c r="U1032" s="295">
        <f t="shared" si="983"/>
        <v>358628.07</v>
      </c>
      <c r="V1032" s="295">
        <f t="shared" si="983"/>
        <v>0</v>
      </c>
      <c r="W1032" s="295">
        <f t="shared" si="983"/>
        <v>0</v>
      </c>
      <c r="X1032" s="295">
        <f t="shared" si="983"/>
        <v>0</v>
      </c>
      <c r="Y1032" s="295">
        <f t="shared" si="983"/>
        <v>0</v>
      </c>
      <c r="Z1032" s="295">
        <f t="shared" si="983"/>
        <v>0</v>
      </c>
      <c r="AA1032" s="292">
        <f t="shared" si="929"/>
        <v>619579.43999999994</v>
      </c>
      <c r="AB1032" s="292">
        <f t="shared" si="869"/>
        <v>3366670.92</v>
      </c>
      <c r="AC1032" s="37">
        <f t="shared" si="865"/>
        <v>0.62345757777777777</v>
      </c>
    </row>
    <row r="1033" spans="1:29" s="5" customFormat="1" ht="28.5" x14ac:dyDescent="0.2">
      <c r="A1033" s="159"/>
      <c r="B1033" s="97" t="s">
        <v>847</v>
      </c>
      <c r="C1033" s="98" t="s">
        <v>128</v>
      </c>
      <c r="D1033" s="295">
        <f>+D1028*2%</f>
        <v>3600000</v>
      </c>
      <c r="E1033" s="291">
        <f>SUM('ADICIONES  2018'!C1033:K1033)</f>
        <v>0</v>
      </c>
      <c r="F1033" s="295">
        <f t="shared" ref="F1033:J1033" si="984">+F1028*2%</f>
        <v>0</v>
      </c>
      <c r="G1033" s="295">
        <f t="shared" si="984"/>
        <v>0</v>
      </c>
      <c r="H1033" s="295">
        <f t="shared" si="984"/>
        <v>0</v>
      </c>
      <c r="I1033" s="295">
        <f t="shared" si="984"/>
        <v>0</v>
      </c>
      <c r="J1033" s="295">
        <f t="shared" si="984"/>
        <v>0</v>
      </c>
      <c r="K1033" s="292">
        <f t="shared" si="949"/>
        <v>3600000</v>
      </c>
      <c r="L1033" s="295">
        <f t="shared" ref="L1033:Q1033" si="985">+L1028*2%</f>
        <v>12480.460000000001</v>
      </c>
      <c r="M1033" s="295">
        <f t="shared" si="985"/>
        <v>346486.84</v>
      </c>
      <c r="N1033" s="295">
        <f t="shared" si="985"/>
        <v>554761.14</v>
      </c>
      <c r="O1033" s="295">
        <f t="shared" si="985"/>
        <v>419457.16000000003</v>
      </c>
      <c r="P1033" s="295">
        <f t="shared" si="985"/>
        <v>383440.62</v>
      </c>
      <c r="Q1033" s="295">
        <f t="shared" si="985"/>
        <v>114768.1</v>
      </c>
      <c r="R1033" s="292">
        <f t="shared" si="690"/>
        <v>1831394.3200000003</v>
      </c>
      <c r="S1033" s="295">
        <f t="shared" ref="S1033:Z1033" si="986">+S1028*2%</f>
        <v>101409.3</v>
      </c>
      <c r="T1033" s="295">
        <f t="shared" si="986"/>
        <v>72558.28</v>
      </c>
      <c r="U1033" s="295">
        <f t="shared" si="986"/>
        <v>239085.38</v>
      </c>
      <c r="V1033" s="295">
        <f t="shared" si="986"/>
        <v>0</v>
      </c>
      <c r="W1033" s="295">
        <f t="shared" si="986"/>
        <v>0</v>
      </c>
      <c r="X1033" s="295">
        <f t="shared" si="986"/>
        <v>0</v>
      </c>
      <c r="Y1033" s="295">
        <f t="shared" si="986"/>
        <v>0</v>
      </c>
      <c r="Z1033" s="295">
        <f t="shared" si="986"/>
        <v>0</v>
      </c>
      <c r="AA1033" s="292">
        <f t="shared" si="929"/>
        <v>413052.96</v>
      </c>
      <c r="AB1033" s="292">
        <f t="shared" si="869"/>
        <v>2244447.2800000003</v>
      </c>
      <c r="AC1033" s="37">
        <f t="shared" si="865"/>
        <v>0.62345757777777788</v>
      </c>
    </row>
    <row r="1034" spans="1:29" s="79" customFormat="1" ht="31.5" x14ac:dyDescent="0.2">
      <c r="A1034" s="412"/>
      <c r="B1034" s="111" t="s">
        <v>848</v>
      </c>
      <c r="C1034" s="107" t="s">
        <v>849</v>
      </c>
      <c r="D1034" s="106">
        <v>140000000</v>
      </c>
      <c r="E1034" s="106">
        <f>SUM('ADICIONES  2018'!C1034:K1034)</f>
        <v>0</v>
      </c>
      <c r="F1034" s="106"/>
      <c r="G1034" s="106"/>
      <c r="H1034" s="106"/>
      <c r="I1034" s="106"/>
      <c r="J1034" s="106"/>
      <c r="K1034" s="290">
        <f t="shared" si="949"/>
        <v>140000000</v>
      </c>
      <c r="L1034" s="106">
        <v>2922260.8</v>
      </c>
      <c r="M1034" s="106">
        <v>7050319.2000000002</v>
      </c>
      <c r="N1034" s="106">
        <v>11661243.18</v>
      </c>
      <c r="O1034" s="106">
        <v>12559663.939999999</v>
      </c>
      <c r="P1034" s="106">
        <v>7822544.4400000004</v>
      </c>
      <c r="Q1034" s="106">
        <v>9771655.6899999995</v>
      </c>
      <c r="R1034" s="290">
        <f t="shared" si="690"/>
        <v>51787687.249999993</v>
      </c>
      <c r="S1034" s="106">
        <v>10946227.800000001</v>
      </c>
      <c r="T1034" s="106">
        <v>5163072.72</v>
      </c>
      <c r="U1034" s="106">
        <v>9017126.3599999994</v>
      </c>
      <c r="V1034" s="106"/>
      <c r="W1034" s="106"/>
      <c r="X1034" s="106"/>
      <c r="Y1034" s="106"/>
      <c r="Z1034" s="106"/>
      <c r="AA1034" s="290">
        <f t="shared" si="929"/>
        <v>25126426.879999999</v>
      </c>
      <c r="AB1034" s="290">
        <f t="shared" si="869"/>
        <v>76914114.129999995</v>
      </c>
      <c r="AC1034" s="105">
        <f t="shared" si="865"/>
        <v>0.5493865295</v>
      </c>
    </row>
    <row r="1035" spans="1:29" ht="28.5" x14ac:dyDescent="0.2">
      <c r="B1035" s="97" t="s">
        <v>850</v>
      </c>
      <c r="C1035" s="98" t="s">
        <v>129</v>
      </c>
      <c r="D1035" s="295">
        <f>+D1034*100%</f>
        <v>140000000</v>
      </c>
      <c r="E1035" s="291">
        <f>SUM('ADICIONES  2018'!C1035:K1035)</f>
        <v>0</v>
      </c>
      <c r="F1035" s="295">
        <f t="shared" ref="F1035:J1035" si="987">+F1034*100%</f>
        <v>0</v>
      </c>
      <c r="G1035" s="295">
        <f t="shared" si="987"/>
        <v>0</v>
      </c>
      <c r="H1035" s="295">
        <f t="shared" si="987"/>
        <v>0</v>
      </c>
      <c r="I1035" s="295">
        <f t="shared" si="987"/>
        <v>0</v>
      </c>
      <c r="J1035" s="295">
        <f t="shared" si="987"/>
        <v>0</v>
      </c>
      <c r="K1035" s="292">
        <f t="shared" si="949"/>
        <v>140000000</v>
      </c>
      <c r="L1035" s="295">
        <f t="shared" ref="L1035:Q1035" si="988">+L1034*100%</f>
        <v>2922260.8</v>
      </c>
      <c r="M1035" s="295">
        <f t="shared" si="988"/>
        <v>7050319.2000000002</v>
      </c>
      <c r="N1035" s="295">
        <f t="shared" si="988"/>
        <v>11661243.18</v>
      </c>
      <c r="O1035" s="295">
        <f t="shared" si="988"/>
        <v>12559663.939999999</v>
      </c>
      <c r="P1035" s="295">
        <f t="shared" si="988"/>
        <v>7822544.4400000004</v>
      </c>
      <c r="Q1035" s="295">
        <f t="shared" si="988"/>
        <v>9771655.6899999995</v>
      </c>
      <c r="R1035" s="292">
        <f t="shared" si="690"/>
        <v>51787687.249999993</v>
      </c>
      <c r="S1035" s="295">
        <f t="shared" ref="S1035:Z1035" si="989">+S1034*100%</f>
        <v>10946227.800000001</v>
      </c>
      <c r="T1035" s="295">
        <f t="shared" si="989"/>
        <v>5163072.72</v>
      </c>
      <c r="U1035" s="295">
        <f t="shared" si="989"/>
        <v>9017126.3599999994</v>
      </c>
      <c r="V1035" s="295">
        <f t="shared" si="989"/>
        <v>0</v>
      </c>
      <c r="W1035" s="295">
        <f t="shared" si="989"/>
        <v>0</v>
      </c>
      <c r="X1035" s="295">
        <f t="shared" si="989"/>
        <v>0</v>
      </c>
      <c r="Y1035" s="295">
        <f t="shared" si="989"/>
        <v>0</v>
      </c>
      <c r="Z1035" s="295">
        <f t="shared" si="989"/>
        <v>0</v>
      </c>
      <c r="AA1035" s="292">
        <f t="shared" si="929"/>
        <v>25126426.879999999</v>
      </c>
      <c r="AB1035" s="292">
        <f t="shared" si="869"/>
        <v>76914114.129999995</v>
      </c>
      <c r="AC1035" s="37">
        <f t="shared" si="865"/>
        <v>0.5493865295</v>
      </c>
    </row>
    <row r="1036" spans="1:29" s="79" customFormat="1" ht="31.5" x14ac:dyDescent="0.2">
      <c r="A1036" s="412"/>
      <c r="B1036" s="111" t="s">
        <v>851</v>
      </c>
      <c r="C1036" s="107" t="s">
        <v>852</v>
      </c>
      <c r="D1036" s="106">
        <v>0</v>
      </c>
      <c r="E1036" s="106">
        <f>SUM('ADICIONES  2018'!C1036:K1036)</f>
        <v>0</v>
      </c>
      <c r="F1036" s="106"/>
      <c r="G1036" s="106"/>
      <c r="H1036" s="106"/>
      <c r="I1036" s="106"/>
      <c r="J1036" s="106"/>
      <c r="K1036" s="290">
        <f t="shared" si="949"/>
        <v>0</v>
      </c>
      <c r="L1036" s="106">
        <f>SUM(L1037:L1038)</f>
        <v>259665.31</v>
      </c>
      <c r="M1036" s="106">
        <f>SUM(M1037:M1038)</f>
        <v>235281.02</v>
      </c>
      <c r="N1036" s="106">
        <f>SUM(N1037:N1038)</f>
        <v>262138.93</v>
      </c>
      <c r="O1036" s="106">
        <v>254307.52</v>
      </c>
      <c r="P1036" s="106">
        <v>248024.65</v>
      </c>
      <c r="Q1036" s="106">
        <v>47680</v>
      </c>
      <c r="R1036" s="290">
        <f t="shared" si="690"/>
        <v>1307097.43</v>
      </c>
      <c r="S1036" s="106">
        <f>SUM(S1037:S1038)</f>
        <v>442924.31</v>
      </c>
      <c r="T1036" s="106">
        <f>SUM(T1037:T1038)</f>
        <v>250580.34</v>
      </c>
      <c r="U1036" s="106">
        <v>441568.22</v>
      </c>
      <c r="V1036" s="106"/>
      <c r="W1036" s="106"/>
      <c r="X1036" s="106"/>
      <c r="Y1036" s="106"/>
      <c r="Z1036" s="106"/>
      <c r="AA1036" s="290">
        <f t="shared" si="929"/>
        <v>1135072.8700000001</v>
      </c>
      <c r="AB1036" s="290">
        <f t="shared" si="869"/>
        <v>2442170.2999999998</v>
      </c>
      <c r="AC1036" s="105">
        <v>0</v>
      </c>
    </row>
    <row r="1037" spans="1:29" x14ac:dyDescent="0.2">
      <c r="B1037" s="97" t="s">
        <v>853</v>
      </c>
      <c r="C1037" s="98" t="s">
        <v>854</v>
      </c>
      <c r="D1037" s="295">
        <f>+D1036*80%</f>
        <v>0</v>
      </c>
      <c r="E1037" s="291">
        <f>SUM('ADICIONES  2018'!C1037:K1037)</f>
        <v>0</v>
      </c>
      <c r="F1037" s="295">
        <f t="shared" ref="F1037:J1037" si="990">+F1036*80%</f>
        <v>0</v>
      </c>
      <c r="G1037" s="295">
        <f t="shared" si="990"/>
        <v>0</v>
      </c>
      <c r="H1037" s="295">
        <f t="shared" si="990"/>
        <v>0</v>
      </c>
      <c r="I1037" s="295">
        <f t="shared" si="990"/>
        <v>0</v>
      </c>
      <c r="J1037" s="295">
        <f t="shared" si="990"/>
        <v>0</v>
      </c>
      <c r="K1037" s="292">
        <f t="shared" si="949"/>
        <v>0</v>
      </c>
      <c r="L1037" s="295">
        <v>0</v>
      </c>
      <c r="M1037" s="295">
        <v>0</v>
      </c>
      <c r="N1037" s="295">
        <v>0</v>
      </c>
      <c r="O1037" s="295">
        <f t="shared" ref="O1037:P1037" si="991">+O1036*80%</f>
        <v>203446.016</v>
      </c>
      <c r="P1037" s="295">
        <f t="shared" si="991"/>
        <v>198419.72</v>
      </c>
      <c r="Q1037" s="295">
        <v>0</v>
      </c>
      <c r="R1037" s="292">
        <f t="shared" si="690"/>
        <v>401865.73600000003</v>
      </c>
      <c r="S1037" s="295">
        <v>0</v>
      </c>
      <c r="T1037" s="295"/>
      <c r="U1037" s="295">
        <v>204217.13</v>
      </c>
      <c r="V1037" s="295">
        <f t="shared" ref="V1037:Z1037" si="992">+V1036*80%</f>
        <v>0</v>
      </c>
      <c r="W1037" s="295">
        <f t="shared" si="992"/>
        <v>0</v>
      </c>
      <c r="X1037" s="295">
        <f t="shared" si="992"/>
        <v>0</v>
      </c>
      <c r="Y1037" s="295">
        <v>-401865.73599999998</v>
      </c>
      <c r="Z1037" s="295">
        <f t="shared" si="992"/>
        <v>0</v>
      </c>
      <c r="AA1037" s="292">
        <f t="shared" si="929"/>
        <v>-197648.60599999997</v>
      </c>
      <c r="AB1037" s="292">
        <f t="shared" si="869"/>
        <v>204217.13000000006</v>
      </c>
      <c r="AC1037" s="37">
        <v>0</v>
      </c>
    </row>
    <row r="1038" spans="1:29" ht="28.5" x14ac:dyDescent="0.2">
      <c r="B1038" s="97" t="s">
        <v>855</v>
      </c>
      <c r="C1038" s="98" t="s">
        <v>856</v>
      </c>
      <c r="D1038" s="295">
        <f>+D1036*20%</f>
        <v>0</v>
      </c>
      <c r="E1038" s="291">
        <f>SUM('ADICIONES  2018'!C1038:K1038)</f>
        <v>0</v>
      </c>
      <c r="F1038" s="295">
        <f t="shared" ref="F1038:J1038" si="993">+F1036*20%</f>
        <v>0</v>
      </c>
      <c r="G1038" s="295">
        <f t="shared" si="993"/>
        <v>0</v>
      </c>
      <c r="H1038" s="295">
        <f t="shared" si="993"/>
        <v>0</v>
      </c>
      <c r="I1038" s="295">
        <f t="shared" si="993"/>
        <v>0</v>
      </c>
      <c r="J1038" s="295">
        <f t="shared" si="993"/>
        <v>0</v>
      </c>
      <c r="K1038" s="292">
        <f t="shared" si="949"/>
        <v>0</v>
      </c>
      <c r="L1038" s="295">
        <v>259665.31</v>
      </c>
      <c r="M1038" s="295">
        <v>235281.02</v>
      </c>
      <c r="N1038" s="295">
        <v>262138.93</v>
      </c>
      <c r="O1038" s="295">
        <f t="shared" ref="O1038:P1038" si="994">+O1036*20%</f>
        <v>50861.504000000001</v>
      </c>
      <c r="P1038" s="295">
        <f t="shared" si="994"/>
        <v>49604.93</v>
      </c>
      <c r="Q1038" s="295">
        <v>47680</v>
      </c>
      <c r="R1038" s="292">
        <f t="shared" si="690"/>
        <v>905231.69400000002</v>
      </c>
      <c r="S1038" s="295">
        <v>442924.31</v>
      </c>
      <c r="T1038" s="295">
        <v>250580.34</v>
      </c>
      <c r="U1038" s="295">
        <v>237351.08999999985</v>
      </c>
      <c r="V1038" s="295">
        <f t="shared" ref="V1038:Z1038" si="995">+V1036*20%</f>
        <v>0</v>
      </c>
      <c r="W1038" s="295">
        <f t="shared" si="995"/>
        <v>0</v>
      </c>
      <c r="X1038" s="295">
        <f t="shared" si="995"/>
        <v>0</v>
      </c>
      <c r="Y1038" s="295">
        <v>401865.73600000003</v>
      </c>
      <c r="Z1038" s="295">
        <f t="shared" si="995"/>
        <v>0</v>
      </c>
      <c r="AA1038" s="292">
        <f t="shared" si="929"/>
        <v>1332721.4759999998</v>
      </c>
      <c r="AB1038" s="292">
        <f t="shared" si="869"/>
        <v>2237953.17</v>
      </c>
      <c r="AC1038" s="37">
        <v>0</v>
      </c>
    </row>
    <row r="1039" spans="1:29" s="5" customFormat="1" ht="31.5" x14ac:dyDescent="0.2">
      <c r="A1039" s="159"/>
      <c r="B1039" s="111" t="s">
        <v>1242</v>
      </c>
      <c r="C1039" s="107" t="s">
        <v>1243</v>
      </c>
      <c r="D1039" s="106">
        <f>+D1040</f>
        <v>0</v>
      </c>
      <c r="E1039" s="106">
        <f>SUM('ADICIONES  2018'!C1039:K1039)</f>
        <v>0</v>
      </c>
      <c r="F1039" s="106">
        <f t="shared" ref="F1039:J1039" si="996">+F1040</f>
        <v>0</v>
      </c>
      <c r="G1039" s="106">
        <f t="shared" si="996"/>
        <v>0</v>
      </c>
      <c r="H1039" s="106">
        <f t="shared" si="996"/>
        <v>0</v>
      </c>
      <c r="I1039" s="106">
        <f t="shared" si="996"/>
        <v>0</v>
      </c>
      <c r="J1039" s="106">
        <f t="shared" si="996"/>
        <v>0</v>
      </c>
      <c r="K1039" s="296">
        <f t="shared" si="949"/>
        <v>0</v>
      </c>
      <c r="L1039" s="106">
        <f t="shared" ref="L1039:Q1039" si="997">+L1040</f>
        <v>25519915.350000001</v>
      </c>
      <c r="M1039" s="106">
        <f t="shared" si="997"/>
        <v>23111292.350000001</v>
      </c>
      <c r="N1039" s="106">
        <f t="shared" si="997"/>
        <v>25628616.199999999</v>
      </c>
      <c r="O1039" s="106">
        <f t="shared" si="997"/>
        <v>24400772.609999999</v>
      </c>
      <c r="P1039" s="106">
        <f t="shared" si="997"/>
        <v>27081565.09</v>
      </c>
      <c r="Q1039" s="106">
        <f t="shared" si="997"/>
        <v>23994361.010000002</v>
      </c>
      <c r="R1039" s="296">
        <f t="shared" si="690"/>
        <v>149736522.61000001</v>
      </c>
      <c r="S1039" s="106">
        <f t="shared" ref="S1039:Z1039" si="998">+S1040</f>
        <v>31642001.440000001</v>
      </c>
      <c r="T1039" s="106">
        <f t="shared" si="998"/>
        <v>24293335.960000001</v>
      </c>
      <c r="U1039" s="106">
        <f t="shared" si="998"/>
        <v>24366466.269999981</v>
      </c>
      <c r="V1039" s="106">
        <f t="shared" si="998"/>
        <v>0</v>
      </c>
      <c r="W1039" s="106">
        <f t="shared" si="998"/>
        <v>0</v>
      </c>
      <c r="X1039" s="106">
        <f t="shared" si="998"/>
        <v>0</v>
      </c>
      <c r="Y1039" s="106">
        <f t="shared" si="998"/>
        <v>0</v>
      </c>
      <c r="Z1039" s="106">
        <f t="shared" si="998"/>
        <v>0</v>
      </c>
      <c r="AA1039" s="290">
        <f t="shared" ref="AA1039:AA1100" si="999">SUM(S1039:Z1039)</f>
        <v>80301803.669999987</v>
      </c>
      <c r="AB1039" s="290">
        <f t="shared" si="869"/>
        <v>230038326.28</v>
      </c>
      <c r="AC1039" s="105">
        <v>0</v>
      </c>
    </row>
    <row r="1040" spans="1:29" ht="28.5" x14ac:dyDescent="0.2">
      <c r="B1040" s="97" t="s">
        <v>1244</v>
      </c>
      <c r="C1040" s="98" t="s">
        <v>1245</v>
      </c>
      <c r="D1040" s="295">
        <v>0</v>
      </c>
      <c r="E1040" s="291">
        <f>SUM('ADICIONES  2018'!C1040:K1040)</f>
        <v>0</v>
      </c>
      <c r="F1040" s="295"/>
      <c r="G1040" s="295"/>
      <c r="H1040" s="295"/>
      <c r="I1040" s="295"/>
      <c r="J1040" s="295"/>
      <c r="K1040" s="292">
        <f t="shared" si="949"/>
        <v>0</v>
      </c>
      <c r="L1040" s="295">
        <v>25519915.350000001</v>
      </c>
      <c r="M1040" s="295">
        <v>23111292.350000001</v>
      </c>
      <c r="N1040" s="295">
        <v>25628616.199999999</v>
      </c>
      <c r="O1040" s="295">
        <v>24400772.609999999</v>
      </c>
      <c r="P1040" s="295">
        <v>27081565.09</v>
      </c>
      <c r="Q1040" s="295">
        <v>23994361.010000002</v>
      </c>
      <c r="R1040" s="292">
        <f t="shared" si="690"/>
        <v>149736522.61000001</v>
      </c>
      <c r="S1040" s="295">
        <v>31642001.440000001</v>
      </c>
      <c r="T1040" s="295">
        <v>24293335.960000001</v>
      </c>
      <c r="U1040" s="79">
        <v>24366466.269999981</v>
      </c>
      <c r="V1040" s="295"/>
      <c r="W1040" s="295"/>
      <c r="X1040" s="295"/>
      <c r="Y1040" s="295"/>
      <c r="Z1040" s="295"/>
      <c r="AA1040" s="292">
        <f t="shared" si="999"/>
        <v>80301803.669999987</v>
      </c>
      <c r="AB1040" s="292">
        <f t="shared" si="869"/>
        <v>230038326.28</v>
      </c>
      <c r="AC1040" s="37">
        <v>0</v>
      </c>
    </row>
    <row r="1041" spans="1:29" s="5" customFormat="1" ht="31.5" x14ac:dyDescent="0.2">
      <c r="A1041" s="159"/>
      <c r="B1041" s="111" t="s">
        <v>1246</v>
      </c>
      <c r="C1041" s="107" t="s">
        <v>1247</v>
      </c>
      <c r="D1041" s="106">
        <f>+D1042</f>
        <v>0</v>
      </c>
      <c r="E1041" s="106">
        <f>SUM('ADICIONES  2018'!C1041:K1041)</f>
        <v>0</v>
      </c>
      <c r="F1041" s="106">
        <f t="shared" ref="F1041:J1041" si="1000">+F1042</f>
        <v>0</v>
      </c>
      <c r="G1041" s="106">
        <f t="shared" si="1000"/>
        <v>0</v>
      </c>
      <c r="H1041" s="106">
        <f t="shared" si="1000"/>
        <v>0</v>
      </c>
      <c r="I1041" s="106">
        <f t="shared" si="1000"/>
        <v>0</v>
      </c>
      <c r="J1041" s="106">
        <f t="shared" si="1000"/>
        <v>0</v>
      </c>
      <c r="K1041" s="296">
        <f t="shared" si="949"/>
        <v>0</v>
      </c>
      <c r="L1041" s="106">
        <f t="shared" ref="L1041:Q1041" si="1001">+L1042</f>
        <v>1136677</v>
      </c>
      <c r="M1041" s="106">
        <f t="shared" si="1001"/>
        <v>1138723</v>
      </c>
      <c r="N1041" s="106">
        <f t="shared" si="1001"/>
        <v>1030372</v>
      </c>
      <c r="O1041" s="106">
        <f t="shared" si="1001"/>
        <v>1142660</v>
      </c>
      <c r="P1041" s="106">
        <f t="shared" si="1001"/>
        <v>1045330</v>
      </c>
      <c r="Q1041" s="106">
        <f t="shared" si="1001"/>
        <v>988954</v>
      </c>
      <c r="R1041" s="296">
        <f>SUM(L1041:Q1041)</f>
        <v>6482716</v>
      </c>
      <c r="S1041" s="106">
        <f t="shared" ref="S1041:Z1041" si="1002">+S1042</f>
        <v>954840</v>
      </c>
      <c r="T1041" s="106">
        <f t="shared" si="1002"/>
        <v>987970</v>
      </c>
      <c r="U1041" s="106">
        <f t="shared" si="1002"/>
        <v>978488</v>
      </c>
      <c r="V1041" s="106">
        <f t="shared" si="1002"/>
        <v>0</v>
      </c>
      <c r="W1041" s="106">
        <f t="shared" si="1002"/>
        <v>0</v>
      </c>
      <c r="X1041" s="106">
        <f t="shared" si="1002"/>
        <v>0</v>
      </c>
      <c r="Y1041" s="106">
        <f t="shared" si="1002"/>
        <v>0</v>
      </c>
      <c r="Z1041" s="106">
        <f t="shared" si="1002"/>
        <v>0</v>
      </c>
      <c r="AA1041" s="290">
        <f t="shared" si="999"/>
        <v>2921298</v>
      </c>
      <c r="AB1041" s="290">
        <f t="shared" si="869"/>
        <v>9404014</v>
      </c>
      <c r="AC1041" s="105">
        <v>0</v>
      </c>
    </row>
    <row r="1042" spans="1:29" ht="28.5" x14ac:dyDescent="0.2">
      <c r="B1042" s="97" t="s">
        <v>1248</v>
      </c>
      <c r="C1042" s="98" t="s">
        <v>1249</v>
      </c>
      <c r="D1042" s="295">
        <v>0</v>
      </c>
      <c r="E1042" s="291">
        <f>SUM('ADICIONES  2018'!C1042:K1042)</f>
        <v>0</v>
      </c>
      <c r="F1042" s="295"/>
      <c r="G1042" s="295"/>
      <c r="H1042" s="295"/>
      <c r="I1042" s="295"/>
      <c r="J1042" s="295"/>
      <c r="K1042" s="292">
        <f t="shared" si="949"/>
        <v>0</v>
      </c>
      <c r="L1042" s="295">
        <v>1136677</v>
      </c>
      <c r="M1042" s="295">
        <v>1138723</v>
      </c>
      <c r="N1042" s="295">
        <v>1030372</v>
      </c>
      <c r="O1042" s="295">
        <v>1142660</v>
      </c>
      <c r="P1042" s="295">
        <v>1045330</v>
      </c>
      <c r="Q1042" s="295">
        <v>988954</v>
      </c>
      <c r="R1042" s="292">
        <f>SUM(L1042:Q1042)</f>
        <v>6482716</v>
      </c>
      <c r="S1042" s="295">
        <v>954840</v>
      </c>
      <c r="T1042" s="295">
        <v>987970</v>
      </c>
      <c r="U1042" s="295">
        <v>978488</v>
      </c>
      <c r="V1042" s="295"/>
      <c r="W1042" s="295"/>
      <c r="X1042" s="295"/>
      <c r="Y1042" s="295"/>
      <c r="Z1042" s="295"/>
      <c r="AA1042" s="292">
        <f t="shared" si="999"/>
        <v>2921298</v>
      </c>
      <c r="AB1042" s="292">
        <f t="shared" si="869"/>
        <v>9404014</v>
      </c>
      <c r="AC1042" s="37">
        <v>0</v>
      </c>
    </row>
    <row r="1043" spans="1:29" s="5" customFormat="1" ht="31.5" x14ac:dyDescent="0.2">
      <c r="A1043" s="159"/>
      <c r="B1043" s="111" t="s">
        <v>1250</v>
      </c>
      <c r="C1043" s="107" t="s">
        <v>1251</v>
      </c>
      <c r="D1043" s="106">
        <f>+D1044</f>
        <v>0</v>
      </c>
      <c r="E1043" s="106">
        <f>SUM('ADICIONES  2018'!C1043:K1043)</f>
        <v>0</v>
      </c>
      <c r="F1043" s="106">
        <f t="shared" ref="F1043:J1043" si="1003">+F1044</f>
        <v>0</v>
      </c>
      <c r="G1043" s="106">
        <f t="shared" si="1003"/>
        <v>0</v>
      </c>
      <c r="H1043" s="106">
        <f t="shared" si="1003"/>
        <v>0</v>
      </c>
      <c r="I1043" s="106">
        <f t="shared" si="1003"/>
        <v>0</v>
      </c>
      <c r="J1043" s="106">
        <f t="shared" si="1003"/>
        <v>0</v>
      </c>
      <c r="K1043" s="296">
        <f t="shared" si="949"/>
        <v>0</v>
      </c>
      <c r="L1043" s="106">
        <f t="shared" ref="L1043:P1043" si="1004">+L1044</f>
        <v>7558787.0800000001</v>
      </c>
      <c r="M1043" s="106">
        <f t="shared" si="1004"/>
        <v>6864700.4299999997</v>
      </c>
      <c r="N1043" s="106">
        <f t="shared" si="1004"/>
        <v>8598103.5199999996</v>
      </c>
      <c r="O1043" s="106">
        <f t="shared" si="1004"/>
        <v>9277913.7599999998</v>
      </c>
      <c r="P1043" s="106">
        <f t="shared" si="1004"/>
        <v>10706227.880000001</v>
      </c>
      <c r="Q1043" s="106">
        <v>11000458.26</v>
      </c>
      <c r="R1043" s="296">
        <f t="shared" ref="R1043:R1054" si="1005">SUM(L1043:Q1043)</f>
        <v>54006190.93</v>
      </c>
      <c r="S1043" s="106">
        <f t="shared" ref="S1043:Z1043" si="1006">+S1044</f>
        <v>12360477.949999999</v>
      </c>
      <c r="T1043" s="106">
        <f t="shared" si="1006"/>
        <v>13361138.67</v>
      </c>
      <c r="U1043" s="106">
        <f t="shared" si="1006"/>
        <v>0</v>
      </c>
      <c r="V1043" s="106">
        <f t="shared" si="1006"/>
        <v>0</v>
      </c>
      <c r="W1043" s="106">
        <f t="shared" si="1006"/>
        <v>0</v>
      </c>
      <c r="X1043" s="106">
        <f t="shared" si="1006"/>
        <v>0</v>
      </c>
      <c r="Y1043" s="106">
        <f t="shared" si="1006"/>
        <v>0</v>
      </c>
      <c r="Z1043" s="106">
        <f t="shared" si="1006"/>
        <v>0</v>
      </c>
      <c r="AA1043" s="290">
        <f t="shared" si="999"/>
        <v>25721616.619999997</v>
      </c>
      <c r="AB1043" s="290">
        <f t="shared" si="869"/>
        <v>79727807.549999997</v>
      </c>
      <c r="AC1043" s="105">
        <v>0</v>
      </c>
    </row>
    <row r="1044" spans="1:29" ht="28.5" x14ac:dyDescent="0.2">
      <c r="B1044" s="97" t="s">
        <v>1252</v>
      </c>
      <c r="C1044" s="98" t="s">
        <v>1253</v>
      </c>
      <c r="D1044" s="295">
        <v>0</v>
      </c>
      <c r="E1044" s="291">
        <f>SUM('ADICIONES  2018'!C1044:K1044)</f>
        <v>0</v>
      </c>
      <c r="F1044" s="295"/>
      <c r="G1044" s="295"/>
      <c r="H1044" s="295"/>
      <c r="I1044" s="295"/>
      <c r="J1044" s="295"/>
      <c r="K1044" s="292">
        <f t="shared" si="949"/>
        <v>0</v>
      </c>
      <c r="L1044" s="295">
        <v>7558787.0800000001</v>
      </c>
      <c r="M1044" s="295">
        <v>6864700.4299999997</v>
      </c>
      <c r="N1044" s="295">
        <v>8598103.5199999996</v>
      </c>
      <c r="O1044" s="295">
        <v>9277913.7599999998</v>
      </c>
      <c r="P1044" s="295">
        <v>10706227.880000001</v>
      </c>
      <c r="Q1044" s="295">
        <v>11000458.26</v>
      </c>
      <c r="R1044" s="292">
        <f t="shared" si="1005"/>
        <v>54006190.93</v>
      </c>
      <c r="S1044" s="295">
        <v>12360477.949999999</v>
      </c>
      <c r="T1044" s="295">
        <v>13361138.67</v>
      </c>
      <c r="U1044" s="295">
        <v>0</v>
      </c>
      <c r="V1044" s="295"/>
      <c r="W1044" s="295"/>
      <c r="X1044" s="295"/>
      <c r="Y1044" s="295"/>
      <c r="Z1044" s="295"/>
      <c r="AA1044" s="292">
        <f t="shared" si="999"/>
        <v>25721616.619999997</v>
      </c>
      <c r="AB1044" s="292">
        <f t="shared" si="869"/>
        <v>79727807.549999997</v>
      </c>
      <c r="AC1044" s="37">
        <v>0</v>
      </c>
    </row>
    <row r="1045" spans="1:29" s="5" customFormat="1" ht="31.5" x14ac:dyDescent="0.2">
      <c r="A1045" s="159"/>
      <c r="B1045" s="111" t="s">
        <v>1258</v>
      </c>
      <c r="C1045" s="107" t="s">
        <v>1259</v>
      </c>
      <c r="D1045" s="106">
        <f>+D1046</f>
        <v>0</v>
      </c>
      <c r="E1045" s="106">
        <f>SUM('ADICIONES  2018'!C1045:K1045)</f>
        <v>0</v>
      </c>
      <c r="F1045" s="106">
        <f t="shared" ref="F1045:J1045" si="1007">+F1046</f>
        <v>0</v>
      </c>
      <c r="G1045" s="106">
        <f t="shared" si="1007"/>
        <v>0</v>
      </c>
      <c r="H1045" s="106">
        <f t="shared" si="1007"/>
        <v>0</v>
      </c>
      <c r="I1045" s="106">
        <f t="shared" si="1007"/>
        <v>0</v>
      </c>
      <c r="J1045" s="106">
        <f t="shared" si="1007"/>
        <v>0</v>
      </c>
      <c r="K1045" s="290">
        <f t="shared" si="949"/>
        <v>0</v>
      </c>
      <c r="L1045" s="106">
        <f t="shared" ref="L1045:Q1045" si="1008">+L1046</f>
        <v>12826261</v>
      </c>
      <c r="M1045" s="106">
        <f t="shared" si="1008"/>
        <v>8911111</v>
      </c>
      <c r="N1045" s="106">
        <f t="shared" si="1008"/>
        <v>7165088</v>
      </c>
      <c r="O1045" s="106">
        <f t="shared" si="1008"/>
        <v>9909224</v>
      </c>
      <c r="P1045" s="106">
        <f t="shared" si="1008"/>
        <v>12850335</v>
      </c>
      <c r="Q1045" s="106">
        <f t="shared" si="1008"/>
        <v>30736263</v>
      </c>
      <c r="R1045" s="290">
        <f t="shared" si="1005"/>
        <v>82398282</v>
      </c>
      <c r="S1045" s="106">
        <f t="shared" ref="S1045:Z1045" si="1009">+S1046</f>
        <v>14435710</v>
      </c>
      <c r="T1045" s="106">
        <f t="shared" si="1009"/>
        <v>15529724</v>
      </c>
      <c r="U1045" s="106">
        <f t="shared" si="1009"/>
        <v>17274546</v>
      </c>
      <c r="V1045" s="106">
        <f t="shared" si="1009"/>
        <v>0</v>
      </c>
      <c r="W1045" s="106">
        <f t="shared" si="1009"/>
        <v>0</v>
      </c>
      <c r="X1045" s="106">
        <f t="shared" si="1009"/>
        <v>0</v>
      </c>
      <c r="Y1045" s="106">
        <f t="shared" si="1009"/>
        <v>0</v>
      </c>
      <c r="Z1045" s="106">
        <f t="shared" si="1009"/>
        <v>0</v>
      </c>
      <c r="AA1045" s="290">
        <f t="shared" si="999"/>
        <v>47239980</v>
      </c>
      <c r="AB1045" s="290">
        <f t="shared" si="869"/>
        <v>129638262</v>
      </c>
      <c r="AC1045" s="105">
        <v>0</v>
      </c>
    </row>
    <row r="1046" spans="1:29" ht="28.5" x14ac:dyDescent="0.2">
      <c r="B1046" s="97" t="s">
        <v>1260</v>
      </c>
      <c r="C1046" s="98" t="s">
        <v>1261</v>
      </c>
      <c r="D1046" s="295">
        <v>0</v>
      </c>
      <c r="E1046" s="291">
        <f>SUM('ADICIONES  2018'!C1046:K1046)</f>
        <v>0</v>
      </c>
      <c r="F1046" s="295"/>
      <c r="G1046" s="295"/>
      <c r="H1046" s="295"/>
      <c r="I1046" s="295"/>
      <c r="J1046" s="295"/>
      <c r="K1046" s="292">
        <f t="shared" si="949"/>
        <v>0</v>
      </c>
      <c r="L1046" s="295">
        <v>12826261</v>
      </c>
      <c r="M1046" s="295">
        <v>8911111</v>
      </c>
      <c r="N1046" s="295">
        <v>7165088</v>
      </c>
      <c r="O1046" s="295">
        <v>9909224</v>
      </c>
      <c r="P1046" s="295">
        <v>12850335</v>
      </c>
      <c r="Q1046" s="295">
        <v>30736263</v>
      </c>
      <c r="R1046" s="292">
        <f t="shared" si="1005"/>
        <v>82398282</v>
      </c>
      <c r="S1046" s="295">
        <v>14435710</v>
      </c>
      <c r="T1046" s="295">
        <v>15529724</v>
      </c>
      <c r="U1046" s="295">
        <v>17274546</v>
      </c>
      <c r="V1046" s="295"/>
      <c r="W1046" s="295"/>
      <c r="X1046" s="295"/>
      <c r="Y1046" s="295"/>
      <c r="Z1046" s="295"/>
      <c r="AA1046" s="292">
        <f t="shared" si="999"/>
        <v>47239980</v>
      </c>
      <c r="AB1046" s="292">
        <f t="shared" si="869"/>
        <v>129638262</v>
      </c>
      <c r="AC1046" s="37">
        <v>0</v>
      </c>
    </row>
    <row r="1047" spans="1:29" s="5" customFormat="1" ht="15.75" hidden="1" x14ac:dyDescent="0.2">
      <c r="A1047" s="159"/>
      <c r="B1047" s="111" t="s">
        <v>1343</v>
      </c>
      <c r="C1047" s="107" t="s">
        <v>1344</v>
      </c>
      <c r="D1047" s="106">
        <f>+D1048</f>
        <v>0</v>
      </c>
      <c r="E1047" s="106">
        <f>SUM('ADICIONES  2018'!C1047:K1047)</f>
        <v>0</v>
      </c>
      <c r="F1047" s="106">
        <f t="shared" ref="F1047:J1047" si="1010">+F1048</f>
        <v>0</v>
      </c>
      <c r="G1047" s="106">
        <f t="shared" si="1010"/>
        <v>0</v>
      </c>
      <c r="H1047" s="106">
        <f t="shared" si="1010"/>
        <v>0</v>
      </c>
      <c r="I1047" s="106">
        <f t="shared" si="1010"/>
        <v>0</v>
      </c>
      <c r="J1047" s="106">
        <f t="shared" si="1010"/>
        <v>0</v>
      </c>
      <c r="K1047" s="290">
        <f t="shared" si="949"/>
        <v>0</v>
      </c>
      <c r="L1047" s="106">
        <f t="shared" ref="L1047:Q1047" si="1011">+L1048</f>
        <v>0</v>
      </c>
      <c r="M1047" s="106">
        <f t="shared" si="1011"/>
        <v>0</v>
      </c>
      <c r="N1047" s="106">
        <f t="shared" si="1011"/>
        <v>0</v>
      </c>
      <c r="O1047" s="106">
        <f t="shared" si="1011"/>
        <v>0</v>
      </c>
      <c r="P1047" s="106">
        <f t="shared" si="1011"/>
        <v>0</v>
      </c>
      <c r="Q1047" s="106">
        <f t="shared" si="1011"/>
        <v>0</v>
      </c>
      <c r="R1047" s="290">
        <f t="shared" si="1005"/>
        <v>0</v>
      </c>
      <c r="S1047" s="106">
        <f t="shared" ref="S1047:Z1047" si="1012">+S1048</f>
        <v>0</v>
      </c>
      <c r="T1047" s="106">
        <f t="shared" si="1012"/>
        <v>0</v>
      </c>
      <c r="U1047" s="106">
        <f t="shared" si="1012"/>
        <v>0</v>
      </c>
      <c r="V1047" s="106">
        <f t="shared" si="1012"/>
        <v>0</v>
      </c>
      <c r="W1047" s="106">
        <f t="shared" si="1012"/>
        <v>0</v>
      </c>
      <c r="X1047" s="106">
        <f t="shared" si="1012"/>
        <v>0</v>
      </c>
      <c r="Y1047" s="106">
        <f t="shared" si="1012"/>
        <v>0</v>
      </c>
      <c r="Z1047" s="106">
        <f t="shared" si="1012"/>
        <v>0</v>
      </c>
      <c r="AA1047" s="290">
        <f t="shared" si="999"/>
        <v>0</v>
      </c>
      <c r="AB1047" s="290">
        <f t="shared" si="869"/>
        <v>0</v>
      </c>
      <c r="AC1047" s="105" t="e">
        <f t="shared" si="865"/>
        <v>#DIV/0!</v>
      </c>
    </row>
    <row r="1048" spans="1:29" hidden="1" x14ac:dyDescent="0.2">
      <c r="B1048" s="97" t="s">
        <v>1345</v>
      </c>
      <c r="C1048" s="98" t="s">
        <v>1346</v>
      </c>
      <c r="D1048" s="295"/>
      <c r="E1048" s="291">
        <f>SUM('ADICIONES  2018'!C1048:K1048)</f>
        <v>0</v>
      </c>
      <c r="F1048" s="295"/>
      <c r="G1048" s="295"/>
      <c r="H1048" s="295"/>
      <c r="I1048" s="295"/>
      <c r="J1048" s="295"/>
      <c r="K1048" s="292">
        <f>+D1048+E1048-F1048+G1048-H1048</f>
        <v>0</v>
      </c>
      <c r="L1048" s="295">
        <v>0</v>
      </c>
      <c r="M1048" s="295">
        <v>0</v>
      </c>
      <c r="N1048" s="295"/>
      <c r="O1048" s="295"/>
      <c r="P1048" s="295">
        <v>0</v>
      </c>
      <c r="Q1048" s="295">
        <v>0</v>
      </c>
      <c r="R1048" s="292">
        <f t="shared" si="1005"/>
        <v>0</v>
      </c>
      <c r="S1048" s="295">
        <v>0</v>
      </c>
      <c r="T1048" s="295"/>
      <c r="U1048" s="295"/>
      <c r="V1048" s="295"/>
      <c r="W1048" s="295"/>
      <c r="X1048" s="295"/>
      <c r="Y1048" s="295"/>
      <c r="Z1048" s="295"/>
      <c r="AA1048" s="292">
        <f t="shared" si="999"/>
        <v>0</v>
      </c>
      <c r="AB1048" s="292">
        <f t="shared" si="869"/>
        <v>0</v>
      </c>
      <c r="AC1048" s="37" t="e">
        <f>+AB1048/K1048</f>
        <v>#DIV/0!</v>
      </c>
    </row>
    <row r="1049" spans="1:29" s="5" customFormat="1" ht="15.75" hidden="1" x14ac:dyDescent="0.2">
      <c r="A1049" s="159"/>
      <c r="B1049" s="111" t="s">
        <v>2557</v>
      </c>
      <c r="C1049" s="107" t="s">
        <v>2558</v>
      </c>
      <c r="D1049" s="106">
        <f>+D1050</f>
        <v>0</v>
      </c>
      <c r="E1049" s="106">
        <f>SUM('ADICIONES  2018'!C1049:K1049)</f>
        <v>0</v>
      </c>
      <c r="F1049" s="106">
        <f t="shared" ref="F1049:J1049" si="1013">+F1050</f>
        <v>0</v>
      </c>
      <c r="G1049" s="106">
        <f t="shared" si="1013"/>
        <v>0</v>
      </c>
      <c r="H1049" s="106">
        <f t="shared" si="1013"/>
        <v>0</v>
      </c>
      <c r="I1049" s="106">
        <f t="shared" si="1013"/>
        <v>0</v>
      </c>
      <c r="J1049" s="106">
        <f t="shared" si="1013"/>
        <v>0</v>
      </c>
      <c r="K1049" s="296">
        <f t="shared" ref="K1049:K1054" si="1014">+D1049+E1049-F1049+G1049-H1049</f>
        <v>0</v>
      </c>
      <c r="L1049" s="106">
        <f t="shared" ref="L1049:Q1049" si="1015">+L1050</f>
        <v>0</v>
      </c>
      <c r="M1049" s="106">
        <f t="shared" si="1015"/>
        <v>0</v>
      </c>
      <c r="N1049" s="106">
        <f t="shared" si="1015"/>
        <v>0</v>
      </c>
      <c r="O1049" s="106">
        <f t="shared" si="1015"/>
        <v>0</v>
      </c>
      <c r="P1049" s="106">
        <f t="shared" si="1015"/>
        <v>0</v>
      </c>
      <c r="Q1049" s="106">
        <f t="shared" si="1015"/>
        <v>0</v>
      </c>
      <c r="R1049" s="296">
        <f t="shared" si="1005"/>
        <v>0</v>
      </c>
      <c r="S1049" s="106">
        <f t="shared" ref="S1049:Z1049" si="1016">+S1050</f>
        <v>0</v>
      </c>
      <c r="T1049" s="106">
        <f t="shared" si="1016"/>
        <v>0</v>
      </c>
      <c r="U1049" s="106">
        <f t="shared" si="1016"/>
        <v>0</v>
      </c>
      <c r="V1049" s="106">
        <f t="shared" si="1016"/>
        <v>0</v>
      </c>
      <c r="W1049" s="106">
        <f t="shared" si="1016"/>
        <v>0</v>
      </c>
      <c r="X1049" s="106">
        <f t="shared" si="1016"/>
        <v>0</v>
      </c>
      <c r="Y1049" s="106">
        <f t="shared" si="1016"/>
        <v>0</v>
      </c>
      <c r="Z1049" s="106">
        <f t="shared" si="1016"/>
        <v>0</v>
      </c>
      <c r="AA1049" s="296">
        <f t="shared" ref="AA1049:AA1054" si="1017">SUM(S1049:Z1049)</f>
        <v>0</v>
      </c>
      <c r="AB1049" s="296">
        <f t="shared" si="869"/>
        <v>0</v>
      </c>
      <c r="AC1049" s="36" t="e">
        <f t="shared" ref="AC1049:AC1054" si="1018">+AB1049/K1049</f>
        <v>#DIV/0!</v>
      </c>
    </row>
    <row r="1050" spans="1:29" hidden="1" x14ac:dyDescent="0.2">
      <c r="B1050" s="97" t="s">
        <v>2559</v>
      </c>
      <c r="C1050" s="98" t="s">
        <v>2558</v>
      </c>
      <c r="D1050" s="295"/>
      <c r="E1050" s="291">
        <f>SUM('ADICIONES  2018'!C1050:K1050)</f>
        <v>0</v>
      </c>
      <c r="F1050" s="295"/>
      <c r="G1050" s="295"/>
      <c r="H1050" s="295"/>
      <c r="I1050" s="295"/>
      <c r="J1050" s="295"/>
      <c r="K1050" s="292">
        <f t="shared" si="1014"/>
        <v>0</v>
      </c>
      <c r="L1050" s="295"/>
      <c r="M1050" s="295"/>
      <c r="N1050" s="295"/>
      <c r="O1050" s="295"/>
      <c r="P1050" s="295"/>
      <c r="Q1050" s="295"/>
      <c r="R1050" s="292">
        <f t="shared" si="1005"/>
        <v>0</v>
      </c>
      <c r="S1050" s="295"/>
      <c r="T1050" s="295"/>
      <c r="U1050" s="295"/>
      <c r="V1050" s="295"/>
      <c r="W1050" s="295"/>
      <c r="X1050" s="295"/>
      <c r="Y1050" s="295"/>
      <c r="Z1050" s="295"/>
      <c r="AA1050" s="292">
        <f t="shared" si="1017"/>
        <v>0</v>
      </c>
      <c r="AB1050" s="292">
        <f t="shared" si="869"/>
        <v>0</v>
      </c>
      <c r="AC1050" s="37" t="e">
        <f t="shared" si="1018"/>
        <v>#DIV/0!</v>
      </c>
    </row>
    <row r="1051" spans="1:29" s="5" customFormat="1" ht="31.5" hidden="1" x14ac:dyDescent="0.2">
      <c r="A1051" s="159"/>
      <c r="B1051" s="111" t="s">
        <v>2560</v>
      </c>
      <c r="C1051" s="107" t="s">
        <v>2561</v>
      </c>
      <c r="D1051" s="106">
        <f>+D1052</f>
        <v>0</v>
      </c>
      <c r="E1051" s="106">
        <f>SUM('ADICIONES  2018'!C1051:K1051)</f>
        <v>0</v>
      </c>
      <c r="F1051" s="106">
        <f t="shared" ref="F1051:J1051" si="1019">+F1052</f>
        <v>0</v>
      </c>
      <c r="G1051" s="106">
        <f t="shared" si="1019"/>
        <v>0</v>
      </c>
      <c r="H1051" s="106">
        <f t="shared" si="1019"/>
        <v>0</v>
      </c>
      <c r="I1051" s="106">
        <f t="shared" si="1019"/>
        <v>0</v>
      </c>
      <c r="J1051" s="106">
        <f t="shared" si="1019"/>
        <v>0</v>
      </c>
      <c r="K1051" s="296">
        <f t="shared" si="1014"/>
        <v>0</v>
      </c>
      <c r="L1051" s="106">
        <f t="shared" ref="L1051:Q1051" si="1020">+L1052</f>
        <v>0</v>
      </c>
      <c r="M1051" s="106">
        <f t="shared" si="1020"/>
        <v>0</v>
      </c>
      <c r="N1051" s="106">
        <f t="shared" si="1020"/>
        <v>0</v>
      </c>
      <c r="O1051" s="106">
        <f t="shared" si="1020"/>
        <v>0</v>
      </c>
      <c r="P1051" s="106">
        <f t="shared" si="1020"/>
        <v>0</v>
      </c>
      <c r="Q1051" s="106">
        <f t="shared" si="1020"/>
        <v>0</v>
      </c>
      <c r="R1051" s="296">
        <f t="shared" si="1005"/>
        <v>0</v>
      </c>
      <c r="S1051" s="106">
        <f t="shared" ref="S1051:Z1051" si="1021">+S1052</f>
        <v>0</v>
      </c>
      <c r="T1051" s="106">
        <f t="shared" si="1021"/>
        <v>0</v>
      </c>
      <c r="U1051" s="106">
        <f t="shared" si="1021"/>
        <v>0</v>
      </c>
      <c r="V1051" s="106">
        <f t="shared" si="1021"/>
        <v>0</v>
      </c>
      <c r="W1051" s="106">
        <f t="shared" si="1021"/>
        <v>0</v>
      </c>
      <c r="X1051" s="106">
        <f t="shared" si="1021"/>
        <v>0</v>
      </c>
      <c r="Y1051" s="106">
        <f t="shared" si="1021"/>
        <v>0</v>
      </c>
      <c r="Z1051" s="106">
        <f t="shared" si="1021"/>
        <v>0</v>
      </c>
      <c r="AA1051" s="296">
        <f t="shared" si="1017"/>
        <v>0</v>
      </c>
      <c r="AB1051" s="296">
        <f t="shared" si="869"/>
        <v>0</v>
      </c>
      <c r="AC1051" s="36" t="e">
        <f t="shared" si="1018"/>
        <v>#DIV/0!</v>
      </c>
    </row>
    <row r="1052" spans="1:29" ht="28.5" hidden="1" x14ac:dyDescent="0.2">
      <c r="B1052" s="97" t="s">
        <v>2562</v>
      </c>
      <c r="C1052" s="98" t="s">
        <v>2561</v>
      </c>
      <c r="D1052" s="295"/>
      <c r="E1052" s="291">
        <f>SUM('ADICIONES  2018'!C1052:K1052)</f>
        <v>0</v>
      </c>
      <c r="F1052" s="295"/>
      <c r="G1052" s="295"/>
      <c r="H1052" s="295"/>
      <c r="I1052" s="295"/>
      <c r="J1052" s="295"/>
      <c r="K1052" s="292">
        <f t="shared" si="1014"/>
        <v>0</v>
      </c>
      <c r="L1052" s="295"/>
      <c r="M1052" s="295"/>
      <c r="N1052" s="295"/>
      <c r="O1052" s="295"/>
      <c r="P1052" s="295"/>
      <c r="Q1052" s="295"/>
      <c r="R1052" s="292">
        <f t="shared" si="1005"/>
        <v>0</v>
      </c>
      <c r="S1052" s="295"/>
      <c r="T1052" s="295"/>
      <c r="U1052" s="295"/>
      <c r="V1052" s="295"/>
      <c r="W1052" s="295"/>
      <c r="X1052" s="295"/>
      <c r="Y1052" s="295"/>
      <c r="Z1052" s="295"/>
      <c r="AA1052" s="292">
        <f t="shared" si="1017"/>
        <v>0</v>
      </c>
      <c r="AB1052" s="292">
        <f t="shared" si="869"/>
        <v>0</v>
      </c>
      <c r="AC1052" s="37" t="e">
        <f t="shared" si="1018"/>
        <v>#DIV/0!</v>
      </c>
    </row>
    <row r="1053" spans="1:29" s="5" customFormat="1" ht="31.5" hidden="1" x14ac:dyDescent="0.2">
      <c r="A1053" s="159"/>
      <c r="B1053" s="111" t="s">
        <v>2563</v>
      </c>
      <c r="C1053" s="107" t="s">
        <v>2564</v>
      </c>
      <c r="D1053" s="106">
        <f>+D1054</f>
        <v>0</v>
      </c>
      <c r="E1053" s="106">
        <f>SUM('ADICIONES  2018'!C1053:K1053)</f>
        <v>0</v>
      </c>
      <c r="F1053" s="106">
        <f t="shared" ref="F1053:J1053" si="1022">+F1054</f>
        <v>0</v>
      </c>
      <c r="G1053" s="106">
        <f t="shared" si="1022"/>
        <v>0</v>
      </c>
      <c r="H1053" s="106">
        <f t="shared" si="1022"/>
        <v>0</v>
      </c>
      <c r="I1053" s="106">
        <f t="shared" si="1022"/>
        <v>0</v>
      </c>
      <c r="J1053" s="106">
        <f t="shared" si="1022"/>
        <v>0</v>
      </c>
      <c r="K1053" s="296">
        <f t="shared" si="1014"/>
        <v>0</v>
      </c>
      <c r="L1053" s="106">
        <f t="shared" ref="L1053:Q1053" si="1023">+L1054</f>
        <v>0</v>
      </c>
      <c r="M1053" s="106">
        <f t="shared" si="1023"/>
        <v>0</v>
      </c>
      <c r="N1053" s="106">
        <f t="shared" si="1023"/>
        <v>0</v>
      </c>
      <c r="O1053" s="106">
        <f t="shared" si="1023"/>
        <v>0</v>
      </c>
      <c r="P1053" s="106">
        <f t="shared" si="1023"/>
        <v>0</v>
      </c>
      <c r="Q1053" s="106">
        <f t="shared" si="1023"/>
        <v>0</v>
      </c>
      <c r="R1053" s="296">
        <f t="shared" si="1005"/>
        <v>0</v>
      </c>
      <c r="S1053" s="106">
        <f t="shared" ref="S1053:Z1053" si="1024">+S1054</f>
        <v>0</v>
      </c>
      <c r="T1053" s="106">
        <f t="shared" si="1024"/>
        <v>0</v>
      </c>
      <c r="U1053" s="106">
        <f t="shared" si="1024"/>
        <v>0</v>
      </c>
      <c r="V1053" s="106">
        <f t="shared" si="1024"/>
        <v>0</v>
      </c>
      <c r="W1053" s="106">
        <f t="shared" si="1024"/>
        <v>0</v>
      </c>
      <c r="X1053" s="106">
        <f t="shared" si="1024"/>
        <v>0</v>
      </c>
      <c r="Y1053" s="106">
        <f t="shared" si="1024"/>
        <v>0</v>
      </c>
      <c r="Z1053" s="106">
        <f t="shared" si="1024"/>
        <v>0</v>
      </c>
      <c r="AA1053" s="296">
        <f t="shared" si="1017"/>
        <v>0</v>
      </c>
      <c r="AB1053" s="296">
        <f t="shared" si="869"/>
        <v>0</v>
      </c>
      <c r="AC1053" s="36" t="e">
        <f t="shared" si="1018"/>
        <v>#DIV/0!</v>
      </c>
    </row>
    <row r="1054" spans="1:29" hidden="1" x14ac:dyDescent="0.2">
      <c r="B1054" s="97" t="s">
        <v>2565</v>
      </c>
      <c r="C1054" s="98" t="s">
        <v>2564</v>
      </c>
      <c r="D1054" s="295"/>
      <c r="E1054" s="291">
        <f>SUM('ADICIONES  2018'!C1054:K1054)</f>
        <v>0</v>
      </c>
      <c r="F1054" s="295"/>
      <c r="G1054" s="295"/>
      <c r="H1054" s="295"/>
      <c r="I1054" s="295"/>
      <c r="J1054" s="295"/>
      <c r="K1054" s="292">
        <f t="shared" si="1014"/>
        <v>0</v>
      </c>
      <c r="L1054" s="295"/>
      <c r="M1054" s="295"/>
      <c r="N1054" s="295"/>
      <c r="O1054" s="295"/>
      <c r="P1054" s="295"/>
      <c r="Q1054" s="295"/>
      <c r="R1054" s="292">
        <f t="shared" si="1005"/>
        <v>0</v>
      </c>
      <c r="S1054" s="295"/>
      <c r="T1054" s="295"/>
      <c r="U1054" s="295"/>
      <c r="V1054" s="295"/>
      <c r="W1054" s="295"/>
      <c r="X1054" s="295"/>
      <c r="Y1054" s="295"/>
      <c r="Z1054" s="295"/>
      <c r="AA1054" s="292">
        <f t="shared" si="1017"/>
        <v>0</v>
      </c>
      <c r="AB1054" s="292">
        <f t="shared" si="869"/>
        <v>0</v>
      </c>
      <c r="AC1054" s="37" t="e">
        <f t="shared" si="1018"/>
        <v>#DIV/0!</v>
      </c>
    </row>
    <row r="1055" spans="1:29" s="79" customFormat="1" ht="31.5" x14ac:dyDescent="0.2">
      <c r="A1055" s="412"/>
      <c r="B1055" s="111" t="s">
        <v>857</v>
      </c>
      <c r="C1055" s="107" t="s">
        <v>130</v>
      </c>
      <c r="D1055" s="106">
        <f>+D1056</f>
        <v>50000000</v>
      </c>
      <c r="E1055" s="106">
        <f>SUM('ADICIONES  2018'!C1055:K1055)</f>
        <v>0</v>
      </c>
      <c r="F1055" s="106">
        <f t="shared" ref="F1055:J1055" si="1025">+F1056</f>
        <v>0</v>
      </c>
      <c r="G1055" s="106">
        <f t="shared" si="1025"/>
        <v>0</v>
      </c>
      <c r="H1055" s="106">
        <f t="shared" si="1025"/>
        <v>0</v>
      </c>
      <c r="I1055" s="106">
        <f t="shared" si="1025"/>
        <v>0</v>
      </c>
      <c r="J1055" s="106">
        <f t="shared" si="1025"/>
        <v>0</v>
      </c>
      <c r="K1055" s="290">
        <f t="shared" si="949"/>
        <v>50000000</v>
      </c>
      <c r="L1055" s="106">
        <f t="shared" ref="L1055:Q1055" si="1026">+L1056</f>
        <v>15838129.050000001</v>
      </c>
      <c r="M1055" s="106">
        <f t="shared" si="1026"/>
        <v>15471994.060000001</v>
      </c>
      <c r="N1055" s="106">
        <f t="shared" si="1026"/>
        <v>11139898.43</v>
      </c>
      <c r="O1055" s="106">
        <f t="shared" si="1026"/>
        <v>12852022.08</v>
      </c>
      <c r="P1055" s="106">
        <f t="shared" si="1026"/>
        <v>14292860.310000001</v>
      </c>
      <c r="Q1055" s="106">
        <f t="shared" si="1026"/>
        <v>16772832.619999999</v>
      </c>
      <c r="R1055" s="290">
        <f>SUM(L1055:Q1055)</f>
        <v>86367736.549999997</v>
      </c>
      <c r="S1055" s="106">
        <f t="shared" ref="S1055:Z1055" si="1027">+S1056</f>
        <v>13054028</v>
      </c>
      <c r="T1055" s="106">
        <f t="shared" si="1027"/>
        <v>13534569.65</v>
      </c>
      <c r="U1055" s="106">
        <f t="shared" si="1027"/>
        <v>13690988.820000008</v>
      </c>
      <c r="V1055" s="106">
        <f t="shared" si="1027"/>
        <v>0</v>
      </c>
      <c r="W1055" s="106">
        <f t="shared" si="1027"/>
        <v>0</v>
      </c>
      <c r="X1055" s="106">
        <f t="shared" si="1027"/>
        <v>0</v>
      </c>
      <c r="Y1055" s="106">
        <f t="shared" si="1027"/>
        <v>0</v>
      </c>
      <c r="Z1055" s="106">
        <f t="shared" si="1027"/>
        <v>0</v>
      </c>
      <c r="AA1055" s="290">
        <f t="shared" si="999"/>
        <v>40279586.470000006</v>
      </c>
      <c r="AB1055" s="290">
        <f t="shared" si="869"/>
        <v>126647323.02000001</v>
      </c>
      <c r="AC1055" s="105">
        <f t="shared" si="865"/>
        <v>2.5329464604000003</v>
      </c>
    </row>
    <row r="1056" spans="1:29" ht="28.5" x14ac:dyDescent="0.2">
      <c r="B1056" s="97" t="s">
        <v>858</v>
      </c>
      <c r="C1056" s="98" t="s">
        <v>131</v>
      </c>
      <c r="D1056" s="295">
        <v>50000000</v>
      </c>
      <c r="E1056" s="291">
        <f>SUM('ADICIONES  2018'!C1056:K1056)</f>
        <v>0</v>
      </c>
      <c r="F1056" s="295"/>
      <c r="G1056" s="295"/>
      <c r="H1056" s="295"/>
      <c r="I1056" s="295"/>
      <c r="J1056" s="295"/>
      <c r="K1056" s="292">
        <f t="shared" si="949"/>
        <v>50000000</v>
      </c>
      <c r="L1056" s="295">
        <v>15838129.050000001</v>
      </c>
      <c r="M1056" s="295">
        <v>15471994.060000001</v>
      </c>
      <c r="N1056" s="295">
        <v>11139898.43</v>
      </c>
      <c r="O1056" s="295">
        <v>12852022.08</v>
      </c>
      <c r="P1056" s="295">
        <v>14292860.310000001</v>
      </c>
      <c r="Q1056" s="295">
        <v>16772832.619999999</v>
      </c>
      <c r="R1056" s="292">
        <f t="shared" ref="R1056:R1100" si="1028">SUM(L1056:Q1056)</f>
        <v>86367736.549999997</v>
      </c>
      <c r="S1056" s="295">
        <v>13054028</v>
      </c>
      <c r="T1056" s="295">
        <v>13534569.65</v>
      </c>
      <c r="U1056" s="295">
        <v>13690988.820000008</v>
      </c>
      <c r="V1056" s="295"/>
      <c r="W1056" s="295"/>
      <c r="X1056" s="295"/>
      <c r="Y1056" s="295"/>
      <c r="Z1056" s="295"/>
      <c r="AA1056" s="292">
        <f t="shared" si="999"/>
        <v>40279586.470000006</v>
      </c>
      <c r="AB1056" s="292">
        <f t="shared" si="869"/>
        <v>126647323.02000001</v>
      </c>
      <c r="AC1056" s="37">
        <f t="shared" si="865"/>
        <v>2.5329464604000003</v>
      </c>
    </row>
    <row r="1057" spans="1:29" s="5" customFormat="1" ht="15.75" x14ac:dyDescent="0.2">
      <c r="A1057" s="159"/>
      <c r="B1057" s="111" t="s">
        <v>2566</v>
      </c>
      <c r="C1057" s="107" t="s">
        <v>2567</v>
      </c>
      <c r="D1057" s="106">
        <f>+D1058</f>
        <v>0</v>
      </c>
      <c r="E1057" s="106">
        <f>SUM('ADICIONES  2018'!C1057:K1057)</f>
        <v>0</v>
      </c>
      <c r="F1057" s="106">
        <f t="shared" ref="F1057:J1057" si="1029">+F1058</f>
        <v>0</v>
      </c>
      <c r="G1057" s="106">
        <f t="shared" si="1029"/>
        <v>0</v>
      </c>
      <c r="H1057" s="106">
        <f t="shared" si="1029"/>
        <v>0</v>
      </c>
      <c r="I1057" s="106">
        <f t="shared" si="1029"/>
        <v>0</v>
      </c>
      <c r="J1057" s="106">
        <f t="shared" si="1029"/>
        <v>0</v>
      </c>
      <c r="K1057" s="296">
        <f t="shared" si="949"/>
        <v>0</v>
      </c>
      <c r="L1057" s="106">
        <f t="shared" ref="L1057:Q1057" si="1030">+L1058</f>
        <v>0</v>
      </c>
      <c r="M1057" s="106">
        <f t="shared" si="1030"/>
        <v>0</v>
      </c>
      <c r="N1057" s="106">
        <f t="shared" si="1030"/>
        <v>0</v>
      </c>
      <c r="O1057" s="106">
        <f t="shared" si="1030"/>
        <v>0</v>
      </c>
      <c r="P1057" s="106">
        <f t="shared" si="1030"/>
        <v>0</v>
      </c>
      <c r="Q1057" s="106">
        <f t="shared" si="1030"/>
        <v>0</v>
      </c>
      <c r="R1057" s="296">
        <f t="shared" si="1028"/>
        <v>0</v>
      </c>
      <c r="S1057" s="106">
        <f t="shared" ref="S1057:Z1057" si="1031">+S1058</f>
        <v>0</v>
      </c>
      <c r="T1057" s="106">
        <f t="shared" si="1031"/>
        <v>8284348</v>
      </c>
      <c r="U1057" s="106">
        <f t="shared" si="1031"/>
        <v>1763602</v>
      </c>
      <c r="V1057" s="106">
        <f t="shared" si="1031"/>
        <v>0</v>
      </c>
      <c r="W1057" s="106">
        <f t="shared" si="1031"/>
        <v>0</v>
      </c>
      <c r="X1057" s="106">
        <f t="shared" si="1031"/>
        <v>0</v>
      </c>
      <c r="Y1057" s="106">
        <f t="shared" si="1031"/>
        <v>0</v>
      </c>
      <c r="Z1057" s="106">
        <f t="shared" si="1031"/>
        <v>0</v>
      </c>
      <c r="AA1057" s="290">
        <f t="shared" si="999"/>
        <v>10047950</v>
      </c>
      <c r="AB1057" s="290">
        <f t="shared" si="869"/>
        <v>10047950</v>
      </c>
      <c r="AC1057" s="105">
        <v>0</v>
      </c>
    </row>
    <row r="1058" spans="1:29" x14ac:dyDescent="0.2">
      <c r="B1058" s="97" t="s">
        <v>2568</v>
      </c>
      <c r="C1058" s="98" t="s">
        <v>2567</v>
      </c>
      <c r="D1058" s="295"/>
      <c r="E1058" s="291">
        <f>SUM('ADICIONES  2018'!C1058:K1058)</f>
        <v>0</v>
      </c>
      <c r="F1058" s="295"/>
      <c r="G1058" s="295"/>
      <c r="H1058" s="295"/>
      <c r="I1058" s="295"/>
      <c r="J1058" s="295"/>
      <c r="K1058" s="292">
        <f t="shared" si="949"/>
        <v>0</v>
      </c>
      <c r="L1058" s="295"/>
      <c r="M1058" s="295"/>
      <c r="N1058" s="295"/>
      <c r="O1058" s="295"/>
      <c r="P1058" s="295"/>
      <c r="Q1058" s="295"/>
      <c r="R1058" s="292">
        <f t="shared" si="1028"/>
        <v>0</v>
      </c>
      <c r="S1058" s="295"/>
      <c r="T1058" s="295">
        <v>8284348</v>
      </c>
      <c r="U1058" s="295">
        <v>1763602</v>
      </c>
      <c r="V1058" s="295"/>
      <c r="W1058" s="295"/>
      <c r="X1058" s="295"/>
      <c r="Y1058" s="295"/>
      <c r="Z1058" s="295"/>
      <c r="AA1058" s="292">
        <f t="shared" si="999"/>
        <v>10047950</v>
      </c>
      <c r="AB1058" s="292">
        <f t="shared" si="869"/>
        <v>10047950</v>
      </c>
      <c r="AC1058" s="37">
        <v>0</v>
      </c>
    </row>
    <row r="1059" spans="1:29" s="5" customFormat="1" ht="31.5" x14ac:dyDescent="0.2">
      <c r="A1059" s="159"/>
      <c r="B1059" s="111" t="s">
        <v>2569</v>
      </c>
      <c r="C1059" s="107" t="s">
        <v>2570</v>
      </c>
      <c r="D1059" s="106">
        <f>+D1060</f>
        <v>0</v>
      </c>
      <c r="E1059" s="106">
        <f>SUM('ADICIONES  2018'!C1059:K1059)</f>
        <v>0</v>
      </c>
      <c r="F1059" s="106">
        <f t="shared" ref="F1059:J1059" si="1032">+F1060</f>
        <v>0</v>
      </c>
      <c r="G1059" s="106">
        <f t="shared" si="1032"/>
        <v>0</v>
      </c>
      <c r="H1059" s="106">
        <f t="shared" si="1032"/>
        <v>0</v>
      </c>
      <c r="I1059" s="106">
        <f t="shared" si="1032"/>
        <v>0</v>
      </c>
      <c r="J1059" s="106">
        <f t="shared" si="1032"/>
        <v>0</v>
      </c>
      <c r="K1059" s="296">
        <f t="shared" si="949"/>
        <v>0</v>
      </c>
      <c r="L1059" s="106">
        <f t="shared" ref="L1059:Q1059" si="1033">+L1060</f>
        <v>0</v>
      </c>
      <c r="M1059" s="106">
        <f t="shared" si="1033"/>
        <v>0</v>
      </c>
      <c r="N1059" s="106">
        <f t="shared" si="1033"/>
        <v>0</v>
      </c>
      <c r="O1059" s="106">
        <f t="shared" si="1033"/>
        <v>0</v>
      </c>
      <c r="P1059" s="106">
        <f t="shared" si="1033"/>
        <v>0</v>
      </c>
      <c r="Q1059" s="106">
        <f t="shared" si="1033"/>
        <v>0</v>
      </c>
      <c r="R1059" s="296">
        <f t="shared" si="1028"/>
        <v>0</v>
      </c>
      <c r="S1059" s="106">
        <f t="shared" ref="S1059:Z1059" si="1034">+S1060</f>
        <v>0</v>
      </c>
      <c r="T1059" s="106">
        <f t="shared" si="1034"/>
        <v>37631906</v>
      </c>
      <c r="U1059" s="106">
        <f t="shared" si="1034"/>
        <v>8393245</v>
      </c>
      <c r="V1059" s="106">
        <f t="shared" si="1034"/>
        <v>0</v>
      </c>
      <c r="W1059" s="106">
        <f t="shared" si="1034"/>
        <v>0</v>
      </c>
      <c r="X1059" s="106">
        <f t="shared" si="1034"/>
        <v>0</v>
      </c>
      <c r="Y1059" s="106">
        <f t="shared" si="1034"/>
        <v>0</v>
      </c>
      <c r="Z1059" s="106">
        <f t="shared" si="1034"/>
        <v>0</v>
      </c>
      <c r="AA1059" s="290">
        <f t="shared" si="999"/>
        <v>46025151</v>
      </c>
      <c r="AB1059" s="290">
        <f t="shared" si="869"/>
        <v>46025151</v>
      </c>
      <c r="AC1059" s="105">
        <v>0</v>
      </c>
    </row>
    <row r="1060" spans="1:29" ht="28.5" x14ac:dyDescent="0.2">
      <c r="B1060" s="97" t="s">
        <v>2571</v>
      </c>
      <c r="C1060" s="98" t="s">
        <v>2570</v>
      </c>
      <c r="D1060" s="295"/>
      <c r="E1060" s="291">
        <f>SUM('ADICIONES  2018'!C1060:K1060)</f>
        <v>0</v>
      </c>
      <c r="F1060" s="295"/>
      <c r="G1060" s="295"/>
      <c r="H1060" s="295"/>
      <c r="I1060" s="295"/>
      <c r="J1060" s="295"/>
      <c r="K1060" s="292">
        <f t="shared" si="949"/>
        <v>0</v>
      </c>
      <c r="L1060" s="295"/>
      <c r="M1060" s="295"/>
      <c r="N1060" s="295"/>
      <c r="O1060" s="295"/>
      <c r="P1060" s="295"/>
      <c r="Q1060" s="295"/>
      <c r="R1060" s="292">
        <f t="shared" si="1028"/>
        <v>0</v>
      </c>
      <c r="S1060" s="295"/>
      <c r="T1060" s="295">
        <v>37631906</v>
      </c>
      <c r="U1060" s="295">
        <v>8393245</v>
      </c>
      <c r="V1060" s="295"/>
      <c r="W1060" s="295"/>
      <c r="X1060" s="295"/>
      <c r="Y1060" s="295"/>
      <c r="Z1060" s="295"/>
      <c r="AA1060" s="292">
        <f t="shared" si="999"/>
        <v>46025151</v>
      </c>
      <c r="AB1060" s="292">
        <f t="shared" si="869"/>
        <v>46025151</v>
      </c>
      <c r="AC1060" s="37">
        <v>0</v>
      </c>
    </row>
    <row r="1061" spans="1:29" s="5" customFormat="1" ht="31.5" hidden="1" x14ac:dyDescent="0.2">
      <c r="A1061" s="159"/>
      <c r="B1061" s="111" t="s">
        <v>2572</v>
      </c>
      <c r="C1061" s="107" t="s">
        <v>2573</v>
      </c>
      <c r="D1061" s="106">
        <f>+D1062</f>
        <v>0</v>
      </c>
      <c r="E1061" s="106">
        <f>SUM('ADICIONES  2018'!C1061:K1061)</f>
        <v>0</v>
      </c>
      <c r="F1061" s="106">
        <f t="shared" ref="F1061:J1061" si="1035">+F1062</f>
        <v>0</v>
      </c>
      <c r="G1061" s="106">
        <f t="shared" si="1035"/>
        <v>0</v>
      </c>
      <c r="H1061" s="106">
        <f t="shared" si="1035"/>
        <v>0</v>
      </c>
      <c r="I1061" s="106">
        <f t="shared" si="1035"/>
        <v>0</v>
      </c>
      <c r="J1061" s="106">
        <f t="shared" si="1035"/>
        <v>0</v>
      </c>
      <c r="K1061" s="296">
        <f t="shared" si="949"/>
        <v>0</v>
      </c>
      <c r="L1061" s="106">
        <f t="shared" ref="L1061:Q1061" si="1036">+L1062</f>
        <v>0</v>
      </c>
      <c r="M1061" s="106">
        <f t="shared" si="1036"/>
        <v>0</v>
      </c>
      <c r="N1061" s="106">
        <f t="shared" si="1036"/>
        <v>0</v>
      </c>
      <c r="O1061" s="106">
        <f t="shared" si="1036"/>
        <v>0</v>
      </c>
      <c r="P1061" s="106">
        <f t="shared" si="1036"/>
        <v>0</v>
      </c>
      <c r="Q1061" s="106">
        <f t="shared" si="1036"/>
        <v>0</v>
      </c>
      <c r="R1061" s="296">
        <f t="shared" si="1028"/>
        <v>0</v>
      </c>
      <c r="S1061" s="106">
        <f t="shared" ref="S1061:Z1061" si="1037">+S1062</f>
        <v>0</v>
      </c>
      <c r="T1061" s="106">
        <f t="shared" si="1037"/>
        <v>0</v>
      </c>
      <c r="U1061" s="106">
        <f t="shared" si="1037"/>
        <v>0</v>
      </c>
      <c r="V1061" s="106">
        <f t="shared" si="1037"/>
        <v>0</v>
      </c>
      <c r="W1061" s="106">
        <f t="shared" si="1037"/>
        <v>0</v>
      </c>
      <c r="X1061" s="106">
        <f t="shared" si="1037"/>
        <v>0</v>
      </c>
      <c r="Y1061" s="106">
        <f t="shared" si="1037"/>
        <v>0</v>
      </c>
      <c r="Z1061" s="106">
        <f t="shared" si="1037"/>
        <v>0</v>
      </c>
      <c r="AA1061" s="290">
        <f t="shared" si="999"/>
        <v>0</v>
      </c>
      <c r="AB1061" s="290">
        <f t="shared" si="869"/>
        <v>0</v>
      </c>
      <c r="AC1061" s="105" t="e">
        <f t="shared" ref="AC1061:AC1076" si="1038">+AB1061/K1061</f>
        <v>#DIV/0!</v>
      </c>
    </row>
    <row r="1062" spans="1:29" hidden="1" x14ac:dyDescent="0.2">
      <c r="B1062" s="97" t="s">
        <v>2574</v>
      </c>
      <c r="C1062" s="98" t="s">
        <v>2573</v>
      </c>
      <c r="D1062" s="295"/>
      <c r="E1062" s="291">
        <f>SUM('ADICIONES  2018'!C1062:K1062)</f>
        <v>0</v>
      </c>
      <c r="F1062" s="295"/>
      <c r="G1062" s="295"/>
      <c r="H1062" s="295"/>
      <c r="I1062" s="295"/>
      <c r="J1062" s="295"/>
      <c r="K1062" s="292">
        <f t="shared" si="949"/>
        <v>0</v>
      </c>
      <c r="L1062" s="295"/>
      <c r="M1062" s="295"/>
      <c r="N1062" s="295"/>
      <c r="O1062" s="295"/>
      <c r="P1062" s="295"/>
      <c r="Q1062" s="295"/>
      <c r="R1062" s="292">
        <f t="shared" si="1028"/>
        <v>0</v>
      </c>
      <c r="S1062" s="295"/>
      <c r="T1062" s="295"/>
      <c r="U1062" s="295"/>
      <c r="V1062" s="295"/>
      <c r="W1062" s="295"/>
      <c r="X1062" s="295"/>
      <c r="Y1062" s="295"/>
      <c r="Z1062" s="295"/>
      <c r="AA1062" s="292">
        <f t="shared" si="999"/>
        <v>0</v>
      </c>
      <c r="AB1062" s="292">
        <f t="shared" si="869"/>
        <v>0</v>
      </c>
      <c r="AC1062" s="37" t="e">
        <f t="shared" si="1038"/>
        <v>#DIV/0!</v>
      </c>
    </row>
    <row r="1063" spans="1:29" s="5" customFormat="1" ht="31.5" x14ac:dyDescent="0.2">
      <c r="A1063" s="159"/>
      <c r="B1063" s="111" t="s">
        <v>2575</v>
      </c>
      <c r="C1063" s="107" t="s">
        <v>2576</v>
      </c>
      <c r="D1063" s="106">
        <f>+D1064</f>
        <v>0</v>
      </c>
      <c r="E1063" s="106">
        <f>SUM('ADICIONES  2018'!C1063:K1063)</f>
        <v>0</v>
      </c>
      <c r="F1063" s="106">
        <f t="shared" ref="F1063:J1063" si="1039">+F1064</f>
        <v>0</v>
      </c>
      <c r="G1063" s="106">
        <f t="shared" si="1039"/>
        <v>0</v>
      </c>
      <c r="H1063" s="106">
        <f t="shared" si="1039"/>
        <v>0</v>
      </c>
      <c r="I1063" s="106">
        <f t="shared" si="1039"/>
        <v>0</v>
      </c>
      <c r="J1063" s="106">
        <f t="shared" si="1039"/>
        <v>0</v>
      </c>
      <c r="K1063" s="296">
        <f t="shared" si="949"/>
        <v>0</v>
      </c>
      <c r="L1063" s="106">
        <f t="shared" ref="L1063:Q1063" si="1040">+L1064</f>
        <v>0</v>
      </c>
      <c r="M1063" s="106">
        <f t="shared" si="1040"/>
        <v>0</v>
      </c>
      <c r="N1063" s="106">
        <f t="shared" si="1040"/>
        <v>0</v>
      </c>
      <c r="O1063" s="106">
        <f t="shared" si="1040"/>
        <v>0</v>
      </c>
      <c r="P1063" s="106">
        <f t="shared" si="1040"/>
        <v>0</v>
      </c>
      <c r="Q1063" s="106">
        <f t="shared" si="1040"/>
        <v>0</v>
      </c>
      <c r="R1063" s="296">
        <f t="shared" si="1028"/>
        <v>0</v>
      </c>
      <c r="S1063" s="106">
        <f t="shared" ref="S1063:Z1063" si="1041">+S1064</f>
        <v>0</v>
      </c>
      <c r="T1063" s="106">
        <f t="shared" si="1041"/>
        <v>0</v>
      </c>
      <c r="U1063" s="106">
        <f t="shared" si="1041"/>
        <v>373069</v>
      </c>
      <c r="V1063" s="106">
        <f t="shared" si="1041"/>
        <v>0</v>
      </c>
      <c r="W1063" s="106">
        <f t="shared" si="1041"/>
        <v>0</v>
      </c>
      <c r="X1063" s="106">
        <f t="shared" si="1041"/>
        <v>0</v>
      </c>
      <c r="Y1063" s="106">
        <f t="shared" si="1041"/>
        <v>0</v>
      </c>
      <c r="Z1063" s="106">
        <f t="shared" si="1041"/>
        <v>0</v>
      </c>
      <c r="AA1063" s="290">
        <f t="shared" si="999"/>
        <v>373069</v>
      </c>
      <c r="AB1063" s="290">
        <f t="shared" si="869"/>
        <v>373069</v>
      </c>
      <c r="AC1063" s="105">
        <v>0</v>
      </c>
    </row>
    <row r="1064" spans="1:29" ht="28.5" x14ac:dyDescent="0.2">
      <c r="B1064" s="97" t="s">
        <v>2577</v>
      </c>
      <c r="C1064" s="98" t="s">
        <v>2576</v>
      </c>
      <c r="D1064" s="295"/>
      <c r="E1064" s="291">
        <f>SUM('ADICIONES  2018'!C1064:K1064)</f>
        <v>0</v>
      </c>
      <c r="F1064" s="295"/>
      <c r="G1064" s="295"/>
      <c r="H1064" s="295"/>
      <c r="I1064" s="295"/>
      <c r="J1064" s="295"/>
      <c r="K1064" s="292">
        <f t="shared" si="949"/>
        <v>0</v>
      </c>
      <c r="L1064" s="295"/>
      <c r="M1064" s="295"/>
      <c r="N1064" s="295"/>
      <c r="O1064" s="295"/>
      <c r="P1064" s="295"/>
      <c r="Q1064" s="295"/>
      <c r="R1064" s="292">
        <f t="shared" si="1028"/>
        <v>0</v>
      </c>
      <c r="S1064" s="295"/>
      <c r="T1064" s="295"/>
      <c r="U1064" s="295">
        <v>373069</v>
      </c>
      <c r="V1064" s="295"/>
      <c r="W1064" s="295"/>
      <c r="X1064" s="295"/>
      <c r="Y1064" s="295"/>
      <c r="Z1064" s="295"/>
      <c r="AA1064" s="292">
        <f t="shared" si="999"/>
        <v>373069</v>
      </c>
      <c r="AB1064" s="292">
        <f t="shared" si="869"/>
        <v>373069</v>
      </c>
      <c r="AC1064" s="37">
        <v>0</v>
      </c>
    </row>
    <row r="1065" spans="1:29" s="5" customFormat="1" ht="31.5" x14ac:dyDescent="0.2">
      <c r="A1065" s="159"/>
      <c r="B1065" s="111" t="s">
        <v>2578</v>
      </c>
      <c r="C1065" s="107" t="s">
        <v>2579</v>
      </c>
      <c r="D1065" s="106">
        <f>+D1066</f>
        <v>0</v>
      </c>
      <c r="E1065" s="106">
        <f>SUM('ADICIONES  2018'!C1065:K1065)</f>
        <v>0</v>
      </c>
      <c r="F1065" s="106">
        <f t="shared" ref="F1065:J1065" si="1042">+F1066</f>
        <v>0</v>
      </c>
      <c r="G1065" s="106">
        <f t="shared" si="1042"/>
        <v>0</v>
      </c>
      <c r="H1065" s="106">
        <f t="shared" si="1042"/>
        <v>0</v>
      </c>
      <c r="I1065" s="106">
        <f t="shared" si="1042"/>
        <v>0</v>
      </c>
      <c r="J1065" s="106">
        <f t="shared" si="1042"/>
        <v>0</v>
      </c>
      <c r="K1065" s="296">
        <f t="shared" si="949"/>
        <v>0</v>
      </c>
      <c r="L1065" s="106">
        <f t="shared" ref="L1065:Q1065" si="1043">+L1066</f>
        <v>0</v>
      </c>
      <c r="M1065" s="106">
        <f t="shared" si="1043"/>
        <v>0</v>
      </c>
      <c r="N1065" s="106">
        <f t="shared" si="1043"/>
        <v>0</v>
      </c>
      <c r="O1065" s="106">
        <f t="shared" si="1043"/>
        <v>0</v>
      </c>
      <c r="P1065" s="106">
        <f t="shared" si="1043"/>
        <v>0</v>
      </c>
      <c r="Q1065" s="106">
        <f t="shared" si="1043"/>
        <v>0</v>
      </c>
      <c r="R1065" s="296">
        <f t="shared" si="1028"/>
        <v>0</v>
      </c>
      <c r="S1065" s="106">
        <f t="shared" ref="S1065:Z1065" si="1044">+S1066</f>
        <v>0</v>
      </c>
      <c r="T1065" s="106">
        <f t="shared" si="1044"/>
        <v>132558.1</v>
      </c>
      <c r="U1065" s="106">
        <f t="shared" si="1044"/>
        <v>881785.27</v>
      </c>
      <c r="V1065" s="106">
        <f t="shared" si="1044"/>
        <v>0</v>
      </c>
      <c r="W1065" s="106">
        <f t="shared" si="1044"/>
        <v>0</v>
      </c>
      <c r="X1065" s="106">
        <f t="shared" si="1044"/>
        <v>0</v>
      </c>
      <c r="Y1065" s="106">
        <f t="shared" si="1044"/>
        <v>0</v>
      </c>
      <c r="Z1065" s="106">
        <f t="shared" si="1044"/>
        <v>0</v>
      </c>
      <c r="AA1065" s="290">
        <f t="shared" si="999"/>
        <v>1014343.37</v>
      </c>
      <c r="AB1065" s="290">
        <f t="shared" si="869"/>
        <v>1014343.37</v>
      </c>
      <c r="AC1065" s="105">
        <v>0</v>
      </c>
    </row>
    <row r="1066" spans="1:29" ht="28.5" x14ac:dyDescent="0.2">
      <c r="B1066" s="97" t="s">
        <v>2580</v>
      </c>
      <c r="C1066" s="98" t="s">
        <v>2579</v>
      </c>
      <c r="D1066" s="295"/>
      <c r="E1066" s="291">
        <f>SUM('ADICIONES  2018'!C1066:K1066)</f>
        <v>0</v>
      </c>
      <c r="F1066" s="295"/>
      <c r="G1066" s="295"/>
      <c r="H1066" s="295"/>
      <c r="I1066" s="295"/>
      <c r="J1066" s="295"/>
      <c r="K1066" s="292">
        <f t="shared" si="949"/>
        <v>0</v>
      </c>
      <c r="L1066" s="295"/>
      <c r="M1066" s="295"/>
      <c r="N1066" s="295"/>
      <c r="O1066" s="295"/>
      <c r="P1066" s="295"/>
      <c r="Q1066" s="295"/>
      <c r="R1066" s="292">
        <f t="shared" si="1028"/>
        <v>0</v>
      </c>
      <c r="S1066" s="295"/>
      <c r="T1066" s="295">
        <v>132558.1</v>
      </c>
      <c r="U1066" s="295">
        <v>881785.27</v>
      </c>
      <c r="V1066" s="295"/>
      <c r="W1066" s="295"/>
      <c r="X1066" s="295"/>
      <c r="Y1066" s="295"/>
      <c r="Z1066" s="295"/>
      <c r="AA1066" s="292">
        <f t="shared" si="999"/>
        <v>1014343.37</v>
      </c>
      <c r="AB1066" s="292">
        <f t="shared" si="869"/>
        <v>1014343.37</v>
      </c>
      <c r="AC1066" s="37">
        <v>0</v>
      </c>
    </row>
    <row r="1067" spans="1:29" s="5" customFormat="1" ht="47.25" hidden="1" x14ac:dyDescent="0.2">
      <c r="A1067" s="159"/>
      <c r="B1067" s="111" t="s">
        <v>2581</v>
      </c>
      <c r="C1067" s="107" t="s">
        <v>2582</v>
      </c>
      <c r="D1067" s="106">
        <f>+D1068</f>
        <v>0</v>
      </c>
      <c r="E1067" s="106">
        <f>SUM('ADICIONES  2018'!C1067:K1067)</f>
        <v>0</v>
      </c>
      <c r="F1067" s="106">
        <f t="shared" ref="F1067:J1067" si="1045">+F1068</f>
        <v>0</v>
      </c>
      <c r="G1067" s="106">
        <f t="shared" si="1045"/>
        <v>0</v>
      </c>
      <c r="H1067" s="106">
        <f t="shared" si="1045"/>
        <v>0</v>
      </c>
      <c r="I1067" s="106">
        <f t="shared" si="1045"/>
        <v>0</v>
      </c>
      <c r="J1067" s="106">
        <f t="shared" si="1045"/>
        <v>0</v>
      </c>
      <c r="K1067" s="296">
        <f t="shared" si="949"/>
        <v>0</v>
      </c>
      <c r="L1067" s="106">
        <f t="shared" ref="L1067:Q1067" si="1046">+L1068</f>
        <v>0</v>
      </c>
      <c r="M1067" s="106">
        <f t="shared" si="1046"/>
        <v>0</v>
      </c>
      <c r="N1067" s="106">
        <f t="shared" si="1046"/>
        <v>0</v>
      </c>
      <c r="O1067" s="106">
        <f t="shared" si="1046"/>
        <v>0</v>
      </c>
      <c r="P1067" s="106">
        <f t="shared" si="1046"/>
        <v>0</v>
      </c>
      <c r="Q1067" s="106">
        <f t="shared" si="1046"/>
        <v>0</v>
      </c>
      <c r="R1067" s="296">
        <f t="shared" si="1028"/>
        <v>0</v>
      </c>
      <c r="S1067" s="106">
        <f t="shared" ref="S1067:Z1067" si="1047">+S1068</f>
        <v>0</v>
      </c>
      <c r="T1067" s="106">
        <f t="shared" si="1047"/>
        <v>0</v>
      </c>
      <c r="U1067" s="106">
        <f t="shared" si="1047"/>
        <v>0</v>
      </c>
      <c r="V1067" s="106">
        <f t="shared" si="1047"/>
        <v>0</v>
      </c>
      <c r="W1067" s="106">
        <f t="shared" si="1047"/>
        <v>0</v>
      </c>
      <c r="X1067" s="106">
        <f t="shared" si="1047"/>
        <v>0</v>
      </c>
      <c r="Y1067" s="106">
        <f t="shared" si="1047"/>
        <v>0</v>
      </c>
      <c r="Z1067" s="106">
        <f t="shared" si="1047"/>
        <v>0</v>
      </c>
      <c r="AA1067" s="290">
        <f t="shared" si="999"/>
        <v>0</v>
      </c>
      <c r="AB1067" s="290">
        <f t="shared" si="869"/>
        <v>0</v>
      </c>
      <c r="AC1067" s="105" t="e">
        <f t="shared" si="1038"/>
        <v>#DIV/0!</v>
      </c>
    </row>
    <row r="1068" spans="1:29" ht="42.75" hidden="1" x14ac:dyDescent="0.2">
      <c r="B1068" s="97" t="s">
        <v>2583</v>
      </c>
      <c r="C1068" s="98" t="s">
        <v>2582</v>
      </c>
      <c r="D1068" s="295"/>
      <c r="E1068" s="291">
        <f>SUM('ADICIONES  2018'!C1068:K1068)</f>
        <v>0</v>
      </c>
      <c r="F1068" s="295"/>
      <c r="G1068" s="295"/>
      <c r="H1068" s="295"/>
      <c r="I1068" s="295"/>
      <c r="J1068" s="295"/>
      <c r="K1068" s="292">
        <f t="shared" si="949"/>
        <v>0</v>
      </c>
      <c r="L1068" s="295"/>
      <c r="M1068" s="295"/>
      <c r="N1068" s="295"/>
      <c r="O1068" s="295"/>
      <c r="P1068" s="295"/>
      <c r="Q1068" s="295"/>
      <c r="R1068" s="292">
        <f t="shared" si="1028"/>
        <v>0</v>
      </c>
      <c r="S1068" s="295"/>
      <c r="T1068" s="295"/>
      <c r="U1068" s="295">
        <v>0</v>
      </c>
      <c r="V1068" s="295"/>
      <c r="W1068" s="295"/>
      <c r="X1068" s="295"/>
      <c r="Y1068" s="295"/>
      <c r="Z1068" s="295"/>
      <c r="AA1068" s="294">
        <f t="shared" si="999"/>
        <v>0</v>
      </c>
      <c r="AB1068" s="294">
        <f t="shared" si="869"/>
        <v>0</v>
      </c>
      <c r="AC1068" s="115" t="e">
        <f t="shared" si="1038"/>
        <v>#DIV/0!</v>
      </c>
    </row>
    <row r="1069" spans="1:29" s="5" customFormat="1" ht="31.5" x14ac:dyDescent="0.2">
      <c r="A1069" s="159"/>
      <c r="B1069" s="111" t="s">
        <v>2584</v>
      </c>
      <c r="C1069" s="107" t="s">
        <v>2585</v>
      </c>
      <c r="D1069" s="106">
        <f>+D1070</f>
        <v>0</v>
      </c>
      <c r="E1069" s="106">
        <f>SUM('ADICIONES  2018'!C1069:K1069)</f>
        <v>0</v>
      </c>
      <c r="F1069" s="106">
        <f t="shared" ref="F1069:J1069" si="1048">+F1070</f>
        <v>0</v>
      </c>
      <c r="G1069" s="106">
        <f t="shared" si="1048"/>
        <v>0</v>
      </c>
      <c r="H1069" s="106">
        <f t="shared" si="1048"/>
        <v>0</v>
      </c>
      <c r="I1069" s="106">
        <f t="shared" si="1048"/>
        <v>0</v>
      </c>
      <c r="J1069" s="106">
        <f t="shared" si="1048"/>
        <v>0</v>
      </c>
      <c r="K1069" s="296">
        <f t="shared" si="949"/>
        <v>0</v>
      </c>
      <c r="L1069" s="106">
        <f t="shared" ref="L1069:Q1069" si="1049">+L1070</f>
        <v>0</v>
      </c>
      <c r="M1069" s="106">
        <f t="shared" si="1049"/>
        <v>0</v>
      </c>
      <c r="N1069" s="106">
        <f t="shared" si="1049"/>
        <v>0</v>
      </c>
      <c r="O1069" s="106">
        <f t="shared" si="1049"/>
        <v>0</v>
      </c>
      <c r="P1069" s="106">
        <f t="shared" si="1049"/>
        <v>0</v>
      </c>
      <c r="Q1069" s="106">
        <f t="shared" si="1049"/>
        <v>0</v>
      </c>
      <c r="R1069" s="296">
        <f t="shared" si="1028"/>
        <v>0</v>
      </c>
      <c r="S1069" s="106">
        <f t="shared" ref="S1069:Z1069" si="1050">+S1070</f>
        <v>0</v>
      </c>
      <c r="T1069" s="106">
        <f t="shared" si="1050"/>
        <v>0</v>
      </c>
      <c r="U1069" s="106">
        <f t="shared" si="1050"/>
        <v>36244028</v>
      </c>
      <c r="V1069" s="106">
        <f t="shared" si="1050"/>
        <v>0</v>
      </c>
      <c r="W1069" s="106">
        <f t="shared" si="1050"/>
        <v>0</v>
      </c>
      <c r="X1069" s="106">
        <f t="shared" si="1050"/>
        <v>0</v>
      </c>
      <c r="Y1069" s="106">
        <f t="shared" si="1050"/>
        <v>0</v>
      </c>
      <c r="Z1069" s="106">
        <f t="shared" si="1050"/>
        <v>0</v>
      </c>
      <c r="AA1069" s="290">
        <f t="shared" si="999"/>
        <v>36244028</v>
      </c>
      <c r="AB1069" s="290">
        <f t="shared" si="869"/>
        <v>36244028</v>
      </c>
      <c r="AC1069" s="105">
        <v>0</v>
      </c>
    </row>
    <row r="1070" spans="1:29" ht="28.5" x14ac:dyDescent="0.2">
      <c r="B1070" s="97" t="s">
        <v>2586</v>
      </c>
      <c r="C1070" s="98" t="s">
        <v>2585</v>
      </c>
      <c r="D1070" s="295"/>
      <c r="E1070" s="291">
        <f>SUM('ADICIONES  2018'!C1070:K1070)</f>
        <v>0</v>
      </c>
      <c r="F1070" s="295"/>
      <c r="G1070" s="295"/>
      <c r="H1070" s="295"/>
      <c r="I1070" s="295"/>
      <c r="J1070" s="295"/>
      <c r="K1070" s="292">
        <f t="shared" si="949"/>
        <v>0</v>
      </c>
      <c r="L1070" s="295"/>
      <c r="M1070" s="295"/>
      <c r="N1070" s="295"/>
      <c r="O1070" s="295"/>
      <c r="P1070" s="295"/>
      <c r="Q1070" s="295"/>
      <c r="R1070" s="292">
        <f t="shared" si="1028"/>
        <v>0</v>
      </c>
      <c r="S1070" s="295"/>
      <c r="T1070" s="295"/>
      <c r="U1070" s="295">
        <v>36244028</v>
      </c>
      <c r="V1070" s="295"/>
      <c r="W1070" s="295"/>
      <c r="X1070" s="295"/>
      <c r="Y1070" s="295"/>
      <c r="Z1070" s="295"/>
      <c r="AA1070" s="292">
        <f t="shared" si="999"/>
        <v>36244028</v>
      </c>
      <c r="AB1070" s="292">
        <f t="shared" si="869"/>
        <v>36244028</v>
      </c>
      <c r="AC1070" s="37">
        <v>0</v>
      </c>
    </row>
    <row r="1071" spans="1:29" s="5" customFormat="1" ht="31.5" x14ac:dyDescent="0.2">
      <c r="A1071" s="159"/>
      <c r="B1071" s="111" t="s">
        <v>2587</v>
      </c>
      <c r="C1071" s="107" t="s">
        <v>2588</v>
      </c>
      <c r="D1071" s="106">
        <f>+D1072</f>
        <v>0</v>
      </c>
      <c r="E1071" s="106">
        <f>SUM('ADICIONES  2018'!C1071:K1071)</f>
        <v>0</v>
      </c>
      <c r="F1071" s="106">
        <f t="shared" ref="F1071:J1071" si="1051">+F1072</f>
        <v>0</v>
      </c>
      <c r="G1071" s="106">
        <f t="shared" si="1051"/>
        <v>0</v>
      </c>
      <c r="H1071" s="106">
        <f t="shared" si="1051"/>
        <v>0</v>
      </c>
      <c r="I1071" s="106">
        <f t="shared" si="1051"/>
        <v>0</v>
      </c>
      <c r="J1071" s="106">
        <f t="shared" si="1051"/>
        <v>0</v>
      </c>
      <c r="K1071" s="296">
        <f t="shared" si="949"/>
        <v>0</v>
      </c>
      <c r="L1071" s="106">
        <f t="shared" ref="L1071:Q1071" si="1052">+L1072</f>
        <v>0</v>
      </c>
      <c r="M1071" s="106">
        <f t="shared" si="1052"/>
        <v>0</v>
      </c>
      <c r="N1071" s="106">
        <f t="shared" si="1052"/>
        <v>0</v>
      </c>
      <c r="O1071" s="106">
        <f t="shared" si="1052"/>
        <v>0</v>
      </c>
      <c r="P1071" s="106">
        <f t="shared" si="1052"/>
        <v>0</v>
      </c>
      <c r="Q1071" s="106">
        <f t="shared" si="1052"/>
        <v>0</v>
      </c>
      <c r="R1071" s="296">
        <f t="shared" si="1028"/>
        <v>0</v>
      </c>
      <c r="S1071" s="106">
        <f t="shared" ref="S1071:Z1071" si="1053">+S1072</f>
        <v>0</v>
      </c>
      <c r="T1071" s="106">
        <f t="shared" si="1053"/>
        <v>54500512.170000002</v>
      </c>
      <c r="U1071" s="106">
        <f t="shared" si="1053"/>
        <v>8365329.2399999946</v>
      </c>
      <c r="V1071" s="106">
        <f t="shared" si="1053"/>
        <v>0</v>
      </c>
      <c r="W1071" s="106">
        <f t="shared" si="1053"/>
        <v>0</v>
      </c>
      <c r="X1071" s="106">
        <f t="shared" si="1053"/>
        <v>0</v>
      </c>
      <c r="Y1071" s="106">
        <f t="shared" si="1053"/>
        <v>0</v>
      </c>
      <c r="Z1071" s="106">
        <f t="shared" si="1053"/>
        <v>0</v>
      </c>
      <c r="AA1071" s="290">
        <f t="shared" si="999"/>
        <v>62865841.409999996</v>
      </c>
      <c r="AB1071" s="290">
        <f t="shared" si="869"/>
        <v>62865841.409999996</v>
      </c>
      <c r="AC1071" s="105">
        <v>0</v>
      </c>
    </row>
    <row r="1072" spans="1:29" ht="28.5" x14ac:dyDescent="0.2">
      <c r="B1072" s="97" t="s">
        <v>2589</v>
      </c>
      <c r="C1072" s="98" t="s">
        <v>2588</v>
      </c>
      <c r="D1072" s="295"/>
      <c r="E1072" s="291">
        <f>SUM('ADICIONES  2018'!C1072:K1072)</f>
        <v>0</v>
      </c>
      <c r="F1072" s="295"/>
      <c r="G1072" s="295"/>
      <c r="H1072" s="295"/>
      <c r="I1072" s="295"/>
      <c r="J1072" s="295"/>
      <c r="K1072" s="292">
        <f t="shared" si="949"/>
        <v>0</v>
      </c>
      <c r="L1072" s="295"/>
      <c r="M1072" s="295"/>
      <c r="N1072" s="295"/>
      <c r="O1072" s="295"/>
      <c r="P1072" s="295"/>
      <c r="Q1072" s="295"/>
      <c r="R1072" s="292">
        <f t="shared" si="1028"/>
        <v>0</v>
      </c>
      <c r="S1072" s="295"/>
      <c r="T1072" s="295">
        <v>54500512.170000002</v>
      </c>
      <c r="U1072" s="295">
        <v>8365329.2399999946</v>
      </c>
      <c r="V1072" s="295"/>
      <c r="W1072" s="295"/>
      <c r="X1072" s="295"/>
      <c r="Y1072" s="295"/>
      <c r="Z1072" s="295"/>
      <c r="AA1072" s="292">
        <f t="shared" si="999"/>
        <v>62865841.409999996</v>
      </c>
      <c r="AB1072" s="292">
        <f t="shared" si="869"/>
        <v>62865841.409999996</v>
      </c>
      <c r="AC1072" s="37">
        <v>0</v>
      </c>
    </row>
    <row r="1073" spans="1:29" s="5" customFormat="1" ht="31.5" x14ac:dyDescent="0.2">
      <c r="A1073" s="159"/>
      <c r="B1073" s="111" t="s">
        <v>2590</v>
      </c>
      <c r="C1073" s="107" t="s">
        <v>2591</v>
      </c>
      <c r="D1073" s="106">
        <f>+D1074</f>
        <v>0</v>
      </c>
      <c r="E1073" s="106">
        <f>SUM('ADICIONES  2018'!C1073:K1073)</f>
        <v>0</v>
      </c>
      <c r="F1073" s="106">
        <f t="shared" ref="F1073:J1073" si="1054">+F1074</f>
        <v>0</v>
      </c>
      <c r="G1073" s="106">
        <f t="shared" si="1054"/>
        <v>0</v>
      </c>
      <c r="H1073" s="106">
        <f t="shared" si="1054"/>
        <v>0</v>
      </c>
      <c r="I1073" s="106">
        <f t="shared" si="1054"/>
        <v>0</v>
      </c>
      <c r="J1073" s="106">
        <f t="shared" si="1054"/>
        <v>0</v>
      </c>
      <c r="K1073" s="296">
        <f t="shared" si="949"/>
        <v>0</v>
      </c>
      <c r="L1073" s="106">
        <f t="shared" ref="L1073:Q1073" si="1055">+L1074</f>
        <v>0</v>
      </c>
      <c r="M1073" s="106">
        <f t="shared" si="1055"/>
        <v>0</v>
      </c>
      <c r="N1073" s="106">
        <f t="shared" si="1055"/>
        <v>0</v>
      </c>
      <c r="O1073" s="106">
        <f t="shared" si="1055"/>
        <v>0</v>
      </c>
      <c r="P1073" s="106">
        <f t="shared" si="1055"/>
        <v>0</v>
      </c>
      <c r="Q1073" s="106">
        <f t="shared" si="1055"/>
        <v>0</v>
      </c>
      <c r="R1073" s="296">
        <f t="shared" si="1028"/>
        <v>0</v>
      </c>
      <c r="S1073" s="106">
        <f t="shared" ref="S1073:Z1073" si="1056">+S1074</f>
        <v>0</v>
      </c>
      <c r="T1073" s="106">
        <f t="shared" si="1056"/>
        <v>20205616</v>
      </c>
      <c r="U1073" s="106">
        <f t="shared" si="1056"/>
        <v>3082640</v>
      </c>
      <c r="V1073" s="106">
        <f t="shared" si="1056"/>
        <v>0</v>
      </c>
      <c r="W1073" s="106">
        <f t="shared" si="1056"/>
        <v>0</v>
      </c>
      <c r="X1073" s="106">
        <f t="shared" si="1056"/>
        <v>0</v>
      </c>
      <c r="Y1073" s="106">
        <f t="shared" si="1056"/>
        <v>0</v>
      </c>
      <c r="Z1073" s="106">
        <f t="shared" si="1056"/>
        <v>0</v>
      </c>
      <c r="AA1073" s="290">
        <f t="shared" si="999"/>
        <v>23288256</v>
      </c>
      <c r="AB1073" s="290">
        <f t="shared" si="869"/>
        <v>23288256</v>
      </c>
      <c r="AC1073" s="105">
        <v>0</v>
      </c>
    </row>
    <row r="1074" spans="1:29" ht="28.5" x14ac:dyDescent="0.2">
      <c r="B1074" s="97" t="s">
        <v>2592</v>
      </c>
      <c r="C1074" s="98" t="s">
        <v>2591</v>
      </c>
      <c r="D1074" s="295"/>
      <c r="E1074" s="291">
        <f>SUM('ADICIONES  2018'!C1074:K1074)</f>
        <v>0</v>
      </c>
      <c r="F1074" s="295"/>
      <c r="G1074" s="295"/>
      <c r="H1074" s="295"/>
      <c r="I1074" s="295"/>
      <c r="J1074" s="295"/>
      <c r="K1074" s="292">
        <f t="shared" si="949"/>
        <v>0</v>
      </c>
      <c r="L1074" s="295"/>
      <c r="M1074" s="295"/>
      <c r="N1074" s="295"/>
      <c r="O1074" s="295"/>
      <c r="P1074" s="295"/>
      <c r="Q1074" s="295"/>
      <c r="R1074" s="292">
        <f t="shared" si="1028"/>
        <v>0</v>
      </c>
      <c r="S1074" s="295"/>
      <c r="T1074" s="295">
        <v>20205616</v>
      </c>
      <c r="U1074" s="295">
        <v>3082640</v>
      </c>
      <c r="V1074" s="295"/>
      <c r="W1074" s="295"/>
      <c r="X1074" s="295"/>
      <c r="Y1074" s="295"/>
      <c r="Z1074" s="295"/>
      <c r="AA1074" s="292">
        <f t="shared" si="999"/>
        <v>23288256</v>
      </c>
      <c r="AB1074" s="292">
        <f t="shared" si="869"/>
        <v>23288256</v>
      </c>
      <c r="AC1074" s="37">
        <v>0</v>
      </c>
    </row>
    <row r="1075" spans="1:29" s="5" customFormat="1" ht="31.5" hidden="1" x14ac:dyDescent="0.2">
      <c r="A1075" s="159"/>
      <c r="B1075" s="111" t="s">
        <v>2593</v>
      </c>
      <c r="C1075" s="107" t="s">
        <v>2594</v>
      </c>
      <c r="D1075" s="106">
        <f>+D1076</f>
        <v>0</v>
      </c>
      <c r="E1075" s="106">
        <f>SUM('ADICIONES  2018'!C1075:K1075)</f>
        <v>0</v>
      </c>
      <c r="F1075" s="106">
        <f t="shared" ref="F1075:J1075" si="1057">+F1076</f>
        <v>0</v>
      </c>
      <c r="G1075" s="106">
        <f t="shared" si="1057"/>
        <v>0</v>
      </c>
      <c r="H1075" s="106">
        <f t="shared" si="1057"/>
        <v>0</v>
      </c>
      <c r="I1075" s="106">
        <f t="shared" si="1057"/>
        <v>0</v>
      </c>
      <c r="J1075" s="106">
        <f t="shared" si="1057"/>
        <v>0</v>
      </c>
      <c r="K1075" s="296">
        <f t="shared" si="949"/>
        <v>0</v>
      </c>
      <c r="L1075" s="106">
        <f t="shared" ref="L1075:Q1075" si="1058">+L1076</f>
        <v>0</v>
      </c>
      <c r="M1075" s="106">
        <f t="shared" si="1058"/>
        <v>0</v>
      </c>
      <c r="N1075" s="106">
        <f t="shared" si="1058"/>
        <v>0</v>
      </c>
      <c r="O1075" s="106">
        <f t="shared" si="1058"/>
        <v>0</v>
      </c>
      <c r="P1075" s="106">
        <f t="shared" si="1058"/>
        <v>0</v>
      </c>
      <c r="Q1075" s="106">
        <f t="shared" si="1058"/>
        <v>0</v>
      </c>
      <c r="R1075" s="296">
        <f t="shared" si="1028"/>
        <v>0</v>
      </c>
      <c r="S1075" s="106">
        <f t="shared" ref="S1075:Z1075" si="1059">+S1076</f>
        <v>0</v>
      </c>
      <c r="T1075" s="106">
        <f t="shared" si="1059"/>
        <v>0</v>
      </c>
      <c r="U1075" s="106">
        <f t="shared" si="1059"/>
        <v>0</v>
      </c>
      <c r="V1075" s="106">
        <f t="shared" si="1059"/>
        <v>0</v>
      </c>
      <c r="W1075" s="106">
        <f t="shared" si="1059"/>
        <v>0</v>
      </c>
      <c r="X1075" s="106">
        <f t="shared" si="1059"/>
        <v>0</v>
      </c>
      <c r="Y1075" s="106">
        <f t="shared" si="1059"/>
        <v>0</v>
      </c>
      <c r="Z1075" s="106">
        <f t="shared" si="1059"/>
        <v>0</v>
      </c>
      <c r="AA1075" s="290">
        <f t="shared" si="999"/>
        <v>0</v>
      </c>
      <c r="AB1075" s="290">
        <f t="shared" si="869"/>
        <v>0</v>
      </c>
      <c r="AC1075" s="105" t="e">
        <f t="shared" si="1038"/>
        <v>#DIV/0!</v>
      </c>
    </row>
    <row r="1076" spans="1:29" ht="28.5" hidden="1" x14ac:dyDescent="0.2">
      <c r="B1076" s="97" t="s">
        <v>2595</v>
      </c>
      <c r="C1076" s="98" t="s">
        <v>2594</v>
      </c>
      <c r="D1076" s="295"/>
      <c r="E1076" s="291">
        <f>SUM('ADICIONES  2018'!C1076:K1076)</f>
        <v>0</v>
      </c>
      <c r="F1076" s="295"/>
      <c r="G1076" s="295"/>
      <c r="H1076" s="295"/>
      <c r="I1076" s="295"/>
      <c r="J1076" s="295"/>
      <c r="K1076" s="292">
        <f t="shared" si="949"/>
        <v>0</v>
      </c>
      <c r="L1076" s="295"/>
      <c r="M1076" s="295"/>
      <c r="N1076" s="295"/>
      <c r="O1076" s="295"/>
      <c r="P1076" s="295"/>
      <c r="Q1076" s="295"/>
      <c r="R1076" s="292">
        <f t="shared" si="1028"/>
        <v>0</v>
      </c>
      <c r="S1076" s="295"/>
      <c r="T1076" s="295"/>
      <c r="U1076" s="295"/>
      <c r="V1076" s="295"/>
      <c r="W1076" s="295"/>
      <c r="X1076" s="295"/>
      <c r="Y1076" s="295"/>
      <c r="Z1076" s="295"/>
      <c r="AA1076" s="292">
        <f t="shared" si="999"/>
        <v>0</v>
      </c>
      <c r="AB1076" s="292">
        <f t="shared" si="869"/>
        <v>0</v>
      </c>
      <c r="AC1076" s="37" t="e">
        <f t="shared" si="1038"/>
        <v>#DIV/0!</v>
      </c>
    </row>
    <row r="1077" spans="1:29" s="79" customFormat="1" ht="15.75" x14ac:dyDescent="0.2">
      <c r="A1077" s="412"/>
      <c r="B1077" s="111" t="s">
        <v>859</v>
      </c>
      <c r="C1077" s="107" t="s">
        <v>860</v>
      </c>
      <c r="D1077" s="106">
        <f>+D1078</f>
        <v>0</v>
      </c>
      <c r="E1077" s="106">
        <f>SUM('ADICIONES  2018'!C1077:K1077)</f>
        <v>0</v>
      </c>
      <c r="F1077" s="106">
        <f t="shared" ref="F1077:J1077" si="1060">+F1078</f>
        <v>0</v>
      </c>
      <c r="G1077" s="106">
        <f t="shared" si="1060"/>
        <v>0</v>
      </c>
      <c r="H1077" s="106">
        <f t="shared" si="1060"/>
        <v>0</v>
      </c>
      <c r="I1077" s="106">
        <f t="shared" si="1060"/>
        <v>0</v>
      </c>
      <c r="J1077" s="106">
        <f t="shared" si="1060"/>
        <v>0</v>
      </c>
      <c r="K1077" s="290">
        <f t="shared" si="949"/>
        <v>0</v>
      </c>
      <c r="L1077" s="106">
        <f t="shared" ref="L1077:Q1077" si="1061">+L1078</f>
        <v>8386417.5300000003</v>
      </c>
      <c r="M1077" s="106">
        <f t="shared" si="1061"/>
        <v>6565969.3499999996</v>
      </c>
      <c r="N1077" s="106">
        <f t="shared" si="1061"/>
        <v>8383148.7599999998</v>
      </c>
      <c r="O1077" s="106">
        <f t="shared" si="1061"/>
        <v>11141906.640000001</v>
      </c>
      <c r="P1077" s="106">
        <f t="shared" si="1061"/>
        <v>6816421.9000000004</v>
      </c>
      <c r="Q1077" s="106">
        <f t="shared" si="1061"/>
        <v>4669224.22</v>
      </c>
      <c r="R1077" s="290">
        <f t="shared" si="1028"/>
        <v>45963088.399999999</v>
      </c>
      <c r="S1077" s="106">
        <f t="shared" ref="S1077:Z1077" si="1062">+S1078</f>
        <v>4562880.42</v>
      </c>
      <c r="T1077" s="106">
        <f t="shared" si="1062"/>
        <v>5927295.8600000003</v>
      </c>
      <c r="U1077" s="106">
        <f t="shared" si="1062"/>
        <v>6284386.1799999997</v>
      </c>
      <c r="V1077" s="106">
        <f t="shared" si="1062"/>
        <v>0</v>
      </c>
      <c r="W1077" s="106">
        <f t="shared" si="1062"/>
        <v>0</v>
      </c>
      <c r="X1077" s="106">
        <f t="shared" si="1062"/>
        <v>0</v>
      </c>
      <c r="Y1077" s="106">
        <f t="shared" si="1062"/>
        <v>0</v>
      </c>
      <c r="Z1077" s="106">
        <f t="shared" si="1062"/>
        <v>0</v>
      </c>
      <c r="AA1077" s="290">
        <f t="shared" si="999"/>
        <v>16774562.460000001</v>
      </c>
      <c r="AB1077" s="290">
        <f t="shared" si="869"/>
        <v>62737650.859999999</v>
      </c>
      <c r="AC1077" s="105">
        <v>0</v>
      </c>
    </row>
    <row r="1078" spans="1:29" ht="25.5" customHeight="1" x14ac:dyDescent="0.2">
      <c r="B1078" s="97" t="s">
        <v>861</v>
      </c>
      <c r="C1078" s="98" t="s">
        <v>860</v>
      </c>
      <c r="D1078" s="295"/>
      <c r="E1078" s="291">
        <f>SUM('ADICIONES  2018'!C1078:K1078)</f>
        <v>0</v>
      </c>
      <c r="F1078" s="295"/>
      <c r="G1078" s="295"/>
      <c r="H1078" s="295"/>
      <c r="I1078" s="295"/>
      <c r="J1078" s="295"/>
      <c r="K1078" s="292">
        <f t="shared" si="949"/>
        <v>0</v>
      </c>
      <c r="L1078" s="295">
        <v>8386417.5300000003</v>
      </c>
      <c r="M1078" s="295">
        <v>6565969.3499999996</v>
      </c>
      <c r="N1078" s="295">
        <v>8383148.7599999998</v>
      </c>
      <c r="O1078" s="295">
        <v>11141906.640000001</v>
      </c>
      <c r="P1078" s="295">
        <v>6816421.9000000004</v>
      </c>
      <c r="Q1078" s="295">
        <v>4669224.22</v>
      </c>
      <c r="R1078" s="292">
        <f t="shared" si="1028"/>
        <v>45963088.399999999</v>
      </c>
      <c r="S1078" s="295">
        <v>4562880.42</v>
      </c>
      <c r="T1078" s="295">
        <v>5927295.8600000003</v>
      </c>
      <c r="U1078" s="295">
        <v>6284386.1799999997</v>
      </c>
      <c r="V1078" s="295"/>
      <c r="W1078" s="295"/>
      <c r="X1078" s="295"/>
      <c r="Y1078" s="295"/>
      <c r="Z1078" s="295"/>
      <c r="AA1078" s="292">
        <f t="shared" si="999"/>
        <v>16774562.460000001</v>
      </c>
      <c r="AB1078" s="292">
        <f t="shared" si="869"/>
        <v>62737650.859999999</v>
      </c>
      <c r="AC1078" s="37">
        <v>0</v>
      </c>
    </row>
    <row r="1079" spans="1:29" s="79" customFormat="1" ht="47.25" x14ac:dyDescent="0.2">
      <c r="A1079" s="412"/>
      <c r="B1079" s="111" t="s">
        <v>2596</v>
      </c>
      <c r="C1079" s="107" t="s">
        <v>2597</v>
      </c>
      <c r="D1079" s="106">
        <f>+D1080</f>
        <v>0</v>
      </c>
      <c r="E1079" s="106">
        <f>SUM('ADICIONES  2018'!C1079:K1079)</f>
        <v>0</v>
      </c>
      <c r="F1079" s="106">
        <f t="shared" ref="F1079:J1079" si="1063">+F1080</f>
        <v>0</v>
      </c>
      <c r="G1079" s="106">
        <f t="shared" si="1063"/>
        <v>0</v>
      </c>
      <c r="H1079" s="106">
        <f t="shared" si="1063"/>
        <v>0</v>
      </c>
      <c r="I1079" s="106">
        <f t="shared" si="1063"/>
        <v>0</v>
      </c>
      <c r="J1079" s="106">
        <f t="shared" si="1063"/>
        <v>0</v>
      </c>
      <c r="K1079" s="290">
        <f t="shared" si="949"/>
        <v>0</v>
      </c>
      <c r="L1079" s="106">
        <f t="shared" ref="L1079:Q1079" si="1064">+L1080</f>
        <v>0</v>
      </c>
      <c r="M1079" s="106">
        <f t="shared" si="1064"/>
        <v>0</v>
      </c>
      <c r="N1079" s="106">
        <f t="shared" si="1064"/>
        <v>0</v>
      </c>
      <c r="O1079" s="106">
        <f t="shared" si="1064"/>
        <v>0</v>
      </c>
      <c r="P1079" s="106">
        <f t="shared" si="1064"/>
        <v>0</v>
      </c>
      <c r="Q1079" s="106">
        <f t="shared" si="1064"/>
        <v>0</v>
      </c>
      <c r="R1079" s="290">
        <f t="shared" si="1028"/>
        <v>0</v>
      </c>
      <c r="S1079" s="106">
        <f t="shared" ref="S1079:Z1079" si="1065">+S1080</f>
        <v>0</v>
      </c>
      <c r="T1079" s="106">
        <f t="shared" si="1065"/>
        <v>65047716</v>
      </c>
      <c r="U1079" s="106">
        <f t="shared" si="1065"/>
        <v>8106781</v>
      </c>
      <c r="V1079" s="106">
        <f t="shared" si="1065"/>
        <v>0</v>
      </c>
      <c r="W1079" s="106">
        <f t="shared" si="1065"/>
        <v>0</v>
      </c>
      <c r="X1079" s="106">
        <f t="shared" si="1065"/>
        <v>0</v>
      </c>
      <c r="Y1079" s="106">
        <f t="shared" si="1065"/>
        <v>0</v>
      </c>
      <c r="Z1079" s="106">
        <f t="shared" si="1065"/>
        <v>0</v>
      </c>
      <c r="AA1079" s="290">
        <f t="shared" si="999"/>
        <v>73154497</v>
      </c>
      <c r="AB1079" s="290">
        <f t="shared" si="869"/>
        <v>73154497</v>
      </c>
      <c r="AC1079" s="105">
        <v>1</v>
      </c>
    </row>
    <row r="1080" spans="1:29" ht="28.5" x14ac:dyDescent="0.2">
      <c r="B1080" s="97" t="s">
        <v>2598</v>
      </c>
      <c r="C1080" s="98" t="s">
        <v>2597</v>
      </c>
      <c r="D1080" s="295"/>
      <c r="E1080" s="291">
        <f>SUM('ADICIONES  2018'!C1080:K1080)</f>
        <v>0</v>
      </c>
      <c r="F1080" s="295"/>
      <c r="G1080" s="295"/>
      <c r="H1080" s="295"/>
      <c r="I1080" s="295"/>
      <c r="J1080" s="295"/>
      <c r="K1080" s="292">
        <f t="shared" si="949"/>
        <v>0</v>
      </c>
      <c r="L1080" s="295"/>
      <c r="M1080" s="295"/>
      <c r="N1080" s="295"/>
      <c r="O1080" s="295"/>
      <c r="P1080" s="295"/>
      <c r="Q1080" s="295"/>
      <c r="R1080" s="292">
        <f t="shared" si="1028"/>
        <v>0</v>
      </c>
      <c r="S1080" s="295"/>
      <c r="T1080" s="295">
        <v>65047716</v>
      </c>
      <c r="U1080" s="295">
        <v>8106781</v>
      </c>
      <c r="V1080" s="295"/>
      <c r="W1080" s="295"/>
      <c r="X1080" s="295"/>
      <c r="Y1080" s="295"/>
      <c r="Z1080" s="295"/>
      <c r="AA1080" s="292">
        <f t="shared" si="999"/>
        <v>73154497</v>
      </c>
      <c r="AB1080" s="292">
        <f t="shared" si="869"/>
        <v>73154497</v>
      </c>
      <c r="AC1080" s="37">
        <v>2</v>
      </c>
    </row>
    <row r="1081" spans="1:29" s="79" customFormat="1" ht="31.5" x14ac:dyDescent="0.2">
      <c r="A1081" s="412"/>
      <c r="B1081" s="111" t="s">
        <v>2599</v>
      </c>
      <c r="C1081" s="107" t="s">
        <v>2600</v>
      </c>
      <c r="D1081" s="106">
        <f>+D1082</f>
        <v>0</v>
      </c>
      <c r="E1081" s="106">
        <f>SUM('ADICIONES  2018'!C1081:K1081)</f>
        <v>0</v>
      </c>
      <c r="F1081" s="106">
        <f t="shared" ref="F1081:J1081" si="1066">+F1082</f>
        <v>0</v>
      </c>
      <c r="G1081" s="106">
        <f t="shared" si="1066"/>
        <v>0</v>
      </c>
      <c r="H1081" s="106">
        <f t="shared" si="1066"/>
        <v>0</v>
      </c>
      <c r="I1081" s="106">
        <f t="shared" si="1066"/>
        <v>0</v>
      </c>
      <c r="J1081" s="106">
        <f t="shared" si="1066"/>
        <v>0</v>
      </c>
      <c r="K1081" s="290">
        <f t="shared" si="949"/>
        <v>0</v>
      </c>
      <c r="L1081" s="106">
        <f t="shared" ref="L1081:Q1081" si="1067">+L1082</f>
        <v>0</v>
      </c>
      <c r="M1081" s="106">
        <f t="shared" si="1067"/>
        <v>0</v>
      </c>
      <c r="N1081" s="106">
        <f t="shared" si="1067"/>
        <v>0</v>
      </c>
      <c r="O1081" s="106">
        <f t="shared" si="1067"/>
        <v>0</v>
      </c>
      <c r="P1081" s="106">
        <f t="shared" si="1067"/>
        <v>0</v>
      </c>
      <c r="Q1081" s="106">
        <f t="shared" si="1067"/>
        <v>0</v>
      </c>
      <c r="R1081" s="290">
        <f t="shared" si="1028"/>
        <v>0</v>
      </c>
      <c r="S1081" s="106">
        <f t="shared" ref="S1081:Z1081" si="1068">+S1082</f>
        <v>0</v>
      </c>
      <c r="T1081" s="106">
        <f t="shared" si="1068"/>
        <v>9491788.6300000008</v>
      </c>
      <c r="U1081" s="106">
        <f t="shared" si="1068"/>
        <v>809882.80999999866</v>
      </c>
      <c r="V1081" s="106">
        <f t="shared" si="1068"/>
        <v>0</v>
      </c>
      <c r="W1081" s="106">
        <f t="shared" si="1068"/>
        <v>0</v>
      </c>
      <c r="X1081" s="106">
        <f t="shared" si="1068"/>
        <v>0</v>
      </c>
      <c r="Y1081" s="106">
        <f t="shared" si="1068"/>
        <v>0</v>
      </c>
      <c r="Z1081" s="106">
        <f t="shared" si="1068"/>
        <v>0</v>
      </c>
      <c r="AA1081" s="290">
        <f t="shared" si="999"/>
        <v>10301671.439999999</v>
      </c>
      <c r="AB1081" s="290">
        <f t="shared" si="869"/>
        <v>10301671.439999999</v>
      </c>
      <c r="AC1081" s="105">
        <v>3</v>
      </c>
    </row>
    <row r="1082" spans="1:29" ht="28.5" x14ac:dyDescent="0.2">
      <c r="B1082" s="97" t="s">
        <v>2601</v>
      </c>
      <c r="C1082" s="98" t="s">
        <v>2600</v>
      </c>
      <c r="D1082" s="295"/>
      <c r="E1082" s="291">
        <f>SUM('ADICIONES  2018'!C1082:K1082)</f>
        <v>0</v>
      </c>
      <c r="F1082" s="295"/>
      <c r="G1082" s="295"/>
      <c r="H1082" s="295"/>
      <c r="I1082" s="295"/>
      <c r="J1082" s="295"/>
      <c r="K1082" s="292">
        <f t="shared" si="949"/>
        <v>0</v>
      </c>
      <c r="L1082" s="295"/>
      <c r="M1082" s="295"/>
      <c r="N1082" s="295"/>
      <c r="O1082" s="295"/>
      <c r="P1082" s="295"/>
      <c r="Q1082" s="295"/>
      <c r="R1082" s="292">
        <f t="shared" si="1028"/>
        <v>0</v>
      </c>
      <c r="S1082" s="295"/>
      <c r="T1082" s="295">
        <v>9491788.6300000008</v>
      </c>
      <c r="U1082" s="295">
        <v>809882.80999999866</v>
      </c>
      <c r="V1082" s="295"/>
      <c r="W1082" s="295"/>
      <c r="X1082" s="295"/>
      <c r="Y1082" s="295"/>
      <c r="Z1082" s="295"/>
      <c r="AA1082" s="292">
        <f t="shared" si="999"/>
        <v>10301671.439999999</v>
      </c>
      <c r="AB1082" s="292">
        <f t="shared" si="869"/>
        <v>10301671.439999999</v>
      </c>
      <c r="AC1082" s="37">
        <v>4</v>
      </c>
    </row>
    <row r="1083" spans="1:29" s="79" customFormat="1" ht="47.25" x14ac:dyDescent="0.2">
      <c r="A1083" s="412"/>
      <c r="B1083" s="111" t="s">
        <v>2602</v>
      </c>
      <c r="C1083" s="107" t="s">
        <v>2603</v>
      </c>
      <c r="D1083" s="106">
        <f>+D1084</f>
        <v>0</v>
      </c>
      <c r="E1083" s="106">
        <f>SUM('ADICIONES  2018'!C1083:K1083)</f>
        <v>0</v>
      </c>
      <c r="F1083" s="106">
        <f t="shared" ref="F1083:J1083" si="1069">+F1084</f>
        <v>0</v>
      </c>
      <c r="G1083" s="106">
        <f t="shared" si="1069"/>
        <v>0</v>
      </c>
      <c r="H1083" s="106">
        <f t="shared" si="1069"/>
        <v>0</v>
      </c>
      <c r="I1083" s="106">
        <f t="shared" si="1069"/>
        <v>0</v>
      </c>
      <c r="J1083" s="106">
        <f t="shared" si="1069"/>
        <v>0</v>
      </c>
      <c r="K1083" s="290">
        <f t="shared" si="949"/>
        <v>0</v>
      </c>
      <c r="L1083" s="106">
        <f t="shared" ref="L1083:Q1083" si="1070">+L1084</f>
        <v>0</v>
      </c>
      <c r="M1083" s="106">
        <f t="shared" si="1070"/>
        <v>0</v>
      </c>
      <c r="N1083" s="106">
        <f t="shared" si="1070"/>
        <v>0</v>
      </c>
      <c r="O1083" s="106">
        <f t="shared" si="1070"/>
        <v>0</v>
      </c>
      <c r="P1083" s="106">
        <f t="shared" si="1070"/>
        <v>0</v>
      </c>
      <c r="Q1083" s="106">
        <f t="shared" si="1070"/>
        <v>0</v>
      </c>
      <c r="R1083" s="290">
        <f t="shared" si="1028"/>
        <v>0</v>
      </c>
      <c r="S1083" s="106">
        <f t="shared" ref="S1083:Z1083" si="1071">+S1084</f>
        <v>0</v>
      </c>
      <c r="T1083" s="106">
        <f t="shared" si="1071"/>
        <v>2304346.96</v>
      </c>
      <c r="U1083" s="106">
        <f t="shared" si="1071"/>
        <v>356583.66999999993</v>
      </c>
      <c r="V1083" s="106">
        <f t="shared" si="1071"/>
        <v>0</v>
      </c>
      <c r="W1083" s="106">
        <f t="shared" si="1071"/>
        <v>0</v>
      </c>
      <c r="X1083" s="106">
        <f t="shared" si="1071"/>
        <v>0</v>
      </c>
      <c r="Y1083" s="106">
        <f t="shared" si="1071"/>
        <v>0</v>
      </c>
      <c r="Z1083" s="106">
        <f t="shared" si="1071"/>
        <v>0</v>
      </c>
      <c r="AA1083" s="290">
        <f t="shared" si="999"/>
        <v>2660930.63</v>
      </c>
      <c r="AB1083" s="290">
        <f t="shared" si="869"/>
        <v>2660930.63</v>
      </c>
      <c r="AC1083" s="105">
        <v>5</v>
      </c>
    </row>
    <row r="1084" spans="1:29" ht="28.5" x14ac:dyDescent="0.2">
      <c r="B1084" s="97" t="s">
        <v>2604</v>
      </c>
      <c r="C1084" s="98" t="s">
        <v>2603</v>
      </c>
      <c r="D1084" s="295"/>
      <c r="E1084" s="291">
        <f>SUM('ADICIONES  2018'!C1084:K1084)</f>
        <v>0</v>
      </c>
      <c r="F1084" s="295"/>
      <c r="G1084" s="295"/>
      <c r="H1084" s="295"/>
      <c r="I1084" s="295"/>
      <c r="J1084" s="295"/>
      <c r="K1084" s="292">
        <f t="shared" si="949"/>
        <v>0</v>
      </c>
      <c r="L1084" s="295"/>
      <c r="M1084" s="295"/>
      <c r="N1084" s="295"/>
      <c r="O1084" s="295"/>
      <c r="P1084" s="295"/>
      <c r="Q1084" s="295"/>
      <c r="R1084" s="292">
        <f t="shared" si="1028"/>
        <v>0</v>
      </c>
      <c r="S1084" s="295"/>
      <c r="T1084" s="295">
        <v>2304346.96</v>
      </c>
      <c r="U1084" s="295">
        <v>356583.66999999993</v>
      </c>
      <c r="V1084" s="295"/>
      <c r="W1084" s="295"/>
      <c r="X1084" s="295"/>
      <c r="Y1084" s="295"/>
      <c r="Z1084" s="295"/>
      <c r="AA1084" s="292">
        <f t="shared" si="999"/>
        <v>2660930.63</v>
      </c>
      <c r="AB1084" s="292">
        <f t="shared" si="869"/>
        <v>2660930.63</v>
      </c>
      <c r="AC1084" s="37">
        <v>6</v>
      </c>
    </row>
    <row r="1085" spans="1:29" s="79" customFormat="1" ht="31.5" x14ac:dyDescent="0.2">
      <c r="A1085" s="412"/>
      <c r="B1085" s="111" t="s">
        <v>2605</v>
      </c>
      <c r="C1085" s="107" t="s">
        <v>2606</v>
      </c>
      <c r="D1085" s="106">
        <f>+D1086</f>
        <v>0</v>
      </c>
      <c r="E1085" s="106">
        <f>SUM('ADICIONES  2018'!C1085:K1085)</f>
        <v>0</v>
      </c>
      <c r="F1085" s="106">
        <f t="shared" ref="F1085:J1085" si="1072">+F1086</f>
        <v>0</v>
      </c>
      <c r="G1085" s="106">
        <f t="shared" si="1072"/>
        <v>0</v>
      </c>
      <c r="H1085" s="106">
        <f t="shared" si="1072"/>
        <v>0</v>
      </c>
      <c r="I1085" s="106">
        <f t="shared" si="1072"/>
        <v>0</v>
      </c>
      <c r="J1085" s="106">
        <f t="shared" si="1072"/>
        <v>0</v>
      </c>
      <c r="K1085" s="290">
        <f t="shared" si="949"/>
        <v>0</v>
      </c>
      <c r="L1085" s="106">
        <f t="shared" ref="L1085:Q1085" si="1073">+L1086</f>
        <v>0</v>
      </c>
      <c r="M1085" s="106">
        <f t="shared" si="1073"/>
        <v>0</v>
      </c>
      <c r="N1085" s="106">
        <f t="shared" si="1073"/>
        <v>0</v>
      </c>
      <c r="O1085" s="106">
        <f t="shared" si="1073"/>
        <v>0</v>
      </c>
      <c r="P1085" s="106">
        <f t="shared" si="1073"/>
        <v>0</v>
      </c>
      <c r="Q1085" s="106">
        <f t="shared" si="1073"/>
        <v>0</v>
      </c>
      <c r="R1085" s="290">
        <f t="shared" si="1028"/>
        <v>0</v>
      </c>
      <c r="S1085" s="106">
        <f t="shared" ref="S1085:Z1085" si="1074">+S1086</f>
        <v>0</v>
      </c>
      <c r="T1085" s="106">
        <f t="shared" si="1074"/>
        <v>0</v>
      </c>
      <c r="U1085" s="106">
        <f t="shared" si="1074"/>
        <v>20976407</v>
      </c>
      <c r="V1085" s="106">
        <f t="shared" si="1074"/>
        <v>0</v>
      </c>
      <c r="W1085" s="106">
        <f t="shared" si="1074"/>
        <v>0</v>
      </c>
      <c r="X1085" s="106">
        <f t="shared" si="1074"/>
        <v>0</v>
      </c>
      <c r="Y1085" s="106">
        <f t="shared" si="1074"/>
        <v>0</v>
      </c>
      <c r="Z1085" s="106">
        <f t="shared" si="1074"/>
        <v>0</v>
      </c>
      <c r="AA1085" s="290">
        <f t="shared" si="999"/>
        <v>20976407</v>
      </c>
      <c r="AB1085" s="290">
        <f t="shared" si="869"/>
        <v>20976407</v>
      </c>
      <c r="AC1085" s="105">
        <v>7</v>
      </c>
    </row>
    <row r="1086" spans="1:29" x14ac:dyDescent="0.2">
      <c r="B1086" s="97" t="s">
        <v>2607</v>
      </c>
      <c r="C1086" s="98" t="s">
        <v>2606</v>
      </c>
      <c r="D1086" s="295"/>
      <c r="E1086" s="291">
        <f>SUM('ADICIONES  2018'!C1086:K1086)</f>
        <v>0</v>
      </c>
      <c r="F1086" s="295"/>
      <c r="G1086" s="295"/>
      <c r="H1086" s="295"/>
      <c r="I1086" s="295"/>
      <c r="J1086" s="295"/>
      <c r="K1086" s="292">
        <f t="shared" si="949"/>
        <v>0</v>
      </c>
      <c r="L1086" s="295"/>
      <c r="M1086" s="295"/>
      <c r="N1086" s="295"/>
      <c r="O1086" s="295"/>
      <c r="P1086" s="295"/>
      <c r="Q1086" s="295"/>
      <c r="R1086" s="292">
        <f t="shared" si="1028"/>
        <v>0</v>
      </c>
      <c r="S1086" s="295"/>
      <c r="T1086" s="295"/>
      <c r="U1086" s="295">
        <v>20976407</v>
      </c>
      <c r="V1086" s="295"/>
      <c r="W1086" s="295"/>
      <c r="X1086" s="295"/>
      <c r="Y1086" s="295"/>
      <c r="Z1086" s="295"/>
      <c r="AA1086" s="292">
        <f t="shared" si="999"/>
        <v>20976407</v>
      </c>
      <c r="AB1086" s="292">
        <f t="shared" si="869"/>
        <v>20976407</v>
      </c>
      <c r="AC1086" s="37">
        <v>8</v>
      </c>
    </row>
    <row r="1087" spans="1:29" s="79" customFormat="1" ht="31.5" x14ac:dyDescent="0.2">
      <c r="A1087" s="412"/>
      <c r="B1087" s="111" t="s">
        <v>2608</v>
      </c>
      <c r="C1087" s="107" t="s">
        <v>2609</v>
      </c>
      <c r="D1087" s="106">
        <f>+D1088</f>
        <v>0</v>
      </c>
      <c r="E1087" s="106">
        <f>SUM('ADICIONES  2018'!C1087:K1087)</f>
        <v>0</v>
      </c>
      <c r="F1087" s="106">
        <f t="shared" ref="F1087:J1087" si="1075">+F1088</f>
        <v>0</v>
      </c>
      <c r="G1087" s="106">
        <f t="shared" si="1075"/>
        <v>0</v>
      </c>
      <c r="H1087" s="106">
        <f t="shared" si="1075"/>
        <v>0</v>
      </c>
      <c r="I1087" s="106">
        <f t="shared" si="1075"/>
        <v>0</v>
      </c>
      <c r="J1087" s="106">
        <f t="shared" si="1075"/>
        <v>0</v>
      </c>
      <c r="K1087" s="290">
        <f t="shared" si="949"/>
        <v>0</v>
      </c>
      <c r="L1087" s="106">
        <f t="shared" ref="L1087:Q1087" si="1076">+L1088</f>
        <v>0</v>
      </c>
      <c r="M1087" s="106">
        <f t="shared" si="1076"/>
        <v>0</v>
      </c>
      <c r="N1087" s="106">
        <f t="shared" si="1076"/>
        <v>0</v>
      </c>
      <c r="O1087" s="106">
        <f t="shared" si="1076"/>
        <v>0</v>
      </c>
      <c r="P1087" s="106">
        <f t="shared" si="1076"/>
        <v>0</v>
      </c>
      <c r="Q1087" s="106">
        <f t="shared" si="1076"/>
        <v>0</v>
      </c>
      <c r="R1087" s="290">
        <f t="shared" si="1028"/>
        <v>0</v>
      </c>
      <c r="S1087" s="106">
        <f t="shared" ref="S1087:Z1087" si="1077">+S1088</f>
        <v>0</v>
      </c>
      <c r="T1087" s="106">
        <f t="shared" si="1077"/>
        <v>0</v>
      </c>
      <c r="U1087" s="106">
        <f t="shared" si="1077"/>
        <v>0</v>
      </c>
      <c r="V1087" s="106">
        <f t="shared" si="1077"/>
        <v>0</v>
      </c>
      <c r="W1087" s="106">
        <f t="shared" si="1077"/>
        <v>0</v>
      </c>
      <c r="X1087" s="106">
        <f t="shared" si="1077"/>
        <v>0</v>
      </c>
      <c r="Y1087" s="106">
        <f t="shared" si="1077"/>
        <v>0</v>
      </c>
      <c r="Z1087" s="106">
        <f t="shared" si="1077"/>
        <v>0</v>
      </c>
      <c r="AA1087" s="290">
        <f t="shared" si="999"/>
        <v>0</v>
      </c>
      <c r="AB1087" s="290">
        <f t="shared" si="869"/>
        <v>0</v>
      </c>
      <c r="AC1087" s="105">
        <v>9</v>
      </c>
    </row>
    <row r="1088" spans="1:29" ht="28.5" x14ac:dyDescent="0.2">
      <c r="B1088" s="97" t="s">
        <v>2610</v>
      </c>
      <c r="C1088" s="98" t="s">
        <v>2609</v>
      </c>
      <c r="D1088" s="295"/>
      <c r="E1088" s="291">
        <f>SUM('ADICIONES  2018'!C1088:K1088)</f>
        <v>0</v>
      </c>
      <c r="F1088" s="295"/>
      <c r="G1088" s="295"/>
      <c r="H1088" s="295"/>
      <c r="I1088" s="295"/>
      <c r="J1088" s="295"/>
      <c r="K1088" s="292">
        <f t="shared" si="949"/>
        <v>0</v>
      </c>
      <c r="L1088" s="295"/>
      <c r="M1088" s="295"/>
      <c r="N1088" s="295"/>
      <c r="O1088" s="295"/>
      <c r="P1088" s="295"/>
      <c r="Q1088" s="295"/>
      <c r="R1088" s="292">
        <f t="shared" si="1028"/>
        <v>0</v>
      </c>
      <c r="S1088" s="295"/>
      <c r="T1088" s="295"/>
      <c r="U1088" s="295"/>
      <c r="V1088" s="295"/>
      <c r="W1088" s="295"/>
      <c r="X1088" s="295"/>
      <c r="Y1088" s="295"/>
      <c r="Z1088" s="295"/>
      <c r="AA1088" s="292">
        <f t="shared" si="999"/>
        <v>0</v>
      </c>
      <c r="AB1088" s="292">
        <f t="shared" si="869"/>
        <v>0</v>
      </c>
      <c r="AC1088" s="37">
        <v>10</v>
      </c>
    </row>
    <row r="1089" spans="1:29" s="79" customFormat="1" ht="31.5" x14ac:dyDescent="0.2">
      <c r="A1089" s="412"/>
      <c r="B1089" s="111" t="s">
        <v>2611</v>
      </c>
      <c r="C1089" s="107" t="s">
        <v>2612</v>
      </c>
      <c r="D1089" s="106">
        <f>+D1090</f>
        <v>0</v>
      </c>
      <c r="E1089" s="106">
        <f>SUM('ADICIONES  2018'!C1089:K1089)</f>
        <v>0</v>
      </c>
      <c r="F1089" s="106">
        <f t="shared" ref="F1089:J1089" si="1078">+F1090</f>
        <v>0</v>
      </c>
      <c r="G1089" s="106">
        <f t="shared" si="1078"/>
        <v>0</v>
      </c>
      <c r="H1089" s="106">
        <f t="shared" si="1078"/>
        <v>0</v>
      </c>
      <c r="I1089" s="106">
        <f t="shared" si="1078"/>
        <v>0</v>
      </c>
      <c r="J1089" s="106">
        <f t="shared" si="1078"/>
        <v>0</v>
      </c>
      <c r="K1089" s="290">
        <f t="shared" si="949"/>
        <v>0</v>
      </c>
      <c r="L1089" s="106">
        <f t="shared" ref="L1089:Q1089" si="1079">+L1090</f>
        <v>0</v>
      </c>
      <c r="M1089" s="106">
        <f t="shared" si="1079"/>
        <v>0</v>
      </c>
      <c r="N1089" s="106">
        <f t="shared" si="1079"/>
        <v>0</v>
      </c>
      <c r="O1089" s="106">
        <f t="shared" si="1079"/>
        <v>0</v>
      </c>
      <c r="P1089" s="106">
        <f t="shared" si="1079"/>
        <v>0</v>
      </c>
      <c r="Q1089" s="106">
        <f t="shared" si="1079"/>
        <v>0</v>
      </c>
      <c r="R1089" s="290">
        <f t="shared" si="1028"/>
        <v>0</v>
      </c>
      <c r="S1089" s="106">
        <f t="shared" ref="S1089:Z1089" si="1080">+S1090</f>
        <v>0</v>
      </c>
      <c r="T1089" s="106">
        <f t="shared" si="1080"/>
        <v>0</v>
      </c>
      <c r="U1089" s="106">
        <f t="shared" si="1080"/>
        <v>489915</v>
      </c>
      <c r="V1089" s="106">
        <f t="shared" si="1080"/>
        <v>0</v>
      </c>
      <c r="W1089" s="106">
        <f t="shared" si="1080"/>
        <v>0</v>
      </c>
      <c r="X1089" s="106">
        <f t="shared" si="1080"/>
        <v>0</v>
      </c>
      <c r="Y1089" s="106">
        <f t="shared" si="1080"/>
        <v>0</v>
      </c>
      <c r="Z1089" s="106">
        <f t="shared" si="1080"/>
        <v>0</v>
      </c>
      <c r="AA1089" s="290">
        <f t="shared" si="999"/>
        <v>489915</v>
      </c>
      <c r="AB1089" s="290">
        <f t="shared" si="869"/>
        <v>489915</v>
      </c>
      <c r="AC1089" s="105">
        <v>11</v>
      </c>
    </row>
    <row r="1090" spans="1:29" x14ac:dyDescent="0.2">
      <c r="B1090" s="97" t="s">
        <v>2613</v>
      </c>
      <c r="C1090" s="98" t="s">
        <v>2612</v>
      </c>
      <c r="D1090" s="295"/>
      <c r="E1090" s="291">
        <f>SUM('ADICIONES  2018'!C1090:K1090)</f>
        <v>0</v>
      </c>
      <c r="F1090" s="295"/>
      <c r="G1090" s="295"/>
      <c r="H1090" s="295"/>
      <c r="I1090" s="295"/>
      <c r="J1090" s="295"/>
      <c r="K1090" s="292">
        <f t="shared" si="949"/>
        <v>0</v>
      </c>
      <c r="L1090" s="295"/>
      <c r="M1090" s="295"/>
      <c r="N1090" s="295"/>
      <c r="O1090" s="295"/>
      <c r="P1090" s="295"/>
      <c r="Q1090" s="295"/>
      <c r="R1090" s="292">
        <f t="shared" si="1028"/>
        <v>0</v>
      </c>
      <c r="S1090" s="295"/>
      <c r="T1090" s="295"/>
      <c r="U1090" s="295">
        <v>489915</v>
      </c>
      <c r="V1090" s="295"/>
      <c r="W1090" s="295"/>
      <c r="X1090" s="295"/>
      <c r="Y1090" s="295"/>
      <c r="Z1090" s="295"/>
      <c r="AA1090" s="292">
        <f t="shared" si="999"/>
        <v>489915</v>
      </c>
      <c r="AB1090" s="292">
        <f t="shared" si="869"/>
        <v>489915</v>
      </c>
      <c r="AC1090" s="37">
        <v>12</v>
      </c>
    </row>
    <row r="1091" spans="1:29" s="79" customFormat="1" ht="30.75" customHeight="1" x14ac:dyDescent="0.2">
      <c r="A1091" s="412"/>
      <c r="B1091" s="111" t="s">
        <v>1191</v>
      </c>
      <c r="C1091" s="107" t="s">
        <v>1193</v>
      </c>
      <c r="D1091" s="106">
        <f>+D1092</f>
        <v>0</v>
      </c>
      <c r="E1091" s="106">
        <f>SUM('ADICIONES  2018'!C1091:K1091)</f>
        <v>0</v>
      </c>
      <c r="F1091" s="106">
        <f t="shared" ref="F1091:J1091" si="1081">+F1092</f>
        <v>0</v>
      </c>
      <c r="G1091" s="106">
        <f t="shared" si="1081"/>
        <v>0</v>
      </c>
      <c r="H1091" s="106">
        <f t="shared" si="1081"/>
        <v>0</v>
      </c>
      <c r="I1091" s="106">
        <f t="shared" si="1081"/>
        <v>0</v>
      </c>
      <c r="J1091" s="106">
        <f t="shared" si="1081"/>
        <v>0</v>
      </c>
      <c r="K1091" s="290">
        <f t="shared" si="949"/>
        <v>0</v>
      </c>
      <c r="L1091" s="106">
        <f t="shared" ref="L1091:Q1091" si="1082">+L1092</f>
        <v>0</v>
      </c>
      <c r="M1091" s="106">
        <f t="shared" si="1082"/>
        <v>621242</v>
      </c>
      <c r="N1091" s="106">
        <f t="shared" si="1082"/>
        <v>16263195</v>
      </c>
      <c r="O1091" s="106">
        <f t="shared" si="1082"/>
        <v>391682</v>
      </c>
      <c r="P1091" s="106">
        <f t="shared" si="1082"/>
        <v>375318</v>
      </c>
      <c r="Q1091" s="106">
        <f t="shared" si="1082"/>
        <v>49647</v>
      </c>
      <c r="R1091" s="290">
        <f t="shared" si="1028"/>
        <v>17701084</v>
      </c>
      <c r="S1091" s="106">
        <f t="shared" ref="S1091:Z1091" si="1083">+S1092</f>
        <v>46524</v>
      </c>
      <c r="T1091" s="106">
        <f t="shared" si="1083"/>
        <v>46647</v>
      </c>
      <c r="U1091" s="106">
        <f t="shared" si="1083"/>
        <v>46769</v>
      </c>
      <c r="V1091" s="106">
        <f t="shared" si="1083"/>
        <v>0</v>
      </c>
      <c r="W1091" s="106">
        <f t="shared" si="1083"/>
        <v>0</v>
      </c>
      <c r="X1091" s="106">
        <f t="shared" si="1083"/>
        <v>0</v>
      </c>
      <c r="Y1091" s="106">
        <f t="shared" si="1083"/>
        <v>0</v>
      </c>
      <c r="Z1091" s="106">
        <f t="shared" si="1083"/>
        <v>0</v>
      </c>
      <c r="AA1091" s="290">
        <f t="shared" si="999"/>
        <v>139940</v>
      </c>
      <c r="AB1091" s="290">
        <f t="shared" si="869"/>
        <v>17841024</v>
      </c>
      <c r="AC1091" s="105">
        <v>0</v>
      </c>
    </row>
    <row r="1092" spans="1:29" ht="48.75" customHeight="1" x14ac:dyDescent="0.2">
      <c r="B1092" s="97" t="s">
        <v>1192</v>
      </c>
      <c r="C1092" s="114" t="s">
        <v>1194</v>
      </c>
      <c r="D1092" s="295">
        <v>0</v>
      </c>
      <c r="E1092" s="291">
        <f>SUM('ADICIONES  2018'!C1092:K1092)</f>
        <v>0</v>
      </c>
      <c r="F1092" s="295"/>
      <c r="G1092" s="295"/>
      <c r="H1092" s="295"/>
      <c r="I1092" s="295"/>
      <c r="J1092" s="295"/>
      <c r="K1092" s="294">
        <f t="shared" si="949"/>
        <v>0</v>
      </c>
      <c r="L1092" s="295">
        <v>0</v>
      </c>
      <c r="M1092" s="295">
        <v>621242</v>
      </c>
      <c r="N1092" s="295">
        <v>16263195</v>
      </c>
      <c r="O1092" s="295">
        <v>391682</v>
      </c>
      <c r="P1092" s="295">
        <v>375318</v>
      </c>
      <c r="Q1092" s="295">
        <v>49647</v>
      </c>
      <c r="R1092" s="294">
        <f t="shared" si="1028"/>
        <v>17701084</v>
      </c>
      <c r="S1092" s="295">
        <v>46524</v>
      </c>
      <c r="T1092" s="295">
        <v>46647</v>
      </c>
      <c r="U1092" s="295">
        <v>46769</v>
      </c>
      <c r="V1092" s="295"/>
      <c r="W1092" s="295"/>
      <c r="X1092" s="295"/>
      <c r="Y1092" s="295"/>
      <c r="Z1092" s="295"/>
      <c r="AA1092" s="292">
        <f t="shared" si="999"/>
        <v>139940</v>
      </c>
      <c r="AB1092" s="292">
        <f t="shared" si="869"/>
        <v>17841024</v>
      </c>
      <c r="AC1092" s="37">
        <v>0</v>
      </c>
    </row>
    <row r="1093" spans="1:29" s="79" customFormat="1" ht="31.5" x14ac:dyDescent="0.2">
      <c r="A1093" s="412"/>
      <c r="B1093" s="111" t="s">
        <v>1254</v>
      </c>
      <c r="C1093" s="107" t="s">
        <v>1255</v>
      </c>
      <c r="D1093" s="106">
        <f>+D1094</f>
        <v>0</v>
      </c>
      <c r="E1093" s="106">
        <f>SUM('ADICIONES  2018'!C1093:K1093)</f>
        <v>0</v>
      </c>
      <c r="F1093" s="106">
        <f t="shared" ref="F1093:J1093" si="1084">+F1094</f>
        <v>0</v>
      </c>
      <c r="G1093" s="106">
        <f t="shared" si="1084"/>
        <v>0</v>
      </c>
      <c r="H1093" s="106">
        <f t="shared" si="1084"/>
        <v>0</v>
      </c>
      <c r="I1093" s="106">
        <f t="shared" si="1084"/>
        <v>0</v>
      </c>
      <c r="J1093" s="106">
        <f t="shared" si="1084"/>
        <v>0</v>
      </c>
      <c r="K1093" s="290">
        <f t="shared" si="949"/>
        <v>0</v>
      </c>
      <c r="L1093" s="106">
        <f t="shared" ref="L1093:Q1093" si="1085">+L1094</f>
        <v>1044580</v>
      </c>
      <c r="M1093" s="106">
        <f t="shared" si="1085"/>
        <v>1054030</v>
      </c>
      <c r="N1093" s="106">
        <f t="shared" si="1085"/>
        <v>1444661</v>
      </c>
      <c r="O1093" s="106">
        <f t="shared" si="1085"/>
        <v>2240461</v>
      </c>
      <c r="P1093" s="106">
        <f t="shared" si="1085"/>
        <v>2148646</v>
      </c>
      <c r="Q1093" s="106">
        <f t="shared" si="1085"/>
        <v>1732747</v>
      </c>
      <c r="R1093" s="290">
        <f t="shared" si="1028"/>
        <v>9665125</v>
      </c>
      <c r="S1093" s="106">
        <f t="shared" ref="S1093:Z1093" si="1086">+S1094</f>
        <v>1746939</v>
      </c>
      <c r="T1093" s="106">
        <f t="shared" si="1086"/>
        <v>1736746</v>
      </c>
      <c r="U1093" s="106">
        <f t="shared" si="1086"/>
        <v>1636166</v>
      </c>
      <c r="V1093" s="106">
        <f t="shared" si="1086"/>
        <v>0</v>
      </c>
      <c r="W1093" s="106">
        <f t="shared" si="1086"/>
        <v>0</v>
      </c>
      <c r="X1093" s="106">
        <f t="shared" si="1086"/>
        <v>0</v>
      </c>
      <c r="Y1093" s="106">
        <f t="shared" si="1086"/>
        <v>0</v>
      </c>
      <c r="Z1093" s="106">
        <f t="shared" si="1086"/>
        <v>0</v>
      </c>
      <c r="AA1093" s="290">
        <f t="shared" si="999"/>
        <v>5119851</v>
      </c>
      <c r="AB1093" s="290">
        <f t="shared" si="869"/>
        <v>14784976</v>
      </c>
      <c r="AC1093" s="105">
        <v>0</v>
      </c>
    </row>
    <row r="1094" spans="1:29" x14ac:dyDescent="0.2">
      <c r="B1094" s="97" t="s">
        <v>1256</v>
      </c>
      <c r="C1094" s="114" t="s">
        <v>1257</v>
      </c>
      <c r="D1094" s="295">
        <v>0</v>
      </c>
      <c r="E1094" s="291">
        <f>SUM('ADICIONES  2018'!C1094:K1094)</f>
        <v>0</v>
      </c>
      <c r="F1094" s="295"/>
      <c r="G1094" s="295"/>
      <c r="H1094" s="295"/>
      <c r="I1094" s="295"/>
      <c r="J1094" s="295"/>
      <c r="K1094" s="294">
        <f t="shared" si="949"/>
        <v>0</v>
      </c>
      <c r="L1094" s="295">
        <v>1044580</v>
      </c>
      <c r="M1094" s="295">
        <v>1054030</v>
      </c>
      <c r="N1094" s="295">
        <v>1444661</v>
      </c>
      <c r="O1094" s="295">
        <v>2240461</v>
      </c>
      <c r="P1094" s="295">
        <v>2148646</v>
      </c>
      <c r="Q1094" s="295">
        <v>1732747</v>
      </c>
      <c r="R1094" s="294">
        <f t="shared" si="1028"/>
        <v>9665125</v>
      </c>
      <c r="S1094" s="295">
        <v>1746939</v>
      </c>
      <c r="T1094" s="295">
        <v>1736746</v>
      </c>
      <c r="U1094" s="295">
        <v>1636166</v>
      </c>
      <c r="V1094" s="295"/>
      <c r="W1094" s="295"/>
      <c r="X1094" s="295"/>
      <c r="Y1094" s="295"/>
      <c r="Z1094" s="295"/>
      <c r="AA1094" s="292">
        <f t="shared" si="999"/>
        <v>5119851</v>
      </c>
      <c r="AB1094" s="292">
        <f t="shared" si="869"/>
        <v>14784976</v>
      </c>
      <c r="AC1094" s="37">
        <v>0</v>
      </c>
    </row>
    <row r="1095" spans="1:29" s="79" customFormat="1" ht="31.5" x14ac:dyDescent="0.2">
      <c r="A1095" s="412"/>
      <c r="B1095" s="111" t="s">
        <v>1278</v>
      </c>
      <c r="C1095" s="107" t="s">
        <v>1279</v>
      </c>
      <c r="D1095" s="106">
        <f>+D1096</f>
        <v>0</v>
      </c>
      <c r="E1095" s="106">
        <f>SUM('ADICIONES  2018'!C1095:K1095)</f>
        <v>0</v>
      </c>
      <c r="F1095" s="106">
        <f t="shared" ref="F1095:J1095" si="1087">+F1096</f>
        <v>0</v>
      </c>
      <c r="G1095" s="106">
        <f t="shared" si="1087"/>
        <v>0</v>
      </c>
      <c r="H1095" s="106">
        <f t="shared" si="1087"/>
        <v>0</v>
      </c>
      <c r="I1095" s="106">
        <f t="shared" si="1087"/>
        <v>0</v>
      </c>
      <c r="J1095" s="106">
        <f t="shared" si="1087"/>
        <v>0</v>
      </c>
      <c r="K1095" s="290">
        <f t="shared" si="949"/>
        <v>0</v>
      </c>
      <c r="L1095" s="106">
        <f t="shared" ref="L1095:Q1095" si="1088">+L1096</f>
        <v>36502008</v>
      </c>
      <c r="M1095" s="106">
        <f t="shared" si="1088"/>
        <v>37207390</v>
      </c>
      <c r="N1095" s="106">
        <f t="shared" si="1088"/>
        <v>41735987</v>
      </c>
      <c r="O1095" s="106">
        <f t="shared" si="1088"/>
        <v>44824146</v>
      </c>
      <c r="P1095" s="106">
        <f t="shared" si="1088"/>
        <v>31558416</v>
      </c>
      <c r="Q1095" s="106">
        <f t="shared" si="1088"/>
        <v>34321295</v>
      </c>
      <c r="R1095" s="290">
        <f t="shared" si="1028"/>
        <v>226149242</v>
      </c>
      <c r="S1095" s="106">
        <f t="shared" ref="S1095:Z1095" si="1089">+S1096</f>
        <v>37242814</v>
      </c>
      <c r="T1095" s="106">
        <f t="shared" si="1089"/>
        <v>41057730</v>
      </c>
      <c r="U1095" s="106">
        <f t="shared" si="1089"/>
        <v>43801539</v>
      </c>
      <c r="V1095" s="106">
        <f t="shared" si="1089"/>
        <v>0</v>
      </c>
      <c r="W1095" s="106">
        <f t="shared" si="1089"/>
        <v>0</v>
      </c>
      <c r="X1095" s="106">
        <f t="shared" si="1089"/>
        <v>0</v>
      </c>
      <c r="Y1095" s="106">
        <f t="shared" si="1089"/>
        <v>0</v>
      </c>
      <c r="Z1095" s="106">
        <f t="shared" si="1089"/>
        <v>0</v>
      </c>
      <c r="AA1095" s="290">
        <f t="shared" si="999"/>
        <v>122102083</v>
      </c>
      <c r="AB1095" s="290">
        <f t="shared" si="869"/>
        <v>348251325</v>
      </c>
      <c r="AC1095" s="105">
        <v>0</v>
      </c>
    </row>
    <row r="1096" spans="1:29" ht="27.75" customHeight="1" x14ac:dyDescent="0.2">
      <c r="B1096" s="97" t="s">
        <v>1280</v>
      </c>
      <c r="C1096" s="114" t="s">
        <v>1281</v>
      </c>
      <c r="D1096" s="295">
        <v>0</v>
      </c>
      <c r="E1096" s="291">
        <f>SUM('ADICIONES  2018'!C1096:K1096)</f>
        <v>0</v>
      </c>
      <c r="F1096" s="295"/>
      <c r="G1096" s="295"/>
      <c r="H1096" s="295"/>
      <c r="I1096" s="295"/>
      <c r="J1096" s="295"/>
      <c r="K1096" s="294">
        <f t="shared" si="949"/>
        <v>0</v>
      </c>
      <c r="L1096" s="295">
        <v>36502008</v>
      </c>
      <c r="M1096" s="295">
        <v>37207390</v>
      </c>
      <c r="N1096" s="295">
        <v>41735987</v>
      </c>
      <c r="O1096" s="295">
        <v>44824146</v>
      </c>
      <c r="P1096" s="295">
        <v>31558416</v>
      </c>
      <c r="Q1096" s="295">
        <v>34321295</v>
      </c>
      <c r="R1096" s="294">
        <f t="shared" si="1028"/>
        <v>226149242</v>
      </c>
      <c r="S1096" s="295">
        <v>37242814</v>
      </c>
      <c r="T1096" s="295">
        <v>41057730</v>
      </c>
      <c r="U1096" s="295">
        <v>43801539</v>
      </c>
      <c r="V1096" s="295"/>
      <c r="W1096" s="295"/>
      <c r="X1096" s="295"/>
      <c r="Y1096" s="295"/>
      <c r="Z1096" s="295"/>
      <c r="AA1096" s="292">
        <f t="shared" si="999"/>
        <v>122102083</v>
      </c>
      <c r="AB1096" s="292">
        <f t="shared" si="869"/>
        <v>348251325</v>
      </c>
      <c r="AC1096" s="37">
        <v>0</v>
      </c>
    </row>
    <row r="1097" spans="1:29" s="79" customFormat="1" ht="15.75" x14ac:dyDescent="0.2">
      <c r="A1097" s="412"/>
      <c r="B1097" s="111" t="s">
        <v>1262</v>
      </c>
      <c r="C1097" s="107" t="s">
        <v>1263</v>
      </c>
      <c r="D1097" s="106">
        <f>+D1098</f>
        <v>0</v>
      </c>
      <c r="E1097" s="106">
        <f>SUM('ADICIONES  2018'!C1097:K1097)</f>
        <v>0</v>
      </c>
      <c r="F1097" s="106">
        <f t="shared" ref="F1097:J1097" si="1090">+F1098</f>
        <v>0</v>
      </c>
      <c r="G1097" s="106">
        <f t="shared" si="1090"/>
        <v>0</v>
      </c>
      <c r="H1097" s="106">
        <f t="shared" si="1090"/>
        <v>0</v>
      </c>
      <c r="I1097" s="106">
        <f t="shared" si="1090"/>
        <v>0</v>
      </c>
      <c r="J1097" s="106">
        <f t="shared" si="1090"/>
        <v>0</v>
      </c>
      <c r="K1097" s="290">
        <f t="shared" si="949"/>
        <v>0</v>
      </c>
      <c r="L1097" s="106">
        <f t="shared" ref="L1097:Q1097" si="1091">+L1098</f>
        <v>3652653</v>
      </c>
      <c r="M1097" s="106">
        <f t="shared" si="1091"/>
        <v>1192147</v>
      </c>
      <c r="N1097" s="106">
        <f t="shared" si="1091"/>
        <v>3633332</v>
      </c>
      <c r="O1097" s="106">
        <f t="shared" si="1091"/>
        <v>1666819</v>
      </c>
      <c r="P1097" s="106">
        <f t="shared" si="1091"/>
        <v>3912605</v>
      </c>
      <c r="Q1097" s="106">
        <f t="shared" si="1091"/>
        <v>3188354</v>
      </c>
      <c r="R1097" s="290">
        <f t="shared" si="1028"/>
        <v>17245910</v>
      </c>
      <c r="S1097" s="106">
        <f t="shared" ref="S1097:Z1097" si="1092">+S1098</f>
        <v>3804620</v>
      </c>
      <c r="T1097" s="106">
        <f t="shared" si="1092"/>
        <v>3987332</v>
      </c>
      <c r="U1097" s="106">
        <f t="shared" si="1092"/>
        <v>3424709</v>
      </c>
      <c r="V1097" s="106">
        <f t="shared" si="1092"/>
        <v>0</v>
      </c>
      <c r="W1097" s="106">
        <f t="shared" si="1092"/>
        <v>0</v>
      </c>
      <c r="X1097" s="106">
        <f t="shared" si="1092"/>
        <v>0</v>
      </c>
      <c r="Y1097" s="106">
        <f t="shared" si="1092"/>
        <v>0</v>
      </c>
      <c r="Z1097" s="106">
        <f t="shared" si="1092"/>
        <v>0</v>
      </c>
      <c r="AA1097" s="290">
        <f t="shared" si="999"/>
        <v>11216661</v>
      </c>
      <c r="AB1097" s="290">
        <f t="shared" si="869"/>
        <v>28462571</v>
      </c>
      <c r="AC1097" s="105">
        <v>0</v>
      </c>
    </row>
    <row r="1098" spans="1:29" x14ac:dyDescent="0.2">
      <c r="B1098" s="97" t="s">
        <v>1264</v>
      </c>
      <c r="C1098" s="114" t="s">
        <v>1265</v>
      </c>
      <c r="D1098" s="295">
        <v>0</v>
      </c>
      <c r="E1098" s="291">
        <f>SUM('ADICIONES  2018'!C1098:K1098)</f>
        <v>0</v>
      </c>
      <c r="F1098" s="295"/>
      <c r="G1098" s="295"/>
      <c r="H1098" s="295"/>
      <c r="I1098" s="295"/>
      <c r="J1098" s="295"/>
      <c r="K1098" s="294">
        <f t="shared" si="949"/>
        <v>0</v>
      </c>
      <c r="L1098" s="295">
        <v>3652653</v>
      </c>
      <c r="M1098" s="295">
        <v>1192147</v>
      </c>
      <c r="N1098" s="295">
        <v>3633332</v>
      </c>
      <c r="O1098" s="295">
        <v>1666819</v>
      </c>
      <c r="P1098" s="295">
        <v>3912605</v>
      </c>
      <c r="Q1098" s="295">
        <v>3188354</v>
      </c>
      <c r="R1098" s="294">
        <f t="shared" si="1028"/>
        <v>17245910</v>
      </c>
      <c r="S1098" s="295">
        <v>3804620</v>
      </c>
      <c r="T1098" s="295">
        <v>3987332</v>
      </c>
      <c r="U1098" s="295">
        <v>3424709</v>
      </c>
      <c r="V1098" s="295"/>
      <c r="W1098" s="295"/>
      <c r="X1098" s="295"/>
      <c r="Y1098" s="295"/>
      <c r="Z1098" s="295"/>
      <c r="AA1098" s="292">
        <f t="shared" si="999"/>
        <v>11216661</v>
      </c>
      <c r="AB1098" s="292">
        <f t="shared" si="869"/>
        <v>28462571</v>
      </c>
      <c r="AC1098" s="37">
        <v>0</v>
      </c>
    </row>
    <row r="1099" spans="1:29" s="79" customFormat="1" ht="31.5" x14ac:dyDescent="0.2">
      <c r="A1099" s="412"/>
      <c r="B1099" s="111" t="s">
        <v>1266</v>
      </c>
      <c r="C1099" s="107" t="s">
        <v>1267</v>
      </c>
      <c r="D1099" s="106">
        <f>+D1100</f>
        <v>0</v>
      </c>
      <c r="E1099" s="106">
        <f>SUM('ADICIONES  2018'!C1099:K1099)</f>
        <v>0</v>
      </c>
      <c r="F1099" s="106">
        <f t="shared" ref="F1099:J1099" si="1093">+F1100</f>
        <v>0</v>
      </c>
      <c r="G1099" s="106">
        <f t="shared" si="1093"/>
        <v>0</v>
      </c>
      <c r="H1099" s="106">
        <f t="shared" si="1093"/>
        <v>0</v>
      </c>
      <c r="I1099" s="106">
        <f t="shared" si="1093"/>
        <v>0</v>
      </c>
      <c r="J1099" s="106">
        <f t="shared" si="1093"/>
        <v>0</v>
      </c>
      <c r="K1099" s="290">
        <f t="shared" si="949"/>
        <v>0</v>
      </c>
      <c r="L1099" s="106">
        <f t="shared" ref="L1099:Q1099" si="1094">+L1100</f>
        <v>601056</v>
      </c>
      <c r="M1099" s="106">
        <f t="shared" si="1094"/>
        <v>587852</v>
      </c>
      <c r="N1099" s="106">
        <f t="shared" si="1094"/>
        <v>513417</v>
      </c>
      <c r="O1099" s="106">
        <f t="shared" si="1094"/>
        <v>865787</v>
      </c>
      <c r="P1099" s="106">
        <f t="shared" si="1094"/>
        <v>1121730</v>
      </c>
      <c r="Q1099" s="106">
        <f t="shared" si="1094"/>
        <v>995778</v>
      </c>
      <c r="R1099" s="290">
        <f t="shared" si="1028"/>
        <v>4685620</v>
      </c>
      <c r="S1099" s="106">
        <f t="shared" ref="S1099:Z1099" si="1095">+S1100</f>
        <v>878141</v>
      </c>
      <c r="T1099" s="106">
        <f t="shared" si="1095"/>
        <v>838302</v>
      </c>
      <c r="U1099" s="106">
        <f t="shared" si="1095"/>
        <v>819212</v>
      </c>
      <c r="V1099" s="106">
        <f t="shared" si="1095"/>
        <v>0</v>
      </c>
      <c r="W1099" s="106">
        <f t="shared" si="1095"/>
        <v>0</v>
      </c>
      <c r="X1099" s="106">
        <f t="shared" si="1095"/>
        <v>0</v>
      </c>
      <c r="Y1099" s="106">
        <f t="shared" si="1095"/>
        <v>0</v>
      </c>
      <c r="Z1099" s="106">
        <f t="shared" si="1095"/>
        <v>0</v>
      </c>
      <c r="AA1099" s="290">
        <f t="shared" si="999"/>
        <v>2535655</v>
      </c>
      <c r="AB1099" s="290">
        <f t="shared" si="869"/>
        <v>7221275</v>
      </c>
      <c r="AC1099" s="105">
        <v>0</v>
      </c>
    </row>
    <row r="1100" spans="1:29" ht="15.75" thickBot="1" x14ac:dyDescent="0.25">
      <c r="B1100" s="101" t="s">
        <v>1268</v>
      </c>
      <c r="C1100" s="142" t="s">
        <v>1269</v>
      </c>
      <c r="D1100" s="297">
        <v>0</v>
      </c>
      <c r="E1100" s="291">
        <f>SUM('ADICIONES  2018'!C1100:K1100)</f>
        <v>0</v>
      </c>
      <c r="F1100" s="297"/>
      <c r="G1100" s="297"/>
      <c r="H1100" s="297"/>
      <c r="I1100" s="297"/>
      <c r="J1100" s="297"/>
      <c r="K1100" s="298">
        <f t="shared" si="949"/>
        <v>0</v>
      </c>
      <c r="L1100" s="297">
        <v>601056</v>
      </c>
      <c r="M1100" s="297">
        <v>587852</v>
      </c>
      <c r="N1100" s="297">
        <v>513417</v>
      </c>
      <c r="O1100" s="297">
        <v>865787</v>
      </c>
      <c r="P1100" s="297">
        <v>1121730</v>
      </c>
      <c r="Q1100" s="297">
        <v>995778</v>
      </c>
      <c r="R1100" s="298">
        <f t="shared" si="1028"/>
        <v>4685620</v>
      </c>
      <c r="S1100" s="297">
        <v>878141</v>
      </c>
      <c r="T1100" s="297">
        <v>838302</v>
      </c>
      <c r="U1100" s="297">
        <v>819212</v>
      </c>
      <c r="V1100" s="297"/>
      <c r="W1100" s="297"/>
      <c r="X1100" s="297"/>
      <c r="Y1100" s="297"/>
      <c r="Z1100" s="297"/>
      <c r="AA1100" s="299">
        <f t="shared" si="999"/>
        <v>2535655</v>
      </c>
      <c r="AB1100" s="299">
        <f t="shared" si="869"/>
        <v>7221275</v>
      </c>
      <c r="AC1100" s="37">
        <v>0</v>
      </c>
    </row>
    <row r="1101" spans="1:29" s="79" customFormat="1" ht="24.75" customHeight="1" thickBot="1" x14ac:dyDescent="0.25">
      <c r="A1101" s="412">
        <v>1</v>
      </c>
      <c r="B1101" s="460" t="s">
        <v>50</v>
      </c>
      <c r="C1101" s="461"/>
      <c r="D1101" s="300">
        <f t="shared" ref="D1101:AB1101" si="1096">+D11</f>
        <v>622043070351.30005</v>
      </c>
      <c r="E1101" s="381">
        <f t="shared" si="1096"/>
        <v>412512829551.6001</v>
      </c>
      <c r="F1101" s="301">
        <f t="shared" si="1096"/>
        <v>1266321614.4400001</v>
      </c>
      <c r="G1101" s="302">
        <f t="shared" si="1096"/>
        <v>0</v>
      </c>
      <c r="H1101" s="302">
        <f t="shared" si="1096"/>
        <v>0</v>
      </c>
      <c r="I1101" s="302">
        <f t="shared" si="1096"/>
        <v>0</v>
      </c>
      <c r="J1101" s="302">
        <f t="shared" si="1096"/>
        <v>0</v>
      </c>
      <c r="K1101" s="302">
        <f t="shared" si="1096"/>
        <v>1033289578288.4602</v>
      </c>
      <c r="L1101" s="302">
        <f t="shared" si="1096"/>
        <v>59809168873.079994</v>
      </c>
      <c r="M1101" s="302">
        <f t="shared" si="1096"/>
        <v>39551785157.07</v>
      </c>
      <c r="N1101" s="302">
        <f t="shared" si="1096"/>
        <v>48629751245.259995</v>
      </c>
      <c r="O1101" s="302">
        <f t="shared" si="1096"/>
        <v>67280155653.279999</v>
      </c>
      <c r="P1101" s="302">
        <f t="shared" si="1096"/>
        <v>275544315115.88007</v>
      </c>
      <c r="Q1101" s="302">
        <f t="shared" si="1096"/>
        <v>52091279683.170006</v>
      </c>
      <c r="R1101" s="302">
        <f t="shared" si="1096"/>
        <v>542906455727.74005</v>
      </c>
      <c r="S1101" s="302">
        <f t="shared" si="1096"/>
        <v>44777944622.289993</v>
      </c>
      <c r="T1101" s="302">
        <f t="shared" si="1096"/>
        <v>42012900870.790001</v>
      </c>
      <c r="U1101" s="302">
        <f t="shared" si="1096"/>
        <v>138967441622.71002</v>
      </c>
      <c r="V1101" s="302">
        <f t="shared" si="1096"/>
        <v>0</v>
      </c>
      <c r="W1101" s="302">
        <f t="shared" si="1096"/>
        <v>0</v>
      </c>
      <c r="X1101" s="302">
        <f t="shared" si="1096"/>
        <v>0</v>
      </c>
      <c r="Y1101" s="302">
        <f t="shared" si="1096"/>
        <v>-11931705017.43</v>
      </c>
      <c r="Z1101" s="302">
        <f t="shared" si="1096"/>
        <v>0</v>
      </c>
      <c r="AA1101" s="302">
        <f t="shared" si="1096"/>
        <v>213826582098.36002</v>
      </c>
      <c r="AB1101" s="300">
        <f t="shared" si="1096"/>
        <v>756733037826.1001</v>
      </c>
      <c r="AC1101" s="251">
        <f>AB1101/K1101</f>
        <v>0.73235330513983499</v>
      </c>
    </row>
    <row r="1102" spans="1:29" ht="15.75" x14ac:dyDescent="0.2">
      <c r="A1102" s="159">
        <v>1</v>
      </c>
      <c r="B1102" s="22"/>
      <c r="C1102" s="3"/>
      <c r="D1102" s="289"/>
      <c r="E1102" s="303"/>
      <c r="F1102" s="303"/>
      <c r="G1102" s="303">
        <v>0</v>
      </c>
      <c r="H1102" s="304">
        <v>0</v>
      </c>
      <c r="I1102" s="305"/>
      <c r="J1102" s="305"/>
      <c r="K1102" s="305"/>
      <c r="L1102" s="305"/>
      <c r="M1102" s="305"/>
      <c r="N1102" s="305"/>
      <c r="O1102" s="305"/>
      <c r="P1102" s="305"/>
      <c r="Q1102" s="305"/>
      <c r="R1102" s="305"/>
      <c r="S1102" s="305"/>
      <c r="T1102" s="305"/>
      <c r="U1102" s="305"/>
      <c r="V1102" s="305"/>
      <c r="W1102" s="305"/>
      <c r="X1102" s="305"/>
      <c r="Y1102" s="305"/>
      <c r="Z1102" s="305"/>
      <c r="AA1102" s="305"/>
      <c r="AB1102" s="305"/>
      <c r="AC1102" s="35"/>
    </row>
    <row r="1103" spans="1:29" ht="19.5" x14ac:dyDescent="0.2">
      <c r="A1103" s="159">
        <v>1</v>
      </c>
      <c r="B1103" s="23"/>
      <c r="C1103" s="449" t="s">
        <v>22</v>
      </c>
      <c r="D1103" s="449"/>
      <c r="E1103" s="292"/>
      <c r="F1103" s="292"/>
      <c r="G1103" s="292"/>
      <c r="H1103" s="292"/>
      <c r="I1103" s="292"/>
      <c r="J1103" s="292"/>
      <c r="K1103" s="292"/>
      <c r="L1103" s="292"/>
      <c r="M1103" s="292"/>
      <c r="N1103" s="292"/>
      <c r="O1103" s="292"/>
      <c r="P1103" s="292"/>
      <c r="Q1103" s="292"/>
      <c r="R1103" s="292"/>
      <c r="S1103" s="292"/>
      <c r="T1103" s="292"/>
      <c r="U1103" s="292"/>
      <c r="V1103" s="292"/>
      <c r="W1103" s="292"/>
      <c r="X1103" s="292"/>
      <c r="Y1103" s="292"/>
      <c r="Z1103" s="292"/>
      <c r="AA1103" s="292"/>
      <c r="AB1103" s="292"/>
      <c r="AC1103" s="36"/>
    </row>
    <row r="1104" spans="1:29" s="79" customFormat="1" ht="31.5" x14ac:dyDescent="0.2">
      <c r="A1104" s="412">
        <v>1</v>
      </c>
      <c r="B1104" s="111" t="s">
        <v>90</v>
      </c>
      <c r="C1104" s="107" t="s">
        <v>185</v>
      </c>
      <c r="D1104" s="306">
        <f>+D1105</f>
        <v>103133015452.86998</v>
      </c>
      <c r="E1104" s="106">
        <f>SUM('ADICIONES  2018'!C1104:K1104)</f>
        <v>121164682710.78</v>
      </c>
      <c r="F1104" s="306">
        <f t="shared" ref="F1104:J1104" si="1097">+F1105</f>
        <v>672314984.52999985</v>
      </c>
      <c r="G1104" s="306">
        <f t="shared" si="1097"/>
        <v>0</v>
      </c>
      <c r="H1104" s="306">
        <f t="shared" si="1097"/>
        <v>0</v>
      </c>
      <c r="I1104" s="306">
        <f t="shared" si="1097"/>
        <v>0</v>
      </c>
      <c r="J1104" s="306">
        <f t="shared" si="1097"/>
        <v>0</v>
      </c>
      <c r="K1104" s="306">
        <f t="shared" ref="K1104:K1170" si="1098">+D1104+E1104-F1104+G1104-H1104</f>
        <v>223625383179.11996</v>
      </c>
      <c r="L1104" s="306">
        <f t="shared" ref="L1104:Q1104" si="1099">+L1105</f>
        <v>1666536233.74</v>
      </c>
      <c r="M1104" s="306">
        <f t="shared" si="1099"/>
        <v>24349635091.52</v>
      </c>
      <c r="N1104" s="306">
        <f t="shared" si="1099"/>
        <v>4443562109.4700003</v>
      </c>
      <c r="O1104" s="306">
        <f t="shared" si="1099"/>
        <v>10287034733.410002</v>
      </c>
      <c r="P1104" s="306">
        <f t="shared" si="1099"/>
        <v>22835477888.969997</v>
      </c>
      <c r="Q1104" s="306">
        <f t="shared" si="1099"/>
        <v>5428513036.1100006</v>
      </c>
      <c r="R1104" s="306">
        <f t="shared" ref="R1104:R1170" si="1100">SUM(L1104:Q1104)</f>
        <v>69010759093.220001</v>
      </c>
      <c r="S1104" s="306">
        <f t="shared" ref="S1104:Z1104" si="1101">+S1105</f>
        <v>66209275884</v>
      </c>
      <c r="T1104" s="306">
        <f t="shared" si="1101"/>
        <v>8637851393.5</v>
      </c>
      <c r="U1104" s="306">
        <f t="shared" si="1101"/>
        <v>8624193621.7000008</v>
      </c>
      <c r="V1104" s="306">
        <f t="shared" si="1101"/>
        <v>0</v>
      </c>
      <c r="W1104" s="306">
        <f t="shared" si="1101"/>
        <v>0</v>
      </c>
      <c r="X1104" s="306">
        <f t="shared" si="1101"/>
        <v>0</v>
      </c>
      <c r="Y1104" s="306">
        <f t="shared" si="1101"/>
        <v>900000000</v>
      </c>
      <c r="Z1104" s="306">
        <f t="shared" si="1101"/>
        <v>0</v>
      </c>
      <c r="AA1104" s="306">
        <f t="shared" ref="AA1104:AA1170" si="1102">SUM(S1104:Z1104)</f>
        <v>84371320899.199997</v>
      </c>
      <c r="AB1104" s="306">
        <f t="shared" ref="AB1104:AB1170" si="1103">+AA1104+R1104</f>
        <v>153382079992.41998</v>
      </c>
      <c r="AC1104" s="105">
        <f t="shared" ref="AC1104:AC1170" si="1104">+AB1104/K1104</f>
        <v>0.68588850608950624</v>
      </c>
    </row>
    <row r="1105" spans="1:29" s="79" customFormat="1" ht="15.75" x14ac:dyDescent="0.2">
      <c r="A1105" s="412">
        <v>1</v>
      </c>
      <c r="B1105" s="111" t="s">
        <v>186</v>
      </c>
      <c r="C1105" s="107" t="s">
        <v>187</v>
      </c>
      <c r="D1105" s="306">
        <f>+D1106+D1264</f>
        <v>103133015452.86998</v>
      </c>
      <c r="E1105" s="106">
        <f>SUM('ADICIONES  2018'!C1105:K1105)</f>
        <v>121164682710.78</v>
      </c>
      <c r="F1105" s="306">
        <f>+F1106+F1264</f>
        <v>672314984.52999985</v>
      </c>
      <c r="G1105" s="306">
        <f>+G1106+G1264</f>
        <v>0</v>
      </c>
      <c r="H1105" s="306">
        <f>+H1106+H1264</f>
        <v>0</v>
      </c>
      <c r="I1105" s="306">
        <f>+I1106+I1264</f>
        <v>0</v>
      </c>
      <c r="J1105" s="306">
        <f>+J1106+J1264</f>
        <v>0</v>
      </c>
      <c r="K1105" s="306">
        <f t="shared" si="1098"/>
        <v>223625383179.11996</v>
      </c>
      <c r="L1105" s="306">
        <f t="shared" ref="L1105:Q1105" si="1105">+L1106+L1264</f>
        <v>1666536233.74</v>
      </c>
      <c r="M1105" s="306">
        <f t="shared" si="1105"/>
        <v>24349635091.52</v>
      </c>
      <c r="N1105" s="306">
        <f t="shared" si="1105"/>
        <v>4443562109.4700003</v>
      </c>
      <c r="O1105" s="306">
        <f t="shared" si="1105"/>
        <v>10287034733.410002</v>
      </c>
      <c r="P1105" s="306">
        <f t="shared" si="1105"/>
        <v>22835477888.969997</v>
      </c>
      <c r="Q1105" s="306">
        <f t="shared" si="1105"/>
        <v>5428513036.1100006</v>
      </c>
      <c r="R1105" s="306">
        <f t="shared" si="1100"/>
        <v>69010759093.220001</v>
      </c>
      <c r="S1105" s="306">
        <f t="shared" ref="S1105:Z1105" si="1106">+S1106+S1264</f>
        <v>66209275884</v>
      </c>
      <c r="T1105" s="306">
        <f t="shared" si="1106"/>
        <v>8637851393.5</v>
      </c>
      <c r="U1105" s="306">
        <f t="shared" si="1106"/>
        <v>8624193621.7000008</v>
      </c>
      <c r="V1105" s="306">
        <f t="shared" si="1106"/>
        <v>0</v>
      </c>
      <c r="W1105" s="306">
        <f t="shared" si="1106"/>
        <v>0</v>
      </c>
      <c r="X1105" s="306">
        <f t="shared" si="1106"/>
        <v>0</v>
      </c>
      <c r="Y1105" s="306">
        <f t="shared" si="1106"/>
        <v>900000000</v>
      </c>
      <c r="Z1105" s="306">
        <f t="shared" si="1106"/>
        <v>0</v>
      </c>
      <c r="AA1105" s="306">
        <f t="shared" si="1102"/>
        <v>84371320899.199997</v>
      </c>
      <c r="AB1105" s="306">
        <f>+AA1105+R1105</f>
        <v>153382079992.41998</v>
      </c>
      <c r="AC1105" s="105">
        <f t="shared" si="1104"/>
        <v>0.68588850608950624</v>
      </c>
    </row>
    <row r="1106" spans="1:29" s="79" customFormat="1" ht="15.75" x14ac:dyDescent="0.2">
      <c r="A1106" s="412">
        <v>1</v>
      </c>
      <c r="B1106" s="111" t="s">
        <v>188</v>
      </c>
      <c r="C1106" s="107" t="s">
        <v>91</v>
      </c>
      <c r="D1106" s="307">
        <f>+D1107+D1151</f>
        <v>101848537542.35999</v>
      </c>
      <c r="E1106" s="106">
        <f>SUM('ADICIONES  2018'!C1106:K1106)</f>
        <v>39559480734.349998</v>
      </c>
      <c r="F1106" s="307">
        <f t="shared" ref="F1106:J1106" si="1107">+F1107+F1151</f>
        <v>0</v>
      </c>
      <c r="G1106" s="307">
        <f t="shared" si="1107"/>
        <v>0</v>
      </c>
      <c r="H1106" s="307">
        <f t="shared" si="1107"/>
        <v>0</v>
      </c>
      <c r="I1106" s="307">
        <f t="shared" si="1107"/>
        <v>0</v>
      </c>
      <c r="J1106" s="307">
        <f t="shared" si="1107"/>
        <v>0</v>
      </c>
      <c r="K1106" s="306">
        <f t="shared" si="1098"/>
        <v>141408018276.70999</v>
      </c>
      <c r="L1106" s="307">
        <f t="shared" ref="L1106:Q1106" si="1108">+L1107+L1151</f>
        <v>1483191259.4200001</v>
      </c>
      <c r="M1106" s="307">
        <f t="shared" si="1108"/>
        <v>6642325117.3000002</v>
      </c>
      <c r="N1106" s="307">
        <f t="shared" si="1108"/>
        <v>4443562109.46</v>
      </c>
      <c r="O1106" s="307">
        <f t="shared" si="1108"/>
        <v>8271722087.3800011</v>
      </c>
      <c r="P1106" s="307">
        <f t="shared" si="1108"/>
        <v>23638005661.009998</v>
      </c>
      <c r="Q1106" s="307">
        <f t="shared" si="1108"/>
        <v>5428513036.1100006</v>
      </c>
      <c r="R1106" s="306">
        <f t="shared" si="1100"/>
        <v>49907319270.68</v>
      </c>
      <c r="S1106" s="307">
        <f t="shared" ref="S1106:Z1106" si="1109">+S1107+S1151</f>
        <v>24526643307.379997</v>
      </c>
      <c r="T1106" s="307">
        <f t="shared" si="1109"/>
        <v>8518596139.75</v>
      </c>
      <c r="U1106" s="307">
        <f t="shared" si="1109"/>
        <v>8452319771.7800007</v>
      </c>
      <c r="V1106" s="307">
        <f t="shared" si="1109"/>
        <v>0</v>
      </c>
      <c r="W1106" s="307">
        <f t="shared" si="1109"/>
        <v>0</v>
      </c>
      <c r="X1106" s="307">
        <f t="shared" si="1109"/>
        <v>0</v>
      </c>
      <c r="Y1106" s="307">
        <f t="shared" si="1109"/>
        <v>900000000</v>
      </c>
      <c r="Z1106" s="307">
        <f t="shared" si="1109"/>
        <v>0</v>
      </c>
      <c r="AA1106" s="306">
        <f t="shared" si="1102"/>
        <v>42397559218.909996</v>
      </c>
      <c r="AB1106" s="306">
        <f t="shared" si="1103"/>
        <v>92304878489.589996</v>
      </c>
      <c r="AC1106" s="105">
        <f t="shared" si="1104"/>
        <v>0.65275561891381573</v>
      </c>
    </row>
    <row r="1107" spans="1:29" s="79" customFormat="1" ht="15.75" x14ac:dyDescent="0.2">
      <c r="A1107" s="412">
        <v>1</v>
      </c>
      <c r="B1107" s="111" t="s">
        <v>189</v>
      </c>
      <c r="C1107" s="107" t="s">
        <v>190</v>
      </c>
      <c r="D1107" s="307">
        <f>+D1108+D1113+D1118+D1125+D1134+D1145</f>
        <v>42377196608.149994</v>
      </c>
      <c r="E1107" s="106">
        <f>SUM('ADICIONES  2018'!C1107:K1107)</f>
        <v>0</v>
      </c>
      <c r="F1107" s="307">
        <f t="shared" ref="F1107:J1107" si="1110">+F1108+F1113+F1118+F1125+F1134+F1145</f>
        <v>0</v>
      </c>
      <c r="G1107" s="307">
        <f t="shared" si="1110"/>
        <v>0</v>
      </c>
      <c r="H1107" s="307">
        <f t="shared" si="1110"/>
        <v>0</v>
      </c>
      <c r="I1107" s="307">
        <f t="shared" si="1110"/>
        <v>0</v>
      </c>
      <c r="J1107" s="307">
        <f t="shared" si="1110"/>
        <v>0</v>
      </c>
      <c r="K1107" s="306">
        <f t="shared" si="1098"/>
        <v>42377196608.149994</v>
      </c>
      <c r="L1107" s="307">
        <f t="shared" ref="L1107:Q1107" si="1111">+L1108+L1113+L1118+L1125+L1134+L1145</f>
        <v>1118810755.8800001</v>
      </c>
      <c r="M1107" s="307">
        <f t="shared" si="1111"/>
        <v>3578093626.8699999</v>
      </c>
      <c r="N1107" s="307">
        <f t="shared" si="1111"/>
        <v>2275216048.79</v>
      </c>
      <c r="O1107" s="307">
        <f t="shared" si="1111"/>
        <v>2422674649.4400001</v>
      </c>
      <c r="P1107" s="307">
        <f t="shared" si="1111"/>
        <v>2970495878.4000001</v>
      </c>
      <c r="Q1107" s="307">
        <f t="shared" si="1111"/>
        <v>2973727996.1700001</v>
      </c>
      <c r="R1107" s="306">
        <f t="shared" si="1100"/>
        <v>15339018955.549999</v>
      </c>
      <c r="S1107" s="307">
        <f t="shared" ref="S1107:Z1107" si="1112">+S1108+S1113+S1118+S1125+S1134+S1145</f>
        <v>6160401662.0100002</v>
      </c>
      <c r="T1107" s="307">
        <f t="shared" si="1112"/>
        <v>3462193253.2799997</v>
      </c>
      <c r="U1107" s="307">
        <f t="shared" si="1112"/>
        <v>4372542831.1900005</v>
      </c>
      <c r="V1107" s="307">
        <f t="shared" si="1112"/>
        <v>0</v>
      </c>
      <c r="W1107" s="307">
        <f t="shared" si="1112"/>
        <v>0</v>
      </c>
      <c r="X1107" s="307">
        <f t="shared" si="1112"/>
        <v>0</v>
      </c>
      <c r="Y1107" s="307">
        <f t="shared" si="1112"/>
        <v>0</v>
      </c>
      <c r="Z1107" s="307">
        <f t="shared" si="1112"/>
        <v>0</v>
      </c>
      <c r="AA1107" s="306">
        <f t="shared" si="1102"/>
        <v>13995137746.480001</v>
      </c>
      <c r="AB1107" s="306">
        <f t="shared" si="1103"/>
        <v>29334156702.029999</v>
      </c>
      <c r="AC1107" s="105">
        <f t="shared" si="1104"/>
        <v>0.69221560296389317</v>
      </c>
    </row>
    <row r="1108" spans="1:29" s="21" customFormat="1" ht="47.25" x14ac:dyDescent="0.2">
      <c r="A1108" s="412">
        <v>1</v>
      </c>
      <c r="B1108" s="111" t="s">
        <v>191</v>
      </c>
      <c r="C1108" s="107" t="s">
        <v>192</v>
      </c>
      <c r="D1108" s="307">
        <f>SUM(D1109:D1111)</f>
        <v>1083371002.8499999</v>
      </c>
      <c r="E1108" s="106">
        <f>SUM('ADICIONES  2018'!C1108:K1108)</f>
        <v>0</v>
      </c>
      <c r="F1108" s="307">
        <f t="shared" ref="F1108:J1108" si="1113">SUM(F1109:F1111)</f>
        <v>0</v>
      </c>
      <c r="G1108" s="307">
        <f t="shared" si="1113"/>
        <v>0</v>
      </c>
      <c r="H1108" s="307">
        <f t="shared" si="1113"/>
        <v>0</v>
      </c>
      <c r="I1108" s="307">
        <f t="shared" si="1113"/>
        <v>0</v>
      </c>
      <c r="J1108" s="307">
        <f t="shared" si="1113"/>
        <v>0</v>
      </c>
      <c r="K1108" s="306">
        <f t="shared" si="1098"/>
        <v>1083371002.8499999</v>
      </c>
      <c r="L1108" s="307">
        <f t="shared" ref="L1108:Q1108" si="1114">SUM(L1109:L1111)</f>
        <v>31972489.880000003</v>
      </c>
      <c r="M1108" s="307">
        <f t="shared" si="1114"/>
        <v>104052868.87</v>
      </c>
      <c r="N1108" s="307">
        <f t="shared" si="1114"/>
        <v>314997107.79000002</v>
      </c>
      <c r="O1108" s="307">
        <f t="shared" si="1114"/>
        <v>43177767.459999993</v>
      </c>
      <c r="P1108" s="307">
        <f t="shared" si="1114"/>
        <v>50703747.170000002</v>
      </c>
      <c r="Q1108" s="307">
        <f t="shared" si="1114"/>
        <v>63770020.170000002</v>
      </c>
      <c r="R1108" s="306">
        <f t="shared" si="1100"/>
        <v>608674001.33999991</v>
      </c>
      <c r="S1108" s="307">
        <f t="shared" ref="S1108:Z1108" si="1115">SUM(S1109:S1111)</f>
        <v>140285196.56999999</v>
      </c>
      <c r="T1108" s="307">
        <f t="shared" si="1115"/>
        <v>73221783.409999996</v>
      </c>
      <c r="U1108" s="307">
        <f t="shared" si="1115"/>
        <v>50398605.440000005</v>
      </c>
      <c r="V1108" s="307">
        <f t="shared" si="1115"/>
        <v>0</v>
      </c>
      <c r="W1108" s="307">
        <f t="shared" si="1115"/>
        <v>0</v>
      </c>
      <c r="X1108" s="307">
        <f t="shared" si="1115"/>
        <v>0</v>
      </c>
      <c r="Y1108" s="307">
        <f t="shared" si="1115"/>
        <v>0</v>
      </c>
      <c r="Z1108" s="307">
        <f t="shared" si="1115"/>
        <v>0</v>
      </c>
      <c r="AA1108" s="306">
        <f t="shared" si="1102"/>
        <v>263905585.41999999</v>
      </c>
      <c r="AB1108" s="306">
        <f t="shared" si="1103"/>
        <v>872579586.75999987</v>
      </c>
      <c r="AC1108" s="105">
        <f t="shared" si="1104"/>
        <v>0.80543007378314935</v>
      </c>
    </row>
    <row r="1109" spans="1:29" s="5" customFormat="1" ht="28.5" x14ac:dyDescent="0.2">
      <c r="A1109" s="413"/>
      <c r="B1109" s="97" t="s">
        <v>193</v>
      </c>
      <c r="C1109" s="98" t="s">
        <v>133</v>
      </c>
      <c r="D1109" s="308">
        <v>270842750.70999998</v>
      </c>
      <c r="E1109" s="291">
        <f>SUM('ADICIONES  2018'!C1109:K1109)</f>
        <v>0</v>
      </c>
      <c r="F1109" s="308"/>
      <c r="G1109" s="308"/>
      <c r="H1109" s="308"/>
      <c r="I1109" s="308"/>
      <c r="J1109" s="308"/>
      <c r="K1109" s="292">
        <f t="shared" si="1098"/>
        <v>270842750.70999998</v>
      </c>
      <c r="L1109" s="308">
        <v>7993122.4699999997</v>
      </c>
      <c r="M1109" s="308">
        <v>26013217.219999999</v>
      </c>
      <c r="N1109" s="308">
        <v>78749276.950000003</v>
      </c>
      <c r="O1109" s="308">
        <v>10794441.869999999</v>
      </c>
      <c r="P1109" s="308">
        <v>12675936.25</v>
      </c>
      <c r="Q1109" s="308">
        <v>15942505.039999999</v>
      </c>
      <c r="R1109" s="292">
        <f t="shared" si="1100"/>
        <v>152168499.79999998</v>
      </c>
      <c r="S1109" s="308">
        <v>35071299.140000001</v>
      </c>
      <c r="T1109" s="308">
        <v>18305445.850000001</v>
      </c>
      <c r="U1109" s="308">
        <v>12599651.35</v>
      </c>
      <c r="V1109" s="308"/>
      <c r="W1109" s="308"/>
      <c r="X1109" s="308"/>
      <c r="Y1109" s="308"/>
      <c r="Z1109" s="308"/>
      <c r="AA1109" s="309">
        <f t="shared" si="1102"/>
        <v>65976396.340000004</v>
      </c>
      <c r="AB1109" s="309">
        <f t="shared" si="1103"/>
        <v>218144896.13999999</v>
      </c>
      <c r="AC1109" s="37">
        <f t="shared" si="1104"/>
        <v>0.80543007175988524</v>
      </c>
    </row>
    <row r="1110" spans="1:29" ht="28.5" x14ac:dyDescent="0.2">
      <c r="B1110" s="97" t="s">
        <v>193</v>
      </c>
      <c r="C1110" s="98" t="s">
        <v>133</v>
      </c>
      <c r="D1110" s="308">
        <v>75835970.200000003</v>
      </c>
      <c r="E1110" s="291">
        <f>SUM('ADICIONES  2018'!C1110:K1110)</f>
        <v>0</v>
      </c>
      <c r="F1110" s="308"/>
      <c r="G1110" s="308"/>
      <c r="H1110" s="308"/>
      <c r="I1110" s="308"/>
      <c r="J1110" s="308"/>
      <c r="K1110" s="292">
        <f t="shared" si="1098"/>
        <v>75835970.200000003</v>
      </c>
      <c r="L1110" s="308">
        <v>2238074.29</v>
      </c>
      <c r="M1110" s="308">
        <v>7283700.8200000003</v>
      </c>
      <c r="N1110" s="308">
        <v>22049797.539999999</v>
      </c>
      <c r="O1110" s="308">
        <v>3022443.71</v>
      </c>
      <c r="P1110" s="308">
        <v>3549262.85</v>
      </c>
      <c r="Q1110" s="308">
        <v>4463901.42</v>
      </c>
      <c r="R1110" s="292">
        <f t="shared" si="1100"/>
        <v>42607180.630000003</v>
      </c>
      <c r="S1110" s="308">
        <v>9819963.7699999996</v>
      </c>
      <c r="T1110" s="308">
        <v>5125524.84</v>
      </c>
      <c r="U1110" s="308">
        <v>3527902.39</v>
      </c>
      <c r="V1110" s="308"/>
      <c r="W1110" s="308"/>
      <c r="X1110" s="308"/>
      <c r="Y1110" s="308"/>
      <c r="Z1110" s="308"/>
      <c r="AA1110" s="309">
        <f t="shared" si="1102"/>
        <v>18473391</v>
      </c>
      <c r="AB1110" s="309">
        <f t="shared" si="1103"/>
        <v>61080571.630000003</v>
      </c>
      <c r="AC1110" s="37">
        <f t="shared" si="1104"/>
        <v>0.80543008112000125</v>
      </c>
    </row>
    <row r="1111" spans="1:29" s="79" customFormat="1" ht="31.5" x14ac:dyDescent="0.2">
      <c r="A1111" s="412"/>
      <c r="B1111" s="111" t="s">
        <v>194</v>
      </c>
      <c r="C1111" s="107" t="s">
        <v>140</v>
      </c>
      <c r="D1111" s="307">
        <f>+D1112</f>
        <v>736692281.94000006</v>
      </c>
      <c r="E1111" s="106">
        <f>SUM('ADICIONES  2018'!C1111:K1111)</f>
        <v>0</v>
      </c>
      <c r="F1111" s="307">
        <f t="shared" ref="F1111:J1111" si="1116">+F1112</f>
        <v>0</v>
      </c>
      <c r="G1111" s="307">
        <f t="shared" si="1116"/>
        <v>0</v>
      </c>
      <c r="H1111" s="307">
        <f t="shared" si="1116"/>
        <v>0</v>
      </c>
      <c r="I1111" s="307">
        <f t="shared" si="1116"/>
        <v>0</v>
      </c>
      <c r="J1111" s="307">
        <f t="shared" si="1116"/>
        <v>0</v>
      </c>
      <c r="K1111" s="290">
        <f t="shared" si="1098"/>
        <v>736692281.94000006</v>
      </c>
      <c r="L1111" s="307">
        <f t="shared" ref="L1111:Q1111" si="1117">+L1112</f>
        <v>21741293.120000001</v>
      </c>
      <c r="M1111" s="307">
        <f t="shared" si="1117"/>
        <v>70755950.829999998</v>
      </c>
      <c r="N1111" s="307">
        <f t="shared" si="1117"/>
        <v>214198033.30000001</v>
      </c>
      <c r="O1111" s="307">
        <f t="shared" si="1117"/>
        <v>29360881.879999999</v>
      </c>
      <c r="P1111" s="307">
        <f t="shared" si="1117"/>
        <v>34478548.07</v>
      </c>
      <c r="Q1111" s="307">
        <f t="shared" si="1117"/>
        <v>43363613.710000001</v>
      </c>
      <c r="R1111" s="290">
        <f t="shared" si="1100"/>
        <v>413898320.90999997</v>
      </c>
      <c r="S1111" s="307">
        <f t="shared" ref="S1111:Z1111" si="1118">+S1112</f>
        <v>95393933.659999996</v>
      </c>
      <c r="T1111" s="307">
        <f t="shared" si="1118"/>
        <v>49790812.719999999</v>
      </c>
      <c r="U1111" s="307">
        <f t="shared" si="1118"/>
        <v>34271051.700000003</v>
      </c>
      <c r="V1111" s="307">
        <f t="shared" si="1118"/>
        <v>0</v>
      </c>
      <c r="W1111" s="307">
        <f t="shared" si="1118"/>
        <v>0</v>
      </c>
      <c r="X1111" s="307">
        <f t="shared" si="1118"/>
        <v>0</v>
      </c>
      <c r="Y1111" s="307">
        <f t="shared" si="1118"/>
        <v>0</v>
      </c>
      <c r="Z1111" s="307">
        <f t="shared" si="1118"/>
        <v>0</v>
      </c>
      <c r="AA1111" s="306">
        <f t="shared" si="1102"/>
        <v>179455798.07999998</v>
      </c>
      <c r="AB1111" s="306">
        <f t="shared" si="1103"/>
        <v>593354118.99000001</v>
      </c>
      <c r="AC1111" s="105">
        <f t="shared" si="1104"/>
        <v>0.80543007377173226</v>
      </c>
    </row>
    <row r="1112" spans="1:29" x14ac:dyDescent="0.2">
      <c r="A1112" s="159"/>
      <c r="B1112" s="97" t="s">
        <v>195</v>
      </c>
      <c r="C1112" s="98" t="s">
        <v>134</v>
      </c>
      <c r="D1112" s="308">
        <v>736692281.94000006</v>
      </c>
      <c r="E1112" s="291">
        <f>SUM('ADICIONES  2018'!C1112:K1112)</f>
        <v>0</v>
      </c>
      <c r="F1112" s="308"/>
      <c r="G1112" s="308"/>
      <c r="H1112" s="308"/>
      <c r="I1112" s="308"/>
      <c r="J1112" s="308"/>
      <c r="K1112" s="292">
        <f t="shared" si="1098"/>
        <v>736692281.94000006</v>
      </c>
      <c r="L1112" s="308">
        <v>21741293.120000001</v>
      </c>
      <c r="M1112" s="308">
        <v>70755950.829999998</v>
      </c>
      <c r="N1112" s="308">
        <v>214198033.30000001</v>
      </c>
      <c r="O1112" s="308">
        <v>29360881.879999999</v>
      </c>
      <c r="P1112" s="308">
        <v>34478548.07</v>
      </c>
      <c r="Q1112" s="308">
        <v>43363613.710000001</v>
      </c>
      <c r="R1112" s="292">
        <f t="shared" si="1100"/>
        <v>413898320.90999997</v>
      </c>
      <c r="S1112" s="308">
        <v>95393933.659999996</v>
      </c>
      <c r="T1112" s="308">
        <v>49790812.719999999</v>
      </c>
      <c r="U1112" s="308">
        <v>34271051.700000003</v>
      </c>
      <c r="V1112" s="308"/>
      <c r="W1112" s="308"/>
      <c r="X1112" s="308"/>
      <c r="Y1112" s="308"/>
      <c r="Z1112" s="308"/>
      <c r="AA1112" s="309">
        <f t="shared" si="1102"/>
        <v>179455798.07999998</v>
      </c>
      <c r="AB1112" s="309">
        <f t="shared" si="1103"/>
        <v>593354118.99000001</v>
      </c>
      <c r="AC1112" s="37">
        <f t="shared" si="1104"/>
        <v>0.80543007377173226</v>
      </c>
    </row>
    <row r="1113" spans="1:29" s="79" customFormat="1" ht="31.5" x14ac:dyDescent="0.2">
      <c r="A1113" s="412">
        <v>1</v>
      </c>
      <c r="B1113" s="111" t="s">
        <v>196</v>
      </c>
      <c r="C1113" s="107" t="s">
        <v>135</v>
      </c>
      <c r="D1113" s="307">
        <f>SUM(D1114:D1116)</f>
        <v>1109589801.9000001</v>
      </c>
      <c r="E1113" s="106">
        <f>SUM('ADICIONES  2018'!C1113:K1113)</f>
        <v>0</v>
      </c>
      <c r="F1113" s="307">
        <f t="shared" ref="F1113" si="1119">SUM(F1114:F1116)</f>
        <v>0</v>
      </c>
      <c r="G1113" s="307">
        <f t="shared" ref="G1113:J1113" si="1120">SUM(G1114:G1116)</f>
        <v>0</v>
      </c>
      <c r="H1113" s="307">
        <f t="shared" si="1120"/>
        <v>0</v>
      </c>
      <c r="I1113" s="307">
        <f t="shared" si="1120"/>
        <v>0</v>
      </c>
      <c r="J1113" s="307">
        <f t="shared" si="1120"/>
        <v>0</v>
      </c>
      <c r="K1113" s="290">
        <f t="shared" si="1098"/>
        <v>1109589801.9000001</v>
      </c>
      <c r="L1113" s="307">
        <f t="shared" ref="L1113:Q1113" si="1121">SUM(L1114:L1116)</f>
        <v>98459100</v>
      </c>
      <c r="M1113" s="307">
        <f t="shared" si="1121"/>
        <v>98202750</v>
      </c>
      <c r="N1113" s="307">
        <f t="shared" si="1121"/>
        <v>75348801</v>
      </c>
      <c r="O1113" s="307">
        <f t="shared" si="1121"/>
        <v>82310100</v>
      </c>
      <c r="P1113" s="307">
        <f t="shared" si="1121"/>
        <v>75687549</v>
      </c>
      <c r="Q1113" s="307">
        <f t="shared" si="1121"/>
        <v>84582375</v>
      </c>
      <c r="R1113" s="290">
        <f t="shared" si="1100"/>
        <v>514590675</v>
      </c>
      <c r="S1113" s="307">
        <f t="shared" ref="S1113:Z1113" si="1122">SUM(S1114:S1116)</f>
        <v>58275900</v>
      </c>
      <c r="T1113" s="307">
        <f t="shared" si="1122"/>
        <v>81624000</v>
      </c>
      <c r="U1113" s="307">
        <f t="shared" si="1122"/>
        <v>80853150</v>
      </c>
      <c r="V1113" s="307">
        <f t="shared" si="1122"/>
        <v>0</v>
      </c>
      <c r="W1113" s="307">
        <f t="shared" si="1122"/>
        <v>0</v>
      </c>
      <c r="X1113" s="307">
        <f t="shared" si="1122"/>
        <v>0</v>
      </c>
      <c r="Y1113" s="307">
        <f t="shared" si="1122"/>
        <v>0</v>
      </c>
      <c r="Z1113" s="307">
        <f t="shared" si="1122"/>
        <v>0</v>
      </c>
      <c r="AA1113" s="306">
        <f t="shared" si="1102"/>
        <v>220753050</v>
      </c>
      <c r="AB1113" s="306">
        <f t="shared" si="1103"/>
        <v>735343725</v>
      </c>
      <c r="AC1113" s="105">
        <f t="shared" si="1104"/>
        <v>0.66271672985894259</v>
      </c>
    </row>
    <row r="1114" spans="1:29" ht="28.5" x14ac:dyDescent="0.2">
      <c r="B1114" s="97" t="s">
        <v>197</v>
      </c>
      <c r="C1114" s="98" t="s">
        <v>133</v>
      </c>
      <c r="D1114" s="308">
        <v>277397450.48000002</v>
      </c>
      <c r="E1114" s="291">
        <f>SUM('ADICIONES  2018'!C1114:K1114)</f>
        <v>0</v>
      </c>
      <c r="F1114" s="308"/>
      <c r="G1114" s="308"/>
      <c r="H1114" s="308"/>
      <c r="I1114" s="308"/>
      <c r="J1114" s="308"/>
      <c r="K1114" s="292">
        <f t="shared" si="1098"/>
        <v>277397450.48000002</v>
      </c>
      <c r="L1114" s="308">
        <v>24614774.25</v>
      </c>
      <c r="M1114" s="308">
        <v>24534560.359999999</v>
      </c>
      <c r="N1114" s="308">
        <v>18835720.829999998</v>
      </c>
      <c r="O1114" s="308">
        <v>20564213.460000001</v>
      </c>
      <c r="P1114" s="308">
        <v>18890556.809999999</v>
      </c>
      <c r="Q1114" s="308">
        <v>22204246.68</v>
      </c>
      <c r="R1114" s="292">
        <f t="shared" si="1100"/>
        <v>129644072.39000002</v>
      </c>
      <c r="S1114" s="308">
        <v>14568975</v>
      </c>
      <c r="T1114" s="308">
        <v>20406000</v>
      </c>
      <c r="U1114" s="308">
        <v>20213287.5</v>
      </c>
      <c r="V1114" s="308"/>
      <c r="W1114" s="308"/>
      <c r="X1114" s="308"/>
      <c r="Y1114" s="308"/>
      <c r="Z1114" s="308"/>
      <c r="AA1114" s="309">
        <f t="shared" si="1102"/>
        <v>55188262.5</v>
      </c>
      <c r="AB1114" s="309">
        <f t="shared" si="1103"/>
        <v>184832334.89000002</v>
      </c>
      <c r="AC1114" s="37">
        <f t="shared" si="1104"/>
        <v>0.66630870099985351</v>
      </c>
    </row>
    <row r="1115" spans="1:29" ht="28.5" x14ac:dyDescent="0.2">
      <c r="B1115" s="97" t="s">
        <v>197</v>
      </c>
      <c r="C1115" s="98" t="s">
        <v>133</v>
      </c>
      <c r="D1115" s="308">
        <v>77671286.129999995</v>
      </c>
      <c r="E1115" s="291">
        <f>SUM('ADICIONES  2018'!C1115:K1115)</f>
        <v>0</v>
      </c>
      <c r="F1115" s="308"/>
      <c r="G1115" s="308"/>
      <c r="H1115" s="308"/>
      <c r="I1115" s="308"/>
      <c r="J1115" s="308"/>
      <c r="K1115" s="292">
        <f t="shared" si="1098"/>
        <v>77671286.129999995</v>
      </c>
      <c r="L1115" s="308">
        <v>6892137.75</v>
      </c>
      <c r="M1115" s="308">
        <v>6890439.6399999997</v>
      </c>
      <c r="N1115" s="308">
        <v>5293423.1699999981</v>
      </c>
      <c r="O1115" s="308">
        <v>5775018.54</v>
      </c>
      <c r="P1115" s="308">
        <v>5311931.1900000004</v>
      </c>
      <c r="Q1115" s="308">
        <v>4862113.32</v>
      </c>
      <c r="R1115" s="292">
        <f t="shared" si="1100"/>
        <v>35025063.609999999</v>
      </c>
      <c r="S1115" s="308">
        <v>4079313</v>
      </c>
      <c r="T1115" s="308">
        <v>5713680</v>
      </c>
      <c r="U1115" s="308">
        <v>5659720.5</v>
      </c>
      <c r="V1115" s="308"/>
      <c r="W1115" s="308"/>
      <c r="X1115" s="308"/>
      <c r="Y1115" s="308"/>
      <c r="Z1115" s="308"/>
      <c r="AA1115" s="309">
        <f t="shared" si="1102"/>
        <v>15452713.5</v>
      </c>
      <c r="AB1115" s="309">
        <f t="shared" si="1103"/>
        <v>50477777.109999999</v>
      </c>
      <c r="AC1115" s="37">
        <f t="shared" si="1104"/>
        <v>0.64988980645324101</v>
      </c>
    </row>
    <row r="1116" spans="1:29" s="79" customFormat="1" ht="31.5" x14ac:dyDescent="0.2">
      <c r="A1116" s="412"/>
      <c r="B1116" s="111" t="s">
        <v>198</v>
      </c>
      <c r="C1116" s="107" t="s">
        <v>199</v>
      </c>
      <c r="D1116" s="307">
        <f>+D1117</f>
        <v>754521065.28999996</v>
      </c>
      <c r="E1116" s="106">
        <f>SUM('ADICIONES  2018'!C1116:K1116)</f>
        <v>0</v>
      </c>
      <c r="F1116" s="307">
        <f t="shared" ref="F1116:J1116" si="1123">+F1117</f>
        <v>0</v>
      </c>
      <c r="G1116" s="307">
        <f t="shared" si="1123"/>
        <v>0</v>
      </c>
      <c r="H1116" s="307">
        <f t="shared" si="1123"/>
        <v>0</v>
      </c>
      <c r="I1116" s="307">
        <f t="shared" si="1123"/>
        <v>0</v>
      </c>
      <c r="J1116" s="307">
        <f t="shared" si="1123"/>
        <v>0</v>
      </c>
      <c r="K1116" s="290">
        <f t="shared" si="1098"/>
        <v>754521065.28999996</v>
      </c>
      <c r="L1116" s="307">
        <f t="shared" ref="L1116:Q1116" si="1124">+L1117</f>
        <v>66952188</v>
      </c>
      <c r="M1116" s="307">
        <f t="shared" si="1124"/>
        <v>66777750</v>
      </c>
      <c r="N1116" s="307">
        <f t="shared" si="1124"/>
        <v>51219657</v>
      </c>
      <c r="O1116" s="307">
        <f t="shared" si="1124"/>
        <v>55970868</v>
      </c>
      <c r="P1116" s="307">
        <f t="shared" si="1124"/>
        <v>51485061</v>
      </c>
      <c r="Q1116" s="307">
        <f t="shared" si="1124"/>
        <v>57516015</v>
      </c>
      <c r="R1116" s="290">
        <f t="shared" si="1100"/>
        <v>349921539</v>
      </c>
      <c r="S1116" s="307">
        <f t="shared" ref="S1116:Z1116" si="1125">+S1117</f>
        <v>39627612</v>
      </c>
      <c r="T1116" s="307">
        <f t="shared" si="1125"/>
        <v>55504320</v>
      </c>
      <c r="U1116" s="307">
        <f t="shared" si="1125"/>
        <v>54980142</v>
      </c>
      <c r="V1116" s="307">
        <f t="shared" si="1125"/>
        <v>0</v>
      </c>
      <c r="W1116" s="307">
        <f t="shared" si="1125"/>
        <v>0</v>
      </c>
      <c r="X1116" s="307">
        <f t="shared" si="1125"/>
        <v>0</v>
      </c>
      <c r="Y1116" s="307">
        <f t="shared" si="1125"/>
        <v>0</v>
      </c>
      <c r="Z1116" s="307">
        <f t="shared" si="1125"/>
        <v>0</v>
      </c>
      <c r="AA1116" s="306">
        <f t="shared" si="1102"/>
        <v>150112074</v>
      </c>
      <c r="AB1116" s="306">
        <f t="shared" si="1103"/>
        <v>500033613</v>
      </c>
      <c r="AC1116" s="105">
        <f t="shared" si="1104"/>
        <v>0.66271657081941404</v>
      </c>
    </row>
    <row r="1117" spans="1:29" x14ac:dyDescent="0.2">
      <c r="A1117" s="159"/>
      <c r="B1117" s="97" t="s">
        <v>200</v>
      </c>
      <c r="C1117" s="98" t="s">
        <v>134</v>
      </c>
      <c r="D1117" s="308">
        <v>754521065.28999996</v>
      </c>
      <c r="E1117" s="291">
        <f>SUM('ADICIONES  2018'!C1117:K1117)</f>
        <v>0</v>
      </c>
      <c r="F1117" s="308"/>
      <c r="G1117" s="308"/>
      <c r="H1117" s="308"/>
      <c r="I1117" s="308"/>
      <c r="J1117" s="308"/>
      <c r="K1117" s="292">
        <f t="shared" si="1098"/>
        <v>754521065.28999996</v>
      </c>
      <c r="L1117" s="308">
        <v>66952188</v>
      </c>
      <c r="M1117" s="308">
        <v>66777750</v>
      </c>
      <c r="N1117" s="308">
        <v>51219657</v>
      </c>
      <c r="O1117" s="308">
        <v>55970868</v>
      </c>
      <c r="P1117" s="308">
        <v>51485061</v>
      </c>
      <c r="Q1117" s="308">
        <v>57516015</v>
      </c>
      <c r="R1117" s="292">
        <f t="shared" si="1100"/>
        <v>349921539</v>
      </c>
      <c r="S1117" s="308">
        <v>39627612</v>
      </c>
      <c r="T1117" s="308">
        <v>55504320</v>
      </c>
      <c r="U1117" s="308">
        <v>54980142</v>
      </c>
      <c r="V1117" s="308"/>
      <c r="W1117" s="308"/>
      <c r="X1117" s="308"/>
      <c r="Y1117" s="308"/>
      <c r="Z1117" s="308"/>
      <c r="AA1117" s="309">
        <f t="shared" si="1102"/>
        <v>150112074</v>
      </c>
      <c r="AB1117" s="309">
        <f t="shared" si="1103"/>
        <v>500033613</v>
      </c>
      <c r="AC1117" s="37">
        <f t="shared" si="1104"/>
        <v>0.66271657081941404</v>
      </c>
    </row>
    <row r="1118" spans="1:29" s="79" customFormat="1" ht="45" x14ac:dyDescent="0.2">
      <c r="A1118" s="412">
        <v>1</v>
      </c>
      <c r="B1118" s="111" t="s">
        <v>201</v>
      </c>
      <c r="C1118" s="100" t="s">
        <v>202</v>
      </c>
      <c r="D1118" s="307">
        <f>+D1119</f>
        <v>0</v>
      </c>
      <c r="E1118" s="106">
        <f>SUM('ADICIONES  2018'!C1118:K1118)</f>
        <v>0</v>
      </c>
      <c r="F1118" s="307">
        <f t="shared" ref="F1118:J1119" si="1126">+F1119</f>
        <v>0</v>
      </c>
      <c r="G1118" s="307">
        <f t="shared" si="1126"/>
        <v>0</v>
      </c>
      <c r="H1118" s="307">
        <f t="shared" si="1126"/>
        <v>0</v>
      </c>
      <c r="I1118" s="307">
        <f t="shared" si="1126"/>
        <v>0</v>
      </c>
      <c r="J1118" s="307">
        <f t="shared" si="1126"/>
        <v>0</v>
      </c>
      <c r="K1118" s="290">
        <f t="shared" si="1098"/>
        <v>0</v>
      </c>
      <c r="L1118" s="307">
        <f t="shared" ref="L1118:Q1119" si="1127">+L1119</f>
        <v>0</v>
      </c>
      <c r="M1118" s="307">
        <f t="shared" si="1127"/>
        <v>0</v>
      </c>
      <c r="N1118" s="307">
        <f t="shared" si="1127"/>
        <v>0</v>
      </c>
      <c r="O1118" s="307">
        <f t="shared" si="1127"/>
        <v>45657432.979999997</v>
      </c>
      <c r="P1118" s="307">
        <f t="shared" si="1127"/>
        <v>258000</v>
      </c>
      <c r="Q1118" s="307">
        <f t="shared" si="1127"/>
        <v>0</v>
      </c>
      <c r="R1118" s="290">
        <f t="shared" si="1100"/>
        <v>45915432.979999997</v>
      </c>
      <c r="S1118" s="307">
        <f t="shared" ref="S1118:Z1119" si="1128">+S1119</f>
        <v>0</v>
      </c>
      <c r="T1118" s="307">
        <f t="shared" si="1128"/>
        <v>208546</v>
      </c>
      <c r="U1118" s="307">
        <f t="shared" si="1128"/>
        <v>56000</v>
      </c>
      <c r="V1118" s="307">
        <f t="shared" si="1128"/>
        <v>0</v>
      </c>
      <c r="W1118" s="307">
        <f t="shared" si="1128"/>
        <v>0</v>
      </c>
      <c r="X1118" s="307">
        <f t="shared" si="1128"/>
        <v>0</v>
      </c>
      <c r="Y1118" s="307">
        <f t="shared" si="1128"/>
        <v>0</v>
      </c>
      <c r="Z1118" s="307">
        <f t="shared" si="1128"/>
        <v>0</v>
      </c>
      <c r="AA1118" s="306">
        <f t="shared" si="1102"/>
        <v>264546</v>
      </c>
      <c r="AB1118" s="306">
        <f t="shared" si="1103"/>
        <v>46179978.979999997</v>
      </c>
      <c r="AC1118" s="105">
        <v>0</v>
      </c>
    </row>
    <row r="1119" spans="1:29" s="79" customFormat="1" ht="30" x14ac:dyDescent="0.2">
      <c r="A1119" s="412"/>
      <c r="B1119" s="111" t="s">
        <v>203</v>
      </c>
      <c r="C1119" s="100" t="s">
        <v>93</v>
      </c>
      <c r="D1119" s="307">
        <f>+D1120</f>
        <v>0</v>
      </c>
      <c r="E1119" s="106">
        <f>SUM('ADICIONES  2018'!C1119:K1119)</f>
        <v>0</v>
      </c>
      <c r="F1119" s="307">
        <f t="shared" si="1126"/>
        <v>0</v>
      </c>
      <c r="G1119" s="307">
        <f t="shared" si="1126"/>
        <v>0</v>
      </c>
      <c r="H1119" s="307">
        <f t="shared" si="1126"/>
        <v>0</v>
      </c>
      <c r="I1119" s="307">
        <f t="shared" si="1126"/>
        <v>0</v>
      </c>
      <c r="J1119" s="307">
        <f t="shared" si="1126"/>
        <v>0</v>
      </c>
      <c r="K1119" s="290">
        <f t="shared" si="1098"/>
        <v>0</v>
      </c>
      <c r="L1119" s="307">
        <f t="shared" si="1127"/>
        <v>0</v>
      </c>
      <c r="M1119" s="307">
        <f t="shared" si="1127"/>
        <v>0</v>
      </c>
      <c r="N1119" s="307">
        <f t="shared" si="1127"/>
        <v>0</v>
      </c>
      <c r="O1119" s="307">
        <f t="shared" si="1127"/>
        <v>45657432.979999997</v>
      </c>
      <c r="P1119" s="307">
        <f t="shared" si="1127"/>
        <v>258000</v>
      </c>
      <c r="Q1119" s="307">
        <f t="shared" si="1127"/>
        <v>0</v>
      </c>
      <c r="R1119" s="290">
        <f t="shared" si="1100"/>
        <v>45915432.979999997</v>
      </c>
      <c r="S1119" s="307">
        <f t="shared" si="1128"/>
        <v>0</v>
      </c>
      <c r="T1119" s="307">
        <f t="shared" si="1128"/>
        <v>208546</v>
      </c>
      <c r="U1119" s="307">
        <f t="shared" si="1128"/>
        <v>56000</v>
      </c>
      <c r="V1119" s="307">
        <f t="shared" si="1128"/>
        <v>0</v>
      </c>
      <c r="W1119" s="307">
        <f t="shared" si="1128"/>
        <v>0</v>
      </c>
      <c r="X1119" s="307">
        <f t="shared" si="1128"/>
        <v>0</v>
      </c>
      <c r="Y1119" s="307">
        <f t="shared" si="1128"/>
        <v>0</v>
      </c>
      <c r="Z1119" s="307">
        <f t="shared" si="1128"/>
        <v>0</v>
      </c>
      <c r="AA1119" s="306">
        <f t="shared" si="1102"/>
        <v>264546</v>
      </c>
      <c r="AB1119" s="306">
        <f t="shared" si="1103"/>
        <v>46179978.979999997</v>
      </c>
      <c r="AC1119" s="105">
        <v>0</v>
      </c>
    </row>
    <row r="1120" spans="1:29" s="79" customFormat="1" ht="45" x14ac:dyDescent="0.2">
      <c r="A1120" s="412"/>
      <c r="B1120" s="111" t="s">
        <v>204</v>
      </c>
      <c r="C1120" s="100" t="s">
        <v>136</v>
      </c>
      <c r="D1120" s="307">
        <f>+D1121+D1123</f>
        <v>0</v>
      </c>
      <c r="E1120" s="106">
        <f>SUM('ADICIONES  2018'!C1120:K1120)</f>
        <v>0</v>
      </c>
      <c r="F1120" s="307">
        <f t="shared" ref="F1120:J1120" si="1129">+F1121+F1123</f>
        <v>0</v>
      </c>
      <c r="G1120" s="307">
        <f t="shared" si="1129"/>
        <v>0</v>
      </c>
      <c r="H1120" s="307">
        <f t="shared" si="1129"/>
        <v>0</v>
      </c>
      <c r="I1120" s="307">
        <f t="shared" si="1129"/>
        <v>0</v>
      </c>
      <c r="J1120" s="307">
        <f t="shared" si="1129"/>
        <v>0</v>
      </c>
      <c r="K1120" s="290">
        <f t="shared" si="1098"/>
        <v>0</v>
      </c>
      <c r="L1120" s="307">
        <f t="shared" ref="L1120:Q1120" si="1130">+L1121+L1123</f>
        <v>0</v>
      </c>
      <c r="M1120" s="307">
        <f t="shared" si="1130"/>
        <v>0</v>
      </c>
      <c r="N1120" s="307">
        <f t="shared" si="1130"/>
        <v>0</v>
      </c>
      <c r="O1120" s="307">
        <f t="shared" si="1130"/>
        <v>45657432.979999997</v>
      </c>
      <c r="P1120" s="307">
        <f t="shared" si="1130"/>
        <v>258000</v>
      </c>
      <c r="Q1120" s="307">
        <f t="shared" si="1130"/>
        <v>0</v>
      </c>
      <c r="R1120" s="290">
        <f t="shared" si="1100"/>
        <v>45915432.979999997</v>
      </c>
      <c r="S1120" s="307">
        <f t="shared" ref="S1120:Z1120" si="1131">+S1121+S1123</f>
        <v>0</v>
      </c>
      <c r="T1120" s="307">
        <f t="shared" si="1131"/>
        <v>208546</v>
      </c>
      <c r="U1120" s="307">
        <f t="shared" si="1131"/>
        <v>56000</v>
      </c>
      <c r="V1120" s="307">
        <f t="shared" si="1131"/>
        <v>0</v>
      </c>
      <c r="W1120" s="307">
        <f t="shared" si="1131"/>
        <v>0</v>
      </c>
      <c r="X1120" s="307">
        <f t="shared" si="1131"/>
        <v>0</v>
      </c>
      <c r="Y1120" s="307">
        <f t="shared" si="1131"/>
        <v>0</v>
      </c>
      <c r="Z1120" s="307">
        <f t="shared" si="1131"/>
        <v>0</v>
      </c>
      <c r="AA1120" s="306">
        <f t="shared" si="1102"/>
        <v>264546</v>
      </c>
      <c r="AB1120" s="306">
        <f t="shared" si="1103"/>
        <v>46179978.979999997</v>
      </c>
      <c r="AC1120" s="105">
        <v>0</v>
      </c>
    </row>
    <row r="1121" spans="1:29" s="79" customFormat="1" ht="60" x14ac:dyDescent="0.2">
      <c r="A1121" s="412"/>
      <c r="B1121" s="111" t="s">
        <v>205</v>
      </c>
      <c r="C1121" s="100" t="s">
        <v>137</v>
      </c>
      <c r="D1121" s="307">
        <f>+D1122</f>
        <v>0</v>
      </c>
      <c r="E1121" s="106">
        <f>SUM('ADICIONES  2018'!C1121:K1121)</f>
        <v>0</v>
      </c>
      <c r="F1121" s="307">
        <f t="shared" ref="F1121:J1121" si="1132">+F1122</f>
        <v>0</v>
      </c>
      <c r="G1121" s="307">
        <f t="shared" si="1132"/>
        <v>0</v>
      </c>
      <c r="H1121" s="307">
        <f t="shared" si="1132"/>
        <v>0</v>
      </c>
      <c r="I1121" s="307">
        <f t="shared" si="1132"/>
        <v>0</v>
      </c>
      <c r="J1121" s="307">
        <f t="shared" si="1132"/>
        <v>0</v>
      </c>
      <c r="K1121" s="290">
        <f t="shared" si="1098"/>
        <v>0</v>
      </c>
      <c r="L1121" s="307">
        <f t="shared" ref="L1121:Q1121" si="1133">+L1122</f>
        <v>0</v>
      </c>
      <c r="M1121" s="307">
        <f t="shared" si="1133"/>
        <v>0</v>
      </c>
      <c r="N1121" s="307">
        <f t="shared" si="1133"/>
        <v>0</v>
      </c>
      <c r="O1121" s="307">
        <f t="shared" si="1133"/>
        <v>0</v>
      </c>
      <c r="P1121" s="307">
        <f t="shared" si="1133"/>
        <v>0</v>
      </c>
      <c r="Q1121" s="307">
        <f t="shared" si="1133"/>
        <v>0</v>
      </c>
      <c r="R1121" s="290">
        <f t="shared" si="1100"/>
        <v>0</v>
      </c>
      <c r="S1121" s="307">
        <f t="shared" ref="S1121:Z1121" si="1134">+S1122</f>
        <v>0</v>
      </c>
      <c r="T1121" s="307">
        <f t="shared" si="1134"/>
        <v>546</v>
      </c>
      <c r="U1121" s="307">
        <f t="shared" si="1134"/>
        <v>0</v>
      </c>
      <c r="V1121" s="307">
        <f t="shared" si="1134"/>
        <v>0</v>
      </c>
      <c r="W1121" s="307">
        <f t="shared" si="1134"/>
        <v>0</v>
      </c>
      <c r="X1121" s="307">
        <f t="shared" si="1134"/>
        <v>0</v>
      </c>
      <c r="Y1121" s="307">
        <f t="shared" si="1134"/>
        <v>0</v>
      </c>
      <c r="Z1121" s="307">
        <f t="shared" si="1134"/>
        <v>0</v>
      </c>
      <c r="AA1121" s="306">
        <f t="shared" si="1102"/>
        <v>546</v>
      </c>
      <c r="AB1121" s="306">
        <f t="shared" si="1103"/>
        <v>546</v>
      </c>
      <c r="AC1121" s="105">
        <v>0</v>
      </c>
    </row>
    <row r="1122" spans="1:29" s="5" customFormat="1" x14ac:dyDescent="0.2">
      <c r="A1122" s="413"/>
      <c r="B1122" s="97" t="s">
        <v>206</v>
      </c>
      <c r="C1122" s="98" t="s">
        <v>134</v>
      </c>
      <c r="D1122" s="308">
        <v>0</v>
      </c>
      <c r="E1122" s="291">
        <f>SUM('ADICIONES  2018'!C1122:K1122)</f>
        <v>0</v>
      </c>
      <c r="F1122" s="308"/>
      <c r="G1122" s="308"/>
      <c r="H1122" s="308"/>
      <c r="I1122" s="308"/>
      <c r="J1122" s="308"/>
      <c r="K1122" s="292">
        <f t="shared" si="1098"/>
        <v>0</v>
      </c>
      <c r="L1122" s="308"/>
      <c r="M1122" s="308">
        <v>0</v>
      </c>
      <c r="N1122" s="308"/>
      <c r="O1122" s="308">
        <v>0</v>
      </c>
      <c r="P1122" s="308">
        <v>0</v>
      </c>
      <c r="Q1122" s="308"/>
      <c r="R1122" s="292">
        <f t="shared" si="1100"/>
        <v>0</v>
      </c>
      <c r="S1122" s="308">
        <v>0</v>
      </c>
      <c r="T1122" s="308">
        <v>546</v>
      </c>
      <c r="U1122" s="308">
        <v>0</v>
      </c>
      <c r="V1122" s="308">
        <v>0</v>
      </c>
      <c r="W1122" s="308">
        <v>0</v>
      </c>
      <c r="X1122" s="308">
        <v>0</v>
      </c>
      <c r="Y1122" s="308">
        <v>0</v>
      </c>
      <c r="Z1122" s="308">
        <v>0</v>
      </c>
      <c r="AA1122" s="309">
        <f t="shared" si="1102"/>
        <v>546</v>
      </c>
      <c r="AB1122" s="309">
        <f t="shared" si="1103"/>
        <v>546</v>
      </c>
      <c r="AC1122" s="115">
        <v>0</v>
      </c>
    </row>
    <row r="1123" spans="1:29" s="79" customFormat="1" ht="63" x14ac:dyDescent="0.2">
      <c r="A1123" s="412"/>
      <c r="B1123" s="111" t="s">
        <v>207</v>
      </c>
      <c r="C1123" s="107" t="s">
        <v>208</v>
      </c>
      <c r="D1123" s="307">
        <f>+D1124</f>
        <v>0</v>
      </c>
      <c r="E1123" s="106">
        <f>SUM('ADICIONES  2018'!C1123:K1123)</f>
        <v>0</v>
      </c>
      <c r="F1123" s="307">
        <f t="shared" ref="F1123:J1123" si="1135">+F1124</f>
        <v>0</v>
      </c>
      <c r="G1123" s="307">
        <f t="shared" si="1135"/>
        <v>0</v>
      </c>
      <c r="H1123" s="307">
        <f t="shared" si="1135"/>
        <v>0</v>
      </c>
      <c r="I1123" s="307">
        <f t="shared" si="1135"/>
        <v>0</v>
      </c>
      <c r="J1123" s="307">
        <f t="shared" si="1135"/>
        <v>0</v>
      </c>
      <c r="K1123" s="290">
        <f t="shared" si="1098"/>
        <v>0</v>
      </c>
      <c r="L1123" s="307">
        <f t="shared" ref="L1123:Q1123" si="1136">+L1124</f>
        <v>0</v>
      </c>
      <c r="M1123" s="307">
        <f t="shared" si="1136"/>
        <v>0</v>
      </c>
      <c r="N1123" s="307">
        <f t="shared" si="1136"/>
        <v>0</v>
      </c>
      <c r="O1123" s="307">
        <f t="shared" si="1136"/>
        <v>45657432.979999997</v>
      </c>
      <c r="P1123" s="307">
        <f t="shared" si="1136"/>
        <v>258000</v>
      </c>
      <c r="Q1123" s="307">
        <f t="shared" si="1136"/>
        <v>0</v>
      </c>
      <c r="R1123" s="290">
        <f t="shared" si="1100"/>
        <v>45915432.979999997</v>
      </c>
      <c r="S1123" s="307">
        <f t="shared" ref="S1123:Z1123" si="1137">+S1124</f>
        <v>0</v>
      </c>
      <c r="T1123" s="307">
        <f t="shared" si="1137"/>
        <v>208000</v>
      </c>
      <c r="U1123" s="307">
        <f t="shared" si="1137"/>
        <v>56000</v>
      </c>
      <c r="V1123" s="307">
        <f t="shared" si="1137"/>
        <v>0</v>
      </c>
      <c r="W1123" s="307">
        <f t="shared" si="1137"/>
        <v>0</v>
      </c>
      <c r="X1123" s="307">
        <f t="shared" si="1137"/>
        <v>0</v>
      </c>
      <c r="Y1123" s="307">
        <f t="shared" si="1137"/>
        <v>0</v>
      </c>
      <c r="Z1123" s="307">
        <f t="shared" si="1137"/>
        <v>0</v>
      </c>
      <c r="AA1123" s="306">
        <f t="shared" si="1102"/>
        <v>264000</v>
      </c>
      <c r="AB1123" s="306">
        <f t="shared" si="1103"/>
        <v>46179432.979999997</v>
      </c>
      <c r="AC1123" s="105">
        <v>0</v>
      </c>
    </row>
    <row r="1124" spans="1:29" s="5" customFormat="1" x14ac:dyDescent="0.2">
      <c r="A1124" s="413"/>
      <c r="B1124" s="97" t="s">
        <v>209</v>
      </c>
      <c r="C1124" s="98" t="s">
        <v>134</v>
      </c>
      <c r="D1124" s="308">
        <v>0</v>
      </c>
      <c r="E1124" s="291">
        <f>SUM('ADICIONES  2018'!C1124:K1124)</f>
        <v>0</v>
      </c>
      <c r="F1124" s="308"/>
      <c r="G1124" s="308"/>
      <c r="H1124" s="308"/>
      <c r="I1124" s="308"/>
      <c r="J1124" s="308"/>
      <c r="K1124" s="292">
        <f t="shared" si="1098"/>
        <v>0</v>
      </c>
      <c r="L1124" s="308"/>
      <c r="M1124" s="308">
        <v>0</v>
      </c>
      <c r="N1124" s="308"/>
      <c r="O1124" s="308">
        <v>45657432.979999997</v>
      </c>
      <c r="P1124" s="308">
        <v>258000</v>
      </c>
      <c r="Q1124" s="308"/>
      <c r="R1124" s="292">
        <f t="shared" si="1100"/>
        <v>45915432.979999997</v>
      </c>
      <c r="S1124" s="308">
        <v>0</v>
      </c>
      <c r="T1124" s="308">
        <v>208000</v>
      </c>
      <c r="U1124" s="308">
        <v>56000</v>
      </c>
      <c r="V1124" s="308"/>
      <c r="W1124" s="308"/>
      <c r="X1124" s="308"/>
      <c r="Y1124" s="308"/>
      <c r="Z1124" s="308"/>
      <c r="AA1124" s="309">
        <f t="shared" si="1102"/>
        <v>264000</v>
      </c>
      <c r="AB1124" s="309">
        <f t="shared" si="1103"/>
        <v>46179432.979999997</v>
      </c>
      <c r="AC1124" s="115">
        <v>0</v>
      </c>
    </row>
    <row r="1125" spans="1:29" s="79" customFormat="1" ht="31.5" x14ac:dyDescent="0.2">
      <c r="A1125" s="412">
        <v>1</v>
      </c>
      <c r="B1125" s="111" t="s">
        <v>871</v>
      </c>
      <c r="C1125" s="107" t="s">
        <v>872</v>
      </c>
      <c r="D1125" s="307">
        <f>+D1126+D1131</f>
        <v>9761476469.2399998</v>
      </c>
      <c r="E1125" s="106">
        <f>SUM('ADICIONES  2018'!C1125:K1125)</f>
        <v>0</v>
      </c>
      <c r="F1125" s="307">
        <f t="shared" ref="F1125:J1125" si="1138">+F1126+F1131</f>
        <v>0</v>
      </c>
      <c r="G1125" s="307">
        <f t="shared" si="1138"/>
        <v>0</v>
      </c>
      <c r="H1125" s="307">
        <f t="shared" si="1138"/>
        <v>0</v>
      </c>
      <c r="I1125" s="307">
        <f t="shared" si="1138"/>
        <v>0</v>
      </c>
      <c r="J1125" s="307">
        <f t="shared" si="1138"/>
        <v>0</v>
      </c>
      <c r="K1125" s="290">
        <f t="shared" si="1098"/>
        <v>9761476469.2399998</v>
      </c>
      <c r="L1125" s="307">
        <f t="shared" ref="L1125:Q1125" si="1139">+L1126+L1131</f>
        <v>132744166</v>
      </c>
      <c r="M1125" s="307">
        <f t="shared" si="1139"/>
        <v>257910681</v>
      </c>
      <c r="N1125" s="307">
        <f t="shared" si="1139"/>
        <v>236610140</v>
      </c>
      <c r="O1125" s="307">
        <f t="shared" si="1139"/>
        <v>148034349</v>
      </c>
      <c r="P1125" s="307">
        <f t="shared" si="1139"/>
        <v>397851580.31</v>
      </c>
      <c r="Q1125" s="307">
        <f t="shared" si="1139"/>
        <v>419559601</v>
      </c>
      <c r="R1125" s="290">
        <f t="shared" si="1100"/>
        <v>1592710517.3099999</v>
      </c>
      <c r="S1125" s="307">
        <f t="shared" ref="S1125:Z1125" si="1140">+S1126+S1131</f>
        <v>1922949602.5999999</v>
      </c>
      <c r="T1125" s="307">
        <f t="shared" si="1140"/>
        <v>621774974.32999992</v>
      </c>
      <c r="U1125" s="307">
        <f t="shared" si="1140"/>
        <v>708966690</v>
      </c>
      <c r="V1125" s="307">
        <f t="shared" si="1140"/>
        <v>0</v>
      </c>
      <c r="W1125" s="307">
        <f t="shared" si="1140"/>
        <v>0</v>
      </c>
      <c r="X1125" s="307">
        <f t="shared" si="1140"/>
        <v>0</v>
      </c>
      <c r="Y1125" s="307">
        <f t="shared" si="1140"/>
        <v>0</v>
      </c>
      <c r="Z1125" s="307">
        <f t="shared" si="1140"/>
        <v>0</v>
      </c>
      <c r="AA1125" s="306">
        <f t="shared" si="1102"/>
        <v>3253691266.9299998</v>
      </c>
      <c r="AB1125" s="306">
        <f t="shared" si="1103"/>
        <v>4846401784.2399998</v>
      </c>
      <c r="AC1125" s="105">
        <f t="shared" si="1104"/>
        <v>0.49648245319361267</v>
      </c>
    </row>
    <row r="1126" spans="1:29" s="79" customFormat="1" ht="31.5" x14ac:dyDescent="0.2">
      <c r="A1126" s="412"/>
      <c r="B1126" s="111" t="s">
        <v>210</v>
      </c>
      <c r="C1126" s="107" t="s">
        <v>873</v>
      </c>
      <c r="D1126" s="307">
        <f>SUM(D1127:D1129)</f>
        <v>9761476469.2399998</v>
      </c>
      <c r="E1126" s="106">
        <f>SUM('ADICIONES  2018'!C1126:K1126)</f>
        <v>0</v>
      </c>
      <c r="F1126" s="307">
        <f t="shared" ref="F1126" si="1141">SUM(F1127:F1129)</f>
        <v>0</v>
      </c>
      <c r="G1126" s="307">
        <f t="shared" ref="G1126:J1126" si="1142">SUM(G1127:G1129)</f>
        <v>0</v>
      </c>
      <c r="H1126" s="307">
        <f t="shared" si="1142"/>
        <v>0</v>
      </c>
      <c r="I1126" s="307">
        <f t="shared" si="1142"/>
        <v>0</v>
      </c>
      <c r="J1126" s="307">
        <f t="shared" si="1142"/>
        <v>0</v>
      </c>
      <c r="K1126" s="290">
        <f t="shared" si="1098"/>
        <v>9761476469.2399998</v>
      </c>
      <c r="L1126" s="307">
        <f t="shared" ref="L1126:Q1126" si="1143">SUM(L1127:L1129)</f>
        <v>132744166</v>
      </c>
      <c r="M1126" s="307">
        <f t="shared" si="1143"/>
        <v>257910681</v>
      </c>
      <c r="N1126" s="307">
        <f t="shared" si="1143"/>
        <v>236610140</v>
      </c>
      <c r="O1126" s="307">
        <f t="shared" si="1143"/>
        <v>148034349</v>
      </c>
      <c r="P1126" s="307">
        <f t="shared" si="1143"/>
        <v>397851580.31</v>
      </c>
      <c r="Q1126" s="307">
        <f t="shared" si="1143"/>
        <v>419559601</v>
      </c>
      <c r="R1126" s="290">
        <f t="shared" si="1100"/>
        <v>1592710517.3099999</v>
      </c>
      <c r="S1126" s="307">
        <f t="shared" ref="S1126:Z1126" si="1144">SUM(S1127:S1129)</f>
        <v>729101483.60000002</v>
      </c>
      <c r="T1126" s="307">
        <f t="shared" si="1144"/>
        <v>621774974.32999992</v>
      </c>
      <c r="U1126" s="307">
        <f t="shared" si="1144"/>
        <v>708966690</v>
      </c>
      <c r="V1126" s="307">
        <f t="shared" si="1144"/>
        <v>0</v>
      </c>
      <c r="W1126" s="307">
        <f t="shared" si="1144"/>
        <v>0</v>
      </c>
      <c r="X1126" s="307">
        <f t="shared" si="1144"/>
        <v>0</v>
      </c>
      <c r="Y1126" s="307">
        <f t="shared" si="1144"/>
        <v>0</v>
      </c>
      <c r="Z1126" s="307">
        <f t="shared" si="1144"/>
        <v>0</v>
      </c>
      <c r="AA1126" s="306">
        <f t="shared" si="1102"/>
        <v>2059843147.9299998</v>
      </c>
      <c r="AB1126" s="306">
        <f t="shared" si="1103"/>
        <v>3652553665.2399998</v>
      </c>
      <c r="AC1126" s="105">
        <f t="shared" si="1104"/>
        <v>0.37418045074941181</v>
      </c>
    </row>
    <row r="1127" spans="1:29" ht="28.5" x14ac:dyDescent="0.2">
      <c r="B1127" s="97" t="s">
        <v>211</v>
      </c>
      <c r="C1127" s="98" t="s">
        <v>133</v>
      </c>
      <c r="D1127" s="308">
        <v>2440369117.3099999</v>
      </c>
      <c r="E1127" s="291">
        <f>SUM('ADICIONES  2018'!C1127:K1127)</f>
        <v>0</v>
      </c>
      <c r="F1127" s="308"/>
      <c r="G1127" s="308"/>
      <c r="H1127" s="308"/>
      <c r="I1127" s="308"/>
      <c r="J1127" s="308"/>
      <c r="K1127" s="292">
        <f t="shared" si="1098"/>
        <v>2440369117.3099999</v>
      </c>
      <c r="L1127" s="308">
        <v>33186041.5</v>
      </c>
      <c r="M1127" s="308">
        <v>64654647</v>
      </c>
      <c r="N1127" s="308">
        <v>54964396.5</v>
      </c>
      <c r="O1127" s="308">
        <v>56086087.25</v>
      </c>
      <c r="P1127" s="308">
        <v>144227730</v>
      </c>
      <c r="Q1127" s="308">
        <v>160375400.5</v>
      </c>
      <c r="R1127" s="292">
        <f t="shared" si="1100"/>
        <v>513494302.75</v>
      </c>
      <c r="S1127" s="308">
        <v>122616026.25</v>
      </c>
      <c r="T1127" s="308">
        <v>161199526.25</v>
      </c>
      <c r="U1127" s="308">
        <v>180480870</v>
      </c>
      <c r="V1127" s="308"/>
      <c r="W1127" s="308"/>
      <c r="X1127" s="308"/>
      <c r="Y1127" s="308"/>
      <c r="Z1127" s="308"/>
      <c r="AA1127" s="309">
        <f t="shared" si="1102"/>
        <v>464296422.5</v>
      </c>
      <c r="AB1127" s="309">
        <f t="shared" si="1103"/>
        <v>977790725.25</v>
      </c>
      <c r="AC1127" s="37">
        <f t="shared" si="1104"/>
        <v>0.4006732909027349</v>
      </c>
    </row>
    <row r="1128" spans="1:29" ht="42.75" x14ac:dyDescent="0.2">
      <c r="B1128" s="97" t="s">
        <v>212</v>
      </c>
      <c r="C1128" s="98" t="s">
        <v>138</v>
      </c>
      <c r="D1128" s="308">
        <v>2440369117.3099999</v>
      </c>
      <c r="E1128" s="291">
        <f>SUM('ADICIONES  2018'!C1128:K1128)</f>
        <v>0</v>
      </c>
      <c r="F1128" s="308"/>
      <c r="G1128" s="308"/>
      <c r="H1128" s="308"/>
      <c r="I1128" s="308"/>
      <c r="J1128" s="308"/>
      <c r="K1128" s="292">
        <f t="shared" si="1098"/>
        <v>2440369117.3099999</v>
      </c>
      <c r="L1128" s="308">
        <v>33186041.5</v>
      </c>
      <c r="M1128" s="308">
        <v>64300557</v>
      </c>
      <c r="N1128" s="308">
        <v>54964396.5</v>
      </c>
      <c r="O1128" s="308">
        <v>56086087.25</v>
      </c>
      <c r="P1128" s="308">
        <v>144227730</v>
      </c>
      <c r="Q1128" s="308">
        <v>160375400.5</v>
      </c>
      <c r="R1128" s="292">
        <f t="shared" si="1100"/>
        <v>513140212.75</v>
      </c>
      <c r="S1128" s="308">
        <v>122616026.25</v>
      </c>
      <c r="T1128" s="308">
        <v>161199526.25</v>
      </c>
      <c r="U1128" s="308">
        <v>180480870</v>
      </c>
      <c r="V1128" s="308"/>
      <c r="W1128" s="308"/>
      <c r="X1128" s="308"/>
      <c r="Y1128" s="308"/>
      <c r="Z1128" s="308"/>
      <c r="AA1128" s="309">
        <f t="shared" si="1102"/>
        <v>464296422.5</v>
      </c>
      <c r="AB1128" s="309">
        <f t="shared" si="1103"/>
        <v>977436635.25</v>
      </c>
      <c r="AC1128" s="37">
        <f t="shared" si="1104"/>
        <v>0.40052819400018502</v>
      </c>
    </row>
    <row r="1129" spans="1:29" s="79" customFormat="1" ht="31.5" x14ac:dyDescent="0.2">
      <c r="A1129" s="412"/>
      <c r="B1129" s="111" t="s">
        <v>213</v>
      </c>
      <c r="C1129" s="107" t="s">
        <v>101</v>
      </c>
      <c r="D1129" s="307">
        <f>+D1130</f>
        <v>4880738234.6199999</v>
      </c>
      <c r="E1129" s="106">
        <f>SUM('ADICIONES  2018'!C1129:K1129)</f>
        <v>0</v>
      </c>
      <c r="F1129" s="307">
        <f t="shared" ref="F1129:J1129" si="1145">+F1130</f>
        <v>0</v>
      </c>
      <c r="G1129" s="307">
        <f t="shared" si="1145"/>
        <v>0</v>
      </c>
      <c r="H1129" s="307">
        <f t="shared" si="1145"/>
        <v>0</v>
      </c>
      <c r="I1129" s="307">
        <f t="shared" si="1145"/>
        <v>0</v>
      </c>
      <c r="J1129" s="307">
        <f t="shared" si="1145"/>
        <v>0</v>
      </c>
      <c r="K1129" s="290">
        <f t="shared" si="1098"/>
        <v>4880738234.6199999</v>
      </c>
      <c r="L1129" s="307">
        <f t="shared" ref="L1129:Q1129" si="1146">+L1130</f>
        <v>66372083</v>
      </c>
      <c r="M1129" s="307">
        <f t="shared" si="1146"/>
        <v>128955477</v>
      </c>
      <c r="N1129" s="307">
        <f t="shared" si="1146"/>
        <v>126681347</v>
      </c>
      <c r="O1129" s="307">
        <f t="shared" si="1146"/>
        <v>35862174.5</v>
      </c>
      <c r="P1129" s="307">
        <f t="shared" si="1146"/>
        <v>109396120.31</v>
      </c>
      <c r="Q1129" s="307">
        <f t="shared" si="1146"/>
        <v>98808800</v>
      </c>
      <c r="R1129" s="290">
        <f t="shared" si="1100"/>
        <v>566076001.80999994</v>
      </c>
      <c r="S1129" s="307">
        <f t="shared" ref="S1129:Z1129" si="1147">+S1130</f>
        <v>483869431.10000002</v>
      </c>
      <c r="T1129" s="307">
        <f t="shared" si="1147"/>
        <v>299375921.82999998</v>
      </c>
      <c r="U1129" s="307">
        <f t="shared" si="1147"/>
        <v>348004950</v>
      </c>
      <c r="V1129" s="307">
        <f t="shared" si="1147"/>
        <v>0</v>
      </c>
      <c r="W1129" s="307">
        <f t="shared" si="1147"/>
        <v>0</v>
      </c>
      <c r="X1129" s="307">
        <f t="shared" si="1147"/>
        <v>0</v>
      </c>
      <c r="Y1129" s="307">
        <f t="shared" si="1147"/>
        <v>0</v>
      </c>
      <c r="Z1129" s="307">
        <f t="shared" si="1147"/>
        <v>0</v>
      </c>
      <c r="AA1129" s="306">
        <f t="shared" si="1102"/>
        <v>1131250302.9300001</v>
      </c>
      <c r="AB1129" s="306">
        <f t="shared" si="1103"/>
        <v>1697326304.74</v>
      </c>
      <c r="AC1129" s="105">
        <f t="shared" si="1104"/>
        <v>0.34776015904736363</v>
      </c>
    </row>
    <row r="1130" spans="1:29" x14ac:dyDescent="0.2">
      <c r="B1130" s="97" t="s">
        <v>214</v>
      </c>
      <c r="C1130" s="98" t="s">
        <v>134</v>
      </c>
      <c r="D1130" s="308">
        <v>4880738234.6199999</v>
      </c>
      <c r="E1130" s="291">
        <f>SUM('ADICIONES  2018'!C1130:K1130)</f>
        <v>0</v>
      </c>
      <c r="F1130" s="308"/>
      <c r="G1130" s="308"/>
      <c r="H1130" s="308"/>
      <c r="I1130" s="308"/>
      <c r="J1130" s="308"/>
      <c r="K1130" s="292">
        <f t="shared" si="1098"/>
        <v>4880738234.6199999</v>
      </c>
      <c r="L1130" s="308">
        <v>66372083</v>
      </c>
      <c r="M1130" s="308">
        <v>128955477</v>
      </c>
      <c r="N1130" s="308">
        <v>126681347</v>
      </c>
      <c r="O1130" s="308">
        <v>35862174.5</v>
      </c>
      <c r="P1130" s="308">
        <v>109396120.31</v>
      </c>
      <c r="Q1130" s="308">
        <v>98808800</v>
      </c>
      <c r="R1130" s="292">
        <f t="shared" si="1100"/>
        <v>566076001.80999994</v>
      </c>
      <c r="S1130" s="308">
        <v>483869431.10000002</v>
      </c>
      <c r="T1130" s="308">
        <v>299375921.82999998</v>
      </c>
      <c r="U1130" s="308">
        <v>348004950</v>
      </c>
      <c r="V1130" s="308"/>
      <c r="W1130" s="308"/>
      <c r="X1130" s="308"/>
      <c r="Y1130" s="308"/>
      <c r="Z1130" s="308"/>
      <c r="AA1130" s="309">
        <f t="shared" si="1102"/>
        <v>1131250302.9300001</v>
      </c>
      <c r="AB1130" s="309">
        <f t="shared" si="1103"/>
        <v>1697326304.74</v>
      </c>
      <c r="AC1130" s="37">
        <f t="shared" si="1104"/>
        <v>0.34776015904736363</v>
      </c>
    </row>
    <row r="1131" spans="1:29" s="5" customFormat="1" ht="47.25" x14ac:dyDescent="0.2">
      <c r="A1131" s="159"/>
      <c r="B1131" s="111" t="s">
        <v>2534</v>
      </c>
      <c r="C1131" s="107" t="s">
        <v>2535</v>
      </c>
      <c r="D1131" s="307">
        <f>SUM(D1132:D1133)</f>
        <v>0</v>
      </c>
      <c r="E1131" s="291">
        <f>SUM('ADICIONES  2018'!C1131:K1131)</f>
        <v>0</v>
      </c>
      <c r="F1131" s="307">
        <f t="shared" ref="F1131:J1131" si="1148">SUM(F1132:F1133)</f>
        <v>0</v>
      </c>
      <c r="G1131" s="307">
        <f t="shared" si="1148"/>
        <v>0</v>
      </c>
      <c r="H1131" s="307">
        <f t="shared" si="1148"/>
        <v>0</v>
      </c>
      <c r="I1131" s="307">
        <f t="shared" si="1148"/>
        <v>0</v>
      </c>
      <c r="J1131" s="307">
        <f t="shared" si="1148"/>
        <v>0</v>
      </c>
      <c r="K1131" s="296">
        <f t="shared" si="1098"/>
        <v>0</v>
      </c>
      <c r="L1131" s="307">
        <f t="shared" ref="L1131:Q1131" si="1149">SUM(L1132:L1133)</f>
        <v>0</v>
      </c>
      <c r="M1131" s="307">
        <f t="shared" si="1149"/>
        <v>0</v>
      </c>
      <c r="N1131" s="307">
        <f t="shared" si="1149"/>
        <v>0</v>
      </c>
      <c r="O1131" s="307">
        <f t="shared" si="1149"/>
        <v>0</v>
      </c>
      <c r="P1131" s="307">
        <f t="shared" si="1149"/>
        <v>0</v>
      </c>
      <c r="Q1131" s="307">
        <f t="shared" si="1149"/>
        <v>0</v>
      </c>
      <c r="R1131" s="296">
        <f t="shared" si="1100"/>
        <v>0</v>
      </c>
      <c r="S1131" s="307">
        <f t="shared" ref="S1131:Z1131" si="1150">SUM(S1132:S1133)</f>
        <v>1193848119</v>
      </c>
      <c r="T1131" s="307">
        <f t="shared" si="1150"/>
        <v>0</v>
      </c>
      <c r="U1131" s="307">
        <f t="shared" si="1150"/>
        <v>0</v>
      </c>
      <c r="V1131" s="307">
        <f t="shared" si="1150"/>
        <v>0</v>
      </c>
      <c r="W1131" s="307">
        <f t="shared" si="1150"/>
        <v>0</v>
      </c>
      <c r="X1131" s="307">
        <f t="shared" si="1150"/>
        <v>0</v>
      </c>
      <c r="Y1131" s="307">
        <f t="shared" si="1150"/>
        <v>0</v>
      </c>
      <c r="Z1131" s="307">
        <f t="shared" si="1150"/>
        <v>0</v>
      </c>
      <c r="AA1131" s="311">
        <f t="shared" si="1102"/>
        <v>1193848119</v>
      </c>
      <c r="AB1131" s="311">
        <f t="shared" si="1103"/>
        <v>1193848119</v>
      </c>
      <c r="AC1131" s="36">
        <v>0</v>
      </c>
    </row>
    <row r="1132" spans="1:29" x14ac:dyDescent="0.2">
      <c r="B1132" s="97" t="s">
        <v>2536</v>
      </c>
      <c r="C1132" s="98" t="s">
        <v>134</v>
      </c>
      <c r="D1132" s="308"/>
      <c r="E1132" s="291">
        <f>SUM('ADICIONES  2018'!C1132:K1132)</f>
        <v>0</v>
      </c>
      <c r="F1132" s="308"/>
      <c r="G1132" s="308"/>
      <c r="H1132" s="308"/>
      <c r="I1132" s="308"/>
      <c r="J1132" s="308"/>
      <c r="K1132" s="292">
        <f t="shared" si="1098"/>
        <v>0</v>
      </c>
      <c r="L1132" s="308"/>
      <c r="M1132" s="308"/>
      <c r="N1132" s="308"/>
      <c r="O1132" s="308"/>
      <c r="P1132" s="308"/>
      <c r="Q1132" s="308"/>
      <c r="R1132" s="292">
        <f t="shared" si="1100"/>
        <v>0</v>
      </c>
      <c r="S1132" s="308">
        <v>895386089</v>
      </c>
      <c r="T1132" s="308">
        <v>0</v>
      </c>
      <c r="U1132" s="308">
        <v>0</v>
      </c>
      <c r="V1132" s="308"/>
      <c r="W1132" s="308"/>
      <c r="X1132" s="308"/>
      <c r="Y1132" s="308"/>
      <c r="Z1132" s="308"/>
      <c r="AA1132" s="309">
        <f t="shared" si="1102"/>
        <v>895386089</v>
      </c>
      <c r="AB1132" s="309">
        <f t="shared" si="1103"/>
        <v>895386089</v>
      </c>
      <c r="AC1132" s="37">
        <v>0</v>
      </c>
    </row>
    <row r="1133" spans="1:29" ht="28.5" x14ac:dyDescent="0.2">
      <c r="B1133" s="97" t="s">
        <v>2537</v>
      </c>
      <c r="C1133" s="98" t="s">
        <v>133</v>
      </c>
      <c r="D1133" s="308"/>
      <c r="E1133" s="291">
        <f>SUM('ADICIONES  2018'!C1133:K1133)</f>
        <v>0</v>
      </c>
      <c r="F1133" s="308"/>
      <c r="G1133" s="308"/>
      <c r="H1133" s="308"/>
      <c r="I1133" s="308"/>
      <c r="J1133" s="308"/>
      <c r="K1133" s="292">
        <f t="shared" si="1098"/>
        <v>0</v>
      </c>
      <c r="L1133" s="308"/>
      <c r="M1133" s="308"/>
      <c r="N1133" s="308"/>
      <c r="O1133" s="308"/>
      <c r="P1133" s="308"/>
      <c r="Q1133" s="308"/>
      <c r="R1133" s="292">
        <f t="shared" si="1100"/>
        <v>0</v>
      </c>
      <c r="S1133" s="308">
        <v>298462030</v>
      </c>
      <c r="T1133" s="308">
        <v>0</v>
      </c>
      <c r="U1133" s="308">
        <v>0</v>
      </c>
      <c r="V1133" s="308"/>
      <c r="W1133" s="308"/>
      <c r="X1133" s="308"/>
      <c r="Y1133" s="308"/>
      <c r="Z1133" s="308"/>
      <c r="AA1133" s="309">
        <f t="shared" si="1102"/>
        <v>298462030</v>
      </c>
      <c r="AB1133" s="309">
        <f t="shared" si="1103"/>
        <v>298462030</v>
      </c>
      <c r="AC1133" s="37">
        <v>0</v>
      </c>
    </row>
    <row r="1134" spans="1:29" s="79" customFormat="1" ht="47.25" x14ac:dyDescent="0.2">
      <c r="A1134" s="412">
        <v>1</v>
      </c>
      <c r="B1134" s="111" t="s">
        <v>219</v>
      </c>
      <c r="C1134" s="80" t="s">
        <v>139</v>
      </c>
      <c r="D1134" s="307">
        <f>+D1135+D1140</f>
        <v>24610597279.489998</v>
      </c>
      <c r="E1134" s="106">
        <f>SUM('ADICIONES  2018'!C1134:K1134)</f>
        <v>0</v>
      </c>
      <c r="F1134" s="307">
        <f t="shared" ref="F1134:J1134" si="1151">+F1135+F1140</f>
        <v>0</v>
      </c>
      <c r="G1134" s="307">
        <f t="shared" si="1151"/>
        <v>0</v>
      </c>
      <c r="H1134" s="307">
        <f t="shared" si="1151"/>
        <v>0</v>
      </c>
      <c r="I1134" s="307">
        <f t="shared" si="1151"/>
        <v>0</v>
      </c>
      <c r="J1134" s="307">
        <f t="shared" si="1151"/>
        <v>0</v>
      </c>
      <c r="K1134" s="290">
        <f t="shared" si="1098"/>
        <v>24610597279.489998</v>
      </c>
      <c r="L1134" s="307">
        <f t="shared" ref="L1134:Q1134" si="1152">+L1135+L1140</f>
        <v>50878000</v>
      </c>
      <c r="M1134" s="307">
        <f t="shared" si="1152"/>
        <v>2376137837</v>
      </c>
      <c r="N1134" s="307">
        <f t="shared" si="1152"/>
        <v>1635269000</v>
      </c>
      <c r="O1134" s="307">
        <f t="shared" si="1152"/>
        <v>1742776000</v>
      </c>
      <c r="P1134" s="307">
        <f t="shared" si="1152"/>
        <v>1690109000</v>
      </c>
      <c r="Q1134" s="307">
        <f t="shared" si="1152"/>
        <v>2292943000</v>
      </c>
      <c r="R1134" s="290">
        <f t="shared" si="1100"/>
        <v>9788112837</v>
      </c>
      <c r="S1134" s="307">
        <f t="shared" ref="S1134:Z1134" si="1153">+S1135+S1140</f>
        <v>2462132330.04</v>
      </c>
      <c r="T1134" s="307">
        <f t="shared" si="1153"/>
        <v>2193849820.75</v>
      </c>
      <c r="U1134" s="307">
        <f t="shared" si="1153"/>
        <v>2464405441.75</v>
      </c>
      <c r="V1134" s="307">
        <f t="shared" si="1153"/>
        <v>0</v>
      </c>
      <c r="W1134" s="307">
        <f t="shared" si="1153"/>
        <v>0</v>
      </c>
      <c r="X1134" s="307">
        <f t="shared" si="1153"/>
        <v>0</v>
      </c>
      <c r="Y1134" s="307">
        <f t="shared" si="1153"/>
        <v>0</v>
      </c>
      <c r="Z1134" s="307">
        <f t="shared" si="1153"/>
        <v>0</v>
      </c>
      <c r="AA1134" s="306">
        <f t="shared" si="1102"/>
        <v>7120387592.54</v>
      </c>
      <c r="AB1134" s="306">
        <f t="shared" si="1103"/>
        <v>16908500429.540001</v>
      </c>
      <c r="AC1134" s="105">
        <f t="shared" si="1104"/>
        <v>0.68704144956413649</v>
      </c>
    </row>
    <row r="1135" spans="1:29" s="79" customFormat="1" ht="63" x14ac:dyDescent="0.2">
      <c r="A1135" s="412"/>
      <c r="B1135" s="111" t="s">
        <v>220</v>
      </c>
      <c r="C1135" s="107" t="s">
        <v>221</v>
      </c>
      <c r="D1135" s="307">
        <f>SUM(D1136:D1138)</f>
        <v>24131337067.799999</v>
      </c>
      <c r="E1135" s="106">
        <f>SUM('ADICIONES  2018'!C1135:K1135)</f>
        <v>0</v>
      </c>
      <c r="F1135" s="307">
        <f t="shared" ref="F1135" si="1154">SUM(F1136:F1138)</f>
        <v>0</v>
      </c>
      <c r="G1135" s="307">
        <f t="shared" ref="G1135:J1135" si="1155">SUM(G1136:G1138)</f>
        <v>0</v>
      </c>
      <c r="H1135" s="307">
        <f t="shared" si="1155"/>
        <v>0</v>
      </c>
      <c r="I1135" s="307">
        <f t="shared" si="1155"/>
        <v>0</v>
      </c>
      <c r="J1135" s="307">
        <f t="shared" si="1155"/>
        <v>0</v>
      </c>
      <c r="K1135" s="290">
        <f t="shared" si="1098"/>
        <v>24131337067.799999</v>
      </c>
      <c r="L1135" s="307">
        <f t="shared" ref="L1135:Q1135" si="1156">SUM(L1136:L1138)</f>
        <v>50878000</v>
      </c>
      <c r="M1135" s="307">
        <f t="shared" si="1156"/>
        <v>2319142000</v>
      </c>
      <c r="N1135" s="307">
        <f t="shared" si="1156"/>
        <v>1558509750</v>
      </c>
      <c r="O1135" s="307">
        <f t="shared" si="1156"/>
        <v>1713098000</v>
      </c>
      <c r="P1135" s="307">
        <f t="shared" si="1156"/>
        <v>1628731000</v>
      </c>
      <c r="Q1135" s="307">
        <f t="shared" si="1156"/>
        <v>2255123000</v>
      </c>
      <c r="R1135" s="290">
        <f t="shared" si="1100"/>
        <v>9525481750</v>
      </c>
      <c r="S1135" s="307">
        <f t="shared" ref="S1135:Z1135" si="1157">SUM(S1136:S1138)</f>
        <v>2274081000</v>
      </c>
      <c r="T1135" s="307">
        <f t="shared" si="1157"/>
        <v>2111696000</v>
      </c>
      <c r="U1135" s="307">
        <f t="shared" si="1157"/>
        <v>2372933000</v>
      </c>
      <c r="V1135" s="307">
        <f t="shared" si="1157"/>
        <v>0</v>
      </c>
      <c r="W1135" s="307">
        <f t="shared" si="1157"/>
        <v>0</v>
      </c>
      <c r="X1135" s="307">
        <f t="shared" si="1157"/>
        <v>0</v>
      </c>
      <c r="Y1135" s="307">
        <f t="shared" si="1157"/>
        <v>0</v>
      </c>
      <c r="Z1135" s="307">
        <f t="shared" si="1157"/>
        <v>0</v>
      </c>
      <c r="AA1135" s="306">
        <f t="shared" si="1102"/>
        <v>6758710000</v>
      </c>
      <c r="AB1135" s="306">
        <f t="shared" si="1103"/>
        <v>16284191750</v>
      </c>
      <c r="AC1135" s="105">
        <f t="shared" si="1104"/>
        <v>0.67481514614161386</v>
      </c>
    </row>
    <row r="1136" spans="1:29" ht="28.5" x14ac:dyDescent="0.2">
      <c r="B1136" s="97" t="s">
        <v>222</v>
      </c>
      <c r="C1136" s="98" t="s">
        <v>133</v>
      </c>
      <c r="D1136" s="308">
        <v>6032834266.9499998</v>
      </c>
      <c r="E1136" s="291">
        <f>SUM('ADICIONES  2018'!C1136:K1136)</f>
        <v>0</v>
      </c>
      <c r="F1136" s="308"/>
      <c r="G1136" s="308"/>
      <c r="H1136" s="308"/>
      <c r="I1136" s="308"/>
      <c r="J1136" s="308"/>
      <c r="K1136" s="292">
        <f t="shared" si="1098"/>
        <v>6032834266.9499998</v>
      </c>
      <c r="L1136" s="308">
        <v>12719500</v>
      </c>
      <c r="M1136" s="308">
        <v>579785500</v>
      </c>
      <c r="N1136" s="308">
        <v>389120250</v>
      </c>
      <c r="O1136" s="308">
        <v>428274250</v>
      </c>
      <c r="P1136" s="308">
        <v>407182500</v>
      </c>
      <c r="Q1136" s="308">
        <v>563781000</v>
      </c>
      <c r="R1136" s="292">
        <f t="shared" si="1100"/>
        <v>2380863000</v>
      </c>
      <c r="S1136" s="308">
        <v>568520250</v>
      </c>
      <c r="T1136" s="308">
        <v>527924000</v>
      </c>
      <c r="U1136" s="308">
        <v>592672750</v>
      </c>
      <c r="V1136" s="308"/>
      <c r="W1136" s="308"/>
      <c r="X1136" s="308"/>
      <c r="Y1136" s="308"/>
      <c r="Z1136" s="308"/>
      <c r="AA1136" s="309">
        <f t="shared" si="1102"/>
        <v>1689117000</v>
      </c>
      <c r="AB1136" s="309">
        <f t="shared" si="1103"/>
        <v>4069980000</v>
      </c>
      <c r="AC1136" s="37">
        <f t="shared" si="1104"/>
        <v>0.67463812528330014</v>
      </c>
    </row>
    <row r="1137" spans="1:29" ht="42.75" x14ac:dyDescent="0.2">
      <c r="B1137" s="97" t="s">
        <v>223</v>
      </c>
      <c r="C1137" s="98" t="s">
        <v>138</v>
      </c>
      <c r="D1137" s="308">
        <v>6032834266.9499998</v>
      </c>
      <c r="E1137" s="291">
        <f>SUM('ADICIONES  2018'!C1137:K1137)</f>
        <v>0</v>
      </c>
      <c r="F1137" s="308"/>
      <c r="G1137" s="308"/>
      <c r="H1137" s="308"/>
      <c r="I1137" s="308"/>
      <c r="J1137" s="308"/>
      <c r="K1137" s="292">
        <f t="shared" si="1098"/>
        <v>6032834266.9499998</v>
      </c>
      <c r="L1137" s="308">
        <v>12719500</v>
      </c>
      <c r="M1137" s="308">
        <v>579785500</v>
      </c>
      <c r="N1137" s="308">
        <v>397339500</v>
      </c>
      <c r="O1137" s="308">
        <v>428274250</v>
      </c>
      <c r="P1137" s="308">
        <v>407182500</v>
      </c>
      <c r="Q1137" s="308">
        <v>563781000</v>
      </c>
      <c r="R1137" s="292">
        <f t="shared" si="1100"/>
        <v>2389082250</v>
      </c>
      <c r="S1137" s="308">
        <v>568520250</v>
      </c>
      <c r="T1137" s="308">
        <v>527924000</v>
      </c>
      <c r="U1137" s="308">
        <v>593793750</v>
      </c>
      <c r="V1137" s="308"/>
      <c r="W1137" s="308"/>
      <c r="X1137" s="308"/>
      <c r="Y1137" s="308"/>
      <c r="Z1137" s="308"/>
      <c r="AA1137" s="309">
        <f t="shared" si="1102"/>
        <v>1690238000</v>
      </c>
      <c r="AB1137" s="309">
        <f t="shared" si="1103"/>
        <v>4079320250</v>
      </c>
      <c r="AC1137" s="37">
        <f t="shared" si="1104"/>
        <v>0.67618636108536234</v>
      </c>
    </row>
    <row r="1138" spans="1:29" s="79" customFormat="1" ht="31.5" x14ac:dyDescent="0.2">
      <c r="A1138" s="412"/>
      <c r="B1138" s="111" t="s">
        <v>224</v>
      </c>
      <c r="C1138" s="107" t="s">
        <v>140</v>
      </c>
      <c r="D1138" s="307">
        <f>+D1139</f>
        <v>12065668533.9</v>
      </c>
      <c r="E1138" s="106">
        <f>SUM('ADICIONES  2018'!C1138:K1138)</f>
        <v>0</v>
      </c>
      <c r="F1138" s="307">
        <f t="shared" ref="F1138:J1138" si="1158">+F1139</f>
        <v>0</v>
      </c>
      <c r="G1138" s="307">
        <f t="shared" si="1158"/>
        <v>0</v>
      </c>
      <c r="H1138" s="307">
        <f t="shared" si="1158"/>
        <v>0</v>
      </c>
      <c r="I1138" s="307">
        <f t="shared" si="1158"/>
        <v>0</v>
      </c>
      <c r="J1138" s="307">
        <f t="shared" si="1158"/>
        <v>0</v>
      </c>
      <c r="K1138" s="290">
        <f t="shared" si="1098"/>
        <v>12065668533.9</v>
      </c>
      <c r="L1138" s="307">
        <f t="shared" ref="L1138:Q1138" si="1159">+L1139</f>
        <v>25439000</v>
      </c>
      <c r="M1138" s="307">
        <f t="shared" si="1159"/>
        <v>1159571000</v>
      </c>
      <c r="N1138" s="307">
        <f t="shared" si="1159"/>
        <v>772050000</v>
      </c>
      <c r="O1138" s="307">
        <f t="shared" si="1159"/>
        <v>856549500</v>
      </c>
      <c r="P1138" s="307">
        <f t="shared" si="1159"/>
        <v>814366000</v>
      </c>
      <c r="Q1138" s="307">
        <f t="shared" si="1159"/>
        <v>1127561000</v>
      </c>
      <c r="R1138" s="290">
        <f t="shared" si="1100"/>
        <v>4755536500</v>
      </c>
      <c r="S1138" s="307">
        <f t="shared" ref="S1138:Z1138" si="1160">+S1139</f>
        <v>1137040500</v>
      </c>
      <c r="T1138" s="307">
        <f t="shared" si="1160"/>
        <v>1055848000</v>
      </c>
      <c r="U1138" s="307">
        <f t="shared" si="1160"/>
        <v>1186466500</v>
      </c>
      <c r="V1138" s="307">
        <f t="shared" si="1160"/>
        <v>0</v>
      </c>
      <c r="W1138" s="307">
        <f t="shared" si="1160"/>
        <v>0</v>
      </c>
      <c r="X1138" s="307">
        <f t="shared" si="1160"/>
        <v>0</v>
      </c>
      <c r="Y1138" s="307">
        <f t="shared" si="1160"/>
        <v>0</v>
      </c>
      <c r="Z1138" s="307">
        <f t="shared" si="1160"/>
        <v>0</v>
      </c>
      <c r="AA1138" s="306">
        <f t="shared" si="1102"/>
        <v>3379355000</v>
      </c>
      <c r="AB1138" s="306">
        <f t="shared" si="1103"/>
        <v>8134891500</v>
      </c>
      <c r="AC1138" s="105">
        <f t="shared" si="1104"/>
        <v>0.67421804909889649</v>
      </c>
    </row>
    <row r="1139" spans="1:29" s="21" customFormat="1" x14ac:dyDescent="0.2">
      <c r="A1139" s="92"/>
      <c r="B1139" s="113" t="s">
        <v>1724</v>
      </c>
      <c r="C1139" s="98" t="s">
        <v>134</v>
      </c>
      <c r="D1139" s="308">
        <v>12065668533.9</v>
      </c>
      <c r="E1139" s="291">
        <f>SUM('ADICIONES  2018'!C1139:K1139)</f>
        <v>0</v>
      </c>
      <c r="F1139" s="308"/>
      <c r="G1139" s="308"/>
      <c r="H1139" s="308"/>
      <c r="I1139" s="308"/>
      <c r="J1139" s="308"/>
      <c r="K1139" s="294">
        <f t="shared" si="1098"/>
        <v>12065668533.9</v>
      </c>
      <c r="L1139" s="308">
        <v>25439000</v>
      </c>
      <c r="M1139" s="308">
        <v>1159571000</v>
      </c>
      <c r="N1139" s="308">
        <v>772050000</v>
      </c>
      <c r="O1139" s="308">
        <v>856549500</v>
      </c>
      <c r="P1139" s="308">
        <v>814366000</v>
      </c>
      <c r="Q1139" s="308">
        <v>1127561000</v>
      </c>
      <c r="R1139" s="294">
        <f t="shared" si="1100"/>
        <v>4755536500</v>
      </c>
      <c r="S1139" s="308">
        <v>1137040500</v>
      </c>
      <c r="T1139" s="308">
        <v>1055848000</v>
      </c>
      <c r="U1139" s="308">
        <v>1186466500</v>
      </c>
      <c r="V1139" s="308"/>
      <c r="W1139" s="308"/>
      <c r="X1139" s="308"/>
      <c r="Y1139" s="308"/>
      <c r="Z1139" s="308"/>
      <c r="AA1139" s="310">
        <f t="shared" si="1102"/>
        <v>3379355000</v>
      </c>
      <c r="AB1139" s="310">
        <f t="shared" si="1103"/>
        <v>8134891500</v>
      </c>
      <c r="AC1139" s="115">
        <f t="shared" si="1104"/>
        <v>0.67421804909889649</v>
      </c>
    </row>
    <row r="1140" spans="1:29" s="5" customFormat="1" ht="45" x14ac:dyDescent="0.2">
      <c r="A1140" s="159"/>
      <c r="B1140" s="99" t="s">
        <v>225</v>
      </c>
      <c r="C1140" s="100" t="s">
        <v>141</v>
      </c>
      <c r="D1140" s="307">
        <f>SUM(D1141:D1143)</f>
        <v>479260211.69</v>
      </c>
      <c r="E1140" s="106">
        <f>SUM('ADICIONES  2018'!C1140:K1140)</f>
        <v>0</v>
      </c>
      <c r="F1140" s="307">
        <f t="shared" ref="F1140" si="1161">SUM(F1141:F1143)</f>
        <v>0</v>
      </c>
      <c r="G1140" s="307">
        <f t="shared" ref="G1140:J1140" si="1162">SUM(G1141:G1143)</f>
        <v>0</v>
      </c>
      <c r="H1140" s="307">
        <f t="shared" si="1162"/>
        <v>0</v>
      </c>
      <c r="I1140" s="307">
        <f t="shared" si="1162"/>
        <v>0</v>
      </c>
      <c r="J1140" s="307">
        <f t="shared" si="1162"/>
        <v>0</v>
      </c>
      <c r="K1140" s="296">
        <f t="shared" si="1098"/>
        <v>479260211.69</v>
      </c>
      <c r="L1140" s="307">
        <f t="shared" ref="L1140:Q1140" si="1163">SUM(L1141:L1143)</f>
        <v>0</v>
      </c>
      <c r="M1140" s="307">
        <f t="shared" si="1163"/>
        <v>56995837</v>
      </c>
      <c r="N1140" s="307">
        <f t="shared" si="1163"/>
        <v>76759250</v>
      </c>
      <c r="O1140" s="307">
        <f t="shared" si="1163"/>
        <v>29678000</v>
      </c>
      <c r="P1140" s="307">
        <f t="shared" si="1163"/>
        <v>61378000</v>
      </c>
      <c r="Q1140" s="307">
        <f t="shared" si="1163"/>
        <v>37820000</v>
      </c>
      <c r="R1140" s="296">
        <f t="shared" si="1100"/>
        <v>262631087</v>
      </c>
      <c r="S1140" s="307">
        <f t="shared" ref="S1140:Z1140" si="1164">SUM(S1141:S1143)</f>
        <v>188051330.03999999</v>
      </c>
      <c r="T1140" s="307">
        <f t="shared" si="1164"/>
        <v>82153820.75</v>
      </c>
      <c r="U1140" s="307">
        <f t="shared" si="1164"/>
        <v>91472441.75</v>
      </c>
      <c r="V1140" s="307">
        <f t="shared" si="1164"/>
        <v>0</v>
      </c>
      <c r="W1140" s="307">
        <f t="shared" si="1164"/>
        <v>0</v>
      </c>
      <c r="X1140" s="307">
        <f t="shared" si="1164"/>
        <v>0</v>
      </c>
      <c r="Y1140" s="307">
        <f t="shared" si="1164"/>
        <v>0</v>
      </c>
      <c r="Z1140" s="307">
        <f t="shared" si="1164"/>
        <v>0</v>
      </c>
      <c r="AA1140" s="311">
        <f t="shared" si="1102"/>
        <v>361677592.53999996</v>
      </c>
      <c r="AB1140" s="311">
        <f t="shared" si="1103"/>
        <v>624308679.53999996</v>
      </c>
      <c r="AC1140" s="36">
        <f t="shared" si="1104"/>
        <v>1.3026507611356264</v>
      </c>
    </row>
    <row r="1141" spans="1:29" ht="28.5" x14ac:dyDescent="0.2">
      <c r="B1141" s="113" t="s">
        <v>226</v>
      </c>
      <c r="C1141" s="98" t="s">
        <v>133</v>
      </c>
      <c r="D1141" s="308">
        <v>119815052.92</v>
      </c>
      <c r="E1141" s="291">
        <f>SUM('ADICIONES  2018'!C1141:K1141)</f>
        <v>0</v>
      </c>
      <c r="F1141" s="308"/>
      <c r="G1141" s="308"/>
      <c r="H1141" s="308"/>
      <c r="I1141" s="308"/>
      <c r="J1141" s="308"/>
      <c r="K1141" s="292">
        <f t="shared" si="1098"/>
        <v>119815052.92</v>
      </c>
      <c r="L1141" s="308">
        <v>0</v>
      </c>
      <c r="M1141" s="308">
        <v>14248959.25</v>
      </c>
      <c r="N1141" s="308">
        <v>30904000</v>
      </c>
      <c r="O1141" s="308">
        <v>14839000</v>
      </c>
      <c r="P1141" s="308">
        <v>30689000</v>
      </c>
      <c r="Q1141" s="308">
        <v>18910000</v>
      </c>
      <c r="R1141" s="292">
        <f t="shared" si="1100"/>
        <v>109590959.25</v>
      </c>
      <c r="S1141" s="308">
        <v>18342500</v>
      </c>
      <c r="T1141" s="308">
        <v>33757500</v>
      </c>
      <c r="U1141" s="308">
        <v>16994000</v>
      </c>
      <c r="V1141" s="308"/>
      <c r="W1141" s="308"/>
      <c r="X1141" s="308"/>
      <c r="Y1141" s="308"/>
      <c r="Z1141" s="308"/>
      <c r="AA1141" s="309">
        <f t="shared" si="1102"/>
        <v>69094000</v>
      </c>
      <c r="AB1141" s="309">
        <f t="shared" si="1103"/>
        <v>178684959.25</v>
      </c>
      <c r="AC1141" s="37">
        <f t="shared" si="1104"/>
        <v>1.4913398182890023</v>
      </c>
    </row>
    <row r="1142" spans="1:29" s="21" customFormat="1" ht="45" x14ac:dyDescent="0.2">
      <c r="A1142" s="92"/>
      <c r="B1142" s="113" t="s">
        <v>227</v>
      </c>
      <c r="C1142" s="114" t="s">
        <v>138</v>
      </c>
      <c r="D1142" s="308">
        <v>119815052.92</v>
      </c>
      <c r="E1142" s="291">
        <f>SUM('ADICIONES  2018'!C1142:K1142)</f>
        <v>0</v>
      </c>
      <c r="F1142" s="308"/>
      <c r="G1142" s="308"/>
      <c r="H1142" s="308"/>
      <c r="I1142" s="308"/>
      <c r="J1142" s="308"/>
      <c r="K1142" s="294">
        <f t="shared" si="1098"/>
        <v>119815052.92</v>
      </c>
      <c r="L1142" s="308">
        <v>0</v>
      </c>
      <c r="M1142" s="308">
        <v>14248959.25</v>
      </c>
      <c r="N1142" s="308">
        <v>22684750</v>
      </c>
      <c r="O1142" s="308">
        <v>14839000</v>
      </c>
      <c r="P1142" s="308">
        <v>30689000</v>
      </c>
      <c r="Q1142" s="308">
        <v>18910000</v>
      </c>
      <c r="R1142" s="294">
        <f t="shared" si="1100"/>
        <v>101371709.25</v>
      </c>
      <c r="S1142" s="308">
        <v>24119000</v>
      </c>
      <c r="T1142" s="308">
        <v>27981000</v>
      </c>
      <c r="U1142" s="308">
        <v>16994000</v>
      </c>
      <c r="V1142" s="308"/>
      <c r="W1142" s="308"/>
      <c r="X1142" s="308"/>
      <c r="Y1142" s="308"/>
      <c r="Z1142" s="308"/>
      <c r="AA1142" s="310">
        <f t="shared" si="1102"/>
        <v>69094000</v>
      </c>
      <c r="AB1142" s="310">
        <f t="shared" si="1103"/>
        <v>170465709.25</v>
      </c>
      <c r="AC1142" s="115">
        <f t="shared" si="1104"/>
        <v>1.4227403410139061</v>
      </c>
    </row>
    <row r="1143" spans="1:29" s="5" customFormat="1" ht="30" x14ac:dyDescent="0.2">
      <c r="A1143" s="159"/>
      <c r="B1143" s="111" t="s">
        <v>228</v>
      </c>
      <c r="C1143" s="100" t="s">
        <v>101</v>
      </c>
      <c r="D1143" s="307">
        <f>+D1144</f>
        <v>239630105.84999999</v>
      </c>
      <c r="E1143" s="106">
        <f>SUM('ADICIONES  2018'!C1143:K1143)</f>
        <v>0</v>
      </c>
      <c r="F1143" s="307">
        <f t="shared" ref="F1143:J1143" si="1165">+F1144</f>
        <v>0</v>
      </c>
      <c r="G1143" s="307">
        <f t="shared" si="1165"/>
        <v>0</v>
      </c>
      <c r="H1143" s="307">
        <f t="shared" si="1165"/>
        <v>0</v>
      </c>
      <c r="I1143" s="307">
        <f t="shared" si="1165"/>
        <v>0</v>
      </c>
      <c r="J1143" s="307">
        <f t="shared" si="1165"/>
        <v>0</v>
      </c>
      <c r="K1143" s="296">
        <f t="shared" si="1098"/>
        <v>239630105.84999999</v>
      </c>
      <c r="L1143" s="307">
        <f t="shared" ref="L1143:Q1143" si="1166">+L1144</f>
        <v>0</v>
      </c>
      <c r="M1143" s="307">
        <f t="shared" si="1166"/>
        <v>28497918.5</v>
      </c>
      <c r="N1143" s="307">
        <f t="shared" si="1166"/>
        <v>23170500</v>
      </c>
      <c r="O1143" s="307">
        <f t="shared" si="1166"/>
        <v>0</v>
      </c>
      <c r="P1143" s="307">
        <f t="shared" si="1166"/>
        <v>0</v>
      </c>
      <c r="Q1143" s="307">
        <f t="shared" si="1166"/>
        <v>0</v>
      </c>
      <c r="R1143" s="296">
        <f t="shared" si="1100"/>
        <v>51668418.5</v>
      </c>
      <c r="S1143" s="307">
        <f t="shared" ref="S1143:Z1143" si="1167">+S1144</f>
        <v>145589830.03999999</v>
      </c>
      <c r="T1143" s="307">
        <f t="shared" si="1167"/>
        <v>20415320.75</v>
      </c>
      <c r="U1143" s="307">
        <f t="shared" si="1167"/>
        <v>57484441.75</v>
      </c>
      <c r="V1143" s="307">
        <f t="shared" si="1167"/>
        <v>0</v>
      </c>
      <c r="W1143" s="307">
        <f t="shared" si="1167"/>
        <v>0</v>
      </c>
      <c r="X1143" s="307">
        <f t="shared" si="1167"/>
        <v>0</v>
      </c>
      <c r="Y1143" s="307">
        <f t="shared" si="1167"/>
        <v>0</v>
      </c>
      <c r="Z1143" s="307">
        <f t="shared" si="1167"/>
        <v>0</v>
      </c>
      <c r="AA1143" s="311">
        <f t="shared" si="1102"/>
        <v>223489592.53999999</v>
      </c>
      <c r="AB1143" s="311">
        <f t="shared" si="1103"/>
        <v>275158011.03999996</v>
      </c>
      <c r="AC1143" s="36">
        <f t="shared" si="1104"/>
        <v>1.1482614426262416</v>
      </c>
    </row>
    <row r="1144" spans="1:29" s="21" customFormat="1" x14ac:dyDescent="0.2">
      <c r="A1144" s="92"/>
      <c r="B1144" s="113" t="s">
        <v>229</v>
      </c>
      <c r="C1144" s="98" t="s">
        <v>134</v>
      </c>
      <c r="D1144" s="308">
        <v>239630105.84999999</v>
      </c>
      <c r="E1144" s="291">
        <f>SUM('ADICIONES  2018'!C1144:K1144)</f>
        <v>0</v>
      </c>
      <c r="F1144" s="308"/>
      <c r="G1144" s="308"/>
      <c r="H1144" s="308"/>
      <c r="I1144" s="308"/>
      <c r="J1144" s="308"/>
      <c r="K1144" s="294">
        <f t="shared" si="1098"/>
        <v>239630105.84999999</v>
      </c>
      <c r="L1144" s="308">
        <v>0</v>
      </c>
      <c r="M1144" s="308">
        <v>28497918.5</v>
      </c>
      <c r="N1144" s="308">
        <v>23170500</v>
      </c>
      <c r="O1144" s="308">
        <v>0</v>
      </c>
      <c r="P1144" s="308">
        <v>0</v>
      </c>
      <c r="Q1144" s="308">
        <v>0</v>
      </c>
      <c r="R1144" s="294">
        <f t="shared" si="1100"/>
        <v>51668418.5</v>
      </c>
      <c r="S1144" s="308">
        <v>145589830.03999999</v>
      </c>
      <c r="T1144" s="308">
        <v>20415320.75</v>
      </c>
      <c r="U1144" s="308">
        <v>57484441.75</v>
      </c>
      <c r="V1144" s="308"/>
      <c r="W1144" s="308"/>
      <c r="X1144" s="308"/>
      <c r="Y1144" s="308"/>
      <c r="Z1144" s="308"/>
      <c r="AA1144" s="310">
        <f t="shared" si="1102"/>
        <v>223489592.53999999</v>
      </c>
      <c r="AB1144" s="310">
        <f t="shared" si="1103"/>
        <v>275158011.03999996</v>
      </c>
      <c r="AC1144" s="115">
        <f t="shared" si="1104"/>
        <v>1.1482614426262416</v>
      </c>
    </row>
    <row r="1145" spans="1:29" s="5" customFormat="1" ht="31.5" x14ac:dyDescent="0.2">
      <c r="A1145" s="159">
        <v>1</v>
      </c>
      <c r="B1145" s="111" t="s">
        <v>230</v>
      </c>
      <c r="C1145" s="107" t="s">
        <v>94</v>
      </c>
      <c r="D1145" s="307">
        <f>+D1146</f>
        <v>5812162054.6700001</v>
      </c>
      <c r="E1145" s="106">
        <f>SUM('ADICIONES  2018'!C1145:K1145)</f>
        <v>0</v>
      </c>
      <c r="F1145" s="307">
        <f t="shared" ref="F1145:J1145" si="1168">+F1146</f>
        <v>0</v>
      </c>
      <c r="G1145" s="307">
        <f t="shared" si="1168"/>
        <v>0</v>
      </c>
      <c r="H1145" s="307">
        <f t="shared" si="1168"/>
        <v>0</v>
      </c>
      <c r="I1145" s="307">
        <f t="shared" si="1168"/>
        <v>0</v>
      </c>
      <c r="J1145" s="307">
        <f t="shared" si="1168"/>
        <v>0</v>
      </c>
      <c r="K1145" s="296">
        <f t="shared" si="1098"/>
        <v>5812162054.6700001</v>
      </c>
      <c r="L1145" s="307">
        <f t="shared" ref="L1145:Q1145" si="1169">+L1146</f>
        <v>804757000</v>
      </c>
      <c r="M1145" s="307">
        <f t="shared" si="1169"/>
        <v>741789490</v>
      </c>
      <c r="N1145" s="307">
        <f t="shared" si="1169"/>
        <v>12991000</v>
      </c>
      <c r="O1145" s="307">
        <f t="shared" si="1169"/>
        <v>360719000</v>
      </c>
      <c r="P1145" s="307">
        <f t="shared" si="1169"/>
        <v>755886001.91999996</v>
      </c>
      <c r="Q1145" s="307">
        <f t="shared" si="1169"/>
        <v>112873000</v>
      </c>
      <c r="R1145" s="296">
        <f t="shared" si="1100"/>
        <v>2789015491.9200001</v>
      </c>
      <c r="S1145" s="307">
        <f t="shared" ref="S1145:Z1145" si="1170">+S1146</f>
        <v>1576758632.8</v>
      </c>
      <c r="T1145" s="307">
        <f t="shared" si="1170"/>
        <v>491514128.79000002</v>
      </c>
      <c r="U1145" s="307">
        <f t="shared" si="1170"/>
        <v>1067862944</v>
      </c>
      <c r="V1145" s="307">
        <f t="shared" si="1170"/>
        <v>0</v>
      </c>
      <c r="W1145" s="307">
        <f t="shared" si="1170"/>
        <v>0</v>
      </c>
      <c r="X1145" s="307">
        <f t="shared" si="1170"/>
        <v>0</v>
      </c>
      <c r="Y1145" s="307">
        <f t="shared" si="1170"/>
        <v>0</v>
      </c>
      <c r="Z1145" s="307">
        <f t="shared" si="1170"/>
        <v>0</v>
      </c>
      <c r="AA1145" s="306">
        <f t="shared" si="1102"/>
        <v>3136135705.5900002</v>
      </c>
      <c r="AB1145" s="306">
        <f t="shared" si="1103"/>
        <v>5925151197.5100002</v>
      </c>
      <c r="AC1145" s="105">
        <f t="shared" si="1104"/>
        <v>1.0194401225872936</v>
      </c>
    </row>
    <row r="1146" spans="1:29" s="79" customFormat="1" ht="63" x14ac:dyDescent="0.2">
      <c r="A1146" s="412"/>
      <c r="B1146" s="111" t="s">
        <v>231</v>
      </c>
      <c r="C1146" s="107" t="s">
        <v>142</v>
      </c>
      <c r="D1146" s="307">
        <f>+D1147+D1149</f>
        <v>5812162054.6700001</v>
      </c>
      <c r="E1146" s="106">
        <f>SUM('ADICIONES  2018'!C1146:K1146)</f>
        <v>0</v>
      </c>
      <c r="F1146" s="307">
        <f t="shared" ref="F1146:J1146" si="1171">+F1147+F1149</f>
        <v>0</v>
      </c>
      <c r="G1146" s="307">
        <f t="shared" si="1171"/>
        <v>0</v>
      </c>
      <c r="H1146" s="307">
        <f t="shared" si="1171"/>
        <v>0</v>
      </c>
      <c r="I1146" s="307">
        <f t="shared" si="1171"/>
        <v>0</v>
      </c>
      <c r="J1146" s="307">
        <f t="shared" si="1171"/>
        <v>0</v>
      </c>
      <c r="K1146" s="290">
        <f t="shared" si="1098"/>
        <v>5812162054.6700001</v>
      </c>
      <c r="L1146" s="307">
        <f t="shared" ref="L1146:Q1146" si="1172">+L1147+L1149</f>
        <v>804757000</v>
      </c>
      <c r="M1146" s="307">
        <f t="shared" si="1172"/>
        <v>741789490</v>
      </c>
      <c r="N1146" s="307">
        <f t="shared" si="1172"/>
        <v>12991000</v>
      </c>
      <c r="O1146" s="307">
        <f t="shared" si="1172"/>
        <v>360719000</v>
      </c>
      <c r="P1146" s="307">
        <f t="shared" si="1172"/>
        <v>755886001.91999996</v>
      </c>
      <c r="Q1146" s="307">
        <f t="shared" si="1172"/>
        <v>112873000</v>
      </c>
      <c r="R1146" s="290">
        <f t="shared" si="1100"/>
        <v>2789015491.9200001</v>
      </c>
      <c r="S1146" s="307">
        <f t="shared" ref="S1146:Z1146" si="1173">+S1147+S1149</f>
        <v>1576758632.8</v>
      </c>
      <c r="T1146" s="307">
        <f t="shared" si="1173"/>
        <v>491514128.79000002</v>
      </c>
      <c r="U1146" s="307">
        <f t="shared" si="1173"/>
        <v>1067862944</v>
      </c>
      <c r="V1146" s="307">
        <f t="shared" si="1173"/>
        <v>0</v>
      </c>
      <c r="W1146" s="307">
        <f t="shared" si="1173"/>
        <v>0</v>
      </c>
      <c r="X1146" s="307">
        <f t="shared" si="1173"/>
        <v>0</v>
      </c>
      <c r="Y1146" s="307">
        <f t="shared" si="1173"/>
        <v>0</v>
      </c>
      <c r="Z1146" s="307">
        <f t="shared" si="1173"/>
        <v>0</v>
      </c>
      <c r="AA1146" s="306">
        <f t="shared" si="1102"/>
        <v>3136135705.5900002</v>
      </c>
      <c r="AB1146" s="306">
        <f t="shared" si="1103"/>
        <v>5925151197.5100002</v>
      </c>
      <c r="AC1146" s="105">
        <f t="shared" si="1104"/>
        <v>1.0194401225872936</v>
      </c>
    </row>
    <row r="1147" spans="1:29" s="79" customFormat="1" ht="78.75" x14ac:dyDescent="0.2">
      <c r="A1147" s="412"/>
      <c r="B1147" s="111" t="s">
        <v>232</v>
      </c>
      <c r="C1147" s="107" t="s">
        <v>233</v>
      </c>
      <c r="D1147" s="307">
        <f>+D1148</f>
        <v>459820251.43000001</v>
      </c>
      <c r="E1147" s="106">
        <f>SUM('ADICIONES  2018'!C1147:K1147)</f>
        <v>0</v>
      </c>
      <c r="F1147" s="307">
        <f t="shared" ref="F1147:J1147" si="1174">+F1148</f>
        <v>0</v>
      </c>
      <c r="G1147" s="307">
        <f t="shared" si="1174"/>
        <v>0</v>
      </c>
      <c r="H1147" s="307">
        <f t="shared" si="1174"/>
        <v>0</v>
      </c>
      <c r="I1147" s="307">
        <f t="shared" si="1174"/>
        <v>0</v>
      </c>
      <c r="J1147" s="307">
        <f t="shared" si="1174"/>
        <v>0</v>
      </c>
      <c r="K1147" s="290">
        <f t="shared" si="1098"/>
        <v>459820251.43000001</v>
      </c>
      <c r="L1147" s="307">
        <f t="shared" ref="L1147:Q1147" si="1175">+L1148</f>
        <v>17682000</v>
      </c>
      <c r="M1147" s="307">
        <f t="shared" si="1175"/>
        <v>82840000</v>
      </c>
      <c r="N1147" s="307">
        <f t="shared" si="1175"/>
        <v>12991000</v>
      </c>
      <c r="O1147" s="307">
        <f t="shared" si="1175"/>
        <v>74869000</v>
      </c>
      <c r="P1147" s="307">
        <f t="shared" si="1175"/>
        <v>51063000</v>
      </c>
      <c r="Q1147" s="307">
        <f t="shared" si="1175"/>
        <v>45639000</v>
      </c>
      <c r="R1147" s="290">
        <f t="shared" si="1100"/>
        <v>285084000</v>
      </c>
      <c r="S1147" s="307">
        <f t="shared" ref="S1147:Z1147" si="1176">+S1148</f>
        <v>43830000</v>
      </c>
      <c r="T1147" s="307">
        <f t="shared" si="1176"/>
        <v>26176000</v>
      </c>
      <c r="U1147" s="307">
        <f t="shared" si="1176"/>
        <v>108166000</v>
      </c>
      <c r="V1147" s="307">
        <f t="shared" si="1176"/>
        <v>0</v>
      </c>
      <c r="W1147" s="307">
        <f t="shared" si="1176"/>
        <v>0</v>
      </c>
      <c r="X1147" s="307">
        <f t="shared" si="1176"/>
        <v>0</v>
      </c>
      <c r="Y1147" s="307">
        <f t="shared" si="1176"/>
        <v>0</v>
      </c>
      <c r="Z1147" s="307">
        <f t="shared" si="1176"/>
        <v>0</v>
      </c>
      <c r="AA1147" s="306">
        <f t="shared" si="1102"/>
        <v>178172000</v>
      </c>
      <c r="AB1147" s="306">
        <f t="shared" si="1103"/>
        <v>463256000</v>
      </c>
      <c r="AC1147" s="105">
        <f t="shared" si="1104"/>
        <v>1.007471938348333</v>
      </c>
    </row>
    <row r="1148" spans="1:29" s="5" customFormat="1" x14ac:dyDescent="0.2">
      <c r="A1148" s="413"/>
      <c r="B1148" s="97" t="s">
        <v>234</v>
      </c>
      <c r="C1148" s="98" t="s">
        <v>134</v>
      </c>
      <c r="D1148" s="308">
        <v>459820251.43000001</v>
      </c>
      <c r="E1148" s="291">
        <f>SUM('ADICIONES  2018'!C1148:K1148)</f>
        <v>0</v>
      </c>
      <c r="F1148" s="308"/>
      <c r="G1148" s="308"/>
      <c r="H1148" s="308"/>
      <c r="I1148" s="308"/>
      <c r="J1148" s="308"/>
      <c r="K1148" s="292">
        <f t="shared" si="1098"/>
        <v>459820251.43000001</v>
      </c>
      <c r="L1148" s="308">
        <v>17682000</v>
      </c>
      <c r="M1148" s="308">
        <v>82840000</v>
      </c>
      <c r="N1148" s="308">
        <v>12991000</v>
      </c>
      <c r="O1148" s="308">
        <v>74869000</v>
      </c>
      <c r="P1148" s="308">
        <v>51063000</v>
      </c>
      <c r="Q1148" s="308">
        <v>45639000</v>
      </c>
      <c r="R1148" s="292">
        <f t="shared" si="1100"/>
        <v>285084000</v>
      </c>
      <c r="S1148" s="308">
        <v>43830000</v>
      </c>
      <c r="T1148" s="308">
        <v>26176000</v>
      </c>
      <c r="U1148" s="308">
        <v>108166000</v>
      </c>
      <c r="V1148" s="308"/>
      <c r="W1148" s="308"/>
      <c r="X1148" s="308"/>
      <c r="Y1148" s="308"/>
      <c r="Z1148" s="308"/>
      <c r="AA1148" s="309">
        <f t="shared" si="1102"/>
        <v>178172000</v>
      </c>
      <c r="AB1148" s="309">
        <f t="shared" si="1103"/>
        <v>463256000</v>
      </c>
      <c r="AC1148" s="37">
        <f t="shared" si="1104"/>
        <v>1.007471938348333</v>
      </c>
    </row>
    <row r="1149" spans="1:29" s="79" customFormat="1" ht="78.75" x14ac:dyDescent="0.2">
      <c r="A1149" s="412"/>
      <c r="B1149" s="111" t="s">
        <v>235</v>
      </c>
      <c r="C1149" s="107" t="s">
        <v>143</v>
      </c>
      <c r="D1149" s="307">
        <f>+D1150</f>
        <v>5352341803.2399998</v>
      </c>
      <c r="E1149" s="106">
        <f>SUM('ADICIONES  2018'!C1149:K1149)</f>
        <v>0</v>
      </c>
      <c r="F1149" s="307">
        <f t="shared" ref="F1149:J1149" si="1177">+F1150</f>
        <v>0</v>
      </c>
      <c r="G1149" s="307">
        <f t="shared" si="1177"/>
        <v>0</v>
      </c>
      <c r="H1149" s="307">
        <f t="shared" si="1177"/>
        <v>0</v>
      </c>
      <c r="I1149" s="307">
        <f t="shared" si="1177"/>
        <v>0</v>
      </c>
      <c r="J1149" s="307">
        <f t="shared" si="1177"/>
        <v>0</v>
      </c>
      <c r="K1149" s="290">
        <f t="shared" si="1098"/>
        <v>5352341803.2399998</v>
      </c>
      <c r="L1149" s="307">
        <f t="shared" ref="L1149:Q1149" si="1178">+L1150</f>
        <v>787075000</v>
      </c>
      <c r="M1149" s="307">
        <f t="shared" si="1178"/>
        <v>658949490</v>
      </c>
      <c r="N1149" s="307">
        <f t="shared" si="1178"/>
        <v>0</v>
      </c>
      <c r="O1149" s="307">
        <f t="shared" si="1178"/>
        <v>285850000</v>
      </c>
      <c r="P1149" s="307">
        <f t="shared" si="1178"/>
        <v>704823001.91999996</v>
      </c>
      <c r="Q1149" s="307">
        <f t="shared" si="1178"/>
        <v>67234000</v>
      </c>
      <c r="R1149" s="290">
        <f t="shared" si="1100"/>
        <v>2503931491.9200001</v>
      </c>
      <c r="S1149" s="307">
        <f t="shared" ref="S1149:Z1149" si="1179">+S1150</f>
        <v>1532928632.8</v>
      </c>
      <c r="T1149" s="307">
        <f t="shared" si="1179"/>
        <v>465338128.79000002</v>
      </c>
      <c r="U1149" s="307">
        <f t="shared" si="1179"/>
        <v>959696944</v>
      </c>
      <c r="V1149" s="307">
        <f t="shared" si="1179"/>
        <v>0</v>
      </c>
      <c r="W1149" s="307">
        <f t="shared" si="1179"/>
        <v>0</v>
      </c>
      <c r="X1149" s="307">
        <f t="shared" si="1179"/>
        <v>0</v>
      </c>
      <c r="Y1149" s="307">
        <f t="shared" si="1179"/>
        <v>0</v>
      </c>
      <c r="Z1149" s="307">
        <f t="shared" si="1179"/>
        <v>0</v>
      </c>
      <c r="AA1149" s="306">
        <f t="shared" si="1102"/>
        <v>2957963705.5900002</v>
      </c>
      <c r="AB1149" s="306">
        <f t="shared" si="1103"/>
        <v>5461895197.5100002</v>
      </c>
      <c r="AC1149" s="105">
        <f t="shared" si="1104"/>
        <v>1.0204683105633656</v>
      </c>
    </row>
    <row r="1150" spans="1:29" s="21" customFormat="1" x14ac:dyDescent="0.2">
      <c r="A1150" s="92"/>
      <c r="B1150" s="113" t="s">
        <v>236</v>
      </c>
      <c r="C1150" s="114" t="s">
        <v>134</v>
      </c>
      <c r="D1150" s="308">
        <v>5352341803.2399998</v>
      </c>
      <c r="E1150" s="291">
        <f>SUM('ADICIONES  2018'!C1150:K1150)</f>
        <v>0</v>
      </c>
      <c r="F1150" s="308"/>
      <c r="G1150" s="308"/>
      <c r="H1150" s="308"/>
      <c r="I1150" s="308"/>
      <c r="J1150" s="308"/>
      <c r="K1150" s="294">
        <f t="shared" si="1098"/>
        <v>5352341803.2399998</v>
      </c>
      <c r="L1150" s="308">
        <v>787075000</v>
      </c>
      <c r="M1150" s="308">
        <v>658949490</v>
      </c>
      <c r="N1150" s="308"/>
      <c r="O1150" s="308">
        <v>285850000</v>
      </c>
      <c r="P1150" s="308">
        <v>704823001.91999996</v>
      </c>
      <c r="Q1150" s="308">
        <v>67234000</v>
      </c>
      <c r="R1150" s="294">
        <f t="shared" si="1100"/>
        <v>2503931491.9200001</v>
      </c>
      <c r="S1150" s="308">
        <v>1532928632.8</v>
      </c>
      <c r="T1150" s="308">
        <v>465338128.79000002</v>
      </c>
      <c r="U1150" s="308">
        <v>959696944</v>
      </c>
      <c r="V1150" s="308"/>
      <c r="W1150" s="308"/>
      <c r="X1150" s="308"/>
      <c r="Y1150" s="308"/>
      <c r="Z1150" s="308"/>
      <c r="AA1150" s="310">
        <f t="shared" si="1102"/>
        <v>2957963705.5900002</v>
      </c>
      <c r="AB1150" s="310">
        <f t="shared" si="1103"/>
        <v>5461895197.5100002</v>
      </c>
      <c r="AC1150" s="115">
        <f t="shared" si="1104"/>
        <v>1.0204683105633656</v>
      </c>
    </row>
    <row r="1151" spans="1:29" s="79" customFormat="1" ht="15.75" x14ac:dyDescent="0.2">
      <c r="A1151" s="412">
        <v>1</v>
      </c>
      <c r="B1151" s="111" t="s">
        <v>237</v>
      </c>
      <c r="C1151" s="107" t="s">
        <v>238</v>
      </c>
      <c r="D1151" s="307">
        <f>+D1152+D1169+D1172+D1184+D1249</f>
        <v>59471340934.209991</v>
      </c>
      <c r="E1151" s="106">
        <f>SUM('ADICIONES  2018'!C1151:K1151)</f>
        <v>39559480734.349998</v>
      </c>
      <c r="F1151" s="307">
        <f>+F1152+F1169+F1172+F1184+F1249</f>
        <v>0</v>
      </c>
      <c r="G1151" s="307">
        <f>+G1152+G1169+G1172+G1184+G1249</f>
        <v>0</v>
      </c>
      <c r="H1151" s="307">
        <f>+H1152+H1169+H1172+H1184+H1249</f>
        <v>0</v>
      </c>
      <c r="I1151" s="307">
        <f>+I1152+I1169+I1172+I1184+I1249</f>
        <v>0</v>
      </c>
      <c r="J1151" s="307">
        <f>+J1152+J1169+J1172+J1184+J1249</f>
        <v>0</v>
      </c>
      <c r="K1151" s="290">
        <f t="shared" si="1098"/>
        <v>99030821668.559998</v>
      </c>
      <c r="L1151" s="307">
        <f t="shared" ref="L1151:Q1151" si="1180">+L1152+L1169+L1172+L1184+L1249</f>
        <v>364380503.54000002</v>
      </c>
      <c r="M1151" s="307">
        <f t="shared" si="1180"/>
        <v>3064231490.4300003</v>
      </c>
      <c r="N1151" s="307">
        <f t="shared" si="1180"/>
        <v>2168346060.6700001</v>
      </c>
      <c r="O1151" s="307">
        <f t="shared" si="1180"/>
        <v>5849047437.9400005</v>
      </c>
      <c r="P1151" s="307">
        <f t="shared" si="1180"/>
        <v>20667509782.609997</v>
      </c>
      <c r="Q1151" s="307">
        <f t="shared" si="1180"/>
        <v>2454785039.9400001</v>
      </c>
      <c r="R1151" s="290">
        <f t="shared" si="1100"/>
        <v>34568300315.129997</v>
      </c>
      <c r="S1151" s="307">
        <f t="shared" ref="S1151:Z1151" si="1181">+S1152+S1169+S1172+S1184+S1249</f>
        <v>18366241645.369999</v>
      </c>
      <c r="T1151" s="307">
        <f t="shared" si="1181"/>
        <v>5056402886.4700003</v>
      </c>
      <c r="U1151" s="307">
        <f t="shared" si="1181"/>
        <v>4079776940.5900002</v>
      </c>
      <c r="V1151" s="307">
        <f t="shared" si="1181"/>
        <v>0</v>
      </c>
      <c r="W1151" s="307">
        <f t="shared" si="1181"/>
        <v>0</v>
      </c>
      <c r="X1151" s="307">
        <f t="shared" si="1181"/>
        <v>0</v>
      </c>
      <c r="Y1151" s="307">
        <f t="shared" si="1181"/>
        <v>900000000</v>
      </c>
      <c r="Z1151" s="307">
        <f t="shared" si="1181"/>
        <v>0</v>
      </c>
      <c r="AA1151" s="306">
        <f t="shared" si="1102"/>
        <v>28402421472.43</v>
      </c>
      <c r="AB1151" s="306">
        <f t="shared" si="1103"/>
        <v>62970721787.559998</v>
      </c>
      <c r="AC1151" s="105">
        <f t="shared" si="1104"/>
        <v>0.63586993146752557</v>
      </c>
    </row>
    <row r="1152" spans="1:29" s="79" customFormat="1" ht="15.75" x14ac:dyDescent="0.2">
      <c r="A1152" s="412">
        <v>1</v>
      </c>
      <c r="B1152" s="111" t="s">
        <v>239</v>
      </c>
      <c r="C1152" s="107" t="s">
        <v>144</v>
      </c>
      <c r="D1152" s="307">
        <f>+D1153</f>
        <v>12208406811.59</v>
      </c>
      <c r="E1152" s="106">
        <f>SUM('ADICIONES  2018'!C1152:K1152)</f>
        <v>0</v>
      </c>
      <c r="F1152" s="307">
        <f t="shared" ref="F1152:J1152" si="1182">+F1153</f>
        <v>0</v>
      </c>
      <c r="G1152" s="307">
        <f t="shared" si="1182"/>
        <v>0</v>
      </c>
      <c r="H1152" s="307">
        <f t="shared" si="1182"/>
        <v>0</v>
      </c>
      <c r="I1152" s="307">
        <f t="shared" si="1182"/>
        <v>0</v>
      </c>
      <c r="J1152" s="307">
        <f t="shared" si="1182"/>
        <v>0</v>
      </c>
      <c r="K1152" s="290">
        <f t="shared" si="1098"/>
        <v>12208406811.59</v>
      </c>
      <c r="L1152" s="307">
        <f t="shared" ref="L1152:Q1152" si="1183">+L1153</f>
        <v>70253403</v>
      </c>
      <c r="M1152" s="307">
        <f t="shared" si="1183"/>
        <v>921200005.25999999</v>
      </c>
      <c r="N1152" s="307">
        <f t="shared" si="1183"/>
        <v>813510373.66999996</v>
      </c>
      <c r="O1152" s="307">
        <f t="shared" si="1183"/>
        <v>1275738314.4300001</v>
      </c>
      <c r="P1152" s="307">
        <f t="shared" si="1183"/>
        <v>1042165766.4400001</v>
      </c>
      <c r="Q1152" s="307">
        <f t="shared" si="1183"/>
        <v>979108748.94000006</v>
      </c>
      <c r="R1152" s="290">
        <f t="shared" si="1100"/>
        <v>5101976611.7399998</v>
      </c>
      <c r="S1152" s="307">
        <f t="shared" ref="S1152:Z1152" si="1184">+S1153</f>
        <v>1083189384.52</v>
      </c>
      <c r="T1152" s="307">
        <f t="shared" si="1184"/>
        <v>1322709893.9099998</v>
      </c>
      <c r="U1152" s="307">
        <f t="shared" si="1184"/>
        <v>1155665204</v>
      </c>
      <c r="V1152" s="307">
        <f t="shared" si="1184"/>
        <v>0</v>
      </c>
      <c r="W1152" s="307">
        <f t="shared" si="1184"/>
        <v>0</v>
      </c>
      <c r="X1152" s="307">
        <f t="shared" si="1184"/>
        <v>0</v>
      </c>
      <c r="Y1152" s="307">
        <f t="shared" si="1184"/>
        <v>0</v>
      </c>
      <c r="Z1152" s="307">
        <f t="shared" si="1184"/>
        <v>0</v>
      </c>
      <c r="AA1152" s="306">
        <f t="shared" si="1102"/>
        <v>3561564482.4299998</v>
      </c>
      <c r="AB1152" s="306">
        <f t="shared" si="1103"/>
        <v>8663541094.1700001</v>
      </c>
      <c r="AC1152" s="105">
        <f t="shared" si="1104"/>
        <v>0.70963732023946835</v>
      </c>
    </row>
    <row r="1153" spans="1:29" s="79" customFormat="1" ht="31.5" x14ac:dyDescent="0.2">
      <c r="A1153" s="412"/>
      <c r="B1153" s="111" t="s">
        <v>240</v>
      </c>
      <c r="C1153" s="107" t="s">
        <v>241</v>
      </c>
      <c r="D1153" s="307">
        <f>+D1154+D1159</f>
        <v>12208406811.59</v>
      </c>
      <c r="E1153" s="106">
        <f>SUM('ADICIONES  2018'!C1153:K1153)</f>
        <v>0</v>
      </c>
      <c r="F1153" s="307">
        <f t="shared" ref="F1153:J1153" si="1185">+F1154+F1159</f>
        <v>0</v>
      </c>
      <c r="G1153" s="307">
        <f t="shared" si="1185"/>
        <v>0</v>
      </c>
      <c r="H1153" s="307">
        <f t="shared" si="1185"/>
        <v>0</v>
      </c>
      <c r="I1153" s="307">
        <f t="shared" si="1185"/>
        <v>0</v>
      </c>
      <c r="J1153" s="307">
        <f t="shared" si="1185"/>
        <v>0</v>
      </c>
      <c r="K1153" s="290">
        <f t="shared" si="1098"/>
        <v>12208406811.59</v>
      </c>
      <c r="L1153" s="307">
        <f t="shared" ref="L1153:Q1153" si="1186">+L1154+L1159</f>
        <v>70253403</v>
      </c>
      <c r="M1153" s="307">
        <f t="shared" si="1186"/>
        <v>921200005.25999999</v>
      </c>
      <c r="N1153" s="307">
        <f t="shared" si="1186"/>
        <v>813510373.66999996</v>
      </c>
      <c r="O1153" s="307">
        <f t="shared" si="1186"/>
        <v>1275738314.4300001</v>
      </c>
      <c r="P1153" s="307">
        <f t="shared" si="1186"/>
        <v>1042165766.4400001</v>
      </c>
      <c r="Q1153" s="307">
        <f t="shared" si="1186"/>
        <v>979108748.94000006</v>
      </c>
      <c r="R1153" s="290">
        <f t="shared" si="1100"/>
        <v>5101976611.7399998</v>
      </c>
      <c r="S1153" s="307">
        <f t="shared" ref="S1153:Z1153" si="1187">+S1154+S1159</f>
        <v>1083189384.52</v>
      </c>
      <c r="T1153" s="307">
        <f t="shared" si="1187"/>
        <v>1322709893.9099998</v>
      </c>
      <c r="U1153" s="307">
        <f t="shared" si="1187"/>
        <v>1155665204</v>
      </c>
      <c r="V1153" s="307">
        <f t="shared" si="1187"/>
        <v>0</v>
      </c>
      <c r="W1153" s="307">
        <f t="shared" si="1187"/>
        <v>0</v>
      </c>
      <c r="X1153" s="307">
        <f t="shared" si="1187"/>
        <v>0</v>
      </c>
      <c r="Y1153" s="307">
        <f t="shared" si="1187"/>
        <v>0</v>
      </c>
      <c r="Z1153" s="307">
        <f t="shared" si="1187"/>
        <v>0</v>
      </c>
      <c r="AA1153" s="306">
        <f t="shared" si="1102"/>
        <v>3561564482.4299998</v>
      </c>
      <c r="AB1153" s="306">
        <f t="shared" si="1103"/>
        <v>8663541094.1700001</v>
      </c>
      <c r="AC1153" s="105">
        <f t="shared" si="1104"/>
        <v>0.70963732023946835</v>
      </c>
    </row>
    <row r="1154" spans="1:29" s="79" customFormat="1" ht="15.75" x14ac:dyDescent="0.2">
      <c r="A1154" s="412"/>
      <c r="B1154" s="111" t="s">
        <v>242</v>
      </c>
      <c r="C1154" s="107" t="s">
        <v>145</v>
      </c>
      <c r="D1154" s="307">
        <f>SUM(D1155:D1157)</f>
        <v>3049741746.52</v>
      </c>
      <c r="E1154" s="106">
        <f>SUM('ADICIONES  2018'!C1154:K1154)</f>
        <v>0</v>
      </c>
      <c r="F1154" s="307">
        <f t="shared" ref="F1154:J1154" si="1188">SUM(F1155:F1157)</f>
        <v>0</v>
      </c>
      <c r="G1154" s="307">
        <f t="shared" si="1188"/>
        <v>0</v>
      </c>
      <c r="H1154" s="307">
        <f t="shared" si="1188"/>
        <v>0</v>
      </c>
      <c r="I1154" s="307">
        <f t="shared" si="1188"/>
        <v>0</v>
      </c>
      <c r="J1154" s="307">
        <f t="shared" si="1188"/>
        <v>0</v>
      </c>
      <c r="K1154" s="290">
        <f t="shared" si="1098"/>
        <v>3049741746.52</v>
      </c>
      <c r="L1154" s="307">
        <f t="shared" ref="L1154:Q1154" si="1189">SUM(L1155:L1157)</f>
        <v>0</v>
      </c>
      <c r="M1154" s="307">
        <f t="shared" si="1189"/>
        <v>251868164.25999999</v>
      </c>
      <c r="N1154" s="307">
        <f t="shared" si="1189"/>
        <v>61929996.670000002</v>
      </c>
      <c r="O1154" s="307">
        <f t="shared" si="1189"/>
        <v>538585074.43000007</v>
      </c>
      <c r="P1154" s="307">
        <f t="shared" si="1189"/>
        <v>164423396.94999999</v>
      </c>
      <c r="Q1154" s="307">
        <f t="shared" si="1189"/>
        <v>241955508.94</v>
      </c>
      <c r="R1154" s="290">
        <f t="shared" si="1100"/>
        <v>1258762141.2500002</v>
      </c>
      <c r="S1154" s="307">
        <f t="shared" ref="S1154:Z1154" si="1190">SUM(S1155:S1157)</f>
        <v>750281469.76999998</v>
      </c>
      <c r="T1154" s="307">
        <f t="shared" si="1190"/>
        <v>244924349.86000001</v>
      </c>
      <c r="U1154" s="307">
        <f t="shared" si="1190"/>
        <v>270138000</v>
      </c>
      <c r="V1154" s="307">
        <f t="shared" si="1190"/>
        <v>0</v>
      </c>
      <c r="W1154" s="307">
        <f t="shared" si="1190"/>
        <v>0</v>
      </c>
      <c r="X1154" s="307">
        <f t="shared" si="1190"/>
        <v>0</v>
      </c>
      <c r="Y1154" s="307">
        <f t="shared" si="1190"/>
        <v>0</v>
      </c>
      <c r="Z1154" s="307">
        <f t="shared" si="1190"/>
        <v>0</v>
      </c>
      <c r="AA1154" s="306">
        <f t="shared" si="1102"/>
        <v>1265343819.6300001</v>
      </c>
      <c r="AB1154" s="306">
        <f t="shared" si="1103"/>
        <v>2524105960.8800001</v>
      </c>
      <c r="AC1154" s="105">
        <f t="shared" si="1104"/>
        <v>0.8276458043571091</v>
      </c>
    </row>
    <row r="1155" spans="1:29" s="21" customFormat="1" ht="30" x14ac:dyDescent="0.2">
      <c r="A1155" s="92"/>
      <c r="B1155" s="113" t="s">
        <v>243</v>
      </c>
      <c r="C1155" s="114" t="s">
        <v>133</v>
      </c>
      <c r="D1155" s="308">
        <v>762435436.63</v>
      </c>
      <c r="E1155" s="291">
        <f>SUM('ADICIONES  2018'!C1155:K1155)</f>
        <v>0</v>
      </c>
      <c r="F1155" s="308"/>
      <c r="G1155" s="308"/>
      <c r="H1155" s="308"/>
      <c r="I1155" s="308"/>
      <c r="J1155" s="308"/>
      <c r="K1155" s="294">
        <f t="shared" si="1098"/>
        <v>762435436.63</v>
      </c>
      <c r="L1155" s="308">
        <v>0</v>
      </c>
      <c r="M1155" s="308">
        <v>92927264.260000005</v>
      </c>
      <c r="N1155" s="308">
        <v>61929996.670000002</v>
      </c>
      <c r="O1155" s="308">
        <v>185742973.86000001</v>
      </c>
      <c r="P1155" s="308">
        <v>112321595.25</v>
      </c>
      <c r="Q1155" s="308">
        <v>81375258.939999998</v>
      </c>
      <c r="R1155" s="294">
        <f t="shared" si="1100"/>
        <v>534297088.98000002</v>
      </c>
      <c r="S1155" s="308">
        <v>86509036.129999995</v>
      </c>
      <c r="T1155" s="308">
        <v>89774249.859999999</v>
      </c>
      <c r="U1155" s="308">
        <v>67534500</v>
      </c>
      <c r="V1155" s="308"/>
      <c r="W1155" s="308"/>
      <c r="X1155" s="308"/>
      <c r="Y1155" s="308"/>
      <c r="Z1155" s="308"/>
      <c r="AA1155" s="310">
        <f t="shared" si="1102"/>
        <v>243817785.99000001</v>
      </c>
      <c r="AB1155" s="310">
        <f t="shared" si="1103"/>
        <v>778114874.97000003</v>
      </c>
      <c r="AC1155" s="115">
        <f t="shared" si="1104"/>
        <v>1.0205649391236375</v>
      </c>
    </row>
    <row r="1156" spans="1:29" s="21" customFormat="1" ht="30" x14ac:dyDescent="0.2">
      <c r="A1156" s="92"/>
      <c r="B1156" s="113" t="s">
        <v>243</v>
      </c>
      <c r="C1156" s="114" t="s">
        <v>133</v>
      </c>
      <c r="D1156" s="308">
        <v>213481922.25999999</v>
      </c>
      <c r="E1156" s="291">
        <f>SUM('ADICIONES  2018'!C1156:K1156)</f>
        <v>0</v>
      </c>
      <c r="F1156" s="308"/>
      <c r="G1156" s="308"/>
      <c r="H1156" s="308"/>
      <c r="I1156" s="308"/>
      <c r="J1156" s="308"/>
      <c r="K1156" s="294">
        <f t="shared" si="1098"/>
        <v>213481922.25999999</v>
      </c>
      <c r="L1156" s="308">
        <v>0</v>
      </c>
      <c r="M1156" s="308">
        <v>14834484</v>
      </c>
      <c r="N1156" s="308">
        <v>0</v>
      </c>
      <c r="O1156" s="308">
        <v>32931929.390000001</v>
      </c>
      <c r="P1156" s="308">
        <v>17405045.420000002</v>
      </c>
      <c r="Q1156" s="308">
        <v>14987490</v>
      </c>
      <c r="R1156" s="294">
        <f t="shared" si="1100"/>
        <v>80158948.810000002</v>
      </c>
      <c r="S1156" s="308">
        <v>24222530.120000001</v>
      </c>
      <c r="T1156" s="308">
        <v>14480676</v>
      </c>
      <c r="U1156" s="308">
        <v>18909660</v>
      </c>
      <c r="V1156" s="308"/>
      <c r="W1156" s="308"/>
      <c r="X1156" s="308"/>
      <c r="Y1156" s="308"/>
      <c r="Z1156" s="308"/>
      <c r="AA1156" s="310">
        <f t="shared" si="1102"/>
        <v>57612866.120000005</v>
      </c>
      <c r="AB1156" s="310">
        <f t="shared" si="1103"/>
        <v>137771814.93000001</v>
      </c>
      <c r="AC1156" s="115">
        <f t="shared" si="1104"/>
        <v>0.64535588527354315</v>
      </c>
    </row>
    <row r="1157" spans="1:29" s="79" customFormat="1" ht="31.5" x14ac:dyDescent="0.2">
      <c r="A1157" s="412"/>
      <c r="B1157" s="111" t="s">
        <v>244</v>
      </c>
      <c r="C1157" s="107" t="s">
        <v>140</v>
      </c>
      <c r="D1157" s="307">
        <f>+D1158</f>
        <v>2073824387.6300001</v>
      </c>
      <c r="E1157" s="106">
        <f>SUM('ADICIONES  2018'!C1157:K1157)</f>
        <v>0</v>
      </c>
      <c r="F1157" s="307">
        <f t="shared" ref="F1157:J1157" si="1191">+F1158</f>
        <v>0</v>
      </c>
      <c r="G1157" s="307">
        <f t="shared" si="1191"/>
        <v>0</v>
      </c>
      <c r="H1157" s="307">
        <f t="shared" si="1191"/>
        <v>0</v>
      </c>
      <c r="I1157" s="307">
        <f t="shared" si="1191"/>
        <v>0</v>
      </c>
      <c r="J1157" s="307">
        <f t="shared" si="1191"/>
        <v>0</v>
      </c>
      <c r="K1157" s="290">
        <f t="shared" si="1098"/>
        <v>2073824387.6300001</v>
      </c>
      <c r="L1157" s="307">
        <f t="shared" ref="L1157:Q1157" si="1192">+L1158</f>
        <v>0</v>
      </c>
      <c r="M1157" s="307">
        <f t="shared" si="1192"/>
        <v>144106416</v>
      </c>
      <c r="N1157" s="307">
        <f t="shared" si="1192"/>
        <v>0</v>
      </c>
      <c r="O1157" s="307">
        <f t="shared" si="1192"/>
        <v>319910171.18000001</v>
      </c>
      <c r="P1157" s="307">
        <f t="shared" si="1192"/>
        <v>34696756.280000001</v>
      </c>
      <c r="Q1157" s="307">
        <f t="shared" si="1192"/>
        <v>145592760</v>
      </c>
      <c r="R1157" s="290">
        <f t="shared" si="1100"/>
        <v>644306103.46000004</v>
      </c>
      <c r="S1157" s="307">
        <f t="shared" ref="S1157:Z1157" si="1193">+S1158</f>
        <v>639549903.51999998</v>
      </c>
      <c r="T1157" s="307">
        <f t="shared" si="1193"/>
        <v>140669424</v>
      </c>
      <c r="U1157" s="307">
        <f t="shared" si="1193"/>
        <v>183693840</v>
      </c>
      <c r="V1157" s="307">
        <f t="shared" si="1193"/>
        <v>0</v>
      </c>
      <c r="W1157" s="307">
        <f t="shared" si="1193"/>
        <v>0</v>
      </c>
      <c r="X1157" s="307">
        <f t="shared" si="1193"/>
        <v>0</v>
      </c>
      <c r="Y1157" s="307">
        <f t="shared" si="1193"/>
        <v>0</v>
      </c>
      <c r="Z1157" s="307">
        <f t="shared" si="1193"/>
        <v>0</v>
      </c>
      <c r="AA1157" s="306">
        <f t="shared" si="1102"/>
        <v>963913167.51999998</v>
      </c>
      <c r="AB1157" s="306">
        <f t="shared" si="1103"/>
        <v>1608219270.98</v>
      </c>
      <c r="AC1157" s="105">
        <f t="shared" si="1104"/>
        <v>0.77548479059883124</v>
      </c>
    </row>
    <row r="1158" spans="1:29" s="21" customFormat="1" x14ac:dyDescent="0.2">
      <c r="A1158" s="92"/>
      <c r="B1158" s="113" t="s">
        <v>245</v>
      </c>
      <c r="C1158" s="114" t="s">
        <v>134</v>
      </c>
      <c r="D1158" s="308">
        <v>2073824387.6300001</v>
      </c>
      <c r="E1158" s="291">
        <f>SUM('ADICIONES  2018'!C1158:K1158)</f>
        <v>0</v>
      </c>
      <c r="F1158" s="308"/>
      <c r="G1158" s="308"/>
      <c r="H1158" s="308"/>
      <c r="I1158" s="308"/>
      <c r="J1158" s="308"/>
      <c r="K1158" s="294">
        <f t="shared" si="1098"/>
        <v>2073824387.6300001</v>
      </c>
      <c r="L1158" s="308"/>
      <c r="M1158" s="308">
        <v>144106416</v>
      </c>
      <c r="N1158" s="308">
        <v>0</v>
      </c>
      <c r="O1158" s="308">
        <v>319910171.18000001</v>
      </c>
      <c r="P1158" s="308">
        <v>34696756.280000001</v>
      </c>
      <c r="Q1158" s="308">
        <v>145592760</v>
      </c>
      <c r="R1158" s="294">
        <f t="shared" si="1100"/>
        <v>644306103.46000004</v>
      </c>
      <c r="S1158" s="308">
        <v>639549903.51999998</v>
      </c>
      <c r="T1158" s="308">
        <v>140669424</v>
      </c>
      <c r="U1158" s="308">
        <v>183693840</v>
      </c>
      <c r="V1158" s="308"/>
      <c r="W1158" s="308"/>
      <c r="X1158" s="308"/>
      <c r="Y1158" s="308"/>
      <c r="Z1158" s="308"/>
      <c r="AA1158" s="310">
        <f t="shared" si="1102"/>
        <v>963913167.51999998</v>
      </c>
      <c r="AB1158" s="310">
        <f t="shared" si="1103"/>
        <v>1608219270.98</v>
      </c>
      <c r="AC1158" s="115">
        <f t="shared" si="1104"/>
        <v>0.77548479059883124</v>
      </c>
    </row>
    <row r="1159" spans="1:29" s="5" customFormat="1" ht="30" x14ac:dyDescent="0.2">
      <c r="A1159" s="159"/>
      <c r="B1159" s="99" t="s">
        <v>246</v>
      </c>
      <c r="C1159" s="100" t="s">
        <v>146</v>
      </c>
      <c r="D1159" s="307">
        <f>SUM(D1160:D1162)+D1164</f>
        <v>9158665065.0699997</v>
      </c>
      <c r="E1159" s="106">
        <f>SUM('ADICIONES  2018'!C1159:K1159)</f>
        <v>0</v>
      </c>
      <c r="F1159" s="307">
        <f t="shared" ref="F1159" si="1194">SUM(F1160:F1162)+F1164</f>
        <v>0</v>
      </c>
      <c r="G1159" s="307">
        <f t="shared" ref="G1159" si="1195">SUM(G1160:G1162)+G1164</f>
        <v>0</v>
      </c>
      <c r="H1159" s="307">
        <f t="shared" ref="H1159:J1159" si="1196">SUM(H1160:H1162)+H1164</f>
        <v>0</v>
      </c>
      <c r="I1159" s="307">
        <f t="shared" si="1196"/>
        <v>0</v>
      </c>
      <c r="J1159" s="307">
        <f t="shared" si="1196"/>
        <v>0</v>
      </c>
      <c r="K1159" s="296">
        <f t="shared" si="1098"/>
        <v>9158665065.0699997</v>
      </c>
      <c r="L1159" s="307">
        <f t="shared" ref="L1159:Q1159" si="1197">SUM(L1160:L1162)+L1164</f>
        <v>70253403</v>
      </c>
      <c r="M1159" s="307">
        <f t="shared" si="1197"/>
        <v>669331841</v>
      </c>
      <c r="N1159" s="307">
        <f t="shared" si="1197"/>
        <v>751580377</v>
      </c>
      <c r="O1159" s="307">
        <f t="shared" si="1197"/>
        <v>737153240</v>
      </c>
      <c r="P1159" s="307">
        <f t="shared" si="1197"/>
        <v>877742369.49000001</v>
      </c>
      <c r="Q1159" s="307">
        <f t="shared" si="1197"/>
        <v>737153240</v>
      </c>
      <c r="R1159" s="296">
        <f t="shared" si="1100"/>
        <v>3843214470.4899998</v>
      </c>
      <c r="S1159" s="307">
        <f t="shared" ref="S1159:Z1159" si="1198">SUM(S1160:S1162)+S1164</f>
        <v>332907914.75</v>
      </c>
      <c r="T1159" s="307">
        <f t="shared" si="1198"/>
        <v>1077785544.05</v>
      </c>
      <c r="U1159" s="307">
        <f t="shared" si="1198"/>
        <v>885527204</v>
      </c>
      <c r="V1159" s="307">
        <f t="shared" si="1198"/>
        <v>0</v>
      </c>
      <c r="W1159" s="307">
        <f t="shared" si="1198"/>
        <v>0</v>
      </c>
      <c r="X1159" s="307">
        <f t="shared" si="1198"/>
        <v>0</v>
      </c>
      <c r="Y1159" s="307">
        <f t="shared" si="1198"/>
        <v>0</v>
      </c>
      <c r="Z1159" s="307">
        <f t="shared" si="1198"/>
        <v>0</v>
      </c>
      <c r="AA1159" s="311">
        <f t="shared" si="1102"/>
        <v>2296220662.8000002</v>
      </c>
      <c r="AB1159" s="306">
        <f t="shared" si="1103"/>
        <v>6139435133.29</v>
      </c>
      <c r="AC1159" s="36">
        <f t="shared" si="1104"/>
        <v>0.67034170260303938</v>
      </c>
    </row>
    <row r="1160" spans="1:29" ht="28.5" x14ac:dyDescent="0.2">
      <c r="B1160" s="113" t="s">
        <v>247</v>
      </c>
      <c r="C1160" s="98" t="s">
        <v>133</v>
      </c>
      <c r="D1160" s="308">
        <v>1705024692</v>
      </c>
      <c r="E1160" s="291">
        <f>SUM('ADICIONES  2018'!C1160:K1160)</f>
        <v>0</v>
      </c>
      <c r="F1160" s="308"/>
      <c r="G1160" s="308"/>
      <c r="H1160" s="308"/>
      <c r="I1160" s="308"/>
      <c r="J1160" s="308"/>
      <c r="K1160" s="292">
        <f t="shared" si="1098"/>
        <v>1705024692</v>
      </c>
      <c r="L1160" s="308">
        <v>0</v>
      </c>
      <c r="M1160" s="308">
        <v>144741342</v>
      </c>
      <c r="N1160" s="308">
        <v>148619605</v>
      </c>
      <c r="O1160" s="308">
        <v>148619605</v>
      </c>
      <c r="P1160" s="308">
        <v>148619605</v>
      </c>
      <c r="Q1160" s="308">
        <v>148619605</v>
      </c>
      <c r="R1160" s="292">
        <f t="shared" si="1100"/>
        <v>739219762</v>
      </c>
      <c r="S1160" s="308">
        <v>148619605</v>
      </c>
      <c r="T1160" s="308">
        <v>51199486.25</v>
      </c>
      <c r="U1160" s="308">
        <v>163126674</v>
      </c>
      <c r="V1160" s="308"/>
      <c r="W1160" s="308"/>
      <c r="X1160" s="308"/>
      <c r="Y1160" s="308"/>
      <c r="Z1160" s="308"/>
      <c r="AA1160" s="309">
        <f t="shared" si="1102"/>
        <v>362945765.25</v>
      </c>
      <c r="AB1160" s="309">
        <f t="shared" si="1103"/>
        <v>1102165527.25</v>
      </c>
      <c r="AC1160" s="37">
        <f t="shared" si="1104"/>
        <v>0.64642203272561172</v>
      </c>
    </row>
    <row r="1161" spans="1:29" s="21" customFormat="1" ht="30" x14ac:dyDescent="0.2">
      <c r="A1161" s="92"/>
      <c r="B1161" s="113" t="s">
        <v>247</v>
      </c>
      <c r="C1161" s="114" t="s">
        <v>133</v>
      </c>
      <c r="D1161" s="308">
        <v>477406913.75999999</v>
      </c>
      <c r="E1161" s="291">
        <f>SUM('ADICIONES  2018'!C1161:K1161)</f>
        <v>0</v>
      </c>
      <c r="F1161" s="308"/>
      <c r="G1161" s="308"/>
      <c r="H1161" s="308"/>
      <c r="I1161" s="308"/>
      <c r="J1161" s="308"/>
      <c r="K1161" s="294">
        <f t="shared" si="1098"/>
        <v>477406913.75999999</v>
      </c>
      <c r="L1161" s="308">
        <v>47711114</v>
      </c>
      <c r="M1161" s="308">
        <v>40527576</v>
      </c>
      <c r="N1161" s="308">
        <v>0</v>
      </c>
      <c r="O1161" s="308">
        <v>0</v>
      </c>
      <c r="P1161" s="308">
        <v>579441.49</v>
      </c>
      <c r="Q1161" s="308">
        <v>0</v>
      </c>
      <c r="R1161" s="294">
        <f t="shared" si="1100"/>
        <v>88818131.489999995</v>
      </c>
      <c r="S1161" s="308">
        <v>0</v>
      </c>
      <c r="T1161" s="308">
        <v>236274467.61000001</v>
      </c>
      <c r="U1161" s="308">
        <v>45675469</v>
      </c>
      <c r="V1161" s="308"/>
      <c r="W1161" s="308"/>
      <c r="X1161" s="308"/>
      <c r="Y1161" s="308"/>
      <c r="Z1161" s="308"/>
      <c r="AA1161" s="310">
        <f t="shared" si="1102"/>
        <v>281949936.61000001</v>
      </c>
      <c r="AB1161" s="310">
        <f t="shared" si="1103"/>
        <v>370768068.10000002</v>
      </c>
      <c r="AC1161" s="115">
        <f t="shared" si="1104"/>
        <v>0.7766290294790138</v>
      </c>
    </row>
    <row r="1162" spans="1:29" s="5" customFormat="1" ht="30" x14ac:dyDescent="0.2">
      <c r="A1162" s="159"/>
      <c r="B1162" s="111" t="s">
        <v>248</v>
      </c>
      <c r="C1162" s="100" t="s">
        <v>249</v>
      </c>
      <c r="D1162" s="307">
        <f>+D1163</f>
        <v>4637667162.2399998</v>
      </c>
      <c r="E1162" s="106">
        <f>SUM('ADICIONES  2018'!C1162:K1162)</f>
        <v>0</v>
      </c>
      <c r="F1162" s="307">
        <f t="shared" ref="F1162:J1162" si="1199">+F1163</f>
        <v>0</v>
      </c>
      <c r="G1162" s="307">
        <f t="shared" si="1199"/>
        <v>0</v>
      </c>
      <c r="H1162" s="307">
        <f t="shared" si="1199"/>
        <v>0</v>
      </c>
      <c r="I1162" s="307">
        <f t="shared" si="1199"/>
        <v>0</v>
      </c>
      <c r="J1162" s="307">
        <f t="shared" si="1199"/>
        <v>0</v>
      </c>
      <c r="K1162" s="296">
        <f t="shared" si="1098"/>
        <v>4637667162.2399998</v>
      </c>
      <c r="L1162" s="307">
        <f t="shared" ref="L1162:Q1162" si="1200">+L1163</f>
        <v>0</v>
      </c>
      <c r="M1162" s="307">
        <f t="shared" si="1200"/>
        <v>393696452</v>
      </c>
      <c r="N1162" s="307">
        <f t="shared" si="1200"/>
        <v>549542641</v>
      </c>
      <c r="O1162" s="307">
        <f t="shared" si="1200"/>
        <v>538993767</v>
      </c>
      <c r="P1162" s="307">
        <f t="shared" si="1200"/>
        <v>404245325.25</v>
      </c>
      <c r="Q1162" s="307">
        <f t="shared" si="1200"/>
        <v>134748442</v>
      </c>
      <c r="R1162" s="296">
        <f t="shared" si="1100"/>
        <v>2021226627.25</v>
      </c>
      <c r="S1162" s="307">
        <f t="shared" ref="S1162:Z1162" si="1201">+S1163</f>
        <v>134748441.75</v>
      </c>
      <c r="T1162" s="307">
        <f t="shared" si="1201"/>
        <v>139262603.44</v>
      </c>
      <c r="U1162" s="307">
        <f t="shared" si="1201"/>
        <v>443704553</v>
      </c>
      <c r="V1162" s="307">
        <f t="shared" si="1201"/>
        <v>0</v>
      </c>
      <c r="W1162" s="307">
        <f t="shared" si="1201"/>
        <v>0</v>
      </c>
      <c r="X1162" s="307">
        <f t="shared" si="1201"/>
        <v>0</v>
      </c>
      <c r="Y1162" s="307">
        <f t="shared" si="1201"/>
        <v>0</v>
      </c>
      <c r="Z1162" s="307">
        <f t="shared" si="1201"/>
        <v>0</v>
      </c>
      <c r="AA1162" s="311">
        <f t="shared" si="1102"/>
        <v>717715598.19000006</v>
      </c>
      <c r="AB1162" s="311">
        <f t="shared" si="1103"/>
        <v>2738942225.4400001</v>
      </c>
      <c r="AC1162" s="36">
        <f t="shared" si="1104"/>
        <v>0.59058619983351435</v>
      </c>
    </row>
    <row r="1163" spans="1:29" s="21" customFormat="1" x14ac:dyDescent="0.2">
      <c r="A1163" s="92"/>
      <c r="B1163" s="113" t="s">
        <v>250</v>
      </c>
      <c r="C1163" s="114" t="s">
        <v>134</v>
      </c>
      <c r="D1163" s="308">
        <v>4637667162.2399998</v>
      </c>
      <c r="E1163" s="291">
        <f>SUM('ADICIONES  2018'!C1163:K1163)</f>
        <v>0</v>
      </c>
      <c r="F1163" s="308"/>
      <c r="G1163" s="308"/>
      <c r="H1163" s="308"/>
      <c r="I1163" s="308"/>
      <c r="J1163" s="308"/>
      <c r="K1163" s="294">
        <f t="shared" si="1098"/>
        <v>4637667162.2399998</v>
      </c>
      <c r="L1163" s="308">
        <v>0</v>
      </c>
      <c r="M1163" s="308">
        <v>393696452</v>
      </c>
      <c r="N1163" s="308">
        <v>549542641</v>
      </c>
      <c r="O1163" s="308">
        <v>538993767</v>
      </c>
      <c r="P1163" s="308">
        <v>404245325.25</v>
      </c>
      <c r="Q1163" s="308">
        <v>134748442</v>
      </c>
      <c r="R1163" s="294">
        <f t="shared" si="1100"/>
        <v>2021226627.25</v>
      </c>
      <c r="S1163" s="308">
        <v>134748441.75</v>
      </c>
      <c r="T1163" s="308">
        <v>139262603.44</v>
      </c>
      <c r="U1163" s="308">
        <v>443704553</v>
      </c>
      <c r="V1163" s="308"/>
      <c r="W1163" s="308"/>
      <c r="X1163" s="308"/>
      <c r="Y1163" s="308"/>
      <c r="Z1163" s="308"/>
      <c r="AA1163" s="310">
        <f t="shared" si="1102"/>
        <v>717715598.19000006</v>
      </c>
      <c r="AB1163" s="310">
        <f t="shared" si="1103"/>
        <v>2738942225.4400001</v>
      </c>
      <c r="AC1163" s="115">
        <f t="shared" si="1104"/>
        <v>0.59058619983351435</v>
      </c>
    </row>
    <row r="1164" spans="1:29" s="79" customFormat="1" ht="31.5" x14ac:dyDescent="0.2">
      <c r="A1164" s="412"/>
      <c r="B1164" s="111" t="s">
        <v>251</v>
      </c>
      <c r="C1164" s="107" t="s">
        <v>147</v>
      </c>
      <c r="D1164" s="307">
        <f>SUM(D1165:D1167)</f>
        <v>2338566297.0699997</v>
      </c>
      <c r="E1164" s="106">
        <f>SUM('ADICIONES  2018'!C1164:K1164)</f>
        <v>0</v>
      </c>
      <c r="F1164" s="307">
        <f t="shared" ref="F1164" si="1202">SUM(F1165:F1167)</f>
        <v>0</v>
      </c>
      <c r="G1164" s="307">
        <f t="shared" ref="G1164:J1164" si="1203">SUM(G1165:G1167)</f>
        <v>0</v>
      </c>
      <c r="H1164" s="307">
        <f t="shared" si="1203"/>
        <v>0</v>
      </c>
      <c r="I1164" s="307">
        <f t="shared" si="1203"/>
        <v>0</v>
      </c>
      <c r="J1164" s="307">
        <f t="shared" si="1203"/>
        <v>0</v>
      </c>
      <c r="K1164" s="290">
        <f t="shared" si="1098"/>
        <v>2338566297.0699997</v>
      </c>
      <c r="L1164" s="307">
        <f t="shared" ref="L1164:Q1164" si="1204">SUM(L1165:L1167)</f>
        <v>22542289</v>
      </c>
      <c r="M1164" s="307">
        <f t="shared" si="1204"/>
        <v>90366471</v>
      </c>
      <c r="N1164" s="307">
        <f t="shared" si="1204"/>
        <v>53418131</v>
      </c>
      <c r="O1164" s="307">
        <f t="shared" si="1204"/>
        <v>49539868</v>
      </c>
      <c r="P1164" s="307">
        <f t="shared" si="1204"/>
        <v>324297997.75</v>
      </c>
      <c r="Q1164" s="307">
        <f t="shared" si="1204"/>
        <v>453785193</v>
      </c>
      <c r="R1164" s="290">
        <f t="shared" si="1100"/>
        <v>993949949.75</v>
      </c>
      <c r="S1164" s="307">
        <f t="shared" ref="S1164:Z1164" si="1205">SUM(S1165:S1167)</f>
        <v>49539868</v>
      </c>
      <c r="T1164" s="307">
        <f t="shared" si="1205"/>
        <v>651048986.75</v>
      </c>
      <c r="U1164" s="307">
        <f t="shared" si="1205"/>
        <v>233020508</v>
      </c>
      <c r="V1164" s="307">
        <f t="shared" si="1205"/>
        <v>0</v>
      </c>
      <c r="W1164" s="307">
        <f t="shared" si="1205"/>
        <v>0</v>
      </c>
      <c r="X1164" s="307">
        <f t="shared" si="1205"/>
        <v>0</v>
      </c>
      <c r="Y1164" s="307">
        <f t="shared" si="1205"/>
        <v>0</v>
      </c>
      <c r="Z1164" s="307">
        <f t="shared" si="1205"/>
        <v>0</v>
      </c>
      <c r="AA1164" s="306">
        <f t="shared" si="1102"/>
        <v>933609362.75</v>
      </c>
      <c r="AB1164" s="306">
        <f t="shared" si="1103"/>
        <v>1927559312.5</v>
      </c>
      <c r="AC1164" s="105">
        <f t="shared" si="1104"/>
        <v>0.82424830756991918</v>
      </c>
    </row>
    <row r="1165" spans="1:29" ht="28.5" x14ac:dyDescent="0.2">
      <c r="B1165" s="113" t="s">
        <v>252</v>
      </c>
      <c r="C1165" s="98" t="s">
        <v>133</v>
      </c>
      <c r="D1165" s="308">
        <v>584641574.26999998</v>
      </c>
      <c r="E1165" s="291">
        <f>SUM('ADICIONES  2018'!C1165:K1165)</f>
        <v>0</v>
      </c>
      <c r="F1165" s="308"/>
      <c r="G1165" s="308"/>
      <c r="H1165" s="308"/>
      <c r="I1165" s="308"/>
      <c r="J1165" s="308"/>
      <c r="K1165" s="292">
        <f t="shared" si="1098"/>
        <v>584641574.26999998</v>
      </c>
      <c r="L1165" s="308">
        <v>0</v>
      </c>
      <c r="M1165" s="308">
        <v>22591618</v>
      </c>
      <c r="N1165" s="308">
        <v>53418131</v>
      </c>
      <c r="O1165" s="308">
        <v>49539868</v>
      </c>
      <c r="P1165" s="308">
        <v>49539868</v>
      </c>
      <c r="Q1165" s="308">
        <v>49539868</v>
      </c>
      <c r="R1165" s="292">
        <f t="shared" si="1100"/>
        <v>224629353</v>
      </c>
      <c r="S1165" s="308">
        <v>49539868</v>
      </c>
      <c r="T1165" s="308">
        <v>148619605</v>
      </c>
      <c r="U1165" s="308">
        <v>58255127</v>
      </c>
      <c r="V1165" s="308"/>
      <c r="W1165" s="308"/>
      <c r="X1165" s="308"/>
      <c r="Y1165" s="308"/>
      <c r="Z1165" s="308"/>
      <c r="AA1165" s="309">
        <f t="shared" si="1102"/>
        <v>256414600</v>
      </c>
      <c r="AB1165" s="309">
        <f t="shared" si="1103"/>
        <v>481043953</v>
      </c>
      <c r="AC1165" s="37">
        <f t="shared" si="1104"/>
        <v>0.82280148072029446</v>
      </c>
    </row>
    <row r="1166" spans="1:29" s="21" customFormat="1" ht="30" x14ac:dyDescent="0.2">
      <c r="A1166" s="92"/>
      <c r="B1166" s="113" t="s">
        <v>252</v>
      </c>
      <c r="C1166" s="114" t="s">
        <v>133</v>
      </c>
      <c r="D1166" s="308">
        <v>163699640.78999999</v>
      </c>
      <c r="E1166" s="291">
        <f>SUM('ADICIONES  2018'!C1166:K1166)</f>
        <v>0</v>
      </c>
      <c r="F1166" s="308"/>
      <c r="G1166" s="308"/>
      <c r="H1166" s="308"/>
      <c r="I1166" s="308"/>
      <c r="J1166" s="308"/>
      <c r="K1166" s="294">
        <f t="shared" si="1098"/>
        <v>163699640.78999999</v>
      </c>
      <c r="L1166" s="308">
        <v>22542289</v>
      </c>
      <c r="M1166" s="308">
        <v>6325653</v>
      </c>
      <c r="N1166" s="308">
        <v>0</v>
      </c>
      <c r="O1166" s="308">
        <v>0</v>
      </c>
      <c r="P1166" s="308">
        <v>0</v>
      </c>
      <c r="Q1166" s="308">
        <v>0</v>
      </c>
      <c r="R1166" s="294">
        <f t="shared" si="1100"/>
        <v>28867942</v>
      </c>
      <c r="S1166" s="308">
        <v>0</v>
      </c>
      <c r="T1166" s="308">
        <v>98184056.5</v>
      </c>
      <c r="U1166" s="308">
        <v>16311435</v>
      </c>
      <c r="V1166" s="308"/>
      <c r="W1166" s="308"/>
      <c r="X1166" s="308"/>
      <c r="Y1166" s="308"/>
      <c r="Z1166" s="308"/>
      <c r="AA1166" s="310">
        <f t="shared" si="1102"/>
        <v>114495491.5</v>
      </c>
      <c r="AB1166" s="310">
        <f t="shared" si="1103"/>
        <v>143363433.5</v>
      </c>
      <c r="AC1166" s="115">
        <f t="shared" si="1104"/>
        <v>0.87577121616236142</v>
      </c>
    </row>
    <row r="1167" spans="1:29" s="5" customFormat="1" ht="30" x14ac:dyDescent="0.2">
      <c r="A1167" s="159"/>
      <c r="B1167" s="111" t="s">
        <v>253</v>
      </c>
      <c r="C1167" s="100" t="s">
        <v>101</v>
      </c>
      <c r="D1167" s="307">
        <f>+D1168</f>
        <v>1590225082.01</v>
      </c>
      <c r="E1167" s="106">
        <f>SUM('ADICIONES  2018'!C1167:K1167)</f>
        <v>0</v>
      </c>
      <c r="F1167" s="307">
        <f t="shared" ref="F1167:J1167" si="1206">+F1168</f>
        <v>0</v>
      </c>
      <c r="G1167" s="307">
        <f t="shared" si="1206"/>
        <v>0</v>
      </c>
      <c r="H1167" s="307">
        <f t="shared" si="1206"/>
        <v>0</v>
      </c>
      <c r="I1167" s="307">
        <f t="shared" si="1206"/>
        <v>0</v>
      </c>
      <c r="J1167" s="307">
        <f t="shared" si="1206"/>
        <v>0</v>
      </c>
      <c r="K1167" s="296">
        <f t="shared" si="1098"/>
        <v>1590225082.01</v>
      </c>
      <c r="L1167" s="307">
        <f t="shared" ref="L1167:Q1167" si="1207">+L1168</f>
        <v>0</v>
      </c>
      <c r="M1167" s="307">
        <f t="shared" si="1207"/>
        <v>61449200</v>
      </c>
      <c r="N1167" s="307">
        <f t="shared" si="1207"/>
        <v>0</v>
      </c>
      <c r="O1167" s="307">
        <f t="shared" si="1207"/>
        <v>0</v>
      </c>
      <c r="P1167" s="307">
        <f t="shared" si="1207"/>
        <v>274758129.75</v>
      </c>
      <c r="Q1167" s="307">
        <f t="shared" si="1207"/>
        <v>404245325</v>
      </c>
      <c r="R1167" s="296">
        <f t="shared" si="1100"/>
        <v>740452654.75</v>
      </c>
      <c r="S1167" s="307">
        <f t="shared" ref="S1167:Z1167" si="1208">+S1168</f>
        <v>0</v>
      </c>
      <c r="T1167" s="307">
        <f t="shared" si="1208"/>
        <v>404245325.25</v>
      </c>
      <c r="U1167" s="307">
        <f t="shared" si="1208"/>
        <v>158453946</v>
      </c>
      <c r="V1167" s="307">
        <f t="shared" si="1208"/>
        <v>0</v>
      </c>
      <c r="W1167" s="307">
        <f t="shared" si="1208"/>
        <v>0</v>
      </c>
      <c r="X1167" s="307">
        <f t="shared" si="1208"/>
        <v>0</v>
      </c>
      <c r="Y1167" s="307">
        <f t="shared" si="1208"/>
        <v>0</v>
      </c>
      <c r="Z1167" s="307">
        <f t="shared" si="1208"/>
        <v>0</v>
      </c>
      <c r="AA1167" s="311">
        <f t="shared" si="1102"/>
        <v>562699271.25</v>
      </c>
      <c r="AB1167" s="311">
        <f t="shared" si="1103"/>
        <v>1303151926</v>
      </c>
      <c r="AC1167" s="36">
        <f t="shared" si="1104"/>
        <v>0.81947640038028602</v>
      </c>
    </row>
    <row r="1168" spans="1:29" s="21" customFormat="1" x14ac:dyDescent="0.2">
      <c r="A1168" s="92"/>
      <c r="B1168" s="113" t="s">
        <v>254</v>
      </c>
      <c r="C1168" s="114" t="s">
        <v>134</v>
      </c>
      <c r="D1168" s="308">
        <v>1590225082.01</v>
      </c>
      <c r="E1168" s="291">
        <f>SUM('ADICIONES  2018'!C1168:K1168)</f>
        <v>0</v>
      </c>
      <c r="F1168" s="308"/>
      <c r="G1168" s="308"/>
      <c r="H1168" s="308"/>
      <c r="I1168" s="308"/>
      <c r="J1168" s="308"/>
      <c r="K1168" s="294">
        <f t="shared" si="1098"/>
        <v>1590225082.01</v>
      </c>
      <c r="L1168" s="308">
        <v>0</v>
      </c>
      <c r="M1168" s="308">
        <v>61449200</v>
      </c>
      <c r="N1168" s="308"/>
      <c r="O1168" s="308"/>
      <c r="P1168" s="308">
        <v>274758129.75</v>
      </c>
      <c r="Q1168" s="308">
        <v>404245325</v>
      </c>
      <c r="R1168" s="294">
        <f t="shared" si="1100"/>
        <v>740452654.75</v>
      </c>
      <c r="S1168" s="308"/>
      <c r="T1168" s="308">
        <v>404245325.25</v>
      </c>
      <c r="U1168" s="308">
        <v>158453946</v>
      </c>
      <c r="V1168" s="308"/>
      <c r="W1168" s="308"/>
      <c r="X1168" s="308"/>
      <c r="Y1168" s="308"/>
      <c r="Z1168" s="308"/>
      <c r="AA1168" s="310">
        <f t="shared" si="1102"/>
        <v>562699271.25</v>
      </c>
      <c r="AB1168" s="310">
        <f t="shared" si="1103"/>
        <v>1303151926</v>
      </c>
      <c r="AC1168" s="115">
        <f t="shared" si="1104"/>
        <v>0.81947640038028602</v>
      </c>
    </row>
    <row r="1169" spans="1:29" s="79" customFormat="1" ht="15.75" hidden="1" x14ac:dyDescent="0.2">
      <c r="A1169" s="412">
        <v>1</v>
      </c>
      <c r="B1169" s="111" t="s">
        <v>333</v>
      </c>
      <c r="C1169" s="107" t="s">
        <v>334</v>
      </c>
      <c r="D1169" s="307">
        <f>+D1170</f>
        <v>0</v>
      </c>
      <c r="E1169" s="106">
        <f>SUM('ADICIONES  2018'!C1169:K1169)</f>
        <v>0</v>
      </c>
      <c r="F1169" s="307">
        <f t="shared" ref="F1169:J1170" si="1209">+F1170</f>
        <v>0</v>
      </c>
      <c r="G1169" s="307">
        <f t="shared" si="1209"/>
        <v>0</v>
      </c>
      <c r="H1169" s="307">
        <f t="shared" si="1209"/>
        <v>0</v>
      </c>
      <c r="I1169" s="307">
        <f t="shared" si="1209"/>
        <v>0</v>
      </c>
      <c r="J1169" s="307">
        <f t="shared" si="1209"/>
        <v>0</v>
      </c>
      <c r="K1169" s="290">
        <f t="shared" si="1098"/>
        <v>0</v>
      </c>
      <c r="L1169" s="307">
        <f t="shared" ref="L1169:Q1170" si="1210">+L1170</f>
        <v>0</v>
      </c>
      <c r="M1169" s="307">
        <f t="shared" si="1210"/>
        <v>0</v>
      </c>
      <c r="N1169" s="307">
        <f t="shared" si="1210"/>
        <v>0</v>
      </c>
      <c r="O1169" s="307">
        <f t="shared" si="1210"/>
        <v>0</v>
      </c>
      <c r="P1169" s="307">
        <f t="shared" si="1210"/>
        <v>0</v>
      </c>
      <c r="Q1169" s="307">
        <f t="shared" si="1210"/>
        <v>0</v>
      </c>
      <c r="R1169" s="290">
        <f t="shared" si="1100"/>
        <v>0</v>
      </c>
      <c r="S1169" s="307">
        <f t="shared" ref="S1169:Z1170" si="1211">+S1170</f>
        <v>0</v>
      </c>
      <c r="T1169" s="307">
        <f t="shared" si="1211"/>
        <v>0</v>
      </c>
      <c r="U1169" s="307">
        <f t="shared" si="1211"/>
        <v>0</v>
      </c>
      <c r="V1169" s="307">
        <f t="shared" si="1211"/>
        <v>0</v>
      </c>
      <c r="W1169" s="307">
        <f t="shared" si="1211"/>
        <v>0</v>
      </c>
      <c r="X1169" s="307">
        <f t="shared" si="1211"/>
        <v>0</v>
      </c>
      <c r="Y1169" s="307">
        <f t="shared" si="1211"/>
        <v>0</v>
      </c>
      <c r="Z1169" s="307">
        <f t="shared" si="1211"/>
        <v>0</v>
      </c>
      <c r="AA1169" s="306">
        <f t="shared" si="1102"/>
        <v>0</v>
      </c>
      <c r="AB1169" s="306">
        <f t="shared" si="1103"/>
        <v>0</v>
      </c>
      <c r="AC1169" s="105" t="e">
        <f t="shared" si="1104"/>
        <v>#DIV/0!</v>
      </c>
    </row>
    <row r="1170" spans="1:29" s="79" customFormat="1" ht="63" hidden="1" x14ac:dyDescent="0.2">
      <c r="A1170" s="412"/>
      <c r="B1170" s="111" t="s">
        <v>1725</v>
      </c>
      <c r="C1170" s="107" t="s">
        <v>1726</v>
      </c>
      <c r="D1170" s="307">
        <f>+D1171</f>
        <v>0</v>
      </c>
      <c r="E1170" s="106">
        <f>SUM('ADICIONES  2018'!C1170:K1170)</f>
        <v>0</v>
      </c>
      <c r="F1170" s="307">
        <f t="shared" si="1209"/>
        <v>0</v>
      </c>
      <c r="G1170" s="307">
        <f t="shared" si="1209"/>
        <v>0</v>
      </c>
      <c r="H1170" s="307">
        <f t="shared" si="1209"/>
        <v>0</v>
      </c>
      <c r="I1170" s="307">
        <f t="shared" si="1209"/>
        <v>0</v>
      </c>
      <c r="J1170" s="307">
        <f t="shared" si="1209"/>
        <v>0</v>
      </c>
      <c r="K1170" s="290">
        <f t="shared" si="1098"/>
        <v>0</v>
      </c>
      <c r="L1170" s="307">
        <f t="shared" si="1210"/>
        <v>0</v>
      </c>
      <c r="M1170" s="307">
        <f t="shared" si="1210"/>
        <v>0</v>
      </c>
      <c r="N1170" s="307">
        <f t="shared" si="1210"/>
        <v>0</v>
      </c>
      <c r="O1170" s="307">
        <f t="shared" si="1210"/>
        <v>0</v>
      </c>
      <c r="P1170" s="307">
        <f t="shared" si="1210"/>
        <v>0</v>
      </c>
      <c r="Q1170" s="307">
        <f t="shared" si="1210"/>
        <v>0</v>
      </c>
      <c r="R1170" s="290">
        <f t="shared" si="1100"/>
        <v>0</v>
      </c>
      <c r="S1170" s="307">
        <f t="shared" si="1211"/>
        <v>0</v>
      </c>
      <c r="T1170" s="307">
        <f t="shared" si="1211"/>
        <v>0</v>
      </c>
      <c r="U1170" s="307">
        <f t="shared" si="1211"/>
        <v>0</v>
      </c>
      <c r="V1170" s="307">
        <f t="shared" si="1211"/>
        <v>0</v>
      </c>
      <c r="W1170" s="307">
        <f t="shared" si="1211"/>
        <v>0</v>
      </c>
      <c r="X1170" s="307">
        <f t="shared" si="1211"/>
        <v>0</v>
      </c>
      <c r="Y1170" s="307">
        <f t="shared" si="1211"/>
        <v>0</v>
      </c>
      <c r="Z1170" s="307">
        <f t="shared" si="1211"/>
        <v>0</v>
      </c>
      <c r="AA1170" s="306">
        <f t="shared" si="1102"/>
        <v>0</v>
      </c>
      <c r="AB1170" s="306">
        <f t="shared" si="1103"/>
        <v>0</v>
      </c>
      <c r="AC1170" s="105" t="e">
        <f t="shared" si="1104"/>
        <v>#DIV/0!</v>
      </c>
    </row>
    <row r="1171" spans="1:29" s="21" customFormat="1" hidden="1" x14ac:dyDescent="0.2">
      <c r="A1171" s="92"/>
      <c r="B1171" s="113" t="s">
        <v>1727</v>
      </c>
      <c r="C1171" s="114" t="s">
        <v>1728</v>
      </c>
      <c r="D1171" s="308">
        <v>0</v>
      </c>
      <c r="E1171" s="291">
        <f>SUM('ADICIONES  2018'!C1171:K1171)</f>
        <v>0</v>
      </c>
      <c r="F1171" s="308">
        <v>0</v>
      </c>
      <c r="G1171" s="308">
        <v>0</v>
      </c>
      <c r="H1171" s="308">
        <v>0</v>
      </c>
      <c r="I1171" s="308">
        <v>0</v>
      </c>
      <c r="J1171" s="308">
        <v>0</v>
      </c>
      <c r="K1171" s="294">
        <f t="shared" ref="K1171:K1380" si="1212">+D1171+E1171-F1171+G1171-H1171</f>
        <v>0</v>
      </c>
      <c r="L1171" s="308">
        <v>0</v>
      </c>
      <c r="M1171" s="308">
        <v>0</v>
      </c>
      <c r="N1171" s="308">
        <v>0</v>
      </c>
      <c r="O1171" s="308">
        <v>0</v>
      </c>
      <c r="P1171" s="308">
        <v>0</v>
      </c>
      <c r="Q1171" s="308">
        <v>0</v>
      </c>
      <c r="R1171" s="294">
        <f t="shared" ref="R1171:R1380" si="1213">SUM(L1171:Q1171)</f>
        <v>0</v>
      </c>
      <c r="S1171" s="308">
        <v>0</v>
      </c>
      <c r="T1171" s="308">
        <v>0</v>
      </c>
      <c r="U1171" s="308">
        <v>0</v>
      </c>
      <c r="V1171" s="308">
        <v>0</v>
      </c>
      <c r="W1171" s="308">
        <v>0</v>
      </c>
      <c r="X1171" s="308">
        <v>0</v>
      </c>
      <c r="Y1171" s="308">
        <v>0</v>
      </c>
      <c r="Z1171" s="308">
        <v>0</v>
      </c>
      <c r="AA1171" s="310">
        <f t="shared" ref="AA1171:AA1206" si="1214">SUM(S1171:Z1171)</f>
        <v>0</v>
      </c>
      <c r="AB1171" s="310">
        <f t="shared" ref="AB1171:AB1380" si="1215">+AA1171+R1171</f>
        <v>0</v>
      </c>
      <c r="AC1171" s="115" t="e">
        <f t="shared" ref="AC1171:AC1377" si="1216">+AB1171/K1171</f>
        <v>#DIV/0!</v>
      </c>
    </row>
    <row r="1172" spans="1:29" s="79" customFormat="1" ht="15.75" x14ac:dyDescent="0.2">
      <c r="A1172" s="412">
        <v>1</v>
      </c>
      <c r="B1172" s="111" t="s">
        <v>255</v>
      </c>
      <c r="C1172" s="107" t="s">
        <v>148</v>
      </c>
      <c r="D1172" s="307">
        <f>+D1173+D1182</f>
        <v>860881466</v>
      </c>
      <c r="E1172" s="106">
        <f>SUM('ADICIONES  2018'!C1172:K1172)</f>
        <v>0</v>
      </c>
      <c r="F1172" s="307">
        <f t="shared" ref="F1172:J1172" si="1217">+F1173+F1182</f>
        <v>0</v>
      </c>
      <c r="G1172" s="307">
        <f t="shared" si="1217"/>
        <v>0</v>
      </c>
      <c r="H1172" s="307">
        <f t="shared" si="1217"/>
        <v>0</v>
      </c>
      <c r="I1172" s="307">
        <f t="shared" si="1217"/>
        <v>0</v>
      </c>
      <c r="J1172" s="307">
        <f t="shared" si="1217"/>
        <v>0</v>
      </c>
      <c r="K1172" s="290">
        <f t="shared" si="1212"/>
        <v>860881466</v>
      </c>
      <c r="L1172" s="307">
        <f t="shared" ref="L1172:Q1172" si="1218">+L1173+L1182</f>
        <v>103679876</v>
      </c>
      <c r="M1172" s="307">
        <f t="shared" si="1218"/>
        <v>134179289</v>
      </c>
      <c r="N1172" s="307">
        <f t="shared" si="1218"/>
        <v>71261269</v>
      </c>
      <c r="O1172" s="307">
        <f t="shared" si="1218"/>
        <v>124211356</v>
      </c>
      <c r="P1172" s="307">
        <f t="shared" si="1218"/>
        <v>90305981</v>
      </c>
      <c r="Q1172" s="307">
        <f t="shared" si="1218"/>
        <v>85425762</v>
      </c>
      <c r="R1172" s="290">
        <f t="shared" si="1213"/>
        <v>609063533</v>
      </c>
      <c r="S1172" s="307">
        <f t="shared" ref="S1172:Z1172" si="1219">+S1173+S1182</f>
        <v>136858954</v>
      </c>
      <c r="T1172" s="307">
        <f t="shared" si="1219"/>
        <v>64255232</v>
      </c>
      <c r="U1172" s="307">
        <f t="shared" si="1219"/>
        <v>88353057</v>
      </c>
      <c r="V1172" s="307">
        <f t="shared" si="1219"/>
        <v>0</v>
      </c>
      <c r="W1172" s="307">
        <f t="shared" si="1219"/>
        <v>0</v>
      </c>
      <c r="X1172" s="307">
        <f t="shared" si="1219"/>
        <v>0</v>
      </c>
      <c r="Y1172" s="307">
        <f t="shared" si="1219"/>
        <v>0</v>
      </c>
      <c r="Z1172" s="307">
        <f t="shared" si="1219"/>
        <v>0</v>
      </c>
      <c r="AA1172" s="306">
        <f t="shared" si="1214"/>
        <v>289467243</v>
      </c>
      <c r="AB1172" s="306">
        <f t="shared" si="1215"/>
        <v>898530776</v>
      </c>
      <c r="AC1172" s="105">
        <f t="shared" si="1216"/>
        <v>1.0437334423924047</v>
      </c>
    </row>
    <row r="1173" spans="1:29" s="79" customFormat="1" ht="47.25" x14ac:dyDescent="0.2">
      <c r="A1173" s="412"/>
      <c r="B1173" s="111" t="s">
        <v>256</v>
      </c>
      <c r="C1173" s="107" t="s">
        <v>257</v>
      </c>
      <c r="D1173" s="307">
        <f>+D1174+D1180</f>
        <v>231583122.90000004</v>
      </c>
      <c r="E1173" s="106">
        <f>SUM('ADICIONES  2018'!C1173:K1173)</f>
        <v>0</v>
      </c>
      <c r="F1173" s="307">
        <f t="shared" ref="F1173:J1173" si="1220">+F1174+F1180</f>
        <v>0</v>
      </c>
      <c r="G1173" s="307">
        <f t="shared" si="1220"/>
        <v>0</v>
      </c>
      <c r="H1173" s="307">
        <f t="shared" si="1220"/>
        <v>0</v>
      </c>
      <c r="I1173" s="307">
        <f t="shared" si="1220"/>
        <v>0</v>
      </c>
      <c r="J1173" s="307">
        <f t="shared" si="1220"/>
        <v>0</v>
      </c>
      <c r="K1173" s="290">
        <f t="shared" si="1212"/>
        <v>231583122.90000004</v>
      </c>
      <c r="L1173" s="307">
        <f t="shared" ref="L1173:Q1173" si="1221">+L1174+L1180</f>
        <v>11471326</v>
      </c>
      <c r="M1173" s="307">
        <f t="shared" si="1221"/>
        <v>46333569</v>
      </c>
      <c r="N1173" s="307">
        <f t="shared" si="1221"/>
        <v>5491799</v>
      </c>
      <c r="O1173" s="307">
        <f t="shared" si="1221"/>
        <v>31646910</v>
      </c>
      <c r="P1173" s="307">
        <f t="shared" si="1221"/>
        <v>5678058</v>
      </c>
      <c r="Q1173" s="307">
        <f t="shared" si="1221"/>
        <v>5907532</v>
      </c>
      <c r="R1173" s="290">
        <f t="shared" si="1213"/>
        <v>106529194</v>
      </c>
      <c r="S1173" s="307">
        <f t="shared" ref="S1173:Z1173" si="1222">+S1174+S1180</f>
        <v>51032284</v>
      </c>
      <c r="T1173" s="307">
        <f t="shared" si="1222"/>
        <v>10117548</v>
      </c>
      <c r="U1173" s="307">
        <f t="shared" si="1222"/>
        <v>13468347</v>
      </c>
      <c r="V1173" s="307">
        <f t="shared" si="1222"/>
        <v>0</v>
      </c>
      <c r="W1173" s="307">
        <f t="shared" si="1222"/>
        <v>0</v>
      </c>
      <c r="X1173" s="307">
        <f t="shared" si="1222"/>
        <v>0</v>
      </c>
      <c r="Y1173" s="307">
        <f t="shared" si="1222"/>
        <v>0</v>
      </c>
      <c r="Z1173" s="307">
        <f t="shared" si="1222"/>
        <v>0</v>
      </c>
      <c r="AA1173" s="306">
        <f t="shared" si="1214"/>
        <v>74618179</v>
      </c>
      <c r="AB1173" s="306">
        <f t="shared" si="1215"/>
        <v>181147373</v>
      </c>
      <c r="AC1173" s="105">
        <f t="shared" si="1216"/>
        <v>0.78221318864510381</v>
      </c>
    </row>
    <row r="1174" spans="1:29" s="79" customFormat="1" ht="31.5" x14ac:dyDescent="0.2">
      <c r="A1174" s="412"/>
      <c r="B1174" s="111" t="s">
        <v>258</v>
      </c>
      <c r="C1174" s="107" t="s">
        <v>150</v>
      </c>
      <c r="D1174" s="307">
        <f>SUM(D1175:D1179)</f>
        <v>166603760.10000002</v>
      </c>
      <c r="E1174" s="106">
        <f>SUM('ADICIONES  2018'!C1174:K1174)</f>
        <v>0</v>
      </c>
      <c r="F1174" s="307">
        <f t="shared" ref="F1174" si="1223">SUM(F1175:F1179)</f>
        <v>0</v>
      </c>
      <c r="G1174" s="307">
        <f t="shared" ref="G1174:J1174" si="1224">SUM(G1175:G1179)</f>
        <v>0</v>
      </c>
      <c r="H1174" s="307">
        <f t="shared" si="1224"/>
        <v>0</v>
      </c>
      <c r="I1174" s="307">
        <f t="shared" si="1224"/>
        <v>0</v>
      </c>
      <c r="J1174" s="307">
        <f t="shared" si="1224"/>
        <v>0</v>
      </c>
      <c r="K1174" s="290">
        <f t="shared" si="1212"/>
        <v>166603760.10000002</v>
      </c>
      <c r="L1174" s="307">
        <f t="shared" ref="L1174:Q1174" si="1225">SUM(L1175:L1179)</f>
        <v>10511326</v>
      </c>
      <c r="M1174" s="307">
        <f t="shared" si="1225"/>
        <v>18135299</v>
      </c>
      <c r="N1174" s="307">
        <f t="shared" si="1225"/>
        <v>4891799</v>
      </c>
      <c r="O1174" s="307">
        <f t="shared" si="1225"/>
        <v>2426910</v>
      </c>
      <c r="P1174" s="307">
        <f t="shared" si="1225"/>
        <v>4428058</v>
      </c>
      <c r="Q1174" s="307">
        <f t="shared" si="1225"/>
        <v>4827532</v>
      </c>
      <c r="R1174" s="290">
        <f t="shared" si="1213"/>
        <v>45220924</v>
      </c>
      <c r="S1174" s="307">
        <f t="shared" ref="S1174:Z1174" si="1226">SUM(S1175:S1179)</f>
        <v>14721974</v>
      </c>
      <c r="T1174" s="307">
        <f t="shared" si="1226"/>
        <v>9157548</v>
      </c>
      <c r="U1174" s="307">
        <f t="shared" si="1226"/>
        <v>12028347</v>
      </c>
      <c r="V1174" s="307">
        <f t="shared" si="1226"/>
        <v>0</v>
      </c>
      <c r="W1174" s="307">
        <f t="shared" si="1226"/>
        <v>0</v>
      </c>
      <c r="X1174" s="307">
        <f t="shared" si="1226"/>
        <v>0</v>
      </c>
      <c r="Y1174" s="307">
        <f t="shared" si="1226"/>
        <v>0</v>
      </c>
      <c r="Z1174" s="307">
        <f t="shared" si="1226"/>
        <v>0</v>
      </c>
      <c r="AA1174" s="306">
        <f t="shared" si="1214"/>
        <v>35907869</v>
      </c>
      <c r="AB1174" s="306">
        <f t="shared" si="1215"/>
        <v>81128793</v>
      </c>
      <c r="AC1174" s="105">
        <f t="shared" si="1216"/>
        <v>0.48695655458979037</v>
      </c>
    </row>
    <row r="1175" spans="1:29" s="21" customFormat="1" ht="30" x14ac:dyDescent="0.2">
      <c r="A1175" s="92"/>
      <c r="B1175" s="97" t="s">
        <v>259</v>
      </c>
      <c r="C1175" s="114" t="s">
        <v>151</v>
      </c>
      <c r="D1175" s="308">
        <v>1539720.51</v>
      </c>
      <c r="E1175" s="291">
        <f>SUM('ADICIONES  2018'!C1175:K1175)</f>
        <v>0</v>
      </c>
      <c r="F1175" s="308"/>
      <c r="G1175" s="308"/>
      <c r="H1175" s="308"/>
      <c r="I1175" s="308"/>
      <c r="J1175" s="308"/>
      <c r="K1175" s="294">
        <f t="shared" si="1212"/>
        <v>1539720.51</v>
      </c>
      <c r="L1175" s="308">
        <v>78124</v>
      </c>
      <c r="M1175" s="308">
        <v>1251748</v>
      </c>
      <c r="N1175" s="308">
        <v>156248</v>
      </c>
      <c r="O1175" s="308">
        <v>390620</v>
      </c>
      <c r="P1175" s="308">
        <v>182390</v>
      </c>
      <c r="Q1175" s="308">
        <v>0</v>
      </c>
      <c r="R1175" s="294">
        <f t="shared" si="1213"/>
        <v>2059130</v>
      </c>
      <c r="S1175" s="308">
        <v>0</v>
      </c>
      <c r="T1175" s="308">
        <v>0</v>
      </c>
      <c r="U1175" s="308">
        <v>425426</v>
      </c>
      <c r="V1175" s="308"/>
      <c r="W1175" s="308"/>
      <c r="X1175" s="308"/>
      <c r="Y1175" s="308"/>
      <c r="Z1175" s="308"/>
      <c r="AA1175" s="310">
        <f t="shared" si="1214"/>
        <v>425426</v>
      </c>
      <c r="AB1175" s="310">
        <f t="shared" si="1215"/>
        <v>2484556</v>
      </c>
      <c r="AC1175" s="115">
        <f t="shared" si="1216"/>
        <v>1.6136409068162636</v>
      </c>
    </row>
    <row r="1176" spans="1:29" x14ac:dyDescent="0.2">
      <c r="B1176" s="97" t="s">
        <v>260</v>
      </c>
      <c r="C1176" s="98" t="s">
        <v>152</v>
      </c>
      <c r="D1176" s="308">
        <v>74257626.340000004</v>
      </c>
      <c r="E1176" s="291">
        <f>SUM('ADICIONES  2018'!C1176:K1176)</f>
        <v>0</v>
      </c>
      <c r="F1176" s="308"/>
      <c r="G1176" s="308"/>
      <c r="H1176" s="308"/>
      <c r="I1176" s="308"/>
      <c r="J1176" s="308"/>
      <c r="K1176" s="292">
        <f t="shared" si="1212"/>
        <v>74257626.340000004</v>
      </c>
      <c r="L1176" s="308">
        <v>3942000</v>
      </c>
      <c r="M1176" s="308">
        <v>8656000</v>
      </c>
      <c r="N1176" s="308">
        <v>2183000</v>
      </c>
      <c r="O1176" s="308">
        <v>30000</v>
      </c>
      <c r="P1176" s="308">
        <v>0</v>
      </c>
      <c r="Q1176" s="308">
        <v>0</v>
      </c>
      <c r="R1176" s="292">
        <f t="shared" si="1213"/>
        <v>14811000</v>
      </c>
      <c r="S1176" s="308">
        <v>10893000</v>
      </c>
      <c r="T1176" s="308">
        <v>7187600</v>
      </c>
      <c r="U1176" s="308">
        <v>3790000</v>
      </c>
      <c r="V1176" s="308"/>
      <c r="W1176" s="308"/>
      <c r="X1176" s="308"/>
      <c r="Y1176" s="308"/>
      <c r="Z1176" s="308"/>
      <c r="AA1176" s="309">
        <f t="shared" si="1214"/>
        <v>21870600</v>
      </c>
      <c r="AB1176" s="309">
        <f t="shared" si="1215"/>
        <v>36681600</v>
      </c>
      <c r="AC1176" s="37">
        <f t="shared" si="1216"/>
        <v>0.49397754557959656</v>
      </c>
    </row>
    <row r="1177" spans="1:29" ht="28.5" x14ac:dyDescent="0.2">
      <c r="B1177" s="97" t="s">
        <v>261</v>
      </c>
      <c r="C1177" s="98" t="s">
        <v>153</v>
      </c>
      <c r="D1177" s="308">
        <v>19805279.07</v>
      </c>
      <c r="E1177" s="291">
        <f>SUM('ADICIONES  2018'!C1177:K1177)</f>
        <v>0</v>
      </c>
      <c r="F1177" s="308"/>
      <c r="G1177" s="308"/>
      <c r="H1177" s="308"/>
      <c r="I1177" s="308"/>
      <c r="J1177" s="308"/>
      <c r="K1177" s="292">
        <f t="shared" si="1212"/>
        <v>19805279.07</v>
      </c>
      <c r="L1177" s="308">
        <v>911849</v>
      </c>
      <c r="M1177" s="308">
        <v>2370967</v>
      </c>
      <c r="N1177" s="308">
        <v>729560</v>
      </c>
      <c r="O1177" s="308">
        <v>2006290</v>
      </c>
      <c r="P1177" s="308">
        <v>1641510</v>
      </c>
      <c r="Q1177" s="308">
        <v>911950</v>
      </c>
      <c r="R1177" s="292">
        <f t="shared" si="1213"/>
        <v>8572126</v>
      </c>
      <c r="S1177" s="308">
        <v>719304</v>
      </c>
      <c r="T1177" s="308">
        <v>1709534</v>
      </c>
      <c r="U1177" s="308">
        <v>911950</v>
      </c>
      <c r="V1177" s="308"/>
      <c r="W1177" s="308"/>
      <c r="X1177" s="308"/>
      <c r="Y1177" s="308"/>
      <c r="Z1177" s="308"/>
      <c r="AA1177" s="309">
        <f t="shared" si="1214"/>
        <v>3340788</v>
      </c>
      <c r="AB1177" s="309">
        <f t="shared" si="1215"/>
        <v>11912914</v>
      </c>
      <c r="AC1177" s="37">
        <f t="shared" si="1216"/>
        <v>0.60150195096443038</v>
      </c>
    </row>
    <row r="1178" spans="1:29" x14ac:dyDescent="0.2">
      <c r="B1178" s="97" t="s">
        <v>262</v>
      </c>
      <c r="C1178" s="98" t="s">
        <v>154</v>
      </c>
      <c r="D1178" s="308">
        <v>71001134.180000007</v>
      </c>
      <c r="E1178" s="291">
        <f>SUM('ADICIONES  2018'!C1178:K1178)</f>
        <v>0</v>
      </c>
      <c r="F1178" s="308"/>
      <c r="G1178" s="308"/>
      <c r="H1178" s="308"/>
      <c r="I1178" s="308"/>
      <c r="J1178" s="308"/>
      <c r="K1178" s="292">
        <f t="shared" si="1212"/>
        <v>71001134.180000007</v>
      </c>
      <c r="L1178" s="308">
        <v>5579353</v>
      </c>
      <c r="M1178" s="308">
        <v>5856584</v>
      </c>
      <c r="N1178" s="308">
        <v>1822991</v>
      </c>
      <c r="O1178" s="308">
        <v>0</v>
      </c>
      <c r="P1178" s="308">
        <v>2604158</v>
      </c>
      <c r="Q1178" s="308">
        <v>3915582</v>
      </c>
      <c r="R1178" s="292">
        <f t="shared" si="1213"/>
        <v>19778668</v>
      </c>
      <c r="S1178" s="308">
        <v>3109670</v>
      </c>
      <c r="T1178" s="308">
        <v>260414</v>
      </c>
      <c r="U1178" s="308">
        <v>6900971</v>
      </c>
      <c r="V1178" s="308"/>
      <c r="W1178" s="308"/>
      <c r="X1178" s="308"/>
      <c r="Y1178" s="308"/>
      <c r="Z1178" s="308"/>
      <c r="AA1178" s="309">
        <f t="shared" si="1214"/>
        <v>10271055</v>
      </c>
      <c r="AB1178" s="309">
        <f t="shared" si="1215"/>
        <v>30049723</v>
      </c>
      <c r="AC1178" s="37">
        <f t="shared" si="1216"/>
        <v>0.42322877439984014</v>
      </c>
    </row>
    <row r="1179" spans="1:29" x14ac:dyDescent="0.2">
      <c r="B1179" s="97" t="s">
        <v>1729</v>
      </c>
      <c r="C1179" s="98" t="s">
        <v>154</v>
      </c>
      <c r="D1179" s="308">
        <v>0</v>
      </c>
      <c r="E1179" s="291">
        <f>SUM('ADICIONES  2018'!C1179:K1179)</f>
        <v>0</v>
      </c>
      <c r="F1179" s="308"/>
      <c r="G1179" s="308"/>
      <c r="H1179" s="308"/>
      <c r="I1179" s="308"/>
      <c r="J1179" s="308"/>
      <c r="K1179" s="292">
        <f t="shared" si="1212"/>
        <v>0</v>
      </c>
      <c r="L1179" s="308">
        <v>0</v>
      </c>
      <c r="M1179" s="308">
        <v>0</v>
      </c>
      <c r="N1179" s="308">
        <v>0</v>
      </c>
      <c r="O1179" s="308">
        <v>0</v>
      </c>
      <c r="P1179" s="308">
        <v>0</v>
      </c>
      <c r="Q1179" s="308">
        <v>0</v>
      </c>
      <c r="R1179" s="292">
        <f t="shared" si="1213"/>
        <v>0</v>
      </c>
      <c r="S1179" s="308">
        <v>0</v>
      </c>
      <c r="T1179" s="308">
        <v>0</v>
      </c>
      <c r="U1179" s="308">
        <v>0</v>
      </c>
      <c r="V1179" s="308"/>
      <c r="W1179" s="308"/>
      <c r="X1179" s="308"/>
      <c r="Y1179" s="308"/>
      <c r="Z1179" s="308"/>
      <c r="AA1179" s="309">
        <f t="shared" si="1214"/>
        <v>0</v>
      </c>
      <c r="AB1179" s="309">
        <f t="shared" si="1215"/>
        <v>0</v>
      </c>
      <c r="AC1179" s="37">
        <v>0</v>
      </c>
    </row>
    <row r="1180" spans="1:29" s="79" customFormat="1" ht="31.5" x14ac:dyDescent="0.2">
      <c r="A1180" s="412"/>
      <c r="B1180" s="111" t="s">
        <v>263</v>
      </c>
      <c r="C1180" s="107" t="s">
        <v>155</v>
      </c>
      <c r="D1180" s="307">
        <f>+D1181</f>
        <v>64979362.799999997</v>
      </c>
      <c r="E1180" s="106">
        <f>SUM('ADICIONES  2018'!C1180:K1180)</f>
        <v>0</v>
      </c>
      <c r="F1180" s="307">
        <f t="shared" ref="F1180:J1180" si="1227">+F1181</f>
        <v>0</v>
      </c>
      <c r="G1180" s="307">
        <f t="shared" si="1227"/>
        <v>0</v>
      </c>
      <c r="H1180" s="307">
        <f t="shared" si="1227"/>
        <v>0</v>
      </c>
      <c r="I1180" s="307">
        <f t="shared" si="1227"/>
        <v>0</v>
      </c>
      <c r="J1180" s="307">
        <f t="shared" si="1227"/>
        <v>0</v>
      </c>
      <c r="K1180" s="290">
        <f t="shared" si="1212"/>
        <v>64979362.799999997</v>
      </c>
      <c r="L1180" s="307">
        <f t="shared" ref="L1180:Q1180" si="1228">+L1181</f>
        <v>960000</v>
      </c>
      <c r="M1180" s="307">
        <f t="shared" si="1228"/>
        <v>28198270</v>
      </c>
      <c r="N1180" s="307">
        <f t="shared" si="1228"/>
        <v>600000</v>
      </c>
      <c r="O1180" s="307">
        <f t="shared" si="1228"/>
        <v>29220000</v>
      </c>
      <c r="P1180" s="307">
        <f t="shared" si="1228"/>
        <v>1250000</v>
      </c>
      <c r="Q1180" s="307">
        <f t="shared" si="1228"/>
        <v>1080000</v>
      </c>
      <c r="R1180" s="290">
        <f t="shared" si="1213"/>
        <v>61308270</v>
      </c>
      <c r="S1180" s="307">
        <f t="shared" ref="S1180:Z1180" si="1229">+S1181</f>
        <v>36310310</v>
      </c>
      <c r="T1180" s="307">
        <f t="shared" si="1229"/>
        <v>960000</v>
      </c>
      <c r="U1180" s="307">
        <f t="shared" si="1229"/>
        <v>1440000</v>
      </c>
      <c r="V1180" s="307">
        <f t="shared" si="1229"/>
        <v>0</v>
      </c>
      <c r="W1180" s="307">
        <f t="shared" si="1229"/>
        <v>0</v>
      </c>
      <c r="X1180" s="307">
        <f t="shared" si="1229"/>
        <v>0</v>
      </c>
      <c r="Y1180" s="307">
        <f t="shared" si="1229"/>
        <v>0</v>
      </c>
      <c r="Z1180" s="307">
        <f t="shared" si="1229"/>
        <v>0</v>
      </c>
      <c r="AA1180" s="306">
        <f t="shared" si="1214"/>
        <v>38710310</v>
      </c>
      <c r="AB1180" s="306">
        <f t="shared" si="1215"/>
        <v>100018580</v>
      </c>
      <c r="AC1180" s="105">
        <f t="shared" si="1216"/>
        <v>1.5392360849681956</v>
      </c>
    </row>
    <row r="1181" spans="1:29" ht="28.5" x14ac:dyDescent="0.2">
      <c r="B1181" s="97" t="s">
        <v>264</v>
      </c>
      <c r="C1181" s="98" t="s">
        <v>156</v>
      </c>
      <c r="D1181" s="308">
        <v>64979362.799999997</v>
      </c>
      <c r="E1181" s="291">
        <f>SUM('ADICIONES  2018'!C1181:K1181)</f>
        <v>0</v>
      </c>
      <c r="F1181" s="308"/>
      <c r="G1181" s="308"/>
      <c r="H1181" s="308"/>
      <c r="I1181" s="308"/>
      <c r="J1181" s="308"/>
      <c r="K1181" s="292">
        <f t="shared" si="1212"/>
        <v>64979362.799999997</v>
      </c>
      <c r="L1181" s="308">
        <v>960000</v>
      </c>
      <c r="M1181" s="308">
        <v>28198270</v>
      </c>
      <c r="N1181" s="308">
        <v>600000</v>
      </c>
      <c r="O1181" s="308">
        <v>29220000</v>
      </c>
      <c r="P1181" s="308">
        <v>1250000</v>
      </c>
      <c r="Q1181" s="308">
        <v>1080000</v>
      </c>
      <c r="R1181" s="292">
        <f t="shared" si="1213"/>
        <v>61308270</v>
      </c>
      <c r="S1181" s="308">
        <v>36310310</v>
      </c>
      <c r="T1181" s="308">
        <v>960000</v>
      </c>
      <c r="U1181" s="308">
        <v>1440000</v>
      </c>
      <c r="V1181" s="308"/>
      <c r="W1181" s="308"/>
      <c r="X1181" s="308"/>
      <c r="Y1181" s="308"/>
      <c r="Z1181" s="308"/>
      <c r="AA1181" s="309">
        <f t="shared" si="1214"/>
        <v>38710310</v>
      </c>
      <c r="AB1181" s="309">
        <f t="shared" si="1215"/>
        <v>100018580</v>
      </c>
      <c r="AC1181" s="37">
        <f t="shared" si="1216"/>
        <v>1.5392360849681956</v>
      </c>
    </row>
    <row r="1182" spans="1:29" s="79" customFormat="1" ht="31.5" x14ac:dyDescent="0.2">
      <c r="A1182" s="412"/>
      <c r="B1182" s="111" t="s">
        <v>265</v>
      </c>
      <c r="C1182" s="107" t="s">
        <v>266</v>
      </c>
      <c r="D1182" s="307">
        <f>+D1183</f>
        <v>629298343.10000002</v>
      </c>
      <c r="E1182" s="106">
        <f>SUM('ADICIONES  2018'!C1182:K1182)</f>
        <v>0</v>
      </c>
      <c r="F1182" s="307">
        <f t="shared" ref="F1182:J1182" si="1230">+F1183</f>
        <v>0</v>
      </c>
      <c r="G1182" s="307">
        <f t="shared" si="1230"/>
        <v>0</v>
      </c>
      <c r="H1182" s="307">
        <f t="shared" si="1230"/>
        <v>0</v>
      </c>
      <c r="I1182" s="307">
        <f t="shared" si="1230"/>
        <v>0</v>
      </c>
      <c r="J1182" s="307">
        <f t="shared" si="1230"/>
        <v>0</v>
      </c>
      <c r="K1182" s="290">
        <f t="shared" si="1212"/>
        <v>629298343.10000002</v>
      </c>
      <c r="L1182" s="307">
        <f t="shared" ref="L1182:Q1182" si="1231">+L1183</f>
        <v>92208550</v>
      </c>
      <c r="M1182" s="307">
        <f t="shared" si="1231"/>
        <v>87845720</v>
      </c>
      <c r="N1182" s="307">
        <f t="shared" si="1231"/>
        <v>65769470</v>
      </c>
      <c r="O1182" s="307">
        <f t="shared" si="1231"/>
        <v>92564446</v>
      </c>
      <c r="P1182" s="307">
        <f t="shared" si="1231"/>
        <v>84627923</v>
      </c>
      <c r="Q1182" s="307">
        <f t="shared" si="1231"/>
        <v>79518230</v>
      </c>
      <c r="R1182" s="290">
        <f t="shared" si="1213"/>
        <v>502534339</v>
      </c>
      <c r="S1182" s="307">
        <f t="shared" ref="S1182:Z1182" si="1232">+S1183</f>
        <v>85826670</v>
      </c>
      <c r="T1182" s="307">
        <f t="shared" si="1232"/>
        <v>54137684</v>
      </c>
      <c r="U1182" s="307">
        <f t="shared" si="1232"/>
        <v>74884710</v>
      </c>
      <c r="V1182" s="307">
        <f t="shared" si="1232"/>
        <v>0</v>
      </c>
      <c r="W1182" s="307">
        <f t="shared" si="1232"/>
        <v>0</v>
      </c>
      <c r="X1182" s="307">
        <f t="shared" si="1232"/>
        <v>0</v>
      </c>
      <c r="Y1182" s="307">
        <f t="shared" si="1232"/>
        <v>0</v>
      </c>
      <c r="Z1182" s="307">
        <f t="shared" si="1232"/>
        <v>0</v>
      </c>
      <c r="AA1182" s="306">
        <f t="shared" si="1214"/>
        <v>214849064</v>
      </c>
      <c r="AB1182" s="306">
        <f t="shared" si="1215"/>
        <v>717383403</v>
      </c>
      <c r="AC1182" s="105">
        <f t="shared" si="1216"/>
        <v>1.139973449582089</v>
      </c>
    </row>
    <row r="1183" spans="1:29" s="21" customFormat="1" x14ac:dyDescent="0.2">
      <c r="A1183" s="92"/>
      <c r="B1183" s="113" t="s">
        <v>267</v>
      </c>
      <c r="C1183" s="114" t="s">
        <v>149</v>
      </c>
      <c r="D1183" s="308">
        <v>629298343.10000002</v>
      </c>
      <c r="E1183" s="291">
        <f>SUM('ADICIONES  2018'!C1183:K1183)</f>
        <v>0</v>
      </c>
      <c r="F1183" s="308"/>
      <c r="G1183" s="308"/>
      <c r="H1183" s="308"/>
      <c r="I1183" s="308"/>
      <c r="J1183" s="308"/>
      <c r="K1183" s="294">
        <f t="shared" si="1212"/>
        <v>629298343.10000002</v>
      </c>
      <c r="L1183" s="308">
        <v>92208550</v>
      </c>
      <c r="M1183" s="308">
        <v>87845720</v>
      </c>
      <c r="N1183" s="308">
        <v>65769470</v>
      </c>
      <c r="O1183" s="308">
        <v>92564446</v>
      </c>
      <c r="P1183" s="308">
        <v>84627923</v>
      </c>
      <c r="Q1183" s="308">
        <v>79518230</v>
      </c>
      <c r="R1183" s="294">
        <f t="shared" si="1213"/>
        <v>502534339</v>
      </c>
      <c r="S1183" s="308">
        <v>85826670</v>
      </c>
      <c r="T1183" s="308">
        <v>54137684</v>
      </c>
      <c r="U1183" s="308">
        <v>74884710</v>
      </c>
      <c r="V1183" s="308"/>
      <c r="W1183" s="308"/>
      <c r="X1183" s="308"/>
      <c r="Y1183" s="308"/>
      <c r="Z1183" s="308"/>
      <c r="AA1183" s="310">
        <f t="shared" si="1214"/>
        <v>214849064</v>
      </c>
      <c r="AB1183" s="310">
        <f t="shared" si="1215"/>
        <v>717383403</v>
      </c>
      <c r="AC1183" s="115">
        <f t="shared" si="1216"/>
        <v>1.139973449582089</v>
      </c>
    </row>
    <row r="1184" spans="1:29" s="79" customFormat="1" ht="15.75" x14ac:dyDescent="0.2">
      <c r="A1184" s="412">
        <v>1</v>
      </c>
      <c r="B1184" s="111" t="s">
        <v>268</v>
      </c>
      <c r="C1184" s="107" t="s">
        <v>269</v>
      </c>
      <c r="D1184" s="307">
        <f>+D1185+D1191</f>
        <v>45358930569.279999</v>
      </c>
      <c r="E1184" s="106">
        <f>SUM('ADICIONES  2018'!C1184:K1184)</f>
        <v>39559480734.349998</v>
      </c>
      <c r="F1184" s="307">
        <f t="shared" ref="F1184:J1184" si="1233">+F1185+F1191</f>
        <v>0</v>
      </c>
      <c r="G1184" s="307">
        <f t="shared" si="1233"/>
        <v>0</v>
      </c>
      <c r="H1184" s="307">
        <f t="shared" si="1233"/>
        <v>0</v>
      </c>
      <c r="I1184" s="307">
        <f t="shared" si="1233"/>
        <v>0</v>
      </c>
      <c r="J1184" s="307">
        <f t="shared" si="1233"/>
        <v>0</v>
      </c>
      <c r="K1184" s="290">
        <f t="shared" si="1212"/>
        <v>84918411303.630005</v>
      </c>
      <c r="L1184" s="307">
        <f t="shared" ref="L1184:Q1184" si="1234">+L1185+L1191</f>
        <v>77782296</v>
      </c>
      <c r="M1184" s="307">
        <f t="shared" si="1234"/>
        <v>2008852196.1700001</v>
      </c>
      <c r="N1184" s="307">
        <f t="shared" si="1234"/>
        <v>1283574418</v>
      </c>
      <c r="O1184" s="307">
        <f t="shared" si="1234"/>
        <v>4437241684.5100002</v>
      </c>
      <c r="P1184" s="307">
        <f t="shared" si="1234"/>
        <v>19521998930.169998</v>
      </c>
      <c r="Q1184" s="307">
        <f t="shared" si="1234"/>
        <v>1390250529</v>
      </c>
      <c r="R1184" s="290">
        <f t="shared" si="1213"/>
        <v>28719700053.849998</v>
      </c>
      <c r="S1184" s="307">
        <f t="shared" ref="S1184:Z1184" si="1235">+S1185+S1191</f>
        <v>17069965275.32</v>
      </c>
      <c r="T1184" s="307">
        <f t="shared" si="1235"/>
        <v>3645611065.5</v>
      </c>
      <c r="U1184" s="307">
        <f t="shared" si="1235"/>
        <v>2773627952</v>
      </c>
      <c r="V1184" s="307">
        <f t="shared" si="1235"/>
        <v>0</v>
      </c>
      <c r="W1184" s="307">
        <f t="shared" si="1235"/>
        <v>0</v>
      </c>
      <c r="X1184" s="307">
        <f t="shared" si="1235"/>
        <v>0</v>
      </c>
      <c r="Y1184" s="307">
        <f t="shared" si="1235"/>
        <v>900000000</v>
      </c>
      <c r="Z1184" s="307">
        <f t="shared" si="1235"/>
        <v>0</v>
      </c>
      <c r="AA1184" s="306">
        <f t="shared" si="1214"/>
        <v>24389204292.82</v>
      </c>
      <c r="AB1184" s="306">
        <f t="shared" si="1215"/>
        <v>53108904346.669998</v>
      </c>
      <c r="AC1184" s="105">
        <f t="shared" si="1216"/>
        <v>0.62541095071569897</v>
      </c>
    </row>
    <row r="1185" spans="1:29" s="79" customFormat="1" ht="31.5" x14ac:dyDescent="0.2">
      <c r="A1185" s="412"/>
      <c r="B1185" s="111" t="s">
        <v>736</v>
      </c>
      <c r="C1185" s="107" t="s">
        <v>1730</v>
      </c>
      <c r="D1185" s="307">
        <f>+D1189+D1186</f>
        <v>1470000000</v>
      </c>
      <c r="E1185" s="106">
        <f>SUM('ADICIONES  2018'!C1185:K1185)</f>
        <v>0</v>
      </c>
      <c r="F1185" s="307">
        <f t="shared" ref="F1185:J1185" si="1236">+F1189+F1186</f>
        <v>0</v>
      </c>
      <c r="G1185" s="307">
        <f t="shared" si="1236"/>
        <v>0</v>
      </c>
      <c r="H1185" s="307">
        <f t="shared" si="1236"/>
        <v>0</v>
      </c>
      <c r="I1185" s="307">
        <f t="shared" si="1236"/>
        <v>0</v>
      </c>
      <c r="J1185" s="307">
        <f t="shared" si="1236"/>
        <v>0</v>
      </c>
      <c r="K1185" s="294">
        <f t="shared" si="1212"/>
        <v>1470000000</v>
      </c>
      <c r="L1185" s="307">
        <f t="shared" ref="L1185:Q1185" si="1237">+L1189+L1186</f>
        <v>0</v>
      </c>
      <c r="M1185" s="307">
        <f t="shared" si="1237"/>
        <v>0</v>
      </c>
      <c r="N1185" s="307">
        <f t="shared" si="1237"/>
        <v>0</v>
      </c>
      <c r="O1185" s="307">
        <f t="shared" si="1237"/>
        <v>470000000</v>
      </c>
      <c r="P1185" s="307">
        <f t="shared" si="1237"/>
        <v>300000000</v>
      </c>
      <c r="Q1185" s="307">
        <f t="shared" si="1237"/>
        <v>0</v>
      </c>
      <c r="R1185" s="290">
        <f t="shared" si="1213"/>
        <v>770000000</v>
      </c>
      <c r="S1185" s="307">
        <f t="shared" ref="S1185:Z1185" si="1238">+S1189+S1186</f>
        <v>438906882</v>
      </c>
      <c r="T1185" s="307">
        <f t="shared" si="1238"/>
        <v>0</v>
      </c>
      <c r="U1185" s="307">
        <f t="shared" si="1238"/>
        <v>0</v>
      </c>
      <c r="V1185" s="307">
        <f t="shared" si="1238"/>
        <v>0</v>
      </c>
      <c r="W1185" s="307">
        <f t="shared" si="1238"/>
        <v>0</v>
      </c>
      <c r="X1185" s="307">
        <f t="shared" si="1238"/>
        <v>0</v>
      </c>
      <c r="Y1185" s="307">
        <f t="shared" si="1238"/>
        <v>0</v>
      </c>
      <c r="Z1185" s="307">
        <f t="shared" si="1238"/>
        <v>0</v>
      </c>
      <c r="AA1185" s="306">
        <f t="shared" si="1214"/>
        <v>438906882</v>
      </c>
      <c r="AB1185" s="306">
        <f t="shared" si="1215"/>
        <v>1208906882</v>
      </c>
      <c r="AC1185" s="105">
        <f t="shared" si="1216"/>
        <v>0.82238563401360543</v>
      </c>
    </row>
    <row r="1186" spans="1:29" s="79" customFormat="1" ht="15.75" x14ac:dyDescent="0.2">
      <c r="A1186" s="412"/>
      <c r="B1186" s="111" t="s">
        <v>1872</v>
      </c>
      <c r="C1186" s="107" t="s">
        <v>1873</v>
      </c>
      <c r="D1186" s="307">
        <f>+D1187</f>
        <v>0</v>
      </c>
      <c r="E1186" s="106">
        <f>SUM('ADICIONES  2018'!C1186:K1186)</f>
        <v>0</v>
      </c>
      <c r="F1186" s="307">
        <f t="shared" ref="F1186:J1187" si="1239">+F1187</f>
        <v>0</v>
      </c>
      <c r="G1186" s="307">
        <f t="shared" si="1239"/>
        <v>0</v>
      </c>
      <c r="H1186" s="307">
        <f t="shared" si="1239"/>
        <v>0</v>
      </c>
      <c r="I1186" s="307">
        <f t="shared" si="1239"/>
        <v>0</v>
      </c>
      <c r="J1186" s="307">
        <f t="shared" si="1239"/>
        <v>0</v>
      </c>
      <c r="K1186" s="294">
        <f t="shared" si="1212"/>
        <v>0</v>
      </c>
      <c r="L1186" s="307">
        <f t="shared" ref="L1186:Q1187" si="1240">+L1187</f>
        <v>0</v>
      </c>
      <c r="M1186" s="307">
        <f t="shared" si="1240"/>
        <v>0</v>
      </c>
      <c r="N1186" s="307">
        <f t="shared" si="1240"/>
        <v>0</v>
      </c>
      <c r="O1186" s="307">
        <f t="shared" si="1240"/>
        <v>0</v>
      </c>
      <c r="P1186" s="307">
        <f t="shared" si="1240"/>
        <v>0</v>
      </c>
      <c r="Q1186" s="307">
        <f t="shared" si="1240"/>
        <v>0</v>
      </c>
      <c r="R1186" s="290">
        <f t="shared" si="1213"/>
        <v>0</v>
      </c>
      <c r="S1186" s="307">
        <f t="shared" ref="S1186:Z1187" si="1241">+S1187</f>
        <v>88906882</v>
      </c>
      <c r="T1186" s="307">
        <f t="shared" si="1241"/>
        <v>0</v>
      </c>
      <c r="U1186" s="307">
        <f t="shared" si="1241"/>
        <v>0</v>
      </c>
      <c r="V1186" s="307">
        <f t="shared" si="1241"/>
        <v>0</v>
      </c>
      <c r="W1186" s="307">
        <f t="shared" si="1241"/>
        <v>0</v>
      </c>
      <c r="X1186" s="307">
        <f t="shared" si="1241"/>
        <v>0</v>
      </c>
      <c r="Y1186" s="307">
        <f t="shared" si="1241"/>
        <v>0</v>
      </c>
      <c r="Z1186" s="307">
        <f t="shared" si="1241"/>
        <v>0</v>
      </c>
      <c r="AA1186" s="306">
        <f t="shared" ref="AA1186:AA1188" si="1242">SUM(S1186:Z1186)</f>
        <v>88906882</v>
      </c>
      <c r="AB1186" s="306">
        <f t="shared" si="1215"/>
        <v>88906882</v>
      </c>
      <c r="AC1186" s="105">
        <v>0</v>
      </c>
    </row>
    <row r="1187" spans="1:29" s="79" customFormat="1" ht="47.25" x14ac:dyDescent="0.2">
      <c r="A1187" s="412"/>
      <c r="B1187" s="111" t="s">
        <v>2538</v>
      </c>
      <c r="C1187" s="107" t="s">
        <v>2539</v>
      </c>
      <c r="D1187" s="307">
        <f>+D1188</f>
        <v>0</v>
      </c>
      <c r="E1187" s="106">
        <f>SUM('ADICIONES  2018'!C1187:K1187)</f>
        <v>0</v>
      </c>
      <c r="F1187" s="307">
        <f t="shared" si="1239"/>
        <v>0</v>
      </c>
      <c r="G1187" s="307">
        <f t="shared" si="1239"/>
        <v>0</v>
      </c>
      <c r="H1187" s="307">
        <f t="shared" si="1239"/>
        <v>0</v>
      </c>
      <c r="I1187" s="307">
        <f t="shared" si="1239"/>
        <v>0</v>
      </c>
      <c r="J1187" s="307">
        <f t="shared" si="1239"/>
        <v>0</v>
      </c>
      <c r="K1187" s="294">
        <f t="shared" si="1212"/>
        <v>0</v>
      </c>
      <c r="L1187" s="307">
        <f t="shared" si="1240"/>
        <v>0</v>
      </c>
      <c r="M1187" s="307">
        <f t="shared" si="1240"/>
        <v>0</v>
      </c>
      <c r="N1187" s="307">
        <f t="shared" si="1240"/>
        <v>0</v>
      </c>
      <c r="O1187" s="307">
        <f t="shared" si="1240"/>
        <v>0</v>
      </c>
      <c r="P1187" s="307">
        <f t="shared" si="1240"/>
        <v>0</v>
      </c>
      <c r="Q1187" s="307">
        <f t="shared" si="1240"/>
        <v>0</v>
      </c>
      <c r="R1187" s="290">
        <f t="shared" si="1213"/>
        <v>0</v>
      </c>
      <c r="S1187" s="307">
        <f t="shared" si="1241"/>
        <v>88906882</v>
      </c>
      <c r="T1187" s="307">
        <f t="shared" si="1241"/>
        <v>0</v>
      </c>
      <c r="U1187" s="307">
        <f t="shared" si="1241"/>
        <v>0</v>
      </c>
      <c r="V1187" s="307">
        <f t="shared" si="1241"/>
        <v>0</v>
      </c>
      <c r="W1187" s="307">
        <f t="shared" si="1241"/>
        <v>0</v>
      </c>
      <c r="X1187" s="307">
        <f t="shared" si="1241"/>
        <v>0</v>
      </c>
      <c r="Y1187" s="307">
        <f t="shared" si="1241"/>
        <v>0</v>
      </c>
      <c r="Z1187" s="307">
        <f t="shared" si="1241"/>
        <v>0</v>
      </c>
      <c r="AA1187" s="306">
        <f t="shared" si="1242"/>
        <v>88906882</v>
      </c>
      <c r="AB1187" s="306">
        <f t="shared" si="1215"/>
        <v>88906882</v>
      </c>
      <c r="AC1187" s="105">
        <v>0</v>
      </c>
    </row>
    <row r="1188" spans="1:29" s="21" customFormat="1" ht="30" x14ac:dyDescent="0.2">
      <c r="A1188" s="92"/>
      <c r="B1188" s="113" t="s">
        <v>2540</v>
      </c>
      <c r="C1188" s="114" t="s">
        <v>1010</v>
      </c>
      <c r="D1188" s="308"/>
      <c r="E1188" s="291">
        <f>SUM('ADICIONES  2018'!C1188:K1188)</f>
        <v>0</v>
      </c>
      <c r="F1188" s="308"/>
      <c r="G1188" s="308"/>
      <c r="H1188" s="308"/>
      <c r="I1188" s="308"/>
      <c r="J1188" s="308"/>
      <c r="K1188" s="294">
        <f t="shared" si="1212"/>
        <v>0</v>
      </c>
      <c r="L1188" s="308"/>
      <c r="M1188" s="308"/>
      <c r="N1188" s="308"/>
      <c r="O1188" s="308"/>
      <c r="P1188" s="308"/>
      <c r="Q1188" s="308"/>
      <c r="R1188" s="294">
        <f t="shared" si="1213"/>
        <v>0</v>
      </c>
      <c r="S1188" s="308">
        <v>88906882</v>
      </c>
      <c r="T1188" s="308">
        <v>0</v>
      </c>
      <c r="U1188" s="308">
        <v>0</v>
      </c>
      <c r="V1188" s="308"/>
      <c r="W1188" s="308"/>
      <c r="X1188" s="308"/>
      <c r="Y1188" s="308"/>
      <c r="Z1188" s="308"/>
      <c r="AA1188" s="310">
        <f t="shared" si="1242"/>
        <v>88906882</v>
      </c>
      <c r="AB1188" s="310">
        <f t="shared" si="1215"/>
        <v>88906882</v>
      </c>
      <c r="AC1188" s="115">
        <v>0</v>
      </c>
    </row>
    <row r="1189" spans="1:29" s="79" customFormat="1" ht="31.5" x14ac:dyDescent="0.2">
      <c r="A1189" s="412"/>
      <c r="B1189" s="111" t="s">
        <v>1731</v>
      </c>
      <c r="C1189" s="107" t="s">
        <v>1732</v>
      </c>
      <c r="D1189" s="307">
        <f>+D1190</f>
        <v>1470000000</v>
      </c>
      <c r="E1189" s="106">
        <f>SUM('ADICIONES  2018'!C1189:K1189)</f>
        <v>0</v>
      </c>
      <c r="F1189" s="307">
        <f t="shared" ref="F1189:J1189" si="1243">+F1190</f>
        <v>0</v>
      </c>
      <c r="G1189" s="307">
        <f t="shared" si="1243"/>
        <v>0</v>
      </c>
      <c r="H1189" s="307">
        <f t="shared" si="1243"/>
        <v>0</v>
      </c>
      <c r="I1189" s="307">
        <f t="shared" si="1243"/>
        <v>0</v>
      </c>
      <c r="J1189" s="307">
        <f t="shared" si="1243"/>
        <v>0</v>
      </c>
      <c r="K1189" s="290">
        <f t="shared" si="1212"/>
        <v>1470000000</v>
      </c>
      <c r="L1189" s="307">
        <f t="shared" ref="L1189:Q1189" si="1244">+L1190</f>
        <v>0</v>
      </c>
      <c r="M1189" s="307">
        <f t="shared" si="1244"/>
        <v>0</v>
      </c>
      <c r="N1189" s="307">
        <f t="shared" si="1244"/>
        <v>0</v>
      </c>
      <c r="O1189" s="307">
        <f t="shared" si="1244"/>
        <v>470000000</v>
      </c>
      <c r="P1189" s="307">
        <f t="shared" si="1244"/>
        <v>300000000</v>
      </c>
      <c r="Q1189" s="307">
        <f t="shared" si="1244"/>
        <v>0</v>
      </c>
      <c r="R1189" s="290">
        <f t="shared" si="1213"/>
        <v>770000000</v>
      </c>
      <c r="S1189" s="307">
        <f t="shared" ref="S1189:Z1189" si="1245">+S1190</f>
        <v>350000000</v>
      </c>
      <c r="T1189" s="307">
        <f t="shared" si="1245"/>
        <v>0</v>
      </c>
      <c r="U1189" s="307">
        <f t="shared" si="1245"/>
        <v>0</v>
      </c>
      <c r="V1189" s="307">
        <f t="shared" si="1245"/>
        <v>0</v>
      </c>
      <c r="W1189" s="307">
        <f t="shared" si="1245"/>
        <v>0</v>
      </c>
      <c r="X1189" s="307">
        <f t="shared" si="1245"/>
        <v>0</v>
      </c>
      <c r="Y1189" s="307">
        <f t="shared" si="1245"/>
        <v>0</v>
      </c>
      <c r="Z1189" s="307">
        <f t="shared" si="1245"/>
        <v>0</v>
      </c>
      <c r="AA1189" s="306">
        <f t="shared" si="1214"/>
        <v>350000000</v>
      </c>
      <c r="AB1189" s="306">
        <f t="shared" si="1215"/>
        <v>1120000000</v>
      </c>
      <c r="AC1189" s="105">
        <f t="shared" si="1216"/>
        <v>0.76190476190476186</v>
      </c>
    </row>
    <row r="1190" spans="1:29" s="21" customFormat="1" ht="30" x14ac:dyDescent="0.2">
      <c r="A1190" s="92"/>
      <c r="B1190" s="113" t="s">
        <v>1733</v>
      </c>
      <c r="C1190" s="114" t="s">
        <v>1734</v>
      </c>
      <c r="D1190" s="308">
        <v>1470000000</v>
      </c>
      <c r="E1190" s="291">
        <f>SUM('ADICIONES  2018'!C1190:K1190)</f>
        <v>0</v>
      </c>
      <c r="F1190" s="308"/>
      <c r="G1190" s="308"/>
      <c r="H1190" s="308"/>
      <c r="I1190" s="308"/>
      <c r="J1190" s="308"/>
      <c r="K1190" s="294">
        <f t="shared" si="1212"/>
        <v>1470000000</v>
      </c>
      <c r="L1190" s="308">
        <v>0</v>
      </c>
      <c r="M1190" s="308">
        <v>0</v>
      </c>
      <c r="N1190" s="308">
        <v>0</v>
      </c>
      <c r="O1190" s="308">
        <v>470000000</v>
      </c>
      <c r="P1190" s="308">
        <v>300000000</v>
      </c>
      <c r="Q1190" s="308"/>
      <c r="R1190" s="294">
        <f t="shared" si="1213"/>
        <v>770000000</v>
      </c>
      <c r="S1190" s="308">
        <v>350000000</v>
      </c>
      <c r="T1190" s="308">
        <v>0</v>
      </c>
      <c r="U1190" s="308">
        <v>0</v>
      </c>
      <c r="V1190" s="308"/>
      <c r="W1190" s="308"/>
      <c r="X1190" s="308"/>
      <c r="Y1190" s="308"/>
      <c r="Z1190" s="308"/>
      <c r="AA1190" s="310">
        <f t="shared" si="1214"/>
        <v>350000000</v>
      </c>
      <c r="AB1190" s="310">
        <f t="shared" si="1215"/>
        <v>1120000000</v>
      </c>
      <c r="AC1190" s="115">
        <f t="shared" si="1216"/>
        <v>0.76190476190476186</v>
      </c>
    </row>
    <row r="1191" spans="1:29" s="79" customFormat="1" ht="31.5" x14ac:dyDescent="0.2">
      <c r="A1191" s="412"/>
      <c r="B1191" s="111" t="s">
        <v>270</v>
      </c>
      <c r="C1191" s="107" t="s">
        <v>96</v>
      </c>
      <c r="D1191" s="307">
        <f>+D1192+D1235+D1247</f>
        <v>43888930569.279999</v>
      </c>
      <c r="E1191" s="106">
        <f>SUM('ADICIONES  2018'!C1191:K1191)</f>
        <v>39559480734.349998</v>
      </c>
      <c r="F1191" s="307">
        <f>+F1192+F1235+F1247</f>
        <v>0</v>
      </c>
      <c r="G1191" s="307">
        <f>+G1192+G1235+G1247</f>
        <v>0</v>
      </c>
      <c r="H1191" s="307">
        <f>+H1192+H1235+H1247</f>
        <v>0</v>
      </c>
      <c r="I1191" s="307">
        <f>+I1192+I1235+I1247</f>
        <v>0</v>
      </c>
      <c r="J1191" s="307">
        <f>+J1192+J1235+J1247</f>
        <v>0</v>
      </c>
      <c r="K1191" s="290">
        <f t="shared" si="1212"/>
        <v>83448411303.630005</v>
      </c>
      <c r="L1191" s="307">
        <f t="shared" ref="L1191:Q1191" si="1246">+L1192+L1235+L1247</f>
        <v>77782296</v>
      </c>
      <c r="M1191" s="307">
        <f t="shared" si="1246"/>
        <v>2008852196.1700001</v>
      </c>
      <c r="N1191" s="307">
        <f t="shared" si="1246"/>
        <v>1283574418</v>
      </c>
      <c r="O1191" s="307">
        <f t="shared" si="1246"/>
        <v>3967241684.5100002</v>
      </c>
      <c r="P1191" s="307">
        <f t="shared" si="1246"/>
        <v>19221998930.169998</v>
      </c>
      <c r="Q1191" s="307">
        <f t="shared" si="1246"/>
        <v>1390250529</v>
      </c>
      <c r="R1191" s="290">
        <f t="shared" si="1213"/>
        <v>27949700053.849998</v>
      </c>
      <c r="S1191" s="307">
        <f t="shared" ref="S1191:Z1191" si="1247">+S1192+S1235+S1247</f>
        <v>16631058393.32</v>
      </c>
      <c r="T1191" s="307">
        <f t="shared" si="1247"/>
        <v>3645611065.5</v>
      </c>
      <c r="U1191" s="307">
        <f t="shared" si="1247"/>
        <v>2773627952</v>
      </c>
      <c r="V1191" s="307">
        <f t="shared" si="1247"/>
        <v>0</v>
      </c>
      <c r="W1191" s="307">
        <f t="shared" si="1247"/>
        <v>0</v>
      </c>
      <c r="X1191" s="307">
        <f t="shared" si="1247"/>
        <v>0</v>
      </c>
      <c r="Y1191" s="307">
        <f t="shared" si="1247"/>
        <v>900000000</v>
      </c>
      <c r="Z1191" s="307">
        <f t="shared" si="1247"/>
        <v>0</v>
      </c>
      <c r="AA1191" s="306">
        <f t="shared" si="1214"/>
        <v>23950297410.82</v>
      </c>
      <c r="AB1191" s="306">
        <f t="shared" si="1215"/>
        <v>51899997464.669998</v>
      </c>
      <c r="AC1191" s="105">
        <f t="shared" si="1216"/>
        <v>0.62194110893052257</v>
      </c>
    </row>
    <row r="1192" spans="1:29" s="5" customFormat="1" ht="15.75" x14ac:dyDescent="0.2">
      <c r="A1192" s="159"/>
      <c r="B1192" s="111" t="s">
        <v>271</v>
      </c>
      <c r="C1192" s="107" t="s">
        <v>97</v>
      </c>
      <c r="D1192" s="307">
        <f>+D1193+D1201+D1205</f>
        <v>39922430569.279999</v>
      </c>
      <c r="E1192" s="106">
        <f>SUM('ADICIONES  2018'!C1192:K1192)</f>
        <v>22271193364.349998</v>
      </c>
      <c r="F1192" s="307">
        <f t="shared" ref="F1192:J1192" si="1248">+F1193+F1201+F1205</f>
        <v>0</v>
      </c>
      <c r="G1192" s="307">
        <f t="shared" si="1248"/>
        <v>0</v>
      </c>
      <c r="H1192" s="307">
        <f t="shared" si="1248"/>
        <v>0</v>
      </c>
      <c r="I1192" s="307">
        <f t="shared" si="1248"/>
        <v>0</v>
      </c>
      <c r="J1192" s="307">
        <f t="shared" si="1248"/>
        <v>0</v>
      </c>
      <c r="K1192" s="296">
        <f t="shared" si="1212"/>
        <v>62193623933.629997</v>
      </c>
      <c r="L1192" s="307">
        <f t="shared" ref="L1192:Q1192" si="1249">+L1193+L1201+L1205</f>
        <v>77782296</v>
      </c>
      <c r="M1192" s="307">
        <f t="shared" si="1249"/>
        <v>1283574418</v>
      </c>
      <c r="N1192" s="307">
        <f t="shared" si="1249"/>
        <v>1283574418</v>
      </c>
      <c r="O1192" s="307">
        <f t="shared" si="1249"/>
        <v>4498102796</v>
      </c>
      <c r="P1192" s="307">
        <f t="shared" si="1249"/>
        <v>18010000513.5</v>
      </c>
      <c r="Q1192" s="307">
        <f t="shared" si="1249"/>
        <v>1390250529</v>
      </c>
      <c r="R1192" s="296">
        <f t="shared" si="1213"/>
        <v>26543284970.5</v>
      </c>
      <c r="S1192" s="307">
        <f t="shared" ref="S1192:Z1192" si="1250">+S1193+S1201+S1205</f>
        <v>15663225060</v>
      </c>
      <c r="T1192" s="307">
        <f t="shared" si="1250"/>
        <v>3645611065.5</v>
      </c>
      <c r="U1192" s="307">
        <f t="shared" si="1250"/>
        <v>2773627952</v>
      </c>
      <c r="V1192" s="307">
        <f t="shared" si="1250"/>
        <v>0</v>
      </c>
      <c r="W1192" s="307">
        <f t="shared" si="1250"/>
        <v>0</v>
      </c>
      <c r="X1192" s="307">
        <f t="shared" si="1250"/>
        <v>0</v>
      </c>
      <c r="Y1192" s="307">
        <f t="shared" si="1250"/>
        <v>0</v>
      </c>
      <c r="Z1192" s="307">
        <f t="shared" si="1250"/>
        <v>0</v>
      </c>
      <c r="AA1192" s="311">
        <f t="shared" si="1214"/>
        <v>22082464077.5</v>
      </c>
      <c r="AB1192" s="311">
        <f t="shared" si="1215"/>
        <v>48625749048</v>
      </c>
      <c r="AC1192" s="36">
        <f t="shared" si="1216"/>
        <v>0.78184460033863001</v>
      </c>
    </row>
    <row r="1193" spans="1:29" s="5" customFormat="1" ht="31.5" x14ac:dyDescent="0.2">
      <c r="A1193" s="159"/>
      <c r="B1193" s="111" t="s">
        <v>272</v>
      </c>
      <c r="C1193" s="107" t="s">
        <v>98</v>
      </c>
      <c r="D1193" s="307">
        <f>+D1194</f>
        <v>35883219688.010002</v>
      </c>
      <c r="E1193" s="106">
        <f>SUM('ADICIONES  2018'!C1193:K1193)</f>
        <v>2853282496.3499999</v>
      </c>
      <c r="F1193" s="307">
        <f t="shared" ref="F1193:J1193" si="1251">+F1194</f>
        <v>0</v>
      </c>
      <c r="G1193" s="307">
        <f t="shared" si="1251"/>
        <v>0</v>
      </c>
      <c r="H1193" s="307">
        <f t="shared" si="1251"/>
        <v>0</v>
      </c>
      <c r="I1193" s="307">
        <f t="shared" si="1251"/>
        <v>0</v>
      </c>
      <c r="J1193" s="307">
        <f t="shared" si="1251"/>
        <v>0</v>
      </c>
      <c r="K1193" s="296">
        <f t="shared" si="1212"/>
        <v>38736502184.360001</v>
      </c>
      <c r="L1193" s="307">
        <f t="shared" ref="L1193:Q1193" si="1252">+L1194</f>
        <v>0</v>
      </c>
      <c r="M1193" s="307">
        <f t="shared" si="1252"/>
        <v>1283574418</v>
      </c>
      <c r="N1193" s="307">
        <f t="shared" si="1252"/>
        <v>1283574418</v>
      </c>
      <c r="O1193" s="307">
        <f t="shared" si="1252"/>
        <v>1283574418</v>
      </c>
      <c r="P1193" s="307">
        <f t="shared" si="1252"/>
        <v>486000513.5</v>
      </c>
      <c r="Q1193" s="307">
        <f t="shared" si="1252"/>
        <v>1390250529</v>
      </c>
      <c r="R1193" s="296">
        <f t="shared" si="1213"/>
        <v>5726974296.5</v>
      </c>
      <c r="S1193" s="307">
        <f t="shared" ref="S1193:Z1193" si="1253">+S1194</f>
        <v>14880355610</v>
      </c>
      <c r="T1193" s="307">
        <f t="shared" si="1253"/>
        <v>2629329631.5</v>
      </c>
      <c r="U1193" s="307">
        <f t="shared" si="1253"/>
        <v>2585660182</v>
      </c>
      <c r="V1193" s="307">
        <f t="shared" si="1253"/>
        <v>0</v>
      </c>
      <c r="W1193" s="307">
        <f t="shared" si="1253"/>
        <v>0</v>
      </c>
      <c r="X1193" s="307">
        <f t="shared" si="1253"/>
        <v>0</v>
      </c>
      <c r="Y1193" s="307">
        <f t="shared" si="1253"/>
        <v>0</v>
      </c>
      <c r="Z1193" s="307">
        <f t="shared" si="1253"/>
        <v>0</v>
      </c>
      <c r="AA1193" s="311">
        <f t="shared" si="1214"/>
        <v>20095345423.5</v>
      </c>
      <c r="AB1193" s="311">
        <f t="shared" si="1215"/>
        <v>25822319720</v>
      </c>
      <c r="AC1193" s="36">
        <f t="shared" si="1216"/>
        <v>0.66661464675109083</v>
      </c>
    </row>
    <row r="1194" spans="1:29" s="79" customFormat="1" ht="31.5" x14ac:dyDescent="0.2">
      <c r="A1194" s="412"/>
      <c r="B1194" s="111" t="s">
        <v>273</v>
      </c>
      <c r="C1194" s="107" t="s">
        <v>157</v>
      </c>
      <c r="D1194" s="307">
        <f>SUM(D1195:D1200)</f>
        <v>35883219688.010002</v>
      </c>
      <c r="E1194" s="106">
        <f>SUM('ADICIONES  2018'!C1194:K1194)</f>
        <v>2853282496.3499999</v>
      </c>
      <c r="F1194" s="307">
        <f t="shared" ref="F1194" si="1254">SUM(F1195:F1200)</f>
        <v>0</v>
      </c>
      <c r="G1194" s="307">
        <f t="shared" ref="G1194:J1194" si="1255">SUM(G1195:G1200)</f>
        <v>0</v>
      </c>
      <c r="H1194" s="307">
        <f t="shared" si="1255"/>
        <v>0</v>
      </c>
      <c r="I1194" s="307">
        <f t="shared" si="1255"/>
        <v>0</v>
      </c>
      <c r="J1194" s="307">
        <f t="shared" si="1255"/>
        <v>0</v>
      </c>
      <c r="K1194" s="290">
        <f t="shared" si="1212"/>
        <v>38736502184.360001</v>
      </c>
      <c r="L1194" s="307">
        <f t="shared" ref="L1194:Q1194" si="1256">SUM(L1195:L1200)</f>
        <v>0</v>
      </c>
      <c r="M1194" s="307">
        <f t="shared" si="1256"/>
        <v>1283574418</v>
      </c>
      <c r="N1194" s="307">
        <f t="shared" si="1256"/>
        <v>1283574418</v>
      </c>
      <c r="O1194" s="307">
        <f t="shared" si="1256"/>
        <v>1283574418</v>
      </c>
      <c r="P1194" s="307">
        <f t="shared" si="1256"/>
        <v>486000513.5</v>
      </c>
      <c r="Q1194" s="307">
        <f t="shared" si="1256"/>
        <v>1390250529</v>
      </c>
      <c r="R1194" s="290">
        <f t="shared" si="1213"/>
        <v>5726974296.5</v>
      </c>
      <c r="S1194" s="307">
        <f t="shared" ref="S1194:Z1194" si="1257">SUM(S1195:S1200)</f>
        <v>14880355610</v>
      </c>
      <c r="T1194" s="307">
        <f t="shared" si="1257"/>
        <v>2629329631.5</v>
      </c>
      <c r="U1194" s="307">
        <f t="shared" si="1257"/>
        <v>2585660182</v>
      </c>
      <c r="V1194" s="307">
        <f t="shared" si="1257"/>
        <v>0</v>
      </c>
      <c r="W1194" s="307">
        <f t="shared" si="1257"/>
        <v>0</v>
      </c>
      <c r="X1194" s="307">
        <f t="shared" si="1257"/>
        <v>0</v>
      </c>
      <c r="Y1194" s="307">
        <f t="shared" si="1257"/>
        <v>0</v>
      </c>
      <c r="Z1194" s="307">
        <f t="shared" si="1257"/>
        <v>0</v>
      </c>
      <c r="AA1194" s="306">
        <f t="shared" si="1214"/>
        <v>20095345423.5</v>
      </c>
      <c r="AB1194" s="306">
        <f t="shared" si="1215"/>
        <v>25822319720</v>
      </c>
      <c r="AC1194" s="105">
        <f t="shared" si="1216"/>
        <v>0.66661464675109083</v>
      </c>
    </row>
    <row r="1195" spans="1:29" x14ac:dyDescent="0.2">
      <c r="B1195" s="97" t="s">
        <v>274</v>
      </c>
      <c r="C1195" s="98" t="s">
        <v>158</v>
      </c>
      <c r="D1195" s="308">
        <v>15554072385.530001</v>
      </c>
      <c r="E1195" s="291">
        <f>SUM('ADICIONES  2018'!C1195:K1195)</f>
        <v>0</v>
      </c>
      <c r="F1195" s="308"/>
      <c r="G1195" s="308"/>
      <c r="H1195" s="308"/>
      <c r="I1195" s="308"/>
      <c r="J1195" s="308"/>
      <c r="K1195" s="292">
        <f t="shared" si="1212"/>
        <v>15554072385.530001</v>
      </c>
      <c r="L1195" s="308">
        <v>0</v>
      </c>
      <c r="M1195" s="308">
        <v>1283574418</v>
      </c>
      <c r="N1195" s="308">
        <v>1283574418</v>
      </c>
      <c r="O1195" s="308">
        <v>1283574418</v>
      </c>
      <c r="P1195" s="308">
        <v>0</v>
      </c>
      <c r="Q1195" s="308">
        <v>1283574418</v>
      </c>
      <c r="R1195" s="292">
        <f t="shared" si="1213"/>
        <v>5134297672</v>
      </c>
      <c r="S1195" s="308">
        <v>2567148836</v>
      </c>
      <c r="T1195" s="308">
        <v>1283574418</v>
      </c>
      <c r="U1195" s="308">
        <v>1283574418</v>
      </c>
      <c r="V1195" s="308"/>
      <c r="W1195" s="308"/>
      <c r="X1195" s="308"/>
      <c r="Y1195" s="308"/>
      <c r="Z1195" s="308"/>
      <c r="AA1195" s="309">
        <f t="shared" si="1214"/>
        <v>5134297672</v>
      </c>
      <c r="AB1195" s="309">
        <f t="shared" si="1215"/>
        <v>10268595344</v>
      </c>
      <c r="AC1195" s="37">
        <f t="shared" si="1216"/>
        <v>0.66018693300880515</v>
      </c>
    </row>
    <row r="1196" spans="1:29" ht="57" x14ac:dyDescent="0.2">
      <c r="B1196" s="97" t="s">
        <v>275</v>
      </c>
      <c r="C1196" s="98" t="s">
        <v>159</v>
      </c>
      <c r="D1196" s="308">
        <v>15690847119.65</v>
      </c>
      <c r="E1196" s="291">
        <f>SUM('ADICIONES  2018'!C1196:K1196)</f>
        <v>0</v>
      </c>
      <c r="F1196" s="308"/>
      <c r="G1196" s="308"/>
      <c r="H1196" s="308"/>
      <c r="I1196" s="308"/>
      <c r="J1196" s="308"/>
      <c r="K1196" s="292">
        <f t="shared" si="1212"/>
        <v>15690847119.65</v>
      </c>
      <c r="L1196" s="308">
        <v>0</v>
      </c>
      <c r="M1196" s="308">
        <v>0</v>
      </c>
      <c r="N1196" s="308">
        <v>0</v>
      </c>
      <c r="O1196" s="308">
        <v>0</v>
      </c>
      <c r="P1196" s="308">
        <v>0</v>
      </c>
      <c r="Q1196" s="308">
        <v>0</v>
      </c>
      <c r="R1196" s="292">
        <f t="shared" si="1213"/>
        <v>0</v>
      </c>
      <c r="S1196" s="308">
        <v>9459538119</v>
      </c>
      <c r="T1196" s="308">
        <v>1269784568</v>
      </c>
      <c r="U1196" s="308">
        <v>1269784568</v>
      </c>
      <c r="V1196" s="308"/>
      <c r="W1196" s="308"/>
      <c r="X1196" s="308"/>
      <c r="Y1196" s="308"/>
      <c r="Z1196" s="308"/>
      <c r="AA1196" s="309">
        <f t="shared" si="1214"/>
        <v>11999107255</v>
      </c>
      <c r="AB1196" s="309">
        <f t="shared" si="1215"/>
        <v>11999107255</v>
      </c>
      <c r="AC1196" s="37">
        <f t="shared" si="1216"/>
        <v>0.76472016861175385</v>
      </c>
    </row>
    <row r="1197" spans="1:29" ht="57" x14ac:dyDescent="0.2">
      <c r="B1197" s="97" t="s">
        <v>275</v>
      </c>
      <c r="C1197" s="98" t="s">
        <v>159</v>
      </c>
      <c r="D1197" s="308">
        <v>0</v>
      </c>
      <c r="E1197" s="291">
        <f>SUM('ADICIONES  2018'!C1197:K1197)</f>
        <v>2735668655</v>
      </c>
      <c r="F1197" s="308"/>
      <c r="G1197" s="308"/>
      <c r="H1197" s="308"/>
      <c r="I1197" s="308"/>
      <c r="J1197" s="308"/>
      <c r="K1197" s="292">
        <f t="shared" si="1212"/>
        <v>2735668655</v>
      </c>
      <c r="L1197" s="308">
        <v>0</v>
      </c>
      <c r="M1197" s="308">
        <v>0</v>
      </c>
      <c r="N1197" s="308">
        <v>0</v>
      </c>
      <c r="O1197" s="308">
        <v>0</v>
      </c>
      <c r="P1197" s="308">
        <v>0</v>
      </c>
      <c r="Q1197" s="308">
        <v>0</v>
      </c>
      <c r="R1197" s="292">
        <f t="shared" si="1213"/>
        <v>0</v>
      </c>
      <c r="S1197" s="308">
        <v>2735668655</v>
      </c>
      <c r="T1197" s="308">
        <v>0</v>
      </c>
      <c r="U1197" s="308">
        <v>0</v>
      </c>
      <c r="V1197" s="308"/>
      <c r="W1197" s="308"/>
      <c r="X1197" s="308"/>
      <c r="Y1197" s="308"/>
      <c r="Z1197" s="308"/>
      <c r="AA1197" s="309">
        <f t="shared" si="1214"/>
        <v>2735668655</v>
      </c>
      <c r="AB1197" s="309">
        <f t="shared" si="1215"/>
        <v>2735668655</v>
      </c>
      <c r="AC1197" s="37">
        <f t="shared" si="1216"/>
        <v>1</v>
      </c>
    </row>
    <row r="1198" spans="1:29" ht="57" x14ac:dyDescent="0.2">
      <c r="B1198" s="97" t="s">
        <v>275</v>
      </c>
      <c r="C1198" s="98" t="s">
        <v>159</v>
      </c>
      <c r="D1198" s="308"/>
      <c r="E1198" s="291">
        <f>SUM('ADICIONES  2018'!C1198:K1198)</f>
        <v>117613841.34999999</v>
      </c>
      <c r="F1198" s="308"/>
      <c r="G1198" s="308"/>
      <c r="H1198" s="308"/>
      <c r="I1198" s="308"/>
      <c r="J1198" s="308"/>
      <c r="K1198" s="292">
        <f t="shared" si="1212"/>
        <v>117613841.34999999</v>
      </c>
      <c r="L1198" s="308"/>
      <c r="M1198" s="308"/>
      <c r="N1198" s="308"/>
      <c r="O1198" s="308">
        <v>0</v>
      </c>
      <c r="P1198" s="308">
        <v>0</v>
      </c>
      <c r="Q1198" s="308">
        <v>0</v>
      </c>
      <c r="R1198" s="292">
        <f t="shared" si="1213"/>
        <v>0</v>
      </c>
      <c r="S1198" s="308">
        <v>0</v>
      </c>
      <c r="T1198" s="308">
        <v>0</v>
      </c>
      <c r="U1198" s="308">
        <v>0</v>
      </c>
      <c r="V1198" s="308"/>
      <c r="W1198" s="308"/>
      <c r="X1198" s="308"/>
      <c r="Y1198" s="308"/>
      <c r="Z1198" s="308"/>
      <c r="AA1198" s="309">
        <f t="shared" ref="AA1198" si="1258">SUM(S1198:Z1198)</f>
        <v>0</v>
      </c>
      <c r="AB1198" s="309">
        <f t="shared" si="1215"/>
        <v>0</v>
      </c>
      <c r="AC1198" s="37">
        <f t="shared" si="1216"/>
        <v>0</v>
      </c>
    </row>
    <row r="1199" spans="1:29" s="21" customFormat="1" ht="60" hidden="1" x14ac:dyDescent="0.2">
      <c r="A1199" s="92"/>
      <c r="B1199" s="97" t="s">
        <v>275</v>
      </c>
      <c r="C1199" s="114" t="s">
        <v>159</v>
      </c>
      <c r="D1199" s="308">
        <v>0</v>
      </c>
      <c r="E1199" s="291">
        <f>SUM('ADICIONES  2018'!C1199:K1199)</f>
        <v>0</v>
      </c>
      <c r="F1199" s="308"/>
      <c r="G1199" s="308"/>
      <c r="H1199" s="308"/>
      <c r="I1199" s="308"/>
      <c r="J1199" s="308"/>
      <c r="K1199" s="294">
        <f t="shared" si="1212"/>
        <v>0</v>
      </c>
      <c r="L1199" s="308">
        <v>0</v>
      </c>
      <c r="M1199" s="308">
        <v>0</v>
      </c>
      <c r="N1199" s="308">
        <v>0</v>
      </c>
      <c r="O1199" s="308">
        <v>0</v>
      </c>
      <c r="P1199" s="308">
        <v>0</v>
      </c>
      <c r="Q1199" s="308">
        <v>0</v>
      </c>
      <c r="R1199" s="294">
        <f t="shared" si="1213"/>
        <v>0</v>
      </c>
      <c r="S1199" s="308">
        <v>0</v>
      </c>
      <c r="T1199" s="308">
        <v>0</v>
      </c>
      <c r="U1199" s="308">
        <v>0</v>
      </c>
      <c r="V1199" s="308"/>
      <c r="W1199" s="308"/>
      <c r="X1199" s="308"/>
      <c r="Y1199" s="308"/>
      <c r="Z1199" s="308"/>
      <c r="AA1199" s="310">
        <f t="shared" si="1214"/>
        <v>0</v>
      </c>
      <c r="AB1199" s="310">
        <f t="shared" si="1215"/>
        <v>0</v>
      </c>
      <c r="AC1199" s="115" t="e">
        <f t="shared" si="1216"/>
        <v>#DIV/0!</v>
      </c>
    </row>
    <row r="1200" spans="1:29" ht="42.75" x14ac:dyDescent="0.2">
      <c r="B1200" s="97" t="s">
        <v>276</v>
      </c>
      <c r="C1200" s="98" t="s">
        <v>160</v>
      </c>
      <c r="D1200" s="312">
        <v>4638300182.8299999</v>
      </c>
      <c r="E1200" s="291">
        <f>SUM('ADICIONES  2018'!C1200:K1200)</f>
        <v>0</v>
      </c>
      <c r="F1200" s="312"/>
      <c r="G1200" s="312"/>
      <c r="H1200" s="312"/>
      <c r="I1200" s="312"/>
      <c r="J1200" s="312"/>
      <c r="K1200" s="292">
        <f t="shared" si="1212"/>
        <v>4638300182.8299999</v>
      </c>
      <c r="L1200" s="312">
        <v>0</v>
      </c>
      <c r="M1200" s="312">
        <v>0</v>
      </c>
      <c r="N1200" s="312">
        <v>0</v>
      </c>
      <c r="O1200" s="312">
        <v>0</v>
      </c>
      <c r="P1200" s="312">
        <v>486000513.5</v>
      </c>
      <c r="Q1200" s="312">
        <v>106676111</v>
      </c>
      <c r="R1200" s="292">
        <f t="shared" si="1213"/>
        <v>592676624.5</v>
      </c>
      <c r="S1200" s="312">
        <v>118000000</v>
      </c>
      <c r="T1200" s="312">
        <v>75970645.5</v>
      </c>
      <c r="U1200" s="312">
        <v>32301196</v>
      </c>
      <c r="V1200" s="312"/>
      <c r="W1200" s="312"/>
      <c r="X1200" s="312"/>
      <c r="Y1200" s="312"/>
      <c r="Z1200" s="312"/>
      <c r="AA1200" s="309">
        <f t="shared" si="1214"/>
        <v>226271841.5</v>
      </c>
      <c r="AB1200" s="309">
        <f t="shared" si="1215"/>
        <v>818948466</v>
      </c>
      <c r="AC1200" s="37">
        <f t="shared" si="1216"/>
        <v>0.1765621960026591</v>
      </c>
    </row>
    <row r="1201" spans="1:29" s="79" customFormat="1" ht="47.25" x14ac:dyDescent="0.2">
      <c r="A1201" s="412"/>
      <c r="B1201" s="111" t="s">
        <v>277</v>
      </c>
      <c r="C1201" s="107" t="s">
        <v>278</v>
      </c>
      <c r="D1201" s="307">
        <f>+D1202</f>
        <v>600177291.32000005</v>
      </c>
      <c r="E1201" s="106">
        <f>SUM('ADICIONES  2018'!C1201:K1201)</f>
        <v>0</v>
      </c>
      <c r="F1201" s="307">
        <f t="shared" ref="F1201:J1201" si="1259">+F1202</f>
        <v>0</v>
      </c>
      <c r="G1201" s="307">
        <f t="shared" si="1259"/>
        <v>0</v>
      </c>
      <c r="H1201" s="307">
        <f t="shared" si="1259"/>
        <v>0</v>
      </c>
      <c r="I1201" s="307">
        <f t="shared" si="1259"/>
        <v>0</v>
      </c>
      <c r="J1201" s="307">
        <f t="shared" si="1259"/>
        <v>0</v>
      </c>
      <c r="K1201" s="290">
        <f t="shared" si="1212"/>
        <v>600177291.32000005</v>
      </c>
      <c r="L1201" s="307">
        <f t="shared" ref="L1201:Q1201" si="1260">+L1202</f>
        <v>77782296</v>
      </c>
      <c r="M1201" s="307">
        <f t="shared" si="1260"/>
        <v>0</v>
      </c>
      <c r="N1201" s="307">
        <f t="shared" si="1260"/>
        <v>0</v>
      </c>
      <c r="O1201" s="307">
        <f t="shared" si="1260"/>
        <v>0</v>
      </c>
      <c r="P1201" s="307">
        <f t="shared" si="1260"/>
        <v>0</v>
      </c>
      <c r="Q1201" s="307">
        <f t="shared" si="1260"/>
        <v>0</v>
      </c>
      <c r="R1201" s="290">
        <f t="shared" si="1213"/>
        <v>77782296</v>
      </c>
      <c r="S1201" s="307">
        <f t="shared" ref="S1201:Z1201" si="1261">+S1202</f>
        <v>0</v>
      </c>
      <c r="T1201" s="307">
        <f t="shared" si="1261"/>
        <v>97301098</v>
      </c>
      <c r="U1201" s="307">
        <f t="shared" si="1261"/>
        <v>0</v>
      </c>
      <c r="V1201" s="307">
        <f t="shared" si="1261"/>
        <v>0</v>
      </c>
      <c r="W1201" s="307">
        <f t="shared" si="1261"/>
        <v>0</v>
      </c>
      <c r="X1201" s="307">
        <f t="shared" si="1261"/>
        <v>0</v>
      </c>
      <c r="Y1201" s="307">
        <f t="shared" si="1261"/>
        <v>0</v>
      </c>
      <c r="Z1201" s="307">
        <f t="shared" si="1261"/>
        <v>0</v>
      </c>
      <c r="AA1201" s="306">
        <f t="shared" si="1214"/>
        <v>97301098</v>
      </c>
      <c r="AB1201" s="306">
        <f t="shared" si="1215"/>
        <v>175083394</v>
      </c>
      <c r="AC1201" s="105">
        <f t="shared" si="1216"/>
        <v>0.29171945778709873</v>
      </c>
    </row>
    <row r="1202" spans="1:29" s="79" customFormat="1" ht="31.5" x14ac:dyDescent="0.2">
      <c r="A1202" s="412"/>
      <c r="B1202" s="111" t="s">
        <v>279</v>
      </c>
      <c r="C1202" s="107" t="s">
        <v>140</v>
      </c>
      <c r="D1202" s="307">
        <f>SUM(D1203:D1204)</f>
        <v>600177291.32000005</v>
      </c>
      <c r="E1202" s="106">
        <f>SUM('ADICIONES  2018'!C1202:K1202)</f>
        <v>0</v>
      </c>
      <c r="F1202" s="307">
        <f t="shared" ref="F1202" si="1262">SUM(F1203:F1204)</f>
        <v>0</v>
      </c>
      <c r="G1202" s="307">
        <f t="shared" ref="G1202:J1202" si="1263">SUM(G1203:G1204)</f>
        <v>0</v>
      </c>
      <c r="H1202" s="307">
        <f t="shared" si="1263"/>
        <v>0</v>
      </c>
      <c r="I1202" s="307">
        <f t="shared" si="1263"/>
        <v>0</v>
      </c>
      <c r="J1202" s="307">
        <f t="shared" si="1263"/>
        <v>0</v>
      </c>
      <c r="K1202" s="290">
        <f t="shared" si="1212"/>
        <v>600177291.32000005</v>
      </c>
      <c r="L1202" s="307">
        <f t="shared" ref="L1202:Q1202" si="1264">SUM(L1203:L1204)</f>
        <v>77782296</v>
      </c>
      <c r="M1202" s="307">
        <f t="shared" si="1264"/>
        <v>0</v>
      </c>
      <c r="N1202" s="307">
        <f t="shared" si="1264"/>
        <v>0</v>
      </c>
      <c r="O1202" s="307">
        <f t="shared" si="1264"/>
        <v>0</v>
      </c>
      <c r="P1202" s="307">
        <f t="shared" si="1264"/>
        <v>0</v>
      </c>
      <c r="Q1202" s="307">
        <f t="shared" si="1264"/>
        <v>0</v>
      </c>
      <c r="R1202" s="290">
        <f t="shared" si="1213"/>
        <v>77782296</v>
      </c>
      <c r="S1202" s="307">
        <f t="shared" ref="S1202:Z1202" si="1265">SUM(S1203:S1204)</f>
        <v>0</v>
      </c>
      <c r="T1202" s="307">
        <f t="shared" si="1265"/>
        <v>97301098</v>
      </c>
      <c r="U1202" s="307">
        <f t="shared" si="1265"/>
        <v>0</v>
      </c>
      <c r="V1202" s="307">
        <f t="shared" si="1265"/>
        <v>0</v>
      </c>
      <c r="W1202" s="307">
        <f t="shared" si="1265"/>
        <v>0</v>
      </c>
      <c r="X1202" s="307">
        <f t="shared" si="1265"/>
        <v>0</v>
      </c>
      <c r="Y1202" s="307">
        <f t="shared" si="1265"/>
        <v>0</v>
      </c>
      <c r="Z1202" s="307">
        <f t="shared" si="1265"/>
        <v>0</v>
      </c>
      <c r="AA1202" s="306">
        <f t="shared" si="1214"/>
        <v>97301098</v>
      </c>
      <c r="AB1202" s="306">
        <f t="shared" si="1215"/>
        <v>175083394</v>
      </c>
      <c r="AC1202" s="105">
        <f t="shared" si="1216"/>
        <v>0.29171945778709873</v>
      </c>
    </row>
    <row r="1203" spans="1:29" s="21" customFormat="1" x14ac:dyDescent="0.2">
      <c r="A1203" s="92"/>
      <c r="B1203" s="113" t="s">
        <v>280</v>
      </c>
      <c r="C1203" s="114" t="s">
        <v>134</v>
      </c>
      <c r="D1203" s="308">
        <v>361381122.55000001</v>
      </c>
      <c r="E1203" s="291">
        <f>SUM('ADICIONES  2018'!C1203:K1203)</f>
        <v>0</v>
      </c>
      <c r="F1203" s="308"/>
      <c r="G1203" s="308"/>
      <c r="H1203" s="308"/>
      <c r="I1203" s="308"/>
      <c r="J1203" s="308"/>
      <c r="K1203" s="294">
        <f t="shared" si="1212"/>
        <v>361381122.55000001</v>
      </c>
      <c r="L1203" s="308">
        <v>0</v>
      </c>
      <c r="M1203" s="308"/>
      <c r="N1203" s="308">
        <v>0</v>
      </c>
      <c r="O1203" s="308"/>
      <c r="P1203" s="308"/>
      <c r="Q1203" s="308"/>
      <c r="R1203" s="294">
        <f t="shared" si="1213"/>
        <v>0</v>
      </c>
      <c r="S1203" s="308"/>
      <c r="T1203" s="308">
        <v>97301098</v>
      </c>
      <c r="U1203" s="308">
        <v>0</v>
      </c>
      <c r="V1203" s="308"/>
      <c r="W1203" s="308"/>
      <c r="X1203" s="308"/>
      <c r="Y1203" s="308"/>
      <c r="Z1203" s="308"/>
      <c r="AA1203" s="310">
        <f t="shared" si="1214"/>
        <v>97301098</v>
      </c>
      <c r="AB1203" s="310">
        <f t="shared" si="1215"/>
        <v>97301098</v>
      </c>
      <c r="AC1203" s="115">
        <f t="shared" si="1216"/>
        <v>0.26924787137030826</v>
      </c>
    </row>
    <row r="1204" spans="1:29" s="21" customFormat="1" x14ac:dyDescent="0.2">
      <c r="A1204" s="92"/>
      <c r="B1204" s="113" t="s">
        <v>280</v>
      </c>
      <c r="C1204" s="114" t="s">
        <v>134</v>
      </c>
      <c r="D1204" s="308">
        <v>238796168.77000001</v>
      </c>
      <c r="E1204" s="291">
        <f>SUM('ADICIONES  2018'!C1204:K1204)</f>
        <v>0</v>
      </c>
      <c r="F1204" s="308"/>
      <c r="G1204" s="308"/>
      <c r="H1204" s="308"/>
      <c r="I1204" s="308"/>
      <c r="J1204" s="308"/>
      <c r="K1204" s="294">
        <f t="shared" si="1212"/>
        <v>238796168.77000001</v>
      </c>
      <c r="L1204" s="308">
        <v>77782296</v>
      </c>
      <c r="M1204" s="308"/>
      <c r="N1204" s="308">
        <v>0</v>
      </c>
      <c r="O1204" s="308"/>
      <c r="P1204" s="308"/>
      <c r="Q1204" s="308"/>
      <c r="R1204" s="294">
        <f t="shared" si="1213"/>
        <v>77782296</v>
      </c>
      <c r="S1204" s="308"/>
      <c r="T1204" s="308">
        <v>0</v>
      </c>
      <c r="U1204" s="308">
        <v>0</v>
      </c>
      <c r="V1204" s="308"/>
      <c r="W1204" s="308"/>
      <c r="X1204" s="308"/>
      <c r="Y1204" s="308"/>
      <c r="Z1204" s="308"/>
      <c r="AA1204" s="310">
        <f t="shared" si="1214"/>
        <v>0</v>
      </c>
      <c r="AB1204" s="310">
        <f t="shared" si="1215"/>
        <v>77782296</v>
      </c>
      <c r="AC1204" s="115">
        <f t="shared" si="1216"/>
        <v>0.32572673339209701</v>
      </c>
    </row>
    <row r="1205" spans="1:29" s="79" customFormat="1" ht="30" x14ac:dyDescent="0.2">
      <c r="A1205" s="412"/>
      <c r="B1205" s="111" t="s">
        <v>281</v>
      </c>
      <c r="C1205" s="100" t="s">
        <v>161</v>
      </c>
      <c r="D1205" s="307">
        <f>+D1206</f>
        <v>3439033589.9499998</v>
      </c>
      <c r="E1205" s="106">
        <f>SUM('ADICIONES  2018'!C1205:K1205)</f>
        <v>19417910868</v>
      </c>
      <c r="F1205" s="307">
        <f t="shared" ref="F1205:J1205" si="1266">+F1206</f>
        <v>0</v>
      </c>
      <c r="G1205" s="307">
        <f t="shared" si="1266"/>
        <v>0</v>
      </c>
      <c r="H1205" s="307">
        <f t="shared" si="1266"/>
        <v>0</v>
      </c>
      <c r="I1205" s="307">
        <f t="shared" si="1266"/>
        <v>0</v>
      </c>
      <c r="J1205" s="307">
        <f t="shared" si="1266"/>
        <v>0</v>
      </c>
      <c r="K1205" s="290">
        <f t="shared" si="1212"/>
        <v>22856944457.950001</v>
      </c>
      <c r="L1205" s="307">
        <f t="shared" ref="L1205:Q1205" si="1267">+L1206</f>
        <v>0</v>
      </c>
      <c r="M1205" s="307">
        <f t="shared" si="1267"/>
        <v>0</v>
      </c>
      <c r="N1205" s="307">
        <f t="shared" si="1267"/>
        <v>0</v>
      </c>
      <c r="O1205" s="307">
        <f t="shared" si="1267"/>
        <v>3214528378</v>
      </c>
      <c r="P1205" s="307">
        <f t="shared" si="1267"/>
        <v>17524000000</v>
      </c>
      <c r="Q1205" s="307">
        <f t="shared" si="1267"/>
        <v>0</v>
      </c>
      <c r="R1205" s="290">
        <f t="shared" si="1213"/>
        <v>20738528378</v>
      </c>
      <c r="S1205" s="307">
        <f t="shared" ref="S1205:Z1205" si="1268">+S1206</f>
        <v>782869450</v>
      </c>
      <c r="T1205" s="307">
        <f t="shared" si="1268"/>
        <v>918980336</v>
      </c>
      <c r="U1205" s="307">
        <f t="shared" si="1268"/>
        <v>187967770</v>
      </c>
      <c r="V1205" s="307">
        <f t="shared" si="1268"/>
        <v>0</v>
      </c>
      <c r="W1205" s="307">
        <f t="shared" si="1268"/>
        <v>0</v>
      </c>
      <c r="X1205" s="307">
        <f t="shared" si="1268"/>
        <v>0</v>
      </c>
      <c r="Y1205" s="307">
        <f t="shared" si="1268"/>
        <v>0</v>
      </c>
      <c r="Z1205" s="307">
        <f t="shared" si="1268"/>
        <v>0</v>
      </c>
      <c r="AA1205" s="306">
        <f t="shared" si="1214"/>
        <v>1889817556</v>
      </c>
      <c r="AB1205" s="306">
        <f t="shared" si="1215"/>
        <v>22628345934</v>
      </c>
      <c r="AC1205" s="105">
        <f t="shared" si="1216"/>
        <v>0.98999872776649767</v>
      </c>
    </row>
    <row r="1206" spans="1:29" s="79" customFormat="1" ht="15.75" x14ac:dyDescent="0.2">
      <c r="A1206" s="412"/>
      <c r="B1206" s="111" t="s">
        <v>282</v>
      </c>
      <c r="C1206" s="100" t="s">
        <v>162</v>
      </c>
      <c r="D1206" s="307">
        <f>+D1207+D1228</f>
        <v>3439033589.9499998</v>
      </c>
      <c r="E1206" s="106">
        <f>SUM('ADICIONES  2018'!C1206:K1206)</f>
        <v>19417910868</v>
      </c>
      <c r="F1206" s="307">
        <f t="shared" ref="F1206:J1206" si="1269">+F1207+F1228</f>
        <v>0</v>
      </c>
      <c r="G1206" s="307">
        <f t="shared" si="1269"/>
        <v>0</v>
      </c>
      <c r="H1206" s="307">
        <f t="shared" si="1269"/>
        <v>0</v>
      </c>
      <c r="I1206" s="307">
        <f t="shared" si="1269"/>
        <v>0</v>
      </c>
      <c r="J1206" s="307">
        <f t="shared" si="1269"/>
        <v>0</v>
      </c>
      <c r="K1206" s="290">
        <f t="shared" si="1212"/>
        <v>22856944457.950001</v>
      </c>
      <c r="L1206" s="307">
        <f t="shared" ref="L1206:Q1206" si="1270">+L1207+L1228</f>
        <v>0</v>
      </c>
      <c r="M1206" s="307">
        <f t="shared" si="1270"/>
        <v>0</v>
      </c>
      <c r="N1206" s="307">
        <f t="shared" si="1270"/>
        <v>0</v>
      </c>
      <c r="O1206" s="307">
        <f t="shared" si="1270"/>
        <v>3214528378</v>
      </c>
      <c r="P1206" s="307">
        <f t="shared" si="1270"/>
        <v>17524000000</v>
      </c>
      <c r="Q1206" s="307">
        <f t="shared" si="1270"/>
        <v>0</v>
      </c>
      <c r="R1206" s="290">
        <f t="shared" si="1213"/>
        <v>20738528378</v>
      </c>
      <c r="S1206" s="307">
        <f t="shared" ref="S1206:Z1206" si="1271">+S1207+S1228</f>
        <v>782869450</v>
      </c>
      <c r="T1206" s="307">
        <f t="shared" si="1271"/>
        <v>918980336</v>
      </c>
      <c r="U1206" s="307">
        <f t="shared" si="1271"/>
        <v>187967770</v>
      </c>
      <c r="V1206" s="307">
        <f t="shared" si="1271"/>
        <v>0</v>
      </c>
      <c r="W1206" s="307">
        <f t="shared" si="1271"/>
        <v>0</v>
      </c>
      <c r="X1206" s="307">
        <f t="shared" si="1271"/>
        <v>0</v>
      </c>
      <c r="Y1206" s="307">
        <f t="shared" si="1271"/>
        <v>0</v>
      </c>
      <c r="Z1206" s="307">
        <f t="shared" si="1271"/>
        <v>0</v>
      </c>
      <c r="AA1206" s="306">
        <f t="shared" si="1214"/>
        <v>1889817556</v>
      </c>
      <c r="AB1206" s="306">
        <f t="shared" si="1215"/>
        <v>22628345934</v>
      </c>
      <c r="AC1206" s="105">
        <f t="shared" si="1216"/>
        <v>0.98999872776649767</v>
      </c>
    </row>
    <row r="1207" spans="1:29" s="79" customFormat="1" ht="47.25" x14ac:dyDescent="0.2">
      <c r="A1207" s="412"/>
      <c r="B1207" s="111" t="s">
        <v>283</v>
      </c>
      <c r="C1207" s="107" t="s">
        <v>284</v>
      </c>
      <c r="D1207" s="307">
        <f>+D1208+D1217+D1220</f>
        <v>3439033589.9499998</v>
      </c>
      <c r="E1207" s="106">
        <f>SUM('ADICIONES  2018'!C1207:K1207)</f>
        <v>18324000000</v>
      </c>
      <c r="F1207" s="307">
        <f t="shared" ref="F1207:J1207" si="1272">+F1208+F1217+F1220</f>
        <v>0</v>
      </c>
      <c r="G1207" s="307">
        <f t="shared" si="1272"/>
        <v>0</v>
      </c>
      <c r="H1207" s="307">
        <f t="shared" si="1272"/>
        <v>0</v>
      </c>
      <c r="I1207" s="307">
        <f t="shared" si="1272"/>
        <v>0</v>
      </c>
      <c r="J1207" s="307">
        <f t="shared" si="1272"/>
        <v>0</v>
      </c>
      <c r="K1207" s="290">
        <f t="shared" si="1212"/>
        <v>21763033589.950001</v>
      </c>
      <c r="L1207" s="307">
        <f t="shared" ref="L1207:Q1207" si="1273">+L1208+L1217+L1220</f>
        <v>0</v>
      </c>
      <c r="M1207" s="307">
        <f t="shared" si="1273"/>
        <v>0</v>
      </c>
      <c r="N1207" s="307">
        <f t="shared" si="1273"/>
        <v>0</v>
      </c>
      <c r="O1207" s="307">
        <f t="shared" si="1273"/>
        <v>2120617510</v>
      </c>
      <c r="P1207" s="307">
        <f t="shared" si="1273"/>
        <v>17524000000</v>
      </c>
      <c r="Q1207" s="307">
        <f t="shared" si="1273"/>
        <v>0</v>
      </c>
      <c r="R1207" s="290">
        <f t="shared" si="1213"/>
        <v>19644617510</v>
      </c>
      <c r="S1207" s="307">
        <f t="shared" ref="S1207:Z1207" si="1274">+S1208+S1217+S1220</f>
        <v>782869450</v>
      </c>
      <c r="T1207" s="307">
        <f t="shared" si="1274"/>
        <v>918980336</v>
      </c>
      <c r="U1207" s="307">
        <f t="shared" si="1274"/>
        <v>187967770</v>
      </c>
      <c r="V1207" s="307">
        <f t="shared" si="1274"/>
        <v>0</v>
      </c>
      <c r="W1207" s="307">
        <f t="shared" si="1274"/>
        <v>0</v>
      </c>
      <c r="X1207" s="307">
        <f t="shared" si="1274"/>
        <v>0</v>
      </c>
      <c r="Y1207" s="307">
        <f t="shared" si="1274"/>
        <v>0</v>
      </c>
      <c r="Z1207" s="307">
        <f t="shared" si="1274"/>
        <v>0</v>
      </c>
      <c r="AA1207" s="306">
        <f t="shared" ref="AA1207:AA1239" si="1275">SUM(S1207:Z1207)</f>
        <v>1889817556</v>
      </c>
      <c r="AB1207" s="306">
        <f t="shared" si="1215"/>
        <v>21534435066</v>
      </c>
      <c r="AC1207" s="105">
        <f t="shared" si="1216"/>
        <v>0.98949601750118299</v>
      </c>
    </row>
    <row r="1208" spans="1:29" s="79" customFormat="1" ht="31.5" x14ac:dyDescent="0.2">
      <c r="A1208" s="412"/>
      <c r="B1208" s="111" t="s">
        <v>285</v>
      </c>
      <c r="C1208" s="107" t="s">
        <v>155</v>
      </c>
      <c r="D1208" s="307">
        <f>+D1209</f>
        <v>1860908789.95</v>
      </c>
      <c r="E1208" s="106">
        <f>SUM('ADICIONES  2018'!C1208:K1208)</f>
        <v>0</v>
      </c>
      <c r="F1208" s="307">
        <f t="shared" ref="F1208:J1208" si="1276">+F1209</f>
        <v>0</v>
      </c>
      <c r="G1208" s="307">
        <f t="shared" si="1276"/>
        <v>0</v>
      </c>
      <c r="H1208" s="307">
        <f t="shared" si="1276"/>
        <v>0</v>
      </c>
      <c r="I1208" s="307">
        <f t="shared" si="1276"/>
        <v>0</v>
      </c>
      <c r="J1208" s="307">
        <f t="shared" si="1276"/>
        <v>0</v>
      </c>
      <c r="K1208" s="290">
        <f t="shared" si="1212"/>
        <v>1860908789.95</v>
      </c>
      <c r="L1208" s="307">
        <f t="shared" ref="L1208:Q1208" si="1277">+L1209</f>
        <v>0</v>
      </c>
      <c r="M1208" s="307">
        <f t="shared" si="1277"/>
        <v>0</v>
      </c>
      <c r="N1208" s="307">
        <f t="shared" si="1277"/>
        <v>0</v>
      </c>
      <c r="O1208" s="307">
        <f t="shared" si="1277"/>
        <v>487388550</v>
      </c>
      <c r="P1208" s="307">
        <f t="shared" si="1277"/>
        <v>0</v>
      </c>
      <c r="Q1208" s="307">
        <f t="shared" si="1277"/>
        <v>0</v>
      </c>
      <c r="R1208" s="290">
        <f t="shared" si="1213"/>
        <v>487388550</v>
      </c>
      <c r="S1208" s="307">
        <f t="shared" ref="S1208:Z1208" si="1278">+S1209</f>
        <v>782869450</v>
      </c>
      <c r="T1208" s="307">
        <f t="shared" si="1278"/>
        <v>118980336</v>
      </c>
      <c r="U1208" s="307">
        <f t="shared" si="1278"/>
        <v>187967770</v>
      </c>
      <c r="V1208" s="307">
        <f t="shared" si="1278"/>
        <v>0</v>
      </c>
      <c r="W1208" s="307">
        <f t="shared" si="1278"/>
        <v>0</v>
      </c>
      <c r="X1208" s="307">
        <f t="shared" si="1278"/>
        <v>0</v>
      </c>
      <c r="Y1208" s="307">
        <f t="shared" si="1278"/>
        <v>0</v>
      </c>
      <c r="Z1208" s="307">
        <f t="shared" si="1278"/>
        <v>0</v>
      </c>
      <c r="AA1208" s="306">
        <f t="shared" si="1275"/>
        <v>1089817556</v>
      </c>
      <c r="AB1208" s="306">
        <f t="shared" si="1215"/>
        <v>1577206106</v>
      </c>
      <c r="AC1208" s="105">
        <f t="shared" si="1216"/>
        <v>0.84754616374420866</v>
      </c>
    </row>
    <row r="1209" spans="1:29" s="79" customFormat="1" ht="47.25" x14ac:dyDescent="0.2">
      <c r="A1209" s="412"/>
      <c r="B1209" s="111" t="s">
        <v>286</v>
      </c>
      <c r="C1209" s="107" t="s">
        <v>163</v>
      </c>
      <c r="D1209" s="307">
        <f>SUM(D1210:D1216)</f>
        <v>1860908789.95</v>
      </c>
      <c r="E1209" s="106">
        <f>SUM('ADICIONES  2018'!C1209:K1209)</f>
        <v>0</v>
      </c>
      <c r="F1209" s="307">
        <f t="shared" ref="F1209" si="1279">SUM(F1210:F1216)</f>
        <v>0</v>
      </c>
      <c r="G1209" s="307">
        <f t="shared" ref="G1209:J1209" si="1280">SUM(G1210:G1216)</f>
        <v>0</v>
      </c>
      <c r="H1209" s="307">
        <f t="shared" si="1280"/>
        <v>0</v>
      </c>
      <c r="I1209" s="307">
        <f t="shared" si="1280"/>
        <v>0</v>
      </c>
      <c r="J1209" s="307">
        <f t="shared" si="1280"/>
        <v>0</v>
      </c>
      <c r="K1209" s="290">
        <f t="shared" si="1212"/>
        <v>1860908789.95</v>
      </c>
      <c r="L1209" s="307">
        <f t="shared" ref="L1209:Q1209" si="1281">SUM(L1210:L1216)</f>
        <v>0</v>
      </c>
      <c r="M1209" s="307">
        <f t="shared" si="1281"/>
        <v>0</v>
      </c>
      <c r="N1209" s="307">
        <f t="shared" si="1281"/>
        <v>0</v>
      </c>
      <c r="O1209" s="307">
        <f t="shared" si="1281"/>
        <v>487388550</v>
      </c>
      <c r="P1209" s="307">
        <f t="shared" si="1281"/>
        <v>0</v>
      </c>
      <c r="Q1209" s="307">
        <f t="shared" si="1281"/>
        <v>0</v>
      </c>
      <c r="R1209" s="290">
        <f t="shared" si="1213"/>
        <v>487388550</v>
      </c>
      <c r="S1209" s="307">
        <f t="shared" ref="S1209:Z1209" si="1282">SUM(S1210:S1216)</f>
        <v>782869450</v>
      </c>
      <c r="T1209" s="307">
        <f t="shared" si="1282"/>
        <v>118980336</v>
      </c>
      <c r="U1209" s="307">
        <f t="shared" si="1282"/>
        <v>187967770</v>
      </c>
      <c r="V1209" s="307">
        <f t="shared" si="1282"/>
        <v>0</v>
      </c>
      <c r="W1209" s="307">
        <f t="shared" si="1282"/>
        <v>0</v>
      </c>
      <c r="X1209" s="307">
        <f t="shared" si="1282"/>
        <v>0</v>
      </c>
      <c r="Y1209" s="307">
        <f t="shared" si="1282"/>
        <v>0</v>
      </c>
      <c r="Z1209" s="307">
        <f t="shared" si="1282"/>
        <v>0</v>
      </c>
      <c r="AA1209" s="306">
        <f t="shared" si="1275"/>
        <v>1089817556</v>
      </c>
      <c r="AB1209" s="306">
        <f t="shared" si="1215"/>
        <v>1577206106</v>
      </c>
      <c r="AC1209" s="105">
        <f t="shared" si="1216"/>
        <v>0.84754616374420866</v>
      </c>
    </row>
    <row r="1210" spans="1:29" x14ac:dyDescent="0.2">
      <c r="B1210" s="147" t="s">
        <v>287</v>
      </c>
      <c r="C1210" s="98" t="s">
        <v>164</v>
      </c>
      <c r="D1210" s="308">
        <v>742886781.05999994</v>
      </c>
      <c r="E1210" s="291">
        <f>SUM('ADICIONES  2018'!C1210:K1210)</f>
        <v>0</v>
      </c>
      <c r="F1210" s="308"/>
      <c r="G1210" s="308"/>
      <c r="H1210" s="308"/>
      <c r="I1210" s="308"/>
      <c r="J1210" s="308"/>
      <c r="K1210" s="292">
        <f t="shared" si="1212"/>
        <v>742886781.05999994</v>
      </c>
      <c r="L1210" s="308">
        <v>0</v>
      </c>
      <c r="M1210" s="308"/>
      <c r="N1210" s="308"/>
      <c r="O1210" s="308">
        <v>0</v>
      </c>
      <c r="P1210" s="308"/>
      <c r="Q1210" s="308"/>
      <c r="R1210" s="292">
        <f t="shared" si="1213"/>
        <v>0</v>
      </c>
      <c r="S1210" s="308">
        <v>442466508</v>
      </c>
      <c r="T1210" s="308">
        <v>73744418</v>
      </c>
      <c r="U1210" s="308">
        <v>73744418</v>
      </c>
      <c r="V1210" s="308"/>
      <c r="W1210" s="308"/>
      <c r="X1210" s="308"/>
      <c r="Y1210" s="308"/>
      <c r="Z1210" s="308"/>
      <c r="AA1210" s="309">
        <f t="shared" si="1275"/>
        <v>589955344</v>
      </c>
      <c r="AB1210" s="309">
        <f t="shared" si="1215"/>
        <v>589955344</v>
      </c>
      <c r="AC1210" s="37">
        <f t="shared" si="1216"/>
        <v>0.79413897116087151</v>
      </c>
    </row>
    <row r="1211" spans="1:29" s="5" customFormat="1" x14ac:dyDescent="0.2">
      <c r="A1211" s="413"/>
      <c r="B1211" s="147" t="s">
        <v>287</v>
      </c>
      <c r="C1211" s="98" t="s">
        <v>164</v>
      </c>
      <c r="D1211" s="308">
        <v>233691341.94</v>
      </c>
      <c r="E1211" s="291">
        <f>SUM('ADICIONES  2018'!C1211:K1211)</f>
        <v>0</v>
      </c>
      <c r="F1211" s="308"/>
      <c r="G1211" s="308"/>
      <c r="H1211" s="308"/>
      <c r="I1211" s="308"/>
      <c r="J1211" s="308"/>
      <c r="K1211" s="292">
        <f t="shared" si="1212"/>
        <v>233691341.94</v>
      </c>
      <c r="L1211" s="308">
        <v>0</v>
      </c>
      <c r="M1211" s="308"/>
      <c r="N1211" s="308"/>
      <c r="O1211" s="308">
        <v>0</v>
      </c>
      <c r="P1211" s="308"/>
      <c r="Q1211" s="308"/>
      <c r="R1211" s="292">
        <f t="shared" si="1213"/>
        <v>0</v>
      </c>
      <c r="S1211" s="308">
        <v>271415505.5</v>
      </c>
      <c r="T1211" s="308">
        <v>45235918</v>
      </c>
      <c r="U1211" s="308">
        <v>45235918</v>
      </c>
      <c r="V1211" s="308"/>
      <c r="W1211" s="308"/>
      <c r="X1211" s="308"/>
      <c r="Y1211" s="308"/>
      <c r="Z1211" s="308"/>
      <c r="AA1211" s="309">
        <f t="shared" si="1275"/>
        <v>361887341.5</v>
      </c>
      <c r="AB1211" s="309">
        <f t="shared" si="1215"/>
        <v>361887341.5</v>
      </c>
      <c r="AC1211" s="37">
        <f t="shared" si="1216"/>
        <v>1.5485697437302328</v>
      </c>
    </row>
    <row r="1212" spans="1:29" x14ac:dyDescent="0.2">
      <c r="B1212" s="147" t="s">
        <v>287</v>
      </c>
      <c r="C1212" s="98" t="s">
        <v>164</v>
      </c>
      <c r="D1212" s="310">
        <v>206234746.56999999</v>
      </c>
      <c r="E1212" s="291">
        <f>SUM('ADICIONES  2018'!C1212:K1212)</f>
        <v>0</v>
      </c>
      <c r="F1212" s="310"/>
      <c r="G1212" s="310"/>
      <c r="H1212" s="310"/>
      <c r="I1212" s="310"/>
      <c r="J1212" s="310"/>
      <c r="K1212" s="292">
        <f t="shared" si="1212"/>
        <v>206234746.56999999</v>
      </c>
      <c r="L1212" s="310">
        <v>0</v>
      </c>
      <c r="M1212" s="310"/>
      <c r="N1212" s="310"/>
      <c r="O1212" s="310">
        <v>0</v>
      </c>
      <c r="P1212" s="310"/>
      <c r="Q1212" s="310"/>
      <c r="R1212" s="292">
        <f t="shared" si="1213"/>
        <v>0</v>
      </c>
      <c r="S1212" s="310">
        <v>68987436.5</v>
      </c>
      <c r="T1212" s="310">
        <v>0</v>
      </c>
      <c r="U1212" s="310">
        <v>68987434</v>
      </c>
      <c r="V1212" s="310"/>
      <c r="W1212" s="310"/>
      <c r="X1212" s="310"/>
      <c r="Y1212" s="310"/>
      <c r="Z1212" s="310"/>
      <c r="AA1212" s="309">
        <f t="shared" si="1275"/>
        <v>137974870.5</v>
      </c>
      <c r="AB1212" s="309">
        <f t="shared" si="1215"/>
        <v>137974870.5</v>
      </c>
      <c r="AC1212" s="37">
        <f t="shared" si="1216"/>
        <v>0.66901854704279284</v>
      </c>
    </row>
    <row r="1213" spans="1:29" x14ac:dyDescent="0.2">
      <c r="B1213" s="147" t="s">
        <v>287</v>
      </c>
      <c r="C1213" s="98" t="s">
        <v>874</v>
      </c>
      <c r="D1213" s="310">
        <v>190707451.68000001</v>
      </c>
      <c r="E1213" s="291">
        <f>SUM('ADICIONES  2018'!C1213:K1213)</f>
        <v>0</v>
      </c>
      <c r="F1213" s="310"/>
      <c r="G1213" s="310"/>
      <c r="H1213" s="310"/>
      <c r="I1213" s="310"/>
      <c r="J1213" s="310"/>
      <c r="K1213" s="292">
        <f t="shared" si="1212"/>
        <v>190707451.68000001</v>
      </c>
      <c r="L1213" s="310">
        <v>0</v>
      </c>
      <c r="M1213" s="310"/>
      <c r="N1213" s="310"/>
      <c r="O1213" s="310">
        <v>0</v>
      </c>
      <c r="P1213" s="310"/>
      <c r="Q1213" s="310"/>
      <c r="R1213" s="292">
        <f t="shared" si="1213"/>
        <v>0</v>
      </c>
      <c r="S1213" s="310">
        <v>0</v>
      </c>
      <c r="T1213" s="310">
        <v>0</v>
      </c>
      <c r="U1213" s="310">
        <v>0</v>
      </c>
      <c r="V1213" s="310"/>
      <c r="W1213" s="310"/>
      <c r="X1213" s="310"/>
      <c r="Y1213" s="310"/>
      <c r="Z1213" s="310"/>
      <c r="AA1213" s="309">
        <f t="shared" si="1275"/>
        <v>0</v>
      </c>
      <c r="AB1213" s="309">
        <f t="shared" si="1215"/>
        <v>0</v>
      </c>
      <c r="AC1213" s="37">
        <f t="shared" si="1216"/>
        <v>0</v>
      </c>
    </row>
    <row r="1214" spans="1:29" x14ac:dyDescent="0.2">
      <c r="B1214" s="147" t="s">
        <v>288</v>
      </c>
      <c r="C1214" s="98" t="s">
        <v>165</v>
      </c>
      <c r="D1214" s="308">
        <v>141423468.19999999</v>
      </c>
      <c r="E1214" s="291">
        <f>SUM('ADICIONES  2018'!C1214:K1214)</f>
        <v>0</v>
      </c>
      <c r="F1214" s="308"/>
      <c r="G1214" s="308"/>
      <c r="H1214" s="308"/>
      <c r="I1214" s="308"/>
      <c r="J1214" s="308"/>
      <c r="K1214" s="292">
        <f t="shared" si="1212"/>
        <v>141423468.19999999</v>
      </c>
      <c r="L1214" s="308">
        <v>0</v>
      </c>
      <c r="M1214" s="308"/>
      <c r="N1214" s="308"/>
      <c r="O1214" s="308">
        <v>141423529</v>
      </c>
      <c r="P1214" s="308"/>
      <c r="Q1214" s="308"/>
      <c r="R1214" s="292">
        <f t="shared" si="1213"/>
        <v>141423529</v>
      </c>
      <c r="S1214" s="308">
        <v>0</v>
      </c>
      <c r="T1214" s="308">
        <v>0</v>
      </c>
      <c r="U1214" s="308">
        <v>0</v>
      </c>
      <c r="V1214" s="308"/>
      <c r="W1214" s="308"/>
      <c r="X1214" s="308"/>
      <c r="Y1214" s="308"/>
      <c r="Z1214" s="308"/>
      <c r="AA1214" s="309">
        <f t="shared" si="1275"/>
        <v>0</v>
      </c>
      <c r="AB1214" s="309">
        <f t="shared" si="1215"/>
        <v>141423529</v>
      </c>
      <c r="AC1214" s="37">
        <f t="shared" si="1216"/>
        <v>1.0000004299145027</v>
      </c>
    </row>
    <row r="1215" spans="1:29" x14ac:dyDescent="0.2">
      <c r="B1215" s="147" t="s">
        <v>289</v>
      </c>
      <c r="C1215" s="98" t="s">
        <v>166</v>
      </c>
      <c r="D1215" s="308">
        <v>345965000.5</v>
      </c>
      <c r="E1215" s="291">
        <f>SUM('ADICIONES  2018'!C1215:K1215)</f>
        <v>0</v>
      </c>
      <c r="F1215" s="308"/>
      <c r="G1215" s="308"/>
      <c r="H1215" s="308"/>
      <c r="I1215" s="308"/>
      <c r="J1215" s="308"/>
      <c r="K1215" s="292">
        <f t="shared" si="1212"/>
        <v>345965000.5</v>
      </c>
      <c r="L1215" s="308">
        <v>0</v>
      </c>
      <c r="M1215" s="308"/>
      <c r="N1215" s="308"/>
      <c r="O1215" s="308">
        <v>345965021</v>
      </c>
      <c r="P1215" s="308"/>
      <c r="Q1215" s="308"/>
      <c r="R1215" s="292">
        <f t="shared" si="1213"/>
        <v>345965021</v>
      </c>
      <c r="S1215" s="308">
        <v>0</v>
      </c>
      <c r="T1215" s="308">
        <v>0</v>
      </c>
      <c r="U1215" s="308">
        <v>0</v>
      </c>
      <c r="V1215" s="308"/>
      <c r="W1215" s="308"/>
      <c r="X1215" s="308"/>
      <c r="Y1215" s="308"/>
      <c r="Z1215" s="308"/>
      <c r="AA1215" s="309">
        <f t="shared" si="1275"/>
        <v>0</v>
      </c>
      <c r="AB1215" s="309">
        <f t="shared" si="1215"/>
        <v>345965021</v>
      </c>
      <c r="AC1215" s="37">
        <f t="shared" si="1216"/>
        <v>1.0000000592545488</v>
      </c>
    </row>
    <row r="1216" spans="1:29" ht="28.5" hidden="1" x14ac:dyDescent="0.2">
      <c r="B1216" s="147" t="s">
        <v>1735</v>
      </c>
      <c r="C1216" s="98" t="s">
        <v>1736</v>
      </c>
      <c r="D1216" s="308">
        <v>0</v>
      </c>
      <c r="E1216" s="291">
        <f>SUM('ADICIONES  2018'!C1216:K1216)</f>
        <v>0</v>
      </c>
      <c r="F1216" s="308"/>
      <c r="G1216" s="308"/>
      <c r="H1216" s="308"/>
      <c r="I1216" s="308"/>
      <c r="J1216" s="308"/>
      <c r="K1216" s="292">
        <f t="shared" si="1212"/>
        <v>0</v>
      </c>
      <c r="L1216" s="308">
        <v>0</v>
      </c>
      <c r="M1216" s="308"/>
      <c r="N1216" s="308"/>
      <c r="O1216" s="308">
        <v>0</v>
      </c>
      <c r="P1216" s="308"/>
      <c r="Q1216" s="308"/>
      <c r="R1216" s="292">
        <f t="shared" si="1213"/>
        <v>0</v>
      </c>
      <c r="S1216" s="308">
        <v>0</v>
      </c>
      <c r="T1216" s="308">
        <v>0</v>
      </c>
      <c r="U1216" s="308">
        <v>0</v>
      </c>
      <c r="V1216" s="308"/>
      <c r="W1216" s="308"/>
      <c r="X1216" s="308"/>
      <c r="Y1216" s="308"/>
      <c r="Z1216" s="308"/>
      <c r="AA1216" s="309">
        <f t="shared" si="1275"/>
        <v>0</v>
      </c>
      <c r="AB1216" s="309">
        <f t="shared" si="1215"/>
        <v>0</v>
      </c>
      <c r="AC1216" s="37" t="e">
        <f t="shared" si="1216"/>
        <v>#DIV/0!</v>
      </c>
    </row>
    <row r="1217" spans="1:29" s="79" customFormat="1" ht="63" x14ac:dyDescent="0.2">
      <c r="A1217" s="412"/>
      <c r="B1217" s="111" t="s">
        <v>290</v>
      </c>
      <c r="C1217" s="107" t="s">
        <v>167</v>
      </c>
      <c r="D1217" s="307">
        <f>SUM(D1218:D1219)</f>
        <v>1578124800</v>
      </c>
      <c r="E1217" s="106">
        <f>SUM('ADICIONES  2018'!C1217:K1217)</f>
        <v>0</v>
      </c>
      <c r="F1217" s="307">
        <f t="shared" ref="F1217" si="1283">SUM(F1218:F1219)</f>
        <v>0</v>
      </c>
      <c r="G1217" s="307">
        <f t="shared" ref="G1217:J1217" si="1284">SUM(G1218:G1219)</f>
        <v>0</v>
      </c>
      <c r="H1217" s="307">
        <f t="shared" si="1284"/>
        <v>0</v>
      </c>
      <c r="I1217" s="307">
        <f t="shared" si="1284"/>
        <v>0</v>
      </c>
      <c r="J1217" s="307">
        <f t="shared" si="1284"/>
        <v>0</v>
      </c>
      <c r="K1217" s="290">
        <f t="shared" si="1212"/>
        <v>1578124800</v>
      </c>
      <c r="L1217" s="307">
        <f t="shared" ref="L1217:Q1217" si="1285">SUM(L1218:L1219)</f>
        <v>0</v>
      </c>
      <c r="M1217" s="307">
        <f t="shared" si="1285"/>
        <v>0</v>
      </c>
      <c r="N1217" s="307">
        <f t="shared" si="1285"/>
        <v>0</v>
      </c>
      <c r="O1217" s="307">
        <f t="shared" si="1285"/>
        <v>1633228960</v>
      </c>
      <c r="P1217" s="307">
        <f t="shared" si="1285"/>
        <v>0</v>
      </c>
      <c r="Q1217" s="307">
        <f t="shared" si="1285"/>
        <v>0</v>
      </c>
      <c r="R1217" s="290">
        <f t="shared" si="1213"/>
        <v>1633228960</v>
      </c>
      <c r="S1217" s="307">
        <f t="shared" ref="S1217:Z1217" si="1286">SUM(S1218:S1219)</f>
        <v>0</v>
      </c>
      <c r="T1217" s="307">
        <f t="shared" si="1286"/>
        <v>0</v>
      </c>
      <c r="U1217" s="307">
        <f t="shared" si="1286"/>
        <v>0</v>
      </c>
      <c r="V1217" s="307">
        <f t="shared" si="1286"/>
        <v>0</v>
      </c>
      <c r="W1217" s="307">
        <f t="shared" si="1286"/>
        <v>0</v>
      </c>
      <c r="X1217" s="307">
        <f t="shared" si="1286"/>
        <v>0</v>
      </c>
      <c r="Y1217" s="307">
        <f t="shared" si="1286"/>
        <v>0</v>
      </c>
      <c r="Z1217" s="307">
        <f t="shared" si="1286"/>
        <v>0</v>
      </c>
      <c r="AA1217" s="306">
        <f t="shared" si="1275"/>
        <v>0</v>
      </c>
      <c r="AB1217" s="306">
        <f t="shared" si="1215"/>
        <v>1633228960</v>
      </c>
      <c r="AC1217" s="105">
        <f t="shared" si="1216"/>
        <v>1.0349174919499395</v>
      </c>
    </row>
    <row r="1218" spans="1:29" ht="42.75" hidden="1" x14ac:dyDescent="0.2">
      <c r="B1218" s="97" t="s">
        <v>291</v>
      </c>
      <c r="C1218" s="98" t="s">
        <v>168</v>
      </c>
      <c r="D1218" s="308">
        <v>0</v>
      </c>
      <c r="E1218" s="291">
        <f>SUM('ADICIONES  2018'!C1218:K1218)</f>
        <v>0</v>
      </c>
      <c r="F1218" s="308"/>
      <c r="G1218" s="308"/>
      <c r="H1218" s="308"/>
      <c r="I1218" s="308"/>
      <c r="J1218" s="308"/>
      <c r="K1218" s="292">
        <f t="shared" si="1212"/>
        <v>0</v>
      </c>
      <c r="L1218" s="308">
        <v>0</v>
      </c>
      <c r="M1218" s="308"/>
      <c r="N1218" s="308"/>
      <c r="O1218" s="308">
        <v>0</v>
      </c>
      <c r="P1218" s="308"/>
      <c r="Q1218" s="308"/>
      <c r="R1218" s="292">
        <f t="shared" si="1213"/>
        <v>0</v>
      </c>
      <c r="S1218" s="308"/>
      <c r="T1218" s="308"/>
      <c r="U1218" s="308"/>
      <c r="V1218" s="308"/>
      <c r="W1218" s="308"/>
      <c r="X1218" s="308"/>
      <c r="Y1218" s="308"/>
      <c r="Z1218" s="308"/>
      <c r="AA1218" s="309">
        <f t="shared" si="1275"/>
        <v>0</v>
      </c>
      <c r="AB1218" s="309">
        <f t="shared" si="1215"/>
        <v>0</v>
      </c>
      <c r="AC1218" s="115" t="e">
        <f t="shared" si="1216"/>
        <v>#DIV/0!</v>
      </c>
    </row>
    <row r="1219" spans="1:29" s="21" customFormat="1" ht="45" x14ac:dyDescent="0.2">
      <c r="A1219" s="92"/>
      <c r="B1219" s="97" t="s">
        <v>291</v>
      </c>
      <c r="C1219" s="114" t="s">
        <v>168</v>
      </c>
      <c r="D1219" s="308">
        <v>1578124800</v>
      </c>
      <c r="E1219" s="291">
        <f>SUM('ADICIONES  2018'!C1219:K1219)</f>
        <v>0</v>
      </c>
      <c r="F1219" s="308"/>
      <c r="G1219" s="308"/>
      <c r="H1219" s="308"/>
      <c r="I1219" s="308"/>
      <c r="J1219" s="308"/>
      <c r="K1219" s="294">
        <f t="shared" si="1212"/>
        <v>1578124800</v>
      </c>
      <c r="L1219" s="308">
        <v>0</v>
      </c>
      <c r="M1219" s="308"/>
      <c r="N1219" s="308"/>
      <c r="O1219" s="308">
        <v>1633228960</v>
      </c>
      <c r="P1219" s="308"/>
      <c r="Q1219" s="308"/>
      <c r="R1219" s="294">
        <f t="shared" si="1213"/>
        <v>1633228960</v>
      </c>
      <c r="S1219" s="308"/>
      <c r="T1219" s="308"/>
      <c r="U1219" s="308"/>
      <c r="V1219" s="308"/>
      <c r="W1219" s="308"/>
      <c r="X1219" s="308"/>
      <c r="Y1219" s="308"/>
      <c r="Z1219" s="308"/>
      <c r="AA1219" s="310">
        <f t="shared" si="1275"/>
        <v>0</v>
      </c>
      <c r="AB1219" s="310">
        <f t="shared" si="1215"/>
        <v>1633228960</v>
      </c>
      <c r="AC1219" s="115">
        <f t="shared" si="1216"/>
        <v>1.0349174919499395</v>
      </c>
    </row>
    <row r="1220" spans="1:29" s="79" customFormat="1" ht="31.5" x14ac:dyDescent="0.2">
      <c r="A1220" s="412"/>
      <c r="B1220" s="111" t="s">
        <v>292</v>
      </c>
      <c r="C1220" s="107" t="s">
        <v>875</v>
      </c>
      <c r="D1220" s="307">
        <f>SUM(D1221:D1227)</f>
        <v>0</v>
      </c>
      <c r="E1220" s="106">
        <f>SUM('ADICIONES  2018'!C1220:K1220)</f>
        <v>18324000000</v>
      </c>
      <c r="F1220" s="307">
        <f t="shared" ref="F1220:J1220" si="1287">SUM(F1221:F1227)</f>
        <v>0</v>
      </c>
      <c r="G1220" s="307">
        <f t="shared" si="1287"/>
        <v>0</v>
      </c>
      <c r="H1220" s="307">
        <f t="shared" si="1287"/>
        <v>0</v>
      </c>
      <c r="I1220" s="307">
        <f t="shared" si="1287"/>
        <v>0</v>
      </c>
      <c r="J1220" s="307">
        <f t="shared" si="1287"/>
        <v>0</v>
      </c>
      <c r="K1220" s="290">
        <f t="shared" si="1212"/>
        <v>18324000000</v>
      </c>
      <c r="L1220" s="307">
        <f t="shared" ref="L1220:Q1220" si="1288">SUM(L1221:L1227)</f>
        <v>0</v>
      </c>
      <c r="M1220" s="307">
        <f t="shared" si="1288"/>
        <v>0</v>
      </c>
      <c r="N1220" s="307">
        <f t="shared" si="1288"/>
        <v>0</v>
      </c>
      <c r="O1220" s="307">
        <f t="shared" si="1288"/>
        <v>0</v>
      </c>
      <c r="P1220" s="307">
        <f t="shared" si="1288"/>
        <v>17524000000</v>
      </c>
      <c r="Q1220" s="307">
        <f t="shared" si="1288"/>
        <v>0</v>
      </c>
      <c r="R1220" s="290">
        <f t="shared" si="1213"/>
        <v>17524000000</v>
      </c>
      <c r="S1220" s="307">
        <f t="shared" ref="S1220:Z1220" si="1289">SUM(S1221:S1227)</f>
        <v>0</v>
      </c>
      <c r="T1220" s="307">
        <f t="shared" si="1289"/>
        <v>800000000</v>
      </c>
      <c r="U1220" s="307">
        <f t="shared" si="1289"/>
        <v>0</v>
      </c>
      <c r="V1220" s="307">
        <f t="shared" si="1289"/>
        <v>0</v>
      </c>
      <c r="W1220" s="307">
        <f t="shared" si="1289"/>
        <v>0</v>
      </c>
      <c r="X1220" s="307">
        <f t="shared" si="1289"/>
        <v>0</v>
      </c>
      <c r="Y1220" s="307">
        <f t="shared" si="1289"/>
        <v>0</v>
      </c>
      <c r="Z1220" s="307">
        <f t="shared" si="1289"/>
        <v>0</v>
      </c>
      <c r="AA1220" s="306">
        <f t="shared" si="1275"/>
        <v>800000000</v>
      </c>
      <c r="AB1220" s="306">
        <f t="shared" si="1215"/>
        <v>18324000000</v>
      </c>
      <c r="AC1220" s="105">
        <f t="shared" si="1216"/>
        <v>1</v>
      </c>
    </row>
    <row r="1221" spans="1:29" ht="42.75" hidden="1" x14ac:dyDescent="0.2">
      <c r="B1221" s="97" t="s">
        <v>293</v>
      </c>
      <c r="C1221" s="98" t="s">
        <v>169</v>
      </c>
      <c r="D1221" s="312">
        <v>0</v>
      </c>
      <c r="E1221" s="291">
        <f>SUM('ADICIONES  2018'!C1221:K1221)</f>
        <v>0</v>
      </c>
      <c r="F1221" s="312"/>
      <c r="G1221" s="312"/>
      <c r="H1221" s="312"/>
      <c r="I1221" s="312"/>
      <c r="J1221" s="312"/>
      <c r="K1221" s="292">
        <f t="shared" si="1212"/>
        <v>0</v>
      </c>
      <c r="L1221" s="312">
        <v>0</v>
      </c>
      <c r="M1221" s="312"/>
      <c r="N1221" s="312"/>
      <c r="O1221" s="312"/>
      <c r="P1221" s="312">
        <v>0</v>
      </c>
      <c r="Q1221" s="312"/>
      <c r="R1221" s="292">
        <f t="shared" si="1213"/>
        <v>0</v>
      </c>
      <c r="S1221" s="312"/>
      <c r="T1221" s="312">
        <v>0</v>
      </c>
      <c r="U1221" s="312"/>
      <c r="V1221" s="312"/>
      <c r="W1221" s="312"/>
      <c r="X1221" s="312"/>
      <c r="Y1221" s="312"/>
      <c r="Z1221" s="312"/>
      <c r="AA1221" s="309">
        <f t="shared" si="1275"/>
        <v>0</v>
      </c>
      <c r="AB1221" s="309">
        <f t="shared" si="1215"/>
        <v>0</v>
      </c>
      <c r="AC1221" s="37" t="e">
        <f t="shared" si="1216"/>
        <v>#DIV/0!</v>
      </c>
    </row>
    <row r="1222" spans="1:29" ht="42.75" hidden="1" x14ac:dyDescent="0.2">
      <c r="B1222" s="97" t="s">
        <v>293</v>
      </c>
      <c r="C1222" s="98" t="s">
        <v>169</v>
      </c>
      <c r="D1222" s="312">
        <v>0</v>
      </c>
      <c r="E1222" s="291">
        <f>SUM('ADICIONES  2018'!C1222:K1222)</f>
        <v>0</v>
      </c>
      <c r="F1222" s="312"/>
      <c r="G1222" s="312"/>
      <c r="H1222" s="312"/>
      <c r="I1222" s="312"/>
      <c r="J1222" s="312"/>
      <c r="K1222" s="292">
        <f t="shared" si="1212"/>
        <v>0</v>
      </c>
      <c r="L1222" s="312">
        <v>0</v>
      </c>
      <c r="M1222" s="312"/>
      <c r="N1222" s="312"/>
      <c r="O1222" s="312"/>
      <c r="P1222" s="312">
        <v>0</v>
      </c>
      <c r="Q1222" s="312"/>
      <c r="R1222" s="292">
        <f t="shared" si="1213"/>
        <v>0</v>
      </c>
      <c r="S1222" s="312"/>
      <c r="T1222" s="312">
        <v>0</v>
      </c>
      <c r="U1222" s="312"/>
      <c r="V1222" s="312"/>
      <c r="W1222" s="312"/>
      <c r="X1222" s="312"/>
      <c r="Y1222" s="312"/>
      <c r="Z1222" s="312"/>
      <c r="AA1222" s="309">
        <f t="shared" si="1275"/>
        <v>0</v>
      </c>
      <c r="AB1222" s="309">
        <f t="shared" si="1215"/>
        <v>0</v>
      </c>
      <c r="AC1222" s="37" t="e">
        <f t="shared" si="1216"/>
        <v>#DIV/0!</v>
      </c>
    </row>
    <row r="1223" spans="1:29" ht="42.75" hidden="1" x14ac:dyDescent="0.2">
      <c r="B1223" s="97" t="s">
        <v>293</v>
      </c>
      <c r="C1223" s="98" t="s">
        <v>169</v>
      </c>
      <c r="D1223" s="312">
        <v>0</v>
      </c>
      <c r="E1223" s="291">
        <f>SUM('ADICIONES  2018'!C1223:K1223)</f>
        <v>0</v>
      </c>
      <c r="F1223" s="312"/>
      <c r="G1223" s="312"/>
      <c r="H1223" s="312"/>
      <c r="I1223" s="312"/>
      <c r="J1223" s="312"/>
      <c r="K1223" s="292">
        <f t="shared" si="1212"/>
        <v>0</v>
      </c>
      <c r="L1223" s="312">
        <v>0</v>
      </c>
      <c r="M1223" s="312"/>
      <c r="N1223" s="312"/>
      <c r="O1223" s="312"/>
      <c r="P1223" s="312">
        <v>0</v>
      </c>
      <c r="Q1223" s="312"/>
      <c r="R1223" s="292">
        <f t="shared" si="1213"/>
        <v>0</v>
      </c>
      <c r="S1223" s="312"/>
      <c r="T1223" s="312">
        <v>0</v>
      </c>
      <c r="U1223" s="312"/>
      <c r="V1223" s="312"/>
      <c r="W1223" s="312"/>
      <c r="X1223" s="312"/>
      <c r="Y1223" s="312"/>
      <c r="Z1223" s="312"/>
      <c r="AA1223" s="309">
        <f t="shared" si="1275"/>
        <v>0</v>
      </c>
      <c r="AB1223" s="309">
        <f t="shared" si="1215"/>
        <v>0</v>
      </c>
      <c r="AC1223" s="37" t="e">
        <f t="shared" si="1216"/>
        <v>#DIV/0!</v>
      </c>
    </row>
    <row r="1224" spans="1:29" ht="42.75" hidden="1" x14ac:dyDescent="0.2">
      <c r="B1224" s="97" t="s">
        <v>293</v>
      </c>
      <c r="C1224" s="98" t="s">
        <v>169</v>
      </c>
      <c r="D1224" s="312">
        <v>0</v>
      </c>
      <c r="E1224" s="291">
        <f>SUM('ADICIONES  2018'!C1224:K1224)</f>
        <v>0</v>
      </c>
      <c r="F1224" s="312"/>
      <c r="G1224" s="312"/>
      <c r="H1224" s="312"/>
      <c r="I1224" s="312"/>
      <c r="J1224" s="312"/>
      <c r="K1224" s="292">
        <f t="shared" si="1212"/>
        <v>0</v>
      </c>
      <c r="L1224" s="312">
        <v>0</v>
      </c>
      <c r="M1224" s="312"/>
      <c r="N1224" s="312"/>
      <c r="O1224" s="312"/>
      <c r="P1224" s="312">
        <v>0</v>
      </c>
      <c r="Q1224" s="312"/>
      <c r="R1224" s="292">
        <f t="shared" si="1213"/>
        <v>0</v>
      </c>
      <c r="S1224" s="312"/>
      <c r="T1224" s="312">
        <v>0</v>
      </c>
      <c r="U1224" s="312"/>
      <c r="V1224" s="312"/>
      <c r="W1224" s="312"/>
      <c r="X1224" s="312"/>
      <c r="Y1224" s="312"/>
      <c r="Z1224" s="312"/>
      <c r="AA1224" s="309">
        <f t="shared" si="1275"/>
        <v>0</v>
      </c>
      <c r="AB1224" s="309">
        <f t="shared" si="1215"/>
        <v>0</v>
      </c>
      <c r="AC1224" s="37" t="e">
        <f t="shared" si="1216"/>
        <v>#DIV/0!</v>
      </c>
    </row>
    <row r="1225" spans="1:29" ht="42.75" hidden="1" x14ac:dyDescent="0.2">
      <c r="B1225" s="97" t="s">
        <v>293</v>
      </c>
      <c r="C1225" s="98" t="s">
        <v>169</v>
      </c>
      <c r="D1225" s="312">
        <v>0</v>
      </c>
      <c r="E1225" s="291">
        <f>SUM('ADICIONES  2018'!C1225:K1225)</f>
        <v>0</v>
      </c>
      <c r="F1225" s="312"/>
      <c r="G1225" s="312"/>
      <c r="H1225" s="312"/>
      <c r="I1225" s="312"/>
      <c r="J1225" s="312"/>
      <c r="K1225" s="292">
        <f t="shared" si="1212"/>
        <v>0</v>
      </c>
      <c r="L1225" s="312">
        <v>0</v>
      </c>
      <c r="M1225" s="312"/>
      <c r="N1225" s="312"/>
      <c r="O1225" s="312"/>
      <c r="P1225" s="312">
        <v>0</v>
      </c>
      <c r="Q1225" s="312"/>
      <c r="R1225" s="292">
        <f t="shared" si="1213"/>
        <v>0</v>
      </c>
      <c r="S1225" s="312"/>
      <c r="T1225" s="312">
        <v>0</v>
      </c>
      <c r="U1225" s="312"/>
      <c r="V1225" s="312"/>
      <c r="W1225" s="312"/>
      <c r="X1225" s="312"/>
      <c r="Y1225" s="312"/>
      <c r="Z1225" s="312"/>
      <c r="AA1225" s="309">
        <f t="shared" si="1275"/>
        <v>0</v>
      </c>
      <c r="AB1225" s="309">
        <f t="shared" si="1215"/>
        <v>0</v>
      </c>
      <c r="AC1225" s="37" t="e">
        <f t="shared" si="1216"/>
        <v>#DIV/0!</v>
      </c>
    </row>
    <row r="1226" spans="1:29" ht="42.75" x14ac:dyDescent="0.2">
      <c r="B1226" s="97" t="s">
        <v>293</v>
      </c>
      <c r="C1226" s="98" t="s">
        <v>169</v>
      </c>
      <c r="D1226" s="292">
        <v>0</v>
      </c>
      <c r="E1226" s="291">
        <f>SUM('ADICIONES  2018'!C1226:K1226)</f>
        <v>17524000000</v>
      </c>
      <c r="F1226" s="292"/>
      <c r="G1226" s="292"/>
      <c r="H1226" s="292"/>
      <c r="I1226" s="292"/>
      <c r="J1226" s="292"/>
      <c r="K1226" s="292">
        <f t="shared" si="1212"/>
        <v>17524000000</v>
      </c>
      <c r="L1226" s="292">
        <v>0</v>
      </c>
      <c r="M1226" s="292"/>
      <c r="N1226" s="292"/>
      <c r="O1226" s="292"/>
      <c r="P1226" s="292">
        <v>17524000000</v>
      </c>
      <c r="Q1226" s="292"/>
      <c r="R1226" s="292">
        <f t="shared" si="1213"/>
        <v>17524000000</v>
      </c>
      <c r="S1226" s="292"/>
      <c r="T1226" s="292">
        <v>0</v>
      </c>
      <c r="U1226" s="292"/>
      <c r="V1226" s="292"/>
      <c r="W1226" s="292"/>
      <c r="X1226" s="292"/>
      <c r="Y1226" s="292"/>
      <c r="Z1226" s="292"/>
      <c r="AA1226" s="309">
        <f t="shared" si="1275"/>
        <v>0</v>
      </c>
      <c r="AB1226" s="309">
        <f t="shared" si="1215"/>
        <v>17524000000</v>
      </c>
      <c r="AC1226" s="37">
        <f t="shared" si="1216"/>
        <v>1</v>
      </c>
    </row>
    <row r="1227" spans="1:29" ht="42.75" x14ac:dyDescent="0.2">
      <c r="B1227" s="97" t="s">
        <v>293</v>
      </c>
      <c r="C1227" s="98" t="s">
        <v>169</v>
      </c>
      <c r="D1227" s="292"/>
      <c r="E1227" s="291">
        <f>SUM('ADICIONES  2018'!C1227:K1227)</f>
        <v>800000000</v>
      </c>
      <c r="F1227" s="292"/>
      <c r="G1227" s="292"/>
      <c r="H1227" s="292"/>
      <c r="I1227" s="292"/>
      <c r="J1227" s="292"/>
      <c r="K1227" s="292">
        <f t="shared" si="1212"/>
        <v>800000000</v>
      </c>
      <c r="L1227" s="292"/>
      <c r="M1227" s="292"/>
      <c r="N1227" s="292"/>
      <c r="O1227" s="292"/>
      <c r="P1227" s="292"/>
      <c r="Q1227" s="292"/>
      <c r="R1227" s="292">
        <f t="shared" si="1213"/>
        <v>0</v>
      </c>
      <c r="S1227" s="292"/>
      <c r="T1227" s="292">
        <v>800000000</v>
      </c>
      <c r="U1227" s="292"/>
      <c r="V1227" s="292"/>
      <c r="W1227" s="292"/>
      <c r="X1227" s="292"/>
      <c r="Y1227" s="292"/>
      <c r="Z1227" s="292"/>
      <c r="AA1227" s="309">
        <f t="shared" ref="AA1227" si="1290">SUM(S1227:Z1227)</f>
        <v>800000000</v>
      </c>
      <c r="AB1227" s="309">
        <f t="shared" si="1215"/>
        <v>800000000</v>
      </c>
      <c r="AC1227" s="37">
        <f t="shared" si="1216"/>
        <v>1</v>
      </c>
    </row>
    <row r="1228" spans="1:29" s="79" customFormat="1" ht="63" x14ac:dyDescent="0.2">
      <c r="A1228" s="412"/>
      <c r="B1228" s="111" t="s">
        <v>1737</v>
      </c>
      <c r="C1228" s="107" t="s">
        <v>1738</v>
      </c>
      <c r="D1228" s="290">
        <f>SUM(D1229:D1234)</f>
        <v>0</v>
      </c>
      <c r="E1228" s="106">
        <f>SUM('ADICIONES  2018'!C1228:K1228)</f>
        <v>1093910868</v>
      </c>
      <c r="F1228" s="290">
        <f t="shared" ref="F1228:J1228" si="1291">SUM(F1229:F1234)</f>
        <v>0</v>
      </c>
      <c r="G1228" s="290">
        <f t="shared" si="1291"/>
        <v>0</v>
      </c>
      <c r="H1228" s="290">
        <f t="shared" si="1291"/>
        <v>0</v>
      </c>
      <c r="I1228" s="290">
        <f t="shared" si="1291"/>
        <v>0</v>
      </c>
      <c r="J1228" s="290">
        <f t="shared" si="1291"/>
        <v>0</v>
      </c>
      <c r="K1228" s="290">
        <f t="shared" si="1212"/>
        <v>1093910868</v>
      </c>
      <c r="L1228" s="290">
        <f t="shared" ref="L1228:Q1228" si="1292">SUM(L1229:L1234)</f>
        <v>0</v>
      </c>
      <c r="M1228" s="290">
        <f t="shared" si="1292"/>
        <v>0</v>
      </c>
      <c r="N1228" s="290">
        <f t="shared" si="1292"/>
        <v>0</v>
      </c>
      <c r="O1228" s="290">
        <f t="shared" si="1292"/>
        <v>1093910868</v>
      </c>
      <c r="P1228" s="290">
        <f t="shared" si="1292"/>
        <v>0</v>
      </c>
      <c r="Q1228" s="290">
        <f t="shared" si="1292"/>
        <v>0</v>
      </c>
      <c r="R1228" s="290">
        <f t="shared" si="1213"/>
        <v>1093910868</v>
      </c>
      <c r="S1228" s="290">
        <f t="shared" ref="S1228:Z1228" si="1293">SUM(S1229:S1234)</f>
        <v>0</v>
      </c>
      <c r="T1228" s="290">
        <f t="shared" si="1293"/>
        <v>0</v>
      </c>
      <c r="U1228" s="290">
        <f t="shared" si="1293"/>
        <v>0</v>
      </c>
      <c r="V1228" s="290">
        <f t="shared" si="1293"/>
        <v>0</v>
      </c>
      <c r="W1228" s="290">
        <f t="shared" si="1293"/>
        <v>0</v>
      </c>
      <c r="X1228" s="290">
        <f t="shared" si="1293"/>
        <v>0</v>
      </c>
      <c r="Y1228" s="290">
        <f t="shared" si="1293"/>
        <v>0</v>
      </c>
      <c r="Z1228" s="290">
        <f t="shared" si="1293"/>
        <v>0</v>
      </c>
      <c r="AA1228" s="306">
        <f t="shared" si="1275"/>
        <v>0</v>
      </c>
      <c r="AB1228" s="306">
        <f t="shared" si="1215"/>
        <v>1093910868</v>
      </c>
      <c r="AC1228" s="105">
        <v>0</v>
      </c>
    </row>
    <row r="1229" spans="1:29" ht="28.5" x14ac:dyDescent="0.2">
      <c r="B1229" s="97" t="s">
        <v>1739</v>
      </c>
      <c r="C1229" s="98" t="s">
        <v>1010</v>
      </c>
      <c r="D1229" s="292">
        <v>0</v>
      </c>
      <c r="E1229" s="291">
        <f>SUM('ADICIONES  2018'!C1229:K1229)</f>
        <v>0</v>
      </c>
      <c r="F1229" s="292"/>
      <c r="G1229" s="292"/>
      <c r="H1229" s="292"/>
      <c r="I1229" s="292"/>
      <c r="J1229" s="292"/>
      <c r="K1229" s="292">
        <f t="shared" si="1212"/>
        <v>0</v>
      </c>
      <c r="L1229" s="292">
        <v>0</v>
      </c>
      <c r="M1229" s="292"/>
      <c r="N1229" s="292"/>
      <c r="O1229" s="292">
        <v>273477717</v>
      </c>
      <c r="P1229" s="292"/>
      <c r="Q1229" s="292"/>
      <c r="R1229" s="292">
        <f t="shared" si="1213"/>
        <v>273477717</v>
      </c>
      <c r="S1229" s="292"/>
      <c r="T1229" s="292"/>
      <c r="U1229" s="292"/>
      <c r="V1229" s="292"/>
      <c r="W1229" s="292"/>
      <c r="X1229" s="292"/>
      <c r="Y1229" s="292"/>
      <c r="Z1229" s="292"/>
      <c r="AA1229" s="309">
        <f t="shared" si="1275"/>
        <v>0</v>
      </c>
      <c r="AB1229" s="309">
        <f t="shared" si="1215"/>
        <v>273477717</v>
      </c>
      <c r="AC1229" s="37">
        <v>0</v>
      </c>
    </row>
    <row r="1230" spans="1:29" ht="28.5" x14ac:dyDescent="0.2">
      <c r="B1230" s="97" t="s">
        <v>1739</v>
      </c>
      <c r="C1230" s="98" t="s">
        <v>1010</v>
      </c>
      <c r="D1230" s="292"/>
      <c r="E1230" s="291">
        <f>SUM('ADICIONES  2018'!C1230:K1230)</f>
        <v>273477717</v>
      </c>
      <c r="F1230" s="292"/>
      <c r="G1230" s="292"/>
      <c r="H1230" s="292"/>
      <c r="I1230" s="292"/>
      <c r="J1230" s="292"/>
      <c r="K1230" s="292">
        <f t="shared" si="1212"/>
        <v>273477717</v>
      </c>
      <c r="L1230" s="292"/>
      <c r="M1230" s="292"/>
      <c r="N1230" s="292"/>
      <c r="O1230" s="292"/>
      <c r="P1230" s="292"/>
      <c r="Q1230" s="292"/>
      <c r="R1230" s="292">
        <f t="shared" si="1213"/>
        <v>0</v>
      </c>
      <c r="S1230" s="292"/>
      <c r="T1230" s="292"/>
      <c r="U1230" s="292"/>
      <c r="V1230" s="292"/>
      <c r="W1230" s="292"/>
      <c r="X1230" s="292"/>
      <c r="Y1230" s="292"/>
      <c r="Z1230" s="292"/>
      <c r="AA1230" s="309">
        <f t="shared" ref="AA1230:AA1234" si="1294">SUM(S1230:Z1230)</f>
        <v>0</v>
      </c>
      <c r="AB1230" s="309">
        <f t="shared" si="1215"/>
        <v>0</v>
      </c>
      <c r="AC1230" s="37">
        <f t="shared" si="1216"/>
        <v>0</v>
      </c>
    </row>
    <row r="1231" spans="1:29" ht="28.5" x14ac:dyDescent="0.2">
      <c r="B1231" s="97" t="s">
        <v>1739</v>
      </c>
      <c r="C1231" s="98" t="s">
        <v>1010</v>
      </c>
      <c r="D1231" s="312">
        <v>0</v>
      </c>
      <c r="E1231" s="291">
        <f>SUM('ADICIONES  2018'!C1231:K1231)</f>
        <v>0</v>
      </c>
      <c r="F1231" s="312"/>
      <c r="G1231" s="312"/>
      <c r="H1231" s="312"/>
      <c r="I1231" s="312"/>
      <c r="J1231" s="312"/>
      <c r="K1231" s="292">
        <f t="shared" si="1212"/>
        <v>0</v>
      </c>
      <c r="L1231" s="312">
        <v>0</v>
      </c>
      <c r="M1231" s="312"/>
      <c r="N1231" s="312"/>
      <c r="O1231" s="312">
        <v>76573761</v>
      </c>
      <c r="P1231" s="312"/>
      <c r="Q1231" s="312"/>
      <c r="R1231" s="292">
        <f t="shared" si="1213"/>
        <v>76573761</v>
      </c>
      <c r="S1231" s="312"/>
      <c r="T1231" s="312"/>
      <c r="U1231" s="312"/>
      <c r="V1231" s="312"/>
      <c r="W1231" s="312"/>
      <c r="X1231" s="312"/>
      <c r="Y1231" s="312"/>
      <c r="Z1231" s="312"/>
      <c r="AA1231" s="309">
        <f t="shared" si="1294"/>
        <v>0</v>
      </c>
      <c r="AB1231" s="309">
        <f t="shared" si="1215"/>
        <v>76573761</v>
      </c>
      <c r="AC1231" s="37">
        <v>0</v>
      </c>
    </row>
    <row r="1232" spans="1:29" ht="28.5" x14ac:dyDescent="0.2">
      <c r="B1232" s="97" t="s">
        <v>1739</v>
      </c>
      <c r="C1232" s="98" t="s">
        <v>1010</v>
      </c>
      <c r="D1232" s="312"/>
      <c r="E1232" s="291">
        <f>SUM('ADICIONES  2018'!C1232:K1232)</f>
        <v>76573760.760000005</v>
      </c>
      <c r="F1232" s="312"/>
      <c r="G1232" s="312"/>
      <c r="H1232" s="312"/>
      <c r="I1232" s="312"/>
      <c r="J1232" s="312"/>
      <c r="K1232" s="292">
        <f t="shared" si="1212"/>
        <v>76573760.760000005</v>
      </c>
      <c r="L1232" s="312"/>
      <c r="M1232" s="312"/>
      <c r="N1232" s="312"/>
      <c r="O1232" s="312"/>
      <c r="P1232" s="312"/>
      <c r="Q1232" s="312"/>
      <c r="R1232" s="292">
        <f t="shared" si="1213"/>
        <v>0</v>
      </c>
      <c r="S1232" s="312"/>
      <c r="T1232" s="312"/>
      <c r="U1232" s="312"/>
      <c r="V1232" s="312"/>
      <c r="W1232" s="312"/>
      <c r="X1232" s="312"/>
      <c r="Y1232" s="312"/>
      <c r="Z1232" s="312"/>
      <c r="AA1232" s="309">
        <f t="shared" si="1294"/>
        <v>0</v>
      </c>
      <c r="AB1232" s="309">
        <f t="shared" si="1215"/>
        <v>0</v>
      </c>
      <c r="AC1232" s="37">
        <f t="shared" si="1216"/>
        <v>0</v>
      </c>
    </row>
    <row r="1233" spans="1:29" ht="28.5" x14ac:dyDescent="0.2">
      <c r="B1233" s="97" t="s">
        <v>1740</v>
      </c>
      <c r="C1233" s="98" t="s">
        <v>999</v>
      </c>
      <c r="D1233" s="312">
        <v>0</v>
      </c>
      <c r="E1233" s="291">
        <f>SUM('ADICIONES  2018'!C1233:K1233)</f>
        <v>0</v>
      </c>
      <c r="F1233" s="312"/>
      <c r="G1233" s="312"/>
      <c r="H1233" s="312"/>
      <c r="I1233" s="312"/>
      <c r="J1233" s="312"/>
      <c r="K1233" s="292">
        <f t="shared" si="1212"/>
        <v>0</v>
      </c>
      <c r="L1233" s="312">
        <v>0</v>
      </c>
      <c r="M1233" s="312"/>
      <c r="N1233" s="312"/>
      <c r="O1233" s="312">
        <v>743859390</v>
      </c>
      <c r="P1233" s="312"/>
      <c r="Q1233" s="312"/>
      <c r="R1233" s="292">
        <f t="shared" si="1213"/>
        <v>743859390</v>
      </c>
      <c r="S1233" s="312"/>
      <c r="T1233" s="312"/>
      <c r="U1233" s="312"/>
      <c r="V1233" s="312"/>
      <c r="W1233" s="312"/>
      <c r="X1233" s="312"/>
      <c r="Y1233" s="312"/>
      <c r="Z1233" s="312"/>
      <c r="AA1233" s="309">
        <f t="shared" si="1294"/>
        <v>0</v>
      </c>
      <c r="AB1233" s="309">
        <f t="shared" si="1215"/>
        <v>743859390</v>
      </c>
      <c r="AC1233" s="37">
        <v>0</v>
      </c>
    </row>
    <row r="1234" spans="1:29" ht="28.5" x14ac:dyDescent="0.2">
      <c r="B1234" s="97" t="s">
        <v>1740</v>
      </c>
      <c r="C1234" s="98" t="s">
        <v>999</v>
      </c>
      <c r="D1234" s="312"/>
      <c r="E1234" s="291">
        <f>SUM('ADICIONES  2018'!C1234:K1234)</f>
        <v>743859390.24000001</v>
      </c>
      <c r="F1234" s="312"/>
      <c r="G1234" s="312"/>
      <c r="H1234" s="312"/>
      <c r="I1234" s="312"/>
      <c r="J1234" s="312"/>
      <c r="K1234" s="292">
        <f t="shared" si="1212"/>
        <v>743859390.24000001</v>
      </c>
      <c r="L1234" s="312"/>
      <c r="M1234" s="312"/>
      <c r="N1234" s="312"/>
      <c r="O1234" s="312"/>
      <c r="P1234" s="312"/>
      <c r="Q1234" s="312"/>
      <c r="R1234" s="292">
        <f t="shared" si="1213"/>
        <v>0</v>
      </c>
      <c r="S1234" s="312"/>
      <c r="T1234" s="312"/>
      <c r="U1234" s="312"/>
      <c r="V1234" s="312"/>
      <c r="W1234" s="312"/>
      <c r="X1234" s="312"/>
      <c r="Y1234" s="312"/>
      <c r="Z1234" s="312"/>
      <c r="AA1234" s="309">
        <f t="shared" si="1294"/>
        <v>0</v>
      </c>
      <c r="AB1234" s="309">
        <f t="shared" si="1215"/>
        <v>0</v>
      </c>
      <c r="AC1234" s="37">
        <f t="shared" si="1216"/>
        <v>0</v>
      </c>
    </row>
    <row r="1235" spans="1:29" s="79" customFormat="1" ht="15.75" x14ac:dyDescent="0.2">
      <c r="A1235" s="412"/>
      <c r="B1235" s="111" t="s">
        <v>1741</v>
      </c>
      <c r="C1235" s="107" t="s">
        <v>1742</v>
      </c>
      <c r="D1235" s="307">
        <f>+D1236</f>
        <v>3966500000</v>
      </c>
      <c r="E1235" s="106">
        <f>SUM('ADICIONES  2018'!C1235:K1235)</f>
        <v>17288287370</v>
      </c>
      <c r="F1235" s="307">
        <f t="shared" ref="F1235:J1235" si="1295">+F1236</f>
        <v>0</v>
      </c>
      <c r="G1235" s="307">
        <f t="shared" si="1295"/>
        <v>0</v>
      </c>
      <c r="H1235" s="307">
        <f t="shared" si="1295"/>
        <v>0</v>
      </c>
      <c r="I1235" s="307">
        <f t="shared" si="1295"/>
        <v>0</v>
      </c>
      <c r="J1235" s="307">
        <f t="shared" si="1295"/>
        <v>0</v>
      </c>
      <c r="K1235" s="290">
        <f t="shared" si="1212"/>
        <v>21254787370</v>
      </c>
      <c r="L1235" s="307">
        <f t="shared" ref="L1235:Q1235" si="1296">+L1236</f>
        <v>0</v>
      </c>
      <c r="M1235" s="307">
        <f t="shared" si="1296"/>
        <v>725277778.16999996</v>
      </c>
      <c r="N1235" s="307">
        <f t="shared" si="1296"/>
        <v>0</v>
      </c>
      <c r="O1235" s="307">
        <f t="shared" si="1296"/>
        <v>-530861111.49000001</v>
      </c>
      <c r="P1235" s="307">
        <f t="shared" si="1296"/>
        <v>1211998416.6700001</v>
      </c>
      <c r="Q1235" s="307">
        <f t="shared" si="1296"/>
        <v>0</v>
      </c>
      <c r="R1235" s="290">
        <f t="shared" si="1213"/>
        <v>1406415083.3499999</v>
      </c>
      <c r="S1235" s="307">
        <f t="shared" ref="S1235:Z1235" si="1297">+S1236</f>
        <v>967833333.31999993</v>
      </c>
      <c r="T1235" s="307">
        <f t="shared" si="1297"/>
        <v>0</v>
      </c>
      <c r="U1235" s="307">
        <f t="shared" si="1297"/>
        <v>0</v>
      </c>
      <c r="V1235" s="307">
        <f t="shared" si="1297"/>
        <v>0</v>
      </c>
      <c r="W1235" s="307">
        <f t="shared" si="1297"/>
        <v>0</v>
      </c>
      <c r="X1235" s="307">
        <f t="shared" si="1297"/>
        <v>0</v>
      </c>
      <c r="Y1235" s="307">
        <f t="shared" si="1297"/>
        <v>900000000</v>
      </c>
      <c r="Z1235" s="307">
        <f t="shared" si="1297"/>
        <v>0</v>
      </c>
      <c r="AA1235" s="306">
        <f t="shared" si="1275"/>
        <v>1867833333.3199999</v>
      </c>
      <c r="AB1235" s="306">
        <f t="shared" si="1215"/>
        <v>3274248416.6700001</v>
      </c>
      <c r="AC1235" s="105">
        <f t="shared" si="1216"/>
        <v>0.15404757336182187</v>
      </c>
    </row>
    <row r="1236" spans="1:29" s="79" customFormat="1" ht="47.25" x14ac:dyDescent="0.2">
      <c r="A1236" s="412"/>
      <c r="B1236" s="111" t="s">
        <v>1743</v>
      </c>
      <c r="C1236" s="107" t="s">
        <v>1744</v>
      </c>
      <c r="D1236" s="307">
        <f>SUM(D1237:D1246)</f>
        <v>3966500000</v>
      </c>
      <c r="E1236" s="106">
        <f>SUM('ADICIONES  2018'!C1236:K1236)</f>
        <v>17288287370</v>
      </c>
      <c r="F1236" s="307">
        <f>SUM(F1237:F1246)</f>
        <v>0</v>
      </c>
      <c r="G1236" s="307">
        <f>SUM(G1237:G1246)</f>
        <v>0</v>
      </c>
      <c r="H1236" s="307">
        <f>SUM(H1237:H1246)</f>
        <v>0</v>
      </c>
      <c r="I1236" s="307">
        <f>SUM(I1237:I1246)</f>
        <v>0</v>
      </c>
      <c r="J1236" s="307">
        <f>SUM(J1237:J1246)</f>
        <v>0</v>
      </c>
      <c r="K1236" s="290">
        <f t="shared" si="1212"/>
        <v>21254787370</v>
      </c>
      <c r="L1236" s="307">
        <f t="shared" ref="L1236:Q1236" si="1298">SUM(L1237:L1246)</f>
        <v>0</v>
      </c>
      <c r="M1236" s="307">
        <f t="shared" si="1298"/>
        <v>725277778.16999996</v>
      </c>
      <c r="N1236" s="307">
        <f t="shared" si="1298"/>
        <v>0</v>
      </c>
      <c r="O1236" s="307">
        <f t="shared" si="1298"/>
        <v>-530861111.49000001</v>
      </c>
      <c r="P1236" s="307">
        <f t="shared" si="1298"/>
        <v>1211998416.6700001</v>
      </c>
      <c r="Q1236" s="307">
        <f t="shared" si="1298"/>
        <v>0</v>
      </c>
      <c r="R1236" s="290">
        <f t="shared" si="1213"/>
        <v>1406415083.3499999</v>
      </c>
      <c r="S1236" s="307">
        <f t="shared" ref="S1236:Z1236" si="1299">SUM(S1237:S1246)</f>
        <v>967833333.31999993</v>
      </c>
      <c r="T1236" s="307">
        <f t="shared" si="1299"/>
        <v>0</v>
      </c>
      <c r="U1236" s="307">
        <f t="shared" si="1299"/>
        <v>0</v>
      </c>
      <c r="V1236" s="307">
        <f t="shared" si="1299"/>
        <v>0</v>
      </c>
      <c r="W1236" s="307">
        <f t="shared" si="1299"/>
        <v>0</v>
      </c>
      <c r="X1236" s="307">
        <f t="shared" si="1299"/>
        <v>0</v>
      </c>
      <c r="Y1236" s="307">
        <f t="shared" si="1299"/>
        <v>900000000</v>
      </c>
      <c r="Z1236" s="307">
        <f t="shared" si="1299"/>
        <v>0</v>
      </c>
      <c r="AA1236" s="306">
        <f t="shared" si="1275"/>
        <v>1867833333.3199999</v>
      </c>
      <c r="AB1236" s="306">
        <f t="shared" si="1215"/>
        <v>3274248416.6700001</v>
      </c>
      <c r="AC1236" s="105">
        <f t="shared" si="1216"/>
        <v>0.15404757336182187</v>
      </c>
    </row>
    <row r="1237" spans="1:29" s="21" customFormat="1" ht="42.75" x14ac:dyDescent="0.2">
      <c r="A1237" s="92"/>
      <c r="B1237" s="113" t="s">
        <v>1745</v>
      </c>
      <c r="C1237" s="98" t="s">
        <v>1746</v>
      </c>
      <c r="D1237" s="308">
        <v>0</v>
      </c>
      <c r="E1237" s="291">
        <f>SUM('ADICIONES  2018'!C1237:K1237)</f>
        <v>0</v>
      </c>
      <c r="F1237" s="308"/>
      <c r="G1237" s="308"/>
      <c r="H1237" s="308"/>
      <c r="I1237" s="308"/>
      <c r="J1237" s="308"/>
      <c r="K1237" s="294">
        <f t="shared" si="1212"/>
        <v>0</v>
      </c>
      <c r="L1237" s="308">
        <v>0</v>
      </c>
      <c r="M1237" s="308">
        <v>0</v>
      </c>
      <c r="N1237" s="308"/>
      <c r="O1237" s="308">
        <v>0</v>
      </c>
      <c r="P1237" s="308">
        <v>0</v>
      </c>
      <c r="Q1237" s="308"/>
      <c r="R1237" s="294">
        <f t="shared" si="1213"/>
        <v>0</v>
      </c>
      <c r="S1237" s="308">
        <v>0</v>
      </c>
      <c r="T1237" s="308"/>
      <c r="U1237" s="308"/>
      <c r="V1237" s="308"/>
      <c r="W1237" s="308"/>
      <c r="X1237" s="308"/>
      <c r="Y1237" s="308"/>
      <c r="Z1237" s="308"/>
      <c r="AA1237" s="310">
        <f t="shared" si="1275"/>
        <v>0</v>
      </c>
      <c r="AB1237" s="310">
        <f t="shared" si="1215"/>
        <v>0</v>
      </c>
      <c r="AC1237" s="115">
        <v>0</v>
      </c>
    </row>
    <row r="1238" spans="1:29" s="21" customFormat="1" ht="30" x14ac:dyDescent="0.2">
      <c r="A1238" s="92"/>
      <c r="B1238" s="113" t="s">
        <v>1747</v>
      </c>
      <c r="C1238" s="114" t="s">
        <v>1748</v>
      </c>
      <c r="D1238" s="308">
        <v>2800000000</v>
      </c>
      <c r="E1238" s="291">
        <f>SUM('ADICIONES  2018'!C1238:K1238)</f>
        <v>0</v>
      </c>
      <c r="F1238" s="308"/>
      <c r="G1238" s="308"/>
      <c r="H1238" s="308"/>
      <c r="I1238" s="308"/>
      <c r="J1238" s="308"/>
      <c r="K1238" s="294">
        <f t="shared" si="1212"/>
        <v>2800000000</v>
      </c>
      <c r="L1238" s="308">
        <v>0</v>
      </c>
      <c r="M1238" s="308">
        <v>0</v>
      </c>
      <c r="N1238" s="308"/>
      <c r="O1238" s="308"/>
      <c r="P1238" s="308">
        <v>500000000</v>
      </c>
      <c r="Q1238" s="308"/>
      <c r="R1238" s="294">
        <f t="shared" si="1213"/>
        <v>500000000</v>
      </c>
      <c r="S1238" s="308">
        <v>700000000</v>
      </c>
      <c r="T1238" s="308"/>
      <c r="U1238" s="308"/>
      <c r="V1238" s="308"/>
      <c r="W1238" s="308"/>
      <c r="X1238" s="308"/>
      <c r="Y1238" s="308">
        <v>900000000</v>
      </c>
      <c r="Z1238" s="308"/>
      <c r="AA1238" s="310">
        <f t="shared" si="1275"/>
        <v>1600000000</v>
      </c>
      <c r="AB1238" s="310">
        <f t="shared" si="1215"/>
        <v>2100000000</v>
      </c>
      <c r="AC1238" s="115">
        <f t="shared" si="1216"/>
        <v>0.75</v>
      </c>
    </row>
    <row r="1239" spans="1:29" ht="28.5" x14ac:dyDescent="0.2">
      <c r="B1239" s="113" t="s">
        <v>1747</v>
      </c>
      <c r="C1239" s="98" t="s">
        <v>1748</v>
      </c>
      <c r="D1239" s="308">
        <v>1166500000</v>
      </c>
      <c r="E1239" s="291">
        <f>SUM('ADICIONES  2018'!C1239:K1239)</f>
        <v>0</v>
      </c>
      <c r="F1239" s="308"/>
      <c r="G1239" s="308"/>
      <c r="H1239" s="308"/>
      <c r="I1239" s="308"/>
      <c r="J1239" s="308"/>
      <c r="K1239" s="292">
        <f t="shared" si="1212"/>
        <v>1166500000</v>
      </c>
      <c r="L1239" s="308">
        <v>0</v>
      </c>
      <c r="M1239" s="308">
        <v>725277778.16999996</v>
      </c>
      <c r="N1239" s="308"/>
      <c r="O1239" s="308">
        <v>-530861111.49000001</v>
      </c>
      <c r="P1239" s="308">
        <v>121510416.67</v>
      </c>
      <c r="Q1239" s="308"/>
      <c r="R1239" s="292">
        <f t="shared" si="1213"/>
        <v>315927083.34999996</v>
      </c>
      <c r="S1239" s="308">
        <v>267833333.31999999</v>
      </c>
      <c r="T1239" s="308"/>
      <c r="U1239" s="308"/>
      <c r="V1239" s="308"/>
      <c r="W1239" s="308"/>
      <c r="X1239" s="308"/>
      <c r="Y1239" s="308"/>
      <c r="Z1239" s="308"/>
      <c r="AA1239" s="309">
        <f t="shared" si="1275"/>
        <v>267833333.31999999</v>
      </c>
      <c r="AB1239" s="309">
        <f t="shared" si="1215"/>
        <v>583760416.66999996</v>
      </c>
      <c r="AC1239" s="115">
        <f t="shared" si="1216"/>
        <v>0.50043756251178739</v>
      </c>
    </row>
    <row r="1240" spans="1:29" ht="28.5" x14ac:dyDescent="0.2">
      <c r="B1240" s="113" t="s">
        <v>1747</v>
      </c>
      <c r="C1240" s="98" t="s">
        <v>1748</v>
      </c>
      <c r="D1240" s="308"/>
      <c r="E1240" s="291">
        <f>SUM('ADICIONES  2018'!C1240:K1240)</f>
        <v>215600670</v>
      </c>
      <c r="F1240" s="308"/>
      <c r="G1240" s="308"/>
      <c r="H1240" s="308"/>
      <c r="I1240" s="308"/>
      <c r="J1240" s="308"/>
      <c r="K1240" s="292">
        <f t="shared" si="1212"/>
        <v>215600670</v>
      </c>
      <c r="L1240" s="308"/>
      <c r="M1240" s="308"/>
      <c r="N1240" s="308"/>
      <c r="O1240" s="308">
        <v>0</v>
      </c>
      <c r="P1240" s="308">
        <v>0</v>
      </c>
      <c r="Q1240" s="308"/>
      <c r="R1240" s="292">
        <f t="shared" si="1213"/>
        <v>0</v>
      </c>
      <c r="S1240" s="308">
        <v>0</v>
      </c>
      <c r="T1240" s="308"/>
      <c r="U1240" s="308"/>
      <c r="V1240" s="308"/>
      <c r="W1240" s="308"/>
      <c r="X1240" s="308"/>
      <c r="Y1240" s="308"/>
      <c r="Z1240" s="308"/>
      <c r="AA1240" s="309">
        <f t="shared" ref="AA1240:AA1305" si="1300">SUM(S1240:Z1240)</f>
        <v>0</v>
      </c>
      <c r="AB1240" s="309">
        <f t="shared" si="1215"/>
        <v>0</v>
      </c>
      <c r="AC1240" s="115">
        <f t="shared" si="1216"/>
        <v>0</v>
      </c>
    </row>
    <row r="1241" spans="1:29" ht="28.5" x14ac:dyDescent="0.2">
      <c r="B1241" s="113" t="s">
        <v>1747</v>
      </c>
      <c r="C1241" s="98" t="s">
        <v>1748</v>
      </c>
      <c r="D1241" s="308"/>
      <c r="E1241" s="291">
        <f>SUM('ADICIONES  2018'!C1241:K1241)</f>
        <v>1333026862</v>
      </c>
      <c r="F1241" s="308"/>
      <c r="G1241" s="308"/>
      <c r="H1241" s="308"/>
      <c r="I1241" s="308"/>
      <c r="J1241" s="308"/>
      <c r="K1241" s="292">
        <f>+D1241+E1241-F1241+G1241-H1241</f>
        <v>1333026862</v>
      </c>
      <c r="L1241" s="308"/>
      <c r="M1241" s="308"/>
      <c r="N1241" s="308"/>
      <c r="O1241" s="308"/>
      <c r="P1241" s="308"/>
      <c r="Q1241" s="308"/>
      <c r="R1241" s="292">
        <f>SUM(L1241:Q1241)</f>
        <v>0</v>
      </c>
      <c r="S1241" s="308"/>
      <c r="T1241" s="308"/>
      <c r="U1241" s="308"/>
      <c r="V1241" s="308"/>
      <c r="W1241" s="308"/>
      <c r="X1241" s="308"/>
      <c r="Y1241" s="308"/>
      <c r="Z1241" s="308"/>
      <c r="AA1241" s="309">
        <f>SUM(S1241:Z1241)</f>
        <v>0</v>
      </c>
      <c r="AB1241" s="309">
        <f>+AA1241+R1241</f>
        <v>0</v>
      </c>
      <c r="AC1241" s="115">
        <f>+AB1241/K1241</f>
        <v>0</v>
      </c>
    </row>
    <row r="1242" spans="1:29" ht="28.5" x14ac:dyDescent="0.2">
      <c r="B1242" s="113" t="s">
        <v>1747</v>
      </c>
      <c r="C1242" s="98" t="s">
        <v>1748</v>
      </c>
      <c r="D1242" s="308"/>
      <c r="E1242" s="291">
        <f>SUM('ADICIONES  2018'!C1242:K1242)</f>
        <v>5806413654</v>
      </c>
      <c r="F1242" s="308"/>
      <c r="G1242" s="308"/>
      <c r="H1242" s="308"/>
      <c r="I1242" s="308"/>
      <c r="J1242" s="308"/>
      <c r="K1242" s="292">
        <f t="shared" si="1212"/>
        <v>5806413654</v>
      </c>
      <c r="L1242" s="308"/>
      <c r="M1242" s="308"/>
      <c r="N1242" s="308"/>
      <c r="O1242" s="308">
        <v>0</v>
      </c>
      <c r="P1242" s="308">
        <v>0</v>
      </c>
      <c r="Q1242" s="308"/>
      <c r="R1242" s="292">
        <f t="shared" si="1213"/>
        <v>0</v>
      </c>
      <c r="S1242" s="308">
        <v>0</v>
      </c>
      <c r="T1242" s="308"/>
      <c r="U1242" s="308"/>
      <c r="V1242" s="308"/>
      <c r="W1242" s="308"/>
      <c r="X1242" s="308"/>
      <c r="Y1242" s="308"/>
      <c r="Z1242" s="308"/>
      <c r="AA1242" s="309">
        <f t="shared" si="1300"/>
        <v>0</v>
      </c>
      <c r="AB1242" s="309">
        <f t="shared" si="1215"/>
        <v>0</v>
      </c>
      <c r="AC1242" s="115">
        <f t="shared" si="1216"/>
        <v>0</v>
      </c>
    </row>
    <row r="1243" spans="1:29" ht="28.5" x14ac:dyDescent="0.2">
      <c r="B1243" s="113" t="s">
        <v>1747</v>
      </c>
      <c r="C1243" s="98" t="s">
        <v>1748</v>
      </c>
      <c r="D1243" s="308"/>
      <c r="E1243" s="291">
        <f>SUM('ADICIONES  2018'!C1243:K1243)</f>
        <v>9342758184</v>
      </c>
      <c r="F1243" s="308"/>
      <c r="G1243" s="308"/>
      <c r="H1243" s="308"/>
      <c r="I1243" s="308"/>
      <c r="J1243" s="308"/>
      <c r="K1243" s="292">
        <f t="shared" si="1212"/>
        <v>9342758184</v>
      </c>
      <c r="L1243" s="308"/>
      <c r="M1243" s="308"/>
      <c r="N1243" s="308"/>
      <c r="O1243" s="308"/>
      <c r="P1243" s="308"/>
      <c r="Q1243" s="308"/>
      <c r="R1243" s="292">
        <f t="shared" si="1213"/>
        <v>0</v>
      </c>
      <c r="S1243" s="308"/>
      <c r="T1243" s="308"/>
      <c r="U1243" s="308"/>
      <c r="V1243" s="308"/>
      <c r="W1243" s="308"/>
      <c r="X1243" s="308"/>
      <c r="Y1243" s="308"/>
      <c r="Z1243" s="308"/>
      <c r="AA1243" s="309">
        <f t="shared" si="1300"/>
        <v>0</v>
      </c>
      <c r="AB1243" s="309">
        <f t="shared" si="1215"/>
        <v>0</v>
      </c>
      <c r="AC1243" s="115">
        <f t="shared" si="1216"/>
        <v>0</v>
      </c>
    </row>
    <row r="1244" spans="1:29" ht="28.5" x14ac:dyDescent="0.2">
      <c r="B1244" s="113" t="s">
        <v>1747</v>
      </c>
      <c r="C1244" s="98" t="s">
        <v>1748</v>
      </c>
      <c r="D1244" s="308"/>
      <c r="E1244" s="291">
        <f>SUM('ADICIONES  2018'!C1244:K1244)</f>
        <v>176214000</v>
      </c>
      <c r="F1244" s="308"/>
      <c r="G1244" s="308"/>
      <c r="H1244" s="308"/>
      <c r="I1244" s="308"/>
      <c r="J1244" s="308"/>
      <c r="K1244" s="292">
        <f t="shared" si="1212"/>
        <v>176214000</v>
      </c>
      <c r="L1244" s="308"/>
      <c r="M1244" s="308"/>
      <c r="N1244" s="308"/>
      <c r="O1244" s="308">
        <v>0</v>
      </c>
      <c r="P1244" s="308">
        <v>176214000</v>
      </c>
      <c r="Q1244" s="308"/>
      <c r="R1244" s="292">
        <f t="shared" si="1213"/>
        <v>176214000</v>
      </c>
      <c r="S1244" s="308">
        <v>0</v>
      </c>
      <c r="T1244" s="308"/>
      <c r="U1244" s="308"/>
      <c r="V1244" s="308"/>
      <c r="W1244" s="308"/>
      <c r="X1244" s="308"/>
      <c r="Y1244" s="308"/>
      <c r="Z1244" s="308"/>
      <c r="AA1244" s="309">
        <f t="shared" si="1300"/>
        <v>0</v>
      </c>
      <c r="AB1244" s="309">
        <f t="shared" si="1215"/>
        <v>176214000</v>
      </c>
      <c r="AC1244" s="115">
        <f t="shared" si="1216"/>
        <v>1</v>
      </c>
    </row>
    <row r="1245" spans="1:29" ht="28.5" x14ac:dyDescent="0.2">
      <c r="B1245" s="113" t="s">
        <v>1747</v>
      </c>
      <c r="C1245" s="98" t="s">
        <v>1748</v>
      </c>
      <c r="D1245" s="308"/>
      <c r="E1245" s="291">
        <f>SUM('ADICIONES  2018'!C1245:K1245)</f>
        <v>414274000</v>
      </c>
      <c r="F1245" s="308"/>
      <c r="G1245" s="308"/>
      <c r="H1245" s="308"/>
      <c r="I1245" s="308"/>
      <c r="J1245" s="308"/>
      <c r="K1245" s="292">
        <f t="shared" si="1212"/>
        <v>414274000</v>
      </c>
      <c r="L1245" s="308"/>
      <c r="M1245" s="308"/>
      <c r="N1245" s="308"/>
      <c r="O1245" s="308">
        <v>0</v>
      </c>
      <c r="P1245" s="308">
        <v>414274000</v>
      </c>
      <c r="Q1245" s="308"/>
      <c r="R1245" s="292">
        <f t="shared" si="1213"/>
        <v>414274000</v>
      </c>
      <c r="S1245" s="308">
        <v>0</v>
      </c>
      <c r="T1245" s="308"/>
      <c r="U1245" s="308"/>
      <c r="V1245" s="308"/>
      <c r="W1245" s="308"/>
      <c r="X1245" s="308"/>
      <c r="Y1245" s="308"/>
      <c r="Z1245" s="308"/>
      <c r="AA1245" s="309">
        <f t="shared" si="1300"/>
        <v>0</v>
      </c>
      <c r="AB1245" s="309">
        <f t="shared" si="1215"/>
        <v>414274000</v>
      </c>
      <c r="AC1245" s="115">
        <f t="shared" si="1216"/>
        <v>1</v>
      </c>
    </row>
    <row r="1246" spans="1:29" s="21" customFormat="1" ht="30" hidden="1" x14ac:dyDescent="0.2">
      <c r="A1246" s="92"/>
      <c r="B1246" s="113" t="s">
        <v>1749</v>
      </c>
      <c r="C1246" s="114" t="s">
        <v>1750</v>
      </c>
      <c r="D1246" s="308">
        <v>0</v>
      </c>
      <c r="E1246" s="291">
        <f>SUM('ADICIONES  2018'!C1246:K1246)</f>
        <v>0</v>
      </c>
      <c r="F1246" s="308"/>
      <c r="G1246" s="308"/>
      <c r="H1246" s="308"/>
      <c r="I1246" s="308"/>
      <c r="J1246" s="308"/>
      <c r="K1246" s="292">
        <f t="shared" si="1212"/>
        <v>0</v>
      </c>
      <c r="L1246" s="308">
        <v>0</v>
      </c>
      <c r="M1246" s="308">
        <v>0</v>
      </c>
      <c r="N1246" s="308"/>
      <c r="O1246" s="308">
        <v>0</v>
      </c>
      <c r="P1246" s="308">
        <v>0</v>
      </c>
      <c r="Q1246" s="308"/>
      <c r="R1246" s="292">
        <f t="shared" si="1213"/>
        <v>0</v>
      </c>
      <c r="S1246" s="308">
        <v>0</v>
      </c>
      <c r="T1246" s="308"/>
      <c r="U1246" s="308"/>
      <c r="V1246" s="308"/>
      <c r="W1246" s="308"/>
      <c r="X1246" s="308"/>
      <c r="Y1246" s="308"/>
      <c r="Z1246" s="308"/>
      <c r="AA1246" s="309">
        <f t="shared" si="1300"/>
        <v>0</v>
      </c>
      <c r="AB1246" s="309">
        <f t="shared" si="1215"/>
        <v>0</v>
      </c>
      <c r="AC1246" s="115" t="e">
        <f t="shared" si="1216"/>
        <v>#DIV/0!</v>
      </c>
    </row>
    <row r="1247" spans="1:29" s="79" customFormat="1" ht="15.75" x14ac:dyDescent="0.2">
      <c r="A1247" s="412"/>
      <c r="B1247" s="111" t="s">
        <v>1751</v>
      </c>
      <c r="C1247" s="107" t="s">
        <v>1752</v>
      </c>
      <c r="D1247" s="307">
        <f>+D1248</f>
        <v>0</v>
      </c>
      <c r="E1247" s="106">
        <f>SUM('ADICIONES  2018'!C1247:K1247)</f>
        <v>0</v>
      </c>
      <c r="F1247" s="307">
        <f t="shared" ref="F1247:J1247" si="1301">+F1248</f>
        <v>0</v>
      </c>
      <c r="G1247" s="307">
        <f t="shared" si="1301"/>
        <v>0</v>
      </c>
      <c r="H1247" s="307">
        <f t="shared" si="1301"/>
        <v>0</v>
      </c>
      <c r="I1247" s="307">
        <f t="shared" si="1301"/>
        <v>0</v>
      </c>
      <c r="J1247" s="307">
        <f t="shared" si="1301"/>
        <v>0</v>
      </c>
      <c r="K1247" s="290">
        <f t="shared" si="1212"/>
        <v>0</v>
      </c>
      <c r="L1247" s="307">
        <f t="shared" ref="L1247:Q1247" si="1302">+L1248</f>
        <v>0</v>
      </c>
      <c r="M1247" s="307">
        <f t="shared" si="1302"/>
        <v>0</v>
      </c>
      <c r="N1247" s="307">
        <f t="shared" si="1302"/>
        <v>0</v>
      </c>
      <c r="O1247" s="307">
        <f t="shared" si="1302"/>
        <v>0</v>
      </c>
      <c r="P1247" s="307">
        <f t="shared" si="1302"/>
        <v>0</v>
      </c>
      <c r="Q1247" s="307">
        <f t="shared" si="1302"/>
        <v>0</v>
      </c>
      <c r="R1247" s="290">
        <f t="shared" si="1213"/>
        <v>0</v>
      </c>
      <c r="S1247" s="307">
        <f t="shared" ref="S1247:Z1247" si="1303">+S1248</f>
        <v>0</v>
      </c>
      <c r="T1247" s="307">
        <f t="shared" si="1303"/>
        <v>0</v>
      </c>
      <c r="U1247" s="307">
        <f t="shared" si="1303"/>
        <v>0</v>
      </c>
      <c r="V1247" s="307">
        <f t="shared" si="1303"/>
        <v>0</v>
      </c>
      <c r="W1247" s="307">
        <f t="shared" si="1303"/>
        <v>0</v>
      </c>
      <c r="X1247" s="307">
        <f t="shared" si="1303"/>
        <v>0</v>
      </c>
      <c r="Y1247" s="307">
        <f t="shared" si="1303"/>
        <v>0</v>
      </c>
      <c r="Z1247" s="307">
        <f t="shared" si="1303"/>
        <v>0</v>
      </c>
      <c r="AA1247" s="306">
        <f t="shared" si="1300"/>
        <v>0</v>
      </c>
      <c r="AB1247" s="306">
        <f t="shared" si="1215"/>
        <v>0</v>
      </c>
      <c r="AC1247" s="105">
        <v>0</v>
      </c>
    </row>
    <row r="1248" spans="1:29" s="21" customFormat="1" x14ac:dyDescent="0.2">
      <c r="A1248" s="92"/>
      <c r="B1248" s="113" t="s">
        <v>1753</v>
      </c>
      <c r="C1248" s="114" t="s">
        <v>1754</v>
      </c>
      <c r="D1248" s="308">
        <v>0</v>
      </c>
      <c r="E1248" s="291">
        <f>SUM('ADICIONES  2018'!C1248:K1248)</f>
        <v>0</v>
      </c>
      <c r="F1248" s="308"/>
      <c r="G1248" s="308"/>
      <c r="H1248" s="308"/>
      <c r="I1248" s="308"/>
      <c r="J1248" s="308"/>
      <c r="K1248" s="294">
        <f t="shared" si="1212"/>
        <v>0</v>
      </c>
      <c r="L1248" s="308"/>
      <c r="M1248" s="308"/>
      <c r="N1248" s="308"/>
      <c r="O1248" s="308"/>
      <c r="P1248" s="308"/>
      <c r="Q1248" s="308"/>
      <c r="R1248" s="294">
        <f t="shared" si="1213"/>
        <v>0</v>
      </c>
      <c r="S1248" s="308"/>
      <c r="T1248" s="308"/>
      <c r="U1248" s="308"/>
      <c r="V1248" s="308"/>
      <c r="W1248" s="308"/>
      <c r="X1248" s="308"/>
      <c r="Y1248" s="308"/>
      <c r="Z1248" s="308"/>
      <c r="AA1248" s="310">
        <f t="shared" si="1300"/>
        <v>0</v>
      </c>
      <c r="AB1248" s="310">
        <f t="shared" si="1215"/>
        <v>0</v>
      </c>
      <c r="AC1248" s="115">
        <v>0</v>
      </c>
    </row>
    <row r="1249" spans="1:29" s="236" customFormat="1" ht="36" x14ac:dyDescent="0.2">
      <c r="A1249" s="231">
        <v>1</v>
      </c>
      <c r="B1249" s="232" t="s">
        <v>294</v>
      </c>
      <c r="C1249" s="233" t="s">
        <v>99</v>
      </c>
      <c r="D1249" s="313">
        <f>+D1250+D1257</f>
        <v>1043122087.34</v>
      </c>
      <c r="E1249" s="106">
        <f>SUM('ADICIONES  2018'!C1249:K1249)</f>
        <v>0</v>
      </c>
      <c r="F1249" s="313">
        <f t="shared" ref="F1249:J1249" si="1304">+F1250+F1257</f>
        <v>0</v>
      </c>
      <c r="G1249" s="313">
        <f t="shared" si="1304"/>
        <v>0</v>
      </c>
      <c r="H1249" s="313">
        <f t="shared" si="1304"/>
        <v>0</v>
      </c>
      <c r="I1249" s="313">
        <f t="shared" si="1304"/>
        <v>0</v>
      </c>
      <c r="J1249" s="313">
        <f t="shared" si="1304"/>
        <v>0</v>
      </c>
      <c r="K1249" s="314">
        <f t="shared" si="1212"/>
        <v>1043122087.34</v>
      </c>
      <c r="L1249" s="313">
        <f t="shared" ref="L1249:Q1249" si="1305">+L1250+L1257</f>
        <v>112664928.54000001</v>
      </c>
      <c r="M1249" s="313">
        <f t="shared" si="1305"/>
        <v>0</v>
      </c>
      <c r="N1249" s="313">
        <f t="shared" si="1305"/>
        <v>0</v>
      </c>
      <c r="O1249" s="313">
        <f t="shared" si="1305"/>
        <v>11856083</v>
      </c>
      <c r="P1249" s="313">
        <f t="shared" si="1305"/>
        <v>13039105</v>
      </c>
      <c r="Q1249" s="313">
        <f t="shared" si="1305"/>
        <v>0</v>
      </c>
      <c r="R1249" s="314">
        <f t="shared" si="1213"/>
        <v>137560116.54000002</v>
      </c>
      <c r="S1249" s="313">
        <f t="shared" ref="S1249:Z1249" si="1306">+S1250+S1257</f>
        <v>76228031.530000001</v>
      </c>
      <c r="T1249" s="313">
        <f t="shared" si="1306"/>
        <v>23826695.059999999</v>
      </c>
      <c r="U1249" s="313">
        <f t="shared" si="1306"/>
        <v>62130727.590000004</v>
      </c>
      <c r="V1249" s="313">
        <f t="shared" si="1306"/>
        <v>0</v>
      </c>
      <c r="W1249" s="313">
        <f t="shared" si="1306"/>
        <v>0</v>
      </c>
      <c r="X1249" s="313">
        <f t="shared" si="1306"/>
        <v>0</v>
      </c>
      <c r="Y1249" s="313">
        <f t="shared" si="1306"/>
        <v>0</v>
      </c>
      <c r="Z1249" s="313">
        <f t="shared" si="1306"/>
        <v>0</v>
      </c>
      <c r="AA1249" s="315">
        <f t="shared" si="1300"/>
        <v>162185454.18000001</v>
      </c>
      <c r="AB1249" s="315">
        <f t="shared" si="1215"/>
        <v>299745570.72000003</v>
      </c>
      <c r="AC1249" s="235">
        <f t="shared" si="1216"/>
        <v>0.28735425542024745</v>
      </c>
    </row>
    <row r="1250" spans="1:29" s="79" customFormat="1" ht="42.75" hidden="1" x14ac:dyDescent="0.2">
      <c r="A1250" s="412"/>
      <c r="B1250" s="271" t="s">
        <v>295</v>
      </c>
      <c r="C1250" s="272" t="s">
        <v>296</v>
      </c>
      <c r="D1250" s="307">
        <f t="shared" ref="D1250:D1255" si="1307">+D1251</f>
        <v>0</v>
      </c>
      <c r="E1250" s="106">
        <f>SUM('ADICIONES  2018'!C1250:K1250)</f>
        <v>0</v>
      </c>
      <c r="F1250" s="307">
        <f t="shared" ref="F1250:J1255" si="1308">+F1251</f>
        <v>0</v>
      </c>
      <c r="G1250" s="307">
        <f t="shared" si="1308"/>
        <v>0</v>
      </c>
      <c r="H1250" s="307">
        <f t="shared" si="1308"/>
        <v>0</v>
      </c>
      <c r="I1250" s="307">
        <f t="shared" si="1308"/>
        <v>0</v>
      </c>
      <c r="J1250" s="307">
        <f t="shared" si="1308"/>
        <v>0</v>
      </c>
      <c r="K1250" s="290">
        <f t="shared" si="1212"/>
        <v>0</v>
      </c>
      <c r="L1250" s="307">
        <f t="shared" ref="L1250:Q1255" si="1309">+L1251</f>
        <v>0</v>
      </c>
      <c r="M1250" s="307">
        <f t="shared" si="1309"/>
        <v>0</v>
      </c>
      <c r="N1250" s="307">
        <f t="shared" si="1309"/>
        <v>0</v>
      </c>
      <c r="O1250" s="307">
        <f t="shared" si="1309"/>
        <v>0</v>
      </c>
      <c r="P1250" s="307">
        <f t="shared" si="1309"/>
        <v>0</v>
      </c>
      <c r="Q1250" s="307">
        <f t="shared" si="1309"/>
        <v>0</v>
      </c>
      <c r="R1250" s="290">
        <f t="shared" si="1213"/>
        <v>0</v>
      </c>
      <c r="S1250" s="307">
        <f t="shared" ref="S1250:Z1255" si="1310">+S1251</f>
        <v>0</v>
      </c>
      <c r="T1250" s="307">
        <f t="shared" si="1310"/>
        <v>0</v>
      </c>
      <c r="U1250" s="307">
        <f t="shared" si="1310"/>
        <v>0</v>
      </c>
      <c r="V1250" s="307">
        <f t="shared" si="1310"/>
        <v>0</v>
      </c>
      <c r="W1250" s="307">
        <f t="shared" si="1310"/>
        <v>0</v>
      </c>
      <c r="X1250" s="307">
        <f t="shared" si="1310"/>
        <v>0</v>
      </c>
      <c r="Y1250" s="307">
        <f t="shared" si="1310"/>
        <v>0</v>
      </c>
      <c r="Z1250" s="307">
        <f t="shared" si="1310"/>
        <v>0</v>
      </c>
      <c r="AA1250" s="306">
        <f t="shared" si="1300"/>
        <v>0</v>
      </c>
      <c r="AB1250" s="306">
        <f t="shared" si="1215"/>
        <v>0</v>
      </c>
      <c r="AC1250" s="105" t="e">
        <f t="shared" si="1216"/>
        <v>#DIV/0!</v>
      </c>
    </row>
    <row r="1251" spans="1:29" s="79" customFormat="1" ht="15.75" hidden="1" x14ac:dyDescent="0.2">
      <c r="A1251" s="412"/>
      <c r="B1251" s="271" t="s">
        <v>297</v>
      </c>
      <c r="C1251" s="272" t="s">
        <v>298</v>
      </c>
      <c r="D1251" s="307">
        <f t="shared" si="1307"/>
        <v>0</v>
      </c>
      <c r="E1251" s="106">
        <f>SUM('ADICIONES  2018'!C1251:K1251)</f>
        <v>0</v>
      </c>
      <c r="F1251" s="307">
        <f t="shared" si="1308"/>
        <v>0</v>
      </c>
      <c r="G1251" s="307">
        <f t="shared" si="1308"/>
        <v>0</v>
      </c>
      <c r="H1251" s="307">
        <f t="shared" si="1308"/>
        <v>0</v>
      </c>
      <c r="I1251" s="307">
        <f t="shared" si="1308"/>
        <v>0</v>
      </c>
      <c r="J1251" s="307">
        <f t="shared" si="1308"/>
        <v>0</v>
      </c>
      <c r="K1251" s="290">
        <f t="shared" si="1212"/>
        <v>0</v>
      </c>
      <c r="L1251" s="307">
        <f t="shared" si="1309"/>
        <v>0</v>
      </c>
      <c r="M1251" s="307">
        <f t="shared" si="1309"/>
        <v>0</v>
      </c>
      <c r="N1251" s="307">
        <f t="shared" si="1309"/>
        <v>0</v>
      </c>
      <c r="O1251" s="307">
        <f t="shared" si="1309"/>
        <v>0</v>
      </c>
      <c r="P1251" s="307">
        <f t="shared" si="1309"/>
        <v>0</v>
      </c>
      <c r="Q1251" s="307">
        <f t="shared" si="1309"/>
        <v>0</v>
      </c>
      <c r="R1251" s="290">
        <f t="shared" si="1213"/>
        <v>0</v>
      </c>
      <c r="S1251" s="307">
        <f t="shared" si="1310"/>
        <v>0</v>
      </c>
      <c r="T1251" s="307">
        <f t="shared" si="1310"/>
        <v>0</v>
      </c>
      <c r="U1251" s="307">
        <f t="shared" si="1310"/>
        <v>0</v>
      </c>
      <c r="V1251" s="307">
        <f t="shared" si="1310"/>
        <v>0</v>
      </c>
      <c r="W1251" s="307">
        <f t="shared" si="1310"/>
        <v>0</v>
      </c>
      <c r="X1251" s="307">
        <f t="shared" si="1310"/>
        <v>0</v>
      </c>
      <c r="Y1251" s="307">
        <f t="shared" si="1310"/>
        <v>0</v>
      </c>
      <c r="Z1251" s="307">
        <f t="shared" si="1310"/>
        <v>0</v>
      </c>
      <c r="AA1251" s="306">
        <f t="shared" si="1300"/>
        <v>0</v>
      </c>
      <c r="AB1251" s="306">
        <f t="shared" si="1215"/>
        <v>0</v>
      </c>
      <c r="AC1251" s="105" t="e">
        <f t="shared" si="1216"/>
        <v>#DIV/0!</v>
      </c>
    </row>
    <row r="1252" spans="1:29" s="79" customFormat="1" ht="28.5" hidden="1" x14ac:dyDescent="0.2">
      <c r="A1252" s="412"/>
      <c r="B1252" s="271" t="s">
        <v>299</v>
      </c>
      <c r="C1252" s="272" t="s">
        <v>170</v>
      </c>
      <c r="D1252" s="307">
        <f t="shared" si="1307"/>
        <v>0</v>
      </c>
      <c r="E1252" s="106">
        <f>SUM('ADICIONES  2018'!C1252:K1252)</f>
        <v>0</v>
      </c>
      <c r="F1252" s="307">
        <f t="shared" si="1308"/>
        <v>0</v>
      </c>
      <c r="G1252" s="307">
        <f t="shared" si="1308"/>
        <v>0</v>
      </c>
      <c r="H1252" s="307">
        <f t="shared" si="1308"/>
        <v>0</v>
      </c>
      <c r="I1252" s="307">
        <f t="shared" si="1308"/>
        <v>0</v>
      </c>
      <c r="J1252" s="307">
        <f t="shared" si="1308"/>
        <v>0</v>
      </c>
      <c r="K1252" s="290">
        <f t="shared" si="1212"/>
        <v>0</v>
      </c>
      <c r="L1252" s="307">
        <f t="shared" si="1309"/>
        <v>0</v>
      </c>
      <c r="M1252" s="307">
        <f t="shared" si="1309"/>
        <v>0</v>
      </c>
      <c r="N1252" s="307">
        <f t="shared" si="1309"/>
        <v>0</v>
      </c>
      <c r="O1252" s="307">
        <f t="shared" si="1309"/>
        <v>0</v>
      </c>
      <c r="P1252" s="307">
        <f t="shared" si="1309"/>
        <v>0</v>
      </c>
      <c r="Q1252" s="307">
        <f t="shared" si="1309"/>
        <v>0</v>
      </c>
      <c r="R1252" s="290">
        <f t="shared" si="1213"/>
        <v>0</v>
      </c>
      <c r="S1252" s="307">
        <f t="shared" si="1310"/>
        <v>0</v>
      </c>
      <c r="T1252" s="307">
        <f t="shared" si="1310"/>
        <v>0</v>
      </c>
      <c r="U1252" s="307">
        <f t="shared" si="1310"/>
        <v>0</v>
      </c>
      <c r="V1252" s="307">
        <f t="shared" si="1310"/>
        <v>0</v>
      </c>
      <c r="W1252" s="307">
        <f t="shared" si="1310"/>
        <v>0</v>
      </c>
      <c r="X1252" s="307">
        <f t="shared" si="1310"/>
        <v>0</v>
      </c>
      <c r="Y1252" s="307">
        <f t="shared" si="1310"/>
        <v>0</v>
      </c>
      <c r="Z1252" s="307">
        <f t="shared" si="1310"/>
        <v>0</v>
      </c>
      <c r="AA1252" s="306">
        <f t="shared" si="1300"/>
        <v>0</v>
      </c>
      <c r="AB1252" s="306">
        <f t="shared" si="1215"/>
        <v>0</v>
      </c>
      <c r="AC1252" s="105" t="e">
        <f t="shared" si="1216"/>
        <v>#DIV/0!</v>
      </c>
    </row>
    <row r="1253" spans="1:29" s="79" customFormat="1" ht="28.5" hidden="1" x14ac:dyDescent="0.2">
      <c r="A1253" s="412"/>
      <c r="B1253" s="271" t="s">
        <v>299</v>
      </c>
      <c r="C1253" s="272" t="s">
        <v>170</v>
      </c>
      <c r="D1253" s="307">
        <f t="shared" si="1307"/>
        <v>0</v>
      </c>
      <c r="E1253" s="106">
        <f>SUM('ADICIONES  2018'!C1253:K1253)</f>
        <v>0</v>
      </c>
      <c r="F1253" s="307">
        <f t="shared" si="1308"/>
        <v>0</v>
      </c>
      <c r="G1253" s="307">
        <f t="shared" si="1308"/>
        <v>0</v>
      </c>
      <c r="H1253" s="307">
        <f t="shared" si="1308"/>
        <v>0</v>
      </c>
      <c r="I1253" s="307">
        <f t="shared" si="1308"/>
        <v>0</v>
      </c>
      <c r="J1253" s="307">
        <f t="shared" si="1308"/>
        <v>0</v>
      </c>
      <c r="K1253" s="290">
        <f t="shared" si="1212"/>
        <v>0</v>
      </c>
      <c r="L1253" s="307">
        <f t="shared" si="1309"/>
        <v>0</v>
      </c>
      <c r="M1253" s="307">
        <f t="shared" si="1309"/>
        <v>0</v>
      </c>
      <c r="N1253" s="307">
        <f t="shared" si="1309"/>
        <v>0</v>
      </c>
      <c r="O1253" s="307">
        <f t="shared" si="1309"/>
        <v>0</v>
      </c>
      <c r="P1253" s="307">
        <f t="shared" si="1309"/>
        <v>0</v>
      </c>
      <c r="Q1253" s="307">
        <f t="shared" si="1309"/>
        <v>0</v>
      </c>
      <c r="R1253" s="290">
        <f t="shared" si="1213"/>
        <v>0</v>
      </c>
      <c r="S1253" s="307">
        <f t="shared" si="1310"/>
        <v>0</v>
      </c>
      <c r="T1253" s="307">
        <f t="shared" si="1310"/>
        <v>0</v>
      </c>
      <c r="U1253" s="307">
        <f t="shared" si="1310"/>
        <v>0</v>
      </c>
      <c r="V1253" s="307">
        <f t="shared" si="1310"/>
        <v>0</v>
      </c>
      <c r="W1253" s="307">
        <f t="shared" si="1310"/>
        <v>0</v>
      </c>
      <c r="X1253" s="307">
        <f t="shared" si="1310"/>
        <v>0</v>
      </c>
      <c r="Y1253" s="307">
        <f t="shared" si="1310"/>
        <v>0</v>
      </c>
      <c r="Z1253" s="307">
        <f t="shared" si="1310"/>
        <v>0</v>
      </c>
      <c r="AA1253" s="306">
        <f t="shared" si="1300"/>
        <v>0</v>
      </c>
      <c r="AB1253" s="306">
        <f t="shared" si="1215"/>
        <v>0</v>
      </c>
      <c r="AC1253" s="105" t="e">
        <f t="shared" si="1216"/>
        <v>#DIV/0!</v>
      </c>
    </row>
    <row r="1254" spans="1:29" s="79" customFormat="1" ht="28.5" hidden="1" x14ac:dyDescent="0.2">
      <c r="A1254" s="412"/>
      <c r="B1254" s="271" t="s">
        <v>300</v>
      </c>
      <c r="C1254" s="272" t="s">
        <v>100</v>
      </c>
      <c r="D1254" s="307">
        <f t="shared" si="1307"/>
        <v>0</v>
      </c>
      <c r="E1254" s="106">
        <f>SUM('ADICIONES  2018'!C1254:K1254)</f>
        <v>0</v>
      </c>
      <c r="F1254" s="307">
        <f t="shared" si="1308"/>
        <v>0</v>
      </c>
      <c r="G1254" s="307">
        <f t="shared" si="1308"/>
        <v>0</v>
      </c>
      <c r="H1254" s="307">
        <f t="shared" si="1308"/>
        <v>0</v>
      </c>
      <c r="I1254" s="307">
        <f t="shared" si="1308"/>
        <v>0</v>
      </c>
      <c r="J1254" s="307">
        <f t="shared" si="1308"/>
        <v>0</v>
      </c>
      <c r="K1254" s="290">
        <f t="shared" si="1212"/>
        <v>0</v>
      </c>
      <c r="L1254" s="307">
        <f t="shared" si="1309"/>
        <v>0</v>
      </c>
      <c r="M1254" s="307">
        <f t="shared" si="1309"/>
        <v>0</v>
      </c>
      <c r="N1254" s="307">
        <f t="shared" si="1309"/>
        <v>0</v>
      </c>
      <c r="O1254" s="307">
        <f t="shared" si="1309"/>
        <v>0</v>
      </c>
      <c r="P1254" s="307">
        <f t="shared" si="1309"/>
        <v>0</v>
      </c>
      <c r="Q1254" s="307">
        <f t="shared" si="1309"/>
        <v>0</v>
      </c>
      <c r="R1254" s="290">
        <f t="shared" si="1213"/>
        <v>0</v>
      </c>
      <c r="S1254" s="307">
        <f t="shared" si="1310"/>
        <v>0</v>
      </c>
      <c r="T1254" s="307">
        <f t="shared" si="1310"/>
        <v>0</v>
      </c>
      <c r="U1254" s="307">
        <f t="shared" si="1310"/>
        <v>0</v>
      </c>
      <c r="V1254" s="307">
        <f t="shared" si="1310"/>
        <v>0</v>
      </c>
      <c r="W1254" s="307">
        <f t="shared" si="1310"/>
        <v>0</v>
      </c>
      <c r="X1254" s="307">
        <f t="shared" si="1310"/>
        <v>0</v>
      </c>
      <c r="Y1254" s="307">
        <f t="shared" si="1310"/>
        <v>0</v>
      </c>
      <c r="Z1254" s="307">
        <f t="shared" si="1310"/>
        <v>0</v>
      </c>
      <c r="AA1254" s="306">
        <f t="shared" si="1300"/>
        <v>0</v>
      </c>
      <c r="AB1254" s="306">
        <f t="shared" si="1215"/>
        <v>0</v>
      </c>
      <c r="AC1254" s="105" t="e">
        <f t="shared" si="1216"/>
        <v>#DIV/0!</v>
      </c>
    </row>
    <row r="1255" spans="1:29" s="79" customFormat="1" ht="28.5" hidden="1" x14ac:dyDescent="0.2">
      <c r="A1255" s="412"/>
      <c r="B1255" s="271" t="s">
        <v>301</v>
      </c>
      <c r="C1255" s="272" t="s">
        <v>101</v>
      </c>
      <c r="D1255" s="307">
        <f t="shared" si="1307"/>
        <v>0</v>
      </c>
      <c r="E1255" s="106">
        <f>SUM('ADICIONES  2018'!C1255:K1255)</f>
        <v>0</v>
      </c>
      <c r="F1255" s="307">
        <f t="shared" si="1308"/>
        <v>0</v>
      </c>
      <c r="G1255" s="307">
        <f t="shared" si="1308"/>
        <v>0</v>
      </c>
      <c r="H1255" s="307">
        <f t="shared" si="1308"/>
        <v>0</v>
      </c>
      <c r="I1255" s="307">
        <f t="shared" si="1308"/>
        <v>0</v>
      </c>
      <c r="J1255" s="307">
        <f t="shared" si="1308"/>
        <v>0</v>
      </c>
      <c r="K1255" s="290">
        <f t="shared" si="1212"/>
        <v>0</v>
      </c>
      <c r="L1255" s="307">
        <f t="shared" si="1309"/>
        <v>0</v>
      </c>
      <c r="M1255" s="307">
        <f t="shared" si="1309"/>
        <v>0</v>
      </c>
      <c r="N1255" s="307">
        <f t="shared" si="1309"/>
        <v>0</v>
      </c>
      <c r="O1255" s="307">
        <f t="shared" si="1309"/>
        <v>0</v>
      </c>
      <c r="P1255" s="307">
        <f t="shared" si="1309"/>
        <v>0</v>
      </c>
      <c r="Q1255" s="307">
        <f t="shared" si="1309"/>
        <v>0</v>
      </c>
      <c r="R1255" s="290">
        <f t="shared" si="1213"/>
        <v>0</v>
      </c>
      <c r="S1255" s="307">
        <f t="shared" si="1310"/>
        <v>0</v>
      </c>
      <c r="T1255" s="307">
        <f t="shared" si="1310"/>
        <v>0</v>
      </c>
      <c r="U1255" s="307">
        <f t="shared" si="1310"/>
        <v>0</v>
      </c>
      <c r="V1255" s="307">
        <f t="shared" si="1310"/>
        <v>0</v>
      </c>
      <c r="W1255" s="307">
        <f t="shared" si="1310"/>
        <v>0</v>
      </c>
      <c r="X1255" s="307">
        <f t="shared" si="1310"/>
        <v>0</v>
      </c>
      <c r="Y1255" s="307">
        <f t="shared" si="1310"/>
        <v>0</v>
      </c>
      <c r="Z1255" s="307">
        <f t="shared" si="1310"/>
        <v>0</v>
      </c>
      <c r="AA1255" s="306">
        <f t="shared" si="1300"/>
        <v>0</v>
      </c>
      <c r="AB1255" s="306">
        <f t="shared" si="1215"/>
        <v>0</v>
      </c>
      <c r="AC1255" s="105" t="e">
        <f t="shared" si="1216"/>
        <v>#DIV/0!</v>
      </c>
    </row>
    <row r="1256" spans="1:29" s="21" customFormat="1" hidden="1" x14ac:dyDescent="0.2">
      <c r="A1256" s="92"/>
      <c r="B1256" s="273" t="s">
        <v>302</v>
      </c>
      <c r="C1256" s="274" t="s">
        <v>134</v>
      </c>
      <c r="D1256" s="308">
        <v>0</v>
      </c>
      <c r="E1256" s="291">
        <f>SUM('ADICIONES  2018'!C1256:K1256)</f>
        <v>0</v>
      </c>
      <c r="F1256" s="308"/>
      <c r="G1256" s="308"/>
      <c r="H1256" s="308"/>
      <c r="I1256" s="308"/>
      <c r="J1256" s="308"/>
      <c r="K1256" s="294">
        <f t="shared" si="1212"/>
        <v>0</v>
      </c>
      <c r="L1256" s="308">
        <v>0</v>
      </c>
      <c r="M1256" s="308"/>
      <c r="N1256" s="308"/>
      <c r="O1256" s="308"/>
      <c r="P1256" s="308"/>
      <c r="Q1256" s="308"/>
      <c r="R1256" s="294">
        <f t="shared" si="1213"/>
        <v>0</v>
      </c>
      <c r="S1256" s="308"/>
      <c r="T1256" s="308"/>
      <c r="U1256" s="308"/>
      <c r="V1256" s="308"/>
      <c r="W1256" s="308"/>
      <c r="X1256" s="308"/>
      <c r="Y1256" s="308"/>
      <c r="Z1256" s="308"/>
      <c r="AA1256" s="310">
        <f t="shared" si="1300"/>
        <v>0</v>
      </c>
      <c r="AB1256" s="310">
        <f t="shared" si="1215"/>
        <v>0</v>
      </c>
      <c r="AC1256" s="115" t="e">
        <f t="shared" si="1216"/>
        <v>#DIV/0!</v>
      </c>
    </row>
    <row r="1257" spans="1:29" s="79" customFormat="1" ht="28.5" x14ac:dyDescent="0.2">
      <c r="A1257" s="412"/>
      <c r="B1257" s="271" t="s">
        <v>303</v>
      </c>
      <c r="C1257" s="272" t="s">
        <v>171</v>
      </c>
      <c r="D1257" s="307">
        <f>+D1258+D1261</f>
        <v>1043122087.34</v>
      </c>
      <c r="E1257" s="106">
        <f>SUM('ADICIONES  2018'!C1257:K1257)</f>
        <v>0</v>
      </c>
      <c r="F1257" s="307">
        <f t="shared" ref="F1257:J1257" si="1311">+F1258+F1261</f>
        <v>0</v>
      </c>
      <c r="G1257" s="307">
        <f t="shared" si="1311"/>
        <v>0</v>
      </c>
      <c r="H1257" s="307">
        <f t="shared" si="1311"/>
        <v>0</v>
      </c>
      <c r="I1257" s="307">
        <f t="shared" si="1311"/>
        <v>0</v>
      </c>
      <c r="J1257" s="307">
        <f t="shared" si="1311"/>
        <v>0</v>
      </c>
      <c r="K1257" s="290">
        <f t="shared" si="1212"/>
        <v>1043122087.34</v>
      </c>
      <c r="L1257" s="307">
        <f t="shared" ref="L1257:Q1257" si="1312">+L1258+L1261</f>
        <v>112664928.54000001</v>
      </c>
      <c r="M1257" s="307">
        <f t="shared" si="1312"/>
        <v>0</v>
      </c>
      <c r="N1257" s="307">
        <f t="shared" si="1312"/>
        <v>0</v>
      </c>
      <c r="O1257" s="307">
        <f t="shared" si="1312"/>
        <v>11856083</v>
      </c>
      <c r="P1257" s="307">
        <f t="shared" si="1312"/>
        <v>13039105</v>
      </c>
      <c r="Q1257" s="307">
        <f t="shared" si="1312"/>
        <v>0</v>
      </c>
      <c r="R1257" s="290">
        <f t="shared" si="1213"/>
        <v>137560116.54000002</v>
      </c>
      <c r="S1257" s="307">
        <f t="shared" ref="S1257:Z1257" si="1313">+S1258+S1261</f>
        <v>76228031.530000001</v>
      </c>
      <c r="T1257" s="307">
        <f t="shared" si="1313"/>
        <v>23826695.059999999</v>
      </c>
      <c r="U1257" s="307">
        <f t="shared" si="1313"/>
        <v>62130727.590000004</v>
      </c>
      <c r="V1257" s="307">
        <f t="shared" si="1313"/>
        <v>0</v>
      </c>
      <c r="W1257" s="307">
        <f t="shared" si="1313"/>
        <v>0</v>
      </c>
      <c r="X1257" s="307">
        <f t="shared" si="1313"/>
        <v>0</v>
      </c>
      <c r="Y1257" s="307">
        <f t="shared" si="1313"/>
        <v>0</v>
      </c>
      <c r="Z1257" s="307">
        <f t="shared" si="1313"/>
        <v>0</v>
      </c>
      <c r="AA1257" s="306">
        <f t="shared" si="1300"/>
        <v>162185454.18000001</v>
      </c>
      <c r="AB1257" s="306">
        <f t="shared" si="1215"/>
        <v>299745570.72000003</v>
      </c>
      <c r="AC1257" s="105">
        <f t="shared" si="1216"/>
        <v>0.28735425542024745</v>
      </c>
    </row>
    <row r="1258" spans="1:29" s="79" customFormat="1" ht="42.75" x14ac:dyDescent="0.2">
      <c r="A1258" s="412"/>
      <c r="B1258" s="271" t="s">
        <v>304</v>
      </c>
      <c r="C1258" s="272" t="s">
        <v>305</v>
      </c>
      <c r="D1258" s="307">
        <f>+D1259</f>
        <v>925037668.48000002</v>
      </c>
      <c r="E1258" s="106">
        <f>SUM('ADICIONES  2018'!C1258:K1258)</f>
        <v>0</v>
      </c>
      <c r="F1258" s="307">
        <f t="shared" ref="F1258:J1259" si="1314">+F1259</f>
        <v>0</v>
      </c>
      <c r="G1258" s="307">
        <f t="shared" si="1314"/>
        <v>0</v>
      </c>
      <c r="H1258" s="307">
        <f t="shared" si="1314"/>
        <v>0</v>
      </c>
      <c r="I1258" s="307">
        <f t="shared" si="1314"/>
        <v>0</v>
      </c>
      <c r="J1258" s="307">
        <f t="shared" si="1314"/>
        <v>0</v>
      </c>
      <c r="K1258" s="290">
        <f t="shared" si="1212"/>
        <v>925037668.48000002</v>
      </c>
      <c r="L1258" s="307">
        <f t="shared" ref="L1258:Q1259" si="1315">+L1259</f>
        <v>112664928.54000001</v>
      </c>
      <c r="M1258" s="307">
        <f t="shared" si="1315"/>
        <v>0</v>
      </c>
      <c r="N1258" s="307">
        <f t="shared" si="1315"/>
        <v>0</v>
      </c>
      <c r="O1258" s="307">
        <f t="shared" si="1315"/>
        <v>0</v>
      </c>
      <c r="P1258" s="307">
        <f t="shared" si="1315"/>
        <v>0</v>
      </c>
      <c r="Q1258" s="307">
        <f t="shared" si="1315"/>
        <v>0</v>
      </c>
      <c r="R1258" s="290">
        <f t="shared" si="1213"/>
        <v>112664928.54000001</v>
      </c>
      <c r="S1258" s="307">
        <f t="shared" ref="S1258:Z1259" si="1316">+S1259</f>
        <v>0</v>
      </c>
      <c r="T1258" s="307">
        <f t="shared" si="1316"/>
        <v>0</v>
      </c>
      <c r="U1258" s="307">
        <f t="shared" si="1316"/>
        <v>0</v>
      </c>
      <c r="V1258" s="307">
        <f t="shared" si="1316"/>
        <v>0</v>
      </c>
      <c r="W1258" s="307">
        <f t="shared" si="1316"/>
        <v>0</v>
      </c>
      <c r="X1258" s="307">
        <f t="shared" si="1316"/>
        <v>0</v>
      </c>
      <c r="Y1258" s="307">
        <f t="shared" si="1316"/>
        <v>0</v>
      </c>
      <c r="Z1258" s="307">
        <f t="shared" si="1316"/>
        <v>0</v>
      </c>
      <c r="AA1258" s="306">
        <f t="shared" si="1300"/>
        <v>0</v>
      </c>
      <c r="AB1258" s="306">
        <f t="shared" si="1215"/>
        <v>112664928.54000001</v>
      </c>
      <c r="AC1258" s="105">
        <f t="shared" si="1216"/>
        <v>0.12179496292851333</v>
      </c>
    </row>
    <row r="1259" spans="1:29" s="79" customFormat="1" ht="28.5" x14ac:dyDescent="0.2">
      <c r="A1259" s="412"/>
      <c r="B1259" s="271" t="s">
        <v>306</v>
      </c>
      <c r="C1259" s="272" t="s">
        <v>101</v>
      </c>
      <c r="D1259" s="307">
        <f>+D1260</f>
        <v>925037668.48000002</v>
      </c>
      <c r="E1259" s="106">
        <f>SUM('ADICIONES  2018'!C1259:K1259)</f>
        <v>0</v>
      </c>
      <c r="F1259" s="307">
        <f t="shared" si="1314"/>
        <v>0</v>
      </c>
      <c r="G1259" s="307">
        <f t="shared" si="1314"/>
        <v>0</v>
      </c>
      <c r="H1259" s="307">
        <f t="shared" si="1314"/>
        <v>0</v>
      </c>
      <c r="I1259" s="307">
        <f t="shared" si="1314"/>
        <v>0</v>
      </c>
      <c r="J1259" s="307">
        <f t="shared" si="1314"/>
        <v>0</v>
      </c>
      <c r="K1259" s="290">
        <f t="shared" si="1212"/>
        <v>925037668.48000002</v>
      </c>
      <c r="L1259" s="307">
        <f t="shared" si="1315"/>
        <v>112664928.54000001</v>
      </c>
      <c r="M1259" s="307">
        <f t="shared" si="1315"/>
        <v>0</v>
      </c>
      <c r="N1259" s="307">
        <f t="shared" si="1315"/>
        <v>0</v>
      </c>
      <c r="O1259" s="307">
        <f t="shared" si="1315"/>
        <v>0</v>
      </c>
      <c r="P1259" s="307">
        <f t="shared" si="1315"/>
        <v>0</v>
      </c>
      <c r="Q1259" s="307">
        <f t="shared" si="1315"/>
        <v>0</v>
      </c>
      <c r="R1259" s="290">
        <f t="shared" si="1213"/>
        <v>112664928.54000001</v>
      </c>
      <c r="S1259" s="307">
        <f t="shared" si="1316"/>
        <v>0</v>
      </c>
      <c r="T1259" s="307">
        <f t="shared" si="1316"/>
        <v>0</v>
      </c>
      <c r="U1259" s="307">
        <f t="shared" si="1316"/>
        <v>0</v>
      </c>
      <c r="V1259" s="307">
        <f t="shared" si="1316"/>
        <v>0</v>
      </c>
      <c r="W1259" s="307">
        <f t="shared" si="1316"/>
        <v>0</v>
      </c>
      <c r="X1259" s="307">
        <f t="shared" si="1316"/>
        <v>0</v>
      </c>
      <c r="Y1259" s="307">
        <f t="shared" si="1316"/>
        <v>0</v>
      </c>
      <c r="Z1259" s="307">
        <f t="shared" si="1316"/>
        <v>0</v>
      </c>
      <c r="AA1259" s="306">
        <f t="shared" si="1300"/>
        <v>0</v>
      </c>
      <c r="AB1259" s="306">
        <f t="shared" si="1215"/>
        <v>112664928.54000001</v>
      </c>
      <c r="AC1259" s="105">
        <f t="shared" si="1216"/>
        <v>0.12179496292851333</v>
      </c>
    </row>
    <row r="1260" spans="1:29" s="21" customFormat="1" x14ac:dyDescent="0.2">
      <c r="A1260" s="92"/>
      <c r="B1260" s="273" t="s">
        <v>307</v>
      </c>
      <c r="C1260" s="274" t="s">
        <v>134</v>
      </c>
      <c r="D1260" s="308">
        <v>925037668.48000002</v>
      </c>
      <c r="E1260" s="291">
        <f>SUM('ADICIONES  2018'!C1260:K1260)</f>
        <v>0</v>
      </c>
      <c r="F1260" s="308"/>
      <c r="G1260" s="308"/>
      <c r="H1260" s="308"/>
      <c r="I1260" s="308"/>
      <c r="J1260" s="308"/>
      <c r="K1260" s="294">
        <f t="shared" si="1212"/>
        <v>925037668.48000002</v>
      </c>
      <c r="L1260" s="308">
        <v>112664928.54000001</v>
      </c>
      <c r="M1260" s="308"/>
      <c r="N1260" s="308"/>
      <c r="O1260" s="308"/>
      <c r="P1260" s="308"/>
      <c r="Q1260" s="308"/>
      <c r="R1260" s="292">
        <f t="shared" si="1213"/>
        <v>112664928.54000001</v>
      </c>
      <c r="S1260" s="308"/>
      <c r="T1260" s="308"/>
      <c r="U1260" s="308"/>
      <c r="V1260" s="308"/>
      <c r="W1260" s="308"/>
      <c r="X1260" s="308"/>
      <c r="Y1260" s="308"/>
      <c r="Z1260" s="308"/>
      <c r="AA1260" s="310">
        <f t="shared" si="1300"/>
        <v>0</v>
      </c>
      <c r="AB1260" s="310">
        <f t="shared" si="1215"/>
        <v>112664928.54000001</v>
      </c>
      <c r="AC1260" s="115">
        <f t="shared" si="1216"/>
        <v>0.12179496292851333</v>
      </c>
    </row>
    <row r="1261" spans="1:29" s="5" customFormat="1" ht="57" x14ac:dyDescent="0.2">
      <c r="A1261" s="159"/>
      <c r="B1261" s="271" t="s">
        <v>329</v>
      </c>
      <c r="C1261" s="272" t="s">
        <v>330</v>
      </c>
      <c r="D1261" s="307">
        <f>+D1262</f>
        <v>118084418.86</v>
      </c>
      <c r="E1261" s="106">
        <f>SUM('ADICIONES  2018'!C1261:K1261)</f>
        <v>0</v>
      </c>
      <c r="F1261" s="307">
        <f t="shared" ref="F1261:J1262" si="1317">+F1262</f>
        <v>0</v>
      </c>
      <c r="G1261" s="307">
        <f t="shared" si="1317"/>
        <v>0</v>
      </c>
      <c r="H1261" s="307">
        <f t="shared" si="1317"/>
        <v>0</v>
      </c>
      <c r="I1261" s="307">
        <f t="shared" si="1317"/>
        <v>0</v>
      </c>
      <c r="J1261" s="307">
        <f t="shared" si="1317"/>
        <v>0</v>
      </c>
      <c r="K1261" s="296">
        <f t="shared" si="1212"/>
        <v>118084418.86</v>
      </c>
      <c r="L1261" s="307">
        <f t="shared" ref="L1261:Q1262" si="1318">+L1262</f>
        <v>0</v>
      </c>
      <c r="M1261" s="307">
        <f t="shared" si="1318"/>
        <v>0</v>
      </c>
      <c r="N1261" s="307">
        <f t="shared" si="1318"/>
        <v>0</v>
      </c>
      <c r="O1261" s="307">
        <f t="shared" si="1318"/>
        <v>11856083</v>
      </c>
      <c r="P1261" s="307">
        <f t="shared" si="1318"/>
        <v>13039105</v>
      </c>
      <c r="Q1261" s="307">
        <f t="shared" si="1318"/>
        <v>0</v>
      </c>
      <c r="R1261" s="296">
        <f t="shared" si="1213"/>
        <v>24895188</v>
      </c>
      <c r="S1261" s="307">
        <f t="shared" ref="S1261:Z1262" si="1319">+S1262</f>
        <v>76228031.530000001</v>
      </c>
      <c r="T1261" s="307">
        <f t="shared" si="1319"/>
        <v>23826695.059999999</v>
      </c>
      <c r="U1261" s="307">
        <f t="shared" si="1319"/>
        <v>62130727.590000004</v>
      </c>
      <c r="V1261" s="307">
        <f t="shared" si="1319"/>
        <v>0</v>
      </c>
      <c r="W1261" s="307">
        <f t="shared" si="1319"/>
        <v>0</v>
      </c>
      <c r="X1261" s="307">
        <f t="shared" si="1319"/>
        <v>0</v>
      </c>
      <c r="Y1261" s="307">
        <f t="shared" si="1319"/>
        <v>0</v>
      </c>
      <c r="Z1261" s="307">
        <f t="shared" si="1319"/>
        <v>0</v>
      </c>
      <c r="AA1261" s="311">
        <f t="shared" si="1300"/>
        <v>162185454.18000001</v>
      </c>
      <c r="AB1261" s="311">
        <f t="shared" si="1215"/>
        <v>187080642.18000001</v>
      </c>
      <c r="AC1261" s="36">
        <f t="shared" si="1216"/>
        <v>1.58429574355446</v>
      </c>
    </row>
    <row r="1262" spans="1:29" s="79" customFormat="1" ht="28.5" x14ac:dyDescent="0.2">
      <c r="A1262" s="412"/>
      <c r="B1262" s="271" t="s">
        <v>331</v>
      </c>
      <c r="C1262" s="272" t="s">
        <v>199</v>
      </c>
      <c r="D1262" s="307">
        <f>+D1263</f>
        <v>118084418.86</v>
      </c>
      <c r="E1262" s="106">
        <f>SUM('ADICIONES  2018'!C1262:K1262)</f>
        <v>0</v>
      </c>
      <c r="F1262" s="307">
        <f t="shared" si="1317"/>
        <v>0</v>
      </c>
      <c r="G1262" s="307">
        <f t="shared" si="1317"/>
        <v>0</v>
      </c>
      <c r="H1262" s="307">
        <f t="shared" si="1317"/>
        <v>0</v>
      </c>
      <c r="I1262" s="307">
        <f t="shared" si="1317"/>
        <v>0</v>
      </c>
      <c r="J1262" s="307">
        <f t="shared" si="1317"/>
        <v>0</v>
      </c>
      <c r="K1262" s="290">
        <f t="shared" si="1212"/>
        <v>118084418.86</v>
      </c>
      <c r="L1262" s="307">
        <f t="shared" si="1318"/>
        <v>0</v>
      </c>
      <c r="M1262" s="307">
        <f t="shared" si="1318"/>
        <v>0</v>
      </c>
      <c r="N1262" s="307">
        <f t="shared" si="1318"/>
        <v>0</v>
      </c>
      <c r="O1262" s="307">
        <f t="shared" si="1318"/>
        <v>11856083</v>
      </c>
      <c r="P1262" s="307">
        <f t="shared" si="1318"/>
        <v>13039105</v>
      </c>
      <c r="Q1262" s="307">
        <f t="shared" si="1318"/>
        <v>0</v>
      </c>
      <c r="R1262" s="296">
        <f t="shared" si="1213"/>
        <v>24895188</v>
      </c>
      <c r="S1262" s="307">
        <f t="shared" si="1319"/>
        <v>76228031.530000001</v>
      </c>
      <c r="T1262" s="307">
        <f t="shared" si="1319"/>
        <v>23826695.059999999</v>
      </c>
      <c r="U1262" s="307">
        <f t="shared" si="1319"/>
        <v>62130727.590000004</v>
      </c>
      <c r="V1262" s="307">
        <f t="shared" si="1319"/>
        <v>0</v>
      </c>
      <c r="W1262" s="307">
        <f t="shared" si="1319"/>
        <v>0</v>
      </c>
      <c r="X1262" s="307">
        <f t="shared" si="1319"/>
        <v>0</v>
      </c>
      <c r="Y1262" s="307">
        <f t="shared" si="1319"/>
        <v>0</v>
      </c>
      <c r="Z1262" s="307">
        <f t="shared" si="1319"/>
        <v>0</v>
      </c>
      <c r="AA1262" s="306">
        <f t="shared" si="1300"/>
        <v>162185454.18000001</v>
      </c>
      <c r="AB1262" s="306">
        <f t="shared" si="1215"/>
        <v>187080642.18000001</v>
      </c>
      <c r="AC1262" s="105">
        <f t="shared" si="1216"/>
        <v>1.58429574355446</v>
      </c>
    </row>
    <row r="1263" spans="1:29" s="21" customFormat="1" x14ac:dyDescent="0.2">
      <c r="A1263" s="92"/>
      <c r="B1263" s="273" t="s">
        <v>332</v>
      </c>
      <c r="C1263" s="274" t="s">
        <v>309</v>
      </c>
      <c r="D1263" s="308">
        <v>118084418.86</v>
      </c>
      <c r="E1263" s="291">
        <f>SUM('ADICIONES  2018'!C1263:K1263)</f>
        <v>0</v>
      </c>
      <c r="F1263" s="308"/>
      <c r="G1263" s="308"/>
      <c r="H1263" s="308"/>
      <c r="I1263" s="308"/>
      <c r="J1263" s="308"/>
      <c r="K1263" s="294">
        <f t="shared" si="1212"/>
        <v>118084418.86</v>
      </c>
      <c r="L1263" s="308"/>
      <c r="M1263" s="308"/>
      <c r="N1263" s="308"/>
      <c r="O1263" s="308">
        <v>11856083</v>
      </c>
      <c r="P1263" s="308">
        <v>13039105</v>
      </c>
      <c r="Q1263" s="308"/>
      <c r="R1263" s="292">
        <f t="shared" si="1213"/>
        <v>24895188</v>
      </c>
      <c r="S1263" s="308">
        <v>76228031.530000001</v>
      </c>
      <c r="T1263" s="308">
        <v>23826695.059999999</v>
      </c>
      <c r="U1263" s="308">
        <v>62130727.590000004</v>
      </c>
      <c r="V1263" s="308"/>
      <c r="W1263" s="308"/>
      <c r="X1263" s="308"/>
      <c r="Y1263" s="308"/>
      <c r="Z1263" s="308"/>
      <c r="AA1263" s="310">
        <f t="shared" si="1300"/>
        <v>162185454.18000001</v>
      </c>
      <c r="AB1263" s="310">
        <f t="shared" si="1215"/>
        <v>187080642.18000001</v>
      </c>
      <c r="AC1263" s="115">
        <f t="shared" si="1216"/>
        <v>1.58429574355446</v>
      </c>
    </row>
    <row r="1264" spans="1:29" s="79" customFormat="1" ht="15.75" x14ac:dyDescent="0.2">
      <c r="A1264" s="412">
        <v>1</v>
      </c>
      <c r="B1264" s="275" t="s">
        <v>308</v>
      </c>
      <c r="C1264" s="276" t="s">
        <v>102</v>
      </c>
      <c r="D1264" s="307">
        <f>+D1265+D1272+D1276+D1284+D1644+D1648</f>
        <v>1284477910.51</v>
      </c>
      <c r="E1264" s="106">
        <f>SUM('ADICIONES  2018'!C1264:K1264)</f>
        <v>81605201976.430008</v>
      </c>
      <c r="F1264" s="307">
        <f>+F1265+F1272+F1276+F1284+F1644+F1648</f>
        <v>672314984.52999985</v>
      </c>
      <c r="G1264" s="307">
        <f>+G1265+G1272+G1276+G1284+G1644+G1648</f>
        <v>0</v>
      </c>
      <c r="H1264" s="307">
        <f>+H1265+H1272+H1276+H1284+H1644+H1648</f>
        <v>0</v>
      </c>
      <c r="I1264" s="307">
        <f>+I1265+I1272+I1276+I1284+I1644+I1648</f>
        <v>0</v>
      </c>
      <c r="J1264" s="307">
        <f>+J1265+J1272+J1276+J1284+J1644+J1648</f>
        <v>0</v>
      </c>
      <c r="K1264" s="290">
        <f t="shared" si="1212"/>
        <v>82217364902.410004</v>
      </c>
      <c r="L1264" s="307">
        <f t="shared" ref="L1264:Q1264" si="1320">+L1265+L1272+L1276+L1284+L1644+L1648</f>
        <v>183344974.31999999</v>
      </c>
      <c r="M1264" s="307">
        <f t="shared" si="1320"/>
        <v>17707309974.220001</v>
      </c>
      <c r="N1264" s="307">
        <f t="shared" si="1320"/>
        <v>0.01</v>
      </c>
      <c r="O1264" s="307">
        <f t="shared" si="1320"/>
        <v>2015312646.03</v>
      </c>
      <c r="P1264" s="307">
        <f t="shared" si="1320"/>
        <v>-802527772.04000056</v>
      </c>
      <c r="Q1264" s="307">
        <f t="shared" si="1320"/>
        <v>0</v>
      </c>
      <c r="R1264" s="290">
        <f t="shared" si="1213"/>
        <v>19103439822.539997</v>
      </c>
      <c r="S1264" s="307">
        <f t="shared" ref="S1264:Z1264" si="1321">+S1265+S1272+S1276+S1284+S1644+S1648</f>
        <v>41682632576.620003</v>
      </c>
      <c r="T1264" s="307">
        <f t="shared" si="1321"/>
        <v>119255253.75</v>
      </c>
      <c r="U1264" s="307">
        <f t="shared" si="1321"/>
        <v>171873849.92000002</v>
      </c>
      <c r="V1264" s="307">
        <f t="shared" si="1321"/>
        <v>0</v>
      </c>
      <c r="W1264" s="307">
        <f t="shared" si="1321"/>
        <v>0</v>
      </c>
      <c r="X1264" s="307">
        <f t="shared" si="1321"/>
        <v>0</v>
      </c>
      <c r="Y1264" s="307">
        <f t="shared" si="1321"/>
        <v>0</v>
      </c>
      <c r="Z1264" s="307">
        <f t="shared" si="1321"/>
        <v>0</v>
      </c>
      <c r="AA1264" s="306">
        <f t="shared" si="1300"/>
        <v>41973761680.290001</v>
      </c>
      <c r="AB1264" s="306">
        <f t="shared" si="1215"/>
        <v>61077201502.830002</v>
      </c>
      <c r="AC1264" s="105">
        <f t="shared" si="1216"/>
        <v>0.74287471479202893</v>
      </c>
    </row>
    <row r="1265" spans="1:29" s="79" customFormat="1" ht="15.75" hidden="1" x14ac:dyDescent="0.2">
      <c r="A1265" s="412">
        <v>1</v>
      </c>
      <c r="B1265" s="275" t="s">
        <v>778</v>
      </c>
      <c r="C1265" s="276" t="s">
        <v>1755</v>
      </c>
      <c r="D1265" s="307">
        <f>+D1266+D1269</f>
        <v>0</v>
      </c>
      <c r="E1265" s="106">
        <f>SUM('ADICIONES  2018'!C1265:K1265)</f>
        <v>0</v>
      </c>
      <c r="F1265" s="307">
        <f t="shared" ref="F1265:J1265" si="1322">+F1266+F1269</f>
        <v>0</v>
      </c>
      <c r="G1265" s="307">
        <f t="shared" si="1322"/>
        <v>0</v>
      </c>
      <c r="H1265" s="307">
        <f t="shared" si="1322"/>
        <v>0</v>
      </c>
      <c r="I1265" s="307">
        <f t="shared" si="1322"/>
        <v>0</v>
      </c>
      <c r="J1265" s="307">
        <f t="shared" si="1322"/>
        <v>0</v>
      </c>
      <c r="K1265" s="290">
        <f t="shared" si="1212"/>
        <v>0</v>
      </c>
      <c r="L1265" s="307">
        <f t="shared" ref="L1265:Q1265" si="1323">+L1266+L1269</f>
        <v>0</v>
      </c>
      <c r="M1265" s="307">
        <f t="shared" si="1323"/>
        <v>0</v>
      </c>
      <c r="N1265" s="307">
        <f t="shared" si="1323"/>
        <v>0</v>
      </c>
      <c r="O1265" s="307">
        <f t="shared" si="1323"/>
        <v>0</v>
      </c>
      <c r="P1265" s="307">
        <f t="shared" si="1323"/>
        <v>0</v>
      </c>
      <c r="Q1265" s="307">
        <f t="shared" si="1323"/>
        <v>0</v>
      </c>
      <c r="R1265" s="290">
        <f t="shared" si="1213"/>
        <v>0</v>
      </c>
      <c r="S1265" s="307">
        <f t="shared" ref="S1265:Z1265" si="1324">+S1266+S1269</f>
        <v>0</v>
      </c>
      <c r="T1265" s="307">
        <f t="shared" si="1324"/>
        <v>0</v>
      </c>
      <c r="U1265" s="307">
        <f t="shared" si="1324"/>
        <v>0</v>
      </c>
      <c r="V1265" s="307">
        <f t="shared" si="1324"/>
        <v>0</v>
      </c>
      <c r="W1265" s="307">
        <f t="shared" si="1324"/>
        <v>0</v>
      </c>
      <c r="X1265" s="307">
        <f t="shared" si="1324"/>
        <v>0</v>
      </c>
      <c r="Y1265" s="307">
        <f t="shared" si="1324"/>
        <v>0</v>
      </c>
      <c r="Z1265" s="307">
        <f t="shared" si="1324"/>
        <v>0</v>
      </c>
      <c r="AA1265" s="306">
        <f t="shared" si="1300"/>
        <v>0</v>
      </c>
      <c r="AB1265" s="306">
        <f t="shared" si="1215"/>
        <v>0</v>
      </c>
      <c r="AC1265" s="105" t="e">
        <f t="shared" si="1216"/>
        <v>#DIV/0!</v>
      </c>
    </row>
    <row r="1266" spans="1:29" s="79" customFormat="1" ht="30" hidden="1" x14ac:dyDescent="0.2">
      <c r="A1266" s="412"/>
      <c r="B1266" s="275" t="s">
        <v>1756</v>
      </c>
      <c r="C1266" s="276" t="s">
        <v>1757</v>
      </c>
      <c r="D1266" s="307">
        <f>+D1267</f>
        <v>0</v>
      </c>
      <c r="E1266" s="106">
        <f>SUM('ADICIONES  2018'!C1266:K1266)</f>
        <v>0</v>
      </c>
      <c r="F1266" s="307">
        <f t="shared" ref="F1266:J1267" si="1325">+F1267</f>
        <v>0</v>
      </c>
      <c r="G1266" s="307">
        <f t="shared" si="1325"/>
        <v>0</v>
      </c>
      <c r="H1266" s="307">
        <f t="shared" si="1325"/>
        <v>0</v>
      </c>
      <c r="I1266" s="307">
        <f t="shared" si="1325"/>
        <v>0</v>
      </c>
      <c r="J1266" s="307">
        <f t="shared" si="1325"/>
        <v>0</v>
      </c>
      <c r="K1266" s="290">
        <f t="shared" si="1212"/>
        <v>0</v>
      </c>
      <c r="L1266" s="307">
        <f t="shared" ref="L1266:Q1267" si="1326">+L1267</f>
        <v>0</v>
      </c>
      <c r="M1266" s="307">
        <f t="shared" si="1326"/>
        <v>0</v>
      </c>
      <c r="N1266" s="307">
        <f t="shared" si="1326"/>
        <v>0</v>
      </c>
      <c r="O1266" s="307">
        <f t="shared" si="1326"/>
        <v>0</v>
      </c>
      <c r="P1266" s="307">
        <f t="shared" si="1326"/>
        <v>0</v>
      </c>
      <c r="Q1266" s="307">
        <f t="shared" si="1326"/>
        <v>0</v>
      </c>
      <c r="R1266" s="290">
        <f t="shared" si="1213"/>
        <v>0</v>
      </c>
      <c r="S1266" s="307">
        <f t="shared" ref="S1266:Z1267" si="1327">+S1267</f>
        <v>0</v>
      </c>
      <c r="T1266" s="307">
        <f t="shared" si="1327"/>
        <v>0</v>
      </c>
      <c r="U1266" s="307">
        <f t="shared" si="1327"/>
        <v>0</v>
      </c>
      <c r="V1266" s="307">
        <f t="shared" si="1327"/>
        <v>0</v>
      </c>
      <c r="W1266" s="307">
        <f t="shared" si="1327"/>
        <v>0</v>
      </c>
      <c r="X1266" s="307">
        <f t="shared" si="1327"/>
        <v>0</v>
      </c>
      <c r="Y1266" s="307">
        <f t="shared" si="1327"/>
        <v>0</v>
      </c>
      <c r="Z1266" s="307">
        <f t="shared" si="1327"/>
        <v>0</v>
      </c>
      <c r="AA1266" s="306">
        <f t="shared" si="1300"/>
        <v>0</v>
      </c>
      <c r="AB1266" s="306">
        <f t="shared" si="1215"/>
        <v>0</v>
      </c>
      <c r="AC1266" s="105" t="e">
        <f t="shared" si="1216"/>
        <v>#DIV/0!</v>
      </c>
    </row>
    <row r="1267" spans="1:29" s="79" customFormat="1" ht="30" hidden="1" x14ac:dyDescent="0.2">
      <c r="A1267" s="412"/>
      <c r="B1267" s="275" t="s">
        <v>1758</v>
      </c>
      <c r="C1267" s="276" t="s">
        <v>1759</v>
      </c>
      <c r="D1267" s="307">
        <f>+D1268</f>
        <v>0</v>
      </c>
      <c r="E1267" s="106">
        <f>SUM('ADICIONES  2018'!C1267:K1267)</f>
        <v>0</v>
      </c>
      <c r="F1267" s="307">
        <f t="shared" si="1325"/>
        <v>0</v>
      </c>
      <c r="G1267" s="307">
        <f t="shared" si="1325"/>
        <v>0</v>
      </c>
      <c r="H1267" s="307">
        <f t="shared" si="1325"/>
        <v>0</v>
      </c>
      <c r="I1267" s="307">
        <f t="shared" si="1325"/>
        <v>0</v>
      </c>
      <c r="J1267" s="307">
        <f t="shared" si="1325"/>
        <v>0</v>
      </c>
      <c r="K1267" s="290">
        <f t="shared" si="1212"/>
        <v>0</v>
      </c>
      <c r="L1267" s="307">
        <f t="shared" si="1326"/>
        <v>0</v>
      </c>
      <c r="M1267" s="307">
        <f t="shared" si="1326"/>
        <v>0</v>
      </c>
      <c r="N1267" s="307">
        <f t="shared" si="1326"/>
        <v>0</v>
      </c>
      <c r="O1267" s="307">
        <f t="shared" si="1326"/>
        <v>0</v>
      </c>
      <c r="P1267" s="307">
        <f t="shared" si="1326"/>
        <v>0</v>
      </c>
      <c r="Q1267" s="307">
        <f t="shared" si="1326"/>
        <v>0</v>
      </c>
      <c r="R1267" s="290">
        <f t="shared" si="1213"/>
        <v>0</v>
      </c>
      <c r="S1267" s="307">
        <f t="shared" si="1327"/>
        <v>0</v>
      </c>
      <c r="T1267" s="307">
        <f t="shared" si="1327"/>
        <v>0</v>
      </c>
      <c r="U1267" s="307">
        <f t="shared" si="1327"/>
        <v>0</v>
      </c>
      <c r="V1267" s="307">
        <f t="shared" si="1327"/>
        <v>0</v>
      </c>
      <c r="W1267" s="307">
        <f t="shared" si="1327"/>
        <v>0</v>
      </c>
      <c r="X1267" s="307">
        <f t="shared" si="1327"/>
        <v>0</v>
      </c>
      <c r="Y1267" s="307">
        <f t="shared" si="1327"/>
        <v>0</v>
      </c>
      <c r="Z1267" s="307">
        <f t="shared" si="1327"/>
        <v>0</v>
      </c>
      <c r="AA1267" s="306">
        <f t="shared" si="1300"/>
        <v>0</v>
      </c>
      <c r="AB1267" s="306">
        <f t="shared" si="1215"/>
        <v>0</v>
      </c>
      <c r="AC1267" s="105" t="e">
        <f t="shared" si="1216"/>
        <v>#DIV/0!</v>
      </c>
    </row>
    <row r="1268" spans="1:29" s="21" customFormat="1" ht="28.5" hidden="1" x14ac:dyDescent="0.2">
      <c r="A1268" s="92"/>
      <c r="B1268" s="273" t="s">
        <v>1760</v>
      </c>
      <c r="C1268" s="274" t="s">
        <v>1761</v>
      </c>
      <c r="D1268" s="308">
        <v>0</v>
      </c>
      <c r="E1268" s="291">
        <f>SUM('ADICIONES  2018'!C1268:K1268)</f>
        <v>0</v>
      </c>
      <c r="F1268" s="308"/>
      <c r="G1268" s="308"/>
      <c r="H1268" s="308"/>
      <c r="I1268" s="308"/>
      <c r="J1268" s="308"/>
      <c r="K1268" s="294">
        <f t="shared" si="1212"/>
        <v>0</v>
      </c>
      <c r="L1268" s="308"/>
      <c r="M1268" s="308"/>
      <c r="N1268" s="308"/>
      <c r="O1268" s="308"/>
      <c r="P1268" s="308"/>
      <c r="Q1268" s="308"/>
      <c r="R1268" s="292">
        <f t="shared" si="1213"/>
        <v>0</v>
      </c>
      <c r="S1268" s="308"/>
      <c r="T1268" s="308"/>
      <c r="U1268" s="308"/>
      <c r="V1268" s="308"/>
      <c r="W1268" s="308"/>
      <c r="X1268" s="308"/>
      <c r="Y1268" s="308"/>
      <c r="Z1268" s="308"/>
      <c r="AA1268" s="310">
        <f t="shared" si="1300"/>
        <v>0</v>
      </c>
      <c r="AB1268" s="310">
        <f t="shared" si="1215"/>
        <v>0</v>
      </c>
      <c r="AC1268" s="115" t="e">
        <f t="shared" si="1216"/>
        <v>#DIV/0!</v>
      </c>
    </row>
    <row r="1269" spans="1:29" s="79" customFormat="1" ht="30" hidden="1" x14ac:dyDescent="0.2">
      <c r="A1269" s="412"/>
      <c r="B1269" s="275" t="s">
        <v>1762</v>
      </c>
      <c r="C1269" s="276" t="s">
        <v>1763</v>
      </c>
      <c r="D1269" s="307">
        <f>SUM(D1270:D1271)</f>
        <v>0</v>
      </c>
      <c r="E1269" s="106">
        <f>SUM('ADICIONES  2018'!C1269:K1269)</f>
        <v>0</v>
      </c>
      <c r="F1269" s="307">
        <f t="shared" ref="F1269" si="1328">SUM(F1270:F1271)</f>
        <v>0</v>
      </c>
      <c r="G1269" s="307">
        <f t="shared" ref="G1269:J1269" si="1329">SUM(G1270:G1271)</f>
        <v>0</v>
      </c>
      <c r="H1269" s="307">
        <f t="shared" si="1329"/>
        <v>0</v>
      </c>
      <c r="I1269" s="307">
        <f t="shared" si="1329"/>
        <v>0</v>
      </c>
      <c r="J1269" s="307">
        <f t="shared" si="1329"/>
        <v>0</v>
      </c>
      <c r="K1269" s="290">
        <f t="shared" si="1212"/>
        <v>0</v>
      </c>
      <c r="L1269" s="307">
        <f t="shared" ref="L1269:Q1269" si="1330">SUM(L1270:L1271)</f>
        <v>0</v>
      </c>
      <c r="M1269" s="307">
        <f t="shared" si="1330"/>
        <v>0</v>
      </c>
      <c r="N1269" s="307">
        <f t="shared" si="1330"/>
        <v>0</v>
      </c>
      <c r="O1269" s="307">
        <f t="shared" si="1330"/>
        <v>0</v>
      </c>
      <c r="P1269" s="307">
        <f t="shared" si="1330"/>
        <v>0</v>
      </c>
      <c r="Q1269" s="307">
        <f t="shared" si="1330"/>
        <v>0</v>
      </c>
      <c r="R1269" s="290">
        <f t="shared" si="1213"/>
        <v>0</v>
      </c>
      <c r="S1269" s="307">
        <f t="shared" ref="S1269:Z1269" si="1331">SUM(S1270:S1271)</f>
        <v>0</v>
      </c>
      <c r="T1269" s="307">
        <f t="shared" si="1331"/>
        <v>0</v>
      </c>
      <c r="U1269" s="307">
        <f t="shared" si="1331"/>
        <v>0</v>
      </c>
      <c r="V1269" s="307">
        <f t="shared" si="1331"/>
        <v>0</v>
      </c>
      <c r="W1269" s="307">
        <f t="shared" si="1331"/>
        <v>0</v>
      </c>
      <c r="X1269" s="307">
        <f t="shared" si="1331"/>
        <v>0</v>
      </c>
      <c r="Y1269" s="307">
        <f t="shared" si="1331"/>
        <v>0</v>
      </c>
      <c r="Z1269" s="307">
        <f t="shared" si="1331"/>
        <v>0</v>
      </c>
      <c r="AA1269" s="306">
        <f t="shared" si="1300"/>
        <v>0</v>
      </c>
      <c r="AB1269" s="306">
        <f t="shared" si="1215"/>
        <v>0</v>
      </c>
      <c r="AC1269" s="105" t="e">
        <f t="shared" si="1216"/>
        <v>#DIV/0!</v>
      </c>
    </row>
    <row r="1270" spans="1:29" ht="28.5" hidden="1" x14ac:dyDescent="0.2">
      <c r="B1270" s="273" t="s">
        <v>1764</v>
      </c>
      <c r="C1270" s="274" t="s">
        <v>1765</v>
      </c>
      <c r="D1270" s="312">
        <v>0</v>
      </c>
      <c r="E1270" s="291">
        <f>SUM('ADICIONES  2018'!C1270:K1270)</f>
        <v>0</v>
      </c>
      <c r="F1270" s="312"/>
      <c r="G1270" s="312"/>
      <c r="H1270" s="312"/>
      <c r="I1270" s="312"/>
      <c r="J1270" s="312"/>
      <c r="K1270" s="292">
        <f t="shared" si="1212"/>
        <v>0</v>
      </c>
      <c r="L1270" s="312"/>
      <c r="M1270" s="312"/>
      <c r="N1270" s="312"/>
      <c r="O1270" s="312"/>
      <c r="P1270" s="312"/>
      <c r="Q1270" s="312"/>
      <c r="R1270" s="292">
        <f t="shared" si="1213"/>
        <v>0</v>
      </c>
      <c r="S1270" s="312"/>
      <c r="T1270" s="312"/>
      <c r="U1270" s="312"/>
      <c r="V1270" s="312"/>
      <c r="W1270" s="312"/>
      <c r="X1270" s="312"/>
      <c r="Y1270" s="312"/>
      <c r="Z1270" s="312"/>
      <c r="AA1270" s="309">
        <f t="shared" si="1300"/>
        <v>0</v>
      </c>
      <c r="AB1270" s="309">
        <f t="shared" si="1215"/>
        <v>0</v>
      </c>
      <c r="AC1270" s="37" t="e">
        <f t="shared" si="1216"/>
        <v>#DIV/0!</v>
      </c>
    </row>
    <row r="1271" spans="1:29" ht="42.75" hidden="1" x14ac:dyDescent="0.2">
      <c r="B1271" s="273" t="s">
        <v>1766</v>
      </c>
      <c r="C1271" s="274" t="s">
        <v>1767</v>
      </c>
      <c r="D1271" s="312">
        <v>0</v>
      </c>
      <c r="E1271" s="291">
        <f>SUM('ADICIONES  2018'!C1271:K1271)</f>
        <v>0</v>
      </c>
      <c r="F1271" s="312"/>
      <c r="G1271" s="312"/>
      <c r="H1271" s="312"/>
      <c r="I1271" s="312"/>
      <c r="J1271" s="312"/>
      <c r="K1271" s="292">
        <f t="shared" si="1212"/>
        <v>0</v>
      </c>
      <c r="L1271" s="312"/>
      <c r="M1271" s="312"/>
      <c r="N1271" s="312"/>
      <c r="O1271" s="312"/>
      <c r="P1271" s="312"/>
      <c r="Q1271" s="312"/>
      <c r="R1271" s="292">
        <f t="shared" si="1213"/>
        <v>0</v>
      </c>
      <c r="S1271" s="312"/>
      <c r="T1271" s="312"/>
      <c r="U1271" s="312"/>
      <c r="V1271" s="312"/>
      <c r="W1271" s="312"/>
      <c r="X1271" s="312"/>
      <c r="Y1271" s="312"/>
      <c r="Z1271" s="312"/>
      <c r="AA1271" s="309">
        <f t="shared" si="1300"/>
        <v>0</v>
      </c>
      <c r="AB1271" s="309">
        <f t="shared" si="1215"/>
        <v>0</v>
      </c>
      <c r="AC1271" s="37" t="e">
        <f t="shared" si="1216"/>
        <v>#DIV/0!</v>
      </c>
    </row>
    <row r="1272" spans="1:29" s="79" customFormat="1" ht="60" hidden="1" x14ac:dyDescent="0.2">
      <c r="A1272" s="412">
        <v>1</v>
      </c>
      <c r="B1272" s="275" t="s">
        <v>338</v>
      </c>
      <c r="C1272" s="276" t="s">
        <v>1768</v>
      </c>
      <c r="D1272" s="307">
        <f>+D1273</f>
        <v>0</v>
      </c>
      <c r="E1272" s="106">
        <f>SUM('ADICIONES  2018'!C1272:K1272)</f>
        <v>0</v>
      </c>
      <c r="F1272" s="307">
        <f t="shared" ref="F1272:J1274" si="1332">+F1273</f>
        <v>0</v>
      </c>
      <c r="G1272" s="307">
        <f t="shared" si="1332"/>
        <v>0</v>
      </c>
      <c r="H1272" s="307">
        <f t="shared" si="1332"/>
        <v>0</v>
      </c>
      <c r="I1272" s="307">
        <f t="shared" si="1332"/>
        <v>0</v>
      </c>
      <c r="J1272" s="307">
        <f t="shared" si="1332"/>
        <v>0</v>
      </c>
      <c r="K1272" s="290">
        <f t="shared" si="1212"/>
        <v>0</v>
      </c>
      <c r="L1272" s="307">
        <f t="shared" ref="L1272:Q1274" si="1333">+L1273</f>
        <v>0</v>
      </c>
      <c r="M1272" s="307">
        <f t="shared" si="1333"/>
        <v>0</v>
      </c>
      <c r="N1272" s="307">
        <f t="shared" si="1333"/>
        <v>0</v>
      </c>
      <c r="O1272" s="307">
        <f t="shared" si="1333"/>
        <v>0</v>
      </c>
      <c r="P1272" s="307">
        <f t="shared" si="1333"/>
        <v>0</v>
      </c>
      <c r="Q1272" s="307">
        <f t="shared" si="1333"/>
        <v>0</v>
      </c>
      <c r="R1272" s="290">
        <f t="shared" si="1213"/>
        <v>0</v>
      </c>
      <c r="S1272" s="307">
        <f t="shared" ref="S1272:Z1274" si="1334">+S1273</f>
        <v>0</v>
      </c>
      <c r="T1272" s="307">
        <f t="shared" si="1334"/>
        <v>0</v>
      </c>
      <c r="U1272" s="307">
        <f t="shared" si="1334"/>
        <v>0</v>
      </c>
      <c r="V1272" s="307">
        <f t="shared" si="1334"/>
        <v>0</v>
      </c>
      <c r="W1272" s="307">
        <f t="shared" si="1334"/>
        <v>0</v>
      </c>
      <c r="X1272" s="307">
        <f t="shared" si="1334"/>
        <v>0</v>
      </c>
      <c r="Y1272" s="307">
        <f t="shared" si="1334"/>
        <v>0</v>
      </c>
      <c r="Z1272" s="307">
        <f t="shared" si="1334"/>
        <v>0</v>
      </c>
      <c r="AA1272" s="306">
        <f t="shared" si="1300"/>
        <v>0</v>
      </c>
      <c r="AB1272" s="306">
        <f t="shared" si="1215"/>
        <v>0</v>
      </c>
      <c r="AC1272" s="105" t="e">
        <f t="shared" si="1216"/>
        <v>#DIV/0!</v>
      </c>
    </row>
    <row r="1273" spans="1:29" s="79" customFormat="1" ht="30" hidden="1" x14ac:dyDescent="0.2">
      <c r="A1273" s="412"/>
      <c r="B1273" s="275" t="s">
        <v>1769</v>
      </c>
      <c r="C1273" s="276" t="s">
        <v>1770</v>
      </c>
      <c r="D1273" s="307">
        <f>+D1274</f>
        <v>0</v>
      </c>
      <c r="E1273" s="106">
        <f>SUM('ADICIONES  2018'!C1273:K1273)</f>
        <v>0</v>
      </c>
      <c r="F1273" s="307">
        <f t="shared" si="1332"/>
        <v>0</v>
      </c>
      <c r="G1273" s="307">
        <f t="shared" si="1332"/>
        <v>0</v>
      </c>
      <c r="H1273" s="307">
        <f t="shared" si="1332"/>
        <v>0</v>
      </c>
      <c r="I1273" s="307">
        <f t="shared" si="1332"/>
        <v>0</v>
      </c>
      <c r="J1273" s="307">
        <f t="shared" si="1332"/>
        <v>0</v>
      </c>
      <c r="K1273" s="290">
        <f t="shared" si="1212"/>
        <v>0</v>
      </c>
      <c r="L1273" s="307">
        <f t="shared" si="1333"/>
        <v>0</v>
      </c>
      <c r="M1273" s="307">
        <f t="shared" si="1333"/>
        <v>0</v>
      </c>
      <c r="N1273" s="307">
        <f t="shared" si="1333"/>
        <v>0</v>
      </c>
      <c r="O1273" s="307">
        <f t="shared" si="1333"/>
        <v>0</v>
      </c>
      <c r="P1273" s="307">
        <f t="shared" si="1333"/>
        <v>0</v>
      </c>
      <c r="Q1273" s="307">
        <f t="shared" si="1333"/>
        <v>0</v>
      </c>
      <c r="R1273" s="290">
        <f t="shared" si="1213"/>
        <v>0</v>
      </c>
      <c r="S1273" s="307">
        <f t="shared" si="1334"/>
        <v>0</v>
      </c>
      <c r="T1273" s="307">
        <f t="shared" si="1334"/>
        <v>0</v>
      </c>
      <c r="U1273" s="307">
        <f t="shared" si="1334"/>
        <v>0</v>
      </c>
      <c r="V1273" s="307">
        <f t="shared" si="1334"/>
        <v>0</v>
      </c>
      <c r="W1273" s="307">
        <f t="shared" si="1334"/>
        <v>0</v>
      </c>
      <c r="X1273" s="307">
        <f t="shared" si="1334"/>
        <v>0</v>
      </c>
      <c r="Y1273" s="307">
        <f t="shared" si="1334"/>
        <v>0</v>
      </c>
      <c r="Z1273" s="307">
        <f t="shared" si="1334"/>
        <v>0</v>
      </c>
      <c r="AA1273" s="306">
        <f t="shared" si="1300"/>
        <v>0</v>
      </c>
      <c r="AB1273" s="306">
        <f t="shared" si="1215"/>
        <v>0</v>
      </c>
      <c r="AC1273" s="105" t="e">
        <f t="shared" si="1216"/>
        <v>#DIV/0!</v>
      </c>
    </row>
    <row r="1274" spans="1:29" s="79" customFormat="1" ht="30" hidden="1" x14ac:dyDescent="0.2">
      <c r="A1274" s="412"/>
      <c r="B1274" s="275" t="s">
        <v>1771</v>
      </c>
      <c r="C1274" s="276" t="s">
        <v>199</v>
      </c>
      <c r="D1274" s="307">
        <f>+D1275</f>
        <v>0</v>
      </c>
      <c r="E1274" s="106">
        <f>SUM('ADICIONES  2018'!C1274:K1274)</f>
        <v>0</v>
      </c>
      <c r="F1274" s="307">
        <f t="shared" si="1332"/>
        <v>0</v>
      </c>
      <c r="G1274" s="307">
        <f t="shared" si="1332"/>
        <v>0</v>
      </c>
      <c r="H1274" s="307">
        <f t="shared" si="1332"/>
        <v>0</v>
      </c>
      <c r="I1274" s="307">
        <f t="shared" si="1332"/>
        <v>0</v>
      </c>
      <c r="J1274" s="307">
        <f t="shared" si="1332"/>
        <v>0</v>
      </c>
      <c r="K1274" s="290">
        <f t="shared" si="1212"/>
        <v>0</v>
      </c>
      <c r="L1274" s="307">
        <f t="shared" si="1333"/>
        <v>0</v>
      </c>
      <c r="M1274" s="307">
        <f t="shared" si="1333"/>
        <v>0</v>
      </c>
      <c r="N1274" s="307">
        <f t="shared" si="1333"/>
        <v>0</v>
      </c>
      <c r="O1274" s="307">
        <f t="shared" si="1333"/>
        <v>0</v>
      </c>
      <c r="P1274" s="307">
        <f t="shared" si="1333"/>
        <v>0</v>
      </c>
      <c r="Q1274" s="307">
        <f t="shared" si="1333"/>
        <v>0</v>
      </c>
      <c r="R1274" s="290">
        <f t="shared" si="1213"/>
        <v>0</v>
      </c>
      <c r="S1274" s="307">
        <f t="shared" si="1334"/>
        <v>0</v>
      </c>
      <c r="T1274" s="307">
        <f t="shared" si="1334"/>
        <v>0</v>
      </c>
      <c r="U1274" s="307">
        <f t="shared" si="1334"/>
        <v>0</v>
      </c>
      <c r="V1274" s="307">
        <f t="shared" si="1334"/>
        <v>0</v>
      </c>
      <c r="W1274" s="307">
        <f t="shared" si="1334"/>
        <v>0</v>
      </c>
      <c r="X1274" s="307">
        <f t="shared" si="1334"/>
        <v>0</v>
      </c>
      <c r="Y1274" s="307">
        <f t="shared" si="1334"/>
        <v>0</v>
      </c>
      <c r="Z1274" s="307">
        <f t="shared" si="1334"/>
        <v>0</v>
      </c>
      <c r="AA1274" s="306">
        <f t="shared" si="1300"/>
        <v>0</v>
      </c>
      <c r="AB1274" s="306">
        <f t="shared" si="1215"/>
        <v>0</v>
      </c>
      <c r="AC1274" s="105" t="e">
        <f t="shared" si="1216"/>
        <v>#DIV/0!</v>
      </c>
    </row>
    <row r="1275" spans="1:29" s="21" customFormat="1" hidden="1" x14ac:dyDescent="0.2">
      <c r="A1275" s="92"/>
      <c r="B1275" s="273" t="s">
        <v>1772</v>
      </c>
      <c r="C1275" s="274" t="s">
        <v>1773</v>
      </c>
      <c r="D1275" s="308">
        <v>0</v>
      </c>
      <c r="E1275" s="291">
        <f>SUM('ADICIONES  2018'!C1275:K1275)</f>
        <v>0</v>
      </c>
      <c r="F1275" s="308"/>
      <c r="G1275" s="308"/>
      <c r="H1275" s="308"/>
      <c r="I1275" s="308"/>
      <c r="J1275" s="308"/>
      <c r="K1275" s="294">
        <f t="shared" si="1212"/>
        <v>0</v>
      </c>
      <c r="L1275" s="308"/>
      <c r="M1275" s="308"/>
      <c r="N1275" s="308"/>
      <c r="O1275" s="308"/>
      <c r="P1275" s="308"/>
      <c r="Q1275" s="308"/>
      <c r="R1275" s="294">
        <f t="shared" si="1213"/>
        <v>0</v>
      </c>
      <c r="S1275" s="308"/>
      <c r="T1275" s="308"/>
      <c r="U1275" s="308"/>
      <c r="V1275" s="308"/>
      <c r="W1275" s="308"/>
      <c r="X1275" s="308"/>
      <c r="Y1275" s="308"/>
      <c r="Z1275" s="308"/>
      <c r="AA1275" s="310">
        <f t="shared" si="1300"/>
        <v>0</v>
      </c>
      <c r="AB1275" s="310">
        <f t="shared" si="1215"/>
        <v>0</v>
      </c>
      <c r="AC1275" s="115" t="e">
        <f t="shared" si="1216"/>
        <v>#DIV/0!</v>
      </c>
    </row>
    <row r="1276" spans="1:29" s="79" customFormat="1" ht="15.75" x14ac:dyDescent="0.2">
      <c r="A1276" s="412">
        <v>1</v>
      </c>
      <c r="B1276" s="275" t="s">
        <v>897</v>
      </c>
      <c r="C1276" s="276" t="s">
        <v>1003</v>
      </c>
      <c r="D1276" s="307">
        <f>+D1277</f>
        <v>0</v>
      </c>
      <c r="E1276" s="106">
        <f>SUM('ADICIONES  2018'!C1276:K1276)</f>
        <v>0</v>
      </c>
      <c r="F1276" s="307">
        <f t="shared" ref="F1276:J1276" si="1335">+F1277</f>
        <v>0</v>
      </c>
      <c r="G1276" s="307">
        <f t="shared" si="1335"/>
        <v>0</v>
      </c>
      <c r="H1276" s="307">
        <f t="shared" si="1335"/>
        <v>0</v>
      </c>
      <c r="I1276" s="307">
        <f t="shared" si="1335"/>
        <v>0</v>
      </c>
      <c r="J1276" s="307">
        <f t="shared" si="1335"/>
        <v>0</v>
      </c>
      <c r="K1276" s="290">
        <f t="shared" si="1212"/>
        <v>0</v>
      </c>
      <c r="L1276" s="307">
        <f t="shared" ref="L1276:Q1276" si="1336">+L1277</f>
        <v>0</v>
      </c>
      <c r="M1276" s="307">
        <f t="shared" si="1336"/>
        <v>0</v>
      </c>
      <c r="N1276" s="307">
        <f t="shared" si="1336"/>
        <v>0</v>
      </c>
      <c r="O1276" s="307">
        <f t="shared" si="1336"/>
        <v>0</v>
      </c>
      <c r="P1276" s="307">
        <f t="shared" si="1336"/>
        <v>405411876.74000001</v>
      </c>
      <c r="Q1276" s="307">
        <f t="shared" si="1336"/>
        <v>0</v>
      </c>
      <c r="R1276" s="290">
        <f t="shared" si="1213"/>
        <v>405411876.74000001</v>
      </c>
      <c r="S1276" s="307">
        <f t="shared" ref="S1276:Z1276" si="1337">+S1277</f>
        <v>18972016</v>
      </c>
      <c r="T1276" s="307">
        <f t="shared" si="1337"/>
        <v>0</v>
      </c>
      <c r="U1276" s="307">
        <f t="shared" si="1337"/>
        <v>49262190</v>
      </c>
      <c r="V1276" s="307">
        <f t="shared" si="1337"/>
        <v>0</v>
      </c>
      <c r="W1276" s="307">
        <f t="shared" si="1337"/>
        <v>0</v>
      </c>
      <c r="X1276" s="307">
        <f t="shared" si="1337"/>
        <v>0</v>
      </c>
      <c r="Y1276" s="307">
        <f t="shared" si="1337"/>
        <v>0</v>
      </c>
      <c r="Z1276" s="307">
        <f t="shared" si="1337"/>
        <v>0</v>
      </c>
      <c r="AA1276" s="306">
        <f t="shared" si="1300"/>
        <v>68234206</v>
      </c>
      <c r="AB1276" s="306">
        <f t="shared" si="1215"/>
        <v>473646082.74000001</v>
      </c>
      <c r="AC1276" s="105">
        <v>0</v>
      </c>
    </row>
    <row r="1277" spans="1:29" s="79" customFormat="1" ht="30" x14ac:dyDescent="0.2">
      <c r="A1277" s="412"/>
      <c r="B1277" s="275" t="s">
        <v>1004</v>
      </c>
      <c r="C1277" s="276" t="s">
        <v>1005</v>
      </c>
      <c r="D1277" s="307">
        <f>SUM(D1278:D1283)</f>
        <v>0</v>
      </c>
      <c r="E1277" s="106">
        <f>SUM('ADICIONES  2018'!C1277:K1277)</f>
        <v>0</v>
      </c>
      <c r="F1277" s="307">
        <f t="shared" ref="F1277" si="1338">SUM(F1278:F1283)</f>
        <v>0</v>
      </c>
      <c r="G1277" s="307">
        <f t="shared" ref="G1277:J1277" si="1339">SUM(G1278:G1283)</f>
        <v>0</v>
      </c>
      <c r="H1277" s="307">
        <f t="shared" si="1339"/>
        <v>0</v>
      </c>
      <c r="I1277" s="307">
        <f t="shared" si="1339"/>
        <v>0</v>
      </c>
      <c r="J1277" s="307">
        <f t="shared" si="1339"/>
        <v>0</v>
      </c>
      <c r="K1277" s="290">
        <f t="shared" si="1212"/>
        <v>0</v>
      </c>
      <c r="L1277" s="307">
        <f t="shared" ref="L1277:Q1277" si="1340">SUM(L1278:L1283)</f>
        <v>0</v>
      </c>
      <c r="M1277" s="307">
        <f t="shared" si="1340"/>
        <v>0</v>
      </c>
      <c r="N1277" s="307">
        <f t="shared" si="1340"/>
        <v>0</v>
      </c>
      <c r="O1277" s="307">
        <f t="shared" si="1340"/>
        <v>0</v>
      </c>
      <c r="P1277" s="307">
        <f t="shared" si="1340"/>
        <v>405411876.74000001</v>
      </c>
      <c r="Q1277" s="307">
        <f t="shared" si="1340"/>
        <v>0</v>
      </c>
      <c r="R1277" s="290">
        <f t="shared" si="1213"/>
        <v>405411876.74000001</v>
      </c>
      <c r="S1277" s="307">
        <f t="shared" ref="S1277:Z1277" si="1341">SUM(S1278:S1283)</f>
        <v>18972016</v>
      </c>
      <c r="T1277" s="307">
        <f t="shared" si="1341"/>
        <v>0</v>
      </c>
      <c r="U1277" s="307">
        <f t="shared" si="1341"/>
        <v>49262190</v>
      </c>
      <c r="V1277" s="307">
        <f t="shared" si="1341"/>
        <v>0</v>
      </c>
      <c r="W1277" s="307">
        <f t="shared" si="1341"/>
        <v>0</v>
      </c>
      <c r="X1277" s="307">
        <f t="shared" si="1341"/>
        <v>0</v>
      </c>
      <c r="Y1277" s="307">
        <f t="shared" si="1341"/>
        <v>0</v>
      </c>
      <c r="Z1277" s="307">
        <f t="shared" si="1341"/>
        <v>0</v>
      </c>
      <c r="AA1277" s="306">
        <f t="shared" si="1300"/>
        <v>68234206</v>
      </c>
      <c r="AB1277" s="306">
        <f t="shared" si="1215"/>
        <v>473646082.74000001</v>
      </c>
      <c r="AC1277" s="105">
        <v>0</v>
      </c>
    </row>
    <row r="1278" spans="1:29" s="21" customFormat="1" ht="28.5" x14ac:dyDescent="0.2">
      <c r="A1278" s="92"/>
      <c r="B1278" s="273" t="s">
        <v>1774</v>
      </c>
      <c r="C1278" s="274" t="s">
        <v>1775</v>
      </c>
      <c r="D1278" s="308">
        <v>0</v>
      </c>
      <c r="E1278" s="291">
        <f>SUM('ADICIONES  2018'!C1278:K1278)</f>
        <v>0</v>
      </c>
      <c r="F1278" s="308"/>
      <c r="G1278" s="308"/>
      <c r="H1278" s="308"/>
      <c r="I1278" s="308"/>
      <c r="J1278" s="308"/>
      <c r="K1278" s="294">
        <f t="shared" si="1212"/>
        <v>0</v>
      </c>
      <c r="L1278" s="308"/>
      <c r="M1278" s="308"/>
      <c r="N1278" s="308"/>
      <c r="O1278" s="308"/>
      <c r="P1278" s="308">
        <v>0</v>
      </c>
      <c r="Q1278" s="308"/>
      <c r="R1278" s="294">
        <f t="shared" si="1213"/>
        <v>0</v>
      </c>
      <c r="S1278" s="308">
        <v>0</v>
      </c>
      <c r="T1278" s="308"/>
      <c r="U1278" s="308">
        <v>48112440</v>
      </c>
      <c r="V1278" s="308"/>
      <c r="W1278" s="308"/>
      <c r="X1278" s="308"/>
      <c r="Y1278" s="308"/>
      <c r="Z1278" s="308"/>
      <c r="AA1278" s="310">
        <f t="shared" si="1300"/>
        <v>48112440</v>
      </c>
      <c r="AB1278" s="310">
        <f t="shared" si="1215"/>
        <v>48112440</v>
      </c>
      <c r="AC1278" s="115">
        <v>0</v>
      </c>
    </row>
    <row r="1279" spans="1:29" s="21" customFormat="1" hidden="1" x14ac:dyDescent="0.2">
      <c r="A1279" s="92"/>
      <c r="B1279" s="273" t="s">
        <v>1776</v>
      </c>
      <c r="C1279" s="274" t="s">
        <v>1777</v>
      </c>
      <c r="D1279" s="308">
        <v>0</v>
      </c>
      <c r="E1279" s="291">
        <f>SUM('ADICIONES  2018'!C1279:K1279)</f>
        <v>0</v>
      </c>
      <c r="F1279" s="308"/>
      <c r="G1279" s="308"/>
      <c r="H1279" s="308"/>
      <c r="I1279" s="308"/>
      <c r="J1279" s="308"/>
      <c r="K1279" s="294">
        <f t="shared" si="1212"/>
        <v>0</v>
      </c>
      <c r="L1279" s="308"/>
      <c r="M1279" s="308"/>
      <c r="N1279" s="308"/>
      <c r="O1279" s="308"/>
      <c r="P1279" s="308">
        <v>0</v>
      </c>
      <c r="Q1279" s="308"/>
      <c r="R1279" s="294">
        <f t="shared" si="1213"/>
        <v>0</v>
      </c>
      <c r="S1279" s="308">
        <v>0</v>
      </c>
      <c r="T1279" s="308"/>
      <c r="U1279" s="308">
        <v>0</v>
      </c>
      <c r="V1279" s="308"/>
      <c r="W1279" s="308"/>
      <c r="X1279" s="308"/>
      <c r="Y1279" s="308"/>
      <c r="Z1279" s="308"/>
      <c r="AA1279" s="310">
        <f t="shared" si="1300"/>
        <v>0</v>
      </c>
      <c r="AB1279" s="310">
        <f t="shared" si="1215"/>
        <v>0</v>
      </c>
      <c r="AC1279" s="115" t="e">
        <f t="shared" si="1216"/>
        <v>#DIV/0!</v>
      </c>
    </row>
    <row r="1280" spans="1:29" s="21" customFormat="1" ht="28.5" x14ac:dyDescent="0.2">
      <c r="A1280" s="92"/>
      <c r="B1280" s="273" t="s">
        <v>1006</v>
      </c>
      <c r="C1280" s="274" t="s">
        <v>1007</v>
      </c>
      <c r="D1280" s="308">
        <v>0</v>
      </c>
      <c r="E1280" s="291">
        <f>SUM('ADICIONES  2018'!C1280:K1280)</f>
        <v>0</v>
      </c>
      <c r="F1280" s="308"/>
      <c r="G1280" s="308"/>
      <c r="H1280" s="308"/>
      <c r="I1280" s="308"/>
      <c r="J1280" s="308"/>
      <c r="K1280" s="294">
        <f t="shared" si="1212"/>
        <v>0</v>
      </c>
      <c r="L1280" s="308"/>
      <c r="M1280" s="308"/>
      <c r="N1280" s="308"/>
      <c r="O1280" s="308"/>
      <c r="P1280" s="308">
        <v>0</v>
      </c>
      <c r="Q1280" s="308"/>
      <c r="R1280" s="294">
        <f t="shared" si="1213"/>
        <v>0</v>
      </c>
      <c r="S1280" s="308">
        <v>0</v>
      </c>
      <c r="T1280" s="308"/>
      <c r="U1280" s="308">
        <v>1149750</v>
      </c>
      <c r="V1280" s="308"/>
      <c r="W1280" s="308"/>
      <c r="X1280" s="308"/>
      <c r="Y1280" s="308"/>
      <c r="Z1280" s="308"/>
      <c r="AA1280" s="310">
        <f t="shared" si="1300"/>
        <v>1149750</v>
      </c>
      <c r="AB1280" s="310">
        <f t="shared" si="1215"/>
        <v>1149750</v>
      </c>
      <c r="AC1280" s="115">
        <v>0</v>
      </c>
    </row>
    <row r="1281" spans="1:29" s="21" customFormat="1" ht="28.5" hidden="1" x14ac:dyDescent="0.2">
      <c r="A1281" s="92"/>
      <c r="B1281" s="273" t="s">
        <v>1778</v>
      </c>
      <c r="C1281" s="274" t="s">
        <v>1779</v>
      </c>
      <c r="D1281" s="308">
        <v>0</v>
      </c>
      <c r="E1281" s="291">
        <f>SUM('ADICIONES  2018'!C1281:K1281)</f>
        <v>0</v>
      </c>
      <c r="F1281" s="308"/>
      <c r="G1281" s="308"/>
      <c r="H1281" s="308"/>
      <c r="I1281" s="308"/>
      <c r="J1281" s="308"/>
      <c r="K1281" s="294">
        <f t="shared" si="1212"/>
        <v>0</v>
      </c>
      <c r="L1281" s="308"/>
      <c r="M1281" s="308"/>
      <c r="N1281" s="308"/>
      <c r="O1281" s="308"/>
      <c r="P1281" s="308">
        <v>0</v>
      </c>
      <c r="Q1281" s="308"/>
      <c r="R1281" s="294">
        <f t="shared" si="1213"/>
        <v>0</v>
      </c>
      <c r="S1281" s="308">
        <v>0</v>
      </c>
      <c r="T1281" s="308"/>
      <c r="U1281" s="308">
        <v>0</v>
      </c>
      <c r="V1281" s="308"/>
      <c r="W1281" s="308"/>
      <c r="X1281" s="308"/>
      <c r="Y1281" s="308"/>
      <c r="Z1281" s="308"/>
      <c r="AA1281" s="310">
        <f t="shared" si="1300"/>
        <v>0</v>
      </c>
      <c r="AB1281" s="310">
        <f t="shared" si="1215"/>
        <v>0</v>
      </c>
      <c r="AC1281" s="115" t="e">
        <f t="shared" si="1216"/>
        <v>#DIV/0!</v>
      </c>
    </row>
    <row r="1282" spans="1:29" s="21" customFormat="1" ht="28.5" hidden="1" x14ac:dyDescent="0.2">
      <c r="A1282" s="92"/>
      <c r="B1282" s="273" t="s">
        <v>1780</v>
      </c>
      <c r="C1282" s="274" t="s">
        <v>1781</v>
      </c>
      <c r="D1282" s="308">
        <v>0</v>
      </c>
      <c r="E1282" s="291">
        <f>SUM('ADICIONES  2018'!C1282:K1282)</f>
        <v>0</v>
      </c>
      <c r="F1282" s="308"/>
      <c r="G1282" s="308"/>
      <c r="H1282" s="308"/>
      <c r="I1282" s="308"/>
      <c r="J1282" s="308"/>
      <c r="K1282" s="294">
        <f t="shared" si="1212"/>
        <v>0</v>
      </c>
      <c r="L1282" s="308"/>
      <c r="M1282" s="308"/>
      <c r="N1282" s="308"/>
      <c r="O1282" s="308"/>
      <c r="P1282" s="308">
        <v>0</v>
      </c>
      <c r="Q1282" s="308"/>
      <c r="R1282" s="294">
        <f t="shared" si="1213"/>
        <v>0</v>
      </c>
      <c r="S1282" s="308">
        <v>0</v>
      </c>
      <c r="T1282" s="308"/>
      <c r="U1282" s="308">
        <v>0</v>
      </c>
      <c r="V1282" s="308"/>
      <c r="W1282" s="308"/>
      <c r="X1282" s="308"/>
      <c r="Y1282" s="308"/>
      <c r="Z1282" s="308"/>
      <c r="AA1282" s="310">
        <f t="shared" si="1300"/>
        <v>0</v>
      </c>
      <c r="AB1282" s="310">
        <f t="shared" si="1215"/>
        <v>0</v>
      </c>
      <c r="AC1282" s="115" t="e">
        <f t="shared" si="1216"/>
        <v>#DIV/0!</v>
      </c>
    </row>
    <row r="1283" spans="1:29" s="21" customFormat="1" x14ac:dyDescent="0.2">
      <c r="A1283" s="92"/>
      <c r="B1283" s="273" t="s">
        <v>1782</v>
      </c>
      <c r="C1283" s="274" t="s">
        <v>1783</v>
      </c>
      <c r="D1283" s="308">
        <v>0</v>
      </c>
      <c r="E1283" s="291">
        <f>SUM('ADICIONES  2018'!C1283:K1283)</f>
        <v>0</v>
      </c>
      <c r="F1283" s="308"/>
      <c r="G1283" s="308"/>
      <c r="H1283" s="308"/>
      <c r="I1283" s="308"/>
      <c r="J1283" s="308"/>
      <c r="K1283" s="294">
        <f t="shared" si="1212"/>
        <v>0</v>
      </c>
      <c r="L1283" s="308"/>
      <c r="M1283" s="308"/>
      <c r="N1283" s="308"/>
      <c r="O1283" s="308"/>
      <c r="P1283" s="308">
        <v>405411876.74000001</v>
      </c>
      <c r="Q1283" s="308"/>
      <c r="R1283" s="294">
        <f t="shared" si="1213"/>
        <v>405411876.74000001</v>
      </c>
      <c r="S1283" s="308">
        <v>18972016</v>
      </c>
      <c r="T1283" s="308"/>
      <c r="U1283" s="308">
        <v>0</v>
      </c>
      <c r="V1283" s="308"/>
      <c r="W1283" s="308"/>
      <c r="X1283" s="308"/>
      <c r="Y1283" s="308"/>
      <c r="Z1283" s="308"/>
      <c r="AA1283" s="310">
        <f t="shared" si="1300"/>
        <v>18972016</v>
      </c>
      <c r="AB1283" s="310">
        <f t="shared" si="1215"/>
        <v>424383892.74000001</v>
      </c>
      <c r="AC1283" s="115">
        <v>0</v>
      </c>
    </row>
    <row r="1284" spans="1:29" s="79" customFormat="1" ht="15.75" x14ac:dyDescent="0.2">
      <c r="A1284" s="412">
        <v>1</v>
      </c>
      <c r="B1284" s="275" t="s">
        <v>799</v>
      </c>
      <c r="C1284" s="276" t="s">
        <v>174</v>
      </c>
      <c r="D1284" s="307">
        <f>SUM(D1285:D1290)</f>
        <v>0</v>
      </c>
      <c r="E1284" s="106">
        <f>SUM('ADICIONES  2018'!C1284:K1284)</f>
        <v>81605201976.430008</v>
      </c>
      <c r="F1284" s="307">
        <f t="shared" ref="F1284" si="1342">SUM(F1285:F1290)</f>
        <v>672314984.52999985</v>
      </c>
      <c r="G1284" s="307">
        <f t="shared" ref="G1284:J1284" si="1343">SUM(G1285:G1290)</f>
        <v>0</v>
      </c>
      <c r="H1284" s="307">
        <f t="shared" si="1343"/>
        <v>0</v>
      </c>
      <c r="I1284" s="307">
        <f t="shared" si="1343"/>
        <v>0</v>
      </c>
      <c r="J1284" s="307">
        <f t="shared" si="1343"/>
        <v>0</v>
      </c>
      <c r="K1284" s="290">
        <f t="shared" si="1212"/>
        <v>80932886991.900009</v>
      </c>
      <c r="L1284" s="307">
        <f t="shared" ref="L1284:Q1284" si="1344">SUM(L1285:L1290)</f>
        <v>0</v>
      </c>
      <c r="M1284" s="307">
        <f t="shared" si="1344"/>
        <v>17524000000</v>
      </c>
      <c r="N1284" s="307">
        <f t="shared" si="1344"/>
        <v>0</v>
      </c>
      <c r="O1284" s="307">
        <f t="shared" si="1344"/>
        <v>1519482520.9300001</v>
      </c>
      <c r="P1284" s="307">
        <f t="shared" si="1344"/>
        <v>-1481604944.4400005</v>
      </c>
      <c r="Q1284" s="307">
        <f t="shared" si="1344"/>
        <v>0</v>
      </c>
      <c r="R1284" s="290">
        <f t="shared" si="1213"/>
        <v>17561877576.489998</v>
      </c>
      <c r="S1284" s="307">
        <f t="shared" ref="S1284:Z1284" si="1345">SUM(S1285:S1290)</f>
        <v>41130831554.830002</v>
      </c>
      <c r="T1284" s="307">
        <f t="shared" si="1345"/>
        <v>0</v>
      </c>
      <c r="U1284" s="307">
        <f t="shared" si="1345"/>
        <v>0</v>
      </c>
      <c r="V1284" s="307">
        <f t="shared" si="1345"/>
        <v>0</v>
      </c>
      <c r="W1284" s="307">
        <f t="shared" si="1345"/>
        <v>0</v>
      </c>
      <c r="X1284" s="307">
        <f t="shared" si="1345"/>
        <v>0</v>
      </c>
      <c r="Y1284" s="307">
        <f t="shared" si="1345"/>
        <v>0</v>
      </c>
      <c r="Z1284" s="307">
        <f t="shared" si="1345"/>
        <v>0</v>
      </c>
      <c r="AA1284" s="306">
        <f t="shared" si="1300"/>
        <v>41130831554.830002</v>
      </c>
      <c r="AB1284" s="306">
        <f t="shared" si="1215"/>
        <v>58692709131.32</v>
      </c>
      <c r="AC1284" s="105">
        <f t="shared" si="1216"/>
        <v>0.72520221769914284</v>
      </c>
    </row>
    <row r="1285" spans="1:29" s="21" customFormat="1" ht="42.75" hidden="1" x14ac:dyDescent="0.2">
      <c r="A1285" s="92"/>
      <c r="B1285" s="273" t="s">
        <v>1784</v>
      </c>
      <c r="C1285" s="274" t="s">
        <v>1785</v>
      </c>
      <c r="D1285" s="308">
        <v>0</v>
      </c>
      <c r="E1285" s="291">
        <f>SUM('ADICIONES  2018'!C1285:K1285)</f>
        <v>0</v>
      </c>
      <c r="F1285" s="308"/>
      <c r="G1285" s="308"/>
      <c r="H1285" s="308"/>
      <c r="I1285" s="308"/>
      <c r="J1285" s="308"/>
      <c r="K1285" s="294">
        <f t="shared" si="1212"/>
        <v>0</v>
      </c>
      <c r="L1285" s="308"/>
      <c r="M1285" s="308"/>
      <c r="N1285" s="308"/>
      <c r="O1285" s="308"/>
      <c r="P1285" s="308"/>
      <c r="Q1285" s="308"/>
      <c r="R1285" s="294">
        <f t="shared" si="1213"/>
        <v>0</v>
      </c>
      <c r="S1285" s="308"/>
      <c r="T1285" s="308"/>
      <c r="U1285" s="308"/>
      <c r="V1285" s="308"/>
      <c r="W1285" s="308"/>
      <c r="X1285" s="308"/>
      <c r="Y1285" s="308"/>
      <c r="Z1285" s="308"/>
      <c r="AA1285" s="310">
        <f t="shared" si="1300"/>
        <v>0</v>
      </c>
      <c r="AB1285" s="310">
        <f t="shared" si="1215"/>
        <v>0</v>
      </c>
      <c r="AC1285" s="115" t="e">
        <f t="shared" si="1216"/>
        <v>#DIV/0!</v>
      </c>
    </row>
    <row r="1286" spans="1:29" s="21" customFormat="1" ht="42.75" hidden="1" x14ac:dyDescent="0.2">
      <c r="A1286" s="92"/>
      <c r="B1286" s="273" t="s">
        <v>1786</v>
      </c>
      <c r="C1286" s="274" t="s">
        <v>1787</v>
      </c>
      <c r="D1286" s="308">
        <v>0</v>
      </c>
      <c r="E1286" s="291">
        <f>SUM('ADICIONES  2018'!C1286:K1286)</f>
        <v>0</v>
      </c>
      <c r="F1286" s="308"/>
      <c r="G1286" s="308"/>
      <c r="H1286" s="308"/>
      <c r="I1286" s="308"/>
      <c r="J1286" s="308"/>
      <c r="K1286" s="294">
        <f t="shared" si="1212"/>
        <v>0</v>
      </c>
      <c r="L1286" s="308"/>
      <c r="M1286" s="308"/>
      <c r="N1286" s="308"/>
      <c r="O1286" s="308"/>
      <c r="P1286" s="308"/>
      <c r="Q1286" s="308"/>
      <c r="R1286" s="294">
        <f t="shared" si="1213"/>
        <v>0</v>
      </c>
      <c r="S1286" s="308"/>
      <c r="T1286" s="308"/>
      <c r="U1286" s="308"/>
      <c r="V1286" s="308"/>
      <c r="W1286" s="308"/>
      <c r="X1286" s="308"/>
      <c r="Y1286" s="308"/>
      <c r="Z1286" s="308"/>
      <c r="AA1286" s="310">
        <f t="shared" si="1300"/>
        <v>0</v>
      </c>
      <c r="AB1286" s="310">
        <f t="shared" si="1215"/>
        <v>0</v>
      </c>
      <c r="AC1286" s="115" t="e">
        <f t="shared" si="1216"/>
        <v>#DIV/0!</v>
      </c>
    </row>
    <row r="1287" spans="1:29" s="21" customFormat="1" ht="42.75" hidden="1" x14ac:dyDescent="0.2">
      <c r="A1287" s="92"/>
      <c r="B1287" s="273" t="s">
        <v>1786</v>
      </c>
      <c r="C1287" s="274" t="s">
        <v>1787</v>
      </c>
      <c r="D1287" s="308">
        <v>0</v>
      </c>
      <c r="E1287" s="291">
        <f>SUM('ADICIONES  2018'!C1287:K1287)</f>
        <v>0</v>
      </c>
      <c r="F1287" s="308"/>
      <c r="G1287" s="308"/>
      <c r="H1287" s="308"/>
      <c r="I1287" s="308"/>
      <c r="J1287" s="308"/>
      <c r="K1287" s="294">
        <f t="shared" si="1212"/>
        <v>0</v>
      </c>
      <c r="L1287" s="308"/>
      <c r="M1287" s="308"/>
      <c r="N1287" s="308"/>
      <c r="O1287" s="308"/>
      <c r="P1287" s="308"/>
      <c r="Q1287" s="308"/>
      <c r="R1287" s="294">
        <f t="shared" si="1213"/>
        <v>0</v>
      </c>
      <c r="S1287" s="308"/>
      <c r="T1287" s="308"/>
      <c r="U1287" s="308"/>
      <c r="V1287" s="308"/>
      <c r="W1287" s="308"/>
      <c r="X1287" s="308"/>
      <c r="Y1287" s="308"/>
      <c r="Z1287" s="308"/>
      <c r="AA1287" s="310">
        <f t="shared" si="1300"/>
        <v>0</v>
      </c>
      <c r="AB1287" s="310">
        <f t="shared" si="1215"/>
        <v>0</v>
      </c>
      <c r="AC1287" s="115" t="e">
        <f t="shared" si="1216"/>
        <v>#DIV/0!</v>
      </c>
    </row>
    <row r="1288" spans="1:29" s="21" customFormat="1" ht="42.75" hidden="1" x14ac:dyDescent="0.2">
      <c r="A1288" s="92"/>
      <c r="B1288" s="273" t="s">
        <v>1786</v>
      </c>
      <c r="C1288" s="274" t="s">
        <v>1787</v>
      </c>
      <c r="D1288" s="308">
        <v>0</v>
      </c>
      <c r="E1288" s="291">
        <f>SUM('ADICIONES  2018'!C1288:K1288)</f>
        <v>0</v>
      </c>
      <c r="F1288" s="308"/>
      <c r="G1288" s="308"/>
      <c r="H1288" s="308"/>
      <c r="I1288" s="308"/>
      <c r="J1288" s="308"/>
      <c r="K1288" s="294">
        <f t="shared" si="1212"/>
        <v>0</v>
      </c>
      <c r="L1288" s="308"/>
      <c r="M1288" s="308"/>
      <c r="N1288" s="308"/>
      <c r="O1288" s="308"/>
      <c r="P1288" s="308"/>
      <c r="Q1288" s="308"/>
      <c r="R1288" s="294">
        <f t="shared" si="1213"/>
        <v>0</v>
      </c>
      <c r="S1288" s="308"/>
      <c r="T1288" s="308"/>
      <c r="U1288" s="308"/>
      <c r="V1288" s="308"/>
      <c r="W1288" s="308"/>
      <c r="X1288" s="308"/>
      <c r="Y1288" s="308"/>
      <c r="Z1288" s="308"/>
      <c r="AA1288" s="310">
        <f t="shared" si="1300"/>
        <v>0</v>
      </c>
      <c r="AB1288" s="310">
        <f t="shared" si="1215"/>
        <v>0</v>
      </c>
      <c r="AC1288" s="115" t="e">
        <f t="shared" si="1216"/>
        <v>#DIV/0!</v>
      </c>
    </row>
    <row r="1289" spans="1:29" s="21" customFormat="1" ht="42.75" hidden="1" x14ac:dyDescent="0.2">
      <c r="A1289" s="92"/>
      <c r="B1289" s="273" t="s">
        <v>1786</v>
      </c>
      <c r="C1289" s="274" t="s">
        <v>1788</v>
      </c>
      <c r="D1289" s="308">
        <v>0</v>
      </c>
      <c r="E1289" s="291">
        <f>SUM('ADICIONES  2018'!C1289:K1289)</f>
        <v>0</v>
      </c>
      <c r="F1289" s="308"/>
      <c r="G1289" s="308"/>
      <c r="H1289" s="308"/>
      <c r="I1289" s="308"/>
      <c r="J1289" s="308"/>
      <c r="K1289" s="294">
        <f t="shared" si="1212"/>
        <v>0</v>
      </c>
      <c r="L1289" s="308"/>
      <c r="M1289" s="308"/>
      <c r="N1289" s="308"/>
      <c r="O1289" s="308"/>
      <c r="P1289" s="308"/>
      <c r="Q1289" s="308"/>
      <c r="R1289" s="294">
        <f t="shared" si="1213"/>
        <v>0</v>
      </c>
      <c r="S1289" s="308"/>
      <c r="T1289" s="308"/>
      <c r="U1289" s="308"/>
      <c r="V1289" s="308"/>
      <c r="W1289" s="308"/>
      <c r="X1289" s="308"/>
      <c r="Y1289" s="308"/>
      <c r="Z1289" s="308"/>
      <c r="AA1289" s="310">
        <f t="shared" si="1300"/>
        <v>0</v>
      </c>
      <c r="AB1289" s="310">
        <f t="shared" si="1215"/>
        <v>0</v>
      </c>
      <c r="AC1289" s="115" t="e">
        <f t="shared" si="1216"/>
        <v>#DIV/0!</v>
      </c>
    </row>
    <row r="1290" spans="1:29" s="79" customFormat="1" ht="15.75" x14ac:dyDescent="0.2">
      <c r="A1290" s="412"/>
      <c r="B1290" s="275" t="s">
        <v>352</v>
      </c>
      <c r="C1290" s="276" t="s">
        <v>175</v>
      </c>
      <c r="D1290" s="307">
        <f>+D1291+D1478</f>
        <v>0</v>
      </c>
      <c r="E1290" s="106">
        <f>SUM('ADICIONES  2018'!C1290:K1290)</f>
        <v>81605201976.430008</v>
      </c>
      <c r="F1290" s="307">
        <f>+F1291+F1478</f>
        <v>672314984.52999985</v>
      </c>
      <c r="G1290" s="307">
        <f>+G1291+G1478</f>
        <v>0</v>
      </c>
      <c r="H1290" s="307">
        <f>+H1291+H1478</f>
        <v>0</v>
      </c>
      <c r="I1290" s="307">
        <f>+I1291+I1478</f>
        <v>0</v>
      </c>
      <c r="J1290" s="307">
        <f>+J1291+J1478</f>
        <v>0</v>
      </c>
      <c r="K1290" s="290">
        <f t="shared" si="1212"/>
        <v>80932886991.900009</v>
      </c>
      <c r="L1290" s="307">
        <f t="shared" ref="L1290:Q1290" si="1346">+L1291+L1478</f>
        <v>0</v>
      </c>
      <c r="M1290" s="307">
        <f t="shared" si="1346"/>
        <v>17524000000</v>
      </c>
      <c r="N1290" s="307">
        <f t="shared" si="1346"/>
        <v>0</v>
      </c>
      <c r="O1290" s="307">
        <f t="shared" si="1346"/>
        <v>1519482520.9300001</v>
      </c>
      <c r="P1290" s="307">
        <f t="shared" si="1346"/>
        <v>-1481604944.4400005</v>
      </c>
      <c r="Q1290" s="307">
        <f t="shared" si="1346"/>
        <v>0</v>
      </c>
      <c r="R1290" s="290">
        <f t="shared" si="1213"/>
        <v>17561877576.489998</v>
      </c>
      <c r="S1290" s="307">
        <f t="shared" ref="S1290:Z1290" si="1347">+S1291+S1478</f>
        <v>41130831554.830002</v>
      </c>
      <c r="T1290" s="307">
        <f t="shared" si="1347"/>
        <v>0</v>
      </c>
      <c r="U1290" s="307">
        <f t="shared" si="1347"/>
        <v>0</v>
      </c>
      <c r="V1290" s="307">
        <f t="shared" si="1347"/>
        <v>0</v>
      </c>
      <c r="W1290" s="307">
        <f t="shared" si="1347"/>
        <v>0</v>
      </c>
      <c r="X1290" s="307">
        <f t="shared" si="1347"/>
        <v>0</v>
      </c>
      <c r="Y1290" s="307">
        <f t="shared" si="1347"/>
        <v>0</v>
      </c>
      <c r="Z1290" s="307">
        <f t="shared" si="1347"/>
        <v>0</v>
      </c>
      <c r="AA1290" s="306">
        <f t="shared" si="1300"/>
        <v>41130831554.830002</v>
      </c>
      <c r="AB1290" s="306">
        <f t="shared" si="1215"/>
        <v>58692709131.32</v>
      </c>
      <c r="AC1290" s="105">
        <f t="shared" si="1216"/>
        <v>0.72520221769914284</v>
      </c>
    </row>
    <row r="1291" spans="1:29" s="79" customFormat="1" ht="30" x14ac:dyDescent="0.2">
      <c r="A1291" s="412"/>
      <c r="B1291" s="275" t="s">
        <v>353</v>
      </c>
      <c r="C1291" s="276" t="s">
        <v>354</v>
      </c>
      <c r="D1291" s="307">
        <f>+D1292</f>
        <v>0</v>
      </c>
      <c r="E1291" s="106">
        <f>SUM('ADICIONES  2018'!C1291:K1291)</f>
        <v>81605201976.430008</v>
      </c>
      <c r="F1291" s="307">
        <f t="shared" ref="F1291:J1291" si="1348">+F1292</f>
        <v>672314984.52999985</v>
      </c>
      <c r="G1291" s="307">
        <f t="shared" si="1348"/>
        <v>0</v>
      </c>
      <c r="H1291" s="307">
        <f t="shared" si="1348"/>
        <v>0</v>
      </c>
      <c r="I1291" s="307">
        <f t="shared" si="1348"/>
        <v>0</v>
      </c>
      <c r="J1291" s="307">
        <f t="shared" si="1348"/>
        <v>0</v>
      </c>
      <c r="K1291" s="290">
        <f t="shared" si="1212"/>
        <v>80932886991.900009</v>
      </c>
      <c r="L1291" s="307">
        <f t="shared" ref="L1291:Q1291" si="1349">+L1292</f>
        <v>0</v>
      </c>
      <c r="M1291" s="307">
        <f t="shared" si="1349"/>
        <v>17524000000</v>
      </c>
      <c r="N1291" s="307">
        <f t="shared" si="1349"/>
        <v>0</v>
      </c>
      <c r="O1291" s="307">
        <f t="shared" si="1349"/>
        <v>1519482520.9300001</v>
      </c>
      <c r="P1291" s="307">
        <f t="shared" si="1349"/>
        <v>-1481604944.4400005</v>
      </c>
      <c r="Q1291" s="307">
        <f t="shared" si="1349"/>
        <v>0</v>
      </c>
      <c r="R1291" s="290">
        <f t="shared" si="1213"/>
        <v>17561877576.489998</v>
      </c>
      <c r="S1291" s="307">
        <f t="shared" ref="S1291:Z1291" si="1350">+S1292</f>
        <v>41130831554.830002</v>
      </c>
      <c r="T1291" s="307">
        <f t="shared" si="1350"/>
        <v>0</v>
      </c>
      <c r="U1291" s="307">
        <f t="shared" si="1350"/>
        <v>0</v>
      </c>
      <c r="V1291" s="307">
        <f t="shared" si="1350"/>
        <v>0</v>
      </c>
      <c r="W1291" s="307">
        <f t="shared" si="1350"/>
        <v>0</v>
      </c>
      <c r="X1291" s="307">
        <f t="shared" si="1350"/>
        <v>0</v>
      </c>
      <c r="Y1291" s="307">
        <f t="shared" si="1350"/>
        <v>0</v>
      </c>
      <c r="Z1291" s="307">
        <f t="shared" si="1350"/>
        <v>0</v>
      </c>
      <c r="AA1291" s="306">
        <f t="shared" si="1300"/>
        <v>41130831554.830002</v>
      </c>
      <c r="AB1291" s="306">
        <f t="shared" si="1215"/>
        <v>58692709131.32</v>
      </c>
      <c r="AC1291" s="105">
        <f t="shared" si="1216"/>
        <v>0.72520221769914284</v>
      </c>
    </row>
    <row r="1292" spans="1:29" s="79" customFormat="1" ht="45" x14ac:dyDescent="0.2">
      <c r="A1292" s="412"/>
      <c r="B1292" s="275" t="s">
        <v>931</v>
      </c>
      <c r="C1292" s="276" t="s">
        <v>1000</v>
      </c>
      <c r="D1292" s="307">
        <f>+D1293+D1303</f>
        <v>0</v>
      </c>
      <c r="E1292" s="106">
        <f>SUM('ADICIONES  2018'!C1292:K1292)</f>
        <v>81605201976.430008</v>
      </c>
      <c r="F1292" s="307">
        <f t="shared" ref="F1292:J1292" si="1351">+F1293+F1303</f>
        <v>672314984.52999985</v>
      </c>
      <c r="G1292" s="307">
        <f t="shared" si="1351"/>
        <v>0</v>
      </c>
      <c r="H1292" s="307">
        <f t="shared" si="1351"/>
        <v>0</v>
      </c>
      <c r="I1292" s="307">
        <f t="shared" si="1351"/>
        <v>0</v>
      </c>
      <c r="J1292" s="307">
        <f t="shared" si="1351"/>
        <v>0</v>
      </c>
      <c r="K1292" s="290">
        <f t="shared" si="1212"/>
        <v>80932886991.900009</v>
      </c>
      <c r="L1292" s="307">
        <f t="shared" ref="L1292:Q1292" si="1352">+L1293+L1303</f>
        <v>0</v>
      </c>
      <c r="M1292" s="307">
        <f t="shared" si="1352"/>
        <v>17524000000</v>
      </c>
      <c r="N1292" s="307">
        <f t="shared" si="1352"/>
        <v>0</v>
      </c>
      <c r="O1292" s="307">
        <f t="shared" si="1352"/>
        <v>1519482520.9300001</v>
      </c>
      <c r="P1292" s="307">
        <f t="shared" si="1352"/>
        <v>-1481604944.4400005</v>
      </c>
      <c r="Q1292" s="307">
        <f t="shared" si="1352"/>
        <v>0</v>
      </c>
      <c r="R1292" s="290">
        <f t="shared" si="1213"/>
        <v>17561877576.489998</v>
      </c>
      <c r="S1292" s="307">
        <f t="shared" ref="S1292:Z1292" si="1353">+S1293+S1303</f>
        <v>41130831554.830002</v>
      </c>
      <c r="T1292" s="307">
        <f t="shared" si="1353"/>
        <v>0</v>
      </c>
      <c r="U1292" s="307">
        <f t="shared" si="1353"/>
        <v>0</v>
      </c>
      <c r="V1292" s="307">
        <f t="shared" si="1353"/>
        <v>0</v>
      </c>
      <c r="W1292" s="307">
        <f t="shared" si="1353"/>
        <v>0</v>
      </c>
      <c r="X1292" s="307">
        <f t="shared" si="1353"/>
        <v>0</v>
      </c>
      <c r="Y1292" s="307">
        <f t="shared" si="1353"/>
        <v>0</v>
      </c>
      <c r="Z1292" s="307">
        <f t="shared" si="1353"/>
        <v>0</v>
      </c>
      <c r="AA1292" s="306">
        <f t="shared" si="1300"/>
        <v>41130831554.830002</v>
      </c>
      <c r="AB1292" s="306">
        <f t="shared" si="1215"/>
        <v>58692709131.32</v>
      </c>
      <c r="AC1292" s="105">
        <f t="shared" si="1216"/>
        <v>0.72520221769914284</v>
      </c>
    </row>
    <row r="1293" spans="1:29" s="79" customFormat="1" ht="30" x14ac:dyDescent="0.2">
      <c r="A1293" s="412"/>
      <c r="B1293" s="275" t="s">
        <v>1789</v>
      </c>
      <c r="C1293" s="276" t="s">
        <v>1790</v>
      </c>
      <c r="D1293" s="307">
        <f>SUM(D1294:D1302)</f>
        <v>0</v>
      </c>
      <c r="E1293" s="106">
        <f>SUM('ADICIONES  2018'!C1293:K1293)</f>
        <v>7179751758.9099998</v>
      </c>
      <c r="F1293" s="307">
        <f t="shared" ref="F1293:J1293" si="1354">SUM(F1294:F1302)</f>
        <v>68516089</v>
      </c>
      <c r="G1293" s="307">
        <f t="shared" si="1354"/>
        <v>0</v>
      </c>
      <c r="H1293" s="307">
        <f t="shared" si="1354"/>
        <v>0</v>
      </c>
      <c r="I1293" s="307">
        <f t="shared" si="1354"/>
        <v>0</v>
      </c>
      <c r="J1293" s="307">
        <f t="shared" si="1354"/>
        <v>0</v>
      </c>
      <c r="K1293" s="290">
        <f t="shared" si="1212"/>
        <v>7111235669.9099998</v>
      </c>
      <c r="L1293" s="307">
        <f t="shared" ref="L1293:Q1293" si="1355">SUM(L1294:L1302)</f>
        <v>0</v>
      </c>
      <c r="M1293" s="307">
        <f t="shared" si="1355"/>
        <v>0</v>
      </c>
      <c r="N1293" s="307">
        <f t="shared" si="1355"/>
        <v>0</v>
      </c>
      <c r="O1293" s="307">
        <f t="shared" si="1355"/>
        <v>0</v>
      </c>
      <c r="P1293" s="307">
        <f t="shared" si="1355"/>
        <v>0</v>
      </c>
      <c r="Q1293" s="307">
        <f t="shared" si="1355"/>
        <v>0</v>
      </c>
      <c r="R1293" s="290">
        <f t="shared" si="1213"/>
        <v>0</v>
      </c>
      <c r="S1293" s="307">
        <f t="shared" ref="S1293:Y1293" si="1356">SUM(S1294:S1302)</f>
        <v>7111235669.3099995</v>
      </c>
      <c r="T1293" s="307">
        <f t="shared" si="1356"/>
        <v>0</v>
      </c>
      <c r="U1293" s="307">
        <f t="shared" si="1356"/>
        <v>0</v>
      </c>
      <c r="V1293" s="307">
        <f t="shared" si="1356"/>
        <v>0</v>
      </c>
      <c r="W1293" s="307">
        <f t="shared" si="1356"/>
        <v>0</v>
      </c>
      <c r="X1293" s="307">
        <f t="shared" si="1356"/>
        <v>0</v>
      </c>
      <c r="Y1293" s="307">
        <f t="shared" si="1356"/>
        <v>0</v>
      </c>
      <c r="Z1293" s="307">
        <f>SUM(Z1294:Z1302)</f>
        <v>0</v>
      </c>
      <c r="AA1293" s="306">
        <f t="shared" si="1300"/>
        <v>7111235669.3099995</v>
      </c>
      <c r="AB1293" s="306">
        <f t="shared" si="1215"/>
        <v>7111235669.3099995</v>
      </c>
      <c r="AC1293" s="105">
        <f t="shared" si="1216"/>
        <v>0.99999999991562638</v>
      </c>
    </row>
    <row r="1294" spans="1:29" s="21" customFormat="1" ht="28.5" hidden="1" x14ac:dyDescent="0.2">
      <c r="A1294" s="92"/>
      <c r="B1294" s="273" t="s">
        <v>1791</v>
      </c>
      <c r="C1294" s="274" t="s">
        <v>1792</v>
      </c>
      <c r="D1294" s="308">
        <v>0</v>
      </c>
      <c r="E1294" s="291">
        <f>SUM('ADICIONES  2018'!C1294:K1294)</f>
        <v>0</v>
      </c>
      <c r="F1294" s="308">
        <v>0</v>
      </c>
      <c r="G1294" s="308"/>
      <c r="H1294" s="308"/>
      <c r="I1294" s="308"/>
      <c r="J1294" s="308"/>
      <c r="K1294" s="294">
        <f t="shared" si="1212"/>
        <v>0</v>
      </c>
      <c r="L1294" s="308"/>
      <c r="M1294" s="308"/>
      <c r="N1294" s="308"/>
      <c r="O1294" s="308"/>
      <c r="P1294" s="308"/>
      <c r="Q1294" s="308"/>
      <c r="R1294" s="294">
        <f t="shared" si="1213"/>
        <v>0</v>
      </c>
      <c r="S1294" s="308">
        <v>0</v>
      </c>
      <c r="T1294" s="308"/>
      <c r="U1294" s="308"/>
      <c r="V1294" s="308"/>
      <c r="W1294" s="308"/>
      <c r="X1294" s="308"/>
      <c r="Y1294" s="308"/>
      <c r="Z1294" s="308"/>
      <c r="AA1294" s="310">
        <f t="shared" si="1300"/>
        <v>0</v>
      </c>
      <c r="AB1294" s="310">
        <f t="shared" si="1215"/>
        <v>0</v>
      </c>
      <c r="AC1294" s="115" t="e">
        <f t="shared" si="1216"/>
        <v>#DIV/0!</v>
      </c>
    </row>
    <row r="1295" spans="1:29" s="21" customFormat="1" ht="28.5" x14ac:dyDescent="0.2">
      <c r="A1295" s="92"/>
      <c r="B1295" s="273" t="s">
        <v>1791</v>
      </c>
      <c r="C1295" s="274" t="s">
        <v>1792</v>
      </c>
      <c r="D1295" s="308">
        <v>0</v>
      </c>
      <c r="E1295" s="291">
        <f>SUM('ADICIONES  2018'!C1295:K1295)</f>
        <v>271385033</v>
      </c>
      <c r="F1295" s="308">
        <v>24685633</v>
      </c>
      <c r="G1295" s="308"/>
      <c r="H1295" s="308"/>
      <c r="I1295" s="308"/>
      <c r="J1295" s="308"/>
      <c r="K1295" s="294">
        <f t="shared" si="1212"/>
        <v>246699400</v>
      </c>
      <c r="L1295" s="308"/>
      <c r="M1295" s="308"/>
      <c r="N1295" s="308"/>
      <c r="O1295" s="308"/>
      <c r="P1295" s="308"/>
      <c r="Q1295" s="308"/>
      <c r="R1295" s="294">
        <f t="shared" si="1213"/>
        <v>0</v>
      </c>
      <c r="S1295" s="308">
        <v>246699400</v>
      </c>
      <c r="T1295" s="308"/>
      <c r="U1295" s="308"/>
      <c r="V1295" s="308"/>
      <c r="W1295" s="308"/>
      <c r="X1295" s="308"/>
      <c r="Y1295" s="308"/>
      <c r="Z1295" s="308"/>
      <c r="AA1295" s="310">
        <f t="shared" si="1300"/>
        <v>246699400</v>
      </c>
      <c r="AB1295" s="310">
        <f t="shared" si="1215"/>
        <v>246699400</v>
      </c>
      <c r="AC1295" s="115">
        <f t="shared" si="1216"/>
        <v>1</v>
      </c>
    </row>
    <row r="1296" spans="1:29" s="21" customFormat="1" ht="28.5" x14ac:dyDescent="0.2">
      <c r="A1296" s="92"/>
      <c r="B1296" s="273" t="s">
        <v>1791</v>
      </c>
      <c r="C1296" s="274" t="s">
        <v>1792</v>
      </c>
      <c r="D1296" s="308">
        <v>0</v>
      </c>
      <c r="E1296" s="291">
        <f>SUM('ADICIONES  2018'!C1296:K1296)</f>
        <v>60000000</v>
      </c>
      <c r="F1296" s="308">
        <v>0</v>
      </c>
      <c r="G1296" s="308"/>
      <c r="H1296" s="308"/>
      <c r="I1296" s="308"/>
      <c r="J1296" s="308"/>
      <c r="K1296" s="294">
        <f t="shared" si="1212"/>
        <v>60000000</v>
      </c>
      <c r="L1296" s="308"/>
      <c r="M1296" s="308"/>
      <c r="N1296" s="308"/>
      <c r="O1296" s="308"/>
      <c r="P1296" s="308"/>
      <c r="Q1296" s="308"/>
      <c r="R1296" s="294">
        <f t="shared" si="1213"/>
        <v>0</v>
      </c>
      <c r="S1296" s="308">
        <v>60000000</v>
      </c>
      <c r="T1296" s="308"/>
      <c r="U1296" s="308"/>
      <c r="V1296" s="308"/>
      <c r="W1296" s="308"/>
      <c r="X1296" s="308"/>
      <c r="Y1296" s="308"/>
      <c r="Z1296" s="308"/>
      <c r="AA1296" s="310">
        <f t="shared" si="1300"/>
        <v>60000000</v>
      </c>
      <c r="AB1296" s="310">
        <f t="shared" si="1215"/>
        <v>60000000</v>
      </c>
      <c r="AC1296" s="115">
        <f t="shared" si="1216"/>
        <v>1</v>
      </c>
    </row>
    <row r="1297" spans="1:29" s="21" customFormat="1" ht="42.75" hidden="1" x14ac:dyDescent="0.2">
      <c r="A1297" s="92"/>
      <c r="B1297" s="273" t="s">
        <v>1793</v>
      </c>
      <c r="C1297" s="274" t="s">
        <v>1794</v>
      </c>
      <c r="D1297" s="308">
        <v>0</v>
      </c>
      <c r="E1297" s="291">
        <f>SUM('ADICIONES  2018'!C1297:K1297)</f>
        <v>0</v>
      </c>
      <c r="F1297" s="308">
        <v>0</v>
      </c>
      <c r="G1297" s="308"/>
      <c r="H1297" s="308"/>
      <c r="I1297" s="308"/>
      <c r="J1297" s="308"/>
      <c r="K1297" s="294">
        <f t="shared" si="1212"/>
        <v>0</v>
      </c>
      <c r="L1297" s="308"/>
      <c r="M1297" s="308"/>
      <c r="N1297" s="308"/>
      <c r="O1297" s="308"/>
      <c r="P1297" s="308"/>
      <c r="Q1297" s="308"/>
      <c r="R1297" s="294">
        <f t="shared" si="1213"/>
        <v>0</v>
      </c>
      <c r="S1297" s="308">
        <v>0</v>
      </c>
      <c r="T1297" s="308"/>
      <c r="U1297" s="308"/>
      <c r="V1297" s="308"/>
      <c r="W1297" s="308"/>
      <c r="X1297" s="308"/>
      <c r="Y1297" s="308"/>
      <c r="Z1297" s="308"/>
      <c r="AA1297" s="310">
        <f t="shared" si="1300"/>
        <v>0</v>
      </c>
      <c r="AB1297" s="310">
        <f t="shared" si="1215"/>
        <v>0</v>
      </c>
      <c r="AC1297" s="115" t="e">
        <f t="shared" si="1216"/>
        <v>#DIV/0!</v>
      </c>
    </row>
    <row r="1298" spans="1:29" s="21" customFormat="1" ht="42.75" x14ac:dyDescent="0.2">
      <c r="A1298" s="92"/>
      <c r="B1298" s="273" t="s">
        <v>1793</v>
      </c>
      <c r="C1298" s="274" t="s">
        <v>1794</v>
      </c>
      <c r="D1298" s="308">
        <v>0</v>
      </c>
      <c r="E1298" s="291">
        <f>SUM('ADICIONES  2018'!C1298:K1298)</f>
        <v>2459293404</v>
      </c>
      <c r="F1298" s="308">
        <v>43830456</v>
      </c>
      <c r="G1298" s="308"/>
      <c r="H1298" s="308"/>
      <c r="I1298" s="308"/>
      <c r="J1298" s="308"/>
      <c r="K1298" s="294">
        <f t="shared" si="1212"/>
        <v>2415462948</v>
      </c>
      <c r="L1298" s="308"/>
      <c r="M1298" s="308"/>
      <c r="N1298" s="308"/>
      <c r="O1298" s="308"/>
      <c r="P1298" s="308"/>
      <c r="Q1298" s="308"/>
      <c r="R1298" s="294">
        <f t="shared" si="1213"/>
        <v>0</v>
      </c>
      <c r="S1298" s="308">
        <v>2415462948</v>
      </c>
      <c r="T1298" s="308"/>
      <c r="U1298" s="308"/>
      <c r="V1298" s="308"/>
      <c r="W1298" s="308"/>
      <c r="X1298" s="308"/>
      <c r="Y1298" s="308"/>
      <c r="Z1298" s="308"/>
      <c r="AA1298" s="310">
        <f t="shared" si="1300"/>
        <v>2415462948</v>
      </c>
      <c r="AB1298" s="310">
        <f t="shared" si="1215"/>
        <v>2415462948</v>
      </c>
      <c r="AC1298" s="115">
        <f t="shared" si="1216"/>
        <v>1</v>
      </c>
    </row>
    <row r="1299" spans="1:29" s="21" customFormat="1" ht="42.75" x14ac:dyDescent="0.2">
      <c r="A1299" s="92"/>
      <c r="B1299" s="273" t="s">
        <v>1793</v>
      </c>
      <c r="C1299" s="274" t="s">
        <v>1794</v>
      </c>
      <c r="D1299" s="308">
        <v>0</v>
      </c>
      <c r="E1299" s="291">
        <f>SUM('ADICIONES  2018'!C1299:K1299)</f>
        <v>2770048596.9099998</v>
      </c>
      <c r="F1299" s="308">
        <v>0</v>
      </c>
      <c r="G1299" s="308"/>
      <c r="H1299" s="308"/>
      <c r="I1299" s="308"/>
      <c r="J1299" s="308"/>
      <c r="K1299" s="294">
        <f t="shared" si="1212"/>
        <v>2770048596.9099998</v>
      </c>
      <c r="L1299" s="308"/>
      <c r="M1299" s="308"/>
      <c r="N1299" s="308"/>
      <c r="O1299" s="308"/>
      <c r="P1299" s="308"/>
      <c r="Q1299" s="308"/>
      <c r="R1299" s="294">
        <f t="shared" si="1213"/>
        <v>0</v>
      </c>
      <c r="S1299" s="308">
        <v>2770048596.3099999</v>
      </c>
      <c r="T1299" s="308"/>
      <c r="U1299" s="308"/>
      <c r="V1299" s="308"/>
      <c r="W1299" s="308"/>
      <c r="X1299" s="308"/>
      <c r="Y1299" s="308"/>
      <c r="Z1299" s="308"/>
      <c r="AA1299" s="310">
        <f t="shared" si="1300"/>
        <v>2770048596.3099999</v>
      </c>
      <c r="AB1299" s="310">
        <f t="shared" si="1215"/>
        <v>2770048596.3099999</v>
      </c>
      <c r="AC1299" s="115">
        <f t="shared" si="1216"/>
        <v>0.99999999978339738</v>
      </c>
    </row>
    <row r="1300" spans="1:29" s="21" customFormat="1" ht="42.75" hidden="1" x14ac:dyDescent="0.2">
      <c r="A1300" s="92"/>
      <c r="B1300" s="273" t="s">
        <v>1793</v>
      </c>
      <c r="C1300" s="274" t="s">
        <v>1794</v>
      </c>
      <c r="D1300" s="308">
        <v>0</v>
      </c>
      <c r="E1300" s="291">
        <f>SUM('ADICIONES  2018'!C1300:K1300)</f>
        <v>0</v>
      </c>
      <c r="F1300" s="308">
        <v>0</v>
      </c>
      <c r="G1300" s="308"/>
      <c r="H1300" s="308"/>
      <c r="I1300" s="308"/>
      <c r="J1300" s="308"/>
      <c r="K1300" s="294">
        <f t="shared" si="1212"/>
        <v>0</v>
      </c>
      <c r="L1300" s="308"/>
      <c r="M1300" s="308"/>
      <c r="N1300" s="308"/>
      <c r="O1300" s="308"/>
      <c r="P1300" s="308"/>
      <c r="Q1300" s="308"/>
      <c r="R1300" s="294">
        <f t="shared" si="1213"/>
        <v>0</v>
      </c>
      <c r="S1300" s="308">
        <v>0</v>
      </c>
      <c r="T1300" s="308"/>
      <c r="U1300" s="308"/>
      <c r="V1300" s="308"/>
      <c r="W1300" s="308"/>
      <c r="X1300" s="308"/>
      <c r="Y1300" s="308"/>
      <c r="Z1300" s="308"/>
      <c r="AA1300" s="310">
        <f t="shared" si="1300"/>
        <v>0</v>
      </c>
      <c r="AB1300" s="310">
        <f t="shared" si="1215"/>
        <v>0</v>
      </c>
      <c r="AC1300" s="115" t="e">
        <f t="shared" si="1216"/>
        <v>#DIV/0!</v>
      </c>
    </row>
    <row r="1301" spans="1:29" s="21" customFormat="1" ht="42.75" x14ac:dyDescent="0.2">
      <c r="A1301" s="92"/>
      <c r="B1301" s="273" t="s">
        <v>1793</v>
      </c>
      <c r="C1301" s="274" t="s">
        <v>1794</v>
      </c>
      <c r="D1301" s="308">
        <v>0</v>
      </c>
      <c r="E1301" s="291">
        <f>SUM('ADICIONES  2018'!C1301:K1301)</f>
        <v>1619024725</v>
      </c>
      <c r="F1301" s="308">
        <v>0</v>
      </c>
      <c r="G1301" s="308"/>
      <c r="H1301" s="308"/>
      <c r="I1301" s="308"/>
      <c r="J1301" s="308"/>
      <c r="K1301" s="294">
        <f t="shared" si="1212"/>
        <v>1619024725</v>
      </c>
      <c r="L1301" s="308"/>
      <c r="M1301" s="308"/>
      <c r="N1301" s="308"/>
      <c r="O1301" s="308"/>
      <c r="P1301" s="308"/>
      <c r="Q1301" s="308"/>
      <c r="R1301" s="294">
        <f t="shared" si="1213"/>
        <v>0</v>
      </c>
      <c r="S1301" s="308">
        <v>1619024725</v>
      </c>
      <c r="T1301" s="308"/>
      <c r="U1301" s="308"/>
      <c r="V1301" s="308"/>
      <c r="W1301" s="308"/>
      <c r="X1301" s="308"/>
      <c r="Y1301" s="308"/>
      <c r="Z1301" s="308"/>
      <c r="AA1301" s="310">
        <f t="shared" si="1300"/>
        <v>1619024725</v>
      </c>
      <c r="AB1301" s="310">
        <f t="shared" si="1215"/>
        <v>1619024725</v>
      </c>
      <c r="AC1301" s="115">
        <f t="shared" si="1216"/>
        <v>1</v>
      </c>
    </row>
    <row r="1302" spans="1:29" s="21" customFormat="1" ht="28.5" hidden="1" x14ac:dyDescent="0.2">
      <c r="A1302" s="92"/>
      <c r="B1302" s="273" t="s">
        <v>1795</v>
      </c>
      <c r="C1302" s="274" t="s">
        <v>1792</v>
      </c>
      <c r="D1302" s="308">
        <v>0</v>
      </c>
      <c r="E1302" s="291">
        <f>SUM('ADICIONES  2018'!C1302:K1302)</f>
        <v>0</v>
      </c>
      <c r="F1302" s="308">
        <v>0</v>
      </c>
      <c r="G1302" s="308"/>
      <c r="H1302" s="308"/>
      <c r="I1302" s="308"/>
      <c r="J1302" s="308"/>
      <c r="K1302" s="294">
        <f t="shared" si="1212"/>
        <v>0</v>
      </c>
      <c r="L1302" s="308"/>
      <c r="M1302" s="308"/>
      <c r="N1302" s="308"/>
      <c r="O1302" s="308"/>
      <c r="P1302" s="308"/>
      <c r="Q1302" s="308"/>
      <c r="R1302" s="294">
        <f t="shared" si="1213"/>
        <v>0</v>
      </c>
      <c r="S1302" s="308">
        <v>0</v>
      </c>
      <c r="T1302" s="308"/>
      <c r="U1302" s="308"/>
      <c r="V1302" s="308"/>
      <c r="W1302" s="308"/>
      <c r="X1302" s="308"/>
      <c r="Y1302" s="308"/>
      <c r="Z1302" s="308"/>
      <c r="AA1302" s="310">
        <f t="shared" si="1300"/>
        <v>0</v>
      </c>
      <c r="AB1302" s="310">
        <f t="shared" si="1215"/>
        <v>0</v>
      </c>
      <c r="AC1302" s="115" t="e">
        <f t="shared" si="1216"/>
        <v>#DIV/0!</v>
      </c>
    </row>
    <row r="1303" spans="1:29" s="79" customFormat="1" ht="60" x14ac:dyDescent="0.2">
      <c r="A1303" s="412"/>
      <c r="B1303" s="275" t="s">
        <v>934</v>
      </c>
      <c r="C1303" s="276" t="s">
        <v>1001</v>
      </c>
      <c r="D1303" s="307">
        <f>SUM(D1304:D1477)</f>
        <v>0</v>
      </c>
      <c r="E1303" s="106">
        <f>SUM('ADICIONES  2018'!C1303:K1303)</f>
        <v>74425450217.520004</v>
      </c>
      <c r="F1303" s="307">
        <f t="shared" ref="F1303:J1303" si="1357">SUM(F1304:F1477)</f>
        <v>603798895.52999985</v>
      </c>
      <c r="G1303" s="307">
        <f t="shared" si="1357"/>
        <v>0</v>
      </c>
      <c r="H1303" s="307">
        <f t="shared" si="1357"/>
        <v>0</v>
      </c>
      <c r="I1303" s="307">
        <f t="shared" si="1357"/>
        <v>0</v>
      </c>
      <c r="J1303" s="307">
        <f t="shared" si="1357"/>
        <v>0</v>
      </c>
      <c r="K1303" s="290">
        <f t="shared" si="1212"/>
        <v>73821651321.990005</v>
      </c>
      <c r="L1303" s="307">
        <f t="shared" ref="L1303:Q1303" si="1358">SUM(L1304:L1477)</f>
        <v>0</v>
      </c>
      <c r="M1303" s="307">
        <f t="shared" si="1358"/>
        <v>17524000000</v>
      </c>
      <c r="N1303" s="307">
        <f t="shared" si="1358"/>
        <v>0</v>
      </c>
      <c r="O1303" s="307">
        <f t="shared" si="1358"/>
        <v>1519482520.9300001</v>
      </c>
      <c r="P1303" s="307">
        <f t="shared" si="1358"/>
        <v>-1481604944.4400005</v>
      </c>
      <c r="Q1303" s="307">
        <f t="shared" si="1358"/>
        <v>0</v>
      </c>
      <c r="R1303" s="290">
        <f t="shared" si="1213"/>
        <v>17561877576.489998</v>
      </c>
      <c r="S1303" s="307">
        <f t="shared" ref="S1303:Z1303" si="1359">SUM(S1304:S1477)</f>
        <v>34019595885.52</v>
      </c>
      <c r="T1303" s="307">
        <f t="shared" si="1359"/>
        <v>0</v>
      </c>
      <c r="U1303" s="307">
        <f t="shared" si="1359"/>
        <v>0</v>
      </c>
      <c r="V1303" s="307">
        <f t="shared" si="1359"/>
        <v>0</v>
      </c>
      <c r="W1303" s="307">
        <f t="shared" si="1359"/>
        <v>0</v>
      </c>
      <c r="X1303" s="307">
        <f t="shared" si="1359"/>
        <v>0</v>
      </c>
      <c r="Y1303" s="307">
        <f t="shared" si="1359"/>
        <v>0</v>
      </c>
      <c r="Z1303" s="307">
        <f t="shared" si="1359"/>
        <v>0</v>
      </c>
      <c r="AA1303" s="306">
        <f t="shared" si="1300"/>
        <v>34019595885.52</v>
      </c>
      <c r="AB1303" s="306">
        <f t="shared" si="1215"/>
        <v>51581473462.009995</v>
      </c>
      <c r="AC1303" s="105">
        <f t="shared" si="1216"/>
        <v>0.69873096223526088</v>
      </c>
    </row>
    <row r="1304" spans="1:29" s="79" customFormat="1" ht="15.75" x14ac:dyDescent="0.2">
      <c r="A1304" s="412"/>
      <c r="B1304" s="273" t="s">
        <v>936</v>
      </c>
      <c r="C1304" s="274" t="s">
        <v>997</v>
      </c>
      <c r="D1304" s="307"/>
      <c r="E1304" s="291">
        <f>SUM('ADICIONES  2018'!C1304:K1304)</f>
        <v>0.81</v>
      </c>
      <c r="F1304" s="307"/>
      <c r="G1304" s="307"/>
      <c r="H1304" s="307"/>
      <c r="I1304" s="307"/>
      <c r="J1304" s="307"/>
      <c r="K1304" s="294">
        <f t="shared" si="1212"/>
        <v>0.81</v>
      </c>
      <c r="L1304" s="307"/>
      <c r="M1304" s="307"/>
      <c r="N1304" s="307"/>
      <c r="O1304" s="307"/>
      <c r="P1304" s="307"/>
      <c r="Q1304" s="307"/>
      <c r="R1304" s="294">
        <f t="shared" si="1213"/>
        <v>0</v>
      </c>
      <c r="S1304" s="307">
        <v>0</v>
      </c>
      <c r="T1304" s="307"/>
      <c r="U1304" s="307"/>
      <c r="V1304" s="307"/>
      <c r="W1304" s="307"/>
      <c r="X1304" s="307"/>
      <c r="Y1304" s="307"/>
      <c r="Z1304" s="307"/>
      <c r="AA1304" s="310">
        <f t="shared" si="1300"/>
        <v>0</v>
      </c>
      <c r="AB1304" s="310">
        <f t="shared" si="1215"/>
        <v>0</v>
      </c>
      <c r="AC1304" s="115">
        <f t="shared" si="1216"/>
        <v>0</v>
      </c>
    </row>
    <row r="1305" spans="1:29" s="79" customFormat="1" ht="15.75" x14ac:dyDescent="0.2">
      <c r="A1305" s="412"/>
      <c r="B1305" s="273" t="s">
        <v>936</v>
      </c>
      <c r="C1305" s="274" t="s">
        <v>997</v>
      </c>
      <c r="D1305" s="307"/>
      <c r="E1305" s="291">
        <f>SUM('ADICIONES  2018'!C1305:K1305)</f>
        <v>96090104</v>
      </c>
      <c r="F1305" s="307"/>
      <c r="G1305" s="307"/>
      <c r="H1305" s="307"/>
      <c r="I1305" s="307"/>
      <c r="J1305" s="307"/>
      <c r="K1305" s="294">
        <f t="shared" si="1212"/>
        <v>96090104</v>
      </c>
      <c r="L1305" s="307"/>
      <c r="M1305" s="307"/>
      <c r="N1305" s="307"/>
      <c r="O1305" s="307"/>
      <c r="P1305" s="307"/>
      <c r="Q1305" s="307"/>
      <c r="R1305" s="294">
        <f t="shared" si="1213"/>
        <v>0</v>
      </c>
      <c r="S1305" s="307">
        <v>0</v>
      </c>
      <c r="T1305" s="307"/>
      <c r="U1305" s="307"/>
      <c r="V1305" s="307"/>
      <c r="W1305" s="307"/>
      <c r="X1305" s="307"/>
      <c r="Y1305" s="307"/>
      <c r="Z1305" s="307"/>
      <c r="AA1305" s="310">
        <f t="shared" si="1300"/>
        <v>0</v>
      </c>
      <c r="AB1305" s="310">
        <f t="shared" si="1215"/>
        <v>0</v>
      </c>
      <c r="AC1305" s="115">
        <f t="shared" si="1216"/>
        <v>0</v>
      </c>
    </row>
    <row r="1306" spans="1:29" s="79" customFormat="1" ht="15.75" x14ac:dyDescent="0.2">
      <c r="A1306" s="412"/>
      <c r="B1306" s="273" t="s">
        <v>936</v>
      </c>
      <c r="C1306" s="274" t="s">
        <v>997</v>
      </c>
      <c r="D1306" s="307"/>
      <c r="E1306" s="291">
        <f>SUM('ADICIONES  2018'!C1306:K1306)</f>
        <v>48403111.759999998</v>
      </c>
      <c r="F1306" s="307"/>
      <c r="G1306" s="307"/>
      <c r="H1306" s="307"/>
      <c r="I1306" s="307"/>
      <c r="J1306" s="307"/>
      <c r="K1306" s="294">
        <f t="shared" si="1212"/>
        <v>48403111.759999998</v>
      </c>
      <c r="L1306" s="307"/>
      <c r="M1306" s="307"/>
      <c r="N1306" s="307"/>
      <c r="O1306" s="307"/>
      <c r="P1306" s="307"/>
      <c r="Q1306" s="307"/>
      <c r="R1306" s="294">
        <f t="shared" si="1213"/>
        <v>0</v>
      </c>
      <c r="S1306" s="307">
        <v>0</v>
      </c>
      <c r="T1306" s="307"/>
      <c r="U1306" s="307"/>
      <c r="V1306" s="307"/>
      <c r="W1306" s="307"/>
      <c r="X1306" s="307"/>
      <c r="Y1306" s="307"/>
      <c r="Z1306" s="307"/>
      <c r="AA1306" s="310">
        <f t="shared" ref="AA1306:AA1369" si="1360">SUM(S1306:Z1306)</f>
        <v>0</v>
      </c>
      <c r="AB1306" s="310">
        <f t="shared" si="1215"/>
        <v>0</v>
      </c>
      <c r="AC1306" s="115">
        <f t="shared" si="1216"/>
        <v>0</v>
      </c>
    </row>
    <row r="1307" spans="1:29" s="21" customFormat="1" x14ac:dyDescent="0.2">
      <c r="A1307" s="92"/>
      <c r="B1307" s="273" t="s">
        <v>936</v>
      </c>
      <c r="C1307" s="274" t="s">
        <v>997</v>
      </c>
      <c r="D1307" s="308">
        <v>0</v>
      </c>
      <c r="E1307" s="291">
        <f>SUM('ADICIONES  2018'!C1307:K1307)</f>
        <v>4404680</v>
      </c>
      <c r="F1307" s="308"/>
      <c r="G1307" s="308"/>
      <c r="H1307" s="308"/>
      <c r="I1307" s="308"/>
      <c r="J1307" s="308"/>
      <c r="K1307" s="294">
        <f t="shared" si="1212"/>
        <v>4404680</v>
      </c>
      <c r="L1307" s="308"/>
      <c r="M1307" s="308"/>
      <c r="N1307" s="308"/>
      <c r="O1307" s="308"/>
      <c r="P1307" s="308"/>
      <c r="Q1307" s="308"/>
      <c r="R1307" s="294">
        <f t="shared" si="1213"/>
        <v>0</v>
      </c>
      <c r="S1307" s="308">
        <v>4404680</v>
      </c>
      <c r="T1307" s="308"/>
      <c r="U1307" s="308"/>
      <c r="V1307" s="308"/>
      <c r="W1307" s="308"/>
      <c r="X1307" s="308"/>
      <c r="Y1307" s="308"/>
      <c r="Z1307" s="308"/>
      <c r="AA1307" s="310">
        <f t="shared" si="1360"/>
        <v>4404680</v>
      </c>
      <c r="AB1307" s="310">
        <f t="shared" si="1215"/>
        <v>4404680</v>
      </c>
      <c r="AC1307" s="115">
        <f t="shared" si="1216"/>
        <v>1</v>
      </c>
    </row>
    <row r="1308" spans="1:29" s="21" customFormat="1" x14ac:dyDescent="0.2">
      <c r="A1308" s="92"/>
      <c r="B1308" s="273" t="s">
        <v>936</v>
      </c>
      <c r="C1308" s="274" t="s">
        <v>997</v>
      </c>
      <c r="D1308" s="308"/>
      <c r="E1308" s="291">
        <f>SUM('ADICIONES  2018'!C1308:K1308)</f>
        <v>0.11</v>
      </c>
      <c r="F1308" s="308"/>
      <c r="G1308" s="308"/>
      <c r="H1308" s="308"/>
      <c r="I1308" s="308"/>
      <c r="J1308" s="308"/>
      <c r="K1308" s="294">
        <f t="shared" si="1212"/>
        <v>0.11</v>
      </c>
      <c r="L1308" s="308"/>
      <c r="M1308" s="308"/>
      <c r="N1308" s="308"/>
      <c r="O1308" s="308"/>
      <c r="P1308" s="308"/>
      <c r="Q1308" s="308"/>
      <c r="R1308" s="294">
        <f t="shared" si="1213"/>
        <v>0</v>
      </c>
      <c r="S1308" s="308">
        <v>0</v>
      </c>
      <c r="T1308" s="308"/>
      <c r="U1308" s="308"/>
      <c r="V1308" s="308"/>
      <c r="W1308" s="308"/>
      <c r="X1308" s="308"/>
      <c r="Y1308" s="308"/>
      <c r="Z1308" s="308"/>
      <c r="AA1308" s="310">
        <f t="shared" si="1360"/>
        <v>0</v>
      </c>
      <c r="AB1308" s="310">
        <f t="shared" si="1215"/>
        <v>0</v>
      </c>
      <c r="AC1308" s="115">
        <f t="shared" si="1216"/>
        <v>0</v>
      </c>
    </row>
    <row r="1309" spans="1:29" s="21" customFormat="1" x14ac:dyDescent="0.2">
      <c r="A1309" s="92"/>
      <c r="B1309" s="273" t="s">
        <v>936</v>
      </c>
      <c r="C1309" s="274" t="s">
        <v>997</v>
      </c>
      <c r="D1309" s="308"/>
      <c r="E1309" s="291">
        <f>SUM('ADICIONES  2018'!C1309:K1309)</f>
        <v>39315</v>
      </c>
      <c r="F1309" s="308"/>
      <c r="G1309" s="308"/>
      <c r="H1309" s="308"/>
      <c r="I1309" s="308"/>
      <c r="J1309" s="308"/>
      <c r="K1309" s="294">
        <f t="shared" si="1212"/>
        <v>39315</v>
      </c>
      <c r="L1309" s="308"/>
      <c r="M1309" s="308"/>
      <c r="N1309" s="308"/>
      <c r="O1309" s="308"/>
      <c r="P1309" s="308"/>
      <c r="Q1309" s="308"/>
      <c r="R1309" s="294">
        <f t="shared" si="1213"/>
        <v>0</v>
      </c>
      <c r="S1309" s="308">
        <v>0</v>
      </c>
      <c r="T1309" s="308"/>
      <c r="U1309" s="308"/>
      <c r="V1309" s="308"/>
      <c r="W1309" s="308"/>
      <c r="X1309" s="308"/>
      <c r="Y1309" s="308"/>
      <c r="Z1309" s="308"/>
      <c r="AA1309" s="310">
        <f t="shared" si="1360"/>
        <v>0</v>
      </c>
      <c r="AB1309" s="310">
        <f t="shared" si="1215"/>
        <v>0</v>
      </c>
      <c r="AC1309" s="115">
        <f t="shared" si="1216"/>
        <v>0</v>
      </c>
    </row>
    <row r="1310" spans="1:29" s="21" customFormat="1" x14ac:dyDescent="0.2">
      <c r="A1310" s="92"/>
      <c r="B1310" s="273" t="s">
        <v>936</v>
      </c>
      <c r="C1310" s="274" t="s">
        <v>997</v>
      </c>
      <c r="D1310" s="308"/>
      <c r="E1310" s="291">
        <f>SUM('ADICIONES  2018'!C1310:K1310)</f>
        <v>166829853.40000001</v>
      </c>
      <c r="F1310" s="308"/>
      <c r="G1310" s="308"/>
      <c r="H1310" s="308"/>
      <c r="I1310" s="308"/>
      <c r="J1310" s="308"/>
      <c r="K1310" s="294">
        <f t="shared" si="1212"/>
        <v>166829853.40000001</v>
      </c>
      <c r="L1310" s="308"/>
      <c r="M1310" s="308"/>
      <c r="N1310" s="308"/>
      <c r="O1310" s="308"/>
      <c r="P1310" s="308"/>
      <c r="Q1310" s="308"/>
      <c r="R1310" s="294">
        <f t="shared" si="1213"/>
        <v>0</v>
      </c>
      <c r="S1310" s="308">
        <v>0</v>
      </c>
      <c r="T1310" s="308"/>
      <c r="U1310" s="308"/>
      <c r="V1310" s="308"/>
      <c r="W1310" s="308"/>
      <c r="X1310" s="308"/>
      <c r="Y1310" s="308"/>
      <c r="Z1310" s="308"/>
      <c r="AA1310" s="310">
        <f t="shared" si="1360"/>
        <v>0</v>
      </c>
      <c r="AB1310" s="310">
        <f t="shared" si="1215"/>
        <v>0</v>
      </c>
      <c r="AC1310" s="115">
        <f t="shared" si="1216"/>
        <v>0</v>
      </c>
    </row>
    <row r="1311" spans="1:29" s="21" customFormat="1" x14ac:dyDescent="0.2">
      <c r="A1311" s="92"/>
      <c r="B1311" s="273" t="s">
        <v>936</v>
      </c>
      <c r="C1311" s="274" t="s">
        <v>997</v>
      </c>
      <c r="D1311" s="308">
        <v>0</v>
      </c>
      <c r="E1311" s="291">
        <f>SUM('ADICIONES  2018'!C1311:K1311)</f>
        <v>3600000</v>
      </c>
      <c r="F1311" s="308"/>
      <c r="G1311" s="308"/>
      <c r="H1311" s="308"/>
      <c r="I1311" s="308"/>
      <c r="J1311" s="308"/>
      <c r="K1311" s="294">
        <f t="shared" si="1212"/>
        <v>3600000</v>
      </c>
      <c r="L1311" s="308"/>
      <c r="M1311" s="308"/>
      <c r="N1311" s="308"/>
      <c r="O1311" s="308"/>
      <c r="P1311" s="308"/>
      <c r="Q1311" s="308"/>
      <c r="R1311" s="294">
        <f t="shared" si="1213"/>
        <v>0</v>
      </c>
      <c r="S1311" s="308">
        <v>3600000</v>
      </c>
      <c r="T1311" s="308"/>
      <c r="U1311" s="308"/>
      <c r="V1311" s="308"/>
      <c r="W1311" s="308"/>
      <c r="X1311" s="308"/>
      <c r="Y1311" s="308"/>
      <c r="Z1311" s="308"/>
      <c r="AA1311" s="310">
        <f t="shared" si="1360"/>
        <v>3600000</v>
      </c>
      <c r="AB1311" s="310">
        <f t="shared" si="1215"/>
        <v>3600000</v>
      </c>
      <c r="AC1311" s="115">
        <f t="shared" si="1216"/>
        <v>1</v>
      </c>
    </row>
    <row r="1312" spans="1:29" s="21" customFormat="1" x14ac:dyDescent="0.2">
      <c r="A1312" s="92"/>
      <c r="B1312" s="273" t="s">
        <v>936</v>
      </c>
      <c r="C1312" s="274" t="s">
        <v>997</v>
      </c>
      <c r="D1312" s="308"/>
      <c r="E1312" s="291">
        <f>SUM('ADICIONES  2018'!C1312:K1312)</f>
        <v>4472034302.5500002</v>
      </c>
      <c r="F1312" s="308"/>
      <c r="G1312" s="308"/>
      <c r="H1312" s="308"/>
      <c r="I1312" s="308"/>
      <c r="J1312" s="308"/>
      <c r="K1312" s="294">
        <f t="shared" si="1212"/>
        <v>4472034302.5500002</v>
      </c>
      <c r="L1312" s="308"/>
      <c r="M1312" s="308"/>
      <c r="N1312" s="308"/>
      <c r="O1312" s="308"/>
      <c r="P1312" s="308"/>
      <c r="Q1312" s="308"/>
      <c r="R1312" s="294">
        <f t="shared" si="1213"/>
        <v>0</v>
      </c>
      <c r="S1312" s="308">
        <v>0</v>
      </c>
      <c r="T1312" s="308"/>
      <c r="U1312" s="308"/>
      <c r="V1312" s="308"/>
      <c r="W1312" s="308"/>
      <c r="X1312" s="308"/>
      <c r="Y1312" s="308"/>
      <c r="Z1312" s="308"/>
      <c r="AA1312" s="310">
        <f t="shared" si="1360"/>
        <v>0</v>
      </c>
      <c r="AB1312" s="310">
        <f t="shared" si="1215"/>
        <v>0</v>
      </c>
      <c r="AC1312" s="115">
        <f t="shared" si="1216"/>
        <v>0</v>
      </c>
    </row>
    <row r="1313" spans="1:29" s="21" customFormat="1" x14ac:dyDescent="0.2">
      <c r="A1313" s="92"/>
      <c r="B1313" s="273" t="s">
        <v>936</v>
      </c>
      <c r="C1313" s="274" t="s">
        <v>997</v>
      </c>
      <c r="D1313" s="308"/>
      <c r="E1313" s="291">
        <f>SUM('ADICIONES  2018'!C1313:K1313)</f>
        <v>19047953</v>
      </c>
      <c r="F1313" s="308"/>
      <c r="G1313" s="308"/>
      <c r="H1313" s="308"/>
      <c r="I1313" s="308"/>
      <c r="J1313" s="308"/>
      <c r="K1313" s="294">
        <f t="shared" si="1212"/>
        <v>19047953</v>
      </c>
      <c r="L1313" s="308"/>
      <c r="M1313" s="308"/>
      <c r="N1313" s="308"/>
      <c r="O1313" s="308"/>
      <c r="P1313" s="308"/>
      <c r="Q1313" s="308"/>
      <c r="R1313" s="294">
        <f t="shared" si="1213"/>
        <v>0</v>
      </c>
      <c r="S1313" s="308">
        <v>0</v>
      </c>
      <c r="T1313" s="308"/>
      <c r="U1313" s="308"/>
      <c r="V1313" s="308"/>
      <c r="W1313" s="308"/>
      <c r="X1313" s="308"/>
      <c r="Y1313" s="308"/>
      <c r="Z1313" s="308"/>
      <c r="AA1313" s="310">
        <f t="shared" si="1360"/>
        <v>0</v>
      </c>
      <c r="AB1313" s="310">
        <f t="shared" si="1215"/>
        <v>0</v>
      </c>
      <c r="AC1313" s="115">
        <f t="shared" si="1216"/>
        <v>0</v>
      </c>
    </row>
    <row r="1314" spans="1:29" s="21" customFormat="1" x14ac:dyDescent="0.2">
      <c r="A1314" s="92"/>
      <c r="B1314" s="273" t="s">
        <v>936</v>
      </c>
      <c r="C1314" s="274" t="s">
        <v>997</v>
      </c>
      <c r="D1314" s="308"/>
      <c r="E1314" s="291">
        <f>SUM('ADICIONES  2018'!C1314:K1314)</f>
        <v>141000000</v>
      </c>
      <c r="F1314" s="308"/>
      <c r="G1314" s="308"/>
      <c r="H1314" s="308"/>
      <c r="I1314" s="308"/>
      <c r="J1314" s="308"/>
      <c r="K1314" s="294">
        <f t="shared" si="1212"/>
        <v>141000000</v>
      </c>
      <c r="L1314" s="308"/>
      <c r="M1314" s="308"/>
      <c r="N1314" s="308"/>
      <c r="O1314" s="308"/>
      <c r="P1314" s="308"/>
      <c r="Q1314" s="308"/>
      <c r="R1314" s="294">
        <f t="shared" si="1213"/>
        <v>0</v>
      </c>
      <c r="S1314" s="308">
        <v>0</v>
      </c>
      <c r="T1314" s="308"/>
      <c r="U1314" s="308"/>
      <c r="V1314" s="308"/>
      <c r="W1314" s="308"/>
      <c r="X1314" s="308"/>
      <c r="Y1314" s="308"/>
      <c r="Z1314" s="308"/>
      <c r="AA1314" s="310">
        <f t="shared" si="1360"/>
        <v>0</v>
      </c>
      <c r="AB1314" s="310">
        <f t="shared" si="1215"/>
        <v>0</v>
      </c>
      <c r="AC1314" s="115">
        <f t="shared" si="1216"/>
        <v>0</v>
      </c>
    </row>
    <row r="1315" spans="1:29" s="21" customFormat="1" x14ac:dyDescent="0.2">
      <c r="A1315" s="92"/>
      <c r="B1315" s="273" t="s">
        <v>936</v>
      </c>
      <c r="C1315" s="274" t="s">
        <v>997</v>
      </c>
      <c r="D1315" s="308"/>
      <c r="E1315" s="291">
        <f>SUM('ADICIONES  2018'!C1315:K1315)</f>
        <v>465221505.68000001</v>
      </c>
      <c r="F1315" s="308"/>
      <c r="G1315" s="308"/>
      <c r="H1315" s="308"/>
      <c r="I1315" s="308"/>
      <c r="J1315" s="308"/>
      <c r="K1315" s="294">
        <f t="shared" si="1212"/>
        <v>465221505.68000001</v>
      </c>
      <c r="L1315" s="308"/>
      <c r="M1315" s="308"/>
      <c r="N1315" s="308"/>
      <c r="O1315" s="308"/>
      <c r="P1315" s="308"/>
      <c r="Q1315" s="308"/>
      <c r="R1315" s="294">
        <f t="shared" si="1213"/>
        <v>0</v>
      </c>
      <c r="S1315" s="308">
        <v>0</v>
      </c>
      <c r="T1315" s="308"/>
      <c r="U1315" s="308"/>
      <c r="V1315" s="308"/>
      <c r="W1315" s="308"/>
      <c r="X1315" s="308"/>
      <c r="Y1315" s="308"/>
      <c r="Z1315" s="308"/>
      <c r="AA1315" s="310">
        <f t="shared" si="1360"/>
        <v>0</v>
      </c>
      <c r="AB1315" s="310">
        <f t="shared" si="1215"/>
        <v>0</v>
      </c>
      <c r="AC1315" s="115">
        <f t="shared" si="1216"/>
        <v>0</v>
      </c>
    </row>
    <row r="1316" spans="1:29" s="79" customFormat="1" ht="15.75" x14ac:dyDescent="0.2">
      <c r="A1316" s="412"/>
      <c r="B1316" s="271" t="s">
        <v>956</v>
      </c>
      <c r="C1316" s="272" t="s">
        <v>997</v>
      </c>
      <c r="D1316" s="307">
        <v>0</v>
      </c>
      <c r="E1316" s="106">
        <f>SUM('ADICIONES  2018'!C1316:K1316)</f>
        <v>0</v>
      </c>
      <c r="F1316" s="307"/>
      <c r="G1316" s="307"/>
      <c r="H1316" s="307"/>
      <c r="I1316" s="307"/>
      <c r="J1316" s="307"/>
      <c r="K1316" s="290">
        <f t="shared" si="1212"/>
        <v>0</v>
      </c>
      <c r="L1316" s="307"/>
      <c r="M1316" s="307"/>
      <c r="N1316" s="307"/>
      <c r="O1316" s="307"/>
      <c r="P1316" s="307"/>
      <c r="Q1316" s="307"/>
      <c r="R1316" s="290">
        <f t="shared" si="1213"/>
        <v>0</v>
      </c>
      <c r="S1316" s="307">
        <v>0</v>
      </c>
      <c r="T1316" s="307"/>
      <c r="U1316" s="307"/>
      <c r="V1316" s="307"/>
      <c r="W1316" s="307"/>
      <c r="X1316" s="307"/>
      <c r="Y1316" s="307"/>
      <c r="Z1316" s="307"/>
      <c r="AA1316" s="306">
        <f t="shared" si="1360"/>
        <v>0</v>
      </c>
      <c r="AB1316" s="306">
        <f t="shared" si="1215"/>
        <v>0</v>
      </c>
      <c r="AC1316" s="105">
        <v>0</v>
      </c>
    </row>
    <row r="1317" spans="1:29" s="21" customFormat="1" ht="28.5" x14ac:dyDescent="0.2">
      <c r="A1317" s="92"/>
      <c r="B1317" s="273" t="s">
        <v>956</v>
      </c>
      <c r="C1317" s="274" t="s">
        <v>1796</v>
      </c>
      <c r="D1317" s="308">
        <v>0</v>
      </c>
      <c r="E1317" s="291">
        <f>SUM('ADICIONES  2018'!C1317:K1317)</f>
        <v>101267901</v>
      </c>
      <c r="F1317" s="308">
        <v>14267901</v>
      </c>
      <c r="G1317" s="308"/>
      <c r="H1317" s="308"/>
      <c r="I1317" s="308"/>
      <c r="J1317" s="308"/>
      <c r="K1317" s="294">
        <f t="shared" si="1212"/>
        <v>87000000</v>
      </c>
      <c r="L1317" s="308"/>
      <c r="M1317" s="308"/>
      <c r="N1317" s="308"/>
      <c r="O1317" s="308"/>
      <c r="P1317" s="308">
        <v>0</v>
      </c>
      <c r="Q1317" s="308"/>
      <c r="R1317" s="294">
        <f t="shared" si="1213"/>
        <v>0</v>
      </c>
      <c r="S1317" s="308">
        <v>87000000</v>
      </c>
      <c r="T1317" s="308"/>
      <c r="U1317" s="308"/>
      <c r="V1317" s="308"/>
      <c r="W1317" s="308"/>
      <c r="X1317" s="308"/>
      <c r="Y1317" s="308"/>
      <c r="Z1317" s="308"/>
      <c r="AA1317" s="310">
        <f t="shared" si="1360"/>
        <v>87000000</v>
      </c>
      <c r="AB1317" s="310">
        <f t="shared" si="1215"/>
        <v>87000000</v>
      </c>
      <c r="AC1317" s="115">
        <f t="shared" si="1216"/>
        <v>1</v>
      </c>
    </row>
    <row r="1318" spans="1:29" s="21" customFormat="1" ht="28.5" x14ac:dyDescent="0.2">
      <c r="A1318" s="92"/>
      <c r="B1318" s="273" t="s">
        <v>956</v>
      </c>
      <c r="C1318" s="274" t="s">
        <v>1796</v>
      </c>
      <c r="D1318" s="308">
        <v>0</v>
      </c>
      <c r="E1318" s="291">
        <f>SUM('ADICIONES  2018'!C1318:K1318)</f>
        <v>83200</v>
      </c>
      <c r="F1318" s="308">
        <v>83200</v>
      </c>
      <c r="G1318" s="308"/>
      <c r="H1318" s="308"/>
      <c r="I1318" s="308"/>
      <c r="J1318" s="308"/>
      <c r="K1318" s="294">
        <f t="shared" si="1212"/>
        <v>0</v>
      </c>
      <c r="L1318" s="308"/>
      <c r="M1318" s="308"/>
      <c r="N1318" s="308"/>
      <c r="O1318" s="308"/>
      <c r="P1318" s="308">
        <v>0</v>
      </c>
      <c r="Q1318" s="308"/>
      <c r="R1318" s="294">
        <f t="shared" si="1213"/>
        <v>0</v>
      </c>
      <c r="S1318" s="308">
        <v>0</v>
      </c>
      <c r="T1318" s="308"/>
      <c r="U1318" s="308"/>
      <c r="V1318" s="308"/>
      <c r="W1318" s="308"/>
      <c r="X1318" s="308"/>
      <c r="Y1318" s="308"/>
      <c r="Z1318" s="308"/>
      <c r="AA1318" s="310">
        <f t="shared" si="1360"/>
        <v>0</v>
      </c>
      <c r="AB1318" s="310">
        <f t="shared" si="1215"/>
        <v>0</v>
      </c>
      <c r="AC1318" s="115">
        <v>0</v>
      </c>
    </row>
    <row r="1319" spans="1:29" s="21" customFormat="1" ht="28.5" x14ac:dyDescent="0.2">
      <c r="A1319" s="92"/>
      <c r="B1319" s="273" t="s">
        <v>956</v>
      </c>
      <c r="C1319" s="274" t="s">
        <v>1796</v>
      </c>
      <c r="D1319" s="308">
        <v>0</v>
      </c>
      <c r="E1319" s="291">
        <f>SUM('ADICIONES  2018'!C1319:K1319)</f>
        <v>20000000</v>
      </c>
      <c r="F1319" s="308">
        <v>0</v>
      </c>
      <c r="G1319" s="308"/>
      <c r="H1319" s="308"/>
      <c r="I1319" s="308"/>
      <c r="J1319" s="308"/>
      <c r="K1319" s="294">
        <f t="shared" si="1212"/>
        <v>20000000</v>
      </c>
      <c r="L1319" s="308"/>
      <c r="M1319" s="308"/>
      <c r="N1319" s="308"/>
      <c r="O1319" s="308"/>
      <c r="P1319" s="308">
        <v>0</v>
      </c>
      <c r="Q1319" s="308"/>
      <c r="R1319" s="294">
        <f t="shared" si="1213"/>
        <v>0</v>
      </c>
      <c r="S1319" s="308">
        <v>20000000</v>
      </c>
      <c r="T1319" s="308"/>
      <c r="U1319" s="308"/>
      <c r="V1319" s="308"/>
      <c r="W1319" s="308"/>
      <c r="X1319" s="308"/>
      <c r="Y1319" s="308"/>
      <c r="Z1319" s="308"/>
      <c r="AA1319" s="310">
        <f t="shared" si="1360"/>
        <v>20000000</v>
      </c>
      <c r="AB1319" s="310">
        <f t="shared" si="1215"/>
        <v>20000000</v>
      </c>
      <c r="AC1319" s="115">
        <f t="shared" si="1216"/>
        <v>1</v>
      </c>
    </row>
    <row r="1320" spans="1:29" s="21" customFormat="1" ht="28.5" x14ac:dyDescent="0.2">
      <c r="A1320" s="92"/>
      <c r="B1320" s="273" t="s">
        <v>956</v>
      </c>
      <c r="C1320" s="274" t="s">
        <v>1796</v>
      </c>
      <c r="D1320" s="308">
        <v>0</v>
      </c>
      <c r="E1320" s="291">
        <f>SUM('ADICIONES  2018'!C1320:K1320)</f>
        <v>2229951403.0900002</v>
      </c>
      <c r="F1320" s="308">
        <v>0</v>
      </c>
      <c r="G1320" s="308"/>
      <c r="H1320" s="308"/>
      <c r="I1320" s="308"/>
      <c r="J1320" s="308"/>
      <c r="K1320" s="294">
        <f t="shared" si="1212"/>
        <v>2229951403.0900002</v>
      </c>
      <c r="L1320" s="308"/>
      <c r="M1320" s="308"/>
      <c r="N1320" s="308"/>
      <c r="O1320" s="308"/>
      <c r="P1320" s="308">
        <v>0</v>
      </c>
      <c r="Q1320" s="308"/>
      <c r="R1320" s="294">
        <f t="shared" si="1213"/>
        <v>0</v>
      </c>
      <c r="S1320" s="308">
        <v>2229951403.0900002</v>
      </c>
      <c r="T1320" s="308"/>
      <c r="U1320" s="308"/>
      <c r="V1320" s="308"/>
      <c r="W1320" s="308"/>
      <c r="X1320" s="308"/>
      <c r="Y1320" s="308"/>
      <c r="Z1320" s="308"/>
      <c r="AA1320" s="310">
        <f t="shared" si="1360"/>
        <v>2229951403.0900002</v>
      </c>
      <c r="AB1320" s="310">
        <f t="shared" si="1215"/>
        <v>2229951403.0900002</v>
      </c>
      <c r="AC1320" s="115">
        <f t="shared" si="1216"/>
        <v>1</v>
      </c>
    </row>
    <row r="1321" spans="1:29" s="21" customFormat="1" ht="28.5" x14ac:dyDescent="0.2">
      <c r="A1321" s="92"/>
      <c r="B1321" s="273" t="s">
        <v>956</v>
      </c>
      <c r="C1321" s="274" t="s">
        <v>1796</v>
      </c>
      <c r="D1321" s="308">
        <v>0</v>
      </c>
      <c r="E1321" s="291">
        <f>SUM('ADICIONES  2018'!C1321:K1321)</f>
        <v>2613926020</v>
      </c>
      <c r="F1321" s="308">
        <v>0</v>
      </c>
      <c r="G1321" s="308"/>
      <c r="H1321" s="308"/>
      <c r="I1321" s="308"/>
      <c r="J1321" s="308"/>
      <c r="K1321" s="294">
        <f t="shared" si="1212"/>
        <v>2613926020</v>
      </c>
      <c r="L1321" s="308"/>
      <c r="M1321" s="308"/>
      <c r="N1321" s="308"/>
      <c r="O1321" s="308"/>
      <c r="P1321" s="308">
        <v>0</v>
      </c>
      <c r="Q1321" s="308"/>
      <c r="R1321" s="294">
        <f t="shared" si="1213"/>
        <v>0</v>
      </c>
      <c r="S1321" s="308">
        <v>2613926020</v>
      </c>
      <c r="T1321" s="308"/>
      <c r="U1321" s="308"/>
      <c r="V1321" s="308"/>
      <c r="W1321" s="308"/>
      <c r="X1321" s="308"/>
      <c r="Y1321" s="308"/>
      <c r="Z1321" s="308"/>
      <c r="AA1321" s="310">
        <f t="shared" si="1360"/>
        <v>2613926020</v>
      </c>
      <c r="AB1321" s="310">
        <f t="shared" si="1215"/>
        <v>2613926020</v>
      </c>
      <c r="AC1321" s="115">
        <f t="shared" si="1216"/>
        <v>1</v>
      </c>
    </row>
    <row r="1322" spans="1:29" s="21" customFormat="1" ht="28.5" x14ac:dyDescent="0.2">
      <c r="A1322" s="92"/>
      <c r="B1322" s="273" t="s">
        <v>956</v>
      </c>
      <c r="C1322" s="274" t="s">
        <v>1796</v>
      </c>
      <c r="D1322" s="308">
        <v>0</v>
      </c>
      <c r="E1322" s="291">
        <f>SUM('ADICIONES  2018'!C1322:K1322)</f>
        <v>2100000</v>
      </c>
      <c r="F1322" s="308">
        <v>2100000</v>
      </c>
      <c r="G1322" s="308"/>
      <c r="H1322" s="308"/>
      <c r="I1322" s="308"/>
      <c r="J1322" s="308"/>
      <c r="K1322" s="294">
        <f t="shared" si="1212"/>
        <v>0</v>
      </c>
      <c r="L1322" s="308"/>
      <c r="M1322" s="308"/>
      <c r="N1322" s="308"/>
      <c r="O1322" s="308"/>
      <c r="P1322" s="308">
        <v>0</v>
      </c>
      <c r="Q1322" s="308"/>
      <c r="R1322" s="294">
        <f t="shared" si="1213"/>
        <v>0</v>
      </c>
      <c r="S1322" s="308">
        <v>0</v>
      </c>
      <c r="T1322" s="308"/>
      <c r="U1322" s="308"/>
      <c r="V1322" s="308"/>
      <c r="W1322" s="308"/>
      <c r="X1322" s="308"/>
      <c r="Y1322" s="308"/>
      <c r="Z1322" s="308"/>
      <c r="AA1322" s="310">
        <f t="shared" si="1360"/>
        <v>0</v>
      </c>
      <c r="AB1322" s="310">
        <f t="shared" si="1215"/>
        <v>0</v>
      </c>
      <c r="AC1322" s="115">
        <v>0</v>
      </c>
    </row>
    <row r="1323" spans="1:29" s="21" customFormat="1" ht="28.5" x14ac:dyDescent="0.2">
      <c r="A1323" s="92"/>
      <c r="B1323" s="273" t="s">
        <v>956</v>
      </c>
      <c r="C1323" s="274" t="s">
        <v>1796</v>
      </c>
      <c r="D1323" s="308">
        <v>0</v>
      </c>
      <c r="E1323" s="291">
        <f>SUM('ADICIONES  2018'!C1323:K1323)</f>
        <v>1800000</v>
      </c>
      <c r="F1323" s="308">
        <v>1800000</v>
      </c>
      <c r="G1323" s="308"/>
      <c r="H1323" s="308"/>
      <c r="I1323" s="308"/>
      <c r="J1323" s="308"/>
      <c r="K1323" s="294">
        <f t="shared" si="1212"/>
        <v>0</v>
      </c>
      <c r="L1323" s="308"/>
      <c r="M1323" s="308"/>
      <c r="N1323" s="308"/>
      <c r="O1323" s="308"/>
      <c r="P1323" s="308">
        <v>0</v>
      </c>
      <c r="Q1323" s="308"/>
      <c r="R1323" s="294">
        <f t="shared" si="1213"/>
        <v>0</v>
      </c>
      <c r="S1323" s="308">
        <v>0</v>
      </c>
      <c r="T1323" s="308"/>
      <c r="U1323" s="308"/>
      <c r="V1323" s="308"/>
      <c r="W1323" s="308"/>
      <c r="X1323" s="308"/>
      <c r="Y1323" s="308"/>
      <c r="Z1323" s="308"/>
      <c r="AA1323" s="310">
        <f t="shared" si="1360"/>
        <v>0</v>
      </c>
      <c r="AB1323" s="310">
        <f t="shared" si="1215"/>
        <v>0</v>
      </c>
      <c r="AC1323" s="115">
        <v>0</v>
      </c>
    </row>
    <row r="1324" spans="1:29" s="21" customFormat="1" ht="28.5" x14ac:dyDescent="0.2">
      <c r="A1324" s="92"/>
      <c r="B1324" s="273" t="s">
        <v>956</v>
      </c>
      <c r="C1324" s="274" t="s">
        <v>1796</v>
      </c>
      <c r="D1324" s="308"/>
      <c r="E1324" s="291">
        <f>SUM('ADICIONES  2018'!C1324:K1324)</f>
        <v>166388506</v>
      </c>
      <c r="F1324" s="308"/>
      <c r="G1324" s="308"/>
      <c r="H1324" s="308"/>
      <c r="I1324" s="308"/>
      <c r="J1324" s="308"/>
      <c r="K1324" s="294">
        <f t="shared" si="1212"/>
        <v>166388506</v>
      </c>
      <c r="L1324" s="308"/>
      <c r="M1324" s="308"/>
      <c r="N1324" s="308"/>
      <c r="O1324" s="308"/>
      <c r="P1324" s="308"/>
      <c r="Q1324" s="308"/>
      <c r="R1324" s="294">
        <f t="shared" si="1213"/>
        <v>0</v>
      </c>
      <c r="S1324" s="308">
        <v>0</v>
      </c>
      <c r="T1324" s="308"/>
      <c r="U1324" s="308"/>
      <c r="V1324" s="308"/>
      <c r="W1324" s="308"/>
      <c r="X1324" s="308"/>
      <c r="Y1324" s="308"/>
      <c r="Z1324" s="308"/>
      <c r="AA1324" s="310">
        <f t="shared" si="1360"/>
        <v>0</v>
      </c>
      <c r="AB1324" s="310">
        <f t="shared" si="1215"/>
        <v>0</v>
      </c>
      <c r="AC1324" s="115">
        <f t="shared" ref="AC1324:AC1339" si="1361">+AB1324/K1324</f>
        <v>0</v>
      </c>
    </row>
    <row r="1325" spans="1:29" s="21" customFormat="1" ht="28.5" x14ac:dyDescent="0.2">
      <c r="A1325" s="92"/>
      <c r="B1325" s="273" t="s">
        <v>956</v>
      </c>
      <c r="C1325" s="274" t="s">
        <v>1796</v>
      </c>
      <c r="D1325" s="308"/>
      <c r="E1325" s="291">
        <f>SUM('ADICIONES  2018'!C1325:K1325)</f>
        <v>179820342</v>
      </c>
      <c r="F1325" s="308"/>
      <c r="G1325" s="308"/>
      <c r="H1325" s="308"/>
      <c r="I1325" s="308"/>
      <c r="J1325" s="308"/>
      <c r="K1325" s="294">
        <f t="shared" si="1212"/>
        <v>179820342</v>
      </c>
      <c r="L1325" s="308"/>
      <c r="M1325" s="308"/>
      <c r="N1325" s="308"/>
      <c r="O1325" s="308"/>
      <c r="P1325" s="308"/>
      <c r="Q1325" s="308"/>
      <c r="R1325" s="294">
        <f t="shared" si="1213"/>
        <v>0</v>
      </c>
      <c r="S1325" s="308">
        <v>0</v>
      </c>
      <c r="T1325" s="308"/>
      <c r="U1325" s="308"/>
      <c r="V1325" s="308"/>
      <c r="W1325" s="308"/>
      <c r="X1325" s="308"/>
      <c r="Y1325" s="308"/>
      <c r="Z1325" s="308"/>
      <c r="AA1325" s="310">
        <f t="shared" si="1360"/>
        <v>0</v>
      </c>
      <c r="AB1325" s="310">
        <f t="shared" si="1215"/>
        <v>0</v>
      </c>
      <c r="AC1325" s="115">
        <f t="shared" si="1361"/>
        <v>0</v>
      </c>
    </row>
    <row r="1326" spans="1:29" s="21" customFormat="1" ht="28.5" x14ac:dyDescent="0.2">
      <c r="A1326" s="92"/>
      <c r="B1326" s="273" t="s">
        <v>956</v>
      </c>
      <c r="C1326" s="274" t="s">
        <v>1796</v>
      </c>
      <c r="D1326" s="308">
        <v>0</v>
      </c>
      <c r="E1326" s="291">
        <f>SUM('ADICIONES  2018'!C1326:K1326)</f>
        <v>166388506</v>
      </c>
      <c r="F1326" s="308">
        <v>166388506</v>
      </c>
      <c r="G1326" s="308"/>
      <c r="H1326" s="308"/>
      <c r="I1326" s="308"/>
      <c r="J1326" s="308"/>
      <c r="K1326" s="294">
        <f t="shared" si="1212"/>
        <v>0</v>
      </c>
      <c r="L1326" s="308"/>
      <c r="M1326" s="308"/>
      <c r="N1326" s="308"/>
      <c r="O1326" s="308"/>
      <c r="P1326" s="308">
        <v>0</v>
      </c>
      <c r="Q1326" s="308"/>
      <c r="R1326" s="294">
        <f t="shared" si="1213"/>
        <v>0</v>
      </c>
      <c r="S1326" s="308">
        <v>0</v>
      </c>
      <c r="T1326" s="308"/>
      <c r="U1326" s="308"/>
      <c r="V1326" s="308"/>
      <c r="W1326" s="308"/>
      <c r="X1326" s="308"/>
      <c r="Y1326" s="308"/>
      <c r="Z1326" s="308"/>
      <c r="AA1326" s="310">
        <f t="shared" si="1360"/>
        <v>0</v>
      </c>
      <c r="AB1326" s="310">
        <f t="shared" si="1215"/>
        <v>0</v>
      </c>
      <c r="AC1326" s="115">
        <v>0</v>
      </c>
    </row>
    <row r="1327" spans="1:29" s="21" customFormat="1" ht="28.5" x14ac:dyDescent="0.2">
      <c r="A1327" s="92"/>
      <c r="B1327" s="273" t="s">
        <v>956</v>
      </c>
      <c r="C1327" s="274" t="s">
        <v>1796</v>
      </c>
      <c r="D1327" s="308"/>
      <c r="E1327" s="291">
        <f>SUM('ADICIONES  2018'!C1327:K1327)</f>
        <v>733140513</v>
      </c>
      <c r="F1327" s="308"/>
      <c r="G1327" s="308"/>
      <c r="H1327" s="308"/>
      <c r="I1327" s="308"/>
      <c r="J1327" s="308"/>
      <c r="K1327" s="294">
        <f t="shared" si="1212"/>
        <v>733140513</v>
      </c>
      <c r="L1327" s="308"/>
      <c r="M1327" s="308"/>
      <c r="N1327" s="308"/>
      <c r="O1327" s="308"/>
      <c r="P1327" s="308"/>
      <c r="Q1327" s="308"/>
      <c r="R1327" s="294">
        <f t="shared" si="1213"/>
        <v>0</v>
      </c>
      <c r="S1327" s="308">
        <v>0</v>
      </c>
      <c r="T1327" s="308"/>
      <c r="U1327" s="308"/>
      <c r="V1327" s="308"/>
      <c r="W1327" s="308"/>
      <c r="X1327" s="308"/>
      <c r="Y1327" s="308"/>
      <c r="Z1327" s="308"/>
      <c r="AA1327" s="310">
        <f t="shared" si="1360"/>
        <v>0</v>
      </c>
      <c r="AB1327" s="310">
        <f t="shared" si="1215"/>
        <v>0</v>
      </c>
      <c r="AC1327" s="115">
        <f t="shared" si="1361"/>
        <v>0</v>
      </c>
    </row>
    <row r="1328" spans="1:29" s="21" customFormat="1" hidden="1" x14ac:dyDescent="0.2">
      <c r="A1328" s="92"/>
      <c r="B1328" s="273" t="s">
        <v>958</v>
      </c>
      <c r="C1328" s="274" t="s">
        <v>1773</v>
      </c>
      <c r="D1328" s="308">
        <v>0</v>
      </c>
      <c r="E1328" s="291">
        <f>SUM('ADICIONES  2018'!C1328:K1328)</f>
        <v>0</v>
      </c>
      <c r="F1328" s="308">
        <v>0</v>
      </c>
      <c r="G1328" s="308"/>
      <c r="H1328" s="308"/>
      <c r="I1328" s="308"/>
      <c r="J1328" s="308"/>
      <c r="K1328" s="294">
        <f t="shared" si="1212"/>
        <v>0</v>
      </c>
      <c r="L1328" s="308"/>
      <c r="M1328" s="308"/>
      <c r="N1328" s="308"/>
      <c r="O1328" s="308"/>
      <c r="P1328" s="308">
        <v>0</v>
      </c>
      <c r="Q1328" s="308"/>
      <c r="R1328" s="294">
        <f t="shared" si="1213"/>
        <v>0</v>
      </c>
      <c r="S1328" s="308">
        <v>0</v>
      </c>
      <c r="T1328" s="308"/>
      <c r="U1328" s="308"/>
      <c r="V1328" s="308"/>
      <c r="W1328" s="308"/>
      <c r="X1328" s="308"/>
      <c r="Y1328" s="308"/>
      <c r="Z1328" s="308"/>
      <c r="AA1328" s="310">
        <f t="shared" si="1360"/>
        <v>0</v>
      </c>
      <c r="AB1328" s="310">
        <f t="shared" si="1215"/>
        <v>0</v>
      </c>
      <c r="AC1328" s="115" t="e">
        <f t="shared" si="1361"/>
        <v>#DIV/0!</v>
      </c>
    </row>
    <row r="1329" spans="1:29" s="21" customFormat="1" hidden="1" x14ac:dyDescent="0.2">
      <c r="A1329" s="92"/>
      <c r="B1329" s="273" t="s">
        <v>958</v>
      </c>
      <c r="C1329" s="274" t="s">
        <v>1773</v>
      </c>
      <c r="D1329" s="308">
        <v>0</v>
      </c>
      <c r="E1329" s="291">
        <f>SUM('ADICIONES  2018'!C1329:K1329)</f>
        <v>0</v>
      </c>
      <c r="F1329" s="308">
        <v>0</v>
      </c>
      <c r="G1329" s="308"/>
      <c r="H1329" s="308"/>
      <c r="I1329" s="308"/>
      <c r="J1329" s="308"/>
      <c r="K1329" s="294">
        <f t="shared" si="1212"/>
        <v>0</v>
      </c>
      <c r="L1329" s="308"/>
      <c r="M1329" s="308"/>
      <c r="N1329" s="308"/>
      <c r="O1329" s="308"/>
      <c r="P1329" s="308">
        <v>0</v>
      </c>
      <c r="Q1329" s="308"/>
      <c r="R1329" s="294">
        <f t="shared" si="1213"/>
        <v>0</v>
      </c>
      <c r="S1329" s="308">
        <v>0</v>
      </c>
      <c r="T1329" s="308"/>
      <c r="U1329" s="308"/>
      <c r="V1329" s="308"/>
      <c r="W1329" s="308"/>
      <c r="X1329" s="308"/>
      <c r="Y1329" s="308"/>
      <c r="Z1329" s="308"/>
      <c r="AA1329" s="310">
        <f t="shared" si="1360"/>
        <v>0</v>
      </c>
      <c r="AB1329" s="310">
        <f t="shared" si="1215"/>
        <v>0</v>
      </c>
      <c r="AC1329" s="115" t="e">
        <f t="shared" si="1361"/>
        <v>#DIV/0!</v>
      </c>
    </row>
    <row r="1330" spans="1:29" s="21" customFormat="1" hidden="1" x14ac:dyDescent="0.2">
      <c r="A1330" s="92"/>
      <c r="B1330" s="273" t="s">
        <v>958</v>
      </c>
      <c r="C1330" s="274" t="s">
        <v>1773</v>
      </c>
      <c r="D1330" s="308">
        <v>0</v>
      </c>
      <c r="E1330" s="291">
        <f>SUM('ADICIONES  2018'!C1330:K1330)</f>
        <v>0</v>
      </c>
      <c r="F1330" s="308">
        <v>0</v>
      </c>
      <c r="G1330" s="308"/>
      <c r="H1330" s="308"/>
      <c r="I1330" s="308"/>
      <c r="J1330" s="308"/>
      <c r="K1330" s="294">
        <f t="shared" si="1212"/>
        <v>0</v>
      </c>
      <c r="L1330" s="308"/>
      <c r="M1330" s="308"/>
      <c r="N1330" s="308"/>
      <c r="O1330" s="308"/>
      <c r="P1330" s="308">
        <v>0</v>
      </c>
      <c r="Q1330" s="308"/>
      <c r="R1330" s="294">
        <f t="shared" si="1213"/>
        <v>0</v>
      </c>
      <c r="S1330" s="308">
        <v>0</v>
      </c>
      <c r="T1330" s="308"/>
      <c r="U1330" s="308"/>
      <c r="V1330" s="308"/>
      <c r="W1330" s="308"/>
      <c r="X1330" s="308"/>
      <c r="Y1330" s="308"/>
      <c r="Z1330" s="308"/>
      <c r="AA1330" s="310">
        <f t="shared" si="1360"/>
        <v>0</v>
      </c>
      <c r="AB1330" s="310">
        <f t="shared" si="1215"/>
        <v>0</v>
      </c>
      <c r="AC1330" s="115" t="e">
        <f t="shared" si="1361"/>
        <v>#DIV/0!</v>
      </c>
    </row>
    <row r="1331" spans="1:29" s="21" customFormat="1" hidden="1" x14ac:dyDescent="0.2">
      <c r="A1331" s="92"/>
      <c r="B1331" s="273" t="s">
        <v>958</v>
      </c>
      <c r="C1331" s="274" t="s">
        <v>1773</v>
      </c>
      <c r="D1331" s="308">
        <v>0</v>
      </c>
      <c r="E1331" s="291">
        <f>SUM('ADICIONES  2018'!C1331:K1331)</f>
        <v>0</v>
      </c>
      <c r="F1331" s="308">
        <v>0</v>
      </c>
      <c r="G1331" s="308"/>
      <c r="H1331" s="308"/>
      <c r="I1331" s="308"/>
      <c r="J1331" s="308"/>
      <c r="K1331" s="294">
        <f t="shared" si="1212"/>
        <v>0</v>
      </c>
      <c r="L1331" s="308"/>
      <c r="M1331" s="308"/>
      <c r="N1331" s="308"/>
      <c r="O1331" s="308"/>
      <c r="P1331" s="308">
        <v>0</v>
      </c>
      <c r="Q1331" s="308"/>
      <c r="R1331" s="294">
        <f t="shared" si="1213"/>
        <v>0</v>
      </c>
      <c r="S1331" s="308">
        <v>0</v>
      </c>
      <c r="T1331" s="308"/>
      <c r="U1331" s="308"/>
      <c r="V1331" s="308"/>
      <c r="W1331" s="308"/>
      <c r="X1331" s="308"/>
      <c r="Y1331" s="308"/>
      <c r="Z1331" s="308"/>
      <c r="AA1331" s="310">
        <f t="shared" si="1360"/>
        <v>0</v>
      </c>
      <c r="AB1331" s="310">
        <f t="shared" si="1215"/>
        <v>0</v>
      </c>
      <c r="AC1331" s="115" t="e">
        <f t="shared" si="1361"/>
        <v>#DIV/0!</v>
      </c>
    </row>
    <row r="1332" spans="1:29" s="21" customFormat="1" hidden="1" x14ac:dyDescent="0.2">
      <c r="A1332" s="92"/>
      <c r="B1332" s="273" t="s">
        <v>958</v>
      </c>
      <c r="C1332" s="274" t="s">
        <v>1797</v>
      </c>
      <c r="D1332" s="308">
        <v>0</v>
      </c>
      <c r="E1332" s="291">
        <f>SUM('ADICIONES  2018'!C1332:K1332)</f>
        <v>0</v>
      </c>
      <c r="F1332" s="308">
        <v>0</v>
      </c>
      <c r="G1332" s="308"/>
      <c r="H1332" s="308"/>
      <c r="I1332" s="308"/>
      <c r="J1332" s="308"/>
      <c r="K1332" s="294">
        <f t="shared" si="1212"/>
        <v>0</v>
      </c>
      <c r="L1332" s="308"/>
      <c r="M1332" s="308"/>
      <c r="N1332" s="308"/>
      <c r="O1332" s="308"/>
      <c r="P1332" s="308">
        <v>0</v>
      </c>
      <c r="Q1332" s="308"/>
      <c r="R1332" s="294">
        <f t="shared" si="1213"/>
        <v>0</v>
      </c>
      <c r="S1332" s="308">
        <v>0</v>
      </c>
      <c r="T1332" s="308"/>
      <c r="U1332" s="308"/>
      <c r="V1332" s="308"/>
      <c r="W1332" s="308"/>
      <c r="X1332" s="308"/>
      <c r="Y1332" s="308"/>
      <c r="Z1332" s="308"/>
      <c r="AA1332" s="310">
        <f t="shared" si="1360"/>
        <v>0</v>
      </c>
      <c r="AB1332" s="310">
        <f t="shared" si="1215"/>
        <v>0</v>
      </c>
      <c r="AC1332" s="115" t="e">
        <f t="shared" si="1361"/>
        <v>#DIV/0!</v>
      </c>
    </row>
    <row r="1333" spans="1:29" s="21" customFormat="1" hidden="1" x14ac:dyDescent="0.2">
      <c r="A1333" s="92"/>
      <c r="B1333" s="273" t="s">
        <v>958</v>
      </c>
      <c r="C1333" s="274" t="s">
        <v>1797</v>
      </c>
      <c r="D1333" s="308">
        <v>0</v>
      </c>
      <c r="E1333" s="291">
        <f>SUM('ADICIONES  2018'!C1333:K1333)</f>
        <v>0</v>
      </c>
      <c r="F1333" s="308">
        <v>0</v>
      </c>
      <c r="G1333" s="308"/>
      <c r="H1333" s="308"/>
      <c r="I1333" s="308"/>
      <c r="J1333" s="308"/>
      <c r="K1333" s="294">
        <f t="shared" si="1212"/>
        <v>0</v>
      </c>
      <c r="L1333" s="308"/>
      <c r="M1333" s="308"/>
      <c r="N1333" s="308"/>
      <c r="O1333" s="308"/>
      <c r="P1333" s="308">
        <v>0</v>
      </c>
      <c r="Q1333" s="308"/>
      <c r="R1333" s="294">
        <f t="shared" si="1213"/>
        <v>0</v>
      </c>
      <c r="S1333" s="308">
        <v>0</v>
      </c>
      <c r="T1333" s="308"/>
      <c r="U1333" s="308"/>
      <c r="V1333" s="308"/>
      <c r="W1333" s="308"/>
      <c r="X1333" s="308"/>
      <c r="Y1333" s="308"/>
      <c r="Z1333" s="308"/>
      <c r="AA1333" s="310">
        <f t="shared" si="1360"/>
        <v>0</v>
      </c>
      <c r="AB1333" s="310">
        <f t="shared" si="1215"/>
        <v>0</v>
      </c>
      <c r="AC1333" s="115" t="e">
        <f t="shared" si="1361"/>
        <v>#DIV/0!</v>
      </c>
    </row>
    <row r="1334" spans="1:29" s="21" customFormat="1" hidden="1" x14ac:dyDescent="0.2">
      <c r="A1334" s="92"/>
      <c r="B1334" s="273" t="s">
        <v>958</v>
      </c>
      <c r="C1334" s="274" t="s">
        <v>1797</v>
      </c>
      <c r="D1334" s="308">
        <v>0</v>
      </c>
      <c r="E1334" s="291">
        <f>SUM('ADICIONES  2018'!C1334:K1334)</f>
        <v>0</v>
      </c>
      <c r="F1334" s="308">
        <v>0</v>
      </c>
      <c r="G1334" s="308"/>
      <c r="H1334" s="308"/>
      <c r="I1334" s="308"/>
      <c r="J1334" s="308"/>
      <c r="K1334" s="294">
        <f t="shared" si="1212"/>
        <v>0</v>
      </c>
      <c r="L1334" s="308"/>
      <c r="M1334" s="308"/>
      <c r="N1334" s="308"/>
      <c r="O1334" s="308"/>
      <c r="P1334" s="308">
        <v>0</v>
      </c>
      <c r="Q1334" s="308"/>
      <c r="R1334" s="294">
        <f t="shared" si="1213"/>
        <v>0</v>
      </c>
      <c r="S1334" s="308">
        <v>0</v>
      </c>
      <c r="T1334" s="308"/>
      <c r="U1334" s="308"/>
      <c r="V1334" s="308"/>
      <c r="W1334" s="308"/>
      <c r="X1334" s="308"/>
      <c r="Y1334" s="308"/>
      <c r="Z1334" s="308"/>
      <c r="AA1334" s="310">
        <f t="shared" si="1360"/>
        <v>0</v>
      </c>
      <c r="AB1334" s="310">
        <f t="shared" si="1215"/>
        <v>0</v>
      </c>
      <c r="AC1334" s="115" t="e">
        <f t="shared" si="1361"/>
        <v>#DIV/0!</v>
      </c>
    </row>
    <row r="1335" spans="1:29" s="21" customFormat="1" hidden="1" x14ac:dyDescent="0.2">
      <c r="A1335" s="92"/>
      <c r="B1335" s="273" t="s">
        <v>958</v>
      </c>
      <c r="C1335" s="274" t="s">
        <v>1797</v>
      </c>
      <c r="D1335" s="308">
        <v>0</v>
      </c>
      <c r="E1335" s="291">
        <f>SUM('ADICIONES  2018'!C1335:K1335)</f>
        <v>0</v>
      </c>
      <c r="F1335" s="308">
        <v>0</v>
      </c>
      <c r="G1335" s="308"/>
      <c r="H1335" s="308"/>
      <c r="I1335" s="308"/>
      <c r="J1335" s="308"/>
      <c r="K1335" s="294">
        <f t="shared" si="1212"/>
        <v>0</v>
      </c>
      <c r="L1335" s="308"/>
      <c r="M1335" s="308"/>
      <c r="N1335" s="308"/>
      <c r="O1335" s="308"/>
      <c r="P1335" s="308">
        <v>0</v>
      </c>
      <c r="Q1335" s="308"/>
      <c r="R1335" s="294">
        <f t="shared" si="1213"/>
        <v>0</v>
      </c>
      <c r="S1335" s="308">
        <v>0</v>
      </c>
      <c r="T1335" s="308"/>
      <c r="U1335" s="308"/>
      <c r="V1335" s="308"/>
      <c r="W1335" s="308"/>
      <c r="X1335" s="308"/>
      <c r="Y1335" s="308"/>
      <c r="Z1335" s="308"/>
      <c r="AA1335" s="310">
        <f t="shared" si="1360"/>
        <v>0</v>
      </c>
      <c r="AB1335" s="310">
        <f t="shared" si="1215"/>
        <v>0</v>
      </c>
      <c r="AC1335" s="115" t="e">
        <f t="shared" si="1361"/>
        <v>#DIV/0!</v>
      </c>
    </row>
    <row r="1336" spans="1:29" s="21" customFormat="1" hidden="1" x14ac:dyDescent="0.2">
      <c r="A1336" s="92"/>
      <c r="B1336" s="273" t="s">
        <v>958</v>
      </c>
      <c r="C1336" s="274" t="s">
        <v>1797</v>
      </c>
      <c r="D1336" s="308">
        <v>0</v>
      </c>
      <c r="E1336" s="291">
        <f>SUM('ADICIONES  2018'!C1336:K1336)</f>
        <v>0</v>
      </c>
      <c r="F1336" s="308">
        <v>0</v>
      </c>
      <c r="G1336" s="308"/>
      <c r="H1336" s="308"/>
      <c r="I1336" s="308"/>
      <c r="J1336" s="308"/>
      <c r="K1336" s="294">
        <f t="shared" si="1212"/>
        <v>0</v>
      </c>
      <c r="L1336" s="308"/>
      <c r="M1336" s="308"/>
      <c r="N1336" s="308"/>
      <c r="O1336" s="308"/>
      <c r="P1336" s="308">
        <v>0</v>
      </c>
      <c r="Q1336" s="308"/>
      <c r="R1336" s="294">
        <f t="shared" si="1213"/>
        <v>0</v>
      </c>
      <c r="S1336" s="308">
        <v>0</v>
      </c>
      <c r="T1336" s="308"/>
      <c r="U1336" s="308"/>
      <c r="V1336" s="308"/>
      <c r="W1336" s="308"/>
      <c r="X1336" s="308"/>
      <c r="Y1336" s="308"/>
      <c r="Z1336" s="308"/>
      <c r="AA1336" s="310">
        <f t="shared" si="1360"/>
        <v>0</v>
      </c>
      <c r="AB1336" s="310">
        <f t="shared" si="1215"/>
        <v>0</v>
      </c>
      <c r="AC1336" s="115" t="e">
        <f t="shared" si="1361"/>
        <v>#DIV/0!</v>
      </c>
    </row>
    <row r="1337" spans="1:29" s="21" customFormat="1" hidden="1" x14ac:dyDescent="0.2">
      <c r="A1337" s="92"/>
      <c r="B1337" s="273" t="s">
        <v>958</v>
      </c>
      <c r="C1337" s="274" t="s">
        <v>1797</v>
      </c>
      <c r="D1337" s="308">
        <v>0</v>
      </c>
      <c r="E1337" s="291">
        <f>SUM('ADICIONES  2018'!C1337:K1337)</f>
        <v>0</v>
      </c>
      <c r="F1337" s="308">
        <v>0</v>
      </c>
      <c r="G1337" s="308"/>
      <c r="H1337" s="308"/>
      <c r="I1337" s="308"/>
      <c r="J1337" s="308"/>
      <c r="K1337" s="294">
        <f t="shared" si="1212"/>
        <v>0</v>
      </c>
      <c r="L1337" s="308"/>
      <c r="M1337" s="308"/>
      <c r="N1337" s="308"/>
      <c r="O1337" s="308"/>
      <c r="P1337" s="308">
        <v>0</v>
      </c>
      <c r="Q1337" s="308"/>
      <c r="R1337" s="294">
        <f t="shared" si="1213"/>
        <v>0</v>
      </c>
      <c r="S1337" s="308">
        <v>0</v>
      </c>
      <c r="T1337" s="308"/>
      <c r="U1337" s="308"/>
      <c r="V1337" s="308"/>
      <c r="W1337" s="308"/>
      <c r="X1337" s="308"/>
      <c r="Y1337" s="308"/>
      <c r="Z1337" s="308"/>
      <c r="AA1337" s="310">
        <f t="shared" si="1360"/>
        <v>0</v>
      </c>
      <c r="AB1337" s="310">
        <f t="shared" si="1215"/>
        <v>0</v>
      </c>
      <c r="AC1337" s="115" t="e">
        <f t="shared" si="1361"/>
        <v>#DIV/0!</v>
      </c>
    </row>
    <row r="1338" spans="1:29" s="21" customFormat="1" hidden="1" x14ac:dyDescent="0.2">
      <c r="A1338" s="92"/>
      <c r="B1338" s="273" t="s">
        <v>958</v>
      </c>
      <c r="C1338" s="274" t="s">
        <v>1797</v>
      </c>
      <c r="D1338" s="308">
        <v>0</v>
      </c>
      <c r="E1338" s="291">
        <f>SUM('ADICIONES  2018'!C1338:K1338)</f>
        <v>0</v>
      </c>
      <c r="F1338" s="308">
        <v>0</v>
      </c>
      <c r="G1338" s="308"/>
      <c r="H1338" s="308"/>
      <c r="I1338" s="308"/>
      <c r="J1338" s="308"/>
      <c r="K1338" s="294">
        <f t="shared" si="1212"/>
        <v>0</v>
      </c>
      <c r="L1338" s="308"/>
      <c r="M1338" s="308"/>
      <c r="N1338" s="308"/>
      <c r="O1338" s="308"/>
      <c r="P1338" s="308">
        <v>0</v>
      </c>
      <c r="Q1338" s="308"/>
      <c r="R1338" s="294">
        <f t="shared" si="1213"/>
        <v>0</v>
      </c>
      <c r="S1338" s="308">
        <v>0</v>
      </c>
      <c r="T1338" s="308"/>
      <c r="U1338" s="308"/>
      <c r="V1338" s="308"/>
      <c r="W1338" s="308"/>
      <c r="X1338" s="308"/>
      <c r="Y1338" s="308"/>
      <c r="Z1338" s="308"/>
      <c r="AA1338" s="310">
        <f t="shared" si="1360"/>
        <v>0</v>
      </c>
      <c r="AB1338" s="310">
        <f t="shared" si="1215"/>
        <v>0</v>
      </c>
      <c r="AC1338" s="115" t="e">
        <f t="shared" si="1361"/>
        <v>#DIV/0!</v>
      </c>
    </row>
    <row r="1339" spans="1:29" s="21" customFormat="1" hidden="1" x14ac:dyDescent="0.2">
      <c r="A1339" s="92"/>
      <c r="B1339" s="273" t="s">
        <v>958</v>
      </c>
      <c r="C1339" s="274" t="s">
        <v>1797</v>
      </c>
      <c r="D1339" s="308">
        <v>0</v>
      </c>
      <c r="E1339" s="291">
        <f>SUM('ADICIONES  2018'!C1339:K1339)</f>
        <v>0</v>
      </c>
      <c r="F1339" s="308">
        <v>0</v>
      </c>
      <c r="G1339" s="308"/>
      <c r="H1339" s="308"/>
      <c r="I1339" s="308"/>
      <c r="J1339" s="308"/>
      <c r="K1339" s="294">
        <f t="shared" si="1212"/>
        <v>0</v>
      </c>
      <c r="L1339" s="308"/>
      <c r="M1339" s="308"/>
      <c r="N1339" s="308"/>
      <c r="O1339" s="308"/>
      <c r="P1339" s="308">
        <v>0</v>
      </c>
      <c r="Q1339" s="308"/>
      <c r="R1339" s="294">
        <f t="shared" si="1213"/>
        <v>0</v>
      </c>
      <c r="S1339" s="308">
        <v>0</v>
      </c>
      <c r="T1339" s="308"/>
      <c r="U1339" s="308"/>
      <c r="V1339" s="308"/>
      <c r="W1339" s="308"/>
      <c r="X1339" s="308"/>
      <c r="Y1339" s="308"/>
      <c r="Z1339" s="308"/>
      <c r="AA1339" s="310">
        <f t="shared" si="1360"/>
        <v>0</v>
      </c>
      <c r="AB1339" s="310">
        <f t="shared" si="1215"/>
        <v>0</v>
      </c>
      <c r="AC1339" s="115" t="e">
        <f t="shared" si="1361"/>
        <v>#DIV/0!</v>
      </c>
    </row>
    <row r="1340" spans="1:29" s="21" customFormat="1" hidden="1" x14ac:dyDescent="0.2">
      <c r="A1340" s="92"/>
      <c r="B1340" s="273" t="s">
        <v>958</v>
      </c>
      <c r="C1340" s="274" t="s">
        <v>1797</v>
      </c>
      <c r="D1340" s="308">
        <v>0</v>
      </c>
      <c r="E1340" s="291">
        <f>SUM('ADICIONES  2018'!C1340:K1340)</f>
        <v>0</v>
      </c>
      <c r="F1340" s="308">
        <v>0</v>
      </c>
      <c r="G1340" s="308"/>
      <c r="H1340" s="308"/>
      <c r="I1340" s="308"/>
      <c r="J1340" s="308"/>
      <c r="K1340" s="294">
        <f t="shared" si="1212"/>
        <v>0</v>
      </c>
      <c r="L1340" s="308"/>
      <c r="M1340" s="308"/>
      <c r="N1340" s="308"/>
      <c r="O1340" s="308"/>
      <c r="P1340" s="308">
        <v>0</v>
      </c>
      <c r="Q1340" s="308"/>
      <c r="R1340" s="294">
        <f t="shared" si="1213"/>
        <v>0</v>
      </c>
      <c r="S1340" s="308">
        <v>0</v>
      </c>
      <c r="T1340" s="308"/>
      <c r="U1340" s="308"/>
      <c r="V1340" s="308"/>
      <c r="W1340" s="308"/>
      <c r="X1340" s="308"/>
      <c r="Y1340" s="308"/>
      <c r="Z1340" s="308"/>
      <c r="AA1340" s="310">
        <f t="shared" si="1360"/>
        <v>0</v>
      </c>
      <c r="AB1340" s="310">
        <f t="shared" si="1215"/>
        <v>0</v>
      </c>
      <c r="AC1340" s="115" t="e">
        <f t="shared" si="1216"/>
        <v>#DIV/0!</v>
      </c>
    </row>
    <row r="1341" spans="1:29" s="21" customFormat="1" hidden="1" x14ac:dyDescent="0.2">
      <c r="A1341" s="92"/>
      <c r="B1341" s="273" t="s">
        <v>958</v>
      </c>
      <c r="C1341" s="274" t="s">
        <v>1797</v>
      </c>
      <c r="D1341" s="308">
        <v>0</v>
      </c>
      <c r="E1341" s="291">
        <f>SUM('ADICIONES  2018'!C1341:K1341)</f>
        <v>0</v>
      </c>
      <c r="F1341" s="308">
        <v>0</v>
      </c>
      <c r="G1341" s="308"/>
      <c r="H1341" s="308"/>
      <c r="I1341" s="308"/>
      <c r="J1341" s="308"/>
      <c r="K1341" s="294">
        <f t="shared" si="1212"/>
        <v>0</v>
      </c>
      <c r="L1341" s="308"/>
      <c r="M1341" s="308"/>
      <c r="N1341" s="308"/>
      <c r="O1341" s="308"/>
      <c r="P1341" s="308">
        <v>0</v>
      </c>
      <c r="Q1341" s="308"/>
      <c r="R1341" s="294">
        <f t="shared" si="1213"/>
        <v>0</v>
      </c>
      <c r="S1341" s="308">
        <v>0</v>
      </c>
      <c r="T1341" s="308"/>
      <c r="U1341" s="308"/>
      <c r="V1341" s="308"/>
      <c r="W1341" s="308"/>
      <c r="X1341" s="308"/>
      <c r="Y1341" s="308"/>
      <c r="Z1341" s="308"/>
      <c r="AA1341" s="310">
        <f t="shared" si="1360"/>
        <v>0</v>
      </c>
      <c r="AB1341" s="310">
        <f t="shared" si="1215"/>
        <v>0</v>
      </c>
      <c r="AC1341" s="115" t="e">
        <f t="shared" si="1216"/>
        <v>#DIV/0!</v>
      </c>
    </row>
    <row r="1342" spans="1:29" s="21" customFormat="1" hidden="1" x14ac:dyDescent="0.2">
      <c r="A1342" s="92"/>
      <c r="B1342" s="273" t="s">
        <v>958</v>
      </c>
      <c r="C1342" s="274" t="s">
        <v>1797</v>
      </c>
      <c r="D1342" s="308">
        <v>0</v>
      </c>
      <c r="E1342" s="291">
        <f>SUM('ADICIONES  2018'!C1342:K1342)</f>
        <v>0</v>
      </c>
      <c r="F1342" s="308">
        <v>0</v>
      </c>
      <c r="G1342" s="308"/>
      <c r="H1342" s="308"/>
      <c r="I1342" s="308"/>
      <c r="J1342" s="308"/>
      <c r="K1342" s="294">
        <f t="shared" si="1212"/>
        <v>0</v>
      </c>
      <c r="L1342" s="308"/>
      <c r="M1342" s="308"/>
      <c r="N1342" s="308"/>
      <c r="O1342" s="308"/>
      <c r="P1342" s="308">
        <v>0</v>
      </c>
      <c r="Q1342" s="308"/>
      <c r="R1342" s="294">
        <f t="shared" si="1213"/>
        <v>0</v>
      </c>
      <c r="S1342" s="308">
        <v>0</v>
      </c>
      <c r="T1342" s="308"/>
      <c r="U1342" s="308"/>
      <c r="V1342" s="308"/>
      <c r="W1342" s="308"/>
      <c r="X1342" s="308"/>
      <c r="Y1342" s="308"/>
      <c r="Z1342" s="308"/>
      <c r="AA1342" s="310">
        <f t="shared" si="1360"/>
        <v>0</v>
      </c>
      <c r="AB1342" s="310">
        <f t="shared" si="1215"/>
        <v>0</v>
      </c>
      <c r="AC1342" s="115" t="e">
        <f t="shared" si="1216"/>
        <v>#DIV/0!</v>
      </c>
    </row>
    <row r="1343" spans="1:29" s="21" customFormat="1" hidden="1" x14ac:dyDescent="0.2">
      <c r="A1343" s="92"/>
      <c r="B1343" s="273" t="s">
        <v>958</v>
      </c>
      <c r="C1343" s="274" t="s">
        <v>1797</v>
      </c>
      <c r="D1343" s="308">
        <v>0</v>
      </c>
      <c r="E1343" s="291">
        <f>SUM('ADICIONES  2018'!C1343:K1343)</f>
        <v>0</v>
      </c>
      <c r="F1343" s="308">
        <v>0</v>
      </c>
      <c r="G1343" s="308"/>
      <c r="H1343" s="308"/>
      <c r="I1343" s="308"/>
      <c r="J1343" s="308"/>
      <c r="K1343" s="294">
        <f t="shared" si="1212"/>
        <v>0</v>
      </c>
      <c r="L1343" s="308"/>
      <c r="M1343" s="308"/>
      <c r="N1343" s="308"/>
      <c r="O1343" s="308"/>
      <c r="P1343" s="308">
        <v>0</v>
      </c>
      <c r="Q1343" s="308"/>
      <c r="R1343" s="294">
        <f t="shared" si="1213"/>
        <v>0</v>
      </c>
      <c r="S1343" s="308">
        <v>0</v>
      </c>
      <c r="T1343" s="308"/>
      <c r="U1343" s="308"/>
      <c r="V1343" s="308"/>
      <c r="W1343" s="308"/>
      <c r="X1343" s="308"/>
      <c r="Y1343" s="308"/>
      <c r="Z1343" s="308"/>
      <c r="AA1343" s="310">
        <f t="shared" si="1360"/>
        <v>0</v>
      </c>
      <c r="AB1343" s="310">
        <f t="shared" si="1215"/>
        <v>0</v>
      </c>
      <c r="AC1343" s="115" t="e">
        <f t="shared" si="1216"/>
        <v>#DIV/0!</v>
      </c>
    </row>
    <row r="1344" spans="1:29" s="21" customFormat="1" hidden="1" x14ac:dyDescent="0.2">
      <c r="A1344" s="92"/>
      <c r="B1344" s="273" t="s">
        <v>958</v>
      </c>
      <c r="C1344" s="274" t="s">
        <v>1773</v>
      </c>
      <c r="D1344" s="308">
        <v>0</v>
      </c>
      <c r="E1344" s="291">
        <f>SUM('ADICIONES  2018'!C1344:K1344)</f>
        <v>0</v>
      </c>
      <c r="F1344" s="308">
        <v>0</v>
      </c>
      <c r="G1344" s="308"/>
      <c r="H1344" s="308"/>
      <c r="I1344" s="308"/>
      <c r="J1344" s="308"/>
      <c r="K1344" s="294">
        <f t="shared" si="1212"/>
        <v>0</v>
      </c>
      <c r="L1344" s="308"/>
      <c r="M1344" s="308"/>
      <c r="N1344" s="308"/>
      <c r="O1344" s="308"/>
      <c r="P1344" s="308">
        <v>0</v>
      </c>
      <c r="Q1344" s="308"/>
      <c r="R1344" s="294">
        <f t="shared" si="1213"/>
        <v>0</v>
      </c>
      <c r="S1344" s="308">
        <v>0</v>
      </c>
      <c r="T1344" s="308"/>
      <c r="U1344" s="308"/>
      <c r="V1344" s="308"/>
      <c r="W1344" s="308"/>
      <c r="X1344" s="308"/>
      <c r="Y1344" s="308"/>
      <c r="Z1344" s="308"/>
      <c r="AA1344" s="310">
        <f t="shared" si="1360"/>
        <v>0</v>
      </c>
      <c r="AB1344" s="310">
        <f t="shared" si="1215"/>
        <v>0</v>
      </c>
      <c r="AC1344" s="115" t="e">
        <f t="shared" si="1216"/>
        <v>#DIV/0!</v>
      </c>
    </row>
    <row r="1345" spans="1:29" s="21" customFormat="1" hidden="1" x14ac:dyDescent="0.2">
      <c r="A1345" s="92"/>
      <c r="B1345" s="273" t="s">
        <v>958</v>
      </c>
      <c r="C1345" s="274" t="s">
        <v>1797</v>
      </c>
      <c r="D1345" s="308">
        <v>0</v>
      </c>
      <c r="E1345" s="291">
        <f>SUM('ADICIONES  2018'!C1345:K1345)</f>
        <v>0</v>
      </c>
      <c r="F1345" s="308">
        <v>0</v>
      </c>
      <c r="G1345" s="308"/>
      <c r="H1345" s="308"/>
      <c r="I1345" s="308"/>
      <c r="J1345" s="308"/>
      <c r="K1345" s="294">
        <f t="shared" si="1212"/>
        <v>0</v>
      </c>
      <c r="L1345" s="308"/>
      <c r="M1345" s="308"/>
      <c r="N1345" s="308"/>
      <c r="O1345" s="308"/>
      <c r="P1345" s="308">
        <v>0</v>
      </c>
      <c r="Q1345" s="308"/>
      <c r="R1345" s="294">
        <f t="shared" si="1213"/>
        <v>0</v>
      </c>
      <c r="S1345" s="308">
        <v>0</v>
      </c>
      <c r="T1345" s="308"/>
      <c r="U1345" s="308"/>
      <c r="V1345" s="308"/>
      <c r="W1345" s="308"/>
      <c r="X1345" s="308"/>
      <c r="Y1345" s="308"/>
      <c r="Z1345" s="308"/>
      <c r="AA1345" s="310">
        <f t="shared" si="1360"/>
        <v>0</v>
      </c>
      <c r="AB1345" s="310">
        <f t="shared" si="1215"/>
        <v>0</v>
      </c>
      <c r="AC1345" s="115" t="e">
        <f t="shared" si="1216"/>
        <v>#DIV/0!</v>
      </c>
    </row>
    <row r="1346" spans="1:29" s="21" customFormat="1" hidden="1" x14ac:dyDescent="0.2">
      <c r="A1346" s="92"/>
      <c r="B1346" s="273" t="s">
        <v>958</v>
      </c>
      <c r="C1346" s="274" t="s">
        <v>1797</v>
      </c>
      <c r="D1346" s="308">
        <v>0</v>
      </c>
      <c r="E1346" s="291">
        <f>SUM('ADICIONES  2018'!C1346:K1346)</f>
        <v>0</v>
      </c>
      <c r="F1346" s="308">
        <v>0</v>
      </c>
      <c r="G1346" s="308"/>
      <c r="H1346" s="308"/>
      <c r="I1346" s="308"/>
      <c r="J1346" s="308"/>
      <c r="K1346" s="294">
        <f t="shared" si="1212"/>
        <v>0</v>
      </c>
      <c r="L1346" s="308"/>
      <c r="M1346" s="308"/>
      <c r="N1346" s="308"/>
      <c r="O1346" s="308"/>
      <c r="P1346" s="308">
        <v>0</v>
      </c>
      <c r="Q1346" s="308"/>
      <c r="R1346" s="294">
        <f t="shared" si="1213"/>
        <v>0</v>
      </c>
      <c r="S1346" s="308">
        <v>0</v>
      </c>
      <c r="T1346" s="308"/>
      <c r="U1346" s="308"/>
      <c r="V1346" s="308"/>
      <c r="W1346" s="308"/>
      <c r="X1346" s="308"/>
      <c r="Y1346" s="308"/>
      <c r="Z1346" s="308"/>
      <c r="AA1346" s="310">
        <f t="shared" si="1360"/>
        <v>0</v>
      </c>
      <c r="AB1346" s="310">
        <f t="shared" si="1215"/>
        <v>0</v>
      </c>
      <c r="AC1346" s="115" t="e">
        <f t="shared" si="1216"/>
        <v>#DIV/0!</v>
      </c>
    </row>
    <row r="1347" spans="1:29" s="21" customFormat="1" hidden="1" x14ac:dyDescent="0.2">
      <c r="A1347" s="92"/>
      <c r="B1347" s="273" t="s">
        <v>958</v>
      </c>
      <c r="C1347" s="274" t="s">
        <v>1773</v>
      </c>
      <c r="D1347" s="308">
        <v>0</v>
      </c>
      <c r="E1347" s="291">
        <f>SUM('ADICIONES  2018'!C1347:K1347)</f>
        <v>0</v>
      </c>
      <c r="F1347" s="308">
        <v>0</v>
      </c>
      <c r="G1347" s="308"/>
      <c r="H1347" s="308"/>
      <c r="I1347" s="308"/>
      <c r="J1347" s="308"/>
      <c r="K1347" s="294">
        <f t="shared" si="1212"/>
        <v>0</v>
      </c>
      <c r="L1347" s="308"/>
      <c r="M1347" s="308"/>
      <c r="N1347" s="308"/>
      <c r="O1347" s="308"/>
      <c r="P1347" s="308">
        <v>0</v>
      </c>
      <c r="Q1347" s="308"/>
      <c r="R1347" s="294">
        <f t="shared" si="1213"/>
        <v>0</v>
      </c>
      <c r="S1347" s="308">
        <v>0</v>
      </c>
      <c r="T1347" s="308"/>
      <c r="U1347" s="308"/>
      <c r="V1347" s="308"/>
      <c r="W1347" s="308"/>
      <c r="X1347" s="308"/>
      <c r="Y1347" s="308"/>
      <c r="Z1347" s="308"/>
      <c r="AA1347" s="310">
        <f t="shared" si="1360"/>
        <v>0</v>
      </c>
      <c r="AB1347" s="310">
        <f t="shared" si="1215"/>
        <v>0</v>
      </c>
      <c r="AC1347" s="115" t="e">
        <f t="shared" si="1216"/>
        <v>#DIV/0!</v>
      </c>
    </row>
    <row r="1348" spans="1:29" s="21" customFormat="1" hidden="1" x14ac:dyDescent="0.2">
      <c r="A1348" s="92"/>
      <c r="B1348" s="273" t="s">
        <v>965</v>
      </c>
      <c r="C1348" s="274" t="s">
        <v>1798</v>
      </c>
      <c r="D1348" s="308">
        <v>0</v>
      </c>
      <c r="E1348" s="291">
        <f>SUM('ADICIONES  2018'!C1348:K1348)</f>
        <v>0</v>
      </c>
      <c r="F1348" s="308">
        <v>0</v>
      </c>
      <c r="G1348" s="308"/>
      <c r="H1348" s="308"/>
      <c r="I1348" s="308"/>
      <c r="J1348" s="308"/>
      <c r="K1348" s="294">
        <f t="shared" si="1212"/>
        <v>0</v>
      </c>
      <c r="L1348" s="308"/>
      <c r="M1348" s="308"/>
      <c r="N1348" s="308"/>
      <c r="O1348" s="308"/>
      <c r="P1348" s="308">
        <v>0</v>
      </c>
      <c r="Q1348" s="308"/>
      <c r="R1348" s="294">
        <f t="shared" si="1213"/>
        <v>0</v>
      </c>
      <c r="S1348" s="308">
        <v>0</v>
      </c>
      <c r="T1348" s="308"/>
      <c r="U1348" s="308"/>
      <c r="V1348" s="308"/>
      <c r="W1348" s="308"/>
      <c r="X1348" s="308"/>
      <c r="Y1348" s="308"/>
      <c r="Z1348" s="308"/>
      <c r="AA1348" s="310">
        <f t="shared" si="1360"/>
        <v>0</v>
      </c>
      <c r="AB1348" s="310">
        <f t="shared" si="1215"/>
        <v>0</v>
      </c>
      <c r="AC1348" s="115" t="e">
        <f t="shared" si="1216"/>
        <v>#DIV/0!</v>
      </c>
    </row>
    <row r="1349" spans="1:29" s="21" customFormat="1" hidden="1" x14ac:dyDescent="0.2">
      <c r="A1349" s="92"/>
      <c r="B1349" s="273" t="s">
        <v>965</v>
      </c>
      <c r="C1349" s="274" t="s">
        <v>1798</v>
      </c>
      <c r="D1349" s="308">
        <v>0</v>
      </c>
      <c r="E1349" s="291">
        <f>SUM('ADICIONES  2018'!C1349:K1349)</f>
        <v>0</v>
      </c>
      <c r="F1349" s="308">
        <v>0</v>
      </c>
      <c r="G1349" s="308"/>
      <c r="H1349" s="308"/>
      <c r="I1349" s="308"/>
      <c r="J1349" s="308"/>
      <c r="K1349" s="294">
        <f t="shared" si="1212"/>
        <v>0</v>
      </c>
      <c r="L1349" s="308"/>
      <c r="M1349" s="308"/>
      <c r="N1349" s="308"/>
      <c r="O1349" s="308"/>
      <c r="P1349" s="308">
        <v>0</v>
      </c>
      <c r="Q1349" s="308"/>
      <c r="R1349" s="294">
        <f t="shared" si="1213"/>
        <v>0</v>
      </c>
      <c r="S1349" s="308">
        <v>0</v>
      </c>
      <c r="T1349" s="308"/>
      <c r="U1349" s="308"/>
      <c r="V1349" s="308"/>
      <c r="W1349" s="308"/>
      <c r="X1349" s="308"/>
      <c r="Y1349" s="308"/>
      <c r="Z1349" s="308"/>
      <c r="AA1349" s="310">
        <f t="shared" si="1360"/>
        <v>0</v>
      </c>
      <c r="AB1349" s="310">
        <f t="shared" si="1215"/>
        <v>0</v>
      </c>
      <c r="AC1349" s="115" t="e">
        <f t="shared" si="1216"/>
        <v>#DIV/0!</v>
      </c>
    </row>
    <row r="1350" spans="1:29" s="21" customFormat="1" hidden="1" x14ac:dyDescent="0.2">
      <c r="A1350" s="92"/>
      <c r="B1350" s="273" t="s">
        <v>965</v>
      </c>
      <c r="C1350" s="274" t="s">
        <v>1002</v>
      </c>
      <c r="D1350" s="308">
        <v>0</v>
      </c>
      <c r="E1350" s="291">
        <f>SUM('ADICIONES  2018'!C1350:K1350)</f>
        <v>0</v>
      </c>
      <c r="F1350" s="308">
        <v>0</v>
      </c>
      <c r="G1350" s="308"/>
      <c r="H1350" s="308"/>
      <c r="I1350" s="308"/>
      <c r="J1350" s="308"/>
      <c r="K1350" s="294">
        <f t="shared" si="1212"/>
        <v>0</v>
      </c>
      <c r="L1350" s="308"/>
      <c r="M1350" s="308"/>
      <c r="N1350" s="308"/>
      <c r="O1350" s="308"/>
      <c r="P1350" s="308">
        <v>0</v>
      </c>
      <c r="Q1350" s="308"/>
      <c r="R1350" s="294">
        <f t="shared" si="1213"/>
        <v>0</v>
      </c>
      <c r="S1350" s="308">
        <v>0</v>
      </c>
      <c r="T1350" s="308"/>
      <c r="U1350" s="308"/>
      <c r="V1350" s="308"/>
      <c r="W1350" s="308"/>
      <c r="X1350" s="308"/>
      <c r="Y1350" s="308"/>
      <c r="Z1350" s="308"/>
      <c r="AA1350" s="310">
        <f t="shared" si="1360"/>
        <v>0</v>
      </c>
      <c r="AB1350" s="310">
        <f t="shared" si="1215"/>
        <v>0</v>
      </c>
      <c r="AC1350" s="115" t="e">
        <f t="shared" si="1216"/>
        <v>#DIV/0!</v>
      </c>
    </row>
    <row r="1351" spans="1:29" s="21" customFormat="1" hidden="1" x14ac:dyDescent="0.2">
      <c r="A1351" s="92"/>
      <c r="B1351" s="273" t="s">
        <v>965</v>
      </c>
      <c r="C1351" s="274" t="s">
        <v>1002</v>
      </c>
      <c r="D1351" s="308">
        <v>0</v>
      </c>
      <c r="E1351" s="291">
        <f>SUM('ADICIONES  2018'!C1351:K1351)</f>
        <v>0</v>
      </c>
      <c r="F1351" s="308">
        <v>0</v>
      </c>
      <c r="G1351" s="308"/>
      <c r="H1351" s="308"/>
      <c r="I1351" s="308"/>
      <c r="J1351" s="308"/>
      <c r="K1351" s="294">
        <f t="shared" si="1212"/>
        <v>0</v>
      </c>
      <c r="L1351" s="308"/>
      <c r="M1351" s="308"/>
      <c r="N1351" s="308"/>
      <c r="O1351" s="308"/>
      <c r="P1351" s="308">
        <v>0</v>
      </c>
      <c r="Q1351" s="308"/>
      <c r="R1351" s="294">
        <f t="shared" si="1213"/>
        <v>0</v>
      </c>
      <c r="S1351" s="308">
        <v>0</v>
      </c>
      <c r="T1351" s="308"/>
      <c r="U1351" s="308"/>
      <c r="V1351" s="308"/>
      <c r="W1351" s="308"/>
      <c r="X1351" s="308"/>
      <c r="Y1351" s="308"/>
      <c r="Z1351" s="308"/>
      <c r="AA1351" s="310">
        <f t="shared" si="1360"/>
        <v>0</v>
      </c>
      <c r="AB1351" s="310">
        <f t="shared" si="1215"/>
        <v>0</v>
      </c>
      <c r="AC1351" s="115" t="e">
        <f t="shared" si="1216"/>
        <v>#DIV/0!</v>
      </c>
    </row>
    <row r="1352" spans="1:29" s="21" customFormat="1" hidden="1" x14ac:dyDescent="0.2">
      <c r="A1352" s="92"/>
      <c r="B1352" s="273" t="s">
        <v>965</v>
      </c>
      <c r="C1352" s="274" t="s">
        <v>1002</v>
      </c>
      <c r="D1352" s="308">
        <v>0</v>
      </c>
      <c r="E1352" s="291">
        <f>SUM('ADICIONES  2018'!C1352:K1352)</f>
        <v>0</v>
      </c>
      <c r="F1352" s="308">
        <v>0</v>
      </c>
      <c r="G1352" s="308"/>
      <c r="H1352" s="308"/>
      <c r="I1352" s="308"/>
      <c r="J1352" s="308"/>
      <c r="K1352" s="294">
        <f t="shared" si="1212"/>
        <v>0</v>
      </c>
      <c r="L1352" s="308"/>
      <c r="M1352" s="308"/>
      <c r="N1352" s="308"/>
      <c r="O1352" s="308"/>
      <c r="P1352" s="308">
        <v>0</v>
      </c>
      <c r="Q1352" s="308"/>
      <c r="R1352" s="294">
        <f t="shared" si="1213"/>
        <v>0</v>
      </c>
      <c r="S1352" s="308">
        <v>0</v>
      </c>
      <c r="T1352" s="308"/>
      <c r="U1352" s="308"/>
      <c r="V1352" s="308"/>
      <c r="W1352" s="308"/>
      <c r="X1352" s="308"/>
      <c r="Y1352" s="308"/>
      <c r="Z1352" s="308"/>
      <c r="AA1352" s="310">
        <f t="shared" si="1360"/>
        <v>0</v>
      </c>
      <c r="AB1352" s="310">
        <f t="shared" si="1215"/>
        <v>0</v>
      </c>
      <c r="AC1352" s="115" t="e">
        <f t="shared" si="1216"/>
        <v>#DIV/0!</v>
      </c>
    </row>
    <row r="1353" spans="1:29" s="21" customFormat="1" hidden="1" x14ac:dyDescent="0.2">
      <c r="A1353" s="92"/>
      <c r="B1353" s="273" t="s">
        <v>965</v>
      </c>
      <c r="C1353" s="274" t="s">
        <v>1002</v>
      </c>
      <c r="D1353" s="308">
        <v>0</v>
      </c>
      <c r="E1353" s="291">
        <f>SUM('ADICIONES  2018'!C1353:K1353)</f>
        <v>0</v>
      </c>
      <c r="F1353" s="308">
        <v>0</v>
      </c>
      <c r="G1353" s="308"/>
      <c r="H1353" s="308"/>
      <c r="I1353" s="308"/>
      <c r="J1353" s="308"/>
      <c r="K1353" s="294">
        <f t="shared" si="1212"/>
        <v>0</v>
      </c>
      <c r="L1353" s="308"/>
      <c r="M1353" s="308"/>
      <c r="N1353" s="308"/>
      <c r="O1353" s="308"/>
      <c r="P1353" s="308">
        <v>0</v>
      </c>
      <c r="Q1353" s="308"/>
      <c r="R1353" s="294">
        <f t="shared" si="1213"/>
        <v>0</v>
      </c>
      <c r="S1353" s="308">
        <v>0</v>
      </c>
      <c r="T1353" s="308"/>
      <c r="U1353" s="308"/>
      <c r="V1353" s="308"/>
      <c r="W1353" s="308"/>
      <c r="X1353" s="308"/>
      <c r="Y1353" s="308"/>
      <c r="Z1353" s="308"/>
      <c r="AA1353" s="310">
        <f t="shared" si="1360"/>
        <v>0</v>
      </c>
      <c r="AB1353" s="310">
        <f t="shared" si="1215"/>
        <v>0</v>
      </c>
      <c r="AC1353" s="115" t="e">
        <f t="shared" si="1216"/>
        <v>#DIV/0!</v>
      </c>
    </row>
    <row r="1354" spans="1:29" s="21" customFormat="1" hidden="1" x14ac:dyDescent="0.2">
      <c r="A1354" s="92"/>
      <c r="B1354" s="273" t="s">
        <v>965</v>
      </c>
      <c r="C1354" s="274" t="s">
        <v>1798</v>
      </c>
      <c r="D1354" s="308">
        <v>0</v>
      </c>
      <c r="E1354" s="291">
        <f>SUM('ADICIONES  2018'!C1354:K1354)</f>
        <v>0</v>
      </c>
      <c r="F1354" s="308">
        <v>0</v>
      </c>
      <c r="G1354" s="308"/>
      <c r="H1354" s="308"/>
      <c r="I1354" s="308"/>
      <c r="J1354" s="308"/>
      <c r="K1354" s="294">
        <f t="shared" si="1212"/>
        <v>0</v>
      </c>
      <c r="L1354" s="308"/>
      <c r="M1354" s="308"/>
      <c r="N1354" s="308"/>
      <c r="O1354" s="308"/>
      <c r="P1354" s="308">
        <v>0</v>
      </c>
      <c r="Q1354" s="308"/>
      <c r="R1354" s="294">
        <f t="shared" si="1213"/>
        <v>0</v>
      </c>
      <c r="S1354" s="308">
        <v>0</v>
      </c>
      <c r="T1354" s="308"/>
      <c r="U1354" s="308"/>
      <c r="V1354" s="308"/>
      <c r="W1354" s="308"/>
      <c r="X1354" s="308"/>
      <c r="Y1354" s="308"/>
      <c r="Z1354" s="308"/>
      <c r="AA1354" s="310">
        <f t="shared" si="1360"/>
        <v>0</v>
      </c>
      <c r="AB1354" s="310">
        <f t="shared" si="1215"/>
        <v>0</v>
      </c>
      <c r="AC1354" s="115" t="e">
        <f t="shared" si="1216"/>
        <v>#DIV/0!</v>
      </c>
    </row>
    <row r="1355" spans="1:29" s="21" customFormat="1" hidden="1" x14ac:dyDescent="0.2">
      <c r="A1355" s="92"/>
      <c r="B1355" s="273" t="s">
        <v>965</v>
      </c>
      <c r="C1355" s="274" t="s">
        <v>1798</v>
      </c>
      <c r="D1355" s="308">
        <v>0</v>
      </c>
      <c r="E1355" s="291">
        <f>SUM('ADICIONES  2018'!C1355:K1355)</f>
        <v>0</v>
      </c>
      <c r="F1355" s="308">
        <v>0</v>
      </c>
      <c r="G1355" s="308"/>
      <c r="H1355" s="308"/>
      <c r="I1355" s="308"/>
      <c r="J1355" s="308"/>
      <c r="K1355" s="294">
        <f t="shared" si="1212"/>
        <v>0</v>
      </c>
      <c r="L1355" s="308"/>
      <c r="M1355" s="308"/>
      <c r="N1355" s="308"/>
      <c r="O1355" s="308"/>
      <c r="P1355" s="308">
        <v>0</v>
      </c>
      <c r="Q1355" s="308"/>
      <c r="R1355" s="294">
        <f t="shared" si="1213"/>
        <v>0</v>
      </c>
      <c r="S1355" s="308">
        <v>0</v>
      </c>
      <c r="T1355" s="308"/>
      <c r="U1355" s="308"/>
      <c r="V1355" s="308"/>
      <c r="W1355" s="308"/>
      <c r="X1355" s="308"/>
      <c r="Y1355" s="308"/>
      <c r="Z1355" s="308"/>
      <c r="AA1355" s="310">
        <f t="shared" si="1360"/>
        <v>0</v>
      </c>
      <c r="AB1355" s="310">
        <f t="shared" si="1215"/>
        <v>0</v>
      </c>
      <c r="AC1355" s="115" t="e">
        <f t="shared" si="1216"/>
        <v>#DIV/0!</v>
      </c>
    </row>
    <row r="1356" spans="1:29" s="21" customFormat="1" hidden="1" x14ac:dyDescent="0.2">
      <c r="A1356" s="92"/>
      <c r="B1356" s="273" t="s">
        <v>967</v>
      </c>
      <c r="C1356" s="274" t="s">
        <v>1799</v>
      </c>
      <c r="D1356" s="308">
        <v>0</v>
      </c>
      <c r="E1356" s="291">
        <f>SUM('ADICIONES  2018'!C1356:K1356)</f>
        <v>0</v>
      </c>
      <c r="F1356" s="308">
        <v>0</v>
      </c>
      <c r="G1356" s="308"/>
      <c r="H1356" s="308"/>
      <c r="I1356" s="308"/>
      <c r="J1356" s="308"/>
      <c r="K1356" s="294">
        <f t="shared" si="1212"/>
        <v>0</v>
      </c>
      <c r="L1356" s="308"/>
      <c r="M1356" s="308"/>
      <c r="N1356" s="308"/>
      <c r="O1356" s="308"/>
      <c r="P1356" s="308">
        <v>0</v>
      </c>
      <c r="Q1356" s="308"/>
      <c r="R1356" s="294">
        <f t="shared" si="1213"/>
        <v>0</v>
      </c>
      <c r="S1356" s="308">
        <v>0</v>
      </c>
      <c r="T1356" s="308"/>
      <c r="U1356" s="308"/>
      <c r="V1356" s="308"/>
      <c r="W1356" s="308"/>
      <c r="X1356" s="308"/>
      <c r="Y1356" s="308"/>
      <c r="Z1356" s="308"/>
      <c r="AA1356" s="310">
        <f t="shared" si="1360"/>
        <v>0</v>
      </c>
      <c r="AB1356" s="310">
        <f t="shared" si="1215"/>
        <v>0</v>
      </c>
      <c r="AC1356" s="115" t="e">
        <f t="shared" si="1216"/>
        <v>#DIV/0!</v>
      </c>
    </row>
    <row r="1357" spans="1:29" s="21" customFormat="1" hidden="1" x14ac:dyDescent="0.2">
      <c r="A1357" s="92"/>
      <c r="B1357" s="273" t="s">
        <v>967</v>
      </c>
      <c r="C1357" s="274" t="s">
        <v>1797</v>
      </c>
      <c r="D1357" s="308">
        <v>0</v>
      </c>
      <c r="E1357" s="291">
        <f>SUM('ADICIONES  2018'!C1357:K1357)</f>
        <v>0</v>
      </c>
      <c r="F1357" s="308">
        <v>0</v>
      </c>
      <c r="G1357" s="308"/>
      <c r="H1357" s="308"/>
      <c r="I1357" s="308"/>
      <c r="J1357" s="308"/>
      <c r="K1357" s="294">
        <f t="shared" si="1212"/>
        <v>0</v>
      </c>
      <c r="L1357" s="308"/>
      <c r="M1357" s="308"/>
      <c r="N1357" s="308"/>
      <c r="O1357" s="308"/>
      <c r="P1357" s="308">
        <v>0</v>
      </c>
      <c r="Q1357" s="308"/>
      <c r="R1357" s="294">
        <f t="shared" si="1213"/>
        <v>0</v>
      </c>
      <c r="S1357" s="308">
        <v>0</v>
      </c>
      <c r="T1357" s="308"/>
      <c r="U1357" s="308"/>
      <c r="V1357" s="308"/>
      <c r="W1357" s="308"/>
      <c r="X1357" s="308"/>
      <c r="Y1357" s="308"/>
      <c r="Z1357" s="308"/>
      <c r="AA1357" s="310">
        <f t="shared" si="1360"/>
        <v>0</v>
      </c>
      <c r="AB1357" s="310">
        <f t="shared" si="1215"/>
        <v>0</v>
      </c>
      <c r="AC1357" s="115" t="e">
        <f t="shared" si="1216"/>
        <v>#DIV/0!</v>
      </c>
    </row>
    <row r="1358" spans="1:29" s="21" customFormat="1" hidden="1" x14ac:dyDescent="0.2">
      <c r="A1358" s="92"/>
      <c r="B1358" s="273" t="s">
        <v>967</v>
      </c>
      <c r="C1358" s="274" t="s">
        <v>1797</v>
      </c>
      <c r="D1358" s="308">
        <v>0</v>
      </c>
      <c r="E1358" s="291">
        <f>SUM('ADICIONES  2018'!C1358:K1358)</f>
        <v>0</v>
      </c>
      <c r="F1358" s="308">
        <v>0</v>
      </c>
      <c r="G1358" s="308"/>
      <c r="H1358" s="308"/>
      <c r="I1358" s="308"/>
      <c r="J1358" s="308"/>
      <c r="K1358" s="294">
        <f t="shared" si="1212"/>
        <v>0</v>
      </c>
      <c r="L1358" s="308"/>
      <c r="M1358" s="308">
        <v>17524000000</v>
      </c>
      <c r="N1358" s="308"/>
      <c r="O1358" s="308"/>
      <c r="P1358" s="308">
        <v>-17524000000</v>
      </c>
      <c r="Q1358" s="308"/>
      <c r="R1358" s="294">
        <f t="shared" si="1213"/>
        <v>0</v>
      </c>
      <c r="S1358" s="308">
        <v>0</v>
      </c>
      <c r="T1358" s="308"/>
      <c r="U1358" s="308"/>
      <c r="V1358" s="308"/>
      <c r="W1358" s="308"/>
      <c r="X1358" s="308"/>
      <c r="Y1358" s="308"/>
      <c r="Z1358" s="308"/>
      <c r="AA1358" s="310">
        <f t="shared" si="1360"/>
        <v>0</v>
      </c>
      <c r="AB1358" s="310">
        <f t="shared" si="1215"/>
        <v>0</v>
      </c>
      <c r="AC1358" s="115">
        <v>0</v>
      </c>
    </row>
    <row r="1359" spans="1:29" s="21" customFormat="1" hidden="1" x14ac:dyDescent="0.2">
      <c r="A1359" s="92"/>
      <c r="B1359" s="273" t="s">
        <v>967</v>
      </c>
      <c r="C1359" s="274" t="s">
        <v>1797</v>
      </c>
      <c r="D1359" s="308">
        <v>0</v>
      </c>
      <c r="E1359" s="291">
        <f>SUM('ADICIONES  2018'!C1359:K1359)</f>
        <v>0</v>
      </c>
      <c r="F1359" s="308">
        <v>0</v>
      </c>
      <c r="G1359" s="308"/>
      <c r="H1359" s="308"/>
      <c r="I1359" s="308"/>
      <c r="J1359" s="308"/>
      <c r="K1359" s="294">
        <f t="shared" si="1212"/>
        <v>0</v>
      </c>
      <c r="L1359" s="308"/>
      <c r="M1359" s="308"/>
      <c r="N1359" s="308"/>
      <c r="O1359" s="308"/>
      <c r="P1359" s="308">
        <v>0</v>
      </c>
      <c r="Q1359" s="308"/>
      <c r="R1359" s="294">
        <f t="shared" si="1213"/>
        <v>0</v>
      </c>
      <c r="S1359" s="308">
        <v>0</v>
      </c>
      <c r="T1359" s="308"/>
      <c r="U1359" s="308"/>
      <c r="V1359" s="308"/>
      <c r="W1359" s="308"/>
      <c r="X1359" s="308"/>
      <c r="Y1359" s="308"/>
      <c r="Z1359" s="308"/>
      <c r="AA1359" s="310">
        <f t="shared" si="1360"/>
        <v>0</v>
      </c>
      <c r="AB1359" s="310">
        <f t="shared" si="1215"/>
        <v>0</v>
      </c>
      <c r="AC1359" s="115" t="e">
        <f t="shared" si="1216"/>
        <v>#DIV/0!</v>
      </c>
    </row>
    <row r="1360" spans="1:29" s="21" customFormat="1" hidden="1" x14ac:dyDescent="0.2">
      <c r="A1360" s="92"/>
      <c r="B1360" s="273" t="s">
        <v>967</v>
      </c>
      <c r="C1360" s="274" t="s">
        <v>1797</v>
      </c>
      <c r="D1360" s="308">
        <v>0</v>
      </c>
      <c r="E1360" s="291">
        <f>SUM('ADICIONES  2018'!C1360:K1360)</f>
        <v>0</v>
      </c>
      <c r="F1360" s="308">
        <v>0</v>
      </c>
      <c r="G1360" s="308"/>
      <c r="H1360" s="308"/>
      <c r="I1360" s="308"/>
      <c r="J1360" s="308"/>
      <c r="K1360" s="294">
        <f t="shared" si="1212"/>
        <v>0</v>
      </c>
      <c r="L1360" s="308"/>
      <c r="M1360" s="308"/>
      <c r="N1360" s="308"/>
      <c r="O1360" s="308"/>
      <c r="P1360" s="308">
        <v>0</v>
      </c>
      <c r="Q1360" s="308"/>
      <c r="R1360" s="294">
        <f t="shared" si="1213"/>
        <v>0</v>
      </c>
      <c r="S1360" s="308">
        <v>0</v>
      </c>
      <c r="T1360" s="308"/>
      <c r="U1360" s="308"/>
      <c r="V1360" s="308"/>
      <c r="W1360" s="308"/>
      <c r="X1360" s="308"/>
      <c r="Y1360" s="308"/>
      <c r="Z1360" s="308"/>
      <c r="AA1360" s="310">
        <f t="shared" si="1360"/>
        <v>0</v>
      </c>
      <c r="AB1360" s="310">
        <f t="shared" si="1215"/>
        <v>0</v>
      </c>
      <c r="AC1360" s="115" t="e">
        <f t="shared" si="1216"/>
        <v>#DIV/0!</v>
      </c>
    </row>
    <row r="1361" spans="1:29" s="21" customFormat="1" hidden="1" x14ac:dyDescent="0.2">
      <c r="A1361" s="92"/>
      <c r="B1361" s="273" t="s">
        <v>967</v>
      </c>
      <c r="C1361" s="274" t="s">
        <v>1773</v>
      </c>
      <c r="D1361" s="308">
        <v>0</v>
      </c>
      <c r="E1361" s="291">
        <f>SUM('ADICIONES  2018'!C1361:K1361)</f>
        <v>0</v>
      </c>
      <c r="F1361" s="308">
        <v>0</v>
      </c>
      <c r="G1361" s="308"/>
      <c r="H1361" s="308"/>
      <c r="I1361" s="308"/>
      <c r="J1361" s="308"/>
      <c r="K1361" s="294">
        <f t="shared" si="1212"/>
        <v>0</v>
      </c>
      <c r="L1361" s="308"/>
      <c r="M1361" s="308"/>
      <c r="N1361" s="308"/>
      <c r="O1361" s="308"/>
      <c r="P1361" s="308">
        <v>0</v>
      </c>
      <c r="Q1361" s="308"/>
      <c r="R1361" s="294">
        <f t="shared" si="1213"/>
        <v>0</v>
      </c>
      <c r="S1361" s="308">
        <v>0</v>
      </c>
      <c r="T1361" s="308"/>
      <c r="U1361" s="308"/>
      <c r="V1361" s="308"/>
      <c r="W1361" s="308"/>
      <c r="X1361" s="308"/>
      <c r="Y1361" s="308"/>
      <c r="Z1361" s="308"/>
      <c r="AA1361" s="310">
        <f t="shared" si="1360"/>
        <v>0</v>
      </c>
      <c r="AB1361" s="310">
        <f t="shared" si="1215"/>
        <v>0</v>
      </c>
      <c r="AC1361" s="115" t="e">
        <f t="shared" si="1216"/>
        <v>#DIV/0!</v>
      </c>
    </row>
    <row r="1362" spans="1:29" s="21" customFormat="1" hidden="1" x14ac:dyDescent="0.2">
      <c r="A1362" s="92"/>
      <c r="B1362" s="273" t="s">
        <v>967</v>
      </c>
      <c r="C1362" s="274" t="s">
        <v>1797</v>
      </c>
      <c r="D1362" s="308">
        <v>0</v>
      </c>
      <c r="E1362" s="291">
        <f>SUM('ADICIONES  2018'!C1362:K1362)</f>
        <v>0</v>
      </c>
      <c r="F1362" s="308">
        <v>0</v>
      </c>
      <c r="G1362" s="308"/>
      <c r="H1362" s="308"/>
      <c r="I1362" s="308"/>
      <c r="J1362" s="308"/>
      <c r="K1362" s="294">
        <f t="shared" si="1212"/>
        <v>0</v>
      </c>
      <c r="L1362" s="308"/>
      <c r="M1362" s="308"/>
      <c r="N1362" s="308"/>
      <c r="O1362" s="308"/>
      <c r="P1362" s="308">
        <v>0</v>
      </c>
      <c r="Q1362" s="308"/>
      <c r="R1362" s="294">
        <f t="shared" si="1213"/>
        <v>0</v>
      </c>
      <c r="S1362" s="308">
        <v>0</v>
      </c>
      <c r="T1362" s="308"/>
      <c r="U1362" s="308"/>
      <c r="V1362" s="308"/>
      <c r="W1362" s="308"/>
      <c r="X1362" s="308"/>
      <c r="Y1362" s="308"/>
      <c r="Z1362" s="308"/>
      <c r="AA1362" s="310">
        <f t="shared" si="1360"/>
        <v>0</v>
      </c>
      <c r="AB1362" s="310">
        <f t="shared" si="1215"/>
        <v>0</v>
      </c>
      <c r="AC1362" s="115" t="e">
        <f t="shared" si="1216"/>
        <v>#DIV/0!</v>
      </c>
    </row>
    <row r="1363" spans="1:29" s="21" customFormat="1" hidden="1" x14ac:dyDescent="0.2">
      <c r="A1363" s="92"/>
      <c r="B1363" s="273" t="s">
        <v>967</v>
      </c>
      <c r="C1363" s="274" t="s">
        <v>1797</v>
      </c>
      <c r="D1363" s="308">
        <v>0</v>
      </c>
      <c r="E1363" s="291">
        <f>SUM('ADICIONES  2018'!C1363:K1363)</f>
        <v>0</v>
      </c>
      <c r="F1363" s="308">
        <v>0</v>
      </c>
      <c r="G1363" s="308"/>
      <c r="H1363" s="308"/>
      <c r="I1363" s="308"/>
      <c r="J1363" s="308"/>
      <c r="K1363" s="294">
        <f t="shared" si="1212"/>
        <v>0</v>
      </c>
      <c r="L1363" s="308"/>
      <c r="M1363" s="308"/>
      <c r="N1363" s="308"/>
      <c r="O1363" s="308"/>
      <c r="P1363" s="308">
        <v>0</v>
      </c>
      <c r="Q1363" s="308"/>
      <c r="R1363" s="294">
        <f t="shared" si="1213"/>
        <v>0</v>
      </c>
      <c r="S1363" s="308">
        <v>0</v>
      </c>
      <c r="T1363" s="308"/>
      <c r="U1363" s="308"/>
      <c r="V1363" s="308"/>
      <c r="W1363" s="308"/>
      <c r="X1363" s="308"/>
      <c r="Y1363" s="308"/>
      <c r="Z1363" s="308"/>
      <c r="AA1363" s="310">
        <f t="shared" si="1360"/>
        <v>0</v>
      </c>
      <c r="AB1363" s="310">
        <f t="shared" si="1215"/>
        <v>0</v>
      </c>
      <c r="AC1363" s="115" t="e">
        <f t="shared" si="1216"/>
        <v>#DIV/0!</v>
      </c>
    </row>
    <row r="1364" spans="1:29" s="21" customFormat="1" hidden="1" x14ac:dyDescent="0.2">
      <c r="A1364" s="92"/>
      <c r="B1364" s="273" t="s">
        <v>969</v>
      </c>
      <c r="C1364" s="274" t="s">
        <v>1773</v>
      </c>
      <c r="D1364" s="308">
        <v>0</v>
      </c>
      <c r="E1364" s="291">
        <f>SUM('ADICIONES  2018'!C1364:K1364)</f>
        <v>0</v>
      </c>
      <c r="F1364" s="308">
        <v>0</v>
      </c>
      <c r="G1364" s="308"/>
      <c r="H1364" s="308"/>
      <c r="I1364" s="308"/>
      <c r="J1364" s="308"/>
      <c r="K1364" s="294">
        <f t="shared" si="1212"/>
        <v>0</v>
      </c>
      <c r="L1364" s="308"/>
      <c r="M1364" s="308"/>
      <c r="N1364" s="308"/>
      <c r="O1364" s="308"/>
      <c r="P1364" s="308">
        <v>0</v>
      </c>
      <c r="Q1364" s="308"/>
      <c r="R1364" s="294">
        <f t="shared" si="1213"/>
        <v>0</v>
      </c>
      <c r="S1364" s="308">
        <v>0</v>
      </c>
      <c r="T1364" s="308"/>
      <c r="U1364" s="308"/>
      <c r="V1364" s="308"/>
      <c r="W1364" s="308"/>
      <c r="X1364" s="308"/>
      <c r="Y1364" s="308"/>
      <c r="Z1364" s="308"/>
      <c r="AA1364" s="310">
        <f t="shared" si="1360"/>
        <v>0</v>
      </c>
      <c r="AB1364" s="310">
        <f t="shared" si="1215"/>
        <v>0</v>
      </c>
      <c r="AC1364" s="115" t="e">
        <f t="shared" si="1216"/>
        <v>#DIV/0!</v>
      </c>
    </row>
    <row r="1365" spans="1:29" s="21" customFormat="1" hidden="1" x14ac:dyDescent="0.2">
      <c r="A1365" s="92"/>
      <c r="B1365" s="273" t="s">
        <v>969</v>
      </c>
      <c r="C1365" s="274" t="s">
        <v>1773</v>
      </c>
      <c r="D1365" s="308">
        <v>0</v>
      </c>
      <c r="E1365" s="291">
        <f>SUM('ADICIONES  2018'!C1365:K1365)</f>
        <v>0</v>
      </c>
      <c r="F1365" s="308">
        <v>0</v>
      </c>
      <c r="G1365" s="308"/>
      <c r="H1365" s="308"/>
      <c r="I1365" s="308"/>
      <c r="J1365" s="308"/>
      <c r="K1365" s="294">
        <f t="shared" si="1212"/>
        <v>0</v>
      </c>
      <c r="L1365" s="308"/>
      <c r="M1365" s="308"/>
      <c r="N1365" s="308"/>
      <c r="O1365" s="308"/>
      <c r="P1365" s="308">
        <v>0</v>
      </c>
      <c r="Q1365" s="308"/>
      <c r="R1365" s="294">
        <f t="shared" si="1213"/>
        <v>0</v>
      </c>
      <c r="S1365" s="308">
        <v>0</v>
      </c>
      <c r="T1365" s="308"/>
      <c r="U1365" s="308"/>
      <c r="V1365" s="308"/>
      <c r="W1365" s="308"/>
      <c r="X1365" s="308"/>
      <c r="Y1365" s="308"/>
      <c r="Z1365" s="308"/>
      <c r="AA1365" s="310">
        <f t="shared" si="1360"/>
        <v>0</v>
      </c>
      <c r="AB1365" s="310">
        <f t="shared" si="1215"/>
        <v>0</v>
      </c>
      <c r="AC1365" s="115" t="e">
        <f t="shared" si="1216"/>
        <v>#DIV/0!</v>
      </c>
    </row>
    <row r="1366" spans="1:29" s="21" customFormat="1" hidden="1" x14ac:dyDescent="0.2">
      <c r="A1366" s="92"/>
      <c r="B1366" s="273" t="s">
        <v>971</v>
      </c>
      <c r="C1366" s="274" t="s">
        <v>1002</v>
      </c>
      <c r="D1366" s="308">
        <v>0</v>
      </c>
      <c r="E1366" s="291">
        <f>SUM('ADICIONES  2018'!C1366:K1366)</f>
        <v>0</v>
      </c>
      <c r="F1366" s="308">
        <v>0</v>
      </c>
      <c r="G1366" s="308"/>
      <c r="H1366" s="308"/>
      <c r="I1366" s="308"/>
      <c r="J1366" s="308"/>
      <c r="K1366" s="294">
        <f t="shared" si="1212"/>
        <v>0</v>
      </c>
      <c r="L1366" s="308"/>
      <c r="M1366" s="308"/>
      <c r="N1366" s="308"/>
      <c r="O1366" s="308"/>
      <c r="P1366" s="308">
        <v>0</v>
      </c>
      <c r="Q1366" s="308"/>
      <c r="R1366" s="294">
        <f t="shared" si="1213"/>
        <v>0</v>
      </c>
      <c r="S1366" s="308">
        <v>0</v>
      </c>
      <c r="T1366" s="308"/>
      <c r="U1366" s="308"/>
      <c r="V1366" s="308"/>
      <c r="W1366" s="308"/>
      <c r="X1366" s="308"/>
      <c r="Y1366" s="308"/>
      <c r="Z1366" s="308"/>
      <c r="AA1366" s="310">
        <f t="shared" si="1360"/>
        <v>0</v>
      </c>
      <c r="AB1366" s="310">
        <f t="shared" si="1215"/>
        <v>0</v>
      </c>
      <c r="AC1366" s="115" t="e">
        <f t="shared" si="1216"/>
        <v>#DIV/0!</v>
      </c>
    </row>
    <row r="1367" spans="1:29" s="21" customFormat="1" hidden="1" x14ac:dyDescent="0.2">
      <c r="A1367" s="92"/>
      <c r="B1367" s="273" t="s">
        <v>971</v>
      </c>
      <c r="C1367" s="274" t="s">
        <v>1002</v>
      </c>
      <c r="D1367" s="308">
        <v>0</v>
      </c>
      <c r="E1367" s="291">
        <f>SUM('ADICIONES  2018'!C1367:K1367)</f>
        <v>0</v>
      </c>
      <c r="F1367" s="308">
        <v>0</v>
      </c>
      <c r="G1367" s="308"/>
      <c r="H1367" s="308"/>
      <c r="I1367" s="308"/>
      <c r="J1367" s="308"/>
      <c r="K1367" s="294">
        <f t="shared" si="1212"/>
        <v>0</v>
      </c>
      <c r="L1367" s="308"/>
      <c r="M1367" s="308"/>
      <c r="N1367" s="308"/>
      <c r="O1367" s="308"/>
      <c r="P1367" s="308">
        <v>0</v>
      </c>
      <c r="Q1367" s="308"/>
      <c r="R1367" s="294">
        <f t="shared" si="1213"/>
        <v>0</v>
      </c>
      <c r="S1367" s="308">
        <v>0</v>
      </c>
      <c r="T1367" s="308"/>
      <c r="U1367" s="308"/>
      <c r="V1367" s="308"/>
      <c r="W1367" s="308"/>
      <c r="X1367" s="308"/>
      <c r="Y1367" s="308"/>
      <c r="Z1367" s="308"/>
      <c r="AA1367" s="310">
        <f t="shared" si="1360"/>
        <v>0</v>
      </c>
      <c r="AB1367" s="310">
        <f t="shared" si="1215"/>
        <v>0</v>
      </c>
      <c r="AC1367" s="115" t="e">
        <f t="shared" si="1216"/>
        <v>#DIV/0!</v>
      </c>
    </row>
    <row r="1368" spans="1:29" s="21" customFormat="1" hidden="1" x14ac:dyDescent="0.2">
      <c r="A1368" s="92"/>
      <c r="B1368" s="273" t="s">
        <v>971</v>
      </c>
      <c r="C1368" s="274" t="s">
        <v>1002</v>
      </c>
      <c r="D1368" s="308">
        <v>0</v>
      </c>
      <c r="E1368" s="291">
        <f>SUM('ADICIONES  2018'!C1368:K1368)</f>
        <v>0</v>
      </c>
      <c r="F1368" s="308">
        <v>0</v>
      </c>
      <c r="G1368" s="308"/>
      <c r="H1368" s="308"/>
      <c r="I1368" s="308"/>
      <c r="J1368" s="308"/>
      <c r="K1368" s="294">
        <f t="shared" si="1212"/>
        <v>0</v>
      </c>
      <c r="L1368" s="308"/>
      <c r="M1368" s="308"/>
      <c r="N1368" s="308"/>
      <c r="O1368" s="308"/>
      <c r="P1368" s="308">
        <v>0</v>
      </c>
      <c r="Q1368" s="308"/>
      <c r="R1368" s="294">
        <f t="shared" si="1213"/>
        <v>0</v>
      </c>
      <c r="S1368" s="308">
        <v>0</v>
      </c>
      <c r="T1368" s="308"/>
      <c r="U1368" s="308"/>
      <c r="V1368" s="308"/>
      <c r="W1368" s="308"/>
      <c r="X1368" s="308"/>
      <c r="Y1368" s="308"/>
      <c r="Z1368" s="308"/>
      <c r="AA1368" s="310">
        <f t="shared" si="1360"/>
        <v>0</v>
      </c>
      <c r="AB1368" s="310">
        <f t="shared" si="1215"/>
        <v>0</v>
      </c>
      <c r="AC1368" s="115" t="e">
        <f t="shared" si="1216"/>
        <v>#DIV/0!</v>
      </c>
    </row>
    <row r="1369" spans="1:29" s="21" customFormat="1" hidden="1" x14ac:dyDescent="0.2">
      <c r="A1369" s="92"/>
      <c r="B1369" s="273" t="s">
        <v>971</v>
      </c>
      <c r="C1369" s="274" t="s">
        <v>1002</v>
      </c>
      <c r="D1369" s="308">
        <v>0</v>
      </c>
      <c r="E1369" s="291">
        <f>SUM('ADICIONES  2018'!C1369:K1369)</f>
        <v>0</v>
      </c>
      <c r="F1369" s="308">
        <v>0</v>
      </c>
      <c r="G1369" s="308"/>
      <c r="H1369" s="308"/>
      <c r="I1369" s="308"/>
      <c r="J1369" s="308"/>
      <c r="K1369" s="294">
        <f t="shared" si="1212"/>
        <v>0</v>
      </c>
      <c r="L1369" s="308"/>
      <c r="M1369" s="308"/>
      <c r="N1369" s="308"/>
      <c r="O1369" s="308"/>
      <c r="P1369" s="308">
        <v>0</v>
      </c>
      <c r="Q1369" s="308"/>
      <c r="R1369" s="294">
        <f t="shared" si="1213"/>
        <v>0</v>
      </c>
      <c r="S1369" s="308">
        <v>0</v>
      </c>
      <c r="T1369" s="308"/>
      <c r="U1369" s="308"/>
      <c r="V1369" s="308"/>
      <c r="W1369" s="308"/>
      <c r="X1369" s="308"/>
      <c r="Y1369" s="308"/>
      <c r="Z1369" s="308"/>
      <c r="AA1369" s="310">
        <f t="shared" si="1360"/>
        <v>0</v>
      </c>
      <c r="AB1369" s="310">
        <f t="shared" si="1215"/>
        <v>0</v>
      </c>
      <c r="AC1369" s="115" t="e">
        <f t="shared" si="1216"/>
        <v>#DIV/0!</v>
      </c>
    </row>
    <row r="1370" spans="1:29" s="21" customFormat="1" hidden="1" x14ac:dyDescent="0.2">
      <c r="A1370" s="92"/>
      <c r="B1370" s="113" t="s">
        <v>971</v>
      </c>
      <c r="C1370" s="114" t="s">
        <v>1002</v>
      </c>
      <c r="D1370" s="308">
        <v>0</v>
      </c>
      <c r="E1370" s="291">
        <f>SUM('ADICIONES  2018'!C1370:K1370)</f>
        <v>0</v>
      </c>
      <c r="F1370" s="308">
        <v>0</v>
      </c>
      <c r="G1370" s="308"/>
      <c r="H1370" s="308"/>
      <c r="I1370" s="308"/>
      <c r="J1370" s="308"/>
      <c r="K1370" s="294">
        <f t="shared" si="1212"/>
        <v>0</v>
      </c>
      <c r="L1370" s="308"/>
      <c r="M1370" s="308"/>
      <c r="N1370" s="308"/>
      <c r="O1370" s="308"/>
      <c r="P1370" s="308">
        <v>0</v>
      </c>
      <c r="Q1370" s="308"/>
      <c r="R1370" s="294">
        <f t="shared" si="1213"/>
        <v>0</v>
      </c>
      <c r="S1370" s="308">
        <v>0</v>
      </c>
      <c r="T1370" s="308"/>
      <c r="U1370" s="308"/>
      <c r="V1370" s="308"/>
      <c r="W1370" s="308"/>
      <c r="X1370" s="308"/>
      <c r="Y1370" s="308"/>
      <c r="Z1370" s="308"/>
      <c r="AA1370" s="310">
        <f t="shared" ref="AA1370:AA1380" si="1362">SUM(S1370:Z1370)</f>
        <v>0</v>
      </c>
      <c r="AB1370" s="310">
        <f t="shared" si="1215"/>
        <v>0</v>
      </c>
      <c r="AC1370" s="115" t="e">
        <f t="shared" si="1216"/>
        <v>#DIV/0!</v>
      </c>
    </row>
    <row r="1371" spans="1:29" s="21" customFormat="1" hidden="1" x14ac:dyDescent="0.2">
      <c r="A1371" s="92"/>
      <c r="B1371" s="113" t="s">
        <v>971</v>
      </c>
      <c r="C1371" s="114" t="s">
        <v>1002</v>
      </c>
      <c r="D1371" s="308">
        <v>0</v>
      </c>
      <c r="E1371" s="291">
        <f>SUM('ADICIONES  2018'!C1371:K1371)</f>
        <v>0</v>
      </c>
      <c r="F1371" s="308">
        <v>0</v>
      </c>
      <c r="G1371" s="308"/>
      <c r="H1371" s="308"/>
      <c r="I1371" s="308"/>
      <c r="J1371" s="308"/>
      <c r="K1371" s="294">
        <f t="shared" si="1212"/>
        <v>0</v>
      </c>
      <c r="L1371" s="308"/>
      <c r="M1371" s="308"/>
      <c r="N1371" s="308"/>
      <c r="O1371" s="308"/>
      <c r="P1371" s="308">
        <v>0</v>
      </c>
      <c r="Q1371" s="308"/>
      <c r="R1371" s="294">
        <f t="shared" si="1213"/>
        <v>0</v>
      </c>
      <c r="S1371" s="308">
        <v>0</v>
      </c>
      <c r="T1371" s="308"/>
      <c r="U1371" s="308"/>
      <c r="V1371" s="308"/>
      <c r="W1371" s="308"/>
      <c r="X1371" s="308"/>
      <c r="Y1371" s="308"/>
      <c r="Z1371" s="308"/>
      <c r="AA1371" s="310">
        <f t="shared" si="1362"/>
        <v>0</v>
      </c>
      <c r="AB1371" s="310">
        <f t="shared" si="1215"/>
        <v>0</v>
      </c>
      <c r="AC1371" s="115" t="e">
        <f t="shared" si="1216"/>
        <v>#DIV/0!</v>
      </c>
    </row>
    <row r="1372" spans="1:29" s="21" customFormat="1" hidden="1" x14ac:dyDescent="0.2">
      <c r="A1372" s="92"/>
      <c r="B1372" s="113" t="s">
        <v>971</v>
      </c>
      <c r="C1372" s="114" t="s">
        <v>1002</v>
      </c>
      <c r="D1372" s="308">
        <v>0</v>
      </c>
      <c r="E1372" s="291">
        <f>SUM('ADICIONES  2018'!C1372:K1372)</f>
        <v>0</v>
      </c>
      <c r="F1372" s="308">
        <v>0</v>
      </c>
      <c r="G1372" s="308"/>
      <c r="H1372" s="308"/>
      <c r="I1372" s="308"/>
      <c r="J1372" s="308"/>
      <c r="K1372" s="294">
        <f t="shared" si="1212"/>
        <v>0</v>
      </c>
      <c r="L1372" s="308"/>
      <c r="M1372" s="308"/>
      <c r="N1372" s="308"/>
      <c r="O1372" s="308"/>
      <c r="P1372" s="308">
        <v>0</v>
      </c>
      <c r="Q1372" s="308"/>
      <c r="R1372" s="294">
        <f t="shared" si="1213"/>
        <v>0</v>
      </c>
      <c r="S1372" s="308">
        <v>0</v>
      </c>
      <c r="T1372" s="308"/>
      <c r="U1372" s="308"/>
      <c r="V1372" s="308"/>
      <c r="W1372" s="308"/>
      <c r="X1372" s="308"/>
      <c r="Y1372" s="308"/>
      <c r="Z1372" s="308"/>
      <c r="AA1372" s="310">
        <f t="shared" si="1362"/>
        <v>0</v>
      </c>
      <c r="AB1372" s="310">
        <f t="shared" si="1215"/>
        <v>0</v>
      </c>
      <c r="AC1372" s="115" t="e">
        <f t="shared" si="1216"/>
        <v>#DIV/0!</v>
      </c>
    </row>
    <row r="1373" spans="1:29" s="21" customFormat="1" hidden="1" x14ac:dyDescent="0.2">
      <c r="A1373" s="92"/>
      <c r="B1373" s="273" t="s">
        <v>971</v>
      </c>
      <c r="C1373" s="274" t="s">
        <v>1002</v>
      </c>
      <c r="D1373" s="308">
        <v>0</v>
      </c>
      <c r="E1373" s="291">
        <f>SUM('ADICIONES  2018'!C1373:K1373)</f>
        <v>0</v>
      </c>
      <c r="F1373" s="308">
        <v>0</v>
      </c>
      <c r="G1373" s="308"/>
      <c r="H1373" s="308"/>
      <c r="I1373" s="308"/>
      <c r="J1373" s="308"/>
      <c r="K1373" s="294">
        <f t="shared" si="1212"/>
        <v>0</v>
      </c>
      <c r="L1373" s="308"/>
      <c r="M1373" s="308"/>
      <c r="N1373" s="308"/>
      <c r="O1373" s="308"/>
      <c r="P1373" s="308">
        <v>0</v>
      </c>
      <c r="Q1373" s="308"/>
      <c r="R1373" s="292">
        <f t="shared" si="1213"/>
        <v>0</v>
      </c>
      <c r="S1373" s="308">
        <v>0</v>
      </c>
      <c r="T1373" s="308"/>
      <c r="U1373" s="308"/>
      <c r="V1373" s="308"/>
      <c r="W1373" s="308"/>
      <c r="X1373" s="308"/>
      <c r="Y1373" s="308"/>
      <c r="Z1373" s="308"/>
      <c r="AA1373" s="310">
        <f t="shared" si="1362"/>
        <v>0</v>
      </c>
      <c r="AB1373" s="310">
        <f t="shared" si="1215"/>
        <v>0</v>
      </c>
      <c r="AC1373" s="115" t="e">
        <f t="shared" si="1216"/>
        <v>#DIV/0!</v>
      </c>
    </row>
    <row r="1374" spans="1:29" s="21" customFormat="1" hidden="1" x14ac:dyDescent="0.2">
      <c r="A1374" s="92"/>
      <c r="B1374" s="113" t="s">
        <v>971</v>
      </c>
      <c r="C1374" s="114" t="s">
        <v>1002</v>
      </c>
      <c r="D1374" s="308">
        <v>0</v>
      </c>
      <c r="E1374" s="291">
        <f>SUM('ADICIONES  2018'!C1374:K1374)</f>
        <v>0</v>
      </c>
      <c r="F1374" s="308">
        <v>0</v>
      </c>
      <c r="G1374" s="308"/>
      <c r="H1374" s="308"/>
      <c r="I1374" s="308"/>
      <c r="J1374" s="308"/>
      <c r="K1374" s="294">
        <f t="shared" si="1212"/>
        <v>0</v>
      </c>
      <c r="L1374" s="308"/>
      <c r="M1374" s="308"/>
      <c r="N1374" s="308"/>
      <c r="O1374" s="308"/>
      <c r="P1374" s="308">
        <v>0</v>
      </c>
      <c r="Q1374" s="308"/>
      <c r="R1374" s="294">
        <f t="shared" si="1213"/>
        <v>0</v>
      </c>
      <c r="S1374" s="308">
        <v>0</v>
      </c>
      <c r="T1374" s="308"/>
      <c r="U1374" s="308"/>
      <c r="V1374" s="308"/>
      <c r="W1374" s="308"/>
      <c r="X1374" s="308"/>
      <c r="Y1374" s="308"/>
      <c r="Z1374" s="308"/>
      <c r="AA1374" s="310">
        <f t="shared" si="1362"/>
        <v>0</v>
      </c>
      <c r="AB1374" s="310">
        <f t="shared" si="1215"/>
        <v>0</v>
      </c>
      <c r="AC1374" s="115" t="e">
        <f t="shared" si="1216"/>
        <v>#DIV/0!</v>
      </c>
    </row>
    <row r="1375" spans="1:29" s="21" customFormat="1" hidden="1" x14ac:dyDescent="0.2">
      <c r="A1375" s="92"/>
      <c r="B1375" s="113" t="s">
        <v>972</v>
      </c>
      <c r="C1375" s="114" t="s">
        <v>1799</v>
      </c>
      <c r="D1375" s="308">
        <v>0</v>
      </c>
      <c r="E1375" s="291">
        <f>SUM('ADICIONES  2018'!C1375:K1375)</f>
        <v>0</v>
      </c>
      <c r="F1375" s="308">
        <v>0</v>
      </c>
      <c r="G1375" s="308"/>
      <c r="H1375" s="308"/>
      <c r="I1375" s="308"/>
      <c r="J1375" s="308"/>
      <c r="K1375" s="294">
        <f t="shared" si="1212"/>
        <v>0</v>
      </c>
      <c r="L1375" s="308"/>
      <c r="M1375" s="308"/>
      <c r="N1375" s="308"/>
      <c r="O1375" s="308"/>
      <c r="P1375" s="308">
        <v>0</v>
      </c>
      <c r="Q1375" s="308"/>
      <c r="R1375" s="294">
        <f t="shared" si="1213"/>
        <v>0</v>
      </c>
      <c r="S1375" s="308">
        <v>0</v>
      </c>
      <c r="T1375" s="308"/>
      <c r="U1375" s="308"/>
      <c r="V1375" s="308"/>
      <c r="W1375" s="308"/>
      <c r="X1375" s="308"/>
      <c r="Y1375" s="308"/>
      <c r="Z1375" s="308"/>
      <c r="AA1375" s="310">
        <f t="shared" si="1362"/>
        <v>0</v>
      </c>
      <c r="AB1375" s="310">
        <f t="shared" si="1215"/>
        <v>0</v>
      </c>
      <c r="AC1375" s="115" t="e">
        <f t="shared" si="1216"/>
        <v>#DIV/0!</v>
      </c>
    </row>
    <row r="1376" spans="1:29" s="21" customFormat="1" hidden="1" x14ac:dyDescent="0.2">
      <c r="A1376" s="92"/>
      <c r="B1376" s="113" t="s">
        <v>972</v>
      </c>
      <c r="C1376" s="114" t="s">
        <v>1799</v>
      </c>
      <c r="D1376" s="308">
        <v>0</v>
      </c>
      <c r="E1376" s="291">
        <f>SUM('ADICIONES  2018'!C1376:K1376)</f>
        <v>0</v>
      </c>
      <c r="F1376" s="308">
        <v>0</v>
      </c>
      <c r="G1376" s="308"/>
      <c r="H1376" s="308"/>
      <c r="I1376" s="308"/>
      <c r="J1376" s="308"/>
      <c r="K1376" s="294">
        <f t="shared" si="1212"/>
        <v>0</v>
      </c>
      <c r="L1376" s="308"/>
      <c r="M1376" s="308"/>
      <c r="N1376" s="308"/>
      <c r="O1376" s="308"/>
      <c r="P1376" s="308">
        <v>0</v>
      </c>
      <c r="Q1376" s="308"/>
      <c r="R1376" s="294">
        <f t="shared" si="1213"/>
        <v>0</v>
      </c>
      <c r="S1376" s="308">
        <v>0</v>
      </c>
      <c r="T1376" s="308"/>
      <c r="U1376" s="308"/>
      <c r="V1376" s="308"/>
      <c r="W1376" s="308"/>
      <c r="X1376" s="308"/>
      <c r="Y1376" s="308"/>
      <c r="Z1376" s="308"/>
      <c r="AA1376" s="310">
        <f t="shared" si="1362"/>
        <v>0</v>
      </c>
      <c r="AB1376" s="310">
        <f t="shared" si="1215"/>
        <v>0</v>
      </c>
      <c r="AC1376" s="115" t="e">
        <f t="shared" si="1216"/>
        <v>#DIV/0!</v>
      </c>
    </row>
    <row r="1377" spans="1:29" hidden="1" x14ac:dyDescent="0.2">
      <c r="B1377" s="97" t="s">
        <v>972</v>
      </c>
      <c r="C1377" s="98" t="s">
        <v>1799</v>
      </c>
      <c r="D1377" s="308">
        <v>0</v>
      </c>
      <c r="E1377" s="291">
        <f>SUM('ADICIONES  2018'!C1377:K1377)</f>
        <v>0</v>
      </c>
      <c r="F1377" s="308">
        <v>0</v>
      </c>
      <c r="G1377" s="308"/>
      <c r="H1377" s="308"/>
      <c r="I1377" s="308"/>
      <c r="J1377" s="308"/>
      <c r="K1377" s="292">
        <f t="shared" si="1212"/>
        <v>0</v>
      </c>
      <c r="L1377" s="308"/>
      <c r="M1377" s="308"/>
      <c r="N1377" s="308"/>
      <c r="O1377" s="308"/>
      <c r="P1377" s="308">
        <v>0</v>
      </c>
      <c r="Q1377" s="308"/>
      <c r="R1377" s="292">
        <f t="shared" si="1213"/>
        <v>0</v>
      </c>
      <c r="S1377" s="308">
        <v>0</v>
      </c>
      <c r="T1377" s="308"/>
      <c r="U1377" s="308"/>
      <c r="V1377" s="308"/>
      <c r="W1377" s="308"/>
      <c r="X1377" s="308"/>
      <c r="Y1377" s="308"/>
      <c r="Z1377" s="308"/>
      <c r="AA1377" s="309">
        <f t="shared" si="1362"/>
        <v>0</v>
      </c>
      <c r="AB1377" s="309">
        <f t="shared" si="1215"/>
        <v>0</v>
      </c>
      <c r="AC1377" s="115" t="e">
        <f t="shared" si="1216"/>
        <v>#DIV/0!</v>
      </c>
    </row>
    <row r="1378" spans="1:29" s="21" customFormat="1" hidden="1" x14ac:dyDescent="0.2">
      <c r="A1378" s="92"/>
      <c r="B1378" s="113" t="s">
        <v>972</v>
      </c>
      <c r="C1378" s="98" t="s">
        <v>1799</v>
      </c>
      <c r="D1378" s="308">
        <v>0</v>
      </c>
      <c r="E1378" s="291">
        <f>SUM('ADICIONES  2018'!C1378:K1378)</f>
        <v>0</v>
      </c>
      <c r="F1378" s="308">
        <v>0</v>
      </c>
      <c r="G1378" s="308"/>
      <c r="H1378" s="308"/>
      <c r="I1378" s="308"/>
      <c r="J1378" s="308"/>
      <c r="K1378" s="294">
        <f t="shared" si="1212"/>
        <v>0</v>
      </c>
      <c r="L1378" s="308"/>
      <c r="M1378" s="308"/>
      <c r="N1378" s="308"/>
      <c r="O1378" s="308"/>
      <c r="P1378" s="308">
        <v>0</v>
      </c>
      <c r="Q1378" s="308"/>
      <c r="R1378" s="294">
        <f t="shared" si="1213"/>
        <v>0</v>
      </c>
      <c r="S1378" s="308">
        <v>0</v>
      </c>
      <c r="T1378" s="308"/>
      <c r="U1378" s="308"/>
      <c r="V1378" s="308"/>
      <c r="W1378" s="308"/>
      <c r="X1378" s="308"/>
      <c r="Y1378" s="308"/>
      <c r="Z1378" s="308"/>
      <c r="AA1378" s="310">
        <f t="shared" si="1362"/>
        <v>0</v>
      </c>
      <c r="AB1378" s="310">
        <f t="shared" si="1215"/>
        <v>0</v>
      </c>
      <c r="AC1378" s="115" t="e">
        <f t="shared" ref="AC1378:AC1388" si="1363">+AB1378/K1378</f>
        <v>#DIV/0!</v>
      </c>
    </row>
    <row r="1379" spans="1:29" hidden="1" x14ac:dyDescent="0.2">
      <c r="B1379" s="97" t="s">
        <v>972</v>
      </c>
      <c r="C1379" s="98" t="s">
        <v>1799</v>
      </c>
      <c r="D1379" s="310">
        <v>0</v>
      </c>
      <c r="E1379" s="291">
        <f>SUM('ADICIONES  2018'!C1379:K1379)</f>
        <v>0</v>
      </c>
      <c r="F1379" s="310">
        <v>0</v>
      </c>
      <c r="G1379" s="310"/>
      <c r="H1379" s="310"/>
      <c r="I1379" s="310"/>
      <c r="J1379" s="310"/>
      <c r="K1379" s="292">
        <f t="shared" si="1212"/>
        <v>0</v>
      </c>
      <c r="L1379" s="310"/>
      <c r="M1379" s="310"/>
      <c r="N1379" s="310"/>
      <c r="O1379" s="310"/>
      <c r="P1379" s="310">
        <v>0</v>
      </c>
      <c r="Q1379" s="310"/>
      <c r="R1379" s="292">
        <f t="shared" si="1213"/>
        <v>0</v>
      </c>
      <c r="S1379" s="310">
        <v>0</v>
      </c>
      <c r="T1379" s="310"/>
      <c r="U1379" s="310"/>
      <c r="V1379" s="310"/>
      <c r="W1379" s="310"/>
      <c r="X1379" s="310"/>
      <c r="Y1379" s="310"/>
      <c r="Z1379" s="310"/>
      <c r="AA1379" s="309">
        <f t="shared" si="1362"/>
        <v>0</v>
      </c>
      <c r="AB1379" s="309">
        <f t="shared" si="1215"/>
        <v>0</v>
      </c>
      <c r="AC1379" s="115" t="e">
        <f t="shared" si="1363"/>
        <v>#DIV/0!</v>
      </c>
    </row>
    <row r="1380" spans="1:29" ht="28.5" hidden="1" x14ac:dyDescent="0.2">
      <c r="B1380" s="97" t="s">
        <v>973</v>
      </c>
      <c r="C1380" s="98" t="s">
        <v>1800</v>
      </c>
      <c r="D1380" s="310">
        <v>0</v>
      </c>
      <c r="E1380" s="291">
        <f>SUM('ADICIONES  2018'!C1380:K1380)</f>
        <v>0</v>
      </c>
      <c r="F1380" s="310">
        <v>0</v>
      </c>
      <c r="G1380" s="310"/>
      <c r="H1380" s="310"/>
      <c r="I1380" s="310"/>
      <c r="J1380" s="310"/>
      <c r="K1380" s="292">
        <f t="shared" si="1212"/>
        <v>0</v>
      </c>
      <c r="L1380" s="310"/>
      <c r="M1380" s="310"/>
      <c r="N1380" s="310"/>
      <c r="O1380" s="310"/>
      <c r="P1380" s="310">
        <v>0</v>
      </c>
      <c r="Q1380" s="310"/>
      <c r="R1380" s="292">
        <f t="shared" si="1213"/>
        <v>0</v>
      </c>
      <c r="S1380" s="310">
        <v>0</v>
      </c>
      <c r="T1380" s="310"/>
      <c r="U1380" s="310"/>
      <c r="V1380" s="310"/>
      <c r="W1380" s="310"/>
      <c r="X1380" s="310"/>
      <c r="Y1380" s="310"/>
      <c r="Z1380" s="310"/>
      <c r="AA1380" s="309">
        <f t="shared" si="1362"/>
        <v>0</v>
      </c>
      <c r="AB1380" s="309">
        <f t="shared" si="1215"/>
        <v>0</v>
      </c>
      <c r="AC1380" s="115" t="e">
        <f t="shared" si="1363"/>
        <v>#DIV/0!</v>
      </c>
    </row>
    <row r="1381" spans="1:29" ht="28.5" hidden="1" x14ac:dyDescent="0.2">
      <c r="B1381" s="97" t="s">
        <v>973</v>
      </c>
      <c r="C1381" s="98" t="s">
        <v>1800</v>
      </c>
      <c r="D1381" s="310">
        <v>0</v>
      </c>
      <c r="E1381" s="291">
        <f>SUM('ADICIONES  2018'!C1381:K1381)</f>
        <v>0</v>
      </c>
      <c r="F1381" s="310">
        <v>0</v>
      </c>
      <c r="G1381" s="310"/>
      <c r="H1381" s="310"/>
      <c r="I1381" s="310"/>
      <c r="J1381" s="310"/>
      <c r="K1381" s="292">
        <f t="shared" ref="K1381:K1386" si="1364">+D1381+E1381-F1381+G1381-H1381</f>
        <v>0</v>
      </c>
      <c r="L1381" s="310"/>
      <c r="M1381" s="310"/>
      <c r="N1381" s="310"/>
      <c r="O1381" s="310"/>
      <c r="P1381" s="310">
        <v>0</v>
      </c>
      <c r="Q1381" s="310"/>
      <c r="R1381" s="292">
        <f t="shared" ref="R1381:R1386" si="1365">SUM(L1381:Q1381)</f>
        <v>0</v>
      </c>
      <c r="S1381" s="310">
        <v>0</v>
      </c>
      <c r="T1381" s="310"/>
      <c r="U1381" s="310"/>
      <c r="V1381" s="310"/>
      <c r="W1381" s="310"/>
      <c r="X1381" s="310"/>
      <c r="Y1381" s="310"/>
      <c r="Z1381" s="310"/>
      <c r="AA1381" s="309">
        <f t="shared" ref="AA1381:AA1386" si="1366">SUM(S1381:Z1381)</f>
        <v>0</v>
      </c>
      <c r="AB1381" s="309">
        <f t="shared" ref="AB1381:AB1386" si="1367">+AA1381+R1381</f>
        <v>0</v>
      </c>
      <c r="AC1381" s="115" t="e">
        <f t="shared" si="1363"/>
        <v>#DIV/0!</v>
      </c>
    </row>
    <row r="1382" spans="1:29" s="21" customFormat="1" ht="28.5" hidden="1" x14ac:dyDescent="0.2">
      <c r="A1382" s="92"/>
      <c r="B1382" s="113" t="s">
        <v>973</v>
      </c>
      <c r="C1382" s="98" t="s">
        <v>1800</v>
      </c>
      <c r="D1382" s="310">
        <v>0</v>
      </c>
      <c r="E1382" s="291">
        <f>SUM('ADICIONES  2018'!C1382:K1382)</f>
        <v>0</v>
      </c>
      <c r="F1382" s="310">
        <v>0</v>
      </c>
      <c r="G1382" s="310"/>
      <c r="H1382" s="310"/>
      <c r="I1382" s="310"/>
      <c r="J1382" s="310"/>
      <c r="K1382" s="294">
        <f t="shared" si="1364"/>
        <v>0</v>
      </c>
      <c r="L1382" s="310"/>
      <c r="M1382" s="310"/>
      <c r="N1382" s="310"/>
      <c r="O1382" s="310"/>
      <c r="P1382" s="310">
        <v>0</v>
      </c>
      <c r="Q1382" s="310"/>
      <c r="R1382" s="294">
        <f t="shared" si="1365"/>
        <v>0</v>
      </c>
      <c r="S1382" s="310">
        <v>0</v>
      </c>
      <c r="T1382" s="310"/>
      <c r="U1382" s="310"/>
      <c r="V1382" s="310"/>
      <c r="W1382" s="310"/>
      <c r="X1382" s="310"/>
      <c r="Y1382" s="310"/>
      <c r="Z1382" s="310"/>
      <c r="AA1382" s="310">
        <f t="shared" si="1366"/>
        <v>0</v>
      </c>
      <c r="AB1382" s="310">
        <f t="shared" si="1367"/>
        <v>0</v>
      </c>
      <c r="AC1382" s="115" t="e">
        <f t="shared" si="1363"/>
        <v>#DIV/0!</v>
      </c>
    </row>
    <row r="1383" spans="1:29" s="21" customFormat="1" ht="30" hidden="1" x14ac:dyDescent="0.2">
      <c r="A1383" s="92"/>
      <c r="B1383" s="113" t="s">
        <v>973</v>
      </c>
      <c r="C1383" s="114" t="s">
        <v>1800</v>
      </c>
      <c r="D1383" s="310">
        <v>0</v>
      </c>
      <c r="E1383" s="291">
        <f>SUM('ADICIONES  2018'!C1383:K1383)</f>
        <v>0</v>
      </c>
      <c r="F1383" s="310">
        <v>0</v>
      </c>
      <c r="G1383" s="310"/>
      <c r="H1383" s="310"/>
      <c r="I1383" s="310"/>
      <c r="J1383" s="310"/>
      <c r="K1383" s="294">
        <f t="shared" si="1364"/>
        <v>0</v>
      </c>
      <c r="L1383" s="310"/>
      <c r="M1383" s="310"/>
      <c r="N1383" s="310"/>
      <c r="O1383" s="310"/>
      <c r="P1383" s="310">
        <v>0</v>
      </c>
      <c r="Q1383" s="310"/>
      <c r="R1383" s="294">
        <f t="shared" si="1365"/>
        <v>0</v>
      </c>
      <c r="S1383" s="310">
        <v>0</v>
      </c>
      <c r="T1383" s="310"/>
      <c r="U1383" s="310"/>
      <c r="V1383" s="310"/>
      <c r="W1383" s="310"/>
      <c r="X1383" s="310"/>
      <c r="Y1383" s="310"/>
      <c r="Z1383" s="310"/>
      <c r="AA1383" s="310">
        <f t="shared" si="1366"/>
        <v>0</v>
      </c>
      <c r="AB1383" s="310">
        <f t="shared" si="1367"/>
        <v>0</v>
      </c>
      <c r="AC1383" s="115" t="e">
        <f t="shared" si="1363"/>
        <v>#DIV/0!</v>
      </c>
    </row>
    <row r="1384" spans="1:29" ht="28.5" hidden="1" x14ac:dyDescent="0.2">
      <c r="B1384" s="97" t="s">
        <v>973</v>
      </c>
      <c r="C1384" s="98" t="s">
        <v>1800</v>
      </c>
      <c r="D1384" s="310">
        <v>0</v>
      </c>
      <c r="E1384" s="291">
        <f>SUM('ADICIONES  2018'!C1384:K1384)</f>
        <v>0</v>
      </c>
      <c r="F1384" s="310">
        <v>0</v>
      </c>
      <c r="G1384" s="310"/>
      <c r="H1384" s="310"/>
      <c r="I1384" s="310"/>
      <c r="J1384" s="310"/>
      <c r="K1384" s="292">
        <f t="shared" si="1364"/>
        <v>0</v>
      </c>
      <c r="L1384" s="310"/>
      <c r="M1384" s="310"/>
      <c r="N1384" s="310"/>
      <c r="O1384" s="310"/>
      <c r="P1384" s="310">
        <v>0</v>
      </c>
      <c r="Q1384" s="310"/>
      <c r="R1384" s="292">
        <f t="shared" si="1365"/>
        <v>0</v>
      </c>
      <c r="S1384" s="310">
        <v>0</v>
      </c>
      <c r="T1384" s="310"/>
      <c r="U1384" s="310"/>
      <c r="V1384" s="310"/>
      <c r="W1384" s="310"/>
      <c r="X1384" s="310"/>
      <c r="Y1384" s="310"/>
      <c r="Z1384" s="310"/>
      <c r="AA1384" s="309">
        <f t="shared" si="1366"/>
        <v>0</v>
      </c>
      <c r="AB1384" s="309">
        <f t="shared" si="1367"/>
        <v>0</v>
      </c>
      <c r="AC1384" s="115" t="e">
        <f t="shared" si="1363"/>
        <v>#DIV/0!</v>
      </c>
    </row>
    <row r="1385" spans="1:29" ht="28.5" hidden="1" x14ac:dyDescent="0.2">
      <c r="B1385" s="97" t="s">
        <v>973</v>
      </c>
      <c r="C1385" s="98" t="s">
        <v>1800</v>
      </c>
      <c r="D1385" s="308">
        <v>0</v>
      </c>
      <c r="E1385" s="291">
        <f>SUM('ADICIONES  2018'!C1385:K1385)</f>
        <v>0</v>
      </c>
      <c r="F1385" s="308">
        <v>0</v>
      </c>
      <c r="G1385" s="308"/>
      <c r="H1385" s="308"/>
      <c r="I1385" s="308"/>
      <c r="J1385" s="308"/>
      <c r="K1385" s="292">
        <f t="shared" si="1364"/>
        <v>0</v>
      </c>
      <c r="L1385" s="308"/>
      <c r="M1385" s="308"/>
      <c r="N1385" s="308"/>
      <c r="O1385" s="308"/>
      <c r="P1385" s="308">
        <v>0</v>
      </c>
      <c r="Q1385" s="308"/>
      <c r="R1385" s="292">
        <f t="shared" si="1365"/>
        <v>0</v>
      </c>
      <c r="S1385" s="308">
        <v>0</v>
      </c>
      <c r="T1385" s="308"/>
      <c r="U1385" s="308"/>
      <c r="V1385" s="308"/>
      <c r="W1385" s="308"/>
      <c r="X1385" s="308"/>
      <c r="Y1385" s="308"/>
      <c r="Z1385" s="308"/>
      <c r="AA1385" s="309">
        <f t="shared" si="1366"/>
        <v>0</v>
      </c>
      <c r="AB1385" s="309">
        <f t="shared" si="1367"/>
        <v>0</v>
      </c>
      <c r="AC1385" s="115" t="e">
        <f t="shared" si="1363"/>
        <v>#DIV/0!</v>
      </c>
    </row>
    <row r="1386" spans="1:29" s="21" customFormat="1" ht="30" hidden="1" x14ac:dyDescent="0.2">
      <c r="A1386" s="92"/>
      <c r="B1386" s="113" t="s">
        <v>973</v>
      </c>
      <c r="C1386" s="114" t="s">
        <v>1800</v>
      </c>
      <c r="D1386" s="308">
        <v>0</v>
      </c>
      <c r="E1386" s="291">
        <f>SUM('ADICIONES  2018'!C1386:K1386)</f>
        <v>0</v>
      </c>
      <c r="F1386" s="308">
        <v>0</v>
      </c>
      <c r="G1386" s="308"/>
      <c r="H1386" s="308"/>
      <c r="I1386" s="308"/>
      <c r="J1386" s="308"/>
      <c r="K1386" s="294">
        <f t="shared" si="1364"/>
        <v>0</v>
      </c>
      <c r="L1386" s="308"/>
      <c r="M1386" s="308"/>
      <c r="N1386" s="308"/>
      <c r="O1386" s="308"/>
      <c r="P1386" s="308">
        <v>0</v>
      </c>
      <c r="Q1386" s="308"/>
      <c r="R1386" s="294">
        <f t="shared" si="1365"/>
        <v>0</v>
      </c>
      <c r="S1386" s="308">
        <v>0</v>
      </c>
      <c r="T1386" s="308"/>
      <c r="U1386" s="308"/>
      <c r="V1386" s="308"/>
      <c r="W1386" s="308"/>
      <c r="X1386" s="308"/>
      <c r="Y1386" s="308"/>
      <c r="Z1386" s="308"/>
      <c r="AA1386" s="310">
        <f t="shared" si="1366"/>
        <v>0</v>
      </c>
      <c r="AB1386" s="310">
        <f t="shared" si="1367"/>
        <v>0</v>
      </c>
      <c r="AC1386" s="115" t="e">
        <f t="shared" si="1363"/>
        <v>#DIV/0!</v>
      </c>
    </row>
    <row r="1387" spans="1:29" ht="28.5" hidden="1" x14ac:dyDescent="0.2">
      <c r="B1387" s="97" t="s">
        <v>973</v>
      </c>
      <c r="C1387" s="98" t="s">
        <v>1800</v>
      </c>
      <c r="D1387" s="308">
        <v>0</v>
      </c>
      <c r="E1387" s="291">
        <f>SUM('ADICIONES  2018'!C1387:K1387)</f>
        <v>0</v>
      </c>
      <c r="F1387" s="308">
        <v>0</v>
      </c>
      <c r="G1387" s="308"/>
      <c r="H1387" s="308"/>
      <c r="I1387" s="308"/>
      <c r="J1387" s="308"/>
      <c r="K1387" s="292">
        <f>+D1387+E1387-F1387+G1387-H1387</f>
        <v>0</v>
      </c>
      <c r="L1387" s="308"/>
      <c r="M1387" s="308"/>
      <c r="N1387" s="308"/>
      <c r="O1387" s="308"/>
      <c r="P1387" s="308">
        <v>0</v>
      </c>
      <c r="Q1387" s="308"/>
      <c r="R1387" s="292">
        <f>SUM(L1387:Q1387)</f>
        <v>0</v>
      </c>
      <c r="S1387" s="308">
        <v>0</v>
      </c>
      <c r="T1387" s="308"/>
      <c r="U1387" s="308"/>
      <c r="V1387" s="308"/>
      <c r="W1387" s="308"/>
      <c r="X1387" s="308"/>
      <c r="Y1387" s="308"/>
      <c r="Z1387" s="308"/>
      <c r="AA1387" s="309">
        <f>SUM(S1387:Z1387)</f>
        <v>0</v>
      </c>
      <c r="AB1387" s="309">
        <f>+AA1387+R1387</f>
        <v>0</v>
      </c>
      <c r="AC1387" s="115" t="e">
        <f t="shared" si="1363"/>
        <v>#DIV/0!</v>
      </c>
    </row>
    <row r="1388" spans="1:29" ht="28.5" hidden="1" x14ac:dyDescent="0.2">
      <c r="B1388" s="97" t="s">
        <v>973</v>
      </c>
      <c r="C1388" s="98" t="s">
        <v>1800</v>
      </c>
      <c r="D1388" s="308">
        <v>0</v>
      </c>
      <c r="E1388" s="291">
        <f>SUM('ADICIONES  2018'!C1388:K1388)</f>
        <v>0</v>
      </c>
      <c r="F1388" s="308">
        <v>0</v>
      </c>
      <c r="G1388" s="308"/>
      <c r="H1388" s="308"/>
      <c r="I1388" s="308"/>
      <c r="J1388" s="308"/>
      <c r="K1388" s="292">
        <f>+D1388+E1388-F1388+G1388-H1388</f>
        <v>0</v>
      </c>
      <c r="L1388" s="308"/>
      <c r="M1388" s="308"/>
      <c r="N1388" s="308"/>
      <c r="O1388" s="308"/>
      <c r="P1388" s="308">
        <v>0</v>
      </c>
      <c r="Q1388" s="308"/>
      <c r="R1388" s="292">
        <f>SUM(L1388:Q1388)</f>
        <v>0</v>
      </c>
      <c r="S1388" s="308">
        <v>0</v>
      </c>
      <c r="T1388" s="308"/>
      <c r="U1388" s="308"/>
      <c r="V1388" s="308"/>
      <c r="W1388" s="308"/>
      <c r="X1388" s="308"/>
      <c r="Y1388" s="308"/>
      <c r="Z1388" s="308"/>
      <c r="AA1388" s="309">
        <f>SUM(S1388:Z1388)</f>
        <v>0</v>
      </c>
      <c r="AB1388" s="309">
        <f>+AA1388+R1388</f>
        <v>0</v>
      </c>
      <c r="AC1388" s="115" t="e">
        <f t="shared" si="1363"/>
        <v>#DIV/0!</v>
      </c>
    </row>
    <row r="1389" spans="1:29" s="79" customFormat="1" ht="31.5" x14ac:dyDescent="0.2">
      <c r="A1389" s="412"/>
      <c r="B1389" s="111" t="s">
        <v>974</v>
      </c>
      <c r="C1389" s="107" t="s">
        <v>1010</v>
      </c>
      <c r="D1389" s="307">
        <v>0</v>
      </c>
      <c r="E1389" s="106">
        <f>SUM('ADICIONES  2018'!C1389:K1389)</f>
        <v>0</v>
      </c>
      <c r="F1389" s="307"/>
      <c r="G1389" s="307"/>
      <c r="H1389" s="307"/>
      <c r="I1389" s="307"/>
      <c r="J1389" s="307"/>
      <c r="K1389" s="290">
        <f>+D1389+E1389-F1389+G1389-H1389</f>
        <v>0</v>
      </c>
      <c r="L1389" s="307"/>
      <c r="M1389" s="307"/>
      <c r="N1389" s="307"/>
      <c r="O1389" s="307"/>
      <c r="P1389" s="307"/>
      <c r="Q1389" s="307"/>
      <c r="R1389" s="290">
        <f>SUM(L1389:Q1389)</f>
        <v>0</v>
      </c>
      <c r="S1389" s="307"/>
      <c r="T1389" s="307"/>
      <c r="U1389" s="307"/>
      <c r="V1389" s="307"/>
      <c r="W1389" s="307"/>
      <c r="X1389" s="307"/>
      <c r="Y1389" s="307"/>
      <c r="Z1389" s="307"/>
      <c r="AA1389" s="306">
        <f>SUM(S1389:Z1389)</f>
        <v>0</v>
      </c>
      <c r="AB1389" s="306">
        <f>+AA1389+R1389</f>
        <v>0</v>
      </c>
      <c r="AC1389" s="105">
        <v>0</v>
      </c>
    </row>
    <row r="1390" spans="1:29" s="79" customFormat="1" ht="28.5" x14ac:dyDescent="0.2">
      <c r="A1390" s="412"/>
      <c r="B1390" s="97" t="s">
        <v>974</v>
      </c>
      <c r="C1390" s="98" t="s">
        <v>999</v>
      </c>
      <c r="D1390" s="307">
        <v>0</v>
      </c>
      <c r="E1390" s="291">
        <f>SUM('ADICIONES  2018'!C1390:K1390)</f>
        <v>6554062.1500000004</v>
      </c>
      <c r="F1390" s="308">
        <v>0</v>
      </c>
      <c r="G1390" s="307"/>
      <c r="H1390" s="307"/>
      <c r="I1390" s="307"/>
      <c r="J1390" s="307"/>
      <c r="K1390" s="292">
        <f t="shared" ref="K1390:K1491" si="1368">+D1390+E1390-F1390+G1390-H1390</f>
        <v>6554062.1500000004</v>
      </c>
      <c r="L1390" s="307"/>
      <c r="M1390" s="307"/>
      <c r="N1390" s="307"/>
      <c r="O1390" s="307"/>
      <c r="P1390" s="307">
        <v>0</v>
      </c>
      <c r="Q1390" s="307"/>
      <c r="R1390" s="292">
        <f>SUM(L1390:Q1390)</f>
        <v>0</v>
      </c>
      <c r="S1390" s="308">
        <v>6554062.1500000004</v>
      </c>
      <c r="T1390" s="307"/>
      <c r="U1390" s="307"/>
      <c r="V1390" s="307"/>
      <c r="W1390" s="307"/>
      <c r="X1390" s="307"/>
      <c r="Y1390" s="307"/>
      <c r="Z1390" s="307"/>
      <c r="AA1390" s="309">
        <f>SUM(S1390:Z1390)</f>
        <v>6554062.1500000004</v>
      </c>
      <c r="AB1390" s="309">
        <f>+AA1390+R1390</f>
        <v>6554062.1500000004</v>
      </c>
      <c r="AC1390" s="37">
        <f t="shared" ref="AC1390:AC1458" si="1369">+AB1390/K1390</f>
        <v>1</v>
      </c>
    </row>
    <row r="1391" spans="1:29" ht="28.5" x14ac:dyDescent="0.2">
      <c r="B1391" s="97" t="s">
        <v>974</v>
      </c>
      <c r="C1391" s="98" t="s">
        <v>999</v>
      </c>
      <c r="D1391" s="308">
        <v>0</v>
      </c>
      <c r="E1391" s="291">
        <f>SUM('ADICIONES  2018'!C1391:K1391)</f>
        <v>382935060.42000002</v>
      </c>
      <c r="F1391" s="308">
        <v>327941184.13</v>
      </c>
      <c r="G1391" s="308"/>
      <c r="H1391" s="308"/>
      <c r="I1391" s="308"/>
      <c r="J1391" s="308"/>
      <c r="K1391" s="292">
        <f t="shared" si="1368"/>
        <v>54993876.290000021</v>
      </c>
      <c r="L1391" s="308"/>
      <c r="M1391" s="308"/>
      <c r="N1391" s="308"/>
      <c r="O1391" s="308"/>
      <c r="P1391" s="308">
        <v>0</v>
      </c>
      <c r="Q1391" s="308"/>
      <c r="R1391" s="292">
        <f t="shared" ref="R1391:R1459" si="1370">SUM(L1391:Q1391)</f>
        <v>0</v>
      </c>
      <c r="S1391" s="308">
        <v>54993876.289999999</v>
      </c>
      <c r="T1391" s="308"/>
      <c r="U1391" s="308"/>
      <c r="V1391" s="308"/>
      <c r="W1391" s="308"/>
      <c r="X1391" s="308"/>
      <c r="Y1391" s="308"/>
      <c r="Z1391" s="308"/>
      <c r="AA1391" s="309">
        <f>SUM(S1391:Z1391)</f>
        <v>54993876.289999999</v>
      </c>
      <c r="AB1391" s="309">
        <f>+AA1391+R1391</f>
        <v>54993876.289999999</v>
      </c>
      <c r="AC1391" s="37">
        <f t="shared" si="1369"/>
        <v>0.99999999999999956</v>
      </c>
    </row>
    <row r="1392" spans="1:29" ht="28.5" x14ac:dyDescent="0.2">
      <c r="B1392" s="97" t="s">
        <v>974</v>
      </c>
      <c r="C1392" s="98" t="s">
        <v>999</v>
      </c>
      <c r="D1392" s="308">
        <v>0</v>
      </c>
      <c r="E1392" s="291">
        <f>SUM('ADICIONES  2018'!C1392:K1392)</f>
        <v>479999880</v>
      </c>
      <c r="F1392" s="308">
        <v>0</v>
      </c>
      <c r="G1392" s="308"/>
      <c r="H1392" s="308"/>
      <c r="I1392" s="308"/>
      <c r="J1392" s="308"/>
      <c r="K1392" s="292">
        <f t="shared" si="1368"/>
        <v>479999880</v>
      </c>
      <c r="L1392" s="308"/>
      <c r="M1392" s="308"/>
      <c r="N1392" s="308"/>
      <c r="O1392" s="308"/>
      <c r="P1392" s="308">
        <v>0</v>
      </c>
      <c r="Q1392" s="308"/>
      <c r="R1392" s="292">
        <f t="shared" si="1370"/>
        <v>0</v>
      </c>
      <c r="S1392" s="308">
        <v>479999880</v>
      </c>
      <c r="T1392" s="308"/>
      <c r="U1392" s="308"/>
      <c r="V1392" s="308"/>
      <c r="W1392" s="308"/>
      <c r="X1392" s="308"/>
      <c r="Y1392" s="308"/>
      <c r="Z1392" s="308"/>
      <c r="AA1392" s="309">
        <f t="shared" ref="AA1392:AA1460" si="1371">SUM(S1392:Z1392)</f>
        <v>479999880</v>
      </c>
      <c r="AB1392" s="309">
        <f t="shared" ref="AB1392:AB1460" si="1372">+AA1392+R1392</f>
        <v>479999880</v>
      </c>
      <c r="AC1392" s="37">
        <f t="shared" si="1369"/>
        <v>1</v>
      </c>
    </row>
    <row r="1393" spans="2:29" ht="28.5" x14ac:dyDescent="0.2">
      <c r="B1393" s="97" t="s">
        <v>974</v>
      </c>
      <c r="C1393" s="98" t="s">
        <v>999</v>
      </c>
      <c r="D1393" s="308"/>
      <c r="E1393" s="291">
        <f>SUM('ADICIONES  2018'!C1393:K1393)</f>
        <v>452365263.68000001</v>
      </c>
      <c r="F1393" s="308"/>
      <c r="G1393" s="308"/>
      <c r="H1393" s="308"/>
      <c r="I1393" s="308"/>
      <c r="J1393" s="308"/>
      <c r="K1393" s="292">
        <f t="shared" si="1368"/>
        <v>452365263.68000001</v>
      </c>
      <c r="L1393" s="308"/>
      <c r="M1393" s="308"/>
      <c r="N1393" s="308"/>
      <c r="O1393" s="308"/>
      <c r="P1393" s="308"/>
      <c r="Q1393" s="308"/>
      <c r="R1393" s="292">
        <f t="shared" si="1370"/>
        <v>0</v>
      </c>
      <c r="S1393" s="308">
        <v>0</v>
      </c>
      <c r="T1393" s="308"/>
      <c r="U1393" s="308"/>
      <c r="V1393" s="308"/>
      <c r="W1393" s="308"/>
      <c r="X1393" s="308"/>
      <c r="Y1393" s="308"/>
      <c r="Z1393" s="308"/>
      <c r="AA1393" s="309">
        <f t="shared" si="1371"/>
        <v>0</v>
      </c>
      <c r="AB1393" s="309">
        <f t="shared" si="1372"/>
        <v>0</v>
      </c>
      <c r="AC1393" s="37">
        <f t="shared" si="1369"/>
        <v>0</v>
      </c>
    </row>
    <row r="1394" spans="2:29" ht="28.5" x14ac:dyDescent="0.2">
      <c r="B1394" s="97" t="s">
        <v>974</v>
      </c>
      <c r="C1394" s="98" t="s">
        <v>999</v>
      </c>
      <c r="D1394" s="308">
        <v>0</v>
      </c>
      <c r="E1394" s="291">
        <f>SUM('ADICIONES  2018'!C1394:K1394)</f>
        <v>56694625.18</v>
      </c>
      <c r="F1394" s="308">
        <v>0</v>
      </c>
      <c r="G1394" s="308"/>
      <c r="H1394" s="308"/>
      <c r="I1394" s="308"/>
      <c r="J1394" s="308"/>
      <c r="K1394" s="292">
        <f t="shared" si="1368"/>
        <v>56694625.18</v>
      </c>
      <c r="L1394" s="308"/>
      <c r="M1394" s="308"/>
      <c r="N1394" s="308"/>
      <c r="O1394" s="308"/>
      <c r="P1394" s="308">
        <v>0</v>
      </c>
      <c r="Q1394" s="308"/>
      <c r="R1394" s="292">
        <f t="shared" si="1370"/>
        <v>0</v>
      </c>
      <c r="S1394" s="308">
        <v>56694625.18</v>
      </c>
      <c r="T1394" s="308"/>
      <c r="U1394" s="308"/>
      <c r="V1394" s="308"/>
      <c r="W1394" s="308"/>
      <c r="X1394" s="308"/>
      <c r="Y1394" s="308"/>
      <c r="Z1394" s="308"/>
      <c r="AA1394" s="309">
        <f t="shared" si="1371"/>
        <v>56694625.18</v>
      </c>
      <c r="AB1394" s="309">
        <f t="shared" si="1372"/>
        <v>56694625.18</v>
      </c>
      <c r="AC1394" s="37">
        <f t="shared" si="1369"/>
        <v>1</v>
      </c>
    </row>
    <row r="1395" spans="2:29" ht="28.5" x14ac:dyDescent="0.2">
      <c r="B1395" s="97" t="s">
        <v>974</v>
      </c>
      <c r="C1395" s="98" t="s">
        <v>999</v>
      </c>
      <c r="D1395" s="308">
        <v>0</v>
      </c>
      <c r="E1395" s="291">
        <f>SUM('ADICIONES  2018'!C1395:K1395)</f>
        <v>2064093347.21</v>
      </c>
      <c r="F1395" s="308">
        <v>0</v>
      </c>
      <c r="G1395" s="308"/>
      <c r="H1395" s="308"/>
      <c r="I1395" s="308"/>
      <c r="J1395" s="308"/>
      <c r="K1395" s="292">
        <f t="shared" si="1368"/>
        <v>2064093347.21</v>
      </c>
      <c r="L1395" s="308"/>
      <c r="M1395" s="308"/>
      <c r="N1395" s="308"/>
      <c r="O1395" s="308"/>
      <c r="P1395" s="308">
        <v>0</v>
      </c>
      <c r="Q1395" s="308"/>
      <c r="R1395" s="292">
        <f t="shared" si="1370"/>
        <v>0</v>
      </c>
      <c r="S1395" s="308">
        <v>2064093347.21</v>
      </c>
      <c r="T1395" s="308"/>
      <c r="U1395" s="308"/>
      <c r="V1395" s="308"/>
      <c r="W1395" s="308"/>
      <c r="X1395" s="308"/>
      <c r="Y1395" s="308"/>
      <c r="Z1395" s="308"/>
      <c r="AA1395" s="309">
        <f t="shared" si="1371"/>
        <v>2064093347.21</v>
      </c>
      <c r="AB1395" s="309">
        <f t="shared" si="1372"/>
        <v>2064093347.21</v>
      </c>
      <c r="AC1395" s="37">
        <f t="shared" si="1369"/>
        <v>1</v>
      </c>
    </row>
    <row r="1396" spans="2:29" ht="28.5" x14ac:dyDescent="0.2">
      <c r="B1396" s="97" t="s">
        <v>974</v>
      </c>
      <c r="C1396" s="98" t="s">
        <v>999</v>
      </c>
      <c r="D1396" s="308"/>
      <c r="E1396" s="291">
        <f>SUM('ADICIONES  2018'!C1396:K1396)</f>
        <v>14306370000</v>
      </c>
      <c r="F1396" s="308">
        <v>0</v>
      </c>
      <c r="G1396" s="308"/>
      <c r="H1396" s="308"/>
      <c r="I1396" s="308"/>
      <c r="J1396" s="308"/>
      <c r="K1396" s="292">
        <f t="shared" si="1368"/>
        <v>14306370000</v>
      </c>
      <c r="L1396" s="308"/>
      <c r="M1396" s="308"/>
      <c r="N1396" s="308"/>
      <c r="O1396" s="308"/>
      <c r="P1396" s="308">
        <v>0</v>
      </c>
      <c r="Q1396" s="308"/>
      <c r="R1396" s="292">
        <f t="shared" si="1370"/>
        <v>0</v>
      </c>
      <c r="S1396" s="308">
        <v>0</v>
      </c>
      <c r="T1396" s="308"/>
      <c r="U1396" s="308"/>
      <c r="V1396" s="308"/>
      <c r="W1396" s="308"/>
      <c r="X1396" s="308"/>
      <c r="Y1396" s="308"/>
      <c r="Z1396" s="308"/>
      <c r="AA1396" s="309">
        <f t="shared" si="1371"/>
        <v>0</v>
      </c>
      <c r="AB1396" s="309">
        <f t="shared" si="1372"/>
        <v>0</v>
      </c>
      <c r="AC1396" s="37">
        <f t="shared" si="1369"/>
        <v>0</v>
      </c>
    </row>
    <row r="1397" spans="2:29" ht="28.5" x14ac:dyDescent="0.2">
      <c r="B1397" s="97" t="s">
        <v>974</v>
      </c>
      <c r="C1397" s="98" t="s">
        <v>999</v>
      </c>
      <c r="D1397" s="308">
        <v>0</v>
      </c>
      <c r="E1397" s="291">
        <f>SUM('ADICIONES  2018'!C1397:K1397)</f>
        <v>294832430</v>
      </c>
      <c r="F1397" s="308">
        <v>0</v>
      </c>
      <c r="G1397" s="308"/>
      <c r="H1397" s="308"/>
      <c r="I1397" s="308"/>
      <c r="J1397" s="308"/>
      <c r="K1397" s="292">
        <f t="shared" si="1368"/>
        <v>294832430</v>
      </c>
      <c r="L1397" s="308"/>
      <c r="M1397" s="308"/>
      <c r="N1397" s="308"/>
      <c r="O1397" s="308"/>
      <c r="P1397" s="308">
        <v>0</v>
      </c>
      <c r="Q1397" s="308"/>
      <c r="R1397" s="292">
        <f t="shared" si="1370"/>
        <v>0</v>
      </c>
      <c r="S1397" s="308">
        <v>294832430</v>
      </c>
      <c r="T1397" s="308"/>
      <c r="U1397" s="308"/>
      <c r="V1397" s="308"/>
      <c r="W1397" s="308"/>
      <c r="X1397" s="308"/>
      <c r="Y1397" s="308"/>
      <c r="Z1397" s="308"/>
      <c r="AA1397" s="309">
        <f t="shared" si="1371"/>
        <v>294832430</v>
      </c>
      <c r="AB1397" s="309">
        <f t="shared" si="1372"/>
        <v>294832430</v>
      </c>
      <c r="AC1397" s="37">
        <f t="shared" si="1369"/>
        <v>1</v>
      </c>
    </row>
    <row r="1398" spans="2:29" ht="28.5" x14ac:dyDescent="0.2">
      <c r="B1398" s="97" t="s">
        <v>974</v>
      </c>
      <c r="C1398" s="98" t="s">
        <v>999</v>
      </c>
      <c r="D1398" s="308"/>
      <c r="E1398" s="291">
        <f>SUM('ADICIONES  2018'!C1398:K1398)</f>
        <v>40089038</v>
      </c>
      <c r="F1398" s="308">
        <v>0</v>
      </c>
      <c r="G1398" s="308"/>
      <c r="H1398" s="308"/>
      <c r="I1398" s="308"/>
      <c r="J1398" s="308"/>
      <c r="K1398" s="292">
        <f t="shared" si="1368"/>
        <v>40089038</v>
      </c>
      <c r="L1398" s="308"/>
      <c r="M1398" s="308"/>
      <c r="N1398" s="308"/>
      <c r="O1398" s="308"/>
      <c r="P1398" s="308">
        <v>0</v>
      </c>
      <c r="Q1398" s="308"/>
      <c r="R1398" s="292">
        <f t="shared" si="1370"/>
        <v>0</v>
      </c>
      <c r="S1398" s="308">
        <v>40089038</v>
      </c>
      <c r="T1398" s="308"/>
      <c r="U1398" s="308"/>
      <c r="V1398" s="308"/>
      <c r="W1398" s="308"/>
      <c r="X1398" s="308"/>
      <c r="Y1398" s="308"/>
      <c r="Z1398" s="308"/>
      <c r="AA1398" s="309">
        <f t="shared" si="1371"/>
        <v>40089038</v>
      </c>
      <c r="AB1398" s="309">
        <f t="shared" si="1372"/>
        <v>40089038</v>
      </c>
      <c r="AC1398" s="37">
        <f t="shared" si="1369"/>
        <v>1</v>
      </c>
    </row>
    <row r="1399" spans="2:29" ht="28.5" x14ac:dyDescent="0.2">
      <c r="B1399" s="97" t="s">
        <v>974</v>
      </c>
      <c r="C1399" s="98" t="s">
        <v>999</v>
      </c>
      <c r="D1399" s="308">
        <v>0</v>
      </c>
      <c r="E1399" s="291">
        <f>SUM('ADICIONES  2018'!C1399:K1399)</f>
        <v>40000000</v>
      </c>
      <c r="F1399" s="308">
        <v>0</v>
      </c>
      <c r="G1399" s="308"/>
      <c r="H1399" s="308"/>
      <c r="I1399" s="308"/>
      <c r="J1399" s="308"/>
      <c r="K1399" s="292">
        <f t="shared" si="1368"/>
        <v>40000000</v>
      </c>
      <c r="L1399" s="308"/>
      <c r="M1399" s="308"/>
      <c r="N1399" s="308"/>
      <c r="O1399" s="308"/>
      <c r="P1399" s="308">
        <v>0</v>
      </c>
      <c r="Q1399" s="308"/>
      <c r="R1399" s="292">
        <f t="shared" si="1370"/>
        <v>0</v>
      </c>
      <c r="S1399" s="308">
        <v>40000000</v>
      </c>
      <c r="T1399" s="308"/>
      <c r="U1399" s="308"/>
      <c r="V1399" s="308"/>
      <c r="W1399" s="308"/>
      <c r="X1399" s="308"/>
      <c r="Y1399" s="308"/>
      <c r="Z1399" s="308"/>
      <c r="AA1399" s="309">
        <f t="shared" si="1371"/>
        <v>40000000</v>
      </c>
      <c r="AB1399" s="309">
        <f t="shared" si="1372"/>
        <v>40000000</v>
      </c>
      <c r="AC1399" s="37">
        <f t="shared" si="1369"/>
        <v>1</v>
      </c>
    </row>
    <row r="1400" spans="2:29" ht="28.5" x14ac:dyDescent="0.2">
      <c r="B1400" s="97" t="s">
        <v>974</v>
      </c>
      <c r="C1400" s="98" t="s">
        <v>999</v>
      </c>
      <c r="D1400" s="308"/>
      <c r="E1400" s="291">
        <f>SUM('ADICIONES  2018'!C1400:K1400)</f>
        <v>759439897.35000002</v>
      </c>
      <c r="F1400" s="308"/>
      <c r="G1400" s="308"/>
      <c r="H1400" s="308"/>
      <c r="I1400" s="308"/>
      <c r="J1400" s="308"/>
      <c r="K1400" s="292">
        <f t="shared" si="1368"/>
        <v>759439897.35000002</v>
      </c>
      <c r="L1400" s="308"/>
      <c r="M1400" s="308"/>
      <c r="N1400" s="308"/>
      <c r="O1400" s="308"/>
      <c r="P1400" s="308"/>
      <c r="Q1400" s="308"/>
      <c r="R1400" s="292">
        <f t="shared" si="1370"/>
        <v>0</v>
      </c>
      <c r="S1400" s="308">
        <v>0</v>
      </c>
      <c r="T1400" s="308"/>
      <c r="U1400" s="308"/>
      <c r="V1400" s="308"/>
      <c r="W1400" s="308"/>
      <c r="X1400" s="308"/>
      <c r="Y1400" s="308"/>
      <c r="Z1400" s="308"/>
      <c r="AA1400" s="309">
        <f t="shared" si="1371"/>
        <v>0</v>
      </c>
      <c r="AB1400" s="309">
        <f t="shared" si="1372"/>
        <v>0</v>
      </c>
      <c r="AC1400" s="37">
        <f t="shared" si="1369"/>
        <v>0</v>
      </c>
    </row>
    <row r="1401" spans="2:29" ht="28.5" x14ac:dyDescent="0.2">
      <c r="B1401" s="97" t="s">
        <v>974</v>
      </c>
      <c r="C1401" s="98" t="s">
        <v>999</v>
      </c>
      <c r="D1401" s="308"/>
      <c r="E1401" s="291">
        <f>SUM('ADICIONES  2018'!C1401:K1401)</f>
        <v>15219082</v>
      </c>
      <c r="F1401" s="308">
        <v>0</v>
      </c>
      <c r="G1401" s="308"/>
      <c r="H1401" s="308"/>
      <c r="I1401" s="308"/>
      <c r="J1401" s="308"/>
      <c r="K1401" s="292">
        <f t="shared" si="1368"/>
        <v>15219082</v>
      </c>
      <c r="L1401" s="308"/>
      <c r="M1401" s="308"/>
      <c r="N1401" s="308"/>
      <c r="O1401" s="308"/>
      <c r="P1401" s="308">
        <v>0</v>
      </c>
      <c r="Q1401" s="308"/>
      <c r="R1401" s="292">
        <f t="shared" si="1370"/>
        <v>0</v>
      </c>
      <c r="S1401" s="308">
        <v>15219082</v>
      </c>
      <c r="T1401" s="308"/>
      <c r="U1401" s="308"/>
      <c r="V1401" s="308"/>
      <c r="W1401" s="308"/>
      <c r="X1401" s="308"/>
      <c r="Y1401" s="308"/>
      <c r="Z1401" s="308"/>
      <c r="AA1401" s="309">
        <f t="shared" si="1371"/>
        <v>15219082</v>
      </c>
      <c r="AB1401" s="309">
        <f t="shared" si="1372"/>
        <v>15219082</v>
      </c>
      <c r="AC1401" s="37">
        <f t="shared" si="1369"/>
        <v>1</v>
      </c>
    </row>
    <row r="1402" spans="2:29" ht="28.5" x14ac:dyDescent="0.2">
      <c r="B1402" s="97" t="s">
        <v>974</v>
      </c>
      <c r="C1402" s="98" t="s">
        <v>999</v>
      </c>
      <c r="D1402" s="308">
        <v>0</v>
      </c>
      <c r="E1402" s="291">
        <f>SUM('ADICIONES  2018'!C1402:K1402)</f>
        <v>21415958</v>
      </c>
      <c r="F1402" s="308">
        <v>0</v>
      </c>
      <c r="G1402" s="308"/>
      <c r="H1402" s="308"/>
      <c r="I1402" s="308"/>
      <c r="J1402" s="308"/>
      <c r="K1402" s="292">
        <f t="shared" si="1368"/>
        <v>21415958</v>
      </c>
      <c r="L1402" s="308"/>
      <c r="M1402" s="308"/>
      <c r="N1402" s="308"/>
      <c r="O1402" s="308"/>
      <c r="P1402" s="308">
        <v>0</v>
      </c>
      <c r="Q1402" s="308"/>
      <c r="R1402" s="292">
        <f t="shared" si="1370"/>
        <v>0</v>
      </c>
      <c r="S1402" s="308">
        <v>21415958</v>
      </c>
      <c r="T1402" s="308"/>
      <c r="U1402" s="308"/>
      <c r="V1402" s="308"/>
      <c r="W1402" s="308"/>
      <c r="X1402" s="308"/>
      <c r="Y1402" s="308"/>
      <c r="Z1402" s="308"/>
      <c r="AA1402" s="309">
        <f t="shared" si="1371"/>
        <v>21415958</v>
      </c>
      <c r="AB1402" s="309">
        <f t="shared" si="1372"/>
        <v>21415958</v>
      </c>
      <c r="AC1402" s="37">
        <f t="shared" si="1369"/>
        <v>1</v>
      </c>
    </row>
    <row r="1403" spans="2:29" ht="28.5" x14ac:dyDescent="0.2">
      <c r="B1403" s="97" t="s">
        <v>974</v>
      </c>
      <c r="C1403" s="98" t="s">
        <v>999</v>
      </c>
      <c r="D1403" s="308">
        <v>0</v>
      </c>
      <c r="E1403" s="291">
        <f>SUM('ADICIONES  2018'!C1403:K1403)</f>
        <v>173548703.41999999</v>
      </c>
      <c r="F1403" s="308">
        <v>35791085.439999998</v>
      </c>
      <c r="G1403" s="308"/>
      <c r="H1403" s="308"/>
      <c r="I1403" s="308"/>
      <c r="J1403" s="308"/>
      <c r="K1403" s="292">
        <f t="shared" si="1368"/>
        <v>137757617.97999999</v>
      </c>
      <c r="L1403" s="308"/>
      <c r="M1403" s="308"/>
      <c r="N1403" s="308"/>
      <c r="O1403" s="308"/>
      <c r="P1403" s="308">
        <v>0</v>
      </c>
      <c r="Q1403" s="308"/>
      <c r="R1403" s="292">
        <f t="shared" si="1370"/>
        <v>0</v>
      </c>
      <c r="S1403" s="308">
        <v>137757617.97999999</v>
      </c>
      <c r="T1403" s="308"/>
      <c r="U1403" s="308"/>
      <c r="V1403" s="308"/>
      <c r="W1403" s="308"/>
      <c r="X1403" s="308"/>
      <c r="Y1403" s="308"/>
      <c r="Z1403" s="308"/>
      <c r="AA1403" s="309">
        <f t="shared" si="1371"/>
        <v>137757617.97999999</v>
      </c>
      <c r="AB1403" s="309">
        <f t="shared" si="1372"/>
        <v>137757617.97999999</v>
      </c>
      <c r="AC1403" s="37">
        <f t="shared" si="1369"/>
        <v>1</v>
      </c>
    </row>
    <row r="1404" spans="2:29" ht="28.5" x14ac:dyDescent="0.2">
      <c r="B1404" s="97" t="s">
        <v>974</v>
      </c>
      <c r="C1404" s="98" t="s">
        <v>999</v>
      </c>
      <c r="D1404" s="308"/>
      <c r="E1404" s="291">
        <f>SUM('ADICIONES  2018'!C1404:K1404)</f>
        <v>30450831.34</v>
      </c>
      <c r="F1404" s="308">
        <v>0</v>
      </c>
      <c r="G1404" s="308"/>
      <c r="H1404" s="308"/>
      <c r="I1404" s="308"/>
      <c r="J1404" s="308"/>
      <c r="K1404" s="292">
        <f t="shared" si="1368"/>
        <v>30450831.34</v>
      </c>
      <c r="L1404" s="308"/>
      <c r="M1404" s="308"/>
      <c r="N1404" s="308"/>
      <c r="O1404" s="308"/>
      <c r="P1404" s="308">
        <v>0</v>
      </c>
      <c r="Q1404" s="308"/>
      <c r="R1404" s="292">
        <f t="shared" si="1370"/>
        <v>0</v>
      </c>
      <c r="S1404" s="308">
        <v>30450831.34</v>
      </c>
      <c r="T1404" s="308"/>
      <c r="U1404" s="308"/>
      <c r="V1404" s="308"/>
      <c r="W1404" s="308"/>
      <c r="X1404" s="308"/>
      <c r="Y1404" s="308"/>
      <c r="Z1404" s="308"/>
      <c r="AA1404" s="309">
        <f t="shared" si="1371"/>
        <v>30450831.34</v>
      </c>
      <c r="AB1404" s="309">
        <f t="shared" si="1372"/>
        <v>30450831.34</v>
      </c>
      <c r="AC1404" s="37">
        <f t="shared" si="1369"/>
        <v>1</v>
      </c>
    </row>
    <row r="1405" spans="2:29" ht="28.5" x14ac:dyDescent="0.2">
      <c r="B1405" s="97" t="s">
        <v>974</v>
      </c>
      <c r="C1405" s="98" t="s">
        <v>999</v>
      </c>
      <c r="D1405" s="308"/>
      <c r="E1405" s="291">
        <f>SUM('ADICIONES  2018'!C1405:K1405)</f>
        <v>34494013.229999997</v>
      </c>
      <c r="F1405" s="308">
        <v>0</v>
      </c>
      <c r="G1405" s="308"/>
      <c r="H1405" s="308"/>
      <c r="I1405" s="308"/>
      <c r="J1405" s="308"/>
      <c r="K1405" s="292">
        <f t="shared" si="1368"/>
        <v>34494013.229999997</v>
      </c>
      <c r="L1405" s="308"/>
      <c r="M1405" s="308"/>
      <c r="N1405" s="308"/>
      <c r="O1405" s="308"/>
      <c r="P1405" s="308">
        <v>0</v>
      </c>
      <c r="Q1405" s="308"/>
      <c r="R1405" s="292">
        <f t="shared" si="1370"/>
        <v>0</v>
      </c>
      <c r="S1405" s="308">
        <v>34494013.229999997</v>
      </c>
      <c r="T1405" s="308"/>
      <c r="U1405" s="308"/>
      <c r="V1405" s="308"/>
      <c r="W1405" s="308"/>
      <c r="X1405" s="308"/>
      <c r="Y1405" s="308"/>
      <c r="Z1405" s="308"/>
      <c r="AA1405" s="309">
        <f t="shared" si="1371"/>
        <v>34494013.229999997</v>
      </c>
      <c r="AB1405" s="309">
        <f t="shared" si="1372"/>
        <v>34494013.229999997</v>
      </c>
      <c r="AC1405" s="37">
        <f t="shared" si="1369"/>
        <v>1</v>
      </c>
    </row>
    <row r="1406" spans="2:29" ht="28.5" x14ac:dyDescent="0.2">
      <c r="B1406" s="97" t="s">
        <v>974</v>
      </c>
      <c r="C1406" s="98" t="s">
        <v>999</v>
      </c>
      <c r="D1406" s="308">
        <v>0</v>
      </c>
      <c r="E1406" s="291">
        <f>SUM('ADICIONES  2018'!C1406:K1406)</f>
        <v>27298851.920000002</v>
      </c>
      <c r="F1406" s="308">
        <v>0</v>
      </c>
      <c r="G1406" s="308"/>
      <c r="H1406" s="308"/>
      <c r="I1406" s="308"/>
      <c r="J1406" s="308"/>
      <c r="K1406" s="292">
        <f t="shared" si="1368"/>
        <v>27298851.920000002</v>
      </c>
      <c r="L1406" s="308"/>
      <c r="M1406" s="308"/>
      <c r="N1406" s="308"/>
      <c r="O1406" s="308"/>
      <c r="P1406" s="308">
        <v>0</v>
      </c>
      <c r="Q1406" s="308"/>
      <c r="R1406" s="292">
        <f t="shared" si="1370"/>
        <v>0</v>
      </c>
      <c r="S1406" s="308">
        <v>27298851.920000002</v>
      </c>
      <c r="T1406" s="308"/>
      <c r="U1406" s="308"/>
      <c r="V1406" s="308"/>
      <c r="W1406" s="308"/>
      <c r="X1406" s="308"/>
      <c r="Y1406" s="308"/>
      <c r="Z1406" s="308"/>
      <c r="AA1406" s="309">
        <f t="shared" si="1371"/>
        <v>27298851.920000002</v>
      </c>
      <c r="AB1406" s="309">
        <f t="shared" si="1372"/>
        <v>27298851.920000002</v>
      </c>
      <c r="AC1406" s="37">
        <f t="shared" si="1369"/>
        <v>1</v>
      </c>
    </row>
    <row r="1407" spans="2:29" ht="28.5" x14ac:dyDescent="0.2">
      <c r="B1407" s="97" t="s">
        <v>974</v>
      </c>
      <c r="C1407" s="98" t="s">
        <v>999</v>
      </c>
      <c r="D1407" s="308">
        <v>0</v>
      </c>
      <c r="E1407" s="291">
        <f>SUM('ADICIONES  2018'!C1407:K1407)</f>
        <v>158427053.63</v>
      </c>
      <c r="F1407" s="308">
        <v>6821894.8099999996</v>
      </c>
      <c r="G1407" s="308"/>
      <c r="H1407" s="308"/>
      <c r="I1407" s="308"/>
      <c r="J1407" s="308"/>
      <c r="K1407" s="292">
        <f t="shared" si="1368"/>
        <v>151605158.81999999</v>
      </c>
      <c r="L1407" s="308"/>
      <c r="M1407" s="308"/>
      <c r="N1407" s="308"/>
      <c r="O1407" s="308"/>
      <c r="P1407" s="308">
        <v>0</v>
      </c>
      <c r="Q1407" s="308"/>
      <c r="R1407" s="292">
        <f t="shared" si="1370"/>
        <v>0</v>
      </c>
      <c r="S1407" s="308">
        <v>151605158.81999999</v>
      </c>
      <c r="T1407" s="308"/>
      <c r="U1407" s="308"/>
      <c r="V1407" s="308"/>
      <c r="W1407" s="308"/>
      <c r="X1407" s="308"/>
      <c r="Y1407" s="308"/>
      <c r="Z1407" s="308"/>
      <c r="AA1407" s="309">
        <f t="shared" si="1371"/>
        <v>151605158.81999999</v>
      </c>
      <c r="AB1407" s="309">
        <f t="shared" si="1372"/>
        <v>151605158.81999999</v>
      </c>
      <c r="AC1407" s="37">
        <f t="shared" si="1369"/>
        <v>1</v>
      </c>
    </row>
    <row r="1408" spans="2:29" ht="28.5" x14ac:dyDescent="0.2">
      <c r="B1408" s="97" t="s">
        <v>974</v>
      </c>
      <c r="C1408" s="98" t="s">
        <v>999</v>
      </c>
      <c r="D1408" s="308">
        <v>0</v>
      </c>
      <c r="E1408" s="291">
        <f>SUM('ADICIONES  2018'!C1408:K1408)</f>
        <v>2202961475.1599998</v>
      </c>
      <c r="F1408" s="308">
        <v>0</v>
      </c>
      <c r="G1408" s="308"/>
      <c r="H1408" s="308"/>
      <c r="I1408" s="308"/>
      <c r="J1408" s="308"/>
      <c r="K1408" s="292">
        <f t="shared" si="1368"/>
        <v>2202961475.1599998</v>
      </c>
      <c r="L1408" s="308"/>
      <c r="M1408" s="308"/>
      <c r="N1408" s="308"/>
      <c r="O1408" s="308"/>
      <c r="P1408" s="308">
        <v>0</v>
      </c>
      <c r="Q1408" s="308"/>
      <c r="R1408" s="292">
        <f t="shared" si="1370"/>
        <v>0</v>
      </c>
      <c r="S1408" s="308">
        <v>2202961475.1599998</v>
      </c>
      <c r="T1408" s="308"/>
      <c r="U1408" s="308"/>
      <c r="V1408" s="308"/>
      <c r="W1408" s="308"/>
      <c r="X1408" s="308"/>
      <c r="Y1408" s="308"/>
      <c r="Z1408" s="308"/>
      <c r="AA1408" s="309">
        <f t="shared" si="1371"/>
        <v>2202961475.1599998</v>
      </c>
      <c r="AB1408" s="309">
        <f t="shared" si="1372"/>
        <v>2202961475.1599998</v>
      </c>
      <c r="AC1408" s="37">
        <f t="shared" si="1369"/>
        <v>1</v>
      </c>
    </row>
    <row r="1409" spans="2:29" ht="28.5" x14ac:dyDescent="0.2">
      <c r="B1409" s="97" t="s">
        <v>974</v>
      </c>
      <c r="C1409" s="98" t="s">
        <v>999</v>
      </c>
      <c r="D1409" s="308">
        <v>0</v>
      </c>
      <c r="E1409" s="291">
        <f>SUM('ADICIONES  2018'!C1409:K1409)</f>
        <v>22719141.93</v>
      </c>
      <c r="F1409" s="308">
        <v>0</v>
      </c>
      <c r="G1409" s="308"/>
      <c r="H1409" s="308"/>
      <c r="I1409" s="308"/>
      <c r="J1409" s="308"/>
      <c r="K1409" s="292">
        <f t="shared" si="1368"/>
        <v>22719141.93</v>
      </c>
      <c r="L1409" s="308"/>
      <c r="M1409" s="308"/>
      <c r="N1409" s="308"/>
      <c r="O1409" s="308"/>
      <c r="P1409" s="308">
        <v>0</v>
      </c>
      <c r="Q1409" s="308"/>
      <c r="R1409" s="292">
        <f t="shared" si="1370"/>
        <v>0</v>
      </c>
      <c r="S1409" s="308">
        <v>22719141.93</v>
      </c>
      <c r="T1409" s="308"/>
      <c r="U1409" s="308"/>
      <c r="V1409" s="308"/>
      <c r="W1409" s="308"/>
      <c r="X1409" s="308"/>
      <c r="Y1409" s="308"/>
      <c r="Z1409" s="308"/>
      <c r="AA1409" s="309">
        <f t="shared" si="1371"/>
        <v>22719141.93</v>
      </c>
      <c r="AB1409" s="309">
        <f t="shared" si="1372"/>
        <v>22719141.93</v>
      </c>
      <c r="AC1409" s="37">
        <f t="shared" si="1369"/>
        <v>1</v>
      </c>
    </row>
    <row r="1410" spans="2:29" ht="28.5" x14ac:dyDescent="0.2">
      <c r="B1410" s="97" t="s">
        <v>974</v>
      </c>
      <c r="C1410" s="98" t="s">
        <v>999</v>
      </c>
      <c r="D1410" s="308">
        <v>0</v>
      </c>
      <c r="E1410" s="291">
        <f>SUM('ADICIONES  2018'!C1410:K1410)</f>
        <v>255235651.08000001</v>
      </c>
      <c r="F1410" s="308">
        <v>0</v>
      </c>
      <c r="G1410" s="308"/>
      <c r="H1410" s="308"/>
      <c r="I1410" s="308"/>
      <c r="J1410" s="308"/>
      <c r="K1410" s="292">
        <f t="shared" si="1368"/>
        <v>255235651.08000001</v>
      </c>
      <c r="L1410" s="308"/>
      <c r="M1410" s="308"/>
      <c r="N1410" s="308"/>
      <c r="O1410" s="308"/>
      <c r="P1410" s="308">
        <v>0</v>
      </c>
      <c r="Q1410" s="308"/>
      <c r="R1410" s="292">
        <f t="shared" si="1370"/>
        <v>0</v>
      </c>
      <c r="S1410" s="308">
        <v>255235651.08000001</v>
      </c>
      <c r="T1410" s="308"/>
      <c r="U1410" s="308"/>
      <c r="V1410" s="308"/>
      <c r="W1410" s="308"/>
      <c r="X1410" s="308"/>
      <c r="Y1410" s="308"/>
      <c r="Z1410" s="308"/>
      <c r="AA1410" s="309">
        <f t="shared" si="1371"/>
        <v>255235651.08000001</v>
      </c>
      <c r="AB1410" s="309">
        <f t="shared" si="1372"/>
        <v>255235651.08000001</v>
      </c>
      <c r="AC1410" s="37">
        <f t="shared" si="1369"/>
        <v>1</v>
      </c>
    </row>
    <row r="1411" spans="2:29" ht="28.5" x14ac:dyDescent="0.2">
      <c r="B1411" s="97" t="s">
        <v>974</v>
      </c>
      <c r="C1411" s="98" t="s">
        <v>999</v>
      </c>
      <c r="D1411" s="308"/>
      <c r="E1411" s="291">
        <f>SUM('ADICIONES  2018'!C1411:K1411)</f>
        <v>233334</v>
      </c>
      <c r="F1411" s="308">
        <v>0</v>
      </c>
      <c r="G1411" s="308"/>
      <c r="H1411" s="308"/>
      <c r="I1411" s="308"/>
      <c r="J1411" s="308"/>
      <c r="K1411" s="292">
        <f t="shared" si="1368"/>
        <v>233334</v>
      </c>
      <c r="L1411" s="308"/>
      <c r="M1411" s="308"/>
      <c r="N1411" s="308"/>
      <c r="O1411" s="308"/>
      <c r="P1411" s="308">
        <v>0</v>
      </c>
      <c r="Q1411" s="308"/>
      <c r="R1411" s="292">
        <f t="shared" si="1370"/>
        <v>0</v>
      </c>
      <c r="S1411" s="308">
        <v>233334</v>
      </c>
      <c r="T1411" s="308"/>
      <c r="U1411" s="308"/>
      <c r="V1411" s="308"/>
      <c r="W1411" s="308"/>
      <c r="X1411" s="308"/>
      <c r="Y1411" s="308"/>
      <c r="Z1411" s="308"/>
      <c r="AA1411" s="309">
        <f t="shared" si="1371"/>
        <v>233334</v>
      </c>
      <c r="AB1411" s="309">
        <f t="shared" si="1372"/>
        <v>233334</v>
      </c>
      <c r="AC1411" s="37">
        <f t="shared" si="1369"/>
        <v>1</v>
      </c>
    </row>
    <row r="1412" spans="2:29" ht="28.5" x14ac:dyDescent="0.2">
      <c r="B1412" s="97" t="s">
        <v>974</v>
      </c>
      <c r="C1412" s="98" t="s">
        <v>999</v>
      </c>
      <c r="D1412" s="308">
        <v>0</v>
      </c>
      <c r="E1412" s="291">
        <f>SUM('ADICIONES  2018'!C1412:K1412)</f>
        <v>91519747.400000006</v>
      </c>
      <c r="F1412" s="308">
        <v>0</v>
      </c>
      <c r="G1412" s="308"/>
      <c r="H1412" s="308"/>
      <c r="I1412" s="308"/>
      <c r="J1412" s="308"/>
      <c r="K1412" s="292">
        <f t="shared" si="1368"/>
        <v>91519747.400000006</v>
      </c>
      <c r="L1412" s="308"/>
      <c r="M1412" s="308"/>
      <c r="N1412" s="308"/>
      <c r="O1412" s="308"/>
      <c r="P1412" s="308">
        <v>0</v>
      </c>
      <c r="Q1412" s="308"/>
      <c r="R1412" s="292">
        <f t="shared" si="1370"/>
        <v>0</v>
      </c>
      <c r="S1412" s="308">
        <v>91519747.400000006</v>
      </c>
      <c r="T1412" s="308"/>
      <c r="U1412" s="308"/>
      <c r="V1412" s="308"/>
      <c r="W1412" s="308"/>
      <c r="X1412" s="308"/>
      <c r="Y1412" s="308"/>
      <c r="Z1412" s="308"/>
      <c r="AA1412" s="309">
        <f t="shared" si="1371"/>
        <v>91519747.400000006</v>
      </c>
      <c r="AB1412" s="309">
        <f t="shared" si="1372"/>
        <v>91519747.400000006</v>
      </c>
      <c r="AC1412" s="37">
        <f t="shared" si="1369"/>
        <v>1</v>
      </c>
    </row>
    <row r="1413" spans="2:29" ht="28.5" x14ac:dyDescent="0.2">
      <c r="B1413" s="97" t="s">
        <v>974</v>
      </c>
      <c r="C1413" s="98" t="s">
        <v>999</v>
      </c>
      <c r="D1413" s="308"/>
      <c r="E1413" s="291">
        <f>SUM('ADICIONES  2018'!C1413:K1413)</f>
        <v>700000000</v>
      </c>
      <c r="F1413" s="308">
        <v>0</v>
      </c>
      <c r="G1413" s="308"/>
      <c r="H1413" s="308"/>
      <c r="I1413" s="308"/>
      <c r="J1413" s="308"/>
      <c r="K1413" s="292">
        <f t="shared" si="1368"/>
        <v>700000000</v>
      </c>
      <c r="L1413" s="308"/>
      <c r="M1413" s="308"/>
      <c r="N1413" s="308"/>
      <c r="O1413" s="308"/>
      <c r="P1413" s="308">
        <v>0</v>
      </c>
      <c r="Q1413" s="308"/>
      <c r="R1413" s="292">
        <f t="shared" si="1370"/>
        <v>0</v>
      </c>
      <c r="S1413" s="308">
        <v>700000000</v>
      </c>
      <c r="T1413" s="308"/>
      <c r="U1413" s="308"/>
      <c r="V1413" s="308"/>
      <c r="W1413" s="308"/>
      <c r="X1413" s="308"/>
      <c r="Y1413" s="308"/>
      <c r="Z1413" s="308"/>
      <c r="AA1413" s="309">
        <f t="shared" si="1371"/>
        <v>700000000</v>
      </c>
      <c r="AB1413" s="309">
        <f t="shared" si="1372"/>
        <v>700000000</v>
      </c>
      <c r="AC1413" s="37">
        <f t="shared" si="1369"/>
        <v>1</v>
      </c>
    </row>
    <row r="1414" spans="2:29" ht="28.5" x14ac:dyDescent="0.2">
      <c r="B1414" s="97" t="s">
        <v>974</v>
      </c>
      <c r="C1414" s="98" t="s">
        <v>999</v>
      </c>
      <c r="D1414" s="308"/>
      <c r="E1414" s="291">
        <f>SUM('ADICIONES  2018'!C1414:K1414)</f>
        <v>26839911</v>
      </c>
      <c r="F1414" s="308">
        <v>0</v>
      </c>
      <c r="G1414" s="308"/>
      <c r="H1414" s="308"/>
      <c r="I1414" s="308"/>
      <c r="J1414" s="308"/>
      <c r="K1414" s="292">
        <f t="shared" si="1368"/>
        <v>26839911</v>
      </c>
      <c r="L1414" s="308"/>
      <c r="M1414" s="308"/>
      <c r="N1414" s="308"/>
      <c r="O1414" s="308"/>
      <c r="P1414" s="308">
        <v>0</v>
      </c>
      <c r="Q1414" s="308"/>
      <c r="R1414" s="292">
        <f t="shared" si="1370"/>
        <v>0</v>
      </c>
      <c r="S1414" s="308">
        <v>26839911</v>
      </c>
      <c r="T1414" s="308"/>
      <c r="U1414" s="308"/>
      <c r="V1414" s="308"/>
      <c r="W1414" s="308"/>
      <c r="X1414" s="308"/>
      <c r="Y1414" s="308"/>
      <c r="Z1414" s="308"/>
      <c r="AA1414" s="309">
        <f t="shared" si="1371"/>
        <v>26839911</v>
      </c>
      <c r="AB1414" s="309">
        <f t="shared" si="1372"/>
        <v>26839911</v>
      </c>
      <c r="AC1414" s="37">
        <f t="shared" si="1369"/>
        <v>1</v>
      </c>
    </row>
    <row r="1415" spans="2:29" ht="28.5" x14ac:dyDescent="0.2">
      <c r="B1415" s="97" t="s">
        <v>974</v>
      </c>
      <c r="C1415" s="98" t="s">
        <v>999</v>
      </c>
      <c r="D1415" s="308"/>
      <c r="E1415" s="291">
        <f>SUM('ADICIONES  2018'!C1415:K1415)</f>
        <v>565520</v>
      </c>
      <c r="F1415" s="308">
        <v>0</v>
      </c>
      <c r="G1415" s="308"/>
      <c r="H1415" s="308"/>
      <c r="I1415" s="308"/>
      <c r="J1415" s="308"/>
      <c r="K1415" s="292">
        <f t="shared" si="1368"/>
        <v>565520</v>
      </c>
      <c r="L1415" s="308"/>
      <c r="M1415" s="308"/>
      <c r="N1415" s="308"/>
      <c r="O1415" s="308"/>
      <c r="P1415" s="308">
        <v>0</v>
      </c>
      <c r="Q1415" s="308"/>
      <c r="R1415" s="292">
        <f t="shared" si="1370"/>
        <v>0</v>
      </c>
      <c r="S1415" s="308">
        <v>565520</v>
      </c>
      <c r="T1415" s="308"/>
      <c r="U1415" s="308"/>
      <c r="V1415" s="308"/>
      <c r="W1415" s="308"/>
      <c r="X1415" s="308"/>
      <c r="Y1415" s="308"/>
      <c r="Z1415" s="308"/>
      <c r="AA1415" s="309">
        <f t="shared" si="1371"/>
        <v>565520</v>
      </c>
      <c r="AB1415" s="309">
        <f t="shared" si="1372"/>
        <v>565520</v>
      </c>
      <c r="AC1415" s="37">
        <f t="shared" si="1369"/>
        <v>1</v>
      </c>
    </row>
    <row r="1416" spans="2:29" ht="28.5" x14ac:dyDescent="0.2">
      <c r="B1416" s="97" t="s">
        <v>974</v>
      </c>
      <c r="C1416" s="98" t="s">
        <v>999</v>
      </c>
      <c r="D1416" s="308"/>
      <c r="E1416" s="291">
        <f>SUM('ADICIONES  2018'!C1416:K1416)</f>
        <v>73280168</v>
      </c>
      <c r="F1416" s="308">
        <v>0</v>
      </c>
      <c r="G1416" s="308"/>
      <c r="H1416" s="308"/>
      <c r="I1416" s="308"/>
      <c r="J1416" s="308"/>
      <c r="K1416" s="292">
        <f t="shared" si="1368"/>
        <v>73280168</v>
      </c>
      <c r="L1416" s="308"/>
      <c r="M1416" s="308"/>
      <c r="N1416" s="308"/>
      <c r="O1416" s="308"/>
      <c r="P1416" s="308">
        <v>0</v>
      </c>
      <c r="Q1416" s="308"/>
      <c r="R1416" s="292">
        <f t="shared" si="1370"/>
        <v>0</v>
      </c>
      <c r="S1416" s="308">
        <v>73280168</v>
      </c>
      <c r="T1416" s="308"/>
      <c r="U1416" s="308"/>
      <c r="V1416" s="308"/>
      <c r="W1416" s="308"/>
      <c r="X1416" s="308"/>
      <c r="Y1416" s="308"/>
      <c r="Z1416" s="308"/>
      <c r="AA1416" s="309">
        <f t="shared" si="1371"/>
        <v>73280168</v>
      </c>
      <c r="AB1416" s="309">
        <f t="shared" si="1372"/>
        <v>73280168</v>
      </c>
      <c r="AC1416" s="37">
        <f t="shared" si="1369"/>
        <v>1</v>
      </c>
    </row>
    <row r="1417" spans="2:29" ht="28.5" x14ac:dyDescent="0.2">
      <c r="B1417" s="97" t="s">
        <v>974</v>
      </c>
      <c r="C1417" s="98" t="s">
        <v>999</v>
      </c>
      <c r="D1417" s="308"/>
      <c r="E1417" s="291">
        <f>SUM('ADICIONES  2018'!C1417:K1417)</f>
        <v>450200</v>
      </c>
      <c r="F1417" s="308">
        <v>0</v>
      </c>
      <c r="G1417" s="308"/>
      <c r="H1417" s="308"/>
      <c r="I1417" s="308"/>
      <c r="J1417" s="308"/>
      <c r="K1417" s="292">
        <f t="shared" si="1368"/>
        <v>450200</v>
      </c>
      <c r="L1417" s="308"/>
      <c r="M1417" s="308"/>
      <c r="N1417" s="308"/>
      <c r="O1417" s="308"/>
      <c r="P1417" s="308">
        <v>0</v>
      </c>
      <c r="Q1417" s="308"/>
      <c r="R1417" s="292">
        <f t="shared" si="1370"/>
        <v>0</v>
      </c>
      <c r="S1417" s="308">
        <v>450200</v>
      </c>
      <c r="T1417" s="308"/>
      <c r="U1417" s="308"/>
      <c r="V1417" s="308"/>
      <c r="W1417" s="308"/>
      <c r="X1417" s="308"/>
      <c r="Y1417" s="308"/>
      <c r="Z1417" s="308"/>
      <c r="AA1417" s="309">
        <f t="shared" si="1371"/>
        <v>450200</v>
      </c>
      <c r="AB1417" s="309">
        <f t="shared" si="1372"/>
        <v>450200</v>
      </c>
      <c r="AC1417" s="37">
        <f t="shared" si="1369"/>
        <v>1</v>
      </c>
    </row>
    <row r="1418" spans="2:29" ht="28.5" x14ac:dyDescent="0.2">
      <c r="B1418" s="97" t="s">
        <v>974</v>
      </c>
      <c r="C1418" s="98" t="s">
        <v>999</v>
      </c>
      <c r="D1418" s="308"/>
      <c r="E1418" s="291">
        <f>SUM('ADICIONES  2018'!C1418:K1418)</f>
        <v>19017544.719999999</v>
      </c>
      <c r="F1418" s="308">
        <v>0</v>
      </c>
      <c r="G1418" s="308"/>
      <c r="H1418" s="308"/>
      <c r="I1418" s="308"/>
      <c r="J1418" s="308"/>
      <c r="K1418" s="292">
        <f t="shared" si="1368"/>
        <v>19017544.719999999</v>
      </c>
      <c r="L1418" s="308"/>
      <c r="M1418" s="308"/>
      <c r="N1418" s="308"/>
      <c r="O1418" s="308"/>
      <c r="P1418" s="308">
        <v>0</v>
      </c>
      <c r="Q1418" s="308"/>
      <c r="R1418" s="292">
        <f t="shared" si="1370"/>
        <v>0</v>
      </c>
      <c r="S1418" s="308">
        <v>19017544.719999999</v>
      </c>
      <c r="T1418" s="308"/>
      <c r="U1418" s="308"/>
      <c r="V1418" s="308"/>
      <c r="W1418" s="308"/>
      <c r="X1418" s="308"/>
      <c r="Y1418" s="308"/>
      <c r="Z1418" s="308"/>
      <c r="AA1418" s="309">
        <f t="shared" si="1371"/>
        <v>19017544.719999999</v>
      </c>
      <c r="AB1418" s="309">
        <f t="shared" si="1372"/>
        <v>19017544.719999999</v>
      </c>
      <c r="AC1418" s="37">
        <f t="shared" si="1369"/>
        <v>1</v>
      </c>
    </row>
    <row r="1419" spans="2:29" ht="28.5" x14ac:dyDescent="0.2">
      <c r="B1419" s="97" t="s">
        <v>974</v>
      </c>
      <c r="C1419" s="98" t="s">
        <v>999</v>
      </c>
      <c r="D1419" s="308"/>
      <c r="E1419" s="291">
        <f>SUM('ADICIONES  2018'!C1419:K1419)</f>
        <v>193973675.47</v>
      </c>
      <c r="F1419" s="308"/>
      <c r="G1419" s="308"/>
      <c r="H1419" s="308"/>
      <c r="I1419" s="308"/>
      <c r="J1419" s="308"/>
      <c r="K1419" s="292">
        <f t="shared" si="1368"/>
        <v>193973675.47</v>
      </c>
      <c r="L1419" s="308"/>
      <c r="M1419" s="308"/>
      <c r="N1419" s="308"/>
      <c r="O1419" s="308"/>
      <c r="P1419" s="308"/>
      <c r="Q1419" s="308"/>
      <c r="R1419" s="292">
        <f t="shared" si="1370"/>
        <v>0</v>
      </c>
      <c r="S1419" s="308">
        <v>0</v>
      </c>
      <c r="T1419" s="308"/>
      <c r="U1419" s="308"/>
      <c r="V1419" s="308"/>
      <c r="W1419" s="308"/>
      <c r="X1419" s="308"/>
      <c r="Y1419" s="308"/>
      <c r="Z1419" s="308"/>
      <c r="AA1419" s="309">
        <f t="shared" si="1371"/>
        <v>0</v>
      </c>
      <c r="AB1419" s="309">
        <f t="shared" si="1372"/>
        <v>0</v>
      </c>
      <c r="AC1419" s="37">
        <f t="shared" si="1369"/>
        <v>0</v>
      </c>
    </row>
    <row r="1420" spans="2:29" ht="28.5" x14ac:dyDescent="0.2">
      <c r="B1420" s="97" t="s">
        <v>974</v>
      </c>
      <c r="C1420" s="98" t="s">
        <v>999</v>
      </c>
      <c r="D1420" s="308">
        <v>0</v>
      </c>
      <c r="E1420" s="291">
        <f>SUM('ADICIONES  2018'!C1420:K1420)</f>
        <v>209480228</v>
      </c>
      <c r="F1420" s="308">
        <v>0</v>
      </c>
      <c r="G1420" s="308"/>
      <c r="H1420" s="308"/>
      <c r="I1420" s="308"/>
      <c r="J1420" s="308"/>
      <c r="K1420" s="292">
        <f t="shared" si="1368"/>
        <v>209480228</v>
      </c>
      <c r="L1420" s="308"/>
      <c r="M1420" s="308"/>
      <c r="N1420" s="308"/>
      <c r="O1420" s="308"/>
      <c r="P1420" s="308">
        <v>0</v>
      </c>
      <c r="Q1420" s="308"/>
      <c r="R1420" s="292">
        <f t="shared" si="1370"/>
        <v>0</v>
      </c>
      <c r="S1420" s="308">
        <v>209480228</v>
      </c>
      <c r="T1420" s="308"/>
      <c r="U1420" s="308"/>
      <c r="V1420" s="308"/>
      <c r="W1420" s="308"/>
      <c r="X1420" s="308"/>
      <c r="Y1420" s="308"/>
      <c r="Z1420" s="308"/>
      <c r="AA1420" s="309">
        <f t="shared" si="1371"/>
        <v>209480228</v>
      </c>
      <c r="AB1420" s="309">
        <f t="shared" si="1372"/>
        <v>209480228</v>
      </c>
      <c r="AC1420" s="37">
        <f t="shared" si="1369"/>
        <v>1</v>
      </c>
    </row>
    <row r="1421" spans="2:29" ht="28.5" x14ac:dyDescent="0.2">
      <c r="B1421" s="97" t="s">
        <v>974</v>
      </c>
      <c r="C1421" s="98" t="s">
        <v>999</v>
      </c>
      <c r="D1421" s="308"/>
      <c r="E1421" s="291">
        <f>SUM('ADICIONES  2018'!C1421:K1421)</f>
        <v>58809389.100000001</v>
      </c>
      <c r="F1421" s="308"/>
      <c r="G1421" s="308"/>
      <c r="H1421" s="308"/>
      <c r="I1421" s="308"/>
      <c r="J1421" s="308"/>
      <c r="K1421" s="292">
        <f t="shared" si="1368"/>
        <v>58809389.100000001</v>
      </c>
      <c r="L1421" s="308"/>
      <c r="M1421" s="308"/>
      <c r="N1421" s="308"/>
      <c r="O1421" s="308"/>
      <c r="P1421" s="308"/>
      <c r="Q1421" s="308"/>
      <c r="R1421" s="292">
        <f t="shared" si="1370"/>
        <v>0</v>
      </c>
      <c r="S1421" s="308">
        <v>0</v>
      </c>
      <c r="T1421" s="308"/>
      <c r="U1421" s="308"/>
      <c r="V1421" s="308"/>
      <c r="W1421" s="308"/>
      <c r="X1421" s="308"/>
      <c r="Y1421" s="308"/>
      <c r="Z1421" s="308"/>
      <c r="AA1421" s="309">
        <f t="shared" si="1371"/>
        <v>0</v>
      </c>
      <c r="AB1421" s="309">
        <f t="shared" si="1372"/>
        <v>0</v>
      </c>
      <c r="AC1421" s="37">
        <f t="shared" si="1369"/>
        <v>0</v>
      </c>
    </row>
    <row r="1422" spans="2:29" ht="28.5" x14ac:dyDescent="0.2">
      <c r="B1422" s="97" t="s">
        <v>974</v>
      </c>
      <c r="C1422" s="98" t="s">
        <v>999</v>
      </c>
      <c r="D1422" s="308">
        <v>0</v>
      </c>
      <c r="E1422" s="291">
        <f>SUM('ADICIONES  2018'!C1422:K1422)</f>
        <v>1045242926.15</v>
      </c>
      <c r="F1422" s="308">
        <v>0</v>
      </c>
      <c r="G1422" s="308"/>
      <c r="H1422" s="308"/>
      <c r="I1422" s="308"/>
      <c r="J1422" s="308"/>
      <c r="K1422" s="292">
        <f t="shared" si="1368"/>
        <v>1045242926.15</v>
      </c>
      <c r="L1422" s="308"/>
      <c r="M1422" s="308"/>
      <c r="N1422" s="308"/>
      <c r="O1422" s="308"/>
      <c r="P1422" s="308">
        <v>0</v>
      </c>
      <c r="Q1422" s="308"/>
      <c r="R1422" s="292">
        <f t="shared" si="1370"/>
        <v>0</v>
      </c>
      <c r="S1422" s="308">
        <v>1045242926.15</v>
      </c>
      <c r="T1422" s="308"/>
      <c r="U1422" s="308"/>
      <c r="V1422" s="308"/>
      <c r="W1422" s="308"/>
      <c r="X1422" s="308"/>
      <c r="Y1422" s="308"/>
      <c r="Z1422" s="308"/>
      <c r="AA1422" s="309">
        <f t="shared" si="1371"/>
        <v>1045242926.15</v>
      </c>
      <c r="AB1422" s="309">
        <f t="shared" si="1372"/>
        <v>1045242926.15</v>
      </c>
      <c r="AC1422" s="37">
        <f t="shared" si="1369"/>
        <v>1</v>
      </c>
    </row>
    <row r="1423" spans="2:29" ht="28.5" x14ac:dyDescent="0.2">
      <c r="B1423" s="97" t="s">
        <v>974</v>
      </c>
      <c r="C1423" s="98" t="s">
        <v>999</v>
      </c>
      <c r="D1423" s="308"/>
      <c r="E1423" s="291">
        <f>SUM('ADICIONES  2018'!C1423:K1423)</f>
        <v>2700355.01</v>
      </c>
      <c r="F1423" s="308">
        <v>0</v>
      </c>
      <c r="G1423" s="308"/>
      <c r="H1423" s="308"/>
      <c r="I1423" s="308"/>
      <c r="J1423" s="308"/>
      <c r="K1423" s="292">
        <f t="shared" si="1368"/>
        <v>2700355.01</v>
      </c>
      <c r="L1423" s="308"/>
      <c r="M1423" s="308"/>
      <c r="N1423" s="308"/>
      <c r="O1423" s="308"/>
      <c r="P1423" s="308">
        <v>0</v>
      </c>
      <c r="Q1423" s="308"/>
      <c r="R1423" s="292">
        <f t="shared" si="1370"/>
        <v>0</v>
      </c>
      <c r="S1423" s="308">
        <v>2700355.01</v>
      </c>
      <c r="T1423" s="308"/>
      <c r="U1423" s="308"/>
      <c r="V1423" s="308"/>
      <c r="W1423" s="308"/>
      <c r="X1423" s="308"/>
      <c r="Y1423" s="308"/>
      <c r="Z1423" s="308"/>
      <c r="AA1423" s="309">
        <f t="shared" si="1371"/>
        <v>2700355.01</v>
      </c>
      <c r="AB1423" s="309">
        <f t="shared" si="1372"/>
        <v>2700355.01</v>
      </c>
      <c r="AC1423" s="37">
        <f t="shared" si="1369"/>
        <v>1</v>
      </c>
    </row>
    <row r="1424" spans="2:29" ht="28.5" x14ac:dyDescent="0.2">
      <c r="B1424" s="97" t="s">
        <v>974</v>
      </c>
      <c r="C1424" s="98" t="s">
        <v>999</v>
      </c>
      <c r="D1424" s="308">
        <v>0</v>
      </c>
      <c r="E1424" s="291">
        <f>SUM('ADICIONES  2018'!C1424:K1424)</f>
        <v>14850687</v>
      </c>
      <c r="F1424" s="308">
        <v>0</v>
      </c>
      <c r="G1424" s="308"/>
      <c r="H1424" s="308"/>
      <c r="I1424" s="308"/>
      <c r="J1424" s="308"/>
      <c r="K1424" s="292">
        <f t="shared" si="1368"/>
        <v>14850687</v>
      </c>
      <c r="L1424" s="308"/>
      <c r="M1424" s="308"/>
      <c r="N1424" s="308"/>
      <c r="O1424" s="308"/>
      <c r="P1424" s="308">
        <v>0</v>
      </c>
      <c r="Q1424" s="308"/>
      <c r="R1424" s="292">
        <f t="shared" si="1370"/>
        <v>0</v>
      </c>
      <c r="S1424" s="308">
        <v>14850687</v>
      </c>
      <c r="T1424" s="308"/>
      <c r="U1424" s="308"/>
      <c r="V1424" s="308"/>
      <c r="W1424" s="308"/>
      <c r="X1424" s="308"/>
      <c r="Y1424" s="308"/>
      <c r="Z1424" s="308"/>
      <c r="AA1424" s="309">
        <f t="shared" si="1371"/>
        <v>14850687</v>
      </c>
      <c r="AB1424" s="309">
        <f t="shared" si="1372"/>
        <v>14850687</v>
      </c>
      <c r="AC1424" s="37">
        <f t="shared" si="1369"/>
        <v>1</v>
      </c>
    </row>
    <row r="1425" spans="2:29" ht="28.5" x14ac:dyDescent="0.2">
      <c r="B1425" s="97" t="s">
        <v>974</v>
      </c>
      <c r="C1425" s="98" t="s">
        <v>999</v>
      </c>
      <c r="D1425" s="308">
        <v>0</v>
      </c>
      <c r="E1425" s="291">
        <f>SUM('ADICIONES  2018'!C1425:K1425)</f>
        <v>14564567.73</v>
      </c>
      <c r="F1425" s="308">
        <v>0</v>
      </c>
      <c r="G1425" s="308"/>
      <c r="H1425" s="308"/>
      <c r="I1425" s="308"/>
      <c r="J1425" s="308"/>
      <c r="K1425" s="292">
        <f t="shared" si="1368"/>
        <v>14564567.73</v>
      </c>
      <c r="L1425" s="308"/>
      <c r="M1425" s="308"/>
      <c r="N1425" s="308"/>
      <c r="O1425" s="308"/>
      <c r="P1425" s="308">
        <v>0</v>
      </c>
      <c r="Q1425" s="308"/>
      <c r="R1425" s="292">
        <f t="shared" si="1370"/>
        <v>0</v>
      </c>
      <c r="S1425" s="308">
        <v>14564567.73</v>
      </c>
      <c r="T1425" s="308"/>
      <c r="U1425" s="308"/>
      <c r="V1425" s="308"/>
      <c r="W1425" s="308"/>
      <c r="X1425" s="308"/>
      <c r="Y1425" s="308"/>
      <c r="Z1425" s="308"/>
      <c r="AA1425" s="309">
        <f t="shared" si="1371"/>
        <v>14564567.73</v>
      </c>
      <c r="AB1425" s="309">
        <f t="shared" si="1372"/>
        <v>14564567.73</v>
      </c>
      <c r="AC1425" s="37">
        <f t="shared" si="1369"/>
        <v>1</v>
      </c>
    </row>
    <row r="1426" spans="2:29" ht="28.5" x14ac:dyDescent="0.2">
      <c r="B1426" s="97" t="s">
        <v>974</v>
      </c>
      <c r="C1426" s="98" t="s">
        <v>999</v>
      </c>
      <c r="D1426" s="308"/>
      <c r="E1426" s="291">
        <f>SUM('ADICIONES  2018'!C1426:K1426)</f>
        <v>50100000</v>
      </c>
      <c r="F1426" s="308">
        <v>0</v>
      </c>
      <c r="G1426" s="308"/>
      <c r="H1426" s="308"/>
      <c r="I1426" s="308"/>
      <c r="J1426" s="308"/>
      <c r="K1426" s="292">
        <f t="shared" si="1368"/>
        <v>50100000</v>
      </c>
      <c r="L1426" s="308"/>
      <c r="M1426" s="308"/>
      <c r="N1426" s="308"/>
      <c r="O1426" s="308"/>
      <c r="P1426" s="308">
        <v>0</v>
      </c>
      <c r="Q1426" s="308"/>
      <c r="R1426" s="292">
        <f t="shared" si="1370"/>
        <v>0</v>
      </c>
      <c r="S1426" s="308">
        <v>50100000</v>
      </c>
      <c r="T1426" s="308"/>
      <c r="U1426" s="308"/>
      <c r="V1426" s="308"/>
      <c r="W1426" s="308"/>
      <c r="X1426" s="308"/>
      <c r="Y1426" s="308"/>
      <c r="Z1426" s="308"/>
      <c r="AA1426" s="309">
        <f t="shared" si="1371"/>
        <v>50100000</v>
      </c>
      <c r="AB1426" s="309">
        <f t="shared" si="1372"/>
        <v>50100000</v>
      </c>
      <c r="AC1426" s="37">
        <f t="shared" si="1369"/>
        <v>1</v>
      </c>
    </row>
    <row r="1427" spans="2:29" ht="28.5" x14ac:dyDescent="0.2">
      <c r="B1427" s="97" t="s">
        <v>974</v>
      </c>
      <c r="C1427" s="98" t="s">
        <v>999</v>
      </c>
      <c r="D1427" s="308"/>
      <c r="E1427" s="291">
        <f>SUM('ADICIONES  2018'!C1427:K1427)</f>
        <v>19900000</v>
      </c>
      <c r="F1427" s="308"/>
      <c r="G1427" s="308"/>
      <c r="H1427" s="308"/>
      <c r="I1427" s="308"/>
      <c r="J1427" s="308"/>
      <c r="K1427" s="292">
        <f t="shared" si="1368"/>
        <v>19900000</v>
      </c>
      <c r="L1427" s="308"/>
      <c r="M1427" s="308"/>
      <c r="N1427" s="308"/>
      <c r="O1427" s="308"/>
      <c r="P1427" s="308"/>
      <c r="Q1427" s="308"/>
      <c r="R1427" s="292">
        <f t="shared" si="1370"/>
        <v>0</v>
      </c>
      <c r="S1427" s="308">
        <v>0</v>
      </c>
      <c r="T1427" s="308"/>
      <c r="U1427" s="308"/>
      <c r="V1427" s="308"/>
      <c r="W1427" s="308"/>
      <c r="X1427" s="308"/>
      <c r="Y1427" s="308"/>
      <c r="Z1427" s="308"/>
      <c r="AA1427" s="309">
        <f t="shared" si="1371"/>
        <v>0</v>
      </c>
      <c r="AB1427" s="309">
        <f t="shared" si="1372"/>
        <v>0</v>
      </c>
      <c r="AC1427" s="37">
        <f t="shared" si="1369"/>
        <v>0</v>
      </c>
    </row>
    <row r="1428" spans="2:29" ht="28.5" x14ac:dyDescent="0.2">
      <c r="B1428" s="97" t="s">
        <v>974</v>
      </c>
      <c r="C1428" s="98" t="s">
        <v>999</v>
      </c>
      <c r="D1428" s="308">
        <v>0</v>
      </c>
      <c r="E1428" s="291">
        <f>SUM('ADICIONES  2018'!C1428:K1428)</f>
        <v>675000</v>
      </c>
      <c r="F1428" s="308">
        <v>0</v>
      </c>
      <c r="G1428" s="308"/>
      <c r="H1428" s="308"/>
      <c r="I1428" s="308"/>
      <c r="J1428" s="308"/>
      <c r="K1428" s="292">
        <f t="shared" si="1368"/>
        <v>675000</v>
      </c>
      <c r="L1428" s="308"/>
      <c r="M1428" s="308"/>
      <c r="N1428" s="308"/>
      <c r="O1428" s="308"/>
      <c r="P1428" s="308">
        <v>0</v>
      </c>
      <c r="Q1428" s="308"/>
      <c r="R1428" s="292">
        <f t="shared" si="1370"/>
        <v>0</v>
      </c>
      <c r="S1428" s="308">
        <v>675000</v>
      </c>
      <c r="T1428" s="308"/>
      <c r="U1428" s="308"/>
      <c r="V1428" s="308"/>
      <c r="W1428" s="308"/>
      <c r="X1428" s="308"/>
      <c r="Y1428" s="308"/>
      <c r="Z1428" s="308"/>
      <c r="AA1428" s="309">
        <f t="shared" si="1371"/>
        <v>675000</v>
      </c>
      <c r="AB1428" s="309">
        <f t="shared" si="1372"/>
        <v>675000</v>
      </c>
      <c r="AC1428" s="37">
        <f t="shared" si="1369"/>
        <v>1</v>
      </c>
    </row>
    <row r="1429" spans="2:29" ht="28.5" x14ac:dyDescent="0.2">
      <c r="B1429" s="97" t="s">
        <v>974</v>
      </c>
      <c r="C1429" s="98" t="s">
        <v>999</v>
      </c>
      <c r="D1429" s="308"/>
      <c r="E1429" s="291">
        <f>SUM('ADICIONES  2018'!C1429:K1429)</f>
        <v>16500000</v>
      </c>
      <c r="F1429" s="308">
        <v>0</v>
      </c>
      <c r="G1429" s="308"/>
      <c r="H1429" s="308"/>
      <c r="I1429" s="308"/>
      <c r="J1429" s="308"/>
      <c r="K1429" s="292">
        <f t="shared" si="1368"/>
        <v>16500000</v>
      </c>
      <c r="L1429" s="308"/>
      <c r="M1429" s="308"/>
      <c r="N1429" s="308"/>
      <c r="O1429" s="308"/>
      <c r="P1429" s="308">
        <v>0</v>
      </c>
      <c r="Q1429" s="308"/>
      <c r="R1429" s="292">
        <f t="shared" si="1370"/>
        <v>0</v>
      </c>
      <c r="S1429" s="308">
        <v>16500000</v>
      </c>
      <c r="T1429" s="308"/>
      <c r="U1429" s="308"/>
      <c r="V1429" s="308"/>
      <c r="W1429" s="308"/>
      <c r="X1429" s="308"/>
      <c r="Y1429" s="308"/>
      <c r="Z1429" s="308"/>
      <c r="AA1429" s="309">
        <f t="shared" si="1371"/>
        <v>16500000</v>
      </c>
      <c r="AB1429" s="309">
        <f t="shared" si="1372"/>
        <v>16500000</v>
      </c>
      <c r="AC1429" s="37">
        <f t="shared" si="1369"/>
        <v>1</v>
      </c>
    </row>
    <row r="1430" spans="2:29" ht="28.5" x14ac:dyDescent="0.2">
      <c r="B1430" s="97" t="s">
        <v>974</v>
      </c>
      <c r="C1430" s="98" t="s">
        <v>999</v>
      </c>
      <c r="D1430" s="308">
        <v>0</v>
      </c>
      <c r="E1430" s="291">
        <f>SUM('ADICIONES  2018'!C1430:K1430)</f>
        <v>213244501.06999999</v>
      </c>
      <c r="F1430" s="308">
        <v>0</v>
      </c>
      <c r="G1430" s="308"/>
      <c r="H1430" s="308"/>
      <c r="I1430" s="308"/>
      <c r="J1430" s="308"/>
      <c r="K1430" s="292">
        <f t="shared" si="1368"/>
        <v>213244501.06999999</v>
      </c>
      <c r="L1430" s="308"/>
      <c r="M1430" s="308"/>
      <c r="N1430" s="308"/>
      <c r="O1430" s="308"/>
      <c r="P1430" s="308">
        <v>0</v>
      </c>
      <c r="Q1430" s="308"/>
      <c r="R1430" s="292">
        <f t="shared" si="1370"/>
        <v>0</v>
      </c>
      <c r="S1430" s="308">
        <v>213244501.06999999</v>
      </c>
      <c r="T1430" s="308"/>
      <c r="U1430" s="308"/>
      <c r="V1430" s="308"/>
      <c r="W1430" s="308"/>
      <c r="X1430" s="308"/>
      <c r="Y1430" s="308"/>
      <c r="Z1430" s="308"/>
      <c r="AA1430" s="309">
        <f t="shared" si="1371"/>
        <v>213244501.06999999</v>
      </c>
      <c r="AB1430" s="309">
        <f t="shared" si="1372"/>
        <v>213244501.06999999</v>
      </c>
      <c r="AC1430" s="37">
        <f t="shared" si="1369"/>
        <v>1</v>
      </c>
    </row>
    <row r="1431" spans="2:29" ht="28.5" x14ac:dyDescent="0.2">
      <c r="B1431" s="97" t="s">
        <v>974</v>
      </c>
      <c r="C1431" s="98" t="s">
        <v>999</v>
      </c>
      <c r="D1431" s="308"/>
      <c r="E1431" s="291">
        <f>SUM('ADICIONES  2018'!C1431:K1431)</f>
        <v>4132604</v>
      </c>
      <c r="F1431" s="308">
        <v>0</v>
      </c>
      <c r="G1431" s="308"/>
      <c r="H1431" s="308"/>
      <c r="I1431" s="308"/>
      <c r="J1431" s="308"/>
      <c r="K1431" s="292">
        <f t="shared" si="1368"/>
        <v>4132604</v>
      </c>
      <c r="L1431" s="308"/>
      <c r="M1431" s="308"/>
      <c r="N1431" s="308"/>
      <c r="O1431" s="308"/>
      <c r="P1431" s="308">
        <v>0</v>
      </c>
      <c r="Q1431" s="308"/>
      <c r="R1431" s="292">
        <f t="shared" si="1370"/>
        <v>0</v>
      </c>
      <c r="S1431" s="308">
        <v>4132604</v>
      </c>
      <c r="T1431" s="308"/>
      <c r="U1431" s="308"/>
      <c r="V1431" s="308"/>
      <c r="W1431" s="308"/>
      <c r="X1431" s="308"/>
      <c r="Y1431" s="308"/>
      <c r="Z1431" s="308"/>
      <c r="AA1431" s="309">
        <f t="shared" si="1371"/>
        <v>4132604</v>
      </c>
      <c r="AB1431" s="309">
        <f t="shared" si="1372"/>
        <v>4132604</v>
      </c>
      <c r="AC1431" s="37">
        <f t="shared" si="1369"/>
        <v>1</v>
      </c>
    </row>
    <row r="1432" spans="2:29" ht="28.5" x14ac:dyDescent="0.2">
      <c r="B1432" s="97" t="s">
        <v>974</v>
      </c>
      <c r="C1432" s="98" t="s">
        <v>999</v>
      </c>
      <c r="D1432" s="308">
        <v>0</v>
      </c>
      <c r="E1432" s="291">
        <f>SUM('ADICIONES  2018'!C1432:K1432)</f>
        <v>16042395055.559999</v>
      </c>
      <c r="F1432" s="308">
        <v>0</v>
      </c>
      <c r="G1432" s="308"/>
      <c r="H1432" s="308"/>
      <c r="I1432" s="308"/>
      <c r="J1432" s="308"/>
      <c r="K1432" s="292">
        <f t="shared" si="1368"/>
        <v>16042395055.559999</v>
      </c>
      <c r="L1432" s="308"/>
      <c r="M1432" s="308"/>
      <c r="N1432" s="308"/>
      <c r="O1432" s="308"/>
      <c r="P1432" s="308">
        <v>16042395055.559999</v>
      </c>
      <c r="Q1432" s="308"/>
      <c r="R1432" s="292">
        <f t="shared" si="1370"/>
        <v>16042395055.559999</v>
      </c>
      <c r="S1432" s="308">
        <v>0</v>
      </c>
      <c r="T1432" s="308"/>
      <c r="U1432" s="308"/>
      <c r="V1432" s="308"/>
      <c r="W1432" s="308"/>
      <c r="X1432" s="308"/>
      <c r="Y1432" s="308"/>
      <c r="Z1432" s="308"/>
      <c r="AA1432" s="309">
        <f t="shared" si="1371"/>
        <v>0</v>
      </c>
      <c r="AB1432" s="309">
        <f t="shared" si="1372"/>
        <v>16042395055.559999</v>
      </c>
      <c r="AC1432" s="37">
        <f t="shared" si="1369"/>
        <v>1</v>
      </c>
    </row>
    <row r="1433" spans="2:29" ht="28.5" x14ac:dyDescent="0.2">
      <c r="B1433" s="97" t="s">
        <v>974</v>
      </c>
      <c r="C1433" s="98" t="s">
        <v>999</v>
      </c>
      <c r="D1433" s="308">
        <v>0</v>
      </c>
      <c r="E1433" s="291">
        <f>SUM('ADICIONES  2018'!C1433:K1433)</f>
        <v>800000000</v>
      </c>
      <c r="F1433" s="308">
        <v>0</v>
      </c>
      <c r="G1433" s="308"/>
      <c r="H1433" s="308"/>
      <c r="I1433" s="308"/>
      <c r="J1433" s="308"/>
      <c r="K1433" s="292">
        <f t="shared" si="1368"/>
        <v>800000000</v>
      </c>
      <c r="L1433" s="308"/>
      <c r="M1433" s="308"/>
      <c r="N1433" s="308"/>
      <c r="O1433" s="308"/>
      <c r="P1433" s="308">
        <v>0</v>
      </c>
      <c r="Q1433" s="308"/>
      <c r="R1433" s="292">
        <f t="shared" si="1370"/>
        <v>0</v>
      </c>
      <c r="S1433" s="308">
        <v>800000000</v>
      </c>
      <c r="T1433" s="308"/>
      <c r="U1433" s="308"/>
      <c r="V1433" s="308"/>
      <c r="W1433" s="308"/>
      <c r="X1433" s="308"/>
      <c r="Y1433" s="308"/>
      <c r="Z1433" s="308"/>
      <c r="AA1433" s="309">
        <f t="shared" si="1371"/>
        <v>800000000</v>
      </c>
      <c r="AB1433" s="309">
        <f t="shared" si="1372"/>
        <v>800000000</v>
      </c>
      <c r="AC1433" s="37">
        <f t="shared" si="1369"/>
        <v>1</v>
      </c>
    </row>
    <row r="1434" spans="2:29" ht="28.5" x14ac:dyDescent="0.2">
      <c r="B1434" s="97" t="s">
        <v>974</v>
      </c>
      <c r="C1434" s="98" t="s">
        <v>999</v>
      </c>
      <c r="D1434" s="308"/>
      <c r="E1434" s="291">
        <f>SUM('ADICIONES  2018'!C1434:K1434)</f>
        <v>34580604</v>
      </c>
      <c r="F1434" s="308">
        <v>0</v>
      </c>
      <c r="G1434" s="308"/>
      <c r="H1434" s="308"/>
      <c r="I1434" s="308"/>
      <c r="J1434" s="308"/>
      <c r="K1434" s="292">
        <f t="shared" si="1368"/>
        <v>34580604</v>
      </c>
      <c r="L1434" s="308"/>
      <c r="M1434" s="308"/>
      <c r="N1434" s="308"/>
      <c r="O1434" s="308"/>
      <c r="P1434" s="308">
        <v>0</v>
      </c>
      <c r="Q1434" s="308"/>
      <c r="R1434" s="292">
        <f t="shared" si="1370"/>
        <v>0</v>
      </c>
      <c r="S1434" s="308">
        <v>34580604</v>
      </c>
      <c r="T1434" s="308"/>
      <c r="U1434" s="308"/>
      <c r="V1434" s="308"/>
      <c r="W1434" s="308"/>
      <c r="X1434" s="308"/>
      <c r="Y1434" s="308"/>
      <c r="Z1434" s="308"/>
      <c r="AA1434" s="309">
        <f t="shared" si="1371"/>
        <v>34580604</v>
      </c>
      <c r="AB1434" s="309">
        <f t="shared" si="1372"/>
        <v>34580604</v>
      </c>
      <c r="AC1434" s="37">
        <f t="shared" si="1369"/>
        <v>1</v>
      </c>
    </row>
    <row r="1435" spans="2:29" ht="28.5" x14ac:dyDescent="0.2">
      <c r="B1435" s="97" t="s">
        <v>974</v>
      </c>
      <c r="C1435" s="98" t="s">
        <v>999</v>
      </c>
      <c r="D1435" s="308"/>
      <c r="E1435" s="291">
        <f>SUM('ADICIONES  2018'!C1435:K1435)</f>
        <v>404629000</v>
      </c>
      <c r="F1435" s="308">
        <v>0</v>
      </c>
      <c r="G1435" s="308"/>
      <c r="H1435" s="308"/>
      <c r="I1435" s="308"/>
      <c r="J1435" s="308"/>
      <c r="K1435" s="292">
        <f t="shared" si="1368"/>
        <v>404629000</v>
      </c>
      <c r="L1435" s="308"/>
      <c r="M1435" s="308"/>
      <c r="N1435" s="308"/>
      <c r="O1435" s="308"/>
      <c r="P1435" s="308">
        <v>0</v>
      </c>
      <c r="Q1435" s="308"/>
      <c r="R1435" s="292">
        <f t="shared" si="1370"/>
        <v>0</v>
      </c>
      <c r="S1435" s="308">
        <v>404629000</v>
      </c>
      <c r="T1435" s="308"/>
      <c r="U1435" s="308"/>
      <c r="V1435" s="308"/>
      <c r="W1435" s="308"/>
      <c r="X1435" s="308"/>
      <c r="Y1435" s="308"/>
      <c r="Z1435" s="308"/>
      <c r="AA1435" s="309">
        <f t="shared" si="1371"/>
        <v>404629000</v>
      </c>
      <c r="AB1435" s="309">
        <f t="shared" si="1372"/>
        <v>404629000</v>
      </c>
      <c r="AC1435" s="37">
        <f t="shared" si="1369"/>
        <v>1</v>
      </c>
    </row>
    <row r="1436" spans="2:29" ht="28.5" x14ac:dyDescent="0.2">
      <c r="B1436" s="97" t="s">
        <v>974</v>
      </c>
      <c r="C1436" s="98" t="s">
        <v>999</v>
      </c>
      <c r="D1436" s="308"/>
      <c r="E1436" s="291">
        <f>SUM('ADICIONES  2018'!C1436:K1436)</f>
        <v>15000000000</v>
      </c>
      <c r="F1436" s="308">
        <v>0</v>
      </c>
      <c r="G1436" s="308"/>
      <c r="H1436" s="308"/>
      <c r="I1436" s="308"/>
      <c r="J1436" s="308"/>
      <c r="K1436" s="292">
        <f t="shared" si="1368"/>
        <v>15000000000</v>
      </c>
      <c r="L1436" s="308"/>
      <c r="M1436" s="308"/>
      <c r="N1436" s="308"/>
      <c r="O1436" s="308"/>
      <c r="P1436" s="308">
        <v>0</v>
      </c>
      <c r="Q1436" s="308"/>
      <c r="R1436" s="292">
        <f t="shared" si="1370"/>
        <v>0</v>
      </c>
      <c r="S1436" s="308">
        <v>15000000000</v>
      </c>
      <c r="T1436" s="308"/>
      <c r="U1436" s="308"/>
      <c r="V1436" s="308"/>
      <c r="W1436" s="308"/>
      <c r="X1436" s="308"/>
      <c r="Y1436" s="308"/>
      <c r="Z1436" s="308"/>
      <c r="AA1436" s="309">
        <f t="shared" si="1371"/>
        <v>15000000000</v>
      </c>
      <c r="AB1436" s="309">
        <f t="shared" si="1372"/>
        <v>15000000000</v>
      </c>
      <c r="AC1436" s="37">
        <f t="shared" si="1369"/>
        <v>1</v>
      </c>
    </row>
    <row r="1437" spans="2:29" ht="28.5" x14ac:dyDescent="0.2">
      <c r="B1437" s="97" t="s">
        <v>974</v>
      </c>
      <c r="C1437" s="98" t="s">
        <v>999</v>
      </c>
      <c r="D1437" s="308"/>
      <c r="E1437" s="291">
        <f>SUM('ADICIONES  2018'!C1437:K1437)</f>
        <v>36050036.729999997</v>
      </c>
      <c r="F1437" s="308">
        <v>0</v>
      </c>
      <c r="G1437" s="308"/>
      <c r="H1437" s="308"/>
      <c r="I1437" s="308"/>
      <c r="J1437" s="308"/>
      <c r="K1437" s="292">
        <f t="shared" si="1368"/>
        <v>36050036.729999997</v>
      </c>
      <c r="L1437" s="308"/>
      <c r="M1437" s="308"/>
      <c r="N1437" s="308"/>
      <c r="O1437" s="308"/>
      <c r="P1437" s="308">
        <v>0</v>
      </c>
      <c r="Q1437" s="308"/>
      <c r="R1437" s="292">
        <f t="shared" si="1370"/>
        <v>0</v>
      </c>
      <c r="S1437" s="308">
        <v>36050036.729999997</v>
      </c>
      <c r="T1437" s="308"/>
      <c r="U1437" s="308"/>
      <c r="V1437" s="308"/>
      <c r="W1437" s="308"/>
      <c r="X1437" s="308"/>
      <c r="Y1437" s="308"/>
      <c r="Z1437" s="308"/>
      <c r="AA1437" s="309">
        <f t="shared" si="1371"/>
        <v>36050036.729999997</v>
      </c>
      <c r="AB1437" s="309">
        <f t="shared" si="1372"/>
        <v>36050036.729999997</v>
      </c>
      <c r="AC1437" s="37">
        <f t="shared" si="1369"/>
        <v>1</v>
      </c>
    </row>
    <row r="1438" spans="2:29" ht="28.5" x14ac:dyDescent="0.2">
      <c r="B1438" s="97" t="s">
        <v>974</v>
      </c>
      <c r="C1438" s="98" t="s">
        <v>999</v>
      </c>
      <c r="D1438" s="308"/>
      <c r="E1438" s="291">
        <f>SUM('ADICIONES  2018'!C1438:K1438)</f>
        <v>4102411150</v>
      </c>
      <c r="F1438" s="308">
        <v>0</v>
      </c>
      <c r="G1438" s="308"/>
      <c r="H1438" s="308"/>
      <c r="I1438" s="308"/>
      <c r="J1438" s="308"/>
      <c r="K1438" s="292">
        <f t="shared" si="1368"/>
        <v>4102411150</v>
      </c>
      <c r="L1438" s="308"/>
      <c r="M1438" s="308"/>
      <c r="N1438" s="308"/>
      <c r="O1438" s="308">
        <v>1519482520.9300001</v>
      </c>
      <c r="P1438" s="308">
        <v>0</v>
      </c>
      <c r="Q1438" s="308"/>
      <c r="R1438" s="292">
        <f t="shared" si="1370"/>
        <v>1519482520.9300001</v>
      </c>
      <c r="S1438" s="308">
        <v>2621624502</v>
      </c>
      <c r="T1438" s="308"/>
      <c r="U1438" s="308"/>
      <c r="V1438" s="308"/>
      <c r="W1438" s="308"/>
      <c r="X1438" s="308"/>
      <c r="Y1438" s="308"/>
      <c r="Z1438" s="308"/>
      <c r="AA1438" s="309">
        <f t="shared" si="1371"/>
        <v>2621624502</v>
      </c>
      <c r="AB1438" s="309">
        <f t="shared" si="1372"/>
        <v>4141107022.9300003</v>
      </c>
      <c r="AC1438" s="37">
        <f t="shared" si="1369"/>
        <v>1.0094324706898283</v>
      </c>
    </row>
    <row r="1439" spans="2:29" hidden="1" x14ac:dyDescent="0.2">
      <c r="B1439" s="97" t="s">
        <v>1801</v>
      </c>
      <c r="C1439" s="98" t="s">
        <v>1002</v>
      </c>
      <c r="D1439" s="308">
        <v>0</v>
      </c>
      <c r="E1439" s="291">
        <f>SUM('ADICIONES  2018'!C1439:K1439)</f>
        <v>0</v>
      </c>
      <c r="F1439" s="308">
        <v>0</v>
      </c>
      <c r="G1439" s="308"/>
      <c r="H1439" s="308"/>
      <c r="I1439" s="308"/>
      <c r="J1439" s="308"/>
      <c r="K1439" s="292">
        <f t="shared" si="1368"/>
        <v>0</v>
      </c>
      <c r="L1439" s="308"/>
      <c r="M1439" s="308"/>
      <c r="N1439" s="308"/>
      <c r="O1439" s="308"/>
      <c r="P1439" s="308">
        <v>0</v>
      </c>
      <c r="Q1439" s="308"/>
      <c r="R1439" s="292">
        <f t="shared" si="1370"/>
        <v>0</v>
      </c>
      <c r="S1439" s="308">
        <v>0</v>
      </c>
      <c r="T1439" s="308"/>
      <c r="U1439" s="308"/>
      <c r="V1439" s="308"/>
      <c r="W1439" s="308"/>
      <c r="X1439" s="308"/>
      <c r="Y1439" s="308"/>
      <c r="Z1439" s="308"/>
      <c r="AA1439" s="309">
        <f t="shared" si="1371"/>
        <v>0</v>
      </c>
      <c r="AB1439" s="309">
        <f t="shared" si="1372"/>
        <v>0</v>
      </c>
      <c r="AC1439" s="37" t="e">
        <f t="shared" si="1369"/>
        <v>#DIV/0!</v>
      </c>
    </row>
    <row r="1440" spans="2:29" hidden="1" x14ac:dyDescent="0.2">
      <c r="B1440" s="97" t="s">
        <v>1802</v>
      </c>
      <c r="C1440" s="98" t="s">
        <v>1773</v>
      </c>
      <c r="D1440" s="308">
        <v>0</v>
      </c>
      <c r="E1440" s="291">
        <f>SUM('ADICIONES  2018'!C1440:K1440)</f>
        <v>0</v>
      </c>
      <c r="F1440" s="308">
        <v>0</v>
      </c>
      <c r="G1440" s="308"/>
      <c r="H1440" s="308"/>
      <c r="I1440" s="308"/>
      <c r="J1440" s="308"/>
      <c r="K1440" s="292">
        <f t="shared" si="1368"/>
        <v>0</v>
      </c>
      <c r="L1440" s="308"/>
      <c r="M1440" s="308"/>
      <c r="N1440" s="308"/>
      <c r="O1440" s="308"/>
      <c r="P1440" s="308">
        <v>0</v>
      </c>
      <c r="Q1440" s="308"/>
      <c r="R1440" s="292">
        <f t="shared" si="1370"/>
        <v>0</v>
      </c>
      <c r="S1440" s="308">
        <v>0</v>
      </c>
      <c r="T1440" s="308"/>
      <c r="U1440" s="308"/>
      <c r="V1440" s="308"/>
      <c r="W1440" s="308"/>
      <c r="X1440" s="308"/>
      <c r="Y1440" s="308"/>
      <c r="Z1440" s="308"/>
      <c r="AA1440" s="309">
        <f t="shared" si="1371"/>
        <v>0</v>
      </c>
      <c r="AB1440" s="309">
        <f t="shared" si="1372"/>
        <v>0</v>
      </c>
      <c r="AC1440" s="37" t="e">
        <f t="shared" si="1369"/>
        <v>#DIV/0!</v>
      </c>
    </row>
    <row r="1441" spans="1:29" ht="28.5" hidden="1" x14ac:dyDescent="0.2">
      <c r="B1441" s="97" t="s">
        <v>1803</v>
      </c>
      <c r="C1441" s="98" t="s">
        <v>1804</v>
      </c>
      <c r="D1441" s="308">
        <v>0</v>
      </c>
      <c r="E1441" s="291">
        <f>SUM('ADICIONES  2018'!C1441:K1441)</f>
        <v>0</v>
      </c>
      <c r="F1441" s="308">
        <v>0</v>
      </c>
      <c r="G1441" s="308"/>
      <c r="H1441" s="308"/>
      <c r="I1441" s="308"/>
      <c r="J1441" s="308"/>
      <c r="K1441" s="292">
        <f t="shared" si="1368"/>
        <v>0</v>
      </c>
      <c r="L1441" s="308"/>
      <c r="M1441" s="308"/>
      <c r="N1441" s="308"/>
      <c r="O1441" s="308"/>
      <c r="P1441" s="308">
        <v>0</v>
      </c>
      <c r="Q1441" s="308"/>
      <c r="R1441" s="292">
        <f t="shared" si="1370"/>
        <v>0</v>
      </c>
      <c r="S1441" s="308">
        <v>0</v>
      </c>
      <c r="T1441" s="308"/>
      <c r="U1441" s="308"/>
      <c r="V1441" s="308"/>
      <c r="W1441" s="308"/>
      <c r="X1441" s="308"/>
      <c r="Y1441" s="308"/>
      <c r="Z1441" s="308"/>
      <c r="AA1441" s="309">
        <f t="shared" si="1371"/>
        <v>0</v>
      </c>
      <c r="AB1441" s="309">
        <f t="shared" si="1372"/>
        <v>0</v>
      </c>
      <c r="AC1441" s="37" t="e">
        <f t="shared" si="1369"/>
        <v>#DIV/0!</v>
      </c>
    </row>
    <row r="1442" spans="1:29" s="5" customFormat="1" ht="30" hidden="1" x14ac:dyDescent="0.2">
      <c r="A1442" s="159"/>
      <c r="B1442" s="99" t="s">
        <v>976</v>
      </c>
      <c r="C1442" s="100" t="s">
        <v>1805</v>
      </c>
      <c r="D1442" s="307">
        <v>0</v>
      </c>
      <c r="E1442" s="106">
        <f>SUM('ADICIONES  2018'!C1442:K1442)</f>
        <v>0</v>
      </c>
      <c r="F1442" s="307"/>
      <c r="G1442" s="307"/>
      <c r="H1442" s="307"/>
      <c r="I1442" s="307"/>
      <c r="J1442" s="307"/>
      <c r="K1442" s="296">
        <f t="shared" si="1368"/>
        <v>0</v>
      </c>
      <c r="L1442" s="307"/>
      <c r="M1442" s="307"/>
      <c r="N1442" s="307"/>
      <c r="O1442" s="307"/>
      <c r="P1442" s="307"/>
      <c r="Q1442" s="307"/>
      <c r="R1442" s="292">
        <f t="shared" si="1370"/>
        <v>0</v>
      </c>
      <c r="S1442" s="308">
        <v>0</v>
      </c>
      <c r="T1442" s="307"/>
      <c r="U1442" s="307"/>
      <c r="V1442" s="307"/>
      <c r="W1442" s="307"/>
      <c r="X1442" s="307"/>
      <c r="Y1442" s="307"/>
      <c r="Z1442" s="307"/>
      <c r="AA1442" s="309">
        <f t="shared" si="1371"/>
        <v>0</v>
      </c>
      <c r="AB1442" s="309">
        <f t="shared" si="1372"/>
        <v>0</v>
      </c>
      <c r="AC1442" s="37">
        <v>0</v>
      </c>
    </row>
    <row r="1443" spans="1:29" s="5" customFormat="1" ht="28.5" x14ac:dyDescent="0.2">
      <c r="A1443" s="159"/>
      <c r="B1443" s="97" t="s">
        <v>976</v>
      </c>
      <c r="C1443" s="98" t="s">
        <v>1010</v>
      </c>
      <c r="D1443" s="307"/>
      <c r="E1443" s="291">
        <f>SUM('ADICIONES  2018'!C1443:K1443)</f>
        <v>1071106097.6900001</v>
      </c>
      <c r="F1443" s="308">
        <v>0</v>
      </c>
      <c r="G1443" s="307"/>
      <c r="H1443" s="307"/>
      <c r="I1443" s="307"/>
      <c r="J1443" s="307"/>
      <c r="K1443" s="296">
        <f t="shared" si="1368"/>
        <v>1071106097.6900001</v>
      </c>
      <c r="L1443" s="307"/>
      <c r="M1443" s="307"/>
      <c r="N1443" s="307"/>
      <c r="O1443" s="307"/>
      <c r="P1443" s="307"/>
      <c r="Q1443" s="307"/>
      <c r="R1443" s="292">
        <f t="shared" si="1370"/>
        <v>0</v>
      </c>
      <c r="S1443" s="308">
        <v>1071106097.6900001</v>
      </c>
      <c r="T1443" s="307"/>
      <c r="U1443" s="307"/>
      <c r="V1443" s="307"/>
      <c r="W1443" s="307"/>
      <c r="X1443" s="307"/>
      <c r="Y1443" s="307"/>
      <c r="Z1443" s="307"/>
      <c r="AA1443" s="309">
        <f t="shared" si="1371"/>
        <v>1071106097.6900001</v>
      </c>
      <c r="AB1443" s="309">
        <f t="shared" si="1372"/>
        <v>1071106097.6900001</v>
      </c>
      <c r="AC1443" s="37">
        <f t="shared" si="1369"/>
        <v>1</v>
      </c>
    </row>
    <row r="1444" spans="1:29" ht="28.5" x14ac:dyDescent="0.2">
      <c r="B1444" s="97" t="s">
        <v>976</v>
      </c>
      <c r="C1444" s="98" t="s">
        <v>1010</v>
      </c>
      <c r="D1444" s="308">
        <v>0</v>
      </c>
      <c r="E1444" s="291">
        <f>SUM('ADICIONES  2018'!C1444:K1444)</f>
        <v>43564057</v>
      </c>
      <c r="F1444" s="308">
        <v>43564057</v>
      </c>
      <c r="G1444" s="308"/>
      <c r="H1444" s="308"/>
      <c r="I1444" s="308"/>
      <c r="J1444" s="308"/>
      <c r="K1444" s="296">
        <f t="shared" si="1368"/>
        <v>0</v>
      </c>
      <c r="L1444" s="308"/>
      <c r="M1444" s="308"/>
      <c r="N1444" s="308"/>
      <c r="O1444" s="308"/>
      <c r="P1444" s="308"/>
      <c r="Q1444" s="308"/>
      <c r="R1444" s="292">
        <f t="shared" si="1370"/>
        <v>0</v>
      </c>
      <c r="S1444" s="308">
        <v>0</v>
      </c>
      <c r="T1444" s="308"/>
      <c r="U1444" s="308"/>
      <c r="V1444" s="308"/>
      <c r="W1444" s="308"/>
      <c r="X1444" s="308"/>
      <c r="Y1444" s="308"/>
      <c r="Z1444" s="308"/>
      <c r="AA1444" s="309">
        <f t="shared" si="1371"/>
        <v>0</v>
      </c>
      <c r="AB1444" s="309">
        <f t="shared" si="1372"/>
        <v>0</v>
      </c>
      <c r="AC1444" s="37">
        <v>0</v>
      </c>
    </row>
    <row r="1445" spans="1:29" ht="28.5" x14ac:dyDescent="0.2">
      <c r="B1445" s="97" t="s">
        <v>976</v>
      </c>
      <c r="C1445" s="98" t="s">
        <v>1010</v>
      </c>
      <c r="D1445" s="308"/>
      <c r="E1445" s="291">
        <f>SUM('ADICIONES  2018'!C1445:K1445)</f>
        <v>23875535.16</v>
      </c>
      <c r="F1445" s="308">
        <v>0</v>
      </c>
      <c r="G1445" s="308"/>
      <c r="H1445" s="308"/>
      <c r="I1445" s="308"/>
      <c r="J1445" s="308"/>
      <c r="K1445" s="296">
        <f t="shared" si="1368"/>
        <v>23875535.16</v>
      </c>
      <c r="L1445" s="308"/>
      <c r="M1445" s="308"/>
      <c r="N1445" s="308"/>
      <c r="O1445" s="308"/>
      <c r="P1445" s="308"/>
      <c r="Q1445" s="308"/>
      <c r="R1445" s="292">
        <f t="shared" si="1370"/>
        <v>0</v>
      </c>
      <c r="S1445" s="308">
        <v>23875535.16</v>
      </c>
      <c r="T1445" s="308"/>
      <c r="U1445" s="308"/>
      <c r="V1445" s="308"/>
      <c r="W1445" s="308"/>
      <c r="X1445" s="308"/>
      <c r="Y1445" s="308"/>
      <c r="Z1445" s="308"/>
      <c r="AA1445" s="309">
        <f t="shared" si="1371"/>
        <v>23875535.16</v>
      </c>
      <c r="AB1445" s="309">
        <f t="shared" si="1372"/>
        <v>23875535.16</v>
      </c>
      <c r="AC1445" s="37">
        <f t="shared" si="1369"/>
        <v>1</v>
      </c>
    </row>
    <row r="1446" spans="1:29" ht="28.5" x14ac:dyDescent="0.2">
      <c r="B1446" s="97" t="s">
        <v>976</v>
      </c>
      <c r="C1446" s="98" t="s">
        <v>1010</v>
      </c>
      <c r="D1446" s="308">
        <v>0</v>
      </c>
      <c r="E1446" s="291">
        <f>SUM('ADICIONES  2018'!C1446:K1446)</f>
        <v>5041067.1500000004</v>
      </c>
      <c r="F1446" s="308">
        <v>5041067.1500000004</v>
      </c>
      <c r="G1446" s="308"/>
      <c r="H1446" s="308"/>
      <c r="I1446" s="308"/>
      <c r="J1446" s="308"/>
      <c r="K1446" s="296">
        <f t="shared" si="1368"/>
        <v>0</v>
      </c>
      <c r="L1446" s="308"/>
      <c r="M1446" s="308"/>
      <c r="N1446" s="308"/>
      <c r="O1446" s="308"/>
      <c r="P1446" s="308"/>
      <c r="Q1446" s="308"/>
      <c r="R1446" s="292">
        <f t="shared" si="1370"/>
        <v>0</v>
      </c>
      <c r="S1446" s="308">
        <v>0</v>
      </c>
      <c r="T1446" s="308"/>
      <c r="U1446" s="308"/>
      <c r="V1446" s="308"/>
      <c r="W1446" s="308"/>
      <c r="X1446" s="308"/>
      <c r="Y1446" s="308"/>
      <c r="Z1446" s="308"/>
      <c r="AA1446" s="309">
        <f t="shared" si="1371"/>
        <v>0</v>
      </c>
      <c r="AB1446" s="309">
        <f t="shared" si="1372"/>
        <v>0</v>
      </c>
      <c r="AC1446" s="37">
        <v>0</v>
      </c>
    </row>
    <row r="1447" spans="1:29" ht="28.5" x14ac:dyDescent="0.2">
      <c r="B1447" s="97" t="s">
        <v>976</v>
      </c>
      <c r="C1447" s="98" t="s">
        <v>1010</v>
      </c>
      <c r="D1447" s="308"/>
      <c r="E1447" s="291">
        <f>SUM('ADICIONES  2018'!C1447:K1447)</f>
        <v>11558786.4</v>
      </c>
      <c r="F1447" s="308">
        <v>0</v>
      </c>
      <c r="G1447" s="308"/>
      <c r="H1447" s="308"/>
      <c r="I1447" s="308"/>
      <c r="J1447" s="308"/>
      <c r="K1447" s="296">
        <f t="shared" si="1368"/>
        <v>11558786.4</v>
      </c>
      <c r="L1447" s="308"/>
      <c r="M1447" s="308"/>
      <c r="N1447" s="308"/>
      <c r="O1447" s="308"/>
      <c r="P1447" s="308"/>
      <c r="Q1447" s="308"/>
      <c r="R1447" s="292">
        <f t="shared" si="1370"/>
        <v>0</v>
      </c>
      <c r="S1447" s="308">
        <v>11558786.4</v>
      </c>
      <c r="T1447" s="308"/>
      <c r="U1447" s="308"/>
      <c r="V1447" s="308"/>
      <c r="W1447" s="308"/>
      <c r="X1447" s="308"/>
      <c r="Y1447" s="308"/>
      <c r="Z1447" s="308"/>
      <c r="AA1447" s="309">
        <f t="shared" si="1371"/>
        <v>11558786.4</v>
      </c>
      <c r="AB1447" s="309">
        <f t="shared" si="1372"/>
        <v>11558786.4</v>
      </c>
      <c r="AC1447" s="37">
        <f t="shared" si="1369"/>
        <v>1</v>
      </c>
    </row>
    <row r="1448" spans="1:29" ht="28.5" x14ac:dyDescent="0.2">
      <c r="B1448" s="97" t="s">
        <v>976</v>
      </c>
      <c r="C1448" s="98" t="s">
        <v>1010</v>
      </c>
      <c r="D1448" s="308"/>
      <c r="E1448" s="291">
        <f>SUM('ADICIONES  2018'!C1448:K1448)</f>
        <v>9814943.9399999995</v>
      </c>
      <c r="F1448" s="308">
        <v>0</v>
      </c>
      <c r="G1448" s="308"/>
      <c r="H1448" s="308"/>
      <c r="I1448" s="308"/>
      <c r="J1448" s="308"/>
      <c r="K1448" s="296">
        <f t="shared" si="1368"/>
        <v>9814943.9399999995</v>
      </c>
      <c r="L1448" s="308"/>
      <c r="M1448" s="308"/>
      <c r="N1448" s="308"/>
      <c r="O1448" s="308"/>
      <c r="P1448" s="308"/>
      <c r="Q1448" s="308"/>
      <c r="R1448" s="292">
        <f t="shared" si="1370"/>
        <v>0</v>
      </c>
      <c r="S1448" s="308">
        <v>9814943.9399999995</v>
      </c>
      <c r="T1448" s="308"/>
      <c r="U1448" s="308"/>
      <c r="V1448" s="308"/>
      <c r="W1448" s="308"/>
      <c r="X1448" s="308"/>
      <c r="Y1448" s="308"/>
      <c r="Z1448" s="308"/>
      <c r="AA1448" s="309">
        <f t="shared" si="1371"/>
        <v>9814943.9399999995</v>
      </c>
      <c r="AB1448" s="309">
        <f t="shared" si="1372"/>
        <v>9814943.9399999995</v>
      </c>
      <c r="AC1448" s="37">
        <f t="shared" si="1369"/>
        <v>1</v>
      </c>
    </row>
    <row r="1449" spans="1:29" ht="28.5" x14ac:dyDescent="0.2">
      <c r="B1449" s="97" t="s">
        <v>976</v>
      </c>
      <c r="C1449" s="98" t="s">
        <v>1010</v>
      </c>
      <c r="D1449" s="308"/>
      <c r="E1449" s="291">
        <f>SUM('ADICIONES  2018'!C1449:K1449)</f>
        <v>22574331</v>
      </c>
      <c r="F1449" s="308">
        <v>0</v>
      </c>
      <c r="G1449" s="308"/>
      <c r="H1449" s="308"/>
      <c r="I1449" s="308"/>
      <c r="J1449" s="308"/>
      <c r="K1449" s="296">
        <f t="shared" si="1368"/>
        <v>22574331</v>
      </c>
      <c r="L1449" s="308"/>
      <c r="M1449" s="308"/>
      <c r="N1449" s="308"/>
      <c r="O1449" s="308"/>
      <c r="P1449" s="308"/>
      <c r="Q1449" s="308"/>
      <c r="R1449" s="292">
        <f t="shared" si="1370"/>
        <v>0</v>
      </c>
      <c r="S1449" s="308">
        <v>22574331</v>
      </c>
      <c r="T1449" s="308"/>
      <c r="U1449" s="308"/>
      <c r="V1449" s="308"/>
      <c r="W1449" s="308"/>
      <c r="X1449" s="308"/>
      <c r="Y1449" s="308"/>
      <c r="Z1449" s="308"/>
      <c r="AA1449" s="309">
        <f t="shared" si="1371"/>
        <v>22574331</v>
      </c>
      <c r="AB1449" s="309">
        <f t="shared" si="1372"/>
        <v>22574331</v>
      </c>
      <c r="AC1449" s="37">
        <f t="shared" si="1369"/>
        <v>1</v>
      </c>
    </row>
    <row r="1450" spans="1:29" ht="28.5" x14ac:dyDescent="0.2">
      <c r="B1450" s="97" t="s">
        <v>976</v>
      </c>
      <c r="C1450" s="98" t="s">
        <v>1010</v>
      </c>
      <c r="D1450" s="308"/>
      <c r="E1450" s="291">
        <f>SUM('ADICIONES  2018'!C1450:K1450)</f>
        <v>218937974.83000001</v>
      </c>
      <c r="F1450" s="308">
        <v>0</v>
      </c>
      <c r="G1450" s="308"/>
      <c r="H1450" s="308"/>
      <c r="I1450" s="308"/>
      <c r="J1450" s="308"/>
      <c r="K1450" s="296">
        <f t="shared" si="1368"/>
        <v>218937974.83000001</v>
      </c>
      <c r="L1450" s="308"/>
      <c r="M1450" s="308"/>
      <c r="N1450" s="308"/>
      <c r="O1450" s="308"/>
      <c r="P1450" s="308"/>
      <c r="Q1450" s="308"/>
      <c r="R1450" s="292">
        <f t="shared" si="1370"/>
        <v>0</v>
      </c>
      <c r="S1450" s="308">
        <v>218937974.83000001</v>
      </c>
      <c r="T1450" s="308"/>
      <c r="U1450" s="308"/>
      <c r="V1450" s="308"/>
      <c r="W1450" s="308"/>
      <c r="X1450" s="308"/>
      <c r="Y1450" s="308"/>
      <c r="Z1450" s="308"/>
      <c r="AA1450" s="309">
        <f t="shared" si="1371"/>
        <v>218937974.83000001</v>
      </c>
      <c r="AB1450" s="309">
        <f t="shared" si="1372"/>
        <v>218937974.83000001</v>
      </c>
      <c r="AC1450" s="37">
        <f t="shared" si="1369"/>
        <v>1</v>
      </c>
    </row>
    <row r="1451" spans="1:29" ht="28.5" x14ac:dyDescent="0.2">
      <c r="B1451" s="97" t="s">
        <v>976</v>
      </c>
      <c r="C1451" s="98" t="s">
        <v>1010</v>
      </c>
      <c r="D1451" s="308"/>
      <c r="E1451" s="291">
        <f>SUM('ADICIONES  2018'!C1451:K1451)</f>
        <v>1706372.41</v>
      </c>
      <c r="F1451" s="308">
        <v>0</v>
      </c>
      <c r="G1451" s="308"/>
      <c r="H1451" s="308"/>
      <c r="I1451" s="308"/>
      <c r="J1451" s="308"/>
      <c r="K1451" s="296">
        <f t="shared" si="1368"/>
        <v>1706372.41</v>
      </c>
      <c r="L1451" s="308"/>
      <c r="M1451" s="308"/>
      <c r="N1451" s="308"/>
      <c r="O1451" s="308"/>
      <c r="P1451" s="308"/>
      <c r="Q1451" s="308"/>
      <c r="R1451" s="292">
        <f t="shared" si="1370"/>
        <v>0</v>
      </c>
      <c r="S1451" s="308">
        <v>1706372.41</v>
      </c>
      <c r="T1451" s="308"/>
      <c r="U1451" s="308"/>
      <c r="V1451" s="308"/>
      <c r="W1451" s="308"/>
      <c r="X1451" s="308"/>
      <c r="Y1451" s="308"/>
      <c r="Z1451" s="308"/>
      <c r="AA1451" s="309">
        <f t="shared" si="1371"/>
        <v>1706372.41</v>
      </c>
      <c r="AB1451" s="309">
        <f t="shared" si="1372"/>
        <v>1706372.41</v>
      </c>
      <c r="AC1451" s="37">
        <f t="shared" si="1369"/>
        <v>1</v>
      </c>
    </row>
    <row r="1452" spans="1:29" ht="28.5" x14ac:dyDescent="0.2">
      <c r="B1452" s="97" t="s">
        <v>976</v>
      </c>
      <c r="C1452" s="98" t="s">
        <v>1010</v>
      </c>
      <c r="D1452" s="308"/>
      <c r="E1452" s="291">
        <f>SUM('ADICIONES  2018'!C1452:K1452)</f>
        <v>204773811.38</v>
      </c>
      <c r="F1452" s="308">
        <v>0</v>
      </c>
      <c r="G1452" s="308"/>
      <c r="H1452" s="308"/>
      <c r="I1452" s="308"/>
      <c r="J1452" s="308"/>
      <c r="K1452" s="296">
        <f t="shared" si="1368"/>
        <v>204773811.38</v>
      </c>
      <c r="L1452" s="308"/>
      <c r="M1452" s="308"/>
      <c r="N1452" s="308"/>
      <c r="O1452" s="308"/>
      <c r="P1452" s="308"/>
      <c r="Q1452" s="308"/>
      <c r="R1452" s="292">
        <f t="shared" si="1370"/>
        <v>0</v>
      </c>
      <c r="S1452" s="308">
        <v>204773811.38</v>
      </c>
      <c r="T1452" s="308"/>
      <c r="U1452" s="308"/>
      <c r="V1452" s="308"/>
      <c r="W1452" s="308"/>
      <c r="X1452" s="308"/>
      <c r="Y1452" s="308"/>
      <c r="Z1452" s="308"/>
      <c r="AA1452" s="309">
        <f t="shared" si="1371"/>
        <v>204773811.38</v>
      </c>
      <c r="AB1452" s="309">
        <f t="shared" si="1372"/>
        <v>204773811.38</v>
      </c>
      <c r="AC1452" s="37">
        <f t="shared" si="1369"/>
        <v>1</v>
      </c>
    </row>
    <row r="1453" spans="1:29" ht="28.5" x14ac:dyDescent="0.2">
      <c r="B1453" s="97" t="s">
        <v>976</v>
      </c>
      <c r="C1453" s="98" t="s">
        <v>1010</v>
      </c>
      <c r="D1453" s="308"/>
      <c r="E1453" s="291">
        <f>SUM('ADICIONES  2018'!C1453:K1453)</f>
        <v>84399210.120000005</v>
      </c>
      <c r="F1453" s="308">
        <v>0</v>
      </c>
      <c r="G1453" s="308"/>
      <c r="H1453" s="308"/>
      <c r="I1453" s="308"/>
      <c r="J1453" s="308"/>
      <c r="K1453" s="296">
        <f t="shared" si="1368"/>
        <v>84399210.120000005</v>
      </c>
      <c r="L1453" s="308"/>
      <c r="M1453" s="308"/>
      <c r="N1453" s="308"/>
      <c r="O1453" s="308"/>
      <c r="P1453" s="308"/>
      <c r="Q1453" s="308"/>
      <c r="R1453" s="292">
        <f t="shared" si="1370"/>
        <v>0</v>
      </c>
      <c r="S1453" s="308">
        <v>84399210.120000005</v>
      </c>
      <c r="T1453" s="308"/>
      <c r="U1453" s="308"/>
      <c r="V1453" s="308"/>
      <c r="W1453" s="308"/>
      <c r="X1453" s="308"/>
      <c r="Y1453" s="308"/>
      <c r="Z1453" s="308"/>
      <c r="AA1453" s="309">
        <f t="shared" si="1371"/>
        <v>84399210.120000005</v>
      </c>
      <c r="AB1453" s="309">
        <f t="shared" si="1372"/>
        <v>84399210.120000005</v>
      </c>
      <c r="AC1453" s="37">
        <f t="shared" si="1369"/>
        <v>1</v>
      </c>
    </row>
    <row r="1454" spans="1:29" ht="28.5" x14ac:dyDescent="0.2">
      <c r="B1454" s="97" t="s">
        <v>976</v>
      </c>
      <c r="C1454" s="98" t="s">
        <v>1010</v>
      </c>
      <c r="D1454" s="308"/>
      <c r="E1454" s="291">
        <f>SUM('ADICIONES  2018'!C1454:K1454)</f>
        <v>75231406.400000006</v>
      </c>
      <c r="F1454" s="308">
        <v>0</v>
      </c>
      <c r="G1454" s="308"/>
      <c r="H1454" s="308"/>
      <c r="I1454" s="308"/>
      <c r="J1454" s="308"/>
      <c r="K1454" s="296">
        <f t="shared" si="1368"/>
        <v>75231406.400000006</v>
      </c>
      <c r="L1454" s="308"/>
      <c r="M1454" s="308"/>
      <c r="N1454" s="308"/>
      <c r="O1454" s="308"/>
      <c r="P1454" s="308"/>
      <c r="Q1454" s="308"/>
      <c r="R1454" s="292">
        <f t="shared" si="1370"/>
        <v>0</v>
      </c>
      <c r="S1454" s="308">
        <v>75231406.400000006</v>
      </c>
      <c r="T1454" s="308"/>
      <c r="U1454" s="308"/>
      <c r="V1454" s="308"/>
      <c r="W1454" s="308"/>
      <c r="X1454" s="308"/>
      <c r="Y1454" s="308"/>
      <c r="Z1454" s="308"/>
      <c r="AA1454" s="309">
        <f t="shared" si="1371"/>
        <v>75231406.400000006</v>
      </c>
      <c r="AB1454" s="309">
        <f t="shared" si="1372"/>
        <v>75231406.400000006</v>
      </c>
      <c r="AC1454" s="37">
        <f t="shared" si="1369"/>
        <v>1</v>
      </c>
    </row>
    <row r="1455" spans="1:29" ht="28.5" x14ac:dyDescent="0.2">
      <c r="B1455" s="97" t="s">
        <v>976</v>
      </c>
      <c r="C1455" s="98" t="s">
        <v>1010</v>
      </c>
      <c r="D1455" s="308">
        <v>0</v>
      </c>
      <c r="E1455" s="291">
        <f>SUM('ADICIONES  2018'!C1455:K1455)</f>
        <v>1150000</v>
      </c>
      <c r="F1455" s="308">
        <v>0</v>
      </c>
      <c r="G1455" s="308"/>
      <c r="H1455" s="308"/>
      <c r="I1455" s="308"/>
      <c r="J1455" s="308"/>
      <c r="K1455" s="296">
        <f t="shared" si="1368"/>
        <v>1150000</v>
      </c>
      <c r="L1455" s="308"/>
      <c r="M1455" s="308"/>
      <c r="N1455" s="308"/>
      <c r="O1455" s="308"/>
      <c r="P1455" s="308"/>
      <c r="Q1455" s="308"/>
      <c r="R1455" s="292">
        <f t="shared" si="1370"/>
        <v>0</v>
      </c>
      <c r="S1455" s="308">
        <v>1150000</v>
      </c>
      <c r="T1455" s="308"/>
      <c r="U1455" s="308"/>
      <c r="V1455" s="308"/>
      <c r="W1455" s="308"/>
      <c r="X1455" s="308"/>
      <c r="Y1455" s="308"/>
      <c r="Z1455" s="308"/>
      <c r="AA1455" s="309">
        <f t="shared" si="1371"/>
        <v>1150000</v>
      </c>
      <c r="AB1455" s="309">
        <f t="shared" si="1372"/>
        <v>1150000</v>
      </c>
      <c r="AC1455" s="37">
        <f t="shared" si="1369"/>
        <v>1</v>
      </c>
    </row>
    <row r="1456" spans="1:29" ht="28.5" x14ac:dyDescent="0.2">
      <c r="B1456" s="97" t="s">
        <v>976</v>
      </c>
      <c r="C1456" s="98" t="s">
        <v>1010</v>
      </c>
      <c r="D1456" s="308"/>
      <c r="E1456" s="291">
        <f>SUM('ADICIONES  2018'!C1456:K1456)</f>
        <v>18888836</v>
      </c>
      <c r="F1456" s="308">
        <v>0</v>
      </c>
      <c r="G1456" s="308"/>
      <c r="H1456" s="308"/>
      <c r="I1456" s="308"/>
      <c r="J1456" s="308"/>
      <c r="K1456" s="296">
        <f t="shared" si="1368"/>
        <v>18888836</v>
      </c>
      <c r="L1456" s="308"/>
      <c r="M1456" s="308"/>
      <c r="N1456" s="308"/>
      <c r="O1456" s="308"/>
      <c r="P1456" s="308"/>
      <c r="Q1456" s="308"/>
      <c r="R1456" s="292">
        <f t="shared" si="1370"/>
        <v>0</v>
      </c>
      <c r="S1456" s="308">
        <v>18888836</v>
      </c>
      <c r="T1456" s="308"/>
      <c r="U1456" s="308"/>
      <c r="V1456" s="308"/>
      <c r="W1456" s="308"/>
      <c r="X1456" s="308"/>
      <c r="Y1456" s="308"/>
      <c r="Z1456" s="308"/>
      <c r="AA1456" s="309">
        <f t="shared" si="1371"/>
        <v>18888836</v>
      </c>
      <c r="AB1456" s="309">
        <f t="shared" si="1372"/>
        <v>18888836</v>
      </c>
      <c r="AC1456" s="37">
        <f t="shared" si="1369"/>
        <v>1</v>
      </c>
    </row>
    <row r="1457" spans="1:29" ht="28.5" hidden="1" x14ac:dyDescent="0.2">
      <c r="B1457" s="97" t="s">
        <v>1605</v>
      </c>
      <c r="C1457" s="98" t="s">
        <v>1800</v>
      </c>
      <c r="D1457" s="308">
        <v>0</v>
      </c>
      <c r="E1457" s="291">
        <f>SUM('ADICIONES  2018'!C1457:K1457)</f>
        <v>0</v>
      </c>
      <c r="F1457" s="308">
        <v>0</v>
      </c>
      <c r="G1457" s="308"/>
      <c r="H1457" s="308"/>
      <c r="I1457" s="308"/>
      <c r="J1457" s="308"/>
      <c r="K1457" s="296">
        <f t="shared" si="1368"/>
        <v>0</v>
      </c>
      <c r="L1457" s="308"/>
      <c r="M1457" s="308"/>
      <c r="N1457" s="308"/>
      <c r="O1457" s="308"/>
      <c r="P1457" s="308"/>
      <c r="Q1457" s="308"/>
      <c r="R1457" s="292">
        <f t="shared" si="1370"/>
        <v>0</v>
      </c>
      <c r="S1457" s="308">
        <v>0</v>
      </c>
      <c r="T1457" s="308"/>
      <c r="U1457" s="308"/>
      <c r="V1457" s="308"/>
      <c r="W1457" s="308"/>
      <c r="X1457" s="308"/>
      <c r="Y1457" s="308"/>
      <c r="Z1457" s="308"/>
      <c r="AA1457" s="309">
        <f t="shared" si="1371"/>
        <v>0</v>
      </c>
      <c r="AB1457" s="309">
        <f t="shared" si="1372"/>
        <v>0</v>
      </c>
      <c r="AC1457" s="37" t="e">
        <f t="shared" si="1369"/>
        <v>#DIV/0!</v>
      </c>
    </row>
    <row r="1458" spans="1:29" ht="28.5" hidden="1" x14ac:dyDescent="0.2">
      <c r="B1458" s="97" t="s">
        <v>1605</v>
      </c>
      <c r="C1458" s="98" t="s">
        <v>1800</v>
      </c>
      <c r="D1458" s="308">
        <v>0</v>
      </c>
      <c r="E1458" s="291">
        <f>SUM('ADICIONES  2018'!C1458:K1458)</f>
        <v>0</v>
      </c>
      <c r="F1458" s="308">
        <v>0</v>
      </c>
      <c r="G1458" s="308"/>
      <c r="H1458" s="308"/>
      <c r="I1458" s="308"/>
      <c r="J1458" s="308"/>
      <c r="K1458" s="296">
        <f t="shared" si="1368"/>
        <v>0</v>
      </c>
      <c r="L1458" s="308"/>
      <c r="M1458" s="308"/>
      <c r="N1458" s="308"/>
      <c r="O1458" s="308"/>
      <c r="P1458" s="308"/>
      <c r="Q1458" s="308"/>
      <c r="R1458" s="292">
        <f t="shared" si="1370"/>
        <v>0</v>
      </c>
      <c r="S1458" s="308">
        <v>0</v>
      </c>
      <c r="T1458" s="308"/>
      <c r="U1458" s="308"/>
      <c r="V1458" s="308"/>
      <c r="W1458" s="308"/>
      <c r="X1458" s="308"/>
      <c r="Y1458" s="308"/>
      <c r="Z1458" s="308"/>
      <c r="AA1458" s="309">
        <f t="shared" si="1371"/>
        <v>0</v>
      </c>
      <c r="AB1458" s="309">
        <f t="shared" si="1372"/>
        <v>0</v>
      </c>
      <c r="AC1458" s="37" t="e">
        <f t="shared" si="1369"/>
        <v>#DIV/0!</v>
      </c>
    </row>
    <row r="1459" spans="1:29" ht="28.5" hidden="1" x14ac:dyDescent="0.2">
      <c r="B1459" s="97" t="s">
        <v>1605</v>
      </c>
      <c r="C1459" s="98" t="s">
        <v>1800</v>
      </c>
      <c r="D1459" s="308">
        <v>0</v>
      </c>
      <c r="E1459" s="291">
        <f>SUM('ADICIONES  2018'!C1459:K1459)</f>
        <v>0</v>
      </c>
      <c r="F1459" s="308">
        <v>0</v>
      </c>
      <c r="G1459" s="308"/>
      <c r="H1459" s="308"/>
      <c r="I1459" s="308"/>
      <c r="J1459" s="308"/>
      <c r="K1459" s="296">
        <f t="shared" si="1368"/>
        <v>0</v>
      </c>
      <c r="L1459" s="308"/>
      <c r="M1459" s="308"/>
      <c r="N1459" s="308"/>
      <c r="O1459" s="308"/>
      <c r="P1459" s="308"/>
      <c r="Q1459" s="308"/>
      <c r="R1459" s="292">
        <f t="shared" si="1370"/>
        <v>0</v>
      </c>
      <c r="S1459" s="308">
        <v>0</v>
      </c>
      <c r="T1459" s="308"/>
      <c r="U1459" s="308"/>
      <c r="V1459" s="308"/>
      <c r="W1459" s="308"/>
      <c r="X1459" s="308"/>
      <c r="Y1459" s="308"/>
      <c r="Z1459" s="308"/>
      <c r="AA1459" s="309">
        <f t="shared" si="1371"/>
        <v>0</v>
      </c>
      <c r="AB1459" s="309">
        <f t="shared" si="1372"/>
        <v>0</v>
      </c>
      <c r="AC1459" s="37" t="e">
        <f t="shared" ref="AC1459:AC1542" si="1373">+AB1459/K1459</f>
        <v>#DIV/0!</v>
      </c>
    </row>
    <row r="1460" spans="1:29" hidden="1" x14ac:dyDescent="0.2">
      <c r="B1460" s="97" t="s">
        <v>1613</v>
      </c>
      <c r="C1460" s="98" t="s">
        <v>1797</v>
      </c>
      <c r="D1460" s="308">
        <v>0</v>
      </c>
      <c r="E1460" s="291">
        <f>SUM('ADICIONES  2018'!C1460:K1460)</f>
        <v>0</v>
      </c>
      <c r="F1460" s="308">
        <v>0</v>
      </c>
      <c r="G1460" s="308"/>
      <c r="H1460" s="308"/>
      <c r="I1460" s="308"/>
      <c r="J1460" s="308"/>
      <c r="K1460" s="296">
        <f t="shared" si="1368"/>
        <v>0</v>
      </c>
      <c r="L1460" s="308"/>
      <c r="M1460" s="308"/>
      <c r="N1460" s="308"/>
      <c r="O1460" s="308"/>
      <c r="P1460" s="308"/>
      <c r="Q1460" s="308"/>
      <c r="R1460" s="292">
        <f t="shared" ref="R1460:R1523" si="1374">SUM(L1460:Q1460)</f>
        <v>0</v>
      </c>
      <c r="S1460" s="308">
        <v>0</v>
      </c>
      <c r="T1460" s="308"/>
      <c r="U1460" s="308"/>
      <c r="V1460" s="308"/>
      <c r="W1460" s="308"/>
      <c r="X1460" s="308"/>
      <c r="Y1460" s="308"/>
      <c r="Z1460" s="308"/>
      <c r="AA1460" s="309">
        <f t="shared" si="1371"/>
        <v>0</v>
      </c>
      <c r="AB1460" s="309">
        <f t="shared" si="1372"/>
        <v>0</v>
      </c>
      <c r="AC1460" s="37" t="e">
        <f t="shared" si="1373"/>
        <v>#DIV/0!</v>
      </c>
    </row>
    <row r="1461" spans="1:29" hidden="1" x14ac:dyDescent="0.2">
      <c r="B1461" s="97" t="s">
        <v>1613</v>
      </c>
      <c r="C1461" s="98" t="s">
        <v>1797</v>
      </c>
      <c r="D1461" s="308">
        <v>0</v>
      </c>
      <c r="E1461" s="291">
        <f>SUM('ADICIONES  2018'!C1461:K1461)</f>
        <v>0</v>
      </c>
      <c r="F1461" s="308">
        <v>0</v>
      </c>
      <c r="G1461" s="308"/>
      <c r="H1461" s="308"/>
      <c r="I1461" s="308"/>
      <c r="J1461" s="308"/>
      <c r="K1461" s="296">
        <f t="shared" si="1368"/>
        <v>0</v>
      </c>
      <c r="L1461" s="308"/>
      <c r="M1461" s="308"/>
      <c r="N1461" s="308"/>
      <c r="O1461" s="308"/>
      <c r="P1461" s="308"/>
      <c r="Q1461" s="308"/>
      <c r="R1461" s="292">
        <f t="shared" si="1374"/>
        <v>0</v>
      </c>
      <c r="S1461" s="308">
        <v>0</v>
      </c>
      <c r="T1461" s="308"/>
      <c r="U1461" s="308"/>
      <c r="V1461" s="308"/>
      <c r="W1461" s="308"/>
      <c r="X1461" s="308"/>
      <c r="Y1461" s="308"/>
      <c r="Z1461" s="308"/>
      <c r="AA1461" s="309">
        <f t="shared" ref="AA1461:AA1524" si="1375">SUM(S1461:Z1461)</f>
        <v>0</v>
      </c>
      <c r="AB1461" s="309">
        <f t="shared" ref="AB1461:AB1524" si="1376">+AA1461+R1461</f>
        <v>0</v>
      </c>
      <c r="AC1461" s="37" t="e">
        <f t="shared" si="1373"/>
        <v>#DIV/0!</v>
      </c>
    </row>
    <row r="1462" spans="1:29" hidden="1" x14ac:dyDescent="0.2">
      <c r="B1462" s="97" t="s">
        <v>1613</v>
      </c>
      <c r="C1462" s="98" t="s">
        <v>1797</v>
      </c>
      <c r="D1462" s="308">
        <v>0</v>
      </c>
      <c r="E1462" s="291">
        <f>SUM('ADICIONES  2018'!C1462:K1462)</f>
        <v>0</v>
      </c>
      <c r="F1462" s="308">
        <v>0</v>
      </c>
      <c r="G1462" s="308"/>
      <c r="H1462" s="308"/>
      <c r="I1462" s="308"/>
      <c r="J1462" s="308"/>
      <c r="K1462" s="296">
        <f t="shared" si="1368"/>
        <v>0</v>
      </c>
      <c r="L1462" s="308"/>
      <c r="M1462" s="308"/>
      <c r="N1462" s="308"/>
      <c r="O1462" s="308"/>
      <c r="P1462" s="308"/>
      <c r="Q1462" s="308"/>
      <c r="R1462" s="292">
        <f t="shared" si="1374"/>
        <v>0</v>
      </c>
      <c r="S1462" s="308">
        <v>0</v>
      </c>
      <c r="T1462" s="308"/>
      <c r="U1462" s="308"/>
      <c r="V1462" s="308"/>
      <c r="W1462" s="308"/>
      <c r="X1462" s="308"/>
      <c r="Y1462" s="308"/>
      <c r="Z1462" s="308"/>
      <c r="AA1462" s="309">
        <f t="shared" si="1375"/>
        <v>0</v>
      </c>
      <c r="AB1462" s="309">
        <f t="shared" si="1376"/>
        <v>0</v>
      </c>
      <c r="AC1462" s="37" t="e">
        <f t="shared" si="1373"/>
        <v>#DIV/0!</v>
      </c>
    </row>
    <row r="1463" spans="1:29" hidden="1" x14ac:dyDescent="0.2">
      <c r="B1463" s="97" t="s">
        <v>1613</v>
      </c>
      <c r="C1463" s="98" t="s">
        <v>1797</v>
      </c>
      <c r="D1463" s="308">
        <v>0</v>
      </c>
      <c r="E1463" s="291">
        <f>SUM('ADICIONES  2018'!C1463:K1463)</f>
        <v>0</v>
      </c>
      <c r="F1463" s="308">
        <v>0</v>
      </c>
      <c r="G1463" s="308"/>
      <c r="H1463" s="308"/>
      <c r="I1463" s="308"/>
      <c r="J1463" s="308"/>
      <c r="K1463" s="296">
        <f t="shared" si="1368"/>
        <v>0</v>
      </c>
      <c r="L1463" s="308"/>
      <c r="M1463" s="308"/>
      <c r="N1463" s="308"/>
      <c r="O1463" s="308"/>
      <c r="P1463" s="308"/>
      <c r="Q1463" s="308"/>
      <c r="R1463" s="292">
        <f t="shared" si="1374"/>
        <v>0</v>
      </c>
      <c r="S1463" s="308">
        <v>0</v>
      </c>
      <c r="T1463" s="308"/>
      <c r="U1463" s="308"/>
      <c r="V1463" s="308"/>
      <c r="W1463" s="308"/>
      <c r="X1463" s="308"/>
      <c r="Y1463" s="308"/>
      <c r="Z1463" s="308"/>
      <c r="AA1463" s="309">
        <f t="shared" si="1375"/>
        <v>0</v>
      </c>
      <c r="AB1463" s="309">
        <f t="shared" si="1376"/>
        <v>0</v>
      </c>
      <c r="AC1463" s="37" t="e">
        <f t="shared" si="1373"/>
        <v>#DIV/0!</v>
      </c>
    </row>
    <row r="1464" spans="1:29" hidden="1" x14ac:dyDescent="0.2">
      <c r="B1464" s="97" t="s">
        <v>1613</v>
      </c>
      <c r="C1464" s="98" t="s">
        <v>1797</v>
      </c>
      <c r="D1464" s="308">
        <v>0</v>
      </c>
      <c r="E1464" s="291">
        <f>SUM('ADICIONES  2018'!C1464:K1464)</f>
        <v>0</v>
      </c>
      <c r="F1464" s="308">
        <v>0</v>
      </c>
      <c r="G1464" s="308"/>
      <c r="H1464" s="308"/>
      <c r="I1464" s="308"/>
      <c r="J1464" s="308"/>
      <c r="K1464" s="296">
        <f t="shared" si="1368"/>
        <v>0</v>
      </c>
      <c r="L1464" s="308"/>
      <c r="M1464" s="308"/>
      <c r="N1464" s="308"/>
      <c r="O1464" s="308"/>
      <c r="P1464" s="308"/>
      <c r="Q1464" s="308"/>
      <c r="R1464" s="292">
        <f t="shared" si="1374"/>
        <v>0</v>
      </c>
      <c r="S1464" s="308">
        <v>0</v>
      </c>
      <c r="T1464" s="308"/>
      <c r="U1464" s="308"/>
      <c r="V1464" s="308"/>
      <c r="W1464" s="308"/>
      <c r="X1464" s="308"/>
      <c r="Y1464" s="308"/>
      <c r="Z1464" s="308"/>
      <c r="AA1464" s="309">
        <f t="shared" si="1375"/>
        <v>0</v>
      </c>
      <c r="AB1464" s="309">
        <f t="shared" si="1376"/>
        <v>0</v>
      </c>
      <c r="AC1464" s="37" t="e">
        <f t="shared" si="1373"/>
        <v>#DIV/0!</v>
      </c>
    </row>
    <row r="1465" spans="1:29" hidden="1" x14ac:dyDescent="0.2">
      <c r="B1465" s="97" t="s">
        <v>1613</v>
      </c>
      <c r="C1465" s="98" t="s">
        <v>1797</v>
      </c>
      <c r="D1465" s="308">
        <v>0</v>
      </c>
      <c r="E1465" s="291">
        <f>SUM('ADICIONES  2018'!C1465:K1465)</f>
        <v>0</v>
      </c>
      <c r="F1465" s="308">
        <v>0</v>
      </c>
      <c r="G1465" s="308"/>
      <c r="H1465" s="308"/>
      <c r="I1465" s="308"/>
      <c r="J1465" s="308"/>
      <c r="K1465" s="296">
        <f t="shared" si="1368"/>
        <v>0</v>
      </c>
      <c r="L1465" s="308"/>
      <c r="M1465" s="308"/>
      <c r="N1465" s="308"/>
      <c r="O1465" s="308"/>
      <c r="P1465" s="308"/>
      <c r="Q1465" s="308"/>
      <c r="R1465" s="292">
        <f t="shared" si="1374"/>
        <v>0</v>
      </c>
      <c r="S1465" s="308">
        <v>0</v>
      </c>
      <c r="T1465" s="308"/>
      <c r="U1465" s="308"/>
      <c r="V1465" s="308"/>
      <c r="W1465" s="308"/>
      <c r="X1465" s="308"/>
      <c r="Y1465" s="308"/>
      <c r="Z1465" s="308"/>
      <c r="AA1465" s="309">
        <f t="shared" si="1375"/>
        <v>0</v>
      </c>
      <c r="AB1465" s="309">
        <f t="shared" si="1376"/>
        <v>0</v>
      </c>
      <c r="AC1465" s="37" t="e">
        <f t="shared" si="1373"/>
        <v>#DIV/0!</v>
      </c>
    </row>
    <row r="1466" spans="1:29" hidden="1" x14ac:dyDescent="0.2">
      <c r="B1466" s="97" t="s">
        <v>1613</v>
      </c>
      <c r="C1466" s="98" t="s">
        <v>1797</v>
      </c>
      <c r="D1466" s="308">
        <v>0</v>
      </c>
      <c r="E1466" s="291">
        <f>SUM('ADICIONES  2018'!C1466:K1466)</f>
        <v>0</v>
      </c>
      <c r="F1466" s="308">
        <v>0</v>
      </c>
      <c r="G1466" s="308"/>
      <c r="H1466" s="308"/>
      <c r="I1466" s="308"/>
      <c r="J1466" s="308"/>
      <c r="K1466" s="296">
        <f t="shared" si="1368"/>
        <v>0</v>
      </c>
      <c r="L1466" s="308"/>
      <c r="M1466" s="308"/>
      <c r="N1466" s="308"/>
      <c r="O1466" s="308"/>
      <c r="P1466" s="308"/>
      <c r="Q1466" s="308"/>
      <c r="R1466" s="292">
        <f t="shared" si="1374"/>
        <v>0</v>
      </c>
      <c r="S1466" s="308">
        <v>0</v>
      </c>
      <c r="T1466" s="308"/>
      <c r="U1466" s="308"/>
      <c r="V1466" s="308"/>
      <c r="W1466" s="308"/>
      <c r="X1466" s="308"/>
      <c r="Y1466" s="308"/>
      <c r="Z1466" s="308"/>
      <c r="AA1466" s="309">
        <f t="shared" si="1375"/>
        <v>0</v>
      </c>
      <c r="AB1466" s="309">
        <f t="shared" si="1376"/>
        <v>0</v>
      </c>
      <c r="AC1466" s="37" t="e">
        <f t="shared" si="1373"/>
        <v>#DIV/0!</v>
      </c>
    </row>
    <row r="1467" spans="1:29" hidden="1" x14ac:dyDescent="0.2">
      <c r="B1467" s="97" t="s">
        <v>1806</v>
      </c>
      <c r="C1467" s="98" t="s">
        <v>1002</v>
      </c>
      <c r="D1467" s="308">
        <v>0</v>
      </c>
      <c r="E1467" s="291">
        <f>SUM('ADICIONES  2018'!C1467:K1467)</f>
        <v>0</v>
      </c>
      <c r="F1467" s="308">
        <v>0</v>
      </c>
      <c r="G1467" s="308"/>
      <c r="H1467" s="308"/>
      <c r="I1467" s="308"/>
      <c r="J1467" s="308"/>
      <c r="K1467" s="296">
        <f t="shared" si="1368"/>
        <v>0</v>
      </c>
      <c r="L1467" s="308"/>
      <c r="M1467" s="308"/>
      <c r="N1467" s="308"/>
      <c r="O1467" s="308"/>
      <c r="P1467" s="308"/>
      <c r="Q1467" s="308"/>
      <c r="R1467" s="292">
        <f t="shared" si="1374"/>
        <v>0</v>
      </c>
      <c r="S1467" s="308">
        <v>0</v>
      </c>
      <c r="T1467" s="308"/>
      <c r="U1467" s="308"/>
      <c r="V1467" s="308"/>
      <c r="W1467" s="308"/>
      <c r="X1467" s="308"/>
      <c r="Y1467" s="308"/>
      <c r="Z1467" s="308"/>
      <c r="AA1467" s="309">
        <f t="shared" si="1375"/>
        <v>0</v>
      </c>
      <c r="AB1467" s="309">
        <f t="shared" si="1376"/>
        <v>0</v>
      </c>
      <c r="AC1467" s="37" t="e">
        <f t="shared" si="1373"/>
        <v>#DIV/0!</v>
      </c>
    </row>
    <row r="1468" spans="1:29" hidden="1" x14ac:dyDescent="0.2">
      <c r="B1468" s="97" t="s">
        <v>1806</v>
      </c>
      <c r="C1468" s="98" t="s">
        <v>1002</v>
      </c>
      <c r="D1468" s="308">
        <v>0</v>
      </c>
      <c r="E1468" s="291">
        <f>SUM('ADICIONES  2018'!C1468:K1468)</f>
        <v>0</v>
      </c>
      <c r="F1468" s="308">
        <v>0</v>
      </c>
      <c r="G1468" s="308"/>
      <c r="H1468" s="308"/>
      <c r="I1468" s="308"/>
      <c r="J1468" s="308"/>
      <c r="K1468" s="292">
        <f t="shared" si="1368"/>
        <v>0</v>
      </c>
      <c r="L1468" s="308"/>
      <c r="M1468" s="308"/>
      <c r="N1468" s="308"/>
      <c r="O1468" s="308"/>
      <c r="P1468" s="308"/>
      <c r="Q1468" s="308"/>
      <c r="R1468" s="292">
        <f t="shared" si="1374"/>
        <v>0</v>
      </c>
      <c r="S1468" s="308">
        <v>0</v>
      </c>
      <c r="T1468" s="308"/>
      <c r="U1468" s="308"/>
      <c r="V1468" s="308"/>
      <c r="W1468" s="308"/>
      <c r="X1468" s="308"/>
      <c r="Y1468" s="308"/>
      <c r="Z1468" s="308"/>
      <c r="AA1468" s="309">
        <f t="shared" si="1375"/>
        <v>0</v>
      </c>
      <c r="AB1468" s="309">
        <f t="shared" si="1376"/>
        <v>0</v>
      </c>
      <c r="AC1468" s="37" t="e">
        <f t="shared" si="1373"/>
        <v>#DIV/0!</v>
      </c>
    </row>
    <row r="1469" spans="1:29" hidden="1" x14ac:dyDescent="0.2">
      <c r="B1469" s="97" t="s">
        <v>1806</v>
      </c>
      <c r="C1469" s="98" t="s">
        <v>1002</v>
      </c>
      <c r="D1469" s="308">
        <v>0</v>
      </c>
      <c r="E1469" s="291">
        <f>SUM('ADICIONES  2018'!C1469:K1469)</f>
        <v>0</v>
      </c>
      <c r="F1469" s="308">
        <v>0</v>
      </c>
      <c r="G1469" s="308"/>
      <c r="H1469" s="308"/>
      <c r="I1469" s="308"/>
      <c r="J1469" s="308"/>
      <c r="K1469" s="292">
        <f t="shared" si="1368"/>
        <v>0</v>
      </c>
      <c r="L1469" s="308"/>
      <c r="M1469" s="308"/>
      <c r="N1469" s="308"/>
      <c r="O1469" s="308"/>
      <c r="P1469" s="308"/>
      <c r="Q1469" s="308"/>
      <c r="R1469" s="292">
        <f t="shared" si="1374"/>
        <v>0</v>
      </c>
      <c r="S1469" s="308">
        <v>0</v>
      </c>
      <c r="T1469" s="308"/>
      <c r="U1469" s="308"/>
      <c r="V1469" s="308"/>
      <c r="W1469" s="308"/>
      <c r="X1469" s="308"/>
      <c r="Y1469" s="308"/>
      <c r="Z1469" s="308"/>
      <c r="AA1469" s="309">
        <f t="shared" si="1375"/>
        <v>0</v>
      </c>
      <c r="AB1469" s="309">
        <f t="shared" si="1376"/>
        <v>0</v>
      </c>
      <c r="AC1469" s="37" t="e">
        <f t="shared" si="1373"/>
        <v>#DIV/0!</v>
      </c>
    </row>
    <row r="1470" spans="1:29" hidden="1" x14ac:dyDescent="0.2">
      <c r="B1470" s="97" t="s">
        <v>1806</v>
      </c>
      <c r="C1470" s="98" t="s">
        <v>1002</v>
      </c>
      <c r="D1470" s="308">
        <v>0</v>
      </c>
      <c r="E1470" s="291">
        <f>SUM('ADICIONES  2018'!C1470:K1470)</f>
        <v>0</v>
      </c>
      <c r="F1470" s="308">
        <v>0</v>
      </c>
      <c r="G1470" s="308"/>
      <c r="H1470" s="308"/>
      <c r="I1470" s="308"/>
      <c r="J1470" s="308"/>
      <c r="K1470" s="292">
        <f t="shared" si="1368"/>
        <v>0</v>
      </c>
      <c r="L1470" s="308"/>
      <c r="M1470" s="308"/>
      <c r="N1470" s="308"/>
      <c r="O1470" s="308"/>
      <c r="P1470" s="308"/>
      <c r="Q1470" s="308"/>
      <c r="R1470" s="292">
        <f t="shared" si="1374"/>
        <v>0</v>
      </c>
      <c r="S1470" s="308">
        <v>0</v>
      </c>
      <c r="T1470" s="308"/>
      <c r="U1470" s="308"/>
      <c r="V1470" s="308"/>
      <c r="W1470" s="308"/>
      <c r="X1470" s="308"/>
      <c r="Y1470" s="308"/>
      <c r="Z1470" s="308"/>
      <c r="AA1470" s="309">
        <f t="shared" si="1375"/>
        <v>0</v>
      </c>
      <c r="AB1470" s="309">
        <f t="shared" si="1376"/>
        <v>0</v>
      </c>
      <c r="AC1470" s="37" t="e">
        <f t="shared" si="1373"/>
        <v>#DIV/0!</v>
      </c>
    </row>
    <row r="1471" spans="1:29" hidden="1" x14ac:dyDescent="0.2">
      <c r="B1471" s="97" t="s">
        <v>1807</v>
      </c>
      <c r="C1471" s="98" t="s">
        <v>1799</v>
      </c>
      <c r="D1471" s="308">
        <v>0</v>
      </c>
      <c r="E1471" s="291">
        <f>SUM('ADICIONES  2018'!C1471:K1471)</f>
        <v>0</v>
      </c>
      <c r="F1471" s="308">
        <v>0</v>
      </c>
      <c r="G1471" s="308"/>
      <c r="H1471" s="308"/>
      <c r="I1471" s="308"/>
      <c r="J1471" s="308"/>
      <c r="K1471" s="292">
        <f t="shared" si="1368"/>
        <v>0</v>
      </c>
      <c r="L1471" s="308"/>
      <c r="M1471" s="308"/>
      <c r="N1471" s="308"/>
      <c r="O1471" s="308"/>
      <c r="P1471" s="308"/>
      <c r="Q1471" s="308"/>
      <c r="R1471" s="292">
        <f t="shared" si="1374"/>
        <v>0</v>
      </c>
      <c r="S1471" s="308">
        <v>0</v>
      </c>
      <c r="T1471" s="308"/>
      <c r="U1471" s="308"/>
      <c r="V1471" s="308"/>
      <c r="W1471" s="308"/>
      <c r="X1471" s="308"/>
      <c r="Y1471" s="308"/>
      <c r="Z1471" s="308"/>
      <c r="AA1471" s="309">
        <f t="shared" si="1375"/>
        <v>0</v>
      </c>
      <c r="AB1471" s="309">
        <f t="shared" si="1376"/>
        <v>0</v>
      </c>
      <c r="AC1471" s="37" t="e">
        <f t="shared" si="1373"/>
        <v>#DIV/0!</v>
      </c>
    </row>
    <row r="1472" spans="1:29" s="79" customFormat="1" ht="15.75" hidden="1" x14ac:dyDescent="0.2">
      <c r="A1472" s="412"/>
      <c r="B1472" s="111" t="s">
        <v>977</v>
      </c>
      <c r="C1472" s="107" t="s">
        <v>1808</v>
      </c>
      <c r="D1472" s="307">
        <v>0</v>
      </c>
      <c r="E1472" s="106">
        <f>SUM('ADICIONES  2018'!C1472:K1472)</f>
        <v>0</v>
      </c>
      <c r="F1472" s="307"/>
      <c r="G1472" s="307"/>
      <c r="H1472" s="307"/>
      <c r="I1472" s="307"/>
      <c r="J1472" s="307"/>
      <c r="K1472" s="290">
        <f t="shared" si="1368"/>
        <v>0</v>
      </c>
      <c r="L1472" s="307"/>
      <c r="M1472" s="307"/>
      <c r="N1472" s="307"/>
      <c r="O1472" s="307"/>
      <c r="P1472" s="307"/>
      <c r="Q1472" s="307"/>
      <c r="R1472" s="290">
        <f t="shared" si="1374"/>
        <v>0</v>
      </c>
      <c r="S1472" s="308">
        <v>0</v>
      </c>
      <c r="T1472" s="307"/>
      <c r="U1472" s="307"/>
      <c r="V1472" s="307"/>
      <c r="W1472" s="307"/>
      <c r="X1472" s="307"/>
      <c r="Y1472" s="307"/>
      <c r="Z1472" s="307"/>
      <c r="AA1472" s="306">
        <f t="shared" si="1375"/>
        <v>0</v>
      </c>
      <c r="AB1472" s="306">
        <f t="shared" si="1376"/>
        <v>0</v>
      </c>
      <c r="AC1472" s="105" t="e">
        <f t="shared" si="1373"/>
        <v>#DIV/0!</v>
      </c>
    </row>
    <row r="1473" spans="1:29" hidden="1" x14ac:dyDescent="0.2">
      <c r="B1473" s="97" t="s">
        <v>1809</v>
      </c>
      <c r="C1473" s="98" t="s">
        <v>1810</v>
      </c>
      <c r="D1473" s="308">
        <v>0</v>
      </c>
      <c r="E1473" s="291">
        <f>SUM('ADICIONES  2018'!C1473:K1473)</f>
        <v>0</v>
      </c>
      <c r="F1473" s="308"/>
      <c r="G1473" s="308"/>
      <c r="H1473" s="308"/>
      <c r="I1473" s="308"/>
      <c r="J1473" s="308"/>
      <c r="K1473" s="292">
        <f t="shared" si="1368"/>
        <v>0</v>
      </c>
      <c r="L1473" s="308"/>
      <c r="M1473" s="308"/>
      <c r="N1473" s="308"/>
      <c r="O1473" s="308"/>
      <c r="P1473" s="308"/>
      <c r="Q1473" s="308"/>
      <c r="R1473" s="292">
        <f t="shared" si="1374"/>
        <v>0</v>
      </c>
      <c r="S1473" s="308">
        <v>0</v>
      </c>
      <c r="T1473" s="308"/>
      <c r="U1473" s="308"/>
      <c r="V1473" s="308"/>
      <c r="W1473" s="308"/>
      <c r="X1473" s="308"/>
      <c r="Y1473" s="308"/>
      <c r="Z1473" s="308"/>
      <c r="AA1473" s="309">
        <f t="shared" si="1375"/>
        <v>0</v>
      </c>
      <c r="AB1473" s="309">
        <f t="shared" si="1376"/>
        <v>0</v>
      </c>
      <c r="AC1473" s="37" t="e">
        <f t="shared" si="1373"/>
        <v>#DIV/0!</v>
      </c>
    </row>
    <row r="1474" spans="1:29" hidden="1" x14ac:dyDescent="0.2">
      <c r="B1474" s="97" t="s">
        <v>1809</v>
      </c>
      <c r="C1474" s="98" t="s">
        <v>1810</v>
      </c>
      <c r="D1474" s="308">
        <v>0</v>
      </c>
      <c r="E1474" s="291">
        <f>SUM('ADICIONES  2018'!C1474:K1474)</f>
        <v>0</v>
      </c>
      <c r="F1474" s="308"/>
      <c r="G1474" s="308"/>
      <c r="H1474" s="308"/>
      <c r="I1474" s="308"/>
      <c r="J1474" s="308"/>
      <c r="K1474" s="292">
        <f t="shared" si="1368"/>
        <v>0</v>
      </c>
      <c r="L1474" s="308"/>
      <c r="M1474" s="308"/>
      <c r="N1474" s="308"/>
      <c r="O1474" s="308"/>
      <c r="P1474" s="308"/>
      <c r="Q1474" s="308"/>
      <c r="R1474" s="292">
        <f t="shared" si="1374"/>
        <v>0</v>
      </c>
      <c r="S1474" s="308">
        <v>0</v>
      </c>
      <c r="T1474" s="308"/>
      <c r="U1474" s="308"/>
      <c r="V1474" s="308"/>
      <c r="W1474" s="308"/>
      <c r="X1474" s="308"/>
      <c r="Y1474" s="308"/>
      <c r="Z1474" s="308"/>
      <c r="AA1474" s="309">
        <f t="shared" si="1375"/>
        <v>0</v>
      </c>
      <c r="AB1474" s="309">
        <f t="shared" si="1376"/>
        <v>0</v>
      </c>
      <c r="AC1474" s="37" t="e">
        <f t="shared" si="1373"/>
        <v>#DIV/0!</v>
      </c>
    </row>
    <row r="1475" spans="1:29" hidden="1" x14ac:dyDescent="0.2">
      <c r="B1475" s="97" t="s">
        <v>1809</v>
      </c>
      <c r="C1475" s="98" t="s">
        <v>1810</v>
      </c>
      <c r="D1475" s="308">
        <v>0</v>
      </c>
      <c r="E1475" s="291">
        <f>SUM('ADICIONES  2018'!C1475:K1475)</f>
        <v>0</v>
      </c>
      <c r="F1475" s="308"/>
      <c r="G1475" s="308"/>
      <c r="H1475" s="308"/>
      <c r="I1475" s="308"/>
      <c r="J1475" s="308"/>
      <c r="K1475" s="292">
        <f t="shared" si="1368"/>
        <v>0</v>
      </c>
      <c r="L1475" s="308"/>
      <c r="M1475" s="308"/>
      <c r="N1475" s="308"/>
      <c r="O1475" s="308"/>
      <c r="P1475" s="308"/>
      <c r="Q1475" s="308"/>
      <c r="R1475" s="292">
        <f t="shared" si="1374"/>
        <v>0</v>
      </c>
      <c r="S1475" s="308">
        <v>0</v>
      </c>
      <c r="T1475" s="308"/>
      <c r="U1475" s="308"/>
      <c r="V1475" s="308"/>
      <c r="W1475" s="308"/>
      <c r="X1475" s="308"/>
      <c r="Y1475" s="308"/>
      <c r="Z1475" s="308"/>
      <c r="AA1475" s="309">
        <f t="shared" si="1375"/>
        <v>0</v>
      </c>
      <c r="AB1475" s="309">
        <f t="shared" si="1376"/>
        <v>0</v>
      </c>
      <c r="AC1475" s="37" t="e">
        <f t="shared" si="1373"/>
        <v>#DIV/0!</v>
      </c>
    </row>
    <row r="1476" spans="1:29" hidden="1" x14ac:dyDescent="0.2">
      <c r="B1476" s="97" t="s">
        <v>1809</v>
      </c>
      <c r="C1476" s="98" t="s">
        <v>1810</v>
      </c>
      <c r="D1476" s="308">
        <v>0</v>
      </c>
      <c r="E1476" s="291">
        <f>SUM('ADICIONES  2018'!C1476:K1476)</f>
        <v>0</v>
      </c>
      <c r="F1476" s="308"/>
      <c r="G1476" s="308"/>
      <c r="H1476" s="308"/>
      <c r="I1476" s="308"/>
      <c r="J1476" s="308"/>
      <c r="K1476" s="292">
        <f t="shared" si="1368"/>
        <v>0</v>
      </c>
      <c r="L1476" s="308"/>
      <c r="M1476" s="308"/>
      <c r="N1476" s="308"/>
      <c r="O1476" s="308"/>
      <c r="P1476" s="308"/>
      <c r="Q1476" s="308"/>
      <c r="R1476" s="292">
        <f t="shared" si="1374"/>
        <v>0</v>
      </c>
      <c r="S1476" s="308">
        <v>0</v>
      </c>
      <c r="T1476" s="308"/>
      <c r="U1476" s="308"/>
      <c r="V1476" s="308"/>
      <c r="W1476" s="308"/>
      <c r="X1476" s="308"/>
      <c r="Y1476" s="308"/>
      <c r="Z1476" s="308"/>
      <c r="AA1476" s="309">
        <f t="shared" si="1375"/>
        <v>0</v>
      </c>
      <c r="AB1476" s="309">
        <f t="shared" si="1376"/>
        <v>0</v>
      </c>
      <c r="AC1476" s="37" t="e">
        <f t="shared" si="1373"/>
        <v>#DIV/0!</v>
      </c>
    </row>
    <row r="1477" spans="1:29" hidden="1" x14ac:dyDescent="0.2">
      <c r="B1477" s="97" t="s">
        <v>1809</v>
      </c>
      <c r="C1477" s="98" t="s">
        <v>1810</v>
      </c>
      <c r="D1477" s="308">
        <v>0</v>
      </c>
      <c r="E1477" s="291">
        <f>SUM('ADICIONES  2018'!C1477:K1477)</f>
        <v>0</v>
      </c>
      <c r="F1477" s="308"/>
      <c r="G1477" s="308"/>
      <c r="H1477" s="308"/>
      <c r="I1477" s="308"/>
      <c r="J1477" s="308"/>
      <c r="K1477" s="292">
        <f t="shared" si="1368"/>
        <v>0</v>
      </c>
      <c r="L1477" s="308"/>
      <c r="M1477" s="308"/>
      <c r="N1477" s="308"/>
      <c r="O1477" s="308"/>
      <c r="P1477" s="308"/>
      <c r="Q1477" s="308"/>
      <c r="R1477" s="292">
        <f t="shared" si="1374"/>
        <v>0</v>
      </c>
      <c r="S1477" s="308">
        <v>0</v>
      </c>
      <c r="T1477" s="308"/>
      <c r="U1477" s="308"/>
      <c r="V1477" s="308"/>
      <c r="W1477" s="308"/>
      <c r="X1477" s="308"/>
      <c r="Y1477" s="308"/>
      <c r="Z1477" s="308"/>
      <c r="AA1477" s="309">
        <f t="shared" si="1375"/>
        <v>0</v>
      </c>
      <c r="AB1477" s="309">
        <f t="shared" si="1376"/>
        <v>0</v>
      </c>
      <c r="AC1477" s="37" t="e">
        <f t="shared" si="1373"/>
        <v>#DIV/0!</v>
      </c>
    </row>
    <row r="1478" spans="1:29" s="79" customFormat="1" ht="31.5" hidden="1" x14ac:dyDescent="0.2">
      <c r="A1478" s="412"/>
      <c r="B1478" s="111" t="s">
        <v>987</v>
      </c>
      <c r="C1478" s="107" t="s">
        <v>988</v>
      </c>
      <c r="D1478" s="307">
        <f>+D1479+D1505</f>
        <v>0</v>
      </c>
      <c r="E1478" s="106">
        <f>SUM('ADICIONES  2018'!C1478:K1478)</f>
        <v>0</v>
      </c>
      <c r="F1478" s="307">
        <f t="shared" ref="F1478:J1478" si="1377">+F1479+F1505</f>
        <v>0</v>
      </c>
      <c r="G1478" s="307">
        <f t="shared" si="1377"/>
        <v>0</v>
      </c>
      <c r="H1478" s="307">
        <f t="shared" si="1377"/>
        <v>0</v>
      </c>
      <c r="I1478" s="307">
        <f t="shared" si="1377"/>
        <v>0</v>
      </c>
      <c r="J1478" s="307">
        <f t="shared" si="1377"/>
        <v>0</v>
      </c>
      <c r="K1478" s="290">
        <f t="shared" si="1368"/>
        <v>0</v>
      </c>
      <c r="L1478" s="307">
        <f t="shared" ref="L1478:Q1478" si="1378">+L1479+L1505</f>
        <v>0</v>
      </c>
      <c r="M1478" s="307">
        <f t="shared" si="1378"/>
        <v>0</v>
      </c>
      <c r="N1478" s="307">
        <f t="shared" si="1378"/>
        <v>0</v>
      </c>
      <c r="O1478" s="307">
        <f t="shared" si="1378"/>
        <v>0</v>
      </c>
      <c r="P1478" s="307">
        <f t="shared" si="1378"/>
        <v>0</v>
      </c>
      <c r="Q1478" s="307">
        <f t="shared" si="1378"/>
        <v>0</v>
      </c>
      <c r="R1478" s="290">
        <f t="shared" si="1374"/>
        <v>0</v>
      </c>
      <c r="S1478" s="307">
        <f t="shared" ref="S1478:Z1478" si="1379">+S1479+S1505</f>
        <v>0</v>
      </c>
      <c r="T1478" s="307">
        <f t="shared" si="1379"/>
        <v>0</v>
      </c>
      <c r="U1478" s="307">
        <f t="shared" si="1379"/>
        <v>0</v>
      </c>
      <c r="V1478" s="307">
        <f t="shared" si="1379"/>
        <v>0</v>
      </c>
      <c r="W1478" s="307">
        <f t="shared" si="1379"/>
        <v>0</v>
      </c>
      <c r="X1478" s="307">
        <f t="shared" si="1379"/>
        <v>0</v>
      </c>
      <c r="Y1478" s="307">
        <f t="shared" si="1379"/>
        <v>0</v>
      </c>
      <c r="Z1478" s="307">
        <f t="shared" si="1379"/>
        <v>0</v>
      </c>
      <c r="AA1478" s="306">
        <f t="shared" si="1375"/>
        <v>0</v>
      </c>
      <c r="AB1478" s="306">
        <f t="shared" si="1376"/>
        <v>0</v>
      </c>
      <c r="AC1478" s="105" t="e">
        <f t="shared" si="1373"/>
        <v>#DIV/0!</v>
      </c>
    </row>
    <row r="1479" spans="1:29" s="79" customFormat="1" ht="15.75" hidden="1" x14ac:dyDescent="0.2">
      <c r="A1479" s="412"/>
      <c r="B1479" s="111" t="s">
        <v>1811</v>
      </c>
      <c r="C1479" s="107" t="s">
        <v>1812</v>
      </c>
      <c r="D1479" s="307">
        <f>SUM(D1480:D1491)</f>
        <v>0</v>
      </c>
      <c r="E1479" s="106">
        <f>SUM('ADICIONES  2018'!C1479:K1479)</f>
        <v>0</v>
      </c>
      <c r="F1479" s="307">
        <f t="shared" ref="F1479" si="1380">SUM(F1480:F1491)</f>
        <v>0</v>
      </c>
      <c r="G1479" s="307">
        <f t="shared" ref="G1479:J1479" si="1381">SUM(G1480:G1491)</f>
        <v>0</v>
      </c>
      <c r="H1479" s="307">
        <f t="shared" si="1381"/>
        <v>0</v>
      </c>
      <c r="I1479" s="307">
        <f t="shared" si="1381"/>
        <v>0</v>
      </c>
      <c r="J1479" s="307">
        <f t="shared" si="1381"/>
        <v>0</v>
      </c>
      <c r="K1479" s="290">
        <f t="shared" si="1368"/>
        <v>0</v>
      </c>
      <c r="L1479" s="307">
        <f t="shared" ref="L1479:Q1479" si="1382">SUM(L1480:L1491)</f>
        <v>0</v>
      </c>
      <c r="M1479" s="307">
        <f t="shared" si="1382"/>
        <v>0</v>
      </c>
      <c r="N1479" s="307">
        <f t="shared" si="1382"/>
        <v>0</v>
      </c>
      <c r="O1479" s="307">
        <f t="shared" si="1382"/>
        <v>0</v>
      </c>
      <c r="P1479" s="307">
        <f t="shared" si="1382"/>
        <v>0</v>
      </c>
      <c r="Q1479" s="307">
        <f t="shared" si="1382"/>
        <v>0</v>
      </c>
      <c r="R1479" s="290">
        <f t="shared" si="1374"/>
        <v>0</v>
      </c>
      <c r="S1479" s="307">
        <f t="shared" ref="S1479:Z1479" si="1383">SUM(S1480:S1491)</f>
        <v>0</v>
      </c>
      <c r="T1479" s="307">
        <f t="shared" si="1383"/>
        <v>0</v>
      </c>
      <c r="U1479" s="307">
        <f t="shared" si="1383"/>
        <v>0</v>
      </c>
      <c r="V1479" s="307">
        <f t="shared" si="1383"/>
        <v>0</v>
      </c>
      <c r="W1479" s="307">
        <f t="shared" si="1383"/>
        <v>0</v>
      </c>
      <c r="X1479" s="307">
        <f t="shared" si="1383"/>
        <v>0</v>
      </c>
      <c r="Y1479" s="307">
        <f t="shared" si="1383"/>
        <v>0</v>
      </c>
      <c r="Z1479" s="307">
        <f t="shared" si="1383"/>
        <v>0</v>
      </c>
      <c r="AA1479" s="306">
        <f t="shared" si="1375"/>
        <v>0</v>
      </c>
      <c r="AB1479" s="306">
        <f t="shared" si="1376"/>
        <v>0</v>
      </c>
      <c r="AC1479" s="105" t="e">
        <f t="shared" si="1373"/>
        <v>#DIV/0!</v>
      </c>
    </row>
    <row r="1480" spans="1:29" ht="28.5" hidden="1" x14ac:dyDescent="0.2">
      <c r="B1480" s="97" t="s">
        <v>1813</v>
      </c>
      <c r="C1480" s="98" t="s">
        <v>315</v>
      </c>
      <c r="D1480" s="308">
        <v>0</v>
      </c>
      <c r="E1480" s="291">
        <f>SUM('ADICIONES  2018'!C1480:K1480)</f>
        <v>0</v>
      </c>
      <c r="F1480" s="308"/>
      <c r="G1480" s="308"/>
      <c r="H1480" s="308"/>
      <c r="I1480" s="308"/>
      <c r="J1480" s="308"/>
      <c r="K1480" s="292">
        <f t="shared" si="1368"/>
        <v>0</v>
      </c>
      <c r="L1480" s="308"/>
      <c r="M1480" s="308"/>
      <c r="N1480" s="308"/>
      <c r="O1480" s="308"/>
      <c r="P1480" s="308"/>
      <c r="Q1480" s="308"/>
      <c r="R1480" s="292">
        <f t="shared" si="1374"/>
        <v>0</v>
      </c>
      <c r="S1480" s="308"/>
      <c r="T1480" s="308"/>
      <c r="U1480" s="308"/>
      <c r="V1480" s="308"/>
      <c r="W1480" s="308"/>
      <c r="X1480" s="308"/>
      <c r="Y1480" s="308"/>
      <c r="Z1480" s="308"/>
      <c r="AA1480" s="309">
        <f t="shared" si="1375"/>
        <v>0</v>
      </c>
      <c r="AB1480" s="309">
        <f t="shared" si="1376"/>
        <v>0</v>
      </c>
      <c r="AC1480" s="37" t="e">
        <f t="shared" si="1373"/>
        <v>#DIV/0!</v>
      </c>
    </row>
    <row r="1481" spans="1:29" ht="28.5" hidden="1" x14ac:dyDescent="0.2">
      <c r="B1481" s="97" t="s">
        <v>1814</v>
      </c>
      <c r="C1481" s="98" t="s">
        <v>1815</v>
      </c>
      <c r="D1481" s="308">
        <v>0</v>
      </c>
      <c r="E1481" s="291">
        <f>SUM('ADICIONES  2018'!C1481:K1481)</f>
        <v>0</v>
      </c>
      <c r="F1481" s="308"/>
      <c r="G1481" s="308"/>
      <c r="H1481" s="308"/>
      <c r="I1481" s="308"/>
      <c r="J1481" s="308"/>
      <c r="K1481" s="292">
        <f t="shared" si="1368"/>
        <v>0</v>
      </c>
      <c r="L1481" s="308"/>
      <c r="M1481" s="308"/>
      <c r="N1481" s="308"/>
      <c r="O1481" s="308"/>
      <c r="P1481" s="308"/>
      <c r="Q1481" s="308"/>
      <c r="R1481" s="292">
        <f t="shared" si="1374"/>
        <v>0</v>
      </c>
      <c r="S1481" s="308"/>
      <c r="T1481" s="308"/>
      <c r="U1481" s="308"/>
      <c r="V1481" s="308"/>
      <c r="W1481" s="308"/>
      <c r="X1481" s="308"/>
      <c r="Y1481" s="308"/>
      <c r="Z1481" s="308"/>
      <c r="AA1481" s="309">
        <f t="shared" si="1375"/>
        <v>0</v>
      </c>
      <c r="AB1481" s="309">
        <f t="shared" si="1376"/>
        <v>0</v>
      </c>
      <c r="AC1481" s="37" t="e">
        <f t="shared" si="1373"/>
        <v>#DIV/0!</v>
      </c>
    </row>
    <row r="1482" spans="1:29" ht="28.5" hidden="1" x14ac:dyDescent="0.2">
      <c r="B1482" s="97" t="s">
        <v>1814</v>
      </c>
      <c r="C1482" s="98" t="s">
        <v>1815</v>
      </c>
      <c r="D1482" s="308">
        <v>0</v>
      </c>
      <c r="E1482" s="291">
        <f>SUM('ADICIONES  2018'!C1482:K1482)</f>
        <v>0</v>
      </c>
      <c r="F1482" s="308"/>
      <c r="G1482" s="308"/>
      <c r="H1482" s="308"/>
      <c r="I1482" s="308"/>
      <c r="J1482" s="308"/>
      <c r="K1482" s="292">
        <f t="shared" si="1368"/>
        <v>0</v>
      </c>
      <c r="L1482" s="308"/>
      <c r="M1482" s="308"/>
      <c r="N1482" s="308"/>
      <c r="O1482" s="308"/>
      <c r="P1482" s="308"/>
      <c r="Q1482" s="308"/>
      <c r="R1482" s="292">
        <f t="shared" si="1374"/>
        <v>0</v>
      </c>
      <c r="S1482" s="308"/>
      <c r="T1482" s="308"/>
      <c r="U1482" s="308"/>
      <c r="V1482" s="308"/>
      <c r="W1482" s="308"/>
      <c r="X1482" s="308"/>
      <c r="Y1482" s="308"/>
      <c r="Z1482" s="308"/>
      <c r="AA1482" s="309">
        <f t="shared" si="1375"/>
        <v>0</v>
      </c>
      <c r="AB1482" s="309">
        <f t="shared" si="1376"/>
        <v>0</v>
      </c>
      <c r="AC1482" s="37" t="e">
        <f t="shared" si="1373"/>
        <v>#DIV/0!</v>
      </c>
    </row>
    <row r="1483" spans="1:29" ht="28.5" hidden="1" x14ac:dyDescent="0.2">
      <c r="B1483" s="97" t="s">
        <v>1816</v>
      </c>
      <c r="C1483" s="98" t="s">
        <v>1817</v>
      </c>
      <c r="D1483" s="308">
        <v>0</v>
      </c>
      <c r="E1483" s="291">
        <f>SUM('ADICIONES  2018'!C1483:K1483)</f>
        <v>0</v>
      </c>
      <c r="F1483" s="308"/>
      <c r="G1483" s="308"/>
      <c r="H1483" s="308"/>
      <c r="I1483" s="308"/>
      <c r="J1483" s="308"/>
      <c r="K1483" s="292">
        <f t="shared" si="1368"/>
        <v>0</v>
      </c>
      <c r="L1483" s="308"/>
      <c r="M1483" s="308"/>
      <c r="N1483" s="308"/>
      <c r="O1483" s="308"/>
      <c r="P1483" s="308"/>
      <c r="Q1483" s="308"/>
      <c r="R1483" s="292">
        <f t="shared" si="1374"/>
        <v>0</v>
      </c>
      <c r="S1483" s="308"/>
      <c r="T1483" s="308"/>
      <c r="U1483" s="308"/>
      <c r="V1483" s="308"/>
      <c r="W1483" s="308"/>
      <c r="X1483" s="308"/>
      <c r="Y1483" s="308"/>
      <c r="Z1483" s="308"/>
      <c r="AA1483" s="309">
        <f t="shared" si="1375"/>
        <v>0</v>
      </c>
      <c r="AB1483" s="309">
        <f t="shared" si="1376"/>
        <v>0</v>
      </c>
      <c r="AC1483" s="37" t="e">
        <f t="shared" si="1373"/>
        <v>#DIV/0!</v>
      </c>
    </row>
    <row r="1484" spans="1:29" ht="28.5" hidden="1" x14ac:dyDescent="0.2">
      <c r="B1484" s="97" t="s">
        <v>1816</v>
      </c>
      <c r="C1484" s="98" t="s">
        <v>1817</v>
      </c>
      <c r="D1484" s="308">
        <v>0</v>
      </c>
      <c r="E1484" s="291">
        <f>SUM('ADICIONES  2018'!C1484:K1484)</f>
        <v>0</v>
      </c>
      <c r="F1484" s="308"/>
      <c r="G1484" s="308"/>
      <c r="H1484" s="308"/>
      <c r="I1484" s="308"/>
      <c r="J1484" s="308"/>
      <c r="K1484" s="292">
        <f t="shared" si="1368"/>
        <v>0</v>
      </c>
      <c r="L1484" s="308"/>
      <c r="M1484" s="308"/>
      <c r="N1484" s="308"/>
      <c r="O1484" s="308"/>
      <c r="P1484" s="308"/>
      <c r="Q1484" s="308"/>
      <c r="R1484" s="292">
        <f t="shared" si="1374"/>
        <v>0</v>
      </c>
      <c r="S1484" s="308"/>
      <c r="T1484" s="308"/>
      <c r="U1484" s="308"/>
      <c r="V1484" s="308"/>
      <c r="W1484" s="308"/>
      <c r="X1484" s="308"/>
      <c r="Y1484" s="308"/>
      <c r="Z1484" s="308"/>
      <c r="AA1484" s="309">
        <f t="shared" si="1375"/>
        <v>0</v>
      </c>
      <c r="AB1484" s="309">
        <f t="shared" si="1376"/>
        <v>0</v>
      </c>
      <c r="AC1484" s="37" t="e">
        <f t="shared" si="1373"/>
        <v>#DIV/0!</v>
      </c>
    </row>
    <row r="1485" spans="1:29" ht="28.5" hidden="1" x14ac:dyDescent="0.2">
      <c r="B1485" s="97" t="s">
        <v>1818</v>
      </c>
      <c r="C1485" s="98" t="s">
        <v>1819</v>
      </c>
      <c r="D1485" s="308">
        <v>0</v>
      </c>
      <c r="E1485" s="291">
        <f>SUM('ADICIONES  2018'!C1485:K1485)</f>
        <v>0</v>
      </c>
      <c r="F1485" s="308"/>
      <c r="G1485" s="308"/>
      <c r="H1485" s="308"/>
      <c r="I1485" s="308"/>
      <c r="J1485" s="308"/>
      <c r="K1485" s="292">
        <f t="shared" si="1368"/>
        <v>0</v>
      </c>
      <c r="L1485" s="308"/>
      <c r="M1485" s="308"/>
      <c r="N1485" s="308"/>
      <c r="O1485" s="308"/>
      <c r="P1485" s="308"/>
      <c r="Q1485" s="308"/>
      <c r="R1485" s="292">
        <f t="shared" si="1374"/>
        <v>0</v>
      </c>
      <c r="S1485" s="308"/>
      <c r="T1485" s="308"/>
      <c r="U1485" s="308"/>
      <c r="V1485" s="308"/>
      <c r="W1485" s="308"/>
      <c r="X1485" s="308"/>
      <c r="Y1485" s="308"/>
      <c r="Z1485" s="308"/>
      <c r="AA1485" s="309">
        <f t="shared" si="1375"/>
        <v>0</v>
      </c>
      <c r="AB1485" s="309">
        <f t="shared" si="1376"/>
        <v>0</v>
      </c>
      <c r="AC1485" s="37" t="e">
        <f t="shared" si="1373"/>
        <v>#DIV/0!</v>
      </c>
    </row>
    <row r="1486" spans="1:29" ht="28.5" hidden="1" x14ac:dyDescent="0.2">
      <c r="B1486" s="97" t="s">
        <v>1820</v>
      </c>
      <c r="C1486" s="98" t="s">
        <v>1792</v>
      </c>
      <c r="D1486" s="308">
        <v>0</v>
      </c>
      <c r="E1486" s="291">
        <f>SUM('ADICIONES  2018'!C1486:K1486)</f>
        <v>0</v>
      </c>
      <c r="F1486" s="308"/>
      <c r="G1486" s="308"/>
      <c r="H1486" s="308"/>
      <c r="I1486" s="308"/>
      <c r="J1486" s="308"/>
      <c r="K1486" s="292">
        <f t="shared" si="1368"/>
        <v>0</v>
      </c>
      <c r="L1486" s="308"/>
      <c r="M1486" s="308"/>
      <c r="N1486" s="308"/>
      <c r="O1486" s="308"/>
      <c r="P1486" s="308"/>
      <c r="Q1486" s="308"/>
      <c r="R1486" s="292">
        <f t="shared" si="1374"/>
        <v>0</v>
      </c>
      <c r="S1486" s="308"/>
      <c r="T1486" s="308"/>
      <c r="U1486" s="308"/>
      <c r="V1486" s="308"/>
      <c r="W1486" s="308"/>
      <c r="X1486" s="308"/>
      <c r="Y1486" s="308"/>
      <c r="Z1486" s="308"/>
      <c r="AA1486" s="309">
        <f t="shared" si="1375"/>
        <v>0</v>
      </c>
      <c r="AB1486" s="309">
        <f t="shared" si="1376"/>
        <v>0</v>
      </c>
      <c r="AC1486" s="37" t="e">
        <f t="shared" si="1373"/>
        <v>#DIV/0!</v>
      </c>
    </row>
    <row r="1487" spans="1:29" hidden="1" x14ac:dyDescent="0.2">
      <c r="B1487" s="97" t="s">
        <v>1821</v>
      </c>
      <c r="C1487" s="98" t="s">
        <v>1822</v>
      </c>
      <c r="D1487" s="308">
        <v>0</v>
      </c>
      <c r="E1487" s="291">
        <f>SUM('ADICIONES  2018'!C1487:K1487)</f>
        <v>0</v>
      </c>
      <c r="F1487" s="308"/>
      <c r="G1487" s="308"/>
      <c r="H1487" s="308"/>
      <c r="I1487" s="308"/>
      <c r="J1487" s="308"/>
      <c r="K1487" s="292">
        <f t="shared" si="1368"/>
        <v>0</v>
      </c>
      <c r="L1487" s="308"/>
      <c r="M1487" s="308"/>
      <c r="N1487" s="308"/>
      <c r="O1487" s="308"/>
      <c r="P1487" s="308"/>
      <c r="Q1487" s="308"/>
      <c r="R1487" s="292">
        <f t="shared" si="1374"/>
        <v>0</v>
      </c>
      <c r="S1487" s="308"/>
      <c r="T1487" s="308"/>
      <c r="U1487" s="308"/>
      <c r="V1487" s="308"/>
      <c r="W1487" s="308"/>
      <c r="X1487" s="308"/>
      <c r="Y1487" s="308"/>
      <c r="Z1487" s="308"/>
      <c r="AA1487" s="309">
        <f t="shared" si="1375"/>
        <v>0</v>
      </c>
      <c r="AB1487" s="309">
        <f t="shared" si="1376"/>
        <v>0</v>
      </c>
      <c r="AC1487" s="37" t="e">
        <f t="shared" si="1373"/>
        <v>#DIV/0!</v>
      </c>
    </row>
    <row r="1488" spans="1:29" hidden="1" x14ac:dyDescent="0.2">
      <c r="B1488" s="97" t="s">
        <v>1821</v>
      </c>
      <c r="C1488" s="98" t="s">
        <v>1822</v>
      </c>
      <c r="D1488" s="308">
        <v>0</v>
      </c>
      <c r="E1488" s="291">
        <f>SUM('ADICIONES  2018'!C1488:K1488)</f>
        <v>0</v>
      </c>
      <c r="F1488" s="308"/>
      <c r="G1488" s="308"/>
      <c r="H1488" s="308"/>
      <c r="I1488" s="308"/>
      <c r="J1488" s="308"/>
      <c r="K1488" s="292">
        <f t="shared" si="1368"/>
        <v>0</v>
      </c>
      <c r="L1488" s="308"/>
      <c r="M1488" s="308"/>
      <c r="N1488" s="308"/>
      <c r="O1488" s="308"/>
      <c r="P1488" s="308"/>
      <c r="Q1488" s="308"/>
      <c r="R1488" s="292">
        <f t="shared" si="1374"/>
        <v>0</v>
      </c>
      <c r="S1488" s="308"/>
      <c r="T1488" s="308"/>
      <c r="U1488" s="308"/>
      <c r="V1488" s="308"/>
      <c r="W1488" s="308"/>
      <c r="X1488" s="308"/>
      <c r="Y1488" s="308"/>
      <c r="Z1488" s="308"/>
      <c r="AA1488" s="309">
        <f t="shared" si="1375"/>
        <v>0</v>
      </c>
      <c r="AB1488" s="309">
        <f t="shared" si="1376"/>
        <v>0</v>
      </c>
      <c r="AC1488" s="37" t="e">
        <f t="shared" si="1373"/>
        <v>#DIV/0!</v>
      </c>
    </row>
    <row r="1489" spans="1:29" hidden="1" x14ac:dyDescent="0.2">
      <c r="B1489" s="97" t="s">
        <v>1823</v>
      </c>
      <c r="C1489" s="98" t="s">
        <v>1773</v>
      </c>
      <c r="D1489" s="308">
        <v>0</v>
      </c>
      <c r="E1489" s="291">
        <f>SUM('ADICIONES  2018'!C1489:K1489)</f>
        <v>0</v>
      </c>
      <c r="F1489" s="308"/>
      <c r="G1489" s="308"/>
      <c r="H1489" s="308"/>
      <c r="I1489" s="308"/>
      <c r="J1489" s="308"/>
      <c r="K1489" s="292">
        <f t="shared" si="1368"/>
        <v>0</v>
      </c>
      <c r="L1489" s="308"/>
      <c r="M1489" s="308"/>
      <c r="N1489" s="308"/>
      <c r="O1489" s="308"/>
      <c r="P1489" s="308"/>
      <c r="Q1489" s="308"/>
      <c r="R1489" s="292">
        <f t="shared" si="1374"/>
        <v>0</v>
      </c>
      <c r="S1489" s="308"/>
      <c r="T1489" s="308"/>
      <c r="U1489" s="308"/>
      <c r="V1489" s="308"/>
      <c r="W1489" s="308"/>
      <c r="X1489" s="308"/>
      <c r="Y1489" s="308"/>
      <c r="Z1489" s="308"/>
      <c r="AA1489" s="309">
        <f t="shared" si="1375"/>
        <v>0</v>
      </c>
      <c r="AB1489" s="309">
        <f t="shared" si="1376"/>
        <v>0</v>
      </c>
      <c r="AC1489" s="37" t="e">
        <f t="shared" si="1373"/>
        <v>#DIV/0!</v>
      </c>
    </row>
    <row r="1490" spans="1:29" hidden="1" x14ac:dyDescent="0.2">
      <c r="B1490" s="97" t="s">
        <v>1824</v>
      </c>
      <c r="C1490" s="98" t="s">
        <v>1799</v>
      </c>
      <c r="D1490" s="308">
        <v>0</v>
      </c>
      <c r="E1490" s="291">
        <f>SUM('ADICIONES  2018'!C1490:K1490)</f>
        <v>0</v>
      </c>
      <c r="F1490" s="308"/>
      <c r="G1490" s="308"/>
      <c r="H1490" s="308"/>
      <c r="I1490" s="308"/>
      <c r="J1490" s="308"/>
      <c r="K1490" s="292">
        <f t="shared" si="1368"/>
        <v>0</v>
      </c>
      <c r="L1490" s="308"/>
      <c r="M1490" s="308"/>
      <c r="N1490" s="308"/>
      <c r="O1490" s="308"/>
      <c r="P1490" s="308"/>
      <c r="Q1490" s="308"/>
      <c r="R1490" s="292">
        <f t="shared" si="1374"/>
        <v>0</v>
      </c>
      <c r="S1490" s="308"/>
      <c r="T1490" s="308"/>
      <c r="U1490" s="308"/>
      <c r="V1490" s="308"/>
      <c r="W1490" s="308"/>
      <c r="X1490" s="308"/>
      <c r="Y1490" s="308"/>
      <c r="Z1490" s="308"/>
      <c r="AA1490" s="309">
        <f t="shared" si="1375"/>
        <v>0</v>
      </c>
      <c r="AB1490" s="309">
        <f t="shared" si="1376"/>
        <v>0</v>
      </c>
      <c r="AC1490" s="37" t="e">
        <f t="shared" si="1373"/>
        <v>#DIV/0!</v>
      </c>
    </row>
    <row r="1491" spans="1:29" s="79" customFormat="1" ht="31.5" hidden="1" x14ac:dyDescent="0.2">
      <c r="A1491" s="412"/>
      <c r="B1491" s="111" t="s">
        <v>1825</v>
      </c>
      <c r="C1491" s="107" t="s">
        <v>199</v>
      </c>
      <c r="D1491" s="307">
        <f>SUM(D1492:D1504)</f>
        <v>0</v>
      </c>
      <c r="E1491" s="106">
        <f>SUM('ADICIONES  2018'!C1491:K1491)</f>
        <v>0</v>
      </c>
      <c r="F1491" s="307">
        <f t="shared" ref="F1491" si="1384">SUM(F1492:F1504)</f>
        <v>0</v>
      </c>
      <c r="G1491" s="307">
        <f t="shared" ref="G1491:J1491" si="1385">SUM(G1492:G1504)</f>
        <v>0</v>
      </c>
      <c r="H1491" s="307">
        <f t="shared" si="1385"/>
        <v>0</v>
      </c>
      <c r="I1491" s="307">
        <f t="shared" si="1385"/>
        <v>0</v>
      </c>
      <c r="J1491" s="307">
        <f t="shared" si="1385"/>
        <v>0</v>
      </c>
      <c r="K1491" s="290">
        <f t="shared" si="1368"/>
        <v>0</v>
      </c>
      <c r="L1491" s="307">
        <f t="shared" ref="L1491:Q1491" si="1386">SUM(L1492:L1504)</f>
        <v>0</v>
      </c>
      <c r="M1491" s="307">
        <f t="shared" si="1386"/>
        <v>0</v>
      </c>
      <c r="N1491" s="307">
        <f t="shared" si="1386"/>
        <v>0</v>
      </c>
      <c r="O1491" s="307">
        <f t="shared" si="1386"/>
        <v>0</v>
      </c>
      <c r="P1491" s="307">
        <f t="shared" si="1386"/>
        <v>0</v>
      </c>
      <c r="Q1491" s="307">
        <f t="shared" si="1386"/>
        <v>0</v>
      </c>
      <c r="R1491" s="290">
        <f t="shared" si="1374"/>
        <v>0</v>
      </c>
      <c r="S1491" s="307">
        <f t="shared" ref="S1491:Z1491" si="1387">SUM(S1492:S1504)</f>
        <v>0</v>
      </c>
      <c r="T1491" s="307">
        <f t="shared" si="1387"/>
        <v>0</v>
      </c>
      <c r="U1491" s="307">
        <f t="shared" si="1387"/>
        <v>0</v>
      </c>
      <c r="V1491" s="307">
        <f t="shared" si="1387"/>
        <v>0</v>
      </c>
      <c r="W1491" s="307">
        <f t="shared" si="1387"/>
        <v>0</v>
      </c>
      <c r="X1491" s="307">
        <f t="shared" si="1387"/>
        <v>0</v>
      </c>
      <c r="Y1491" s="307">
        <f t="shared" si="1387"/>
        <v>0</v>
      </c>
      <c r="Z1491" s="307">
        <f t="shared" si="1387"/>
        <v>0</v>
      </c>
      <c r="AA1491" s="306">
        <f t="shared" si="1375"/>
        <v>0</v>
      </c>
      <c r="AB1491" s="306">
        <f t="shared" si="1376"/>
        <v>0</v>
      </c>
      <c r="AC1491" s="105" t="e">
        <f t="shared" si="1373"/>
        <v>#DIV/0!</v>
      </c>
    </row>
    <row r="1492" spans="1:29" hidden="1" x14ac:dyDescent="0.2">
      <c r="B1492" s="97" t="s">
        <v>1826</v>
      </c>
      <c r="C1492" s="98" t="s">
        <v>1822</v>
      </c>
      <c r="D1492" s="308">
        <v>0</v>
      </c>
      <c r="E1492" s="291">
        <f>SUM('ADICIONES  2018'!C1492:K1492)</f>
        <v>0</v>
      </c>
      <c r="F1492" s="308"/>
      <c r="G1492" s="308"/>
      <c r="H1492" s="308"/>
      <c r="I1492" s="308"/>
      <c r="J1492" s="308"/>
      <c r="K1492" s="292">
        <f t="shared" ref="K1492:K1555" si="1388">+D1492+E1492-F1492+G1492-H1492</f>
        <v>0</v>
      </c>
      <c r="L1492" s="308"/>
      <c r="M1492" s="308"/>
      <c r="N1492" s="308"/>
      <c r="O1492" s="308"/>
      <c r="P1492" s="308"/>
      <c r="Q1492" s="308"/>
      <c r="R1492" s="292">
        <f t="shared" si="1374"/>
        <v>0</v>
      </c>
      <c r="S1492" s="308"/>
      <c r="T1492" s="308"/>
      <c r="U1492" s="308"/>
      <c r="V1492" s="308"/>
      <c r="W1492" s="308"/>
      <c r="X1492" s="308"/>
      <c r="Y1492" s="308"/>
      <c r="Z1492" s="308"/>
      <c r="AA1492" s="309">
        <f t="shared" si="1375"/>
        <v>0</v>
      </c>
      <c r="AB1492" s="309">
        <f t="shared" si="1376"/>
        <v>0</v>
      </c>
      <c r="AC1492" s="37" t="e">
        <f t="shared" si="1373"/>
        <v>#DIV/0!</v>
      </c>
    </row>
    <row r="1493" spans="1:29" hidden="1" x14ac:dyDescent="0.2">
      <c r="B1493" s="97" t="s">
        <v>1826</v>
      </c>
      <c r="C1493" s="98" t="s">
        <v>1822</v>
      </c>
      <c r="D1493" s="308">
        <v>0</v>
      </c>
      <c r="E1493" s="291">
        <f>SUM('ADICIONES  2018'!C1493:K1493)</f>
        <v>0</v>
      </c>
      <c r="F1493" s="308"/>
      <c r="G1493" s="308"/>
      <c r="H1493" s="308"/>
      <c r="I1493" s="308"/>
      <c r="J1493" s="308"/>
      <c r="K1493" s="292">
        <f t="shared" si="1388"/>
        <v>0</v>
      </c>
      <c r="L1493" s="308"/>
      <c r="M1493" s="308"/>
      <c r="N1493" s="308"/>
      <c r="O1493" s="308"/>
      <c r="P1493" s="308"/>
      <c r="Q1493" s="308"/>
      <c r="R1493" s="292">
        <f t="shared" si="1374"/>
        <v>0</v>
      </c>
      <c r="S1493" s="308"/>
      <c r="T1493" s="308"/>
      <c r="U1493" s="308"/>
      <c r="V1493" s="308"/>
      <c r="W1493" s="308"/>
      <c r="X1493" s="308"/>
      <c r="Y1493" s="308"/>
      <c r="Z1493" s="308"/>
      <c r="AA1493" s="309">
        <f t="shared" si="1375"/>
        <v>0</v>
      </c>
      <c r="AB1493" s="309">
        <f t="shared" si="1376"/>
        <v>0</v>
      </c>
      <c r="AC1493" s="37" t="e">
        <f t="shared" si="1373"/>
        <v>#DIV/0!</v>
      </c>
    </row>
    <row r="1494" spans="1:29" hidden="1" x14ac:dyDescent="0.2">
      <c r="B1494" s="97" t="s">
        <v>1827</v>
      </c>
      <c r="C1494" s="98" t="s">
        <v>1002</v>
      </c>
      <c r="D1494" s="308">
        <v>0</v>
      </c>
      <c r="E1494" s="291">
        <f>SUM('ADICIONES  2018'!C1494:K1494)</f>
        <v>0</v>
      </c>
      <c r="F1494" s="308"/>
      <c r="G1494" s="308"/>
      <c r="H1494" s="308"/>
      <c r="I1494" s="308"/>
      <c r="J1494" s="308"/>
      <c r="K1494" s="292">
        <f t="shared" si="1388"/>
        <v>0</v>
      </c>
      <c r="L1494" s="308"/>
      <c r="M1494" s="308"/>
      <c r="N1494" s="308"/>
      <c r="O1494" s="308"/>
      <c r="P1494" s="308"/>
      <c r="Q1494" s="308"/>
      <c r="R1494" s="292">
        <f t="shared" si="1374"/>
        <v>0</v>
      </c>
      <c r="S1494" s="308"/>
      <c r="T1494" s="308"/>
      <c r="U1494" s="308"/>
      <c r="V1494" s="308"/>
      <c r="W1494" s="308"/>
      <c r="X1494" s="308"/>
      <c r="Y1494" s="308"/>
      <c r="Z1494" s="308"/>
      <c r="AA1494" s="309">
        <f t="shared" si="1375"/>
        <v>0</v>
      </c>
      <c r="AB1494" s="309">
        <f t="shared" si="1376"/>
        <v>0</v>
      </c>
      <c r="AC1494" s="37" t="e">
        <f t="shared" si="1373"/>
        <v>#DIV/0!</v>
      </c>
    </row>
    <row r="1495" spans="1:29" hidden="1" x14ac:dyDescent="0.2">
      <c r="B1495" s="97" t="s">
        <v>1827</v>
      </c>
      <c r="C1495" s="98" t="s">
        <v>1002</v>
      </c>
      <c r="D1495" s="308">
        <v>0</v>
      </c>
      <c r="E1495" s="291">
        <f>SUM('ADICIONES  2018'!C1495:K1495)</f>
        <v>0</v>
      </c>
      <c r="F1495" s="308"/>
      <c r="G1495" s="308"/>
      <c r="H1495" s="308"/>
      <c r="I1495" s="308"/>
      <c r="J1495" s="308"/>
      <c r="K1495" s="292">
        <f t="shared" si="1388"/>
        <v>0</v>
      </c>
      <c r="L1495" s="308"/>
      <c r="M1495" s="308"/>
      <c r="N1495" s="308"/>
      <c r="O1495" s="308"/>
      <c r="P1495" s="308"/>
      <c r="Q1495" s="308"/>
      <c r="R1495" s="292">
        <f t="shared" si="1374"/>
        <v>0</v>
      </c>
      <c r="S1495" s="308"/>
      <c r="T1495" s="308"/>
      <c r="U1495" s="308"/>
      <c r="V1495" s="308"/>
      <c r="W1495" s="308"/>
      <c r="X1495" s="308"/>
      <c r="Y1495" s="308"/>
      <c r="Z1495" s="308"/>
      <c r="AA1495" s="309">
        <f t="shared" si="1375"/>
        <v>0</v>
      </c>
      <c r="AB1495" s="309">
        <f t="shared" si="1376"/>
        <v>0</v>
      </c>
      <c r="AC1495" s="37" t="e">
        <f t="shared" si="1373"/>
        <v>#DIV/0!</v>
      </c>
    </row>
    <row r="1496" spans="1:29" hidden="1" x14ac:dyDescent="0.2">
      <c r="B1496" s="97" t="s">
        <v>1827</v>
      </c>
      <c r="C1496" s="98" t="s">
        <v>1002</v>
      </c>
      <c r="D1496" s="308">
        <v>0</v>
      </c>
      <c r="E1496" s="291">
        <f>SUM('ADICIONES  2018'!C1496:K1496)</f>
        <v>0</v>
      </c>
      <c r="F1496" s="308"/>
      <c r="G1496" s="308"/>
      <c r="H1496" s="308"/>
      <c r="I1496" s="308"/>
      <c r="J1496" s="308"/>
      <c r="K1496" s="292">
        <f t="shared" si="1388"/>
        <v>0</v>
      </c>
      <c r="L1496" s="308"/>
      <c r="M1496" s="308"/>
      <c r="N1496" s="308"/>
      <c r="O1496" s="308"/>
      <c r="P1496" s="308"/>
      <c r="Q1496" s="308"/>
      <c r="R1496" s="292">
        <f t="shared" si="1374"/>
        <v>0</v>
      </c>
      <c r="S1496" s="308"/>
      <c r="T1496" s="308"/>
      <c r="U1496" s="308"/>
      <c r="V1496" s="308"/>
      <c r="W1496" s="308"/>
      <c r="X1496" s="308"/>
      <c r="Y1496" s="308"/>
      <c r="Z1496" s="308"/>
      <c r="AA1496" s="309">
        <f t="shared" si="1375"/>
        <v>0</v>
      </c>
      <c r="AB1496" s="309">
        <f t="shared" si="1376"/>
        <v>0</v>
      </c>
      <c r="AC1496" s="37" t="e">
        <f t="shared" si="1373"/>
        <v>#DIV/0!</v>
      </c>
    </row>
    <row r="1497" spans="1:29" hidden="1" x14ac:dyDescent="0.2">
      <c r="B1497" s="97" t="s">
        <v>1828</v>
      </c>
      <c r="C1497" s="98" t="s">
        <v>1773</v>
      </c>
      <c r="D1497" s="308">
        <v>0</v>
      </c>
      <c r="E1497" s="291">
        <f>SUM('ADICIONES  2018'!C1497:K1497)</f>
        <v>0</v>
      </c>
      <c r="F1497" s="308"/>
      <c r="G1497" s="308"/>
      <c r="H1497" s="308"/>
      <c r="I1497" s="308"/>
      <c r="J1497" s="308"/>
      <c r="K1497" s="292">
        <f t="shared" si="1388"/>
        <v>0</v>
      </c>
      <c r="L1497" s="308"/>
      <c r="M1497" s="308"/>
      <c r="N1497" s="308"/>
      <c r="O1497" s="308"/>
      <c r="P1497" s="308"/>
      <c r="Q1497" s="308"/>
      <c r="R1497" s="292">
        <f t="shared" si="1374"/>
        <v>0</v>
      </c>
      <c r="S1497" s="308"/>
      <c r="T1497" s="308"/>
      <c r="U1497" s="308"/>
      <c r="V1497" s="308"/>
      <c r="W1497" s="308"/>
      <c r="X1497" s="308"/>
      <c r="Y1497" s="308"/>
      <c r="Z1497" s="308"/>
      <c r="AA1497" s="309">
        <f t="shared" si="1375"/>
        <v>0</v>
      </c>
      <c r="AB1497" s="309">
        <f t="shared" si="1376"/>
        <v>0</v>
      </c>
      <c r="AC1497" s="37" t="e">
        <f t="shared" si="1373"/>
        <v>#DIV/0!</v>
      </c>
    </row>
    <row r="1498" spans="1:29" hidden="1" x14ac:dyDescent="0.2">
      <c r="B1498" s="97" t="s">
        <v>1828</v>
      </c>
      <c r="C1498" s="98" t="s">
        <v>1773</v>
      </c>
      <c r="D1498" s="308">
        <v>0</v>
      </c>
      <c r="E1498" s="291">
        <f>SUM('ADICIONES  2018'!C1498:K1498)</f>
        <v>0</v>
      </c>
      <c r="F1498" s="308"/>
      <c r="G1498" s="308"/>
      <c r="H1498" s="308"/>
      <c r="I1498" s="308"/>
      <c r="J1498" s="308"/>
      <c r="K1498" s="292">
        <f t="shared" si="1388"/>
        <v>0</v>
      </c>
      <c r="L1498" s="308"/>
      <c r="M1498" s="308"/>
      <c r="N1498" s="308"/>
      <c r="O1498" s="308"/>
      <c r="P1498" s="308"/>
      <c r="Q1498" s="308"/>
      <c r="R1498" s="292">
        <f t="shared" si="1374"/>
        <v>0</v>
      </c>
      <c r="S1498" s="308"/>
      <c r="T1498" s="308"/>
      <c r="U1498" s="308"/>
      <c r="V1498" s="308"/>
      <c r="W1498" s="308"/>
      <c r="X1498" s="308"/>
      <c r="Y1498" s="308"/>
      <c r="Z1498" s="308"/>
      <c r="AA1498" s="309">
        <f t="shared" si="1375"/>
        <v>0</v>
      </c>
      <c r="AB1498" s="309">
        <f t="shared" si="1376"/>
        <v>0</v>
      </c>
      <c r="AC1498" s="37" t="e">
        <f t="shared" si="1373"/>
        <v>#DIV/0!</v>
      </c>
    </row>
    <row r="1499" spans="1:29" hidden="1" x14ac:dyDescent="0.2">
      <c r="B1499" s="97" t="s">
        <v>1828</v>
      </c>
      <c r="C1499" s="98" t="s">
        <v>1773</v>
      </c>
      <c r="D1499" s="308">
        <v>0</v>
      </c>
      <c r="E1499" s="291">
        <f>SUM('ADICIONES  2018'!C1499:K1499)</f>
        <v>0</v>
      </c>
      <c r="F1499" s="308"/>
      <c r="G1499" s="308"/>
      <c r="H1499" s="308"/>
      <c r="I1499" s="308"/>
      <c r="J1499" s="308"/>
      <c r="K1499" s="292">
        <f t="shared" si="1388"/>
        <v>0</v>
      </c>
      <c r="L1499" s="308"/>
      <c r="M1499" s="308"/>
      <c r="N1499" s="308"/>
      <c r="O1499" s="308"/>
      <c r="P1499" s="308"/>
      <c r="Q1499" s="308"/>
      <c r="R1499" s="292">
        <f t="shared" si="1374"/>
        <v>0</v>
      </c>
      <c r="S1499" s="308"/>
      <c r="T1499" s="308"/>
      <c r="U1499" s="308"/>
      <c r="V1499" s="308"/>
      <c r="W1499" s="308"/>
      <c r="X1499" s="308"/>
      <c r="Y1499" s="308"/>
      <c r="Z1499" s="308"/>
      <c r="AA1499" s="309">
        <f t="shared" si="1375"/>
        <v>0</v>
      </c>
      <c r="AB1499" s="309">
        <f t="shared" si="1376"/>
        <v>0</v>
      </c>
      <c r="AC1499" s="37" t="e">
        <f t="shared" si="1373"/>
        <v>#DIV/0!</v>
      </c>
    </row>
    <row r="1500" spans="1:29" hidden="1" x14ac:dyDescent="0.2">
      <c r="B1500" s="97" t="s">
        <v>1828</v>
      </c>
      <c r="C1500" s="98" t="s">
        <v>1773</v>
      </c>
      <c r="D1500" s="308">
        <v>0</v>
      </c>
      <c r="E1500" s="291">
        <f>SUM('ADICIONES  2018'!C1500:K1500)</f>
        <v>0</v>
      </c>
      <c r="F1500" s="308"/>
      <c r="G1500" s="308"/>
      <c r="H1500" s="308"/>
      <c r="I1500" s="308"/>
      <c r="J1500" s="308"/>
      <c r="K1500" s="292">
        <f t="shared" si="1388"/>
        <v>0</v>
      </c>
      <c r="L1500" s="308"/>
      <c r="M1500" s="308"/>
      <c r="N1500" s="308"/>
      <c r="O1500" s="308"/>
      <c r="P1500" s="308"/>
      <c r="Q1500" s="308"/>
      <c r="R1500" s="292">
        <f t="shared" si="1374"/>
        <v>0</v>
      </c>
      <c r="S1500" s="308"/>
      <c r="T1500" s="308"/>
      <c r="U1500" s="308"/>
      <c r="V1500" s="308"/>
      <c r="W1500" s="308"/>
      <c r="X1500" s="308"/>
      <c r="Y1500" s="308"/>
      <c r="Z1500" s="308"/>
      <c r="AA1500" s="309">
        <f t="shared" si="1375"/>
        <v>0</v>
      </c>
      <c r="AB1500" s="309">
        <f t="shared" si="1376"/>
        <v>0</v>
      </c>
      <c r="AC1500" s="37" t="e">
        <f t="shared" si="1373"/>
        <v>#DIV/0!</v>
      </c>
    </row>
    <row r="1501" spans="1:29" hidden="1" x14ac:dyDescent="0.2">
      <c r="B1501" s="97" t="s">
        <v>1828</v>
      </c>
      <c r="C1501" s="98" t="s">
        <v>1773</v>
      </c>
      <c r="D1501" s="308">
        <v>0</v>
      </c>
      <c r="E1501" s="291">
        <f>SUM('ADICIONES  2018'!C1501:K1501)</f>
        <v>0</v>
      </c>
      <c r="F1501" s="308"/>
      <c r="G1501" s="308"/>
      <c r="H1501" s="308"/>
      <c r="I1501" s="308"/>
      <c r="J1501" s="308"/>
      <c r="K1501" s="292">
        <f t="shared" si="1388"/>
        <v>0</v>
      </c>
      <c r="L1501" s="308"/>
      <c r="M1501" s="308"/>
      <c r="N1501" s="308"/>
      <c r="O1501" s="308"/>
      <c r="P1501" s="308"/>
      <c r="Q1501" s="308"/>
      <c r="R1501" s="292">
        <f t="shared" si="1374"/>
        <v>0</v>
      </c>
      <c r="S1501" s="308"/>
      <c r="T1501" s="308"/>
      <c r="U1501" s="308"/>
      <c r="V1501" s="308"/>
      <c r="W1501" s="308"/>
      <c r="X1501" s="308"/>
      <c r="Y1501" s="308"/>
      <c r="Z1501" s="308"/>
      <c r="AA1501" s="309">
        <f t="shared" si="1375"/>
        <v>0</v>
      </c>
      <c r="AB1501" s="309">
        <f t="shared" si="1376"/>
        <v>0</v>
      </c>
      <c r="AC1501" s="37" t="e">
        <f t="shared" si="1373"/>
        <v>#DIV/0!</v>
      </c>
    </row>
    <row r="1502" spans="1:29" hidden="1" x14ac:dyDescent="0.2">
      <c r="B1502" s="97" t="s">
        <v>1829</v>
      </c>
      <c r="C1502" s="98" t="s">
        <v>1799</v>
      </c>
      <c r="D1502" s="308">
        <v>0</v>
      </c>
      <c r="E1502" s="291">
        <f>SUM('ADICIONES  2018'!C1502:K1502)</f>
        <v>0</v>
      </c>
      <c r="F1502" s="308"/>
      <c r="G1502" s="308"/>
      <c r="H1502" s="308"/>
      <c r="I1502" s="308"/>
      <c r="J1502" s="308"/>
      <c r="K1502" s="292">
        <f t="shared" si="1388"/>
        <v>0</v>
      </c>
      <c r="L1502" s="308"/>
      <c r="M1502" s="308"/>
      <c r="N1502" s="308"/>
      <c r="O1502" s="308"/>
      <c r="P1502" s="308"/>
      <c r="Q1502" s="308"/>
      <c r="R1502" s="292">
        <f t="shared" si="1374"/>
        <v>0</v>
      </c>
      <c r="S1502" s="308"/>
      <c r="T1502" s="308"/>
      <c r="U1502" s="308"/>
      <c r="V1502" s="308"/>
      <c r="W1502" s="308"/>
      <c r="X1502" s="308"/>
      <c r="Y1502" s="308"/>
      <c r="Z1502" s="308"/>
      <c r="AA1502" s="309">
        <f t="shared" si="1375"/>
        <v>0</v>
      </c>
      <c r="AB1502" s="309">
        <f t="shared" si="1376"/>
        <v>0</v>
      </c>
      <c r="AC1502" s="37" t="e">
        <f t="shared" si="1373"/>
        <v>#DIV/0!</v>
      </c>
    </row>
    <row r="1503" spans="1:29" hidden="1" x14ac:dyDescent="0.2">
      <c r="B1503" s="97" t="s">
        <v>1829</v>
      </c>
      <c r="C1503" s="98" t="s">
        <v>1799</v>
      </c>
      <c r="D1503" s="308">
        <v>0</v>
      </c>
      <c r="E1503" s="291">
        <f>SUM('ADICIONES  2018'!C1503:K1503)</f>
        <v>0</v>
      </c>
      <c r="F1503" s="308"/>
      <c r="G1503" s="308"/>
      <c r="H1503" s="308"/>
      <c r="I1503" s="308"/>
      <c r="J1503" s="308"/>
      <c r="K1503" s="292">
        <f t="shared" si="1388"/>
        <v>0</v>
      </c>
      <c r="L1503" s="308"/>
      <c r="M1503" s="308"/>
      <c r="N1503" s="308"/>
      <c r="O1503" s="308"/>
      <c r="P1503" s="308"/>
      <c r="Q1503" s="308"/>
      <c r="R1503" s="292">
        <f t="shared" si="1374"/>
        <v>0</v>
      </c>
      <c r="S1503" s="308"/>
      <c r="T1503" s="308"/>
      <c r="U1503" s="308"/>
      <c r="V1503" s="308"/>
      <c r="W1503" s="308"/>
      <c r="X1503" s="308"/>
      <c r="Y1503" s="308"/>
      <c r="Z1503" s="308"/>
      <c r="AA1503" s="309">
        <f t="shared" si="1375"/>
        <v>0</v>
      </c>
      <c r="AB1503" s="309">
        <f t="shared" si="1376"/>
        <v>0</v>
      </c>
      <c r="AC1503" s="37" t="e">
        <f t="shared" si="1373"/>
        <v>#DIV/0!</v>
      </c>
    </row>
    <row r="1504" spans="1:29" hidden="1" x14ac:dyDescent="0.2">
      <c r="B1504" s="97" t="s">
        <v>1830</v>
      </c>
      <c r="C1504" s="98" t="s">
        <v>1831</v>
      </c>
      <c r="D1504" s="308">
        <v>0</v>
      </c>
      <c r="E1504" s="291">
        <f>SUM('ADICIONES  2018'!C1504:K1504)</f>
        <v>0</v>
      </c>
      <c r="F1504" s="308"/>
      <c r="G1504" s="308"/>
      <c r="H1504" s="308"/>
      <c r="I1504" s="308"/>
      <c r="J1504" s="308"/>
      <c r="K1504" s="292">
        <f t="shared" si="1388"/>
        <v>0</v>
      </c>
      <c r="L1504" s="308"/>
      <c r="M1504" s="308"/>
      <c r="N1504" s="308"/>
      <c r="O1504" s="308"/>
      <c r="P1504" s="308"/>
      <c r="Q1504" s="308"/>
      <c r="R1504" s="292">
        <f t="shared" si="1374"/>
        <v>0</v>
      </c>
      <c r="S1504" s="308"/>
      <c r="T1504" s="308"/>
      <c r="U1504" s="308"/>
      <c r="V1504" s="308"/>
      <c r="W1504" s="308"/>
      <c r="X1504" s="308"/>
      <c r="Y1504" s="308"/>
      <c r="Z1504" s="308"/>
      <c r="AA1504" s="309">
        <f t="shared" si="1375"/>
        <v>0</v>
      </c>
      <c r="AB1504" s="309">
        <f t="shared" si="1376"/>
        <v>0</v>
      </c>
      <c r="AC1504" s="37" t="e">
        <f t="shared" si="1373"/>
        <v>#DIV/0!</v>
      </c>
    </row>
    <row r="1505" spans="1:29" s="79" customFormat="1" ht="31.5" hidden="1" x14ac:dyDescent="0.2">
      <c r="A1505" s="412"/>
      <c r="B1505" s="111" t="s">
        <v>989</v>
      </c>
      <c r="C1505" s="107" t="s">
        <v>990</v>
      </c>
      <c r="D1505" s="307">
        <f>+D1506</f>
        <v>0</v>
      </c>
      <c r="E1505" s="106">
        <f>SUM('ADICIONES  2018'!C1505:K1505)</f>
        <v>0</v>
      </c>
      <c r="F1505" s="307">
        <f t="shared" ref="F1505:J1505" si="1389">+F1506</f>
        <v>0</v>
      </c>
      <c r="G1505" s="307">
        <f t="shared" si="1389"/>
        <v>0</v>
      </c>
      <c r="H1505" s="307">
        <f t="shared" si="1389"/>
        <v>0</v>
      </c>
      <c r="I1505" s="307">
        <f t="shared" si="1389"/>
        <v>0</v>
      </c>
      <c r="J1505" s="307">
        <f t="shared" si="1389"/>
        <v>0</v>
      </c>
      <c r="K1505" s="290">
        <f t="shared" si="1388"/>
        <v>0</v>
      </c>
      <c r="L1505" s="307">
        <f t="shared" ref="L1505:Q1505" si="1390">+L1506</f>
        <v>0</v>
      </c>
      <c r="M1505" s="307">
        <f t="shared" si="1390"/>
        <v>0</v>
      </c>
      <c r="N1505" s="307">
        <f t="shared" si="1390"/>
        <v>0</v>
      </c>
      <c r="O1505" s="307">
        <f t="shared" si="1390"/>
        <v>0</v>
      </c>
      <c r="P1505" s="307">
        <f t="shared" si="1390"/>
        <v>0</v>
      </c>
      <c r="Q1505" s="307">
        <f t="shared" si="1390"/>
        <v>0</v>
      </c>
      <c r="R1505" s="290">
        <f t="shared" si="1374"/>
        <v>0</v>
      </c>
      <c r="S1505" s="307">
        <f t="shared" ref="S1505:Z1505" si="1391">+S1506</f>
        <v>0</v>
      </c>
      <c r="T1505" s="307">
        <f t="shared" si="1391"/>
        <v>0</v>
      </c>
      <c r="U1505" s="307">
        <f t="shared" si="1391"/>
        <v>0</v>
      </c>
      <c r="V1505" s="307">
        <f t="shared" si="1391"/>
        <v>0</v>
      </c>
      <c r="W1505" s="307">
        <f t="shared" si="1391"/>
        <v>0</v>
      </c>
      <c r="X1505" s="307">
        <f t="shared" si="1391"/>
        <v>0</v>
      </c>
      <c r="Y1505" s="307">
        <f t="shared" si="1391"/>
        <v>0</v>
      </c>
      <c r="Z1505" s="307">
        <f t="shared" si="1391"/>
        <v>0</v>
      </c>
      <c r="AA1505" s="306">
        <f t="shared" si="1375"/>
        <v>0</v>
      </c>
      <c r="AB1505" s="306">
        <f t="shared" si="1376"/>
        <v>0</v>
      </c>
      <c r="AC1505" s="105" t="e">
        <f t="shared" si="1373"/>
        <v>#DIV/0!</v>
      </c>
    </row>
    <row r="1506" spans="1:29" s="79" customFormat="1" ht="47.25" hidden="1" x14ac:dyDescent="0.2">
      <c r="A1506" s="412"/>
      <c r="B1506" s="111" t="s">
        <v>991</v>
      </c>
      <c r="C1506" s="107" t="s">
        <v>992</v>
      </c>
      <c r="D1506" s="307">
        <f>SUM(D1507:D1517)</f>
        <v>0</v>
      </c>
      <c r="E1506" s="106">
        <f>SUM('ADICIONES  2018'!C1506:K1506)</f>
        <v>0</v>
      </c>
      <c r="F1506" s="307">
        <f t="shared" ref="F1506" si="1392">SUM(F1507:F1517)</f>
        <v>0</v>
      </c>
      <c r="G1506" s="307">
        <f t="shared" ref="G1506:J1506" si="1393">SUM(G1507:G1517)</f>
        <v>0</v>
      </c>
      <c r="H1506" s="307">
        <f t="shared" si="1393"/>
        <v>0</v>
      </c>
      <c r="I1506" s="307">
        <f t="shared" si="1393"/>
        <v>0</v>
      </c>
      <c r="J1506" s="307">
        <f t="shared" si="1393"/>
        <v>0</v>
      </c>
      <c r="K1506" s="290">
        <f t="shared" si="1388"/>
        <v>0</v>
      </c>
      <c r="L1506" s="307">
        <f t="shared" ref="L1506:Q1506" si="1394">SUM(L1507:L1517)</f>
        <v>0</v>
      </c>
      <c r="M1506" s="307">
        <f t="shared" si="1394"/>
        <v>0</v>
      </c>
      <c r="N1506" s="307">
        <f t="shared" si="1394"/>
        <v>0</v>
      </c>
      <c r="O1506" s="307">
        <f t="shared" si="1394"/>
        <v>0</v>
      </c>
      <c r="P1506" s="307">
        <f t="shared" si="1394"/>
        <v>0</v>
      </c>
      <c r="Q1506" s="307">
        <f t="shared" si="1394"/>
        <v>0</v>
      </c>
      <c r="R1506" s="290">
        <f t="shared" si="1374"/>
        <v>0</v>
      </c>
      <c r="S1506" s="307">
        <f t="shared" ref="S1506:Z1506" si="1395">SUM(S1507:S1517)</f>
        <v>0</v>
      </c>
      <c r="T1506" s="307">
        <f t="shared" si="1395"/>
        <v>0</v>
      </c>
      <c r="U1506" s="307">
        <f t="shared" si="1395"/>
        <v>0</v>
      </c>
      <c r="V1506" s="307">
        <f t="shared" si="1395"/>
        <v>0</v>
      </c>
      <c r="W1506" s="307">
        <f t="shared" si="1395"/>
        <v>0</v>
      </c>
      <c r="X1506" s="307">
        <f t="shared" si="1395"/>
        <v>0</v>
      </c>
      <c r="Y1506" s="307">
        <f t="shared" si="1395"/>
        <v>0</v>
      </c>
      <c r="Z1506" s="307">
        <f t="shared" si="1395"/>
        <v>0</v>
      </c>
      <c r="AA1506" s="306">
        <f t="shared" si="1375"/>
        <v>0</v>
      </c>
      <c r="AB1506" s="306">
        <f t="shared" si="1376"/>
        <v>0</v>
      </c>
      <c r="AC1506" s="105" t="e">
        <f t="shared" si="1373"/>
        <v>#DIV/0!</v>
      </c>
    </row>
    <row r="1507" spans="1:29" ht="28.5" hidden="1" x14ac:dyDescent="0.2">
      <c r="B1507" s="97" t="s">
        <v>1832</v>
      </c>
      <c r="C1507" s="98" t="s">
        <v>1833</v>
      </c>
      <c r="D1507" s="308">
        <v>0</v>
      </c>
      <c r="E1507" s="291">
        <f>SUM('ADICIONES  2018'!C1507:K1507)</f>
        <v>0</v>
      </c>
      <c r="F1507" s="308"/>
      <c r="G1507" s="308"/>
      <c r="H1507" s="308"/>
      <c r="I1507" s="308"/>
      <c r="J1507" s="308"/>
      <c r="K1507" s="292">
        <f t="shared" si="1388"/>
        <v>0</v>
      </c>
      <c r="L1507" s="308"/>
      <c r="M1507" s="308"/>
      <c r="N1507" s="308"/>
      <c r="O1507" s="308"/>
      <c r="P1507" s="308"/>
      <c r="Q1507" s="308"/>
      <c r="R1507" s="292">
        <f t="shared" si="1374"/>
        <v>0</v>
      </c>
      <c r="S1507" s="308"/>
      <c r="T1507" s="308"/>
      <c r="U1507" s="308"/>
      <c r="V1507" s="308"/>
      <c r="W1507" s="308"/>
      <c r="X1507" s="308"/>
      <c r="Y1507" s="308"/>
      <c r="Z1507" s="308"/>
      <c r="AA1507" s="309">
        <f t="shared" si="1375"/>
        <v>0</v>
      </c>
      <c r="AB1507" s="309">
        <f t="shared" si="1376"/>
        <v>0</v>
      </c>
      <c r="AC1507" s="37" t="e">
        <f t="shared" si="1373"/>
        <v>#DIV/0!</v>
      </c>
    </row>
    <row r="1508" spans="1:29" ht="28.5" hidden="1" x14ac:dyDescent="0.2">
      <c r="B1508" s="97" t="s">
        <v>1832</v>
      </c>
      <c r="C1508" s="98" t="s">
        <v>1833</v>
      </c>
      <c r="D1508" s="308">
        <v>0</v>
      </c>
      <c r="E1508" s="291">
        <f>SUM('ADICIONES  2018'!C1508:K1508)</f>
        <v>0</v>
      </c>
      <c r="F1508" s="308"/>
      <c r="G1508" s="308"/>
      <c r="H1508" s="308"/>
      <c r="I1508" s="308"/>
      <c r="J1508" s="308"/>
      <c r="K1508" s="292">
        <f t="shared" si="1388"/>
        <v>0</v>
      </c>
      <c r="L1508" s="308"/>
      <c r="M1508" s="308"/>
      <c r="N1508" s="308"/>
      <c r="O1508" s="308"/>
      <c r="P1508" s="308"/>
      <c r="Q1508" s="308"/>
      <c r="R1508" s="292">
        <f t="shared" si="1374"/>
        <v>0</v>
      </c>
      <c r="S1508" s="308"/>
      <c r="T1508" s="308"/>
      <c r="U1508" s="308"/>
      <c r="V1508" s="308"/>
      <c r="W1508" s="308"/>
      <c r="X1508" s="308"/>
      <c r="Y1508" s="308"/>
      <c r="Z1508" s="308"/>
      <c r="AA1508" s="309">
        <f t="shared" si="1375"/>
        <v>0</v>
      </c>
      <c r="AB1508" s="309">
        <f t="shared" si="1376"/>
        <v>0</v>
      </c>
      <c r="AC1508" s="37" t="e">
        <f t="shared" si="1373"/>
        <v>#DIV/0!</v>
      </c>
    </row>
    <row r="1509" spans="1:29" ht="28.5" hidden="1" x14ac:dyDescent="0.2">
      <c r="B1509" s="97" t="s">
        <v>1832</v>
      </c>
      <c r="C1509" s="98" t="s">
        <v>1833</v>
      </c>
      <c r="D1509" s="308">
        <v>0</v>
      </c>
      <c r="E1509" s="291">
        <f>SUM('ADICIONES  2018'!C1509:K1509)</f>
        <v>0</v>
      </c>
      <c r="F1509" s="308"/>
      <c r="G1509" s="308"/>
      <c r="H1509" s="308"/>
      <c r="I1509" s="308"/>
      <c r="J1509" s="308"/>
      <c r="K1509" s="292">
        <f t="shared" si="1388"/>
        <v>0</v>
      </c>
      <c r="L1509" s="308"/>
      <c r="M1509" s="308"/>
      <c r="N1509" s="308"/>
      <c r="O1509" s="308"/>
      <c r="P1509" s="308"/>
      <c r="Q1509" s="308"/>
      <c r="R1509" s="292">
        <f t="shared" si="1374"/>
        <v>0</v>
      </c>
      <c r="S1509" s="308"/>
      <c r="T1509" s="308"/>
      <c r="U1509" s="308"/>
      <c r="V1509" s="308"/>
      <c r="W1509" s="308"/>
      <c r="X1509" s="308"/>
      <c r="Y1509" s="308"/>
      <c r="Z1509" s="308"/>
      <c r="AA1509" s="309">
        <f t="shared" si="1375"/>
        <v>0</v>
      </c>
      <c r="AB1509" s="309">
        <f t="shared" si="1376"/>
        <v>0</v>
      </c>
      <c r="AC1509" s="37" t="e">
        <f t="shared" si="1373"/>
        <v>#DIV/0!</v>
      </c>
    </row>
    <row r="1510" spans="1:29" ht="28.5" hidden="1" x14ac:dyDescent="0.2">
      <c r="B1510" s="97" t="s">
        <v>1832</v>
      </c>
      <c r="C1510" s="98" t="s">
        <v>1833</v>
      </c>
      <c r="D1510" s="308">
        <v>0</v>
      </c>
      <c r="E1510" s="291">
        <f>SUM('ADICIONES  2018'!C1510:K1510)</f>
        <v>0</v>
      </c>
      <c r="F1510" s="308"/>
      <c r="G1510" s="308"/>
      <c r="H1510" s="308"/>
      <c r="I1510" s="308"/>
      <c r="J1510" s="308"/>
      <c r="K1510" s="292">
        <f t="shared" si="1388"/>
        <v>0</v>
      </c>
      <c r="L1510" s="308"/>
      <c r="M1510" s="308"/>
      <c r="N1510" s="308"/>
      <c r="O1510" s="308"/>
      <c r="P1510" s="308"/>
      <c r="Q1510" s="308"/>
      <c r="R1510" s="292">
        <f t="shared" si="1374"/>
        <v>0</v>
      </c>
      <c r="S1510" s="308"/>
      <c r="T1510" s="308"/>
      <c r="U1510" s="308"/>
      <c r="V1510" s="308"/>
      <c r="W1510" s="308"/>
      <c r="X1510" s="308"/>
      <c r="Y1510" s="308"/>
      <c r="Z1510" s="308"/>
      <c r="AA1510" s="309">
        <f t="shared" si="1375"/>
        <v>0</v>
      </c>
      <c r="AB1510" s="309">
        <f t="shared" si="1376"/>
        <v>0</v>
      </c>
      <c r="AC1510" s="37" t="e">
        <f t="shared" si="1373"/>
        <v>#DIV/0!</v>
      </c>
    </row>
    <row r="1511" spans="1:29" ht="28.5" hidden="1" x14ac:dyDescent="0.2">
      <c r="B1511" s="97" t="s">
        <v>1832</v>
      </c>
      <c r="C1511" s="98" t="s">
        <v>1833</v>
      </c>
      <c r="D1511" s="308">
        <v>0</v>
      </c>
      <c r="E1511" s="291">
        <f>SUM('ADICIONES  2018'!C1511:K1511)</f>
        <v>0</v>
      </c>
      <c r="F1511" s="308"/>
      <c r="G1511" s="308"/>
      <c r="H1511" s="308"/>
      <c r="I1511" s="308"/>
      <c r="J1511" s="308"/>
      <c r="K1511" s="292">
        <f t="shared" si="1388"/>
        <v>0</v>
      </c>
      <c r="L1511" s="308"/>
      <c r="M1511" s="308"/>
      <c r="N1511" s="308"/>
      <c r="O1511" s="308"/>
      <c r="P1511" s="308"/>
      <c r="Q1511" s="308"/>
      <c r="R1511" s="292">
        <f t="shared" si="1374"/>
        <v>0</v>
      </c>
      <c r="S1511" s="308"/>
      <c r="T1511" s="308"/>
      <c r="U1511" s="308"/>
      <c r="V1511" s="308"/>
      <c r="W1511" s="308"/>
      <c r="X1511" s="308"/>
      <c r="Y1511" s="308"/>
      <c r="Z1511" s="308"/>
      <c r="AA1511" s="309">
        <f t="shared" si="1375"/>
        <v>0</v>
      </c>
      <c r="AB1511" s="309">
        <f t="shared" si="1376"/>
        <v>0</v>
      </c>
      <c r="AC1511" s="37" t="e">
        <f t="shared" si="1373"/>
        <v>#DIV/0!</v>
      </c>
    </row>
    <row r="1512" spans="1:29" ht="42.75" hidden="1" x14ac:dyDescent="0.2">
      <c r="B1512" s="97" t="s">
        <v>1834</v>
      </c>
      <c r="C1512" s="98" t="s">
        <v>1835</v>
      </c>
      <c r="D1512" s="308">
        <v>0</v>
      </c>
      <c r="E1512" s="291">
        <f>SUM('ADICIONES  2018'!C1512:K1512)</f>
        <v>0</v>
      </c>
      <c r="F1512" s="308"/>
      <c r="G1512" s="308"/>
      <c r="H1512" s="308"/>
      <c r="I1512" s="308"/>
      <c r="J1512" s="308"/>
      <c r="K1512" s="292">
        <f t="shared" si="1388"/>
        <v>0</v>
      </c>
      <c r="L1512" s="308"/>
      <c r="M1512" s="308"/>
      <c r="N1512" s="308"/>
      <c r="O1512" s="308"/>
      <c r="P1512" s="308"/>
      <c r="Q1512" s="308"/>
      <c r="R1512" s="292">
        <f t="shared" si="1374"/>
        <v>0</v>
      </c>
      <c r="S1512" s="308"/>
      <c r="T1512" s="308"/>
      <c r="U1512" s="308"/>
      <c r="V1512" s="308"/>
      <c r="W1512" s="308"/>
      <c r="X1512" s="308"/>
      <c r="Y1512" s="308"/>
      <c r="Z1512" s="308"/>
      <c r="AA1512" s="309">
        <f t="shared" si="1375"/>
        <v>0</v>
      </c>
      <c r="AB1512" s="309">
        <f t="shared" si="1376"/>
        <v>0</v>
      </c>
      <c r="AC1512" s="37" t="e">
        <f t="shared" si="1373"/>
        <v>#DIV/0!</v>
      </c>
    </row>
    <row r="1513" spans="1:29" ht="42.75" hidden="1" x14ac:dyDescent="0.2">
      <c r="B1513" s="97" t="s">
        <v>1834</v>
      </c>
      <c r="C1513" s="98" t="s">
        <v>1835</v>
      </c>
      <c r="D1513" s="308">
        <v>0</v>
      </c>
      <c r="E1513" s="291">
        <f>SUM('ADICIONES  2018'!C1513:K1513)</f>
        <v>0</v>
      </c>
      <c r="F1513" s="308"/>
      <c r="G1513" s="308"/>
      <c r="H1513" s="308"/>
      <c r="I1513" s="308"/>
      <c r="J1513" s="308"/>
      <c r="K1513" s="292">
        <f t="shared" si="1388"/>
        <v>0</v>
      </c>
      <c r="L1513" s="308"/>
      <c r="M1513" s="308"/>
      <c r="N1513" s="308"/>
      <c r="O1513" s="308"/>
      <c r="P1513" s="308"/>
      <c r="Q1513" s="308"/>
      <c r="R1513" s="292">
        <f t="shared" si="1374"/>
        <v>0</v>
      </c>
      <c r="S1513" s="308"/>
      <c r="T1513" s="308"/>
      <c r="U1513" s="308"/>
      <c r="V1513" s="308"/>
      <c r="W1513" s="308"/>
      <c r="X1513" s="308"/>
      <c r="Y1513" s="308"/>
      <c r="Z1513" s="308"/>
      <c r="AA1513" s="309">
        <f t="shared" si="1375"/>
        <v>0</v>
      </c>
      <c r="AB1513" s="309">
        <f t="shared" si="1376"/>
        <v>0</v>
      </c>
      <c r="AC1513" s="37" t="e">
        <f t="shared" si="1373"/>
        <v>#DIV/0!</v>
      </c>
    </row>
    <row r="1514" spans="1:29" ht="42.75" hidden="1" x14ac:dyDescent="0.2">
      <c r="B1514" s="97" t="s">
        <v>1834</v>
      </c>
      <c r="C1514" s="98" t="s">
        <v>1835</v>
      </c>
      <c r="D1514" s="308">
        <v>0</v>
      </c>
      <c r="E1514" s="291">
        <f>SUM('ADICIONES  2018'!C1514:K1514)</f>
        <v>0</v>
      </c>
      <c r="F1514" s="308"/>
      <c r="G1514" s="308"/>
      <c r="H1514" s="308"/>
      <c r="I1514" s="308"/>
      <c r="J1514" s="308"/>
      <c r="K1514" s="292">
        <f t="shared" si="1388"/>
        <v>0</v>
      </c>
      <c r="L1514" s="308"/>
      <c r="M1514" s="308"/>
      <c r="N1514" s="308"/>
      <c r="O1514" s="308"/>
      <c r="P1514" s="308"/>
      <c r="Q1514" s="308"/>
      <c r="R1514" s="292">
        <f t="shared" si="1374"/>
        <v>0</v>
      </c>
      <c r="S1514" s="308"/>
      <c r="T1514" s="308"/>
      <c r="U1514" s="308"/>
      <c r="V1514" s="308"/>
      <c r="W1514" s="308"/>
      <c r="X1514" s="308"/>
      <c r="Y1514" s="308"/>
      <c r="Z1514" s="308"/>
      <c r="AA1514" s="309">
        <f t="shared" si="1375"/>
        <v>0</v>
      </c>
      <c r="AB1514" s="309">
        <f t="shared" si="1376"/>
        <v>0</v>
      </c>
      <c r="AC1514" s="37" t="e">
        <f t="shared" si="1373"/>
        <v>#DIV/0!</v>
      </c>
    </row>
    <row r="1515" spans="1:29" ht="28.5" hidden="1" x14ac:dyDescent="0.2">
      <c r="B1515" s="97" t="s">
        <v>993</v>
      </c>
      <c r="C1515" s="98" t="s">
        <v>994</v>
      </c>
      <c r="D1515" s="308">
        <v>0</v>
      </c>
      <c r="E1515" s="291">
        <f>SUM('ADICIONES  2018'!C1515:K1515)</f>
        <v>0</v>
      </c>
      <c r="F1515" s="308"/>
      <c r="G1515" s="308"/>
      <c r="H1515" s="308"/>
      <c r="I1515" s="308"/>
      <c r="J1515" s="308"/>
      <c r="K1515" s="292">
        <f t="shared" si="1388"/>
        <v>0</v>
      </c>
      <c r="L1515" s="308"/>
      <c r="M1515" s="308"/>
      <c r="N1515" s="308"/>
      <c r="O1515" s="308"/>
      <c r="P1515" s="308"/>
      <c r="Q1515" s="308"/>
      <c r="R1515" s="292">
        <f t="shared" si="1374"/>
        <v>0</v>
      </c>
      <c r="S1515" s="308"/>
      <c r="T1515" s="308"/>
      <c r="U1515" s="308"/>
      <c r="V1515" s="308"/>
      <c r="W1515" s="308"/>
      <c r="X1515" s="308"/>
      <c r="Y1515" s="308"/>
      <c r="Z1515" s="308"/>
      <c r="AA1515" s="309">
        <f t="shared" si="1375"/>
        <v>0</v>
      </c>
      <c r="AB1515" s="309">
        <f t="shared" si="1376"/>
        <v>0</v>
      </c>
      <c r="AC1515" s="37" t="e">
        <f t="shared" si="1373"/>
        <v>#DIV/0!</v>
      </c>
    </row>
    <row r="1516" spans="1:29" ht="42.75" hidden="1" x14ac:dyDescent="0.2">
      <c r="B1516" s="97" t="s">
        <v>1836</v>
      </c>
      <c r="C1516" s="98" t="s">
        <v>1008</v>
      </c>
      <c r="D1516" s="308">
        <v>0</v>
      </c>
      <c r="E1516" s="291">
        <f>SUM('ADICIONES  2018'!C1516:K1516)</f>
        <v>0</v>
      </c>
      <c r="F1516" s="308"/>
      <c r="G1516" s="308"/>
      <c r="H1516" s="308"/>
      <c r="I1516" s="308"/>
      <c r="J1516" s="308"/>
      <c r="K1516" s="292">
        <f t="shared" si="1388"/>
        <v>0</v>
      </c>
      <c r="L1516" s="308"/>
      <c r="M1516" s="308"/>
      <c r="N1516" s="308"/>
      <c r="O1516" s="308"/>
      <c r="P1516" s="308"/>
      <c r="Q1516" s="308"/>
      <c r="R1516" s="292">
        <f t="shared" si="1374"/>
        <v>0</v>
      </c>
      <c r="S1516" s="308"/>
      <c r="T1516" s="308"/>
      <c r="U1516" s="308"/>
      <c r="V1516" s="308"/>
      <c r="W1516" s="308"/>
      <c r="X1516" s="308"/>
      <c r="Y1516" s="308"/>
      <c r="Z1516" s="308"/>
      <c r="AA1516" s="309">
        <f t="shared" si="1375"/>
        <v>0</v>
      </c>
      <c r="AB1516" s="309">
        <f t="shared" si="1376"/>
        <v>0</v>
      </c>
      <c r="AC1516" s="37" t="e">
        <f t="shared" si="1373"/>
        <v>#DIV/0!</v>
      </c>
    </row>
    <row r="1517" spans="1:29" ht="42.75" hidden="1" x14ac:dyDescent="0.2">
      <c r="B1517" s="97" t="s">
        <v>1837</v>
      </c>
      <c r="C1517" s="98" t="s">
        <v>1008</v>
      </c>
      <c r="D1517" s="308">
        <v>0</v>
      </c>
      <c r="E1517" s="291">
        <f>SUM('ADICIONES  2018'!C1517:K1517)</f>
        <v>0</v>
      </c>
      <c r="F1517" s="308"/>
      <c r="G1517" s="308"/>
      <c r="H1517" s="308"/>
      <c r="I1517" s="308"/>
      <c r="J1517" s="308"/>
      <c r="K1517" s="292">
        <f t="shared" si="1388"/>
        <v>0</v>
      </c>
      <c r="L1517" s="308"/>
      <c r="M1517" s="308"/>
      <c r="N1517" s="308"/>
      <c r="O1517" s="308"/>
      <c r="P1517" s="308"/>
      <c r="Q1517" s="308"/>
      <c r="R1517" s="292">
        <f t="shared" si="1374"/>
        <v>0</v>
      </c>
      <c r="S1517" s="308"/>
      <c r="T1517" s="308"/>
      <c r="U1517" s="308"/>
      <c r="V1517" s="308"/>
      <c r="W1517" s="308"/>
      <c r="X1517" s="308"/>
      <c r="Y1517" s="308"/>
      <c r="Z1517" s="308"/>
      <c r="AA1517" s="309">
        <f t="shared" si="1375"/>
        <v>0</v>
      </c>
      <c r="AB1517" s="309">
        <f t="shared" si="1376"/>
        <v>0</v>
      </c>
      <c r="AC1517" s="37" t="e">
        <f t="shared" si="1373"/>
        <v>#DIV/0!</v>
      </c>
    </row>
    <row r="1518" spans="1:29" s="79" customFormat="1" ht="47.25" hidden="1" x14ac:dyDescent="0.2">
      <c r="A1518" s="412"/>
      <c r="B1518" s="111" t="s">
        <v>995</v>
      </c>
      <c r="C1518" s="107" t="s">
        <v>935</v>
      </c>
      <c r="D1518" s="307">
        <f>SUM(D1519:D1599)+D1629+D1632+D1637+D1640</f>
        <v>0</v>
      </c>
      <c r="E1518" s="106">
        <f>SUM('ADICIONES  2018'!C1518:K1518)</f>
        <v>0</v>
      </c>
      <c r="F1518" s="307">
        <f t="shared" ref="F1518" si="1396">SUM(F1519:F1599)+F1629+F1632+F1637+F1640</f>
        <v>0</v>
      </c>
      <c r="G1518" s="307">
        <f t="shared" ref="G1518" si="1397">SUM(G1519:G1599)+G1629+G1632+G1637+G1640</f>
        <v>0</v>
      </c>
      <c r="H1518" s="307">
        <f t="shared" ref="H1518:J1518" si="1398">SUM(H1519:H1599)+H1629+H1632+H1637+H1640</f>
        <v>0</v>
      </c>
      <c r="I1518" s="307">
        <f t="shared" si="1398"/>
        <v>0</v>
      </c>
      <c r="J1518" s="307">
        <f t="shared" si="1398"/>
        <v>0</v>
      </c>
      <c r="K1518" s="290">
        <f t="shared" si="1388"/>
        <v>0</v>
      </c>
      <c r="L1518" s="307">
        <f t="shared" ref="L1518:Q1518" si="1399">SUM(L1519:L1599)+L1629+L1632+L1637+L1640</f>
        <v>0</v>
      </c>
      <c r="M1518" s="307">
        <f t="shared" si="1399"/>
        <v>0</v>
      </c>
      <c r="N1518" s="307">
        <f t="shared" si="1399"/>
        <v>0</v>
      </c>
      <c r="O1518" s="307">
        <f t="shared" si="1399"/>
        <v>0</v>
      </c>
      <c r="P1518" s="307">
        <f t="shared" si="1399"/>
        <v>0</v>
      </c>
      <c r="Q1518" s="307">
        <f t="shared" si="1399"/>
        <v>0</v>
      </c>
      <c r="R1518" s="290">
        <f t="shared" si="1374"/>
        <v>0</v>
      </c>
      <c r="S1518" s="307">
        <f t="shared" ref="S1518:Z1518" si="1400">SUM(S1519:S1599)+S1629+S1632+S1637+S1640</f>
        <v>0</v>
      </c>
      <c r="T1518" s="307">
        <f t="shared" si="1400"/>
        <v>0</v>
      </c>
      <c r="U1518" s="307">
        <f t="shared" si="1400"/>
        <v>0</v>
      </c>
      <c r="V1518" s="307">
        <f t="shared" si="1400"/>
        <v>0</v>
      </c>
      <c r="W1518" s="307">
        <f t="shared" si="1400"/>
        <v>0</v>
      </c>
      <c r="X1518" s="307">
        <f t="shared" si="1400"/>
        <v>0</v>
      </c>
      <c r="Y1518" s="307">
        <f t="shared" si="1400"/>
        <v>0</v>
      </c>
      <c r="Z1518" s="307">
        <f t="shared" si="1400"/>
        <v>0</v>
      </c>
      <c r="AA1518" s="306">
        <f t="shared" si="1375"/>
        <v>0</v>
      </c>
      <c r="AB1518" s="306">
        <f t="shared" si="1376"/>
        <v>0</v>
      </c>
      <c r="AC1518" s="105" t="e">
        <f t="shared" si="1373"/>
        <v>#DIV/0!</v>
      </c>
    </row>
    <row r="1519" spans="1:29" ht="28.5" hidden="1" x14ac:dyDescent="0.2">
      <c r="B1519" s="97" t="s">
        <v>1009</v>
      </c>
      <c r="C1519" s="98" t="s">
        <v>1010</v>
      </c>
      <c r="D1519" s="308">
        <v>0</v>
      </c>
      <c r="E1519" s="291">
        <f>SUM('ADICIONES  2018'!C1519:K1519)</f>
        <v>0</v>
      </c>
      <c r="F1519" s="308"/>
      <c r="G1519" s="308"/>
      <c r="H1519" s="308"/>
      <c r="I1519" s="308"/>
      <c r="J1519" s="308"/>
      <c r="K1519" s="292">
        <f t="shared" si="1388"/>
        <v>0</v>
      </c>
      <c r="L1519" s="308"/>
      <c r="M1519" s="308"/>
      <c r="N1519" s="308"/>
      <c r="O1519" s="308"/>
      <c r="P1519" s="308"/>
      <c r="Q1519" s="308"/>
      <c r="R1519" s="292">
        <f t="shared" si="1374"/>
        <v>0</v>
      </c>
      <c r="S1519" s="308"/>
      <c r="T1519" s="308"/>
      <c r="U1519" s="308"/>
      <c r="V1519" s="308"/>
      <c r="W1519" s="308"/>
      <c r="X1519" s="308"/>
      <c r="Y1519" s="308"/>
      <c r="Z1519" s="308"/>
      <c r="AA1519" s="309">
        <f t="shared" si="1375"/>
        <v>0</v>
      </c>
      <c r="AB1519" s="309">
        <f t="shared" si="1376"/>
        <v>0</v>
      </c>
      <c r="AC1519" s="37" t="e">
        <f t="shared" si="1373"/>
        <v>#DIV/0!</v>
      </c>
    </row>
    <row r="1520" spans="1:29" ht="28.5" hidden="1" x14ac:dyDescent="0.2">
      <c r="B1520" s="97" t="s">
        <v>1009</v>
      </c>
      <c r="C1520" s="98" t="s">
        <v>1010</v>
      </c>
      <c r="D1520" s="308">
        <v>0</v>
      </c>
      <c r="E1520" s="291">
        <f>SUM('ADICIONES  2018'!C1520:K1520)</f>
        <v>0</v>
      </c>
      <c r="F1520" s="308"/>
      <c r="G1520" s="308"/>
      <c r="H1520" s="308"/>
      <c r="I1520" s="308"/>
      <c r="J1520" s="308"/>
      <c r="K1520" s="292">
        <f t="shared" si="1388"/>
        <v>0</v>
      </c>
      <c r="L1520" s="308"/>
      <c r="M1520" s="308"/>
      <c r="N1520" s="308"/>
      <c r="O1520" s="308"/>
      <c r="P1520" s="308"/>
      <c r="Q1520" s="308"/>
      <c r="R1520" s="292">
        <f t="shared" si="1374"/>
        <v>0</v>
      </c>
      <c r="S1520" s="308"/>
      <c r="T1520" s="308"/>
      <c r="U1520" s="308"/>
      <c r="V1520" s="308"/>
      <c r="W1520" s="308"/>
      <c r="X1520" s="308"/>
      <c r="Y1520" s="308"/>
      <c r="Z1520" s="308"/>
      <c r="AA1520" s="309">
        <f t="shared" si="1375"/>
        <v>0</v>
      </c>
      <c r="AB1520" s="309">
        <f t="shared" si="1376"/>
        <v>0</v>
      </c>
      <c r="AC1520" s="37" t="e">
        <f t="shared" si="1373"/>
        <v>#DIV/0!</v>
      </c>
    </row>
    <row r="1521" spans="2:29" ht="28.5" hidden="1" x14ac:dyDescent="0.2">
      <c r="B1521" s="97" t="s">
        <v>1009</v>
      </c>
      <c r="C1521" s="98" t="s">
        <v>1010</v>
      </c>
      <c r="D1521" s="308">
        <v>0</v>
      </c>
      <c r="E1521" s="291">
        <f>SUM('ADICIONES  2018'!C1521:K1521)</f>
        <v>0</v>
      </c>
      <c r="F1521" s="308"/>
      <c r="G1521" s="308"/>
      <c r="H1521" s="308"/>
      <c r="I1521" s="308"/>
      <c r="J1521" s="308"/>
      <c r="K1521" s="292">
        <f t="shared" si="1388"/>
        <v>0</v>
      </c>
      <c r="L1521" s="308"/>
      <c r="M1521" s="308"/>
      <c r="N1521" s="308"/>
      <c r="O1521" s="308"/>
      <c r="P1521" s="308"/>
      <c r="Q1521" s="308"/>
      <c r="R1521" s="292">
        <f t="shared" si="1374"/>
        <v>0</v>
      </c>
      <c r="S1521" s="308"/>
      <c r="T1521" s="308"/>
      <c r="U1521" s="308"/>
      <c r="V1521" s="308"/>
      <c r="W1521" s="308"/>
      <c r="X1521" s="308"/>
      <c r="Y1521" s="308"/>
      <c r="Z1521" s="308"/>
      <c r="AA1521" s="309">
        <f t="shared" si="1375"/>
        <v>0</v>
      </c>
      <c r="AB1521" s="309">
        <f t="shared" si="1376"/>
        <v>0</v>
      </c>
      <c r="AC1521" s="37" t="e">
        <f t="shared" si="1373"/>
        <v>#DIV/0!</v>
      </c>
    </row>
    <row r="1522" spans="2:29" ht="28.5" hidden="1" x14ac:dyDescent="0.2">
      <c r="B1522" s="97" t="s">
        <v>1009</v>
      </c>
      <c r="C1522" s="98" t="s">
        <v>1010</v>
      </c>
      <c r="D1522" s="308">
        <v>0</v>
      </c>
      <c r="E1522" s="291">
        <f>SUM('ADICIONES  2018'!C1522:K1522)</f>
        <v>0</v>
      </c>
      <c r="F1522" s="308"/>
      <c r="G1522" s="308"/>
      <c r="H1522" s="308"/>
      <c r="I1522" s="308"/>
      <c r="J1522" s="308"/>
      <c r="K1522" s="292">
        <f t="shared" si="1388"/>
        <v>0</v>
      </c>
      <c r="L1522" s="308"/>
      <c r="M1522" s="308"/>
      <c r="N1522" s="308"/>
      <c r="O1522" s="308"/>
      <c r="P1522" s="308"/>
      <c r="Q1522" s="308"/>
      <c r="R1522" s="292">
        <f t="shared" si="1374"/>
        <v>0</v>
      </c>
      <c r="S1522" s="308"/>
      <c r="T1522" s="308"/>
      <c r="U1522" s="308"/>
      <c r="V1522" s="308"/>
      <c r="W1522" s="308"/>
      <c r="X1522" s="308"/>
      <c r="Y1522" s="308"/>
      <c r="Z1522" s="308"/>
      <c r="AA1522" s="309">
        <f t="shared" si="1375"/>
        <v>0</v>
      </c>
      <c r="AB1522" s="309">
        <f t="shared" si="1376"/>
        <v>0</v>
      </c>
      <c r="AC1522" s="37" t="e">
        <f t="shared" si="1373"/>
        <v>#DIV/0!</v>
      </c>
    </row>
    <row r="1523" spans="2:29" ht="28.5" hidden="1" x14ac:dyDescent="0.2">
      <c r="B1523" s="97" t="s">
        <v>1009</v>
      </c>
      <c r="C1523" s="98" t="s">
        <v>1010</v>
      </c>
      <c r="D1523" s="308">
        <v>0</v>
      </c>
      <c r="E1523" s="291">
        <f>SUM('ADICIONES  2018'!C1523:K1523)</f>
        <v>0</v>
      </c>
      <c r="F1523" s="308"/>
      <c r="G1523" s="308"/>
      <c r="H1523" s="308"/>
      <c r="I1523" s="308"/>
      <c r="J1523" s="308"/>
      <c r="K1523" s="292">
        <f t="shared" si="1388"/>
        <v>0</v>
      </c>
      <c r="L1523" s="308"/>
      <c r="M1523" s="308"/>
      <c r="N1523" s="308"/>
      <c r="O1523" s="308"/>
      <c r="P1523" s="308"/>
      <c r="Q1523" s="308"/>
      <c r="R1523" s="292">
        <f t="shared" si="1374"/>
        <v>0</v>
      </c>
      <c r="S1523" s="308"/>
      <c r="T1523" s="308"/>
      <c r="U1523" s="308"/>
      <c r="V1523" s="308"/>
      <c r="W1523" s="308"/>
      <c r="X1523" s="308"/>
      <c r="Y1523" s="308"/>
      <c r="Z1523" s="308"/>
      <c r="AA1523" s="309">
        <f t="shared" si="1375"/>
        <v>0</v>
      </c>
      <c r="AB1523" s="309">
        <f t="shared" si="1376"/>
        <v>0</v>
      </c>
      <c r="AC1523" s="37" t="e">
        <f t="shared" si="1373"/>
        <v>#DIV/0!</v>
      </c>
    </row>
    <row r="1524" spans="2:29" ht="28.5" hidden="1" x14ac:dyDescent="0.2">
      <c r="B1524" s="97" t="s">
        <v>1009</v>
      </c>
      <c r="C1524" s="98" t="s">
        <v>1010</v>
      </c>
      <c r="D1524" s="308">
        <v>0</v>
      </c>
      <c r="E1524" s="291">
        <f>SUM('ADICIONES  2018'!C1524:K1524)</f>
        <v>0</v>
      </c>
      <c r="F1524" s="308"/>
      <c r="G1524" s="308"/>
      <c r="H1524" s="308"/>
      <c r="I1524" s="308"/>
      <c r="J1524" s="308"/>
      <c r="K1524" s="292">
        <f t="shared" si="1388"/>
        <v>0</v>
      </c>
      <c r="L1524" s="308"/>
      <c r="M1524" s="308"/>
      <c r="N1524" s="308"/>
      <c r="O1524" s="308"/>
      <c r="P1524" s="308"/>
      <c r="Q1524" s="308"/>
      <c r="R1524" s="292">
        <f t="shared" ref="R1524:R1587" si="1401">SUM(L1524:Q1524)</f>
        <v>0</v>
      </c>
      <c r="S1524" s="308"/>
      <c r="T1524" s="308"/>
      <c r="U1524" s="308"/>
      <c r="V1524" s="308"/>
      <c r="W1524" s="308"/>
      <c r="X1524" s="308"/>
      <c r="Y1524" s="308"/>
      <c r="Z1524" s="308"/>
      <c r="AA1524" s="309">
        <f t="shared" si="1375"/>
        <v>0</v>
      </c>
      <c r="AB1524" s="309">
        <f t="shared" si="1376"/>
        <v>0</v>
      </c>
      <c r="AC1524" s="37" t="e">
        <f t="shared" si="1373"/>
        <v>#DIV/0!</v>
      </c>
    </row>
    <row r="1525" spans="2:29" ht="28.5" hidden="1" x14ac:dyDescent="0.2">
      <c r="B1525" s="97" t="s">
        <v>1009</v>
      </c>
      <c r="C1525" s="98" t="s">
        <v>1010</v>
      </c>
      <c r="D1525" s="308">
        <v>0</v>
      </c>
      <c r="E1525" s="291">
        <f>SUM('ADICIONES  2018'!C1525:K1525)</f>
        <v>0</v>
      </c>
      <c r="F1525" s="308"/>
      <c r="G1525" s="308"/>
      <c r="H1525" s="308"/>
      <c r="I1525" s="308"/>
      <c r="J1525" s="308"/>
      <c r="K1525" s="292">
        <f t="shared" si="1388"/>
        <v>0</v>
      </c>
      <c r="L1525" s="308"/>
      <c r="M1525" s="308"/>
      <c r="N1525" s="308"/>
      <c r="O1525" s="308"/>
      <c r="P1525" s="308"/>
      <c r="Q1525" s="308"/>
      <c r="R1525" s="292">
        <f t="shared" si="1401"/>
        <v>0</v>
      </c>
      <c r="S1525" s="308"/>
      <c r="T1525" s="308"/>
      <c r="U1525" s="308"/>
      <c r="V1525" s="308"/>
      <c r="W1525" s="308"/>
      <c r="X1525" s="308"/>
      <c r="Y1525" s="308"/>
      <c r="Z1525" s="308"/>
      <c r="AA1525" s="309">
        <f t="shared" ref="AA1525:AA1588" si="1402">SUM(S1525:Z1525)</f>
        <v>0</v>
      </c>
      <c r="AB1525" s="309">
        <f t="shared" ref="AB1525:AB1588" si="1403">+AA1525+R1525</f>
        <v>0</v>
      </c>
      <c r="AC1525" s="37" t="e">
        <f t="shared" si="1373"/>
        <v>#DIV/0!</v>
      </c>
    </row>
    <row r="1526" spans="2:29" ht="28.5" hidden="1" x14ac:dyDescent="0.2">
      <c r="B1526" s="97" t="s">
        <v>1009</v>
      </c>
      <c r="C1526" s="98" t="s">
        <v>1010</v>
      </c>
      <c r="D1526" s="308">
        <v>0</v>
      </c>
      <c r="E1526" s="291">
        <f>SUM('ADICIONES  2018'!C1526:K1526)</f>
        <v>0</v>
      </c>
      <c r="F1526" s="308"/>
      <c r="G1526" s="308"/>
      <c r="H1526" s="308"/>
      <c r="I1526" s="308"/>
      <c r="J1526" s="308"/>
      <c r="K1526" s="292">
        <f t="shared" si="1388"/>
        <v>0</v>
      </c>
      <c r="L1526" s="308"/>
      <c r="M1526" s="308"/>
      <c r="N1526" s="308"/>
      <c r="O1526" s="308"/>
      <c r="P1526" s="308"/>
      <c r="Q1526" s="308"/>
      <c r="R1526" s="292">
        <f t="shared" si="1401"/>
        <v>0</v>
      </c>
      <c r="S1526" s="308"/>
      <c r="T1526" s="308"/>
      <c r="U1526" s="308"/>
      <c r="V1526" s="308"/>
      <c r="W1526" s="308"/>
      <c r="X1526" s="308"/>
      <c r="Y1526" s="308"/>
      <c r="Z1526" s="308"/>
      <c r="AA1526" s="309">
        <f t="shared" si="1402"/>
        <v>0</v>
      </c>
      <c r="AB1526" s="309">
        <f t="shared" si="1403"/>
        <v>0</v>
      </c>
      <c r="AC1526" s="37" t="e">
        <f t="shared" si="1373"/>
        <v>#DIV/0!</v>
      </c>
    </row>
    <row r="1527" spans="2:29" ht="28.5" hidden="1" x14ac:dyDescent="0.2">
      <c r="B1527" s="97" t="s">
        <v>1009</v>
      </c>
      <c r="C1527" s="98" t="s">
        <v>1010</v>
      </c>
      <c r="D1527" s="308">
        <v>0</v>
      </c>
      <c r="E1527" s="291">
        <f>SUM('ADICIONES  2018'!C1527:K1527)</f>
        <v>0</v>
      </c>
      <c r="F1527" s="308"/>
      <c r="G1527" s="308"/>
      <c r="H1527" s="308"/>
      <c r="I1527" s="308"/>
      <c r="J1527" s="308"/>
      <c r="K1527" s="292">
        <f t="shared" si="1388"/>
        <v>0</v>
      </c>
      <c r="L1527" s="308"/>
      <c r="M1527" s="308"/>
      <c r="N1527" s="308"/>
      <c r="O1527" s="308"/>
      <c r="P1527" s="308"/>
      <c r="Q1527" s="308"/>
      <c r="R1527" s="292">
        <f t="shared" si="1401"/>
        <v>0</v>
      </c>
      <c r="S1527" s="308"/>
      <c r="T1527" s="308"/>
      <c r="U1527" s="308"/>
      <c r="V1527" s="308"/>
      <c r="W1527" s="308"/>
      <c r="X1527" s="308"/>
      <c r="Y1527" s="308"/>
      <c r="Z1527" s="308"/>
      <c r="AA1527" s="309">
        <f t="shared" si="1402"/>
        <v>0</v>
      </c>
      <c r="AB1527" s="309">
        <f t="shared" si="1403"/>
        <v>0</v>
      </c>
      <c r="AC1527" s="37" t="e">
        <f t="shared" si="1373"/>
        <v>#DIV/0!</v>
      </c>
    </row>
    <row r="1528" spans="2:29" hidden="1" x14ac:dyDescent="0.2">
      <c r="B1528" s="97" t="s">
        <v>996</v>
      </c>
      <c r="C1528" s="98" t="s">
        <v>997</v>
      </c>
      <c r="D1528" s="308">
        <v>0</v>
      </c>
      <c r="E1528" s="291">
        <f>SUM('ADICIONES  2018'!C1528:K1528)</f>
        <v>0</v>
      </c>
      <c r="F1528" s="308"/>
      <c r="G1528" s="308"/>
      <c r="H1528" s="308"/>
      <c r="I1528" s="308"/>
      <c r="J1528" s="308"/>
      <c r="K1528" s="292">
        <f t="shared" si="1388"/>
        <v>0</v>
      </c>
      <c r="L1528" s="308"/>
      <c r="M1528" s="308"/>
      <c r="N1528" s="308"/>
      <c r="O1528" s="308"/>
      <c r="P1528" s="308"/>
      <c r="Q1528" s="308"/>
      <c r="R1528" s="292">
        <f t="shared" si="1401"/>
        <v>0</v>
      </c>
      <c r="S1528" s="308"/>
      <c r="T1528" s="308"/>
      <c r="U1528" s="308"/>
      <c r="V1528" s="308"/>
      <c r="W1528" s="308"/>
      <c r="X1528" s="308"/>
      <c r="Y1528" s="308"/>
      <c r="Z1528" s="308"/>
      <c r="AA1528" s="309">
        <f t="shared" si="1402"/>
        <v>0</v>
      </c>
      <c r="AB1528" s="309">
        <f t="shared" si="1403"/>
        <v>0</v>
      </c>
      <c r="AC1528" s="37" t="e">
        <f t="shared" si="1373"/>
        <v>#DIV/0!</v>
      </c>
    </row>
    <row r="1529" spans="2:29" hidden="1" x14ac:dyDescent="0.2">
      <c r="B1529" s="97" t="s">
        <v>996</v>
      </c>
      <c r="C1529" s="98" t="s">
        <v>997</v>
      </c>
      <c r="D1529" s="308">
        <v>0</v>
      </c>
      <c r="E1529" s="291">
        <f>SUM('ADICIONES  2018'!C1529:K1529)</f>
        <v>0</v>
      </c>
      <c r="F1529" s="308"/>
      <c r="G1529" s="308"/>
      <c r="H1529" s="308"/>
      <c r="I1529" s="308"/>
      <c r="J1529" s="308"/>
      <c r="K1529" s="292">
        <f t="shared" si="1388"/>
        <v>0</v>
      </c>
      <c r="L1529" s="308"/>
      <c r="M1529" s="308"/>
      <c r="N1529" s="308"/>
      <c r="O1529" s="308"/>
      <c r="P1529" s="308"/>
      <c r="Q1529" s="308"/>
      <c r="R1529" s="292">
        <f t="shared" si="1401"/>
        <v>0</v>
      </c>
      <c r="S1529" s="308"/>
      <c r="T1529" s="308"/>
      <c r="U1529" s="308"/>
      <c r="V1529" s="308"/>
      <c r="W1529" s="308"/>
      <c r="X1529" s="308"/>
      <c r="Y1529" s="308"/>
      <c r="Z1529" s="308"/>
      <c r="AA1529" s="309">
        <f t="shared" si="1402"/>
        <v>0</v>
      </c>
      <c r="AB1529" s="309">
        <f t="shared" si="1403"/>
        <v>0</v>
      </c>
      <c r="AC1529" s="37" t="e">
        <f t="shared" si="1373"/>
        <v>#DIV/0!</v>
      </c>
    </row>
    <row r="1530" spans="2:29" hidden="1" x14ac:dyDescent="0.2">
      <c r="B1530" s="97" t="s">
        <v>996</v>
      </c>
      <c r="C1530" s="98" t="s">
        <v>997</v>
      </c>
      <c r="D1530" s="308">
        <v>0</v>
      </c>
      <c r="E1530" s="291">
        <f>SUM('ADICIONES  2018'!C1530:K1530)</f>
        <v>0</v>
      </c>
      <c r="F1530" s="308"/>
      <c r="G1530" s="308"/>
      <c r="H1530" s="308"/>
      <c r="I1530" s="308"/>
      <c r="J1530" s="308"/>
      <c r="K1530" s="292">
        <f t="shared" si="1388"/>
        <v>0</v>
      </c>
      <c r="L1530" s="308"/>
      <c r="M1530" s="308"/>
      <c r="N1530" s="308"/>
      <c r="O1530" s="308"/>
      <c r="P1530" s="308"/>
      <c r="Q1530" s="308"/>
      <c r="R1530" s="292">
        <f t="shared" si="1401"/>
        <v>0</v>
      </c>
      <c r="S1530" s="308"/>
      <c r="T1530" s="308"/>
      <c r="U1530" s="308"/>
      <c r="V1530" s="308"/>
      <c r="W1530" s="308"/>
      <c r="X1530" s="308"/>
      <c r="Y1530" s="308"/>
      <c r="Z1530" s="308"/>
      <c r="AA1530" s="309">
        <f t="shared" si="1402"/>
        <v>0</v>
      </c>
      <c r="AB1530" s="309">
        <f t="shared" si="1403"/>
        <v>0</v>
      </c>
      <c r="AC1530" s="37" t="e">
        <f t="shared" si="1373"/>
        <v>#DIV/0!</v>
      </c>
    </row>
    <row r="1531" spans="2:29" hidden="1" x14ac:dyDescent="0.2">
      <c r="B1531" s="97" t="s">
        <v>996</v>
      </c>
      <c r="C1531" s="98" t="s">
        <v>997</v>
      </c>
      <c r="D1531" s="308">
        <v>0</v>
      </c>
      <c r="E1531" s="291">
        <f>SUM('ADICIONES  2018'!C1531:K1531)</f>
        <v>0</v>
      </c>
      <c r="F1531" s="308"/>
      <c r="G1531" s="308"/>
      <c r="H1531" s="308"/>
      <c r="I1531" s="308"/>
      <c r="J1531" s="308"/>
      <c r="K1531" s="292">
        <f t="shared" si="1388"/>
        <v>0</v>
      </c>
      <c r="L1531" s="308"/>
      <c r="M1531" s="308"/>
      <c r="N1531" s="308"/>
      <c r="O1531" s="308"/>
      <c r="P1531" s="308"/>
      <c r="Q1531" s="308"/>
      <c r="R1531" s="292">
        <f t="shared" si="1401"/>
        <v>0</v>
      </c>
      <c r="S1531" s="308"/>
      <c r="T1531" s="308"/>
      <c r="U1531" s="308"/>
      <c r="V1531" s="308"/>
      <c r="W1531" s="308"/>
      <c r="X1531" s="308"/>
      <c r="Y1531" s="308"/>
      <c r="Z1531" s="308"/>
      <c r="AA1531" s="309">
        <f t="shared" si="1402"/>
        <v>0</v>
      </c>
      <c r="AB1531" s="309">
        <f t="shared" si="1403"/>
        <v>0</v>
      </c>
      <c r="AC1531" s="37" t="e">
        <f t="shared" si="1373"/>
        <v>#DIV/0!</v>
      </c>
    </row>
    <row r="1532" spans="2:29" hidden="1" x14ac:dyDescent="0.2">
      <c r="B1532" s="97" t="s">
        <v>996</v>
      </c>
      <c r="C1532" s="98" t="s">
        <v>997</v>
      </c>
      <c r="D1532" s="308">
        <v>0</v>
      </c>
      <c r="E1532" s="291">
        <f>SUM('ADICIONES  2018'!C1532:K1532)</f>
        <v>0</v>
      </c>
      <c r="F1532" s="308"/>
      <c r="G1532" s="308"/>
      <c r="H1532" s="308"/>
      <c r="I1532" s="308"/>
      <c r="J1532" s="308"/>
      <c r="K1532" s="292">
        <f t="shared" si="1388"/>
        <v>0</v>
      </c>
      <c r="L1532" s="308"/>
      <c r="M1532" s="308"/>
      <c r="N1532" s="308"/>
      <c r="O1532" s="308"/>
      <c r="P1532" s="308"/>
      <c r="Q1532" s="308"/>
      <c r="R1532" s="292">
        <f t="shared" si="1401"/>
        <v>0</v>
      </c>
      <c r="S1532" s="308"/>
      <c r="T1532" s="308"/>
      <c r="U1532" s="308"/>
      <c r="V1532" s="308"/>
      <c r="W1532" s="308"/>
      <c r="X1532" s="308"/>
      <c r="Y1532" s="308"/>
      <c r="Z1532" s="308"/>
      <c r="AA1532" s="309">
        <f t="shared" si="1402"/>
        <v>0</v>
      </c>
      <c r="AB1532" s="309">
        <f t="shared" si="1403"/>
        <v>0</v>
      </c>
      <c r="AC1532" s="37" t="e">
        <f t="shared" si="1373"/>
        <v>#DIV/0!</v>
      </c>
    </row>
    <row r="1533" spans="2:29" hidden="1" x14ac:dyDescent="0.2">
      <c r="B1533" s="97" t="s">
        <v>996</v>
      </c>
      <c r="C1533" s="98" t="s">
        <v>997</v>
      </c>
      <c r="D1533" s="308">
        <v>0</v>
      </c>
      <c r="E1533" s="291">
        <f>SUM('ADICIONES  2018'!C1533:K1533)</f>
        <v>0</v>
      </c>
      <c r="F1533" s="308"/>
      <c r="G1533" s="308"/>
      <c r="H1533" s="308"/>
      <c r="I1533" s="308"/>
      <c r="J1533" s="308"/>
      <c r="K1533" s="292">
        <f t="shared" si="1388"/>
        <v>0</v>
      </c>
      <c r="L1533" s="308"/>
      <c r="M1533" s="308"/>
      <c r="N1533" s="308"/>
      <c r="O1533" s="308"/>
      <c r="P1533" s="308"/>
      <c r="Q1533" s="308"/>
      <c r="R1533" s="292">
        <f t="shared" si="1401"/>
        <v>0</v>
      </c>
      <c r="S1533" s="308"/>
      <c r="T1533" s="308"/>
      <c r="U1533" s="308"/>
      <c r="V1533" s="308"/>
      <c r="W1533" s="308"/>
      <c r="X1533" s="308"/>
      <c r="Y1533" s="308"/>
      <c r="Z1533" s="308"/>
      <c r="AA1533" s="309">
        <f t="shared" si="1402"/>
        <v>0</v>
      </c>
      <c r="AB1533" s="309">
        <f t="shared" si="1403"/>
        <v>0</v>
      </c>
      <c r="AC1533" s="37" t="e">
        <f t="shared" si="1373"/>
        <v>#DIV/0!</v>
      </c>
    </row>
    <row r="1534" spans="2:29" hidden="1" x14ac:dyDescent="0.2">
      <c r="B1534" s="97" t="s">
        <v>996</v>
      </c>
      <c r="C1534" s="98" t="s">
        <v>997</v>
      </c>
      <c r="D1534" s="308">
        <v>0</v>
      </c>
      <c r="E1534" s="291">
        <f>SUM('ADICIONES  2018'!C1534:K1534)</f>
        <v>0</v>
      </c>
      <c r="F1534" s="308"/>
      <c r="G1534" s="308"/>
      <c r="H1534" s="308"/>
      <c r="I1534" s="308"/>
      <c r="J1534" s="308"/>
      <c r="K1534" s="292">
        <f t="shared" si="1388"/>
        <v>0</v>
      </c>
      <c r="L1534" s="308"/>
      <c r="M1534" s="308"/>
      <c r="N1534" s="308"/>
      <c r="O1534" s="308"/>
      <c r="P1534" s="308"/>
      <c r="Q1534" s="308"/>
      <c r="R1534" s="292">
        <f t="shared" si="1401"/>
        <v>0</v>
      </c>
      <c r="S1534" s="308"/>
      <c r="T1534" s="308"/>
      <c r="U1534" s="308"/>
      <c r="V1534" s="308"/>
      <c r="W1534" s="308"/>
      <c r="X1534" s="308"/>
      <c r="Y1534" s="308"/>
      <c r="Z1534" s="308"/>
      <c r="AA1534" s="309">
        <f t="shared" si="1402"/>
        <v>0</v>
      </c>
      <c r="AB1534" s="309">
        <f t="shared" si="1403"/>
        <v>0</v>
      </c>
      <c r="AC1534" s="37" t="e">
        <f t="shared" si="1373"/>
        <v>#DIV/0!</v>
      </c>
    </row>
    <row r="1535" spans="2:29" hidden="1" x14ac:dyDescent="0.2">
      <c r="B1535" s="97" t="s">
        <v>996</v>
      </c>
      <c r="C1535" s="98" t="s">
        <v>997</v>
      </c>
      <c r="D1535" s="308">
        <v>0</v>
      </c>
      <c r="E1535" s="291">
        <f>SUM('ADICIONES  2018'!C1535:K1535)</f>
        <v>0</v>
      </c>
      <c r="F1535" s="308"/>
      <c r="G1535" s="308"/>
      <c r="H1535" s="308"/>
      <c r="I1535" s="308"/>
      <c r="J1535" s="308"/>
      <c r="K1535" s="292">
        <f t="shared" si="1388"/>
        <v>0</v>
      </c>
      <c r="L1535" s="308"/>
      <c r="M1535" s="308"/>
      <c r="N1535" s="308"/>
      <c r="O1535" s="308"/>
      <c r="P1535" s="308"/>
      <c r="Q1535" s="308"/>
      <c r="R1535" s="292">
        <f t="shared" si="1401"/>
        <v>0</v>
      </c>
      <c r="S1535" s="308"/>
      <c r="T1535" s="308"/>
      <c r="U1535" s="308"/>
      <c r="V1535" s="308"/>
      <c r="W1535" s="308"/>
      <c r="X1535" s="308"/>
      <c r="Y1535" s="308"/>
      <c r="Z1535" s="308"/>
      <c r="AA1535" s="309">
        <f t="shared" si="1402"/>
        <v>0</v>
      </c>
      <c r="AB1535" s="309">
        <f t="shared" si="1403"/>
        <v>0</v>
      </c>
      <c r="AC1535" s="37" t="e">
        <f t="shared" si="1373"/>
        <v>#DIV/0!</v>
      </c>
    </row>
    <row r="1536" spans="2:29" hidden="1" x14ac:dyDescent="0.2">
      <c r="B1536" s="97" t="s">
        <v>996</v>
      </c>
      <c r="C1536" s="98" t="s">
        <v>997</v>
      </c>
      <c r="D1536" s="308">
        <v>0</v>
      </c>
      <c r="E1536" s="291">
        <f>SUM('ADICIONES  2018'!C1536:K1536)</f>
        <v>0</v>
      </c>
      <c r="F1536" s="308"/>
      <c r="G1536" s="308"/>
      <c r="H1536" s="308"/>
      <c r="I1536" s="308"/>
      <c r="J1536" s="308"/>
      <c r="K1536" s="292">
        <f t="shared" si="1388"/>
        <v>0</v>
      </c>
      <c r="L1536" s="308"/>
      <c r="M1536" s="308"/>
      <c r="N1536" s="308"/>
      <c r="O1536" s="308"/>
      <c r="P1536" s="308"/>
      <c r="Q1536" s="308"/>
      <c r="R1536" s="292">
        <f t="shared" si="1401"/>
        <v>0</v>
      </c>
      <c r="S1536" s="308"/>
      <c r="T1536" s="308"/>
      <c r="U1536" s="308"/>
      <c r="V1536" s="308"/>
      <c r="W1536" s="308"/>
      <c r="X1536" s="308"/>
      <c r="Y1536" s="308"/>
      <c r="Z1536" s="308"/>
      <c r="AA1536" s="309">
        <f t="shared" si="1402"/>
        <v>0</v>
      </c>
      <c r="AB1536" s="309">
        <f t="shared" si="1403"/>
        <v>0</v>
      </c>
      <c r="AC1536" s="37" t="e">
        <f t="shared" si="1373"/>
        <v>#DIV/0!</v>
      </c>
    </row>
    <row r="1537" spans="2:29" hidden="1" x14ac:dyDescent="0.2">
      <c r="B1537" s="97" t="s">
        <v>996</v>
      </c>
      <c r="C1537" s="98" t="s">
        <v>997</v>
      </c>
      <c r="D1537" s="308">
        <v>0</v>
      </c>
      <c r="E1537" s="291">
        <f>SUM('ADICIONES  2018'!C1537:K1537)</f>
        <v>0</v>
      </c>
      <c r="F1537" s="308"/>
      <c r="G1537" s="308"/>
      <c r="H1537" s="308"/>
      <c r="I1537" s="308"/>
      <c r="J1537" s="308"/>
      <c r="K1537" s="292">
        <f t="shared" si="1388"/>
        <v>0</v>
      </c>
      <c r="L1537" s="308"/>
      <c r="M1537" s="308"/>
      <c r="N1537" s="308"/>
      <c r="O1537" s="308"/>
      <c r="P1537" s="308"/>
      <c r="Q1537" s="308"/>
      <c r="R1537" s="292">
        <f t="shared" si="1401"/>
        <v>0</v>
      </c>
      <c r="S1537" s="308"/>
      <c r="T1537" s="308"/>
      <c r="U1537" s="308"/>
      <c r="V1537" s="308"/>
      <c r="W1537" s="308"/>
      <c r="X1537" s="308"/>
      <c r="Y1537" s="308"/>
      <c r="Z1537" s="308"/>
      <c r="AA1537" s="309">
        <f t="shared" si="1402"/>
        <v>0</v>
      </c>
      <c r="AB1537" s="309">
        <f t="shared" si="1403"/>
        <v>0</v>
      </c>
      <c r="AC1537" s="37" t="e">
        <f t="shared" si="1373"/>
        <v>#DIV/0!</v>
      </c>
    </row>
    <row r="1538" spans="2:29" hidden="1" x14ac:dyDescent="0.2">
      <c r="B1538" s="97" t="s">
        <v>996</v>
      </c>
      <c r="C1538" s="98" t="s">
        <v>997</v>
      </c>
      <c r="D1538" s="308">
        <v>0</v>
      </c>
      <c r="E1538" s="291">
        <f>SUM('ADICIONES  2018'!C1538:K1538)</f>
        <v>0</v>
      </c>
      <c r="F1538" s="308"/>
      <c r="G1538" s="308"/>
      <c r="H1538" s="308"/>
      <c r="I1538" s="308"/>
      <c r="J1538" s="308"/>
      <c r="K1538" s="292">
        <f t="shared" si="1388"/>
        <v>0</v>
      </c>
      <c r="L1538" s="308"/>
      <c r="M1538" s="308"/>
      <c r="N1538" s="308"/>
      <c r="O1538" s="308"/>
      <c r="P1538" s="308"/>
      <c r="Q1538" s="308"/>
      <c r="R1538" s="292">
        <f t="shared" si="1401"/>
        <v>0</v>
      </c>
      <c r="S1538" s="308"/>
      <c r="T1538" s="308"/>
      <c r="U1538" s="308"/>
      <c r="V1538" s="308"/>
      <c r="W1538" s="308"/>
      <c r="X1538" s="308"/>
      <c r="Y1538" s="308"/>
      <c r="Z1538" s="308"/>
      <c r="AA1538" s="309">
        <f t="shared" si="1402"/>
        <v>0</v>
      </c>
      <c r="AB1538" s="309">
        <f t="shared" si="1403"/>
        <v>0</v>
      </c>
      <c r="AC1538" s="37" t="e">
        <f t="shared" si="1373"/>
        <v>#DIV/0!</v>
      </c>
    </row>
    <row r="1539" spans="2:29" hidden="1" x14ac:dyDescent="0.2">
      <c r="B1539" s="97" t="s">
        <v>996</v>
      </c>
      <c r="C1539" s="98" t="s">
        <v>997</v>
      </c>
      <c r="D1539" s="308">
        <v>0</v>
      </c>
      <c r="E1539" s="291">
        <f>SUM('ADICIONES  2018'!C1539:K1539)</f>
        <v>0</v>
      </c>
      <c r="F1539" s="308"/>
      <c r="G1539" s="308"/>
      <c r="H1539" s="308"/>
      <c r="I1539" s="308"/>
      <c r="J1539" s="308"/>
      <c r="K1539" s="292">
        <f t="shared" si="1388"/>
        <v>0</v>
      </c>
      <c r="L1539" s="308"/>
      <c r="M1539" s="308"/>
      <c r="N1539" s="308"/>
      <c r="O1539" s="308"/>
      <c r="P1539" s="308"/>
      <c r="Q1539" s="308"/>
      <c r="R1539" s="292">
        <f t="shared" si="1401"/>
        <v>0</v>
      </c>
      <c r="S1539" s="308"/>
      <c r="T1539" s="308"/>
      <c r="U1539" s="308"/>
      <c r="V1539" s="308"/>
      <c r="W1539" s="308"/>
      <c r="X1539" s="308"/>
      <c r="Y1539" s="308"/>
      <c r="Z1539" s="308"/>
      <c r="AA1539" s="309">
        <f t="shared" si="1402"/>
        <v>0</v>
      </c>
      <c r="AB1539" s="309">
        <f t="shared" si="1403"/>
        <v>0</v>
      </c>
      <c r="AC1539" s="37" t="e">
        <f t="shared" si="1373"/>
        <v>#DIV/0!</v>
      </c>
    </row>
    <row r="1540" spans="2:29" hidden="1" x14ac:dyDescent="0.2">
      <c r="B1540" s="97" t="s">
        <v>996</v>
      </c>
      <c r="C1540" s="98" t="s">
        <v>997</v>
      </c>
      <c r="D1540" s="308">
        <v>0</v>
      </c>
      <c r="E1540" s="291">
        <f>SUM('ADICIONES  2018'!C1540:K1540)</f>
        <v>0</v>
      </c>
      <c r="F1540" s="308"/>
      <c r="G1540" s="308"/>
      <c r="H1540" s="308"/>
      <c r="I1540" s="308"/>
      <c r="J1540" s="308"/>
      <c r="K1540" s="292">
        <f t="shared" si="1388"/>
        <v>0</v>
      </c>
      <c r="L1540" s="308"/>
      <c r="M1540" s="308"/>
      <c r="N1540" s="308"/>
      <c r="O1540" s="308"/>
      <c r="P1540" s="308"/>
      <c r="Q1540" s="308"/>
      <c r="R1540" s="292">
        <f t="shared" si="1401"/>
        <v>0</v>
      </c>
      <c r="S1540" s="308"/>
      <c r="T1540" s="308"/>
      <c r="U1540" s="308"/>
      <c r="V1540" s="308"/>
      <c r="W1540" s="308"/>
      <c r="X1540" s="308"/>
      <c r="Y1540" s="308"/>
      <c r="Z1540" s="308"/>
      <c r="AA1540" s="309">
        <f t="shared" si="1402"/>
        <v>0</v>
      </c>
      <c r="AB1540" s="309">
        <f t="shared" si="1403"/>
        <v>0</v>
      </c>
      <c r="AC1540" s="37" t="e">
        <f t="shared" si="1373"/>
        <v>#DIV/0!</v>
      </c>
    </row>
    <row r="1541" spans="2:29" hidden="1" x14ac:dyDescent="0.2">
      <c r="B1541" s="97" t="s">
        <v>996</v>
      </c>
      <c r="C1541" s="98" t="s">
        <v>997</v>
      </c>
      <c r="D1541" s="308">
        <v>0</v>
      </c>
      <c r="E1541" s="291">
        <f>SUM('ADICIONES  2018'!C1541:K1541)</f>
        <v>0</v>
      </c>
      <c r="F1541" s="308"/>
      <c r="G1541" s="308"/>
      <c r="H1541" s="308"/>
      <c r="I1541" s="308"/>
      <c r="J1541" s="308"/>
      <c r="K1541" s="292">
        <f t="shared" si="1388"/>
        <v>0</v>
      </c>
      <c r="L1541" s="308"/>
      <c r="M1541" s="308"/>
      <c r="N1541" s="308"/>
      <c r="O1541" s="308"/>
      <c r="P1541" s="308"/>
      <c r="Q1541" s="308"/>
      <c r="R1541" s="292">
        <f t="shared" si="1401"/>
        <v>0</v>
      </c>
      <c r="S1541" s="308"/>
      <c r="T1541" s="308"/>
      <c r="U1541" s="308"/>
      <c r="V1541" s="308"/>
      <c r="W1541" s="308"/>
      <c r="X1541" s="308"/>
      <c r="Y1541" s="308"/>
      <c r="Z1541" s="308"/>
      <c r="AA1541" s="309">
        <f t="shared" si="1402"/>
        <v>0</v>
      </c>
      <c r="AB1541" s="309">
        <f t="shared" si="1403"/>
        <v>0</v>
      </c>
      <c r="AC1541" s="37" t="e">
        <f t="shared" si="1373"/>
        <v>#DIV/0!</v>
      </c>
    </row>
    <row r="1542" spans="2:29" hidden="1" x14ac:dyDescent="0.2">
      <c r="B1542" s="97" t="s">
        <v>996</v>
      </c>
      <c r="C1542" s="98" t="s">
        <v>997</v>
      </c>
      <c r="D1542" s="308">
        <v>0</v>
      </c>
      <c r="E1542" s="291">
        <f>SUM('ADICIONES  2018'!C1542:K1542)</f>
        <v>0</v>
      </c>
      <c r="F1542" s="308"/>
      <c r="G1542" s="308"/>
      <c r="H1542" s="308"/>
      <c r="I1542" s="308"/>
      <c r="J1542" s="308"/>
      <c r="K1542" s="292">
        <f t="shared" si="1388"/>
        <v>0</v>
      </c>
      <c r="L1542" s="308"/>
      <c r="M1542" s="308"/>
      <c r="N1542" s="308"/>
      <c r="O1542" s="308"/>
      <c r="P1542" s="308"/>
      <c r="Q1542" s="308"/>
      <c r="R1542" s="292">
        <f t="shared" si="1401"/>
        <v>0</v>
      </c>
      <c r="S1542" s="308"/>
      <c r="T1542" s="308"/>
      <c r="U1542" s="308"/>
      <c r="V1542" s="308"/>
      <c r="W1542" s="308"/>
      <c r="X1542" s="308"/>
      <c r="Y1542" s="308"/>
      <c r="Z1542" s="308"/>
      <c r="AA1542" s="309">
        <f t="shared" si="1402"/>
        <v>0</v>
      </c>
      <c r="AB1542" s="309">
        <f t="shared" si="1403"/>
        <v>0</v>
      </c>
      <c r="AC1542" s="37" t="e">
        <f t="shared" si="1373"/>
        <v>#DIV/0!</v>
      </c>
    </row>
    <row r="1543" spans="2:29" ht="28.5" hidden="1" x14ac:dyDescent="0.2">
      <c r="B1543" s="97" t="s">
        <v>1838</v>
      </c>
      <c r="C1543" s="98" t="s">
        <v>1839</v>
      </c>
      <c r="D1543" s="308">
        <v>0</v>
      </c>
      <c r="E1543" s="291">
        <f>SUM('ADICIONES  2018'!C1543:K1543)</f>
        <v>0</v>
      </c>
      <c r="F1543" s="308"/>
      <c r="G1543" s="308"/>
      <c r="H1543" s="308"/>
      <c r="I1543" s="308"/>
      <c r="J1543" s="308"/>
      <c r="K1543" s="292">
        <f t="shared" si="1388"/>
        <v>0</v>
      </c>
      <c r="L1543" s="308"/>
      <c r="M1543" s="308"/>
      <c r="N1543" s="308"/>
      <c r="O1543" s="308"/>
      <c r="P1543" s="308"/>
      <c r="Q1543" s="308"/>
      <c r="R1543" s="292">
        <f t="shared" si="1401"/>
        <v>0</v>
      </c>
      <c r="S1543" s="308"/>
      <c r="T1543" s="308"/>
      <c r="U1543" s="308"/>
      <c r="V1543" s="308"/>
      <c r="W1543" s="308"/>
      <c r="X1543" s="308"/>
      <c r="Y1543" s="308"/>
      <c r="Z1543" s="308"/>
      <c r="AA1543" s="309">
        <f t="shared" si="1402"/>
        <v>0</v>
      </c>
      <c r="AB1543" s="309">
        <f t="shared" si="1403"/>
        <v>0</v>
      </c>
      <c r="AC1543" s="37" t="e">
        <f t="shared" ref="AC1543:AC1606" si="1404">+AB1543/K1543</f>
        <v>#DIV/0!</v>
      </c>
    </row>
    <row r="1544" spans="2:29" ht="28.5" hidden="1" x14ac:dyDescent="0.2">
      <c r="B1544" s="97" t="s">
        <v>1838</v>
      </c>
      <c r="C1544" s="98" t="s">
        <v>1839</v>
      </c>
      <c r="D1544" s="308">
        <v>0</v>
      </c>
      <c r="E1544" s="291">
        <f>SUM('ADICIONES  2018'!C1544:K1544)</f>
        <v>0</v>
      </c>
      <c r="F1544" s="308"/>
      <c r="G1544" s="308"/>
      <c r="H1544" s="308"/>
      <c r="I1544" s="308"/>
      <c r="J1544" s="308"/>
      <c r="K1544" s="292">
        <f t="shared" si="1388"/>
        <v>0</v>
      </c>
      <c r="L1544" s="308"/>
      <c r="M1544" s="308"/>
      <c r="N1544" s="308"/>
      <c r="O1544" s="308"/>
      <c r="P1544" s="308"/>
      <c r="Q1544" s="308"/>
      <c r="R1544" s="292">
        <f t="shared" si="1401"/>
        <v>0</v>
      </c>
      <c r="S1544" s="308"/>
      <c r="T1544" s="308"/>
      <c r="U1544" s="308"/>
      <c r="V1544" s="308"/>
      <c r="W1544" s="308"/>
      <c r="X1544" s="308"/>
      <c r="Y1544" s="308"/>
      <c r="Z1544" s="308"/>
      <c r="AA1544" s="309">
        <f t="shared" si="1402"/>
        <v>0</v>
      </c>
      <c r="AB1544" s="309">
        <f t="shared" si="1403"/>
        <v>0</v>
      </c>
      <c r="AC1544" s="37" t="e">
        <f t="shared" si="1404"/>
        <v>#DIV/0!</v>
      </c>
    </row>
    <row r="1545" spans="2:29" ht="28.5" hidden="1" x14ac:dyDescent="0.2">
      <c r="B1545" s="97" t="s">
        <v>1838</v>
      </c>
      <c r="C1545" s="98" t="s">
        <v>1839</v>
      </c>
      <c r="D1545" s="308">
        <v>0</v>
      </c>
      <c r="E1545" s="291">
        <f>SUM('ADICIONES  2018'!C1545:K1545)</f>
        <v>0</v>
      </c>
      <c r="F1545" s="308"/>
      <c r="G1545" s="308"/>
      <c r="H1545" s="308"/>
      <c r="I1545" s="308"/>
      <c r="J1545" s="308"/>
      <c r="K1545" s="292">
        <f t="shared" si="1388"/>
        <v>0</v>
      </c>
      <c r="L1545" s="308"/>
      <c r="M1545" s="308"/>
      <c r="N1545" s="308"/>
      <c r="O1545" s="308"/>
      <c r="P1545" s="308"/>
      <c r="Q1545" s="308"/>
      <c r="R1545" s="292">
        <f t="shared" si="1401"/>
        <v>0</v>
      </c>
      <c r="S1545" s="308"/>
      <c r="T1545" s="308"/>
      <c r="U1545" s="308"/>
      <c r="V1545" s="308"/>
      <c r="W1545" s="308"/>
      <c r="X1545" s="308"/>
      <c r="Y1545" s="308"/>
      <c r="Z1545" s="308"/>
      <c r="AA1545" s="309">
        <f t="shared" si="1402"/>
        <v>0</v>
      </c>
      <c r="AB1545" s="309">
        <f t="shared" si="1403"/>
        <v>0</v>
      </c>
      <c r="AC1545" s="37" t="e">
        <f t="shared" si="1404"/>
        <v>#DIV/0!</v>
      </c>
    </row>
    <row r="1546" spans="2:29" ht="28.5" hidden="1" x14ac:dyDescent="0.2">
      <c r="B1546" s="97" t="s">
        <v>1838</v>
      </c>
      <c r="C1546" s="98" t="s">
        <v>1839</v>
      </c>
      <c r="D1546" s="308">
        <v>0</v>
      </c>
      <c r="E1546" s="291">
        <f>SUM('ADICIONES  2018'!C1546:K1546)</f>
        <v>0</v>
      </c>
      <c r="F1546" s="308"/>
      <c r="G1546" s="308"/>
      <c r="H1546" s="308"/>
      <c r="I1546" s="308"/>
      <c r="J1546" s="308"/>
      <c r="K1546" s="292">
        <f t="shared" si="1388"/>
        <v>0</v>
      </c>
      <c r="L1546" s="308"/>
      <c r="M1546" s="308"/>
      <c r="N1546" s="308"/>
      <c r="O1546" s="308"/>
      <c r="P1546" s="308"/>
      <c r="Q1546" s="308"/>
      <c r="R1546" s="292">
        <f t="shared" si="1401"/>
        <v>0</v>
      </c>
      <c r="S1546" s="308"/>
      <c r="T1546" s="308"/>
      <c r="U1546" s="308"/>
      <c r="V1546" s="308"/>
      <c r="W1546" s="308"/>
      <c r="X1546" s="308"/>
      <c r="Y1546" s="308"/>
      <c r="Z1546" s="308"/>
      <c r="AA1546" s="309">
        <f t="shared" si="1402"/>
        <v>0</v>
      </c>
      <c r="AB1546" s="309">
        <f t="shared" si="1403"/>
        <v>0</v>
      </c>
      <c r="AC1546" s="37" t="e">
        <f t="shared" si="1404"/>
        <v>#DIV/0!</v>
      </c>
    </row>
    <row r="1547" spans="2:29" ht="28.5" hidden="1" x14ac:dyDescent="0.2">
      <c r="B1547" s="97" t="s">
        <v>1838</v>
      </c>
      <c r="C1547" s="98" t="s">
        <v>1839</v>
      </c>
      <c r="D1547" s="308">
        <v>0</v>
      </c>
      <c r="E1547" s="291">
        <f>SUM('ADICIONES  2018'!C1547:K1547)</f>
        <v>0</v>
      </c>
      <c r="F1547" s="308"/>
      <c r="G1547" s="308"/>
      <c r="H1547" s="308"/>
      <c r="I1547" s="308"/>
      <c r="J1547" s="308"/>
      <c r="K1547" s="292">
        <f t="shared" si="1388"/>
        <v>0</v>
      </c>
      <c r="L1547" s="308"/>
      <c r="M1547" s="308"/>
      <c r="N1547" s="308"/>
      <c r="O1547" s="308"/>
      <c r="P1547" s="308"/>
      <c r="Q1547" s="308"/>
      <c r="R1547" s="292">
        <f t="shared" si="1401"/>
        <v>0</v>
      </c>
      <c r="S1547" s="308"/>
      <c r="T1547" s="308"/>
      <c r="U1547" s="308"/>
      <c r="V1547" s="308"/>
      <c r="W1547" s="308"/>
      <c r="X1547" s="308"/>
      <c r="Y1547" s="308"/>
      <c r="Z1547" s="308"/>
      <c r="AA1547" s="309">
        <f t="shared" si="1402"/>
        <v>0</v>
      </c>
      <c r="AB1547" s="309">
        <f t="shared" si="1403"/>
        <v>0</v>
      </c>
      <c r="AC1547" s="37" t="e">
        <f t="shared" si="1404"/>
        <v>#DIV/0!</v>
      </c>
    </row>
    <row r="1548" spans="2:29" ht="28.5" hidden="1" x14ac:dyDescent="0.2">
      <c r="B1548" s="97" t="s">
        <v>1838</v>
      </c>
      <c r="C1548" s="98" t="s">
        <v>1839</v>
      </c>
      <c r="D1548" s="308">
        <v>0</v>
      </c>
      <c r="E1548" s="291">
        <f>SUM('ADICIONES  2018'!C1548:K1548)</f>
        <v>0</v>
      </c>
      <c r="F1548" s="308"/>
      <c r="G1548" s="308"/>
      <c r="H1548" s="308"/>
      <c r="I1548" s="308"/>
      <c r="J1548" s="308"/>
      <c r="K1548" s="292">
        <f t="shared" si="1388"/>
        <v>0</v>
      </c>
      <c r="L1548" s="308"/>
      <c r="M1548" s="308"/>
      <c r="N1548" s="308"/>
      <c r="O1548" s="308"/>
      <c r="P1548" s="308"/>
      <c r="Q1548" s="308"/>
      <c r="R1548" s="292">
        <f t="shared" si="1401"/>
        <v>0</v>
      </c>
      <c r="S1548" s="308"/>
      <c r="T1548" s="308"/>
      <c r="U1548" s="308"/>
      <c r="V1548" s="308"/>
      <c r="W1548" s="308"/>
      <c r="X1548" s="308"/>
      <c r="Y1548" s="308"/>
      <c r="Z1548" s="308"/>
      <c r="AA1548" s="309">
        <f t="shared" si="1402"/>
        <v>0</v>
      </c>
      <c r="AB1548" s="309">
        <f t="shared" si="1403"/>
        <v>0</v>
      </c>
      <c r="AC1548" s="37" t="e">
        <f t="shared" si="1404"/>
        <v>#DIV/0!</v>
      </c>
    </row>
    <row r="1549" spans="2:29" ht="28.5" hidden="1" x14ac:dyDescent="0.2">
      <c r="B1549" s="97" t="s">
        <v>1838</v>
      </c>
      <c r="C1549" s="98" t="s">
        <v>1839</v>
      </c>
      <c r="D1549" s="308">
        <v>0</v>
      </c>
      <c r="E1549" s="291">
        <f>SUM('ADICIONES  2018'!C1549:K1549)</f>
        <v>0</v>
      </c>
      <c r="F1549" s="308"/>
      <c r="G1549" s="308"/>
      <c r="H1549" s="308"/>
      <c r="I1549" s="308"/>
      <c r="J1549" s="308"/>
      <c r="K1549" s="292">
        <f t="shared" si="1388"/>
        <v>0</v>
      </c>
      <c r="L1549" s="308"/>
      <c r="M1549" s="308"/>
      <c r="N1549" s="308"/>
      <c r="O1549" s="308"/>
      <c r="P1549" s="308"/>
      <c r="Q1549" s="308"/>
      <c r="R1549" s="292">
        <f t="shared" si="1401"/>
        <v>0</v>
      </c>
      <c r="S1549" s="308"/>
      <c r="T1549" s="308"/>
      <c r="U1549" s="308"/>
      <c r="V1549" s="308"/>
      <c r="W1549" s="308"/>
      <c r="X1549" s="308"/>
      <c r="Y1549" s="308"/>
      <c r="Z1549" s="308"/>
      <c r="AA1549" s="309">
        <f t="shared" si="1402"/>
        <v>0</v>
      </c>
      <c r="AB1549" s="309">
        <f t="shared" si="1403"/>
        <v>0</v>
      </c>
      <c r="AC1549" s="37" t="e">
        <f t="shared" si="1404"/>
        <v>#DIV/0!</v>
      </c>
    </row>
    <row r="1550" spans="2:29" ht="28.5" hidden="1" x14ac:dyDescent="0.2">
      <c r="B1550" s="97" t="s">
        <v>1838</v>
      </c>
      <c r="C1550" s="98" t="s">
        <v>1839</v>
      </c>
      <c r="D1550" s="308">
        <v>0</v>
      </c>
      <c r="E1550" s="291">
        <f>SUM('ADICIONES  2018'!C1550:K1550)</f>
        <v>0</v>
      </c>
      <c r="F1550" s="308"/>
      <c r="G1550" s="308"/>
      <c r="H1550" s="308"/>
      <c r="I1550" s="308"/>
      <c r="J1550" s="308"/>
      <c r="K1550" s="292">
        <f t="shared" si="1388"/>
        <v>0</v>
      </c>
      <c r="L1550" s="308"/>
      <c r="M1550" s="308"/>
      <c r="N1550" s="308"/>
      <c r="O1550" s="308"/>
      <c r="P1550" s="308"/>
      <c r="Q1550" s="308"/>
      <c r="R1550" s="292">
        <f t="shared" si="1401"/>
        <v>0</v>
      </c>
      <c r="S1550" s="308"/>
      <c r="T1550" s="308"/>
      <c r="U1550" s="308"/>
      <c r="V1550" s="308"/>
      <c r="W1550" s="308"/>
      <c r="X1550" s="308"/>
      <c r="Y1550" s="308"/>
      <c r="Z1550" s="308"/>
      <c r="AA1550" s="309">
        <f t="shared" si="1402"/>
        <v>0</v>
      </c>
      <c r="AB1550" s="309">
        <f t="shared" si="1403"/>
        <v>0</v>
      </c>
      <c r="AC1550" s="37" t="e">
        <f t="shared" si="1404"/>
        <v>#DIV/0!</v>
      </c>
    </row>
    <row r="1551" spans="2:29" ht="28.5" hidden="1" x14ac:dyDescent="0.2">
      <c r="B1551" s="97" t="s">
        <v>1838</v>
      </c>
      <c r="C1551" s="98" t="s">
        <v>1839</v>
      </c>
      <c r="D1551" s="308">
        <v>0</v>
      </c>
      <c r="E1551" s="291">
        <f>SUM('ADICIONES  2018'!C1551:K1551)</f>
        <v>0</v>
      </c>
      <c r="F1551" s="308"/>
      <c r="G1551" s="308"/>
      <c r="H1551" s="308"/>
      <c r="I1551" s="308"/>
      <c r="J1551" s="308"/>
      <c r="K1551" s="292">
        <f t="shared" si="1388"/>
        <v>0</v>
      </c>
      <c r="L1551" s="308"/>
      <c r="M1551" s="308"/>
      <c r="N1551" s="308"/>
      <c r="O1551" s="308"/>
      <c r="P1551" s="308"/>
      <c r="Q1551" s="308"/>
      <c r="R1551" s="292">
        <f t="shared" si="1401"/>
        <v>0</v>
      </c>
      <c r="S1551" s="308"/>
      <c r="T1551" s="308"/>
      <c r="U1551" s="308"/>
      <c r="V1551" s="308"/>
      <c r="W1551" s="308"/>
      <c r="X1551" s="308"/>
      <c r="Y1551" s="308"/>
      <c r="Z1551" s="308"/>
      <c r="AA1551" s="309">
        <f t="shared" si="1402"/>
        <v>0</v>
      </c>
      <c r="AB1551" s="309">
        <f t="shared" si="1403"/>
        <v>0</v>
      </c>
      <c r="AC1551" s="37" t="e">
        <f t="shared" si="1404"/>
        <v>#DIV/0!</v>
      </c>
    </row>
    <row r="1552" spans="2:29" ht="28.5" hidden="1" x14ac:dyDescent="0.2">
      <c r="B1552" s="97" t="s">
        <v>1838</v>
      </c>
      <c r="C1552" s="98" t="s">
        <v>1839</v>
      </c>
      <c r="D1552" s="308">
        <v>0</v>
      </c>
      <c r="E1552" s="291">
        <f>SUM('ADICIONES  2018'!C1552:K1552)</f>
        <v>0</v>
      </c>
      <c r="F1552" s="308"/>
      <c r="G1552" s="308"/>
      <c r="H1552" s="308"/>
      <c r="I1552" s="308"/>
      <c r="J1552" s="308"/>
      <c r="K1552" s="292">
        <f t="shared" si="1388"/>
        <v>0</v>
      </c>
      <c r="L1552" s="308"/>
      <c r="M1552" s="308"/>
      <c r="N1552" s="308"/>
      <c r="O1552" s="308"/>
      <c r="P1552" s="308"/>
      <c r="Q1552" s="308"/>
      <c r="R1552" s="292">
        <f t="shared" si="1401"/>
        <v>0</v>
      </c>
      <c r="S1552" s="308"/>
      <c r="T1552" s="308"/>
      <c r="U1552" s="308"/>
      <c r="V1552" s="308"/>
      <c r="W1552" s="308"/>
      <c r="X1552" s="308"/>
      <c r="Y1552" s="308"/>
      <c r="Z1552" s="308"/>
      <c r="AA1552" s="309">
        <f t="shared" si="1402"/>
        <v>0</v>
      </c>
      <c r="AB1552" s="309">
        <f t="shared" si="1403"/>
        <v>0</v>
      </c>
      <c r="AC1552" s="37" t="e">
        <f t="shared" si="1404"/>
        <v>#DIV/0!</v>
      </c>
    </row>
    <row r="1553" spans="2:29" ht="28.5" hidden="1" x14ac:dyDescent="0.2">
      <c r="B1553" s="97" t="s">
        <v>1838</v>
      </c>
      <c r="C1553" s="98" t="s">
        <v>1839</v>
      </c>
      <c r="D1553" s="308">
        <v>0</v>
      </c>
      <c r="E1553" s="291">
        <f>SUM('ADICIONES  2018'!C1553:K1553)</f>
        <v>0</v>
      </c>
      <c r="F1553" s="308"/>
      <c r="G1553" s="308"/>
      <c r="H1553" s="308"/>
      <c r="I1553" s="308"/>
      <c r="J1553" s="308"/>
      <c r="K1553" s="292">
        <f t="shared" si="1388"/>
        <v>0</v>
      </c>
      <c r="L1553" s="308"/>
      <c r="M1553" s="308"/>
      <c r="N1553" s="308"/>
      <c r="O1553" s="308"/>
      <c r="P1553" s="308"/>
      <c r="Q1553" s="308"/>
      <c r="R1553" s="292">
        <f t="shared" si="1401"/>
        <v>0</v>
      </c>
      <c r="S1553" s="308"/>
      <c r="T1553" s="308"/>
      <c r="U1553" s="308"/>
      <c r="V1553" s="308"/>
      <c r="W1553" s="308"/>
      <c r="X1553" s="308"/>
      <c r="Y1553" s="308"/>
      <c r="Z1553" s="308"/>
      <c r="AA1553" s="309">
        <f t="shared" si="1402"/>
        <v>0</v>
      </c>
      <c r="AB1553" s="309">
        <f t="shared" si="1403"/>
        <v>0</v>
      </c>
      <c r="AC1553" s="37" t="e">
        <f t="shared" si="1404"/>
        <v>#DIV/0!</v>
      </c>
    </row>
    <row r="1554" spans="2:29" ht="28.5" hidden="1" x14ac:dyDescent="0.2">
      <c r="B1554" s="97" t="s">
        <v>1838</v>
      </c>
      <c r="C1554" s="98" t="s">
        <v>1839</v>
      </c>
      <c r="D1554" s="308">
        <v>0</v>
      </c>
      <c r="E1554" s="291">
        <f>SUM('ADICIONES  2018'!C1554:K1554)</f>
        <v>0</v>
      </c>
      <c r="F1554" s="308"/>
      <c r="G1554" s="308"/>
      <c r="H1554" s="308"/>
      <c r="I1554" s="308"/>
      <c r="J1554" s="308"/>
      <c r="K1554" s="292">
        <f t="shared" si="1388"/>
        <v>0</v>
      </c>
      <c r="L1554" s="308"/>
      <c r="M1554" s="308"/>
      <c r="N1554" s="308"/>
      <c r="O1554" s="308"/>
      <c r="P1554" s="308"/>
      <c r="Q1554" s="308"/>
      <c r="R1554" s="292">
        <f t="shared" si="1401"/>
        <v>0</v>
      </c>
      <c r="S1554" s="308"/>
      <c r="T1554" s="308"/>
      <c r="U1554" s="308"/>
      <c r="V1554" s="308"/>
      <c r="W1554" s="308"/>
      <c r="X1554" s="308"/>
      <c r="Y1554" s="308"/>
      <c r="Z1554" s="308"/>
      <c r="AA1554" s="309">
        <f t="shared" si="1402"/>
        <v>0</v>
      </c>
      <c r="AB1554" s="309">
        <f t="shared" si="1403"/>
        <v>0</v>
      </c>
      <c r="AC1554" s="37" t="e">
        <f t="shared" si="1404"/>
        <v>#DIV/0!</v>
      </c>
    </row>
    <row r="1555" spans="2:29" ht="28.5" hidden="1" x14ac:dyDescent="0.2">
      <c r="B1555" s="97" t="s">
        <v>1838</v>
      </c>
      <c r="C1555" s="98" t="s">
        <v>1839</v>
      </c>
      <c r="D1555" s="308">
        <v>0</v>
      </c>
      <c r="E1555" s="291">
        <f>SUM('ADICIONES  2018'!C1555:K1555)</f>
        <v>0</v>
      </c>
      <c r="F1555" s="308"/>
      <c r="G1555" s="308"/>
      <c r="H1555" s="308"/>
      <c r="I1555" s="308"/>
      <c r="J1555" s="308"/>
      <c r="K1555" s="292">
        <f t="shared" si="1388"/>
        <v>0</v>
      </c>
      <c r="L1555" s="308"/>
      <c r="M1555" s="308"/>
      <c r="N1555" s="308"/>
      <c r="O1555" s="308"/>
      <c r="P1555" s="308"/>
      <c r="Q1555" s="308"/>
      <c r="R1555" s="292">
        <f t="shared" si="1401"/>
        <v>0</v>
      </c>
      <c r="S1555" s="308"/>
      <c r="T1555" s="308"/>
      <c r="U1555" s="308"/>
      <c r="V1555" s="308"/>
      <c r="W1555" s="308"/>
      <c r="X1555" s="308"/>
      <c r="Y1555" s="308"/>
      <c r="Z1555" s="308"/>
      <c r="AA1555" s="309">
        <f t="shared" si="1402"/>
        <v>0</v>
      </c>
      <c r="AB1555" s="309">
        <f t="shared" si="1403"/>
        <v>0</v>
      </c>
      <c r="AC1555" s="37" t="e">
        <f t="shared" si="1404"/>
        <v>#DIV/0!</v>
      </c>
    </row>
    <row r="1556" spans="2:29" ht="28.5" hidden="1" x14ac:dyDescent="0.2">
      <c r="B1556" s="97" t="s">
        <v>1838</v>
      </c>
      <c r="C1556" s="98" t="s">
        <v>1839</v>
      </c>
      <c r="D1556" s="308">
        <v>0</v>
      </c>
      <c r="E1556" s="291">
        <f>SUM('ADICIONES  2018'!C1556:K1556)</f>
        <v>0</v>
      </c>
      <c r="F1556" s="308"/>
      <c r="G1556" s="308"/>
      <c r="H1556" s="308"/>
      <c r="I1556" s="308"/>
      <c r="J1556" s="308"/>
      <c r="K1556" s="292">
        <f t="shared" ref="K1556:K1619" si="1405">+D1556+E1556-F1556+G1556-H1556</f>
        <v>0</v>
      </c>
      <c r="L1556" s="308"/>
      <c r="M1556" s="308"/>
      <c r="N1556" s="308"/>
      <c r="O1556" s="308"/>
      <c r="P1556" s="308"/>
      <c r="Q1556" s="308"/>
      <c r="R1556" s="292">
        <f t="shared" si="1401"/>
        <v>0</v>
      </c>
      <c r="S1556" s="308"/>
      <c r="T1556" s="308"/>
      <c r="U1556" s="308"/>
      <c r="V1556" s="308"/>
      <c r="W1556" s="308"/>
      <c r="X1556" s="308"/>
      <c r="Y1556" s="308"/>
      <c r="Z1556" s="308"/>
      <c r="AA1556" s="309">
        <f t="shared" si="1402"/>
        <v>0</v>
      </c>
      <c r="AB1556" s="309">
        <f t="shared" si="1403"/>
        <v>0</v>
      </c>
      <c r="AC1556" s="37" t="e">
        <f t="shared" si="1404"/>
        <v>#DIV/0!</v>
      </c>
    </row>
    <row r="1557" spans="2:29" ht="28.5" hidden="1" x14ac:dyDescent="0.2">
      <c r="B1557" s="97" t="s">
        <v>1838</v>
      </c>
      <c r="C1557" s="98" t="s">
        <v>1839</v>
      </c>
      <c r="D1557" s="308">
        <v>0</v>
      </c>
      <c r="E1557" s="291">
        <f>SUM('ADICIONES  2018'!C1557:K1557)</f>
        <v>0</v>
      </c>
      <c r="F1557" s="308"/>
      <c r="G1557" s="308"/>
      <c r="H1557" s="308"/>
      <c r="I1557" s="308"/>
      <c r="J1557" s="308"/>
      <c r="K1557" s="292">
        <f t="shared" si="1405"/>
        <v>0</v>
      </c>
      <c r="L1557" s="308"/>
      <c r="M1557" s="308"/>
      <c r="N1557" s="308"/>
      <c r="O1557" s="308"/>
      <c r="P1557" s="308"/>
      <c r="Q1557" s="308"/>
      <c r="R1557" s="292">
        <f t="shared" si="1401"/>
        <v>0</v>
      </c>
      <c r="S1557" s="308"/>
      <c r="T1557" s="308"/>
      <c r="U1557" s="308"/>
      <c r="V1557" s="308"/>
      <c r="W1557" s="308"/>
      <c r="X1557" s="308"/>
      <c r="Y1557" s="308"/>
      <c r="Z1557" s="308"/>
      <c r="AA1557" s="309">
        <f t="shared" si="1402"/>
        <v>0</v>
      </c>
      <c r="AB1557" s="309">
        <f t="shared" si="1403"/>
        <v>0</v>
      </c>
      <c r="AC1557" s="37" t="e">
        <f t="shared" si="1404"/>
        <v>#DIV/0!</v>
      </c>
    </row>
    <row r="1558" spans="2:29" ht="28.5" hidden="1" x14ac:dyDescent="0.2">
      <c r="B1558" s="97" t="s">
        <v>1838</v>
      </c>
      <c r="C1558" s="98" t="s">
        <v>1839</v>
      </c>
      <c r="D1558" s="308">
        <v>0</v>
      </c>
      <c r="E1558" s="291">
        <f>SUM('ADICIONES  2018'!C1558:K1558)</f>
        <v>0</v>
      </c>
      <c r="F1558" s="308"/>
      <c r="G1558" s="308"/>
      <c r="H1558" s="308"/>
      <c r="I1558" s="308"/>
      <c r="J1558" s="308"/>
      <c r="K1558" s="292">
        <f t="shared" si="1405"/>
        <v>0</v>
      </c>
      <c r="L1558" s="308"/>
      <c r="M1558" s="308"/>
      <c r="N1558" s="308"/>
      <c r="O1558" s="308"/>
      <c r="P1558" s="308"/>
      <c r="Q1558" s="308"/>
      <c r="R1558" s="292">
        <f t="shared" si="1401"/>
        <v>0</v>
      </c>
      <c r="S1558" s="308"/>
      <c r="T1558" s="308"/>
      <c r="U1558" s="308"/>
      <c r="V1558" s="308"/>
      <c r="W1558" s="308"/>
      <c r="X1558" s="308"/>
      <c r="Y1558" s="308"/>
      <c r="Z1558" s="308"/>
      <c r="AA1558" s="309">
        <f t="shared" si="1402"/>
        <v>0</v>
      </c>
      <c r="AB1558" s="309">
        <f t="shared" si="1403"/>
        <v>0</v>
      </c>
      <c r="AC1558" s="37" t="e">
        <f t="shared" si="1404"/>
        <v>#DIV/0!</v>
      </c>
    </row>
    <row r="1559" spans="2:29" ht="28.5" hidden="1" x14ac:dyDescent="0.2">
      <c r="B1559" s="97" t="s">
        <v>998</v>
      </c>
      <c r="C1559" s="98" t="s">
        <v>999</v>
      </c>
      <c r="D1559" s="308">
        <v>0</v>
      </c>
      <c r="E1559" s="291">
        <f>SUM('ADICIONES  2018'!C1559:K1559)</f>
        <v>0</v>
      </c>
      <c r="F1559" s="308"/>
      <c r="G1559" s="308"/>
      <c r="H1559" s="308"/>
      <c r="I1559" s="308"/>
      <c r="J1559" s="308"/>
      <c r="K1559" s="292">
        <f t="shared" si="1405"/>
        <v>0</v>
      </c>
      <c r="L1559" s="308"/>
      <c r="M1559" s="308"/>
      <c r="N1559" s="308"/>
      <c r="O1559" s="308"/>
      <c r="P1559" s="308"/>
      <c r="Q1559" s="308"/>
      <c r="R1559" s="292">
        <f t="shared" si="1401"/>
        <v>0</v>
      </c>
      <c r="S1559" s="308"/>
      <c r="T1559" s="308"/>
      <c r="U1559" s="308"/>
      <c r="V1559" s="308"/>
      <c r="W1559" s="308"/>
      <c r="X1559" s="308"/>
      <c r="Y1559" s="308"/>
      <c r="Z1559" s="308"/>
      <c r="AA1559" s="309">
        <f t="shared" si="1402"/>
        <v>0</v>
      </c>
      <c r="AB1559" s="309">
        <f t="shared" si="1403"/>
        <v>0</v>
      </c>
      <c r="AC1559" s="37" t="e">
        <f t="shared" si="1404"/>
        <v>#DIV/0!</v>
      </c>
    </row>
    <row r="1560" spans="2:29" ht="28.5" hidden="1" x14ac:dyDescent="0.2">
      <c r="B1560" s="97" t="s">
        <v>998</v>
      </c>
      <c r="C1560" s="98" t="s">
        <v>999</v>
      </c>
      <c r="D1560" s="308">
        <v>0</v>
      </c>
      <c r="E1560" s="291">
        <f>SUM('ADICIONES  2018'!C1560:K1560)</f>
        <v>0</v>
      </c>
      <c r="F1560" s="308"/>
      <c r="G1560" s="308"/>
      <c r="H1560" s="308"/>
      <c r="I1560" s="308"/>
      <c r="J1560" s="308"/>
      <c r="K1560" s="292">
        <f t="shared" si="1405"/>
        <v>0</v>
      </c>
      <c r="L1560" s="308"/>
      <c r="M1560" s="308"/>
      <c r="N1560" s="308"/>
      <c r="O1560" s="308"/>
      <c r="P1560" s="308"/>
      <c r="Q1560" s="308"/>
      <c r="R1560" s="292">
        <f t="shared" si="1401"/>
        <v>0</v>
      </c>
      <c r="S1560" s="308"/>
      <c r="T1560" s="308"/>
      <c r="U1560" s="308"/>
      <c r="V1560" s="308"/>
      <c r="W1560" s="308"/>
      <c r="X1560" s="308"/>
      <c r="Y1560" s="308"/>
      <c r="Z1560" s="308"/>
      <c r="AA1560" s="309">
        <f t="shared" si="1402"/>
        <v>0</v>
      </c>
      <c r="AB1560" s="309">
        <f t="shared" si="1403"/>
        <v>0</v>
      </c>
      <c r="AC1560" s="37" t="e">
        <f t="shared" si="1404"/>
        <v>#DIV/0!</v>
      </c>
    </row>
    <row r="1561" spans="2:29" ht="28.5" hidden="1" x14ac:dyDescent="0.2">
      <c r="B1561" s="97" t="s">
        <v>998</v>
      </c>
      <c r="C1561" s="98" t="s">
        <v>999</v>
      </c>
      <c r="D1561" s="308">
        <v>0</v>
      </c>
      <c r="E1561" s="291">
        <f>SUM('ADICIONES  2018'!C1561:K1561)</f>
        <v>0</v>
      </c>
      <c r="F1561" s="308"/>
      <c r="G1561" s="308"/>
      <c r="H1561" s="308"/>
      <c r="I1561" s="308"/>
      <c r="J1561" s="308"/>
      <c r="K1561" s="292">
        <f t="shared" si="1405"/>
        <v>0</v>
      </c>
      <c r="L1561" s="308"/>
      <c r="M1561" s="308"/>
      <c r="N1561" s="308"/>
      <c r="O1561" s="308"/>
      <c r="P1561" s="308"/>
      <c r="Q1561" s="308"/>
      <c r="R1561" s="292">
        <f t="shared" si="1401"/>
        <v>0</v>
      </c>
      <c r="S1561" s="308"/>
      <c r="T1561" s="308"/>
      <c r="U1561" s="308"/>
      <c r="V1561" s="308"/>
      <c r="W1561" s="308"/>
      <c r="X1561" s="308"/>
      <c r="Y1561" s="308"/>
      <c r="Z1561" s="308"/>
      <c r="AA1561" s="309">
        <f t="shared" si="1402"/>
        <v>0</v>
      </c>
      <c r="AB1561" s="309">
        <f t="shared" si="1403"/>
        <v>0</v>
      </c>
      <c r="AC1561" s="37" t="e">
        <f t="shared" si="1404"/>
        <v>#DIV/0!</v>
      </c>
    </row>
    <row r="1562" spans="2:29" ht="28.5" hidden="1" x14ac:dyDescent="0.2">
      <c r="B1562" s="97" t="s">
        <v>998</v>
      </c>
      <c r="C1562" s="98" t="s">
        <v>999</v>
      </c>
      <c r="D1562" s="308">
        <v>0</v>
      </c>
      <c r="E1562" s="291">
        <f>SUM('ADICIONES  2018'!C1562:K1562)</f>
        <v>0</v>
      </c>
      <c r="F1562" s="308"/>
      <c r="G1562" s="308"/>
      <c r="H1562" s="308"/>
      <c r="I1562" s="308"/>
      <c r="J1562" s="308"/>
      <c r="K1562" s="292">
        <f t="shared" si="1405"/>
        <v>0</v>
      </c>
      <c r="L1562" s="308"/>
      <c r="M1562" s="308"/>
      <c r="N1562" s="308"/>
      <c r="O1562" s="308"/>
      <c r="P1562" s="308"/>
      <c r="Q1562" s="308"/>
      <c r="R1562" s="292">
        <f t="shared" si="1401"/>
        <v>0</v>
      </c>
      <c r="S1562" s="308"/>
      <c r="T1562" s="308"/>
      <c r="U1562" s="308"/>
      <c r="V1562" s="308"/>
      <c r="W1562" s="308"/>
      <c r="X1562" s="308"/>
      <c r="Y1562" s="308"/>
      <c r="Z1562" s="308"/>
      <c r="AA1562" s="309">
        <f t="shared" si="1402"/>
        <v>0</v>
      </c>
      <c r="AB1562" s="309">
        <f t="shared" si="1403"/>
        <v>0</v>
      </c>
      <c r="AC1562" s="37" t="e">
        <f t="shared" si="1404"/>
        <v>#DIV/0!</v>
      </c>
    </row>
    <row r="1563" spans="2:29" ht="28.5" hidden="1" x14ac:dyDescent="0.2">
      <c r="B1563" s="97" t="s">
        <v>998</v>
      </c>
      <c r="C1563" s="98" t="s">
        <v>999</v>
      </c>
      <c r="D1563" s="308">
        <v>0</v>
      </c>
      <c r="E1563" s="291">
        <f>SUM('ADICIONES  2018'!C1563:K1563)</f>
        <v>0</v>
      </c>
      <c r="F1563" s="308"/>
      <c r="G1563" s="308"/>
      <c r="H1563" s="308"/>
      <c r="I1563" s="308"/>
      <c r="J1563" s="308"/>
      <c r="K1563" s="292">
        <f t="shared" si="1405"/>
        <v>0</v>
      </c>
      <c r="L1563" s="308"/>
      <c r="M1563" s="308"/>
      <c r="N1563" s="308"/>
      <c r="O1563" s="308"/>
      <c r="P1563" s="308"/>
      <c r="Q1563" s="308"/>
      <c r="R1563" s="292">
        <f t="shared" si="1401"/>
        <v>0</v>
      </c>
      <c r="S1563" s="308"/>
      <c r="T1563" s="308"/>
      <c r="U1563" s="308"/>
      <c r="V1563" s="308"/>
      <c r="W1563" s="308"/>
      <c r="X1563" s="308"/>
      <c r="Y1563" s="308"/>
      <c r="Z1563" s="308"/>
      <c r="AA1563" s="309">
        <f t="shared" si="1402"/>
        <v>0</v>
      </c>
      <c r="AB1563" s="309">
        <f t="shared" si="1403"/>
        <v>0</v>
      </c>
      <c r="AC1563" s="37" t="e">
        <f t="shared" si="1404"/>
        <v>#DIV/0!</v>
      </c>
    </row>
    <row r="1564" spans="2:29" ht="28.5" hidden="1" x14ac:dyDescent="0.2">
      <c r="B1564" s="97" t="s">
        <v>998</v>
      </c>
      <c r="C1564" s="98" t="s">
        <v>999</v>
      </c>
      <c r="D1564" s="308">
        <v>0</v>
      </c>
      <c r="E1564" s="291">
        <f>SUM('ADICIONES  2018'!C1564:K1564)</f>
        <v>0</v>
      </c>
      <c r="F1564" s="308"/>
      <c r="G1564" s="308"/>
      <c r="H1564" s="308"/>
      <c r="I1564" s="308"/>
      <c r="J1564" s="308"/>
      <c r="K1564" s="292">
        <f t="shared" si="1405"/>
        <v>0</v>
      </c>
      <c r="L1564" s="308"/>
      <c r="M1564" s="308"/>
      <c r="N1564" s="308"/>
      <c r="O1564" s="308"/>
      <c r="P1564" s="308"/>
      <c r="Q1564" s="308"/>
      <c r="R1564" s="292">
        <f t="shared" si="1401"/>
        <v>0</v>
      </c>
      <c r="S1564" s="308"/>
      <c r="T1564" s="308"/>
      <c r="U1564" s="308"/>
      <c r="V1564" s="308"/>
      <c r="W1564" s="308"/>
      <c r="X1564" s="308"/>
      <c r="Y1564" s="308"/>
      <c r="Z1564" s="308"/>
      <c r="AA1564" s="309">
        <f t="shared" si="1402"/>
        <v>0</v>
      </c>
      <c r="AB1564" s="309">
        <f t="shared" si="1403"/>
        <v>0</v>
      </c>
      <c r="AC1564" s="37" t="e">
        <f t="shared" si="1404"/>
        <v>#DIV/0!</v>
      </c>
    </row>
    <row r="1565" spans="2:29" ht="28.5" hidden="1" x14ac:dyDescent="0.2">
      <c r="B1565" s="97" t="s">
        <v>998</v>
      </c>
      <c r="C1565" s="98" t="s">
        <v>999</v>
      </c>
      <c r="D1565" s="308">
        <v>0</v>
      </c>
      <c r="E1565" s="291">
        <f>SUM('ADICIONES  2018'!C1565:K1565)</f>
        <v>0</v>
      </c>
      <c r="F1565" s="308"/>
      <c r="G1565" s="308"/>
      <c r="H1565" s="308"/>
      <c r="I1565" s="308"/>
      <c r="J1565" s="308"/>
      <c r="K1565" s="292">
        <f t="shared" si="1405"/>
        <v>0</v>
      </c>
      <c r="L1565" s="308"/>
      <c r="M1565" s="308"/>
      <c r="N1565" s="308"/>
      <c r="O1565" s="308"/>
      <c r="P1565" s="308"/>
      <c r="Q1565" s="308"/>
      <c r="R1565" s="292">
        <f t="shared" si="1401"/>
        <v>0</v>
      </c>
      <c r="S1565" s="308"/>
      <c r="T1565" s="308"/>
      <c r="U1565" s="308"/>
      <c r="V1565" s="308"/>
      <c r="W1565" s="308"/>
      <c r="X1565" s="308"/>
      <c r="Y1565" s="308"/>
      <c r="Z1565" s="308"/>
      <c r="AA1565" s="309">
        <f t="shared" si="1402"/>
        <v>0</v>
      </c>
      <c r="AB1565" s="309">
        <f t="shared" si="1403"/>
        <v>0</v>
      </c>
      <c r="AC1565" s="37" t="e">
        <f t="shared" si="1404"/>
        <v>#DIV/0!</v>
      </c>
    </row>
    <row r="1566" spans="2:29" ht="28.5" hidden="1" x14ac:dyDescent="0.2">
      <c r="B1566" s="97" t="s">
        <v>998</v>
      </c>
      <c r="C1566" s="98" t="s">
        <v>999</v>
      </c>
      <c r="D1566" s="308">
        <v>0</v>
      </c>
      <c r="E1566" s="291">
        <f>SUM('ADICIONES  2018'!C1566:K1566)</f>
        <v>0</v>
      </c>
      <c r="F1566" s="308"/>
      <c r="G1566" s="308"/>
      <c r="H1566" s="308"/>
      <c r="I1566" s="308"/>
      <c r="J1566" s="308"/>
      <c r="K1566" s="292">
        <f t="shared" si="1405"/>
        <v>0</v>
      </c>
      <c r="L1566" s="308"/>
      <c r="M1566" s="308"/>
      <c r="N1566" s="308"/>
      <c r="O1566" s="308"/>
      <c r="P1566" s="308"/>
      <c r="Q1566" s="308"/>
      <c r="R1566" s="292">
        <f t="shared" si="1401"/>
        <v>0</v>
      </c>
      <c r="S1566" s="308"/>
      <c r="T1566" s="308"/>
      <c r="U1566" s="308"/>
      <c r="V1566" s="308"/>
      <c r="W1566" s="308"/>
      <c r="X1566" s="308"/>
      <c r="Y1566" s="308"/>
      <c r="Z1566" s="308"/>
      <c r="AA1566" s="309">
        <f t="shared" si="1402"/>
        <v>0</v>
      </c>
      <c r="AB1566" s="309">
        <f t="shared" si="1403"/>
        <v>0</v>
      </c>
      <c r="AC1566" s="37" t="e">
        <f t="shared" si="1404"/>
        <v>#DIV/0!</v>
      </c>
    </row>
    <row r="1567" spans="2:29" ht="28.5" hidden="1" x14ac:dyDescent="0.2">
      <c r="B1567" s="97" t="s">
        <v>998</v>
      </c>
      <c r="C1567" s="98" t="s">
        <v>999</v>
      </c>
      <c r="D1567" s="308">
        <v>0</v>
      </c>
      <c r="E1567" s="291">
        <f>SUM('ADICIONES  2018'!C1567:K1567)</f>
        <v>0</v>
      </c>
      <c r="F1567" s="308"/>
      <c r="G1567" s="308"/>
      <c r="H1567" s="308"/>
      <c r="I1567" s="308"/>
      <c r="J1567" s="308"/>
      <c r="K1567" s="292">
        <f t="shared" si="1405"/>
        <v>0</v>
      </c>
      <c r="L1567" s="308"/>
      <c r="M1567" s="308"/>
      <c r="N1567" s="308"/>
      <c r="O1567" s="308"/>
      <c r="P1567" s="308"/>
      <c r="Q1567" s="308"/>
      <c r="R1567" s="292">
        <f t="shared" si="1401"/>
        <v>0</v>
      </c>
      <c r="S1567" s="308"/>
      <c r="T1567" s="308"/>
      <c r="U1567" s="308"/>
      <c r="V1567" s="308"/>
      <c r="W1567" s="308"/>
      <c r="X1567" s="308"/>
      <c r="Y1567" s="308"/>
      <c r="Z1567" s="308"/>
      <c r="AA1567" s="309">
        <f t="shared" si="1402"/>
        <v>0</v>
      </c>
      <c r="AB1567" s="309">
        <f t="shared" si="1403"/>
        <v>0</v>
      </c>
      <c r="AC1567" s="37" t="e">
        <f t="shared" si="1404"/>
        <v>#DIV/0!</v>
      </c>
    </row>
    <row r="1568" spans="2:29" ht="28.5" hidden="1" x14ac:dyDescent="0.2">
      <c r="B1568" s="97" t="s">
        <v>998</v>
      </c>
      <c r="C1568" s="98" t="s">
        <v>999</v>
      </c>
      <c r="D1568" s="308">
        <v>0</v>
      </c>
      <c r="E1568" s="291">
        <f>SUM('ADICIONES  2018'!C1568:K1568)</f>
        <v>0</v>
      </c>
      <c r="F1568" s="308"/>
      <c r="G1568" s="308"/>
      <c r="H1568" s="308"/>
      <c r="I1568" s="308"/>
      <c r="J1568" s="308"/>
      <c r="K1568" s="292">
        <f t="shared" si="1405"/>
        <v>0</v>
      </c>
      <c r="L1568" s="308"/>
      <c r="M1568" s="308"/>
      <c r="N1568" s="308"/>
      <c r="O1568" s="308"/>
      <c r="P1568" s="308"/>
      <c r="Q1568" s="308"/>
      <c r="R1568" s="292">
        <f t="shared" si="1401"/>
        <v>0</v>
      </c>
      <c r="S1568" s="308"/>
      <c r="T1568" s="308"/>
      <c r="U1568" s="308"/>
      <c r="V1568" s="308"/>
      <c r="W1568" s="308"/>
      <c r="X1568" s="308"/>
      <c r="Y1568" s="308"/>
      <c r="Z1568" s="308"/>
      <c r="AA1568" s="309">
        <f t="shared" si="1402"/>
        <v>0</v>
      </c>
      <c r="AB1568" s="309">
        <f t="shared" si="1403"/>
        <v>0</v>
      </c>
      <c r="AC1568" s="37" t="e">
        <f t="shared" si="1404"/>
        <v>#DIV/0!</v>
      </c>
    </row>
    <row r="1569" spans="2:29" ht="28.5" hidden="1" x14ac:dyDescent="0.2">
      <c r="B1569" s="97" t="s">
        <v>998</v>
      </c>
      <c r="C1569" s="98" t="s">
        <v>999</v>
      </c>
      <c r="D1569" s="308">
        <v>0</v>
      </c>
      <c r="E1569" s="291">
        <f>SUM('ADICIONES  2018'!C1569:K1569)</f>
        <v>0</v>
      </c>
      <c r="F1569" s="308"/>
      <c r="G1569" s="308"/>
      <c r="H1569" s="308"/>
      <c r="I1569" s="308"/>
      <c r="J1569" s="308"/>
      <c r="K1569" s="292">
        <f t="shared" si="1405"/>
        <v>0</v>
      </c>
      <c r="L1569" s="308"/>
      <c r="M1569" s="308"/>
      <c r="N1569" s="308"/>
      <c r="O1569" s="308"/>
      <c r="P1569" s="308"/>
      <c r="Q1569" s="308"/>
      <c r="R1569" s="292">
        <f t="shared" si="1401"/>
        <v>0</v>
      </c>
      <c r="S1569" s="308"/>
      <c r="T1569" s="308"/>
      <c r="U1569" s="308"/>
      <c r="V1569" s="308"/>
      <c r="W1569" s="308"/>
      <c r="X1569" s="308"/>
      <c r="Y1569" s="308"/>
      <c r="Z1569" s="308"/>
      <c r="AA1569" s="309">
        <f t="shared" si="1402"/>
        <v>0</v>
      </c>
      <c r="AB1569" s="309">
        <f t="shared" si="1403"/>
        <v>0</v>
      </c>
      <c r="AC1569" s="37" t="e">
        <f t="shared" si="1404"/>
        <v>#DIV/0!</v>
      </c>
    </row>
    <row r="1570" spans="2:29" ht="28.5" hidden="1" x14ac:dyDescent="0.2">
      <c r="B1570" s="97" t="s">
        <v>998</v>
      </c>
      <c r="C1570" s="98" t="s">
        <v>999</v>
      </c>
      <c r="D1570" s="308">
        <v>0</v>
      </c>
      <c r="E1570" s="291">
        <f>SUM('ADICIONES  2018'!C1570:K1570)</f>
        <v>0</v>
      </c>
      <c r="F1570" s="308"/>
      <c r="G1570" s="308"/>
      <c r="H1570" s="308"/>
      <c r="I1570" s="308"/>
      <c r="J1570" s="308"/>
      <c r="K1570" s="292">
        <f t="shared" si="1405"/>
        <v>0</v>
      </c>
      <c r="L1570" s="308"/>
      <c r="M1570" s="308"/>
      <c r="N1570" s="308"/>
      <c r="O1570" s="308"/>
      <c r="P1570" s="308"/>
      <c r="Q1570" s="308"/>
      <c r="R1570" s="292">
        <f t="shared" si="1401"/>
        <v>0</v>
      </c>
      <c r="S1570" s="308"/>
      <c r="T1570" s="308"/>
      <c r="U1570" s="308"/>
      <c r="V1570" s="308"/>
      <c r="W1570" s="308"/>
      <c r="X1570" s="308"/>
      <c r="Y1570" s="308"/>
      <c r="Z1570" s="308"/>
      <c r="AA1570" s="309">
        <f t="shared" si="1402"/>
        <v>0</v>
      </c>
      <c r="AB1570" s="309">
        <f t="shared" si="1403"/>
        <v>0</v>
      </c>
      <c r="AC1570" s="37" t="e">
        <f t="shared" si="1404"/>
        <v>#DIV/0!</v>
      </c>
    </row>
    <row r="1571" spans="2:29" ht="28.5" hidden="1" x14ac:dyDescent="0.2">
      <c r="B1571" s="97" t="s">
        <v>998</v>
      </c>
      <c r="C1571" s="98" t="s">
        <v>999</v>
      </c>
      <c r="D1571" s="308">
        <v>0</v>
      </c>
      <c r="E1571" s="291">
        <f>SUM('ADICIONES  2018'!C1571:K1571)</f>
        <v>0</v>
      </c>
      <c r="F1571" s="308"/>
      <c r="G1571" s="308"/>
      <c r="H1571" s="308"/>
      <c r="I1571" s="308"/>
      <c r="J1571" s="308"/>
      <c r="K1571" s="292">
        <f t="shared" si="1405"/>
        <v>0</v>
      </c>
      <c r="L1571" s="308"/>
      <c r="M1571" s="308"/>
      <c r="N1571" s="308"/>
      <c r="O1571" s="308"/>
      <c r="P1571" s="308"/>
      <c r="Q1571" s="308"/>
      <c r="R1571" s="292">
        <f t="shared" si="1401"/>
        <v>0</v>
      </c>
      <c r="S1571" s="308"/>
      <c r="T1571" s="308"/>
      <c r="U1571" s="308"/>
      <c r="V1571" s="308"/>
      <c r="W1571" s="308"/>
      <c r="X1571" s="308"/>
      <c r="Y1571" s="308"/>
      <c r="Z1571" s="308"/>
      <c r="AA1571" s="309">
        <f t="shared" si="1402"/>
        <v>0</v>
      </c>
      <c r="AB1571" s="309">
        <f t="shared" si="1403"/>
        <v>0</v>
      </c>
      <c r="AC1571" s="37" t="e">
        <f t="shared" si="1404"/>
        <v>#DIV/0!</v>
      </c>
    </row>
    <row r="1572" spans="2:29" ht="28.5" hidden="1" x14ac:dyDescent="0.2">
      <c r="B1572" s="97" t="s">
        <v>998</v>
      </c>
      <c r="C1572" s="98" t="s">
        <v>999</v>
      </c>
      <c r="D1572" s="308">
        <v>0</v>
      </c>
      <c r="E1572" s="291">
        <f>SUM('ADICIONES  2018'!C1572:K1572)</f>
        <v>0</v>
      </c>
      <c r="F1572" s="308"/>
      <c r="G1572" s="308"/>
      <c r="H1572" s="308"/>
      <c r="I1572" s="308"/>
      <c r="J1572" s="308"/>
      <c r="K1572" s="292">
        <f t="shared" si="1405"/>
        <v>0</v>
      </c>
      <c r="L1572" s="308"/>
      <c r="M1572" s="308"/>
      <c r="N1572" s="308"/>
      <c r="O1572" s="308"/>
      <c r="P1572" s="308"/>
      <c r="Q1572" s="308"/>
      <c r="R1572" s="292">
        <f t="shared" si="1401"/>
        <v>0</v>
      </c>
      <c r="S1572" s="308"/>
      <c r="T1572" s="308"/>
      <c r="U1572" s="308"/>
      <c r="V1572" s="308"/>
      <c r="W1572" s="308"/>
      <c r="X1572" s="308"/>
      <c r="Y1572" s="308"/>
      <c r="Z1572" s="308"/>
      <c r="AA1572" s="309">
        <f t="shared" si="1402"/>
        <v>0</v>
      </c>
      <c r="AB1572" s="309">
        <f t="shared" si="1403"/>
        <v>0</v>
      </c>
      <c r="AC1572" s="37" t="e">
        <f t="shared" si="1404"/>
        <v>#DIV/0!</v>
      </c>
    </row>
    <row r="1573" spans="2:29" ht="28.5" hidden="1" x14ac:dyDescent="0.2">
      <c r="B1573" s="97" t="s">
        <v>998</v>
      </c>
      <c r="C1573" s="98" t="s">
        <v>999</v>
      </c>
      <c r="D1573" s="308">
        <v>0</v>
      </c>
      <c r="E1573" s="291">
        <f>SUM('ADICIONES  2018'!C1573:K1573)</f>
        <v>0</v>
      </c>
      <c r="F1573" s="308"/>
      <c r="G1573" s="308"/>
      <c r="H1573" s="308"/>
      <c r="I1573" s="308"/>
      <c r="J1573" s="308"/>
      <c r="K1573" s="292">
        <f t="shared" si="1405"/>
        <v>0</v>
      </c>
      <c r="L1573" s="308"/>
      <c r="M1573" s="308"/>
      <c r="N1573" s="308"/>
      <c r="O1573" s="308"/>
      <c r="P1573" s="308"/>
      <c r="Q1573" s="308"/>
      <c r="R1573" s="292">
        <f t="shared" si="1401"/>
        <v>0</v>
      </c>
      <c r="S1573" s="308"/>
      <c r="T1573" s="308"/>
      <c r="U1573" s="308"/>
      <c r="V1573" s="308"/>
      <c r="W1573" s="308"/>
      <c r="X1573" s="308"/>
      <c r="Y1573" s="308"/>
      <c r="Z1573" s="308"/>
      <c r="AA1573" s="309">
        <f t="shared" si="1402"/>
        <v>0</v>
      </c>
      <c r="AB1573" s="309">
        <f t="shared" si="1403"/>
        <v>0</v>
      </c>
      <c r="AC1573" s="37" t="e">
        <f t="shared" si="1404"/>
        <v>#DIV/0!</v>
      </c>
    </row>
    <row r="1574" spans="2:29" ht="28.5" hidden="1" x14ac:dyDescent="0.2">
      <c r="B1574" s="97" t="s">
        <v>998</v>
      </c>
      <c r="C1574" s="98" t="s">
        <v>999</v>
      </c>
      <c r="D1574" s="308">
        <v>0</v>
      </c>
      <c r="E1574" s="291">
        <f>SUM('ADICIONES  2018'!C1574:K1574)</f>
        <v>0</v>
      </c>
      <c r="F1574" s="308"/>
      <c r="G1574" s="308"/>
      <c r="H1574" s="308"/>
      <c r="I1574" s="308"/>
      <c r="J1574" s="308"/>
      <c r="K1574" s="292">
        <f t="shared" si="1405"/>
        <v>0</v>
      </c>
      <c r="L1574" s="308"/>
      <c r="M1574" s="308"/>
      <c r="N1574" s="308"/>
      <c r="O1574" s="308"/>
      <c r="P1574" s="308"/>
      <c r="Q1574" s="308"/>
      <c r="R1574" s="292">
        <f t="shared" si="1401"/>
        <v>0</v>
      </c>
      <c r="S1574" s="308"/>
      <c r="T1574" s="308"/>
      <c r="U1574" s="308"/>
      <c r="V1574" s="308"/>
      <c r="W1574" s="308"/>
      <c r="X1574" s="308"/>
      <c r="Y1574" s="308"/>
      <c r="Z1574" s="308"/>
      <c r="AA1574" s="309">
        <f t="shared" si="1402"/>
        <v>0</v>
      </c>
      <c r="AB1574" s="309">
        <f t="shared" si="1403"/>
        <v>0</v>
      </c>
      <c r="AC1574" s="37" t="e">
        <f t="shared" si="1404"/>
        <v>#DIV/0!</v>
      </c>
    </row>
    <row r="1575" spans="2:29" ht="28.5" hidden="1" x14ac:dyDescent="0.2">
      <c r="B1575" s="97" t="s">
        <v>998</v>
      </c>
      <c r="C1575" s="98" t="s">
        <v>999</v>
      </c>
      <c r="D1575" s="308">
        <v>0</v>
      </c>
      <c r="E1575" s="291">
        <f>SUM('ADICIONES  2018'!C1575:K1575)</f>
        <v>0</v>
      </c>
      <c r="F1575" s="308"/>
      <c r="G1575" s="308"/>
      <c r="H1575" s="308"/>
      <c r="I1575" s="308"/>
      <c r="J1575" s="308"/>
      <c r="K1575" s="292">
        <f t="shared" si="1405"/>
        <v>0</v>
      </c>
      <c r="L1575" s="308"/>
      <c r="M1575" s="308"/>
      <c r="N1575" s="308"/>
      <c r="O1575" s="308"/>
      <c r="P1575" s="308"/>
      <c r="Q1575" s="308"/>
      <c r="R1575" s="292">
        <f t="shared" si="1401"/>
        <v>0</v>
      </c>
      <c r="S1575" s="308"/>
      <c r="T1575" s="308"/>
      <c r="U1575" s="308"/>
      <c r="V1575" s="308"/>
      <c r="W1575" s="308"/>
      <c r="X1575" s="308"/>
      <c r="Y1575" s="308"/>
      <c r="Z1575" s="308"/>
      <c r="AA1575" s="309">
        <f t="shared" si="1402"/>
        <v>0</v>
      </c>
      <c r="AB1575" s="309">
        <f t="shared" si="1403"/>
        <v>0</v>
      </c>
      <c r="AC1575" s="37" t="e">
        <f t="shared" si="1404"/>
        <v>#DIV/0!</v>
      </c>
    </row>
    <row r="1576" spans="2:29" ht="28.5" hidden="1" x14ac:dyDescent="0.2">
      <c r="B1576" s="97" t="s">
        <v>998</v>
      </c>
      <c r="C1576" s="98" t="s">
        <v>999</v>
      </c>
      <c r="D1576" s="308">
        <v>0</v>
      </c>
      <c r="E1576" s="291">
        <f>SUM('ADICIONES  2018'!C1576:K1576)</f>
        <v>0</v>
      </c>
      <c r="F1576" s="308"/>
      <c r="G1576" s="308"/>
      <c r="H1576" s="308"/>
      <c r="I1576" s="308"/>
      <c r="J1576" s="308"/>
      <c r="K1576" s="292">
        <f t="shared" si="1405"/>
        <v>0</v>
      </c>
      <c r="L1576" s="308"/>
      <c r="M1576" s="308"/>
      <c r="N1576" s="308"/>
      <c r="O1576" s="308"/>
      <c r="P1576" s="308"/>
      <c r="Q1576" s="308"/>
      <c r="R1576" s="292">
        <f t="shared" si="1401"/>
        <v>0</v>
      </c>
      <c r="S1576" s="308"/>
      <c r="T1576" s="308"/>
      <c r="U1576" s="308"/>
      <c r="V1576" s="308"/>
      <c r="W1576" s="308"/>
      <c r="X1576" s="308"/>
      <c r="Y1576" s="308"/>
      <c r="Z1576" s="308"/>
      <c r="AA1576" s="309">
        <f t="shared" si="1402"/>
        <v>0</v>
      </c>
      <c r="AB1576" s="309">
        <f t="shared" si="1403"/>
        <v>0</v>
      </c>
      <c r="AC1576" s="37" t="e">
        <f t="shared" si="1404"/>
        <v>#DIV/0!</v>
      </c>
    </row>
    <row r="1577" spans="2:29" ht="28.5" hidden="1" x14ac:dyDescent="0.2">
      <c r="B1577" s="97" t="s">
        <v>998</v>
      </c>
      <c r="C1577" s="98" t="s">
        <v>999</v>
      </c>
      <c r="D1577" s="308">
        <v>0</v>
      </c>
      <c r="E1577" s="291">
        <f>SUM('ADICIONES  2018'!C1577:K1577)</f>
        <v>0</v>
      </c>
      <c r="F1577" s="308"/>
      <c r="G1577" s="308"/>
      <c r="H1577" s="308"/>
      <c r="I1577" s="308"/>
      <c r="J1577" s="308"/>
      <c r="K1577" s="292">
        <f t="shared" si="1405"/>
        <v>0</v>
      </c>
      <c r="L1577" s="308"/>
      <c r="M1577" s="308"/>
      <c r="N1577" s="308"/>
      <c r="O1577" s="308"/>
      <c r="P1577" s="308"/>
      <c r="Q1577" s="308"/>
      <c r="R1577" s="292">
        <f t="shared" si="1401"/>
        <v>0</v>
      </c>
      <c r="S1577" s="308"/>
      <c r="T1577" s="308"/>
      <c r="U1577" s="308"/>
      <c r="V1577" s="308"/>
      <c r="W1577" s="308"/>
      <c r="X1577" s="308"/>
      <c r="Y1577" s="308"/>
      <c r="Z1577" s="308"/>
      <c r="AA1577" s="309">
        <f t="shared" si="1402"/>
        <v>0</v>
      </c>
      <c r="AB1577" s="309">
        <f t="shared" si="1403"/>
        <v>0</v>
      </c>
      <c r="AC1577" s="37" t="e">
        <f t="shared" si="1404"/>
        <v>#DIV/0!</v>
      </c>
    </row>
    <row r="1578" spans="2:29" ht="28.5" hidden="1" x14ac:dyDescent="0.2">
      <c r="B1578" s="97" t="s">
        <v>998</v>
      </c>
      <c r="C1578" s="98" t="s">
        <v>999</v>
      </c>
      <c r="D1578" s="308">
        <v>0</v>
      </c>
      <c r="E1578" s="291">
        <f>SUM('ADICIONES  2018'!C1578:K1578)</f>
        <v>0</v>
      </c>
      <c r="F1578" s="308"/>
      <c r="G1578" s="308"/>
      <c r="H1578" s="308"/>
      <c r="I1578" s="308"/>
      <c r="J1578" s="308"/>
      <c r="K1578" s="292">
        <f t="shared" si="1405"/>
        <v>0</v>
      </c>
      <c r="L1578" s="308"/>
      <c r="M1578" s="308"/>
      <c r="N1578" s="308"/>
      <c r="O1578" s="308"/>
      <c r="P1578" s="308"/>
      <c r="Q1578" s="308"/>
      <c r="R1578" s="292">
        <f t="shared" si="1401"/>
        <v>0</v>
      </c>
      <c r="S1578" s="308"/>
      <c r="T1578" s="308"/>
      <c r="U1578" s="308"/>
      <c r="V1578" s="308"/>
      <c r="W1578" s="308"/>
      <c r="X1578" s="308"/>
      <c r="Y1578" s="308"/>
      <c r="Z1578" s="308"/>
      <c r="AA1578" s="309">
        <f t="shared" si="1402"/>
        <v>0</v>
      </c>
      <c r="AB1578" s="309">
        <f t="shared" si="1403"/>
        <v>0</v>
      </c>
      <c r="AC1578" s="37" t="e">
        <f t="shared" si="1404"/>
        <v>#DIV/0!</v>
      </c>
    </row>
    <row r="1579" spans="2:29" ht="28.5" hidden="1" x14ac:dyDescent="0.2">
      <c r="B1579" s="97" t="s">
        <v>998</v>
      </c>
      <c r="C1579" s="98" t="s">
        <v>999</v>
      </c>
      <c r="D1579" s="308">
        <v>0</v>
      </c>
      <c r="E1579" s="291">
        <f>SUM('ADICIONES  2018'!C1579:K1579)</f>
        <v>0</v>
      </c>
      <c r="F1579" s="308"/>
      <c r="G1579" s="308"/>
      <c r="H1579" s="308"/>
      <c r="I1579" s="308"/>
      <c r="J1579" s="308"/>
      <c r="K1579" s="292">
        <f t="shared" si="1405"/>
        <v>0</v>
      </c>
      <c r="L1579" s="308"/>
      <c r="M1579" s="308"/>
      <c r="N1579" s="308"/>
      <c r="O1579" s="308"/>
      <c r="P1579" s="308"/>
      <c r="Q1579" s="308"/>
      <c r="R1579" s="292">
        <f t="shared" si="1401"/>
        <v>0</v>
      </c>
      <c r="S1579" s="308"/>
      <c r="T1579" s="308"/>
      <c r="U1579" s="308"/>
      <c r="V1579" s="308"/>
      <c r="W1579" s="308"/>
      <c r="X1579" s="308"/>
      <c r="Y1579" s="308"/>
      <c r="Z1579" s="308"/>
      <c r="AA1579" s="309">
        <f t="shared" si="1402"/>
        <v>0</v>
      </c>
      <c r="AB1579" s="309">
        <f t="shared" si="1403"/>
        <v>0</v>
      </c>
      <c r="AC1579" s="37" t="e">
        <f t="shared" si="1404"/>
        <v>#DIV/0!</v>
      </c>
    </row>
    <row r="1580" spans="2:29" ht="28.5" hidden="1" x14ac:dyDescent="0.2">
      <c r="B1580" s="97" t="s">
        <v>998</v>
      </c>
      <c r="C1580" s="98" t="s">
        <v>999</v>
      </c>
      <c r="D1580" s="308">
        <v>0</v>
      </c>
      <c r="E1580" s="291">
        <f>SUM('ADICIONES  2018'!C1580:K1580)</f>
        <v>0</v>
      </c>
      <c r="F1580" s="308"/>
      <c r="G1580" s="308"/>
      <c r="H1580" s="308"/>
      <c r="I1580" s="308"/>
      <c r="J1580" s="308"/>
      <c r="K1580" s="292">
        <f t="shared" si="1405"/>
        <v>0</v>
      </c>
      <c r="L1580" s="308"/>
      <c r="M1580" s="308"/>
      <c r="N1580" s="308"/>
      <c r="O1580" s="308"/>
      <c r="P1580" s="308"/>
      <c r="Q1580" s="308"/>
      <c r="R1580" s="292">
        <f t="shared" si="1401"/>
        <v>0</v>
      </c>
      <c r="S1580" s="308"/>
      <c r="T1580" s="308"/>
      <c r="U1580" s="308"/>
      <c r="V1580" s="308"/>
      <c r="W1580" s="308"/>
      <c r="X1580" s="308"/>
      <c r="Y1580" s="308"/>
      <c r="Z1580" s="308"/>
      <c r="AA1580" s="309">
        <f t="shared" si="1402"/>
        <v>0</v>
      </c>
      <c r="AB1580" s="309">
        <f t="shared" si="1403"/>
        <v>0</v>
      </c>
      <c r="AC1580" s="37" t="e">
        <f t="shared" si="1404"/>
        <v>#DIV/0!</v>
      </c>
    </row>
    <row r="1581" spans="2:29" ht="28.5" hidden="1" x14ac:dyDescent="0.2">
      <c r="B1581" s="97" t="s">
        <v>998</v>
      </c>
      <c r="C1581" s="98" t="s">
        <v>999</v>
      </c>
      <c r="D1581" s="308">
        <v>0</v>
      </c>
      <c r="E1581" s="291">
        <f>SUM('ADICIONES  2018'!C1581:K1581)</f>
        <v>0</v>
      </c>
      <c r="F1581" s="308"/>
      <c r="G1581" s="308"/>
      <c r="H1581" s="308"/>
      <c r="I1581" s="308"/>
      <c r="J1581" s="308"/>
      <c r="K1581" s="292">
        <f t="shared" si="1405"/>
        <v>0</v>
      </c>
      <c r="L1581" s="308"/>
      <c r="M1581" s="308"/>
      <c r="N1581" s="308"/>
      <c r="O1581" s="308"/>
      <c r="P1581" s="308"/>
      <c r="Q1581" s="308"/>
      <c r="R1581" s="292">
        <f t="shared" si="1401"/>
        <v>0</v>
      </c>
      <c r="S1581" s="308"/>
      <c r="T1581" s="308"/>
      <c r="U1581" s="308"/>
      <c r="V1581" s="308"/>
      <c r="W1581" s="308"/>
      <c r="X1581" s="308"/>
      <c r="Y1581" s="308"/>
      <c r="Z1581" s="308"/>
      <c r="AA1581" s="309">
        <f t="shared" si="1402"/>
        <v>0</v>
      </c>
      <c r="AB1581" s="309">
        <f t="shared" si="1403"/>
        <v>0</v>
      </c>
      <c r="AC1581" s="37" t="e">
        <f t="shared" si="1404"/>
        <v>#DIV/0!</v>
      </c>
    </row>
    <row r="1582" spans="2:29" ht="28.5" hidden="1" x14ac:dyDescent="0.2">
      <c r="B1582" s="97" t="s">
        <v>998</v>
      </c>
      <c r="C1582" s="98" t="s">
        <v>999</v>
      </c>
      <c r="D1582" s="308">
        <v>0</v>
      </c>
      <c r="E1582" s="291">
        <f>SUM('ADICIONES  2018'!C1582:K1582)</f>
        <v>0</v>
      </c>
      <c r="F1582" s="308"/>
      <c r="G1582" s="308"/>
      <c r="H1582" s="308"/>
      <c r="I1582" s="308"/>
      <c r="J1582" s="308"/>
      <c r="K1582" s="292">
        <f t="shared" si="1405"/>
        <v>0</v>
      </c>
      <c r="L1582" s="308"/>
      <c r="M1582" s="308"/>
      <c r="N1582" s="308"/>
      <c r="O1582" s="308"/>
      <c r="P1582" s="308"/>
      <c r="Q1582" s="308"/>
      <c r="R1582" s="292">
        <f t="shared" si="1401"/>
        <v>0</v>
      </c>
      <c r="S1582" s="308"/>
      <c r="T1582" s="308"/>
      <c r="U1582" s="308"/>
      <c r="V1582" s="308"/>
      <c r="W1582" s="308"/>
      <c r="X1582" s="308"/>
      <c r="Y1582" s="308"/>
      <c r="Z1582" s="308"/>
      <c r="AA1582" s="309">
        <f t="shared" si="1402"/>
        <v>0</v>
      </c>
      <c r="AB1582" s="309">
        <f t="shared" si="1403"/>
        <v>0</v>
      </c>
      <c r="AC1582" s="37" t="e">
        <f t="shared" si="1404"/>
        <v>#DIV/0!</v>
      </c>
    </row>
    <row r="1583" spans="2:29" ht="28.5" hidden="1" x14ac:dyDescent="0.2">
      <c r="B1583" s="97" t="s">
        <v>998</v>
      </c>
      <c r="C1583" s="98" t="s">
        <v>999</v>
      </c>
      <c r="D1583" s="308">
        <v>0</v>
      </c>
      <c r="E1583" s="291">
        <f>SUM('ADICIONES  2018'!C1583:K1583)</f>
        <v>0</v>
      </c>
      <c r="F1583" s="308"/>
      <c r="G1583" s="308"/>
      <c r="H1583" s="308"/>
      <c r="I1583" s="308"/>
      <c r="J1583" s="308"/>
      <c r="K1583" s="292">
        <f t="shared" si="1405"/>
        <v>0</v>
      </c>
      <c r="L1583" s="308"/>
      <c r="M1583" s="308"/>
      <c r="N1583" s="308"/>
      <c r="O1583" s="308"/>
      <c r="P1583" s="308"/>
      <c r="Q1583" s="308"/>
      <c r="R1583" s="292">
        <f t="shared" si="1401"/>
        <v>0</v>
      </c>
      <c r="S1583" s="308"/>
      <c r="T1583" s="308"/>
      <c r="U1583" s="308"/>
      <c r="V1583" s="308"/>
      <c r="W1583" s="308"/>
      <c r="X1583" s="308"/>
      <c r="Y1583" s="308"/>
      <c r="Z1583" s="308"/>
      <c r="AA1583" s="309">
        <f t="shared" si="1402"/>
        <v>0</v>
      </c>
      <c r="AB1583" s="309">
        <f t="shared" si="1403"/>
        <v>0</v>
      </c>
      <c r="AC1583" s="37" t="e">
        <f t="shared" si="1404"/>
        <v>#DIV/0!</v>
      </c>
    </row>
    <row r="1584" spans="2:29" ht="28.5" hidden="1" x14ac:dyDescent="0.2">
      <c r="B1584" s="97" t="s">
        <v>998</v>
      </c>
      <c r="C1584" s="98" t="s">
        <v>999</v>
      </c>
      <c r="D1584" s="308">
        <v>0</v>
      </c>
      <c r="E1584" s="291">
        <f>SUM('ADICIONES  2018'!C1584:K1584)</f>
        <v>0</v>
      </c>
      <c r="F1584" s="308"/>
      <c r="G1584" s="308"/>
      <c r="H1584" s="308"/>
      <c r="I1584" s="308"/>
      <c r="J1584" s="308"/>
      <c r="K1584" s="292">
        <f t="shared" si="1405"/>
        <v>0</v>
      </c>
      <c r="L1584" s="308"/>
      <c r="M1584" s="308"/>
      <c r="N1584" s="308"/>
      <c r="O1584" s="308"/>
      <c r="P1584" s="308"/>
      <c r="Q1584" s="308"/>
      <c r="R1584" s="292">
        <f t="shared" si="1401"/>
        <v>0</v>
      </c>
      <c r="S1584" s="308"/>
      <c r="T1584" s="308"/>
      <c r="U1584" s="308"/>
      <c r="V1584" s="308"/>
      <c r="W1584" s="308"/>
      <c r="X1584" s="308"/>
      <c r="Y1584" s="308"/>
      <c r="Z1584" s="308"/>
      <c r="AA1584" s="309">
        <f t="shared" si="1402"/>
        <v>0</v>
      </c>
      <c r="AB1584" s="309">
        <f t="shared" si="1403"/>
        <v>0</v>
      </c>
      <c r="AC1584" s="37" t="e">
        <f t="shared" si="1404"/>
        <v>#DIV/0!</v>
      </c>
    </row>
    <row r="1585" spans="1:29" ht="28.5" hidden="1" x14ac:dyDescent="0.2">
      <c r="B1585" s="97" t="s">
        <v>998</v>
      </c>
      <c r="C1585" s="98" t="s">
        <v>999</v>
      </c>
      <c r="D1585" s="308">
        <v>0</v>
      </c>
      <c r="E1585" s="291">
        <f>SUM('ADICIONES  2018'!C1585:K1585)</f>
        <v>0</v>
      </c>
      <c r="F1585" s="308"/>
      <c r="G1585" s="308"/>
      <c r="H1585" s="308"/>
      <c r="I1585" s="308"/>
      <c r="J1585" s="308"/>
      <c r="K1585" s="292">
        <f t="shared" si="1405"/>
        <v>0</v>
      </c>
      <c r="L1585" s="308"/>
      <c r="M1585" s="308"/>
      <c r="N1585" s="308"/>
      <c r="O1585" s="308"/>
      <c r="P1585" s="308"/>
      <c r="Q1585" s="308"/>
      <c r="R1585" s="292">
        <f t="shared" si="1401"/>
        <v>0</v>
      </c>
      <c r="S1585" s="308"/>
      <c r="T1585" s="308"/>
      <c r="U1585" s="308"/>
      <c r="V1585" s="308"/>
      <c r="W1585" s="308"/>
      <c r="X1585" s="308"/>
      <c r="Y1585" s="308"/>
      <c r="Z1585" s="308"/>
      <c r="AA1585" s="309">
        <f t="shared" si="1402"/>
        <v>0</v>
      </c>
      <c r="AB1585" s="309">
        <f t="shared" si="1403"/>
        <v>0</v>
      </c>
      <c r="AC1585" s="37" t="e">
        <f t="shared" si="1404"/>
        <v>#DIV/0!</v>
      </c>
    </row>
    <row r="1586" spans="1:29" ht="28.5" hidden="1" x14ac:dyDescent="0.2">
      <c r="B1586" s="97" t="s">
        <v>998</v>
      </c>
      <c r="C1586" s="98" t="s">
        <v>999</v>
      </c>
      <c r="D1586" s="308">
        <v>0</v>
      </c>
      <c r="E1586" s="291">
        <f>SUM('ADICIONES  2018'!C1586:K1586)</f>
        <v>0</v>
      </c>
      <c r="F1586" s="308"/>
      <c r="G1586" s="308"/>
      <c r="H1586" s="308"/>
      <c r="I1586" s="308"/>
      <c r="J1586" s="308"/>
      <c r="K1586" s="292">
        <f t="shared" si="1405"/>
        <v>0</v>
      </c>
      <c r="L1586" s="308"/>
      <c r="M1586" s="308"/>
      <c r="N1586" s="308"/>
      <c r="O1586" s="308"/>
      <c r="P1586" s="308"/>
      <c r="Q1586" s="308"/>
      <c r="R1586" s="292">
        <f t="shared" si="1401"/>
        <v>0</v>
      </c>
      <c r="S1586" s="308"/>
      <c r="T1586" s="308"/>
      <c r="U1586" s="308"/>
      <c r="V1586" s="308"/>
      <c r="W1586" s="308"/>
      <c r="X1586" s="308"/>
      <c r="Y1586" s="308"/>
      <c r="Z1586" s="308"/>
      <c r="AA1586" s="309">
        <f t="shared" si="1402"/>
        <v>0</v>
      </c>
      <c r="AB1586" s="309">
        <f t="shared" si="1403"/>
        <v>0</v>
      </c>
      <c r="AC1586" s="37" t="e">
        <f t="shared" si="1404"/>
        <v>#DIV/0!</v>
      </c>
    </row>
    <row r="1587" spans="1:29" ht="28.5" hidden="1" x14ac:dyDescent="0.2">
      <c r="B1587" s="97" t="s">
        <v>998</v>
      </c>
      <c r="C1587" s="98" t="s">
        <v>999</v>
      </c>
      <c r="D1587" s="308">
        <v>0</v>
      </c>
      <c r="E1587" s="291">
        <f>SUM('ADICIONES  2018'!C1587:K1587)</f>
        <v>0</v>
      </c>
      <c r="F1587" s="308"/>
      <c r="G1587" s="308"/>
      <c r="H1587" s="308"/>
      <c r="I1587" s="308"/>
      <c r="J1587" s="308"/>
      <c r="K1587" s="292">
        <f t="shared" si="1405"/>
        <v>0</v>
      </c>
      <c r="L1587" s="308"/>
      <c r="M1587" s="308"/>
      <c r="N1587" s="308"/>
      <c r="O1587" s="308"/>
      <c r="P1587" s="308"/>
      <c r="Q1587" s="308"/>
      <c r="R1587" s="292">
        <f t="shared" si="1401"/>
        <v>0</v>
      </c>
      <c r="S1587" s="308"/>
      <c r="T1587" s="308"/>
      <c r="U1587" s="308"/>
      <c r="V1587" s="308"/>
      <c r="W1587" s="308"/>
      <c r="X1587" s="308"/>
      <c r="Y1587" s="308"/>
      <c r="Z1587" s="308"/>
      <c r="AA1587" s="309">
        <f t="shared" si="1402"/>
        <v>0</v>
      </c>
      <c r="AB1587" s="309">
        <f t="shared" si="1403"/>
        <v>0</v>
      </c>
      <c r="AC1587" s="37" t="e">
        <f t="shared" si="1404"/>
        <v>#DIV/0!</v>
      </c>
    </row>
    <row r="1588" spans="1:29" ht="28.5" hidden="1" x14ac:dyDescent="0.2">
      <c r="B1588" s="97" t="s">
        <v>998</v>
      </c>
      <c r="C1588" s="98" t="s">
        <v>999</v>
      </c>
      <c r="D1588" s="308">
        <v>0</v>
      </c>
      <c r="E1588" s="291">
        <f>SUM('ADICIONES  2018'!C1588:K1588)</f>
        <v>0</v>
      </c>
      <c r="F1588" s="308"/>
      <c r="G1588" s="308"/>
      <c r="H1588" s="308"/>
      <c r="I1588" s="308"/>
      <c r="J1588" s="308"/>
      <c r="K1588" s="292">
        <f t="shared" si="1405"/>
        <v>0</v>
      </c>
      <c r="L1588" s="308"/>
      <c r="M1588" s="308"/>
      <c r="N1588" s="308"/>
      <c r="O1588" s="308"/>
      <c r="P1588" s="308"/>
      <c r="Q1588" s="308"/>
      <c r="R1588" s="292">
        <f t="shared" ref="R1588:R1651" si="1406">SUM(L1588:Q1588)</f>
        <v>0</v>
      </c>
      <c r="S1588" s="308"/>
      <c r="T1588" s="308"/>
      <c r="U1588" s="308"/>
      <c r="V1588" s="308"/>
      <c r="W1588" s="308"/>
      <c r="X1588" s="308"/>
      <c r="Y1588" s="308"/>
      <c r="Z1588" s="308"/>
      <c r="AA1588" s="309">
        <f t="shared" si="1402"/>
        <v>0</v>
      </c>
      <c r="AB1588" s="309">
        <f t="shared" si="1403"/>
        <v>0</v>
      </c>
      <c r="AC1588" s="37" t="e">
        <f t="shared" si="1404"/>
        <v>#DIV/0!</v>
      </c>
    </row>
    <row r="1589" spans="1:29" ht="28.5" hidden="1" x14ac:dyDescent="0.2">
      <c r="B1589" s="97" t="s">
        <v>998</v>
      </c>
      <c r="C1589" s="98" t="s">
        <v>999</v>
      </c>
      <c r="D1589" s="308">
        <v>0</v>
      </c>
      <c r="E1589" s="291">
        <f>SUM('ADICIONES  2018'!C1589:K1589)</f>
        <v>0</v>
      </c>
      <c r="F1589" s="308"/>
      <c r="G1589" s="308"/>
      <c r="H1589" s="308"/>
      <c r="I1589" s="308"/>
      <c r="J1589" s="308"/>
      <c r="K1589" s="292">
        <f t="shared" si="1405"/>
        <v>0</v>
      </c>
      <c r="L1589" s="308"/>
      <c r="M1589" s="308"/>
      <c r="N1589" s="308"/>
      <c r="O1589" s="308"/>
      <c r="P1589" s="308"/>
      <c r="Q1589" s="308"/>
      <c r="R1589" s="292">
        <f t="shared" si="1406"/>
        <v>0</v>
      </c>
      <c r="S1589" s="308"/>
      <c r="T1589" s="308"/>
      <c r="U1589" s="308"/>
      <c r="V1589" s="308"/>
      <c r="W1589" s="308"/>
      <c r="X1589" s="308"/>
      <c r="Y1589" s="308"/>
      <c r="Z1589" s="308"/>
      <c r="AA1589" s="309">
        <f t="shared" ref="AA1589:AA1652" si="1407">SUM(S1589:Z1589)</f>
        <v>0</v>
      </c>
      <c r="AB1589" s="309">
        <f t="shared" ref="AB1589:AB1652" si="1408">+AA1589+R1589</f>
        <v>0</v>
      </c>
      <c r="AC1589" s="37" t="e">
        <f t="shared" si="1404"/>
        <v>#DIV/0!</v>
      </c>
    </row>
    <row r="1590" spans="1:29" ht="28.5" hidden="1" x14ac:dyDescent="0.2">
      <c r="B1590" s="97" t="s">
        <v>998</v>
      </c>
      <c r="C1590" s="98" t="s">
        <v>999</v>
      </c>
      <c r="D1590" s="308">
        <v>0</v>
      </c>
      <c r="E1590" s="291">
        <f>SUM('ADICIONES  2018'!C1590:K1590)</f>
        <v>0</v>
      </c>
      <c r="F1590" s="308"/>
      <c r="G1590" s="308"/>
      <c r="H1590" s="308"/>
      <c r="I1590" s="308"/>
      <c r="J1590" s="308"/>
      <c r="K1590" s="292">
        <f t="shared" si="1405"/>
        <v>0</v>
      </c>
      <c r="L1590" s="308"/>
      <c r="M1590" s="308"/>
      <c r="N1590" s="308"/>
      <c r="O1590" s="308"/>
      <c r="P1590" s="308"/>
      <c r="Q1590" s="308"/>
      <c r="R1590" s="292">
        <f t="shared" si="1406"/>
        <v>0</v>
      </c>
      <c r="S1590" s="308"/>
      <c r="T1590" s="308"/>
      <c r="U1590" s="308"/>
      <c r="V1590" s="308"/>
      <c r="W1590" s="308"/>
      <c r="X1590" s="308"/>
      <c r="Y1590" s="308"/>
      <c r="Z1590" s="308"/>
      <c r="AA1590" s="309">
        <f t="shared" si="1407"/>
        <v>0</v>
      </c>
      <c r="AB1590" s="309">
        <f t="shared" si="1408"/>
        <v>0</v>
      </c>
      <c r="AC1590" s="37" t="e">
        <f t="shared" si="1404"/>
        <v>#DIV/0!</v>
      </c>
    </row>
    <row r="1591" spans="1:29" ht="28.5" hidden="1" x14ac:dyDescent="0.2">
      <c r="B1591" s="97" t="s">
        <v>998</v>
      </c>
      <c r="C1591" s="98" t="s">
        <v>999</v>
      </c>
      <c r="D1591" s="308">
        <v>0</v>
      </c>
      <c r="E1591" s="291">
        <f>SUM('ADICIONES  2018'!C1591:K1591)</f>
        <v>0</v>
      </c>
      <c r="F1591" s="308"/>
      <c r="G1591" s="308"/>
      <c r="H1591" s="308"/>
      <c r="I1591" s="308"/>
      <c r="J1591" s="308"/>
      <c r="K1591" s="292">
        <f t="shared" si="1405"/>
        <v>0</v>
      </c>
      <c r="L1591" s="308"/>
      <c r="M1591" s="308"/>
      <c r="N1591" s="308"/>
      <c r="O1591" s="308"/>
      <c r="P1591" s="308"/>
      <c r="Q1591" s="308"/>
      <c r="R1591" s="292">
        <f t="shared" si="1406"/>
        <v>0</v>
      </c>
      <c r="S1591" s="308"/>
      <c r="T1591" s="308"/>
      <c r="U1591" s="308"/>
      <c r="V1591" s="308"/>
      <c r="W1591" s="308"/>
      <c r="X1591" s="308"/>
      <c r="Y1591" s="308"/>
      <c r="Z1591" s="308"/>
      <c r="AA1591" s="309">
        <f t="shared" si="1407"/>
        <v>0</v>
      </c>
      <c r="AB1591" s="309">
        <f t="shared" si="1408"/>
        <v>0</v>
      </c>
      <c r="AC1591" s="37" t="e">
        <f t="shared" si="1404"/>
        <v>#DIV/0!</v>
      </c>
    </row>
    <row r="1592" spans="1:29" ht="28.5" hidden="1" x14ac:dyDescent="0.2">
      <c r="B1592" s="97" t="s">
        <v>998</v>
      </c>
      <c r="C1592" s="98" t="s">
        <v>999</v>
      </c>
      <c r="D1592" s="308">
        <v>0</v>
      </c>
      <c r="E1592" s="291">
        <f>SUM('ADICIONES  2018'!C1592:K1592)</f>
        <v>0</v>
      </c>
      <c r="F1592" s="308"/>
      <c r="G1592" s="308"/>
      <c r="H1592" s="308"/>
      <c r="I1592" s="308"/>
      <c r="J1592" s="308"/>
      <c r="K1592" s="292">
        <f t="shared" si="1405"/>
        <v>0</v>
      </c>
      <c r="L1592" s="308"/>
      <c r="M1592" s="308"/>
      <c r="N1592" s="308"/>
      <c r="O1592" s="308"/>
      <c r="P1592" s="308"/>
      <c r="Q1592" s="308"/>
      <c r="R1592" s="292">
        <f t="shared" si="1406"/>
        <v>0</v>
      </c>
      <c r="S1592" s="308"/>
      <c r="T1592" s="308"/>
      <c r="U1592" s="308"/>
      <c r="V1592" s="308"/>
      <c r="W1592" s="308"/>
      <c r="X1592" s="308"/>
      <c r="Y1592" s="308"/>
      <c r="Z1592" s="308"/>
      <c r="AA1592" s="309">
        <f t="shared" si="1407"/>
        <v>0</v>
      </c>
      <c r="AB1592" s="309">
        <f t="shared" si="1408"/>
        <v>0</v>
      </c>
      <c r="AC1592" s="37" t="e">
        <f t="shared" si="1404"/>
        <v>#DIV/0!</v>
      </c>
    </row>
    <row r="1593" spans="1:29" ht="28.5" hidden="1" x14ac:dyDescent="0.2">
      <c r="B1593" s="97" t="s">
        <v>998</v>
      </c>
      <c r="C1593" s="98" t="s">
        <v>999</v>
      </c>
      <c r="D1593" s="308">
        <v>0</v>
      </c>
      <c r="E1593" s="291">
        <f>SUM('ADICIONES  2018'!C1593:K1593)</f>
        <v>0</v>
      </c>
      <c r="F1593" s="308"/>
      <c r="G1593" s="308"/>
      <c r="H1593" s="308"/>
      <c r="I1593" s="308"/>
      <c r="J1593" s="308"/>
      <c r="K1593" s="292">
        <f t="shared" si="1405"/>
        <v>0</v>
      </c>
      <c r="L1593" s="308"/>
      <c r="M1593" s="308"/>
      <c r="N1593" s="308"/>
      <c r="O1593" s="308"/>
      <c r="P1593" s="308"/>
      <c r="Q1593" s="308"/>
      <c r="R1593" s="292">
        <f t="shared" si="1406"/>
        <v>0</v>
      </c>
      <c r="S1593" s="308"/>
      <c r="T1593" s="308"/>
      <c r="U1593" s="308"/>
      <c r="V1593" s="308"/>
      <c r="W1593" s="308"/>
      <c r="X1593" s="308"/>
      <c r="Y1593" s="308"/>
      <c r="Z1593" s="308"/>
      <c r="AA1593" s="309">
        <f t="shared" si="1407"/>
        <v>0</v>
      </c>
      <c r="AB1593" s="309">
        <f t="shared" si="1408"/>
        <v>0</v>
      </c>
      <c r="AC1593" s="37" t="e">
        <f t="shared" si="1404"/>
        <v>#DIV/0!</v>
      </c>
    </row>
    <row r="1594" spans="1:29" ht="28.5" hidden="1" x14ac:dyDescent="0.2">
      <c r="B1594" s="97" t="s">
        <v>998</v>
      </c>
      <c r="C1594" s="98" t="s">
        <v>999</v>
      </c>
      <c r="D1594" s="308">
        <v>0</v>
      </c>
      <c r="E1594" s="291">
        <f>SUM('ADICIONES  2018'!C1594:K1594)</f>
        <v>0</v>
      </c>
      <c r="F1594" s="308"/>
      <c r="G1594" s="308"/>
      <c r="H1594" s="308"/>
      <c r="I1594" s="308"/>
      <c r="J1594" s="308"/>
      <c r="K1594" s="292">
        <f t="shared" si="1405"/>
        <v>0</v>
      </c>
      <c r="L1594" s="308"/>
      <c r="M1594" s="308"/>
      <c r="N1594" s="308"/>
      <c r="O1594" s="308"/>
      <c r="P1594" s="308"/>
      <c r="Q1594" s="308"/>
      <c r="R1594" s="292">
        <f t="shared" si="1406"/>
        <v>0</v>
      </c>
      <c r="S1594" s="308"/>
      <c r="T1594" s="308"/>
      <c r="U1594" s="308"/>
      <c r="V1594" s="308"/>
      <c r="W1594" s="308"/>
      <c r="X1594" s="308"/>
      <c r="Y1594" s="308"/>
      <c r="Z1594" s="308"/>
      <c r="AA1594" s="309">
        <f t="shared" si="1407"/>
        <v>0</v>
      </c>
      <c r="AB1594" s="309">
        <f t="shared" si="1408"/>
        <v>0</v>
      </c>
      <c r="AC1594" s="37" t="e">
        <f t="shared" si="1404"/>
        <v>#DIV/0!</v>
      </c>
    </row>
    <row r="1595" spans="1:29" ht="28.5" hidden="1" x14ac:dyDescent="0.2">
      <c r="B1595" s="97" t="s">
        <v>998</v>
      </c>
      <c r="C1595" s="98" t="s">
        <v>999</v>
      </c>
      <c r="D1595" s="308">
        <v>0</v>
      </c>
      <c r="E1595" s="291">
        <f>SUM('ADICIONES  2018'!C1595:K1595)</f>
        <v>0</v>
      </c>
      <c r="F1595" s="308"/>
      <c r="G1595" s="308"/>
      <c r="H1595" s="308"/>
      <c r="I1595" s="308"/>
      <c r="J1595" s="308"/>
      <c r="K1595" s="292">
        <f t="shared" si="1405"/>
        <v>0</v>
      </c>
      <c r="L1595" s="308"/>
      <c r="M1595" s="308"/>
      <c r="N1595" s="308"/>
      <c r="O1595" s="308"/>
      <c r="P1595" s="308"/>
      <c r="Q1595" s="308"/>
      <c r="R1595" s="292">
        <f t="shared" si="1406"/>
        <v>0</v>
      </c>
      <c r="S1595" s="308"/>
      <c r="T1595" s="308"/>
      <c r="U1595" s="308"/>
      <c r="V1595" s="308"/>
      <c r="W1595" s="308"/>
      <c r="X1595" s="308"/>
      <c r="Y1595" s="308"/>
      <c r="Z1595" s="308"/>
      <c r="AA1595" s="309">
        <f t="shared" si="1407"/>
        <v>0</v>
      </c>
      <c r="AB1595" s="309">
        <f t="shared" si="1408"/>
        <v>0</v>
      </c>
      <c r="AC1595" s="37" t="e">
        <f t="shared" si="1404"/>
        <v>#DIV/0!</v>
      </c>
    </row>
    <row r="1596" spans="1:29" ht="28.5" hidden="1" x14ac:dyDescent="0.2">
      <c r="B1596" s="97" t="s">
        <v>998</v>
      </c>
      <c r="C1596" s="98" t="s">
        <v>999</v>
      </c>
      <c r="D1596" s="308">
        <v>0</v>
      </c>
      <c r="E1596" s="291">
        <f>SUM('ADICIONES  2018'!C1596:K1596)</f>
        <v>0</v>
      </c>
      <c r="F1596" s="308"/>
      <c r="G1596" s="308"/>
      <c r="H1596" s="308"/>
      <c r="I1596" s="308"/>
      <c r="J1596" s="308"/>
      <c r="K1596" s="292">
        <f t="shared" si="1405"/>
        <v>0</v>
      </c>
      <c r="L1596" s="308"/>
      <c r="M1596" s="308"/>
      <c r="N1596" s="308"/>
      <c r="O1596" s="308"/>
      <c r="P1596" s="308"/>
      <c r="Q1596" s="308"/>
      <c r="R1596" s="292">
        <f t="shared" si="1406"/>
        <v>0</v>
      </c>
      <c r="S1596" s="308"/>
      <c r="T1596" s="308"/>
      <c r="U1596" s="308"/>
      <c r="V1596" s="308"/>
      <c r="W1596" s="308"/>
      <c r="X1596" s="308"/>
      <c r="Y1596" s="308"/>
      <c r="Z1596" s="308"/>
      <c r="AA1596" s="309">
        <f t="shared" si="1407"/>
        <v>0</v>
      </c>
      <c r="AB1596" s="309">
        <f t="shared" si="1408"/>
        <v>0</v>
      </c>
      <c r="AC1596" s="37" t="e">
        <f t="shared" si="1404"/>
        <v>#DIV/0!</v>
      </c>
    </row>
    <row r="1597" spans="1:29" ht="28.5" hidden="1" x14ac:dyDescent="0.2">
      <c r="B1597" s="97" t="s">
        <v>998</v>
      </c>
      <c r="C1597" s="98" t="s">
        <v>999</v>
      </c>
      <c r="D1597" s="308">
        <v>0</v>
      </c>
      <c r="E1597" s="291">
        <f>SUM('ADICIONES  2018'!C1597:K1597)</f>
        <v>0</v>
      </c>
      <c r="F1597" s="308"/>
      <c r="G1597" s="308"/>
      <c r="H1597" s="308"/>
      <c r="I1597" s="308"/>
      <c r="J1597" s="308"/>
      <c r="K1597" s="292">
        <f t="shared" si="1405"/>
        <v>0</v>
      </c>
      <c r="L1597" s="308"/>
      <c r="M1597" s="308"/>
      <c r="N1597" s="308"/>
      <c r="O1597" s="308"/>
      <c r="P1597" s="308"/>
      <c r="Q1597" s="308"/>
      <c r="R1597" s="292">
        <f t="shared" si="1406"/>
        <v>0</v>
      </c>
      <c r="S1597" s="308"/>
      <c r="T1597" s="308"/>
      <c r="U1597" s="308"/>
      <c r="V1597" s="308"/>
      <c r="W1597" s="308"/>
      <c r="X1597" s="308"/>
      <c r="Y1597" s="308"/>
      <c r="Z1597" s="308"/>
      <c r="AA1597" s="309">
        <f t="shared" si="1407"/>
        <v>0</v>
      </c>
      <c r="AB1597" s="309">
        <f t="shared" si="1408"/>
        <v>0</v>
      </c>
      <c r="AC1597" s="37" t="e">
        <f t="shared" si="1404"/>
        <v>#DIV/0!</v>
      </c>
    </row>
    <row r="1598" spans="1:29" ht="28.5" hidden="1" x14ac:dyDescent="0.2">
      <c r="B1598" s="97" t="s">
        <v>998</v>
      </c>
      <c r="C1598" s="98" t="s">
        <v>999</v>
      </c>
      <c r="D1598" s="308">
        <v>0</v>
      </c>
      <c r="E1598" s="291">
        <f>SUM('ADICIONES  2018'!C1598:K1598)</f>
        <v>0</v>
      </c>
      <c r="F1598" s="308"/>
      <c r="G1598" s="308"/>
      <c r="H1598" s="308"/>
      <c r="I1598" s="308"/>
      <c r="J1598" s="308"/>
      <c r="K1598" s="292">
        <f t="shared" si="1405"/>
        <v>0</v>
      </c>
      <c r="L1598" s="308"/>
      <c r="M1598" s="308"/>
      <c r="N1598" s="308"/>
      <c r="O1598" s="308"/>
      <c r="P1598" s="308"/>
      <c r="Q1598" s="308"/>
      <c r="R1598" s="292">
        <f t="shared" si="1406"/>
        <v>0</v>
      </c>
      <c r="S1598" s="308"/>
      <c r="T1598" s="308"/>
      <c r="U1598" s="308"/>
      <c r="V1598" s="308"/>
      <c r="W1598" s="308"/>
      <c r="X1598" s="308"/>
      <c r="Y1598" s="308"/>
      <c r="Z1598" s="308"/>
      <c r="AA1598" s="309">
        <f t="shared" si="1407"/>
        <v>0</v>
      </c>
      <c r="AB1598" s="309">
        <f t="shared" si="1408"/>
        <v>0</v>
      </c>
      <c r="AC1598" s="37" t="e">
        <f t="shared" si="1404"/>
        <v>#DIV/0!</v>
      </c>
    </row>
    <row r="1599" spans="1:29" s="79" customFormat="1" ht="31.5" hidden="1" x14ac:dyDescent="0.2">
      <c r="A1599" s="412"/>
      <c r="B1599" s="111" t="s">
        <v>1840</v>
      </c>
      <c r="C1599" s="107" t="s">
        <v>999</v>
      </c>
      <c r="D1599" s="307">
        <v>0</v>
      </c>
      <c r="E1599" s="106">
        <f>SUM('ADICIONES  2018'!C1599:K1599)</f>
        <v>0</v>
      </c>
      <c r="F1599" s="307">
        <v>0</v>
      </c>
      <c r="G1599" s="307">
        <v>0</v>
      </c>
      <c r="H1599" s="307">
        <v>0</v>
      </c>
      <c r="I1599" s="307">
        <v>0</v>
      </c>
      <c r="J1599" s="307">
        <v>0</v>
      </c>
      <c r="K1599" s="290">
        <f t="shared" si="1405"/>
        <v>0</v>
      </c>
      <c r="L1599" s="307">
        <v>0</v>
      </c>
      <c r="M1599" s="307">
        <v>0</v>
      </c>
      <c r="N1599" s="307">
        <v>0</v>
      </c>
      <c r="O1599" s="307">
        <v>0</v>
      </c>
      <c r="P1599" s="307">
        <v>0</v>
      </c>
      <c r="Q1599" s="307">
        <v>0</v>
      </c>
      <c r="R1599" s="290">
        <f t="shared" si="1406"/>
        <v>0</v>
      </c>
      <c r="S1599" s="307">
        <v>0</v>
      </c>
      <c r="T1599" s="307">
        <v>0</v>
      </c>
      <c r="U1599" s="307">
        <v>0</v>
      </c>
      <c r="V1599" s="307">
        <v>0</v>
      </c>
      <c r="W1599" s="307">
        <v>0</v>
      </c>
      <c r="X1599" s="307">
        <v>0</v>
      </c>
      <c r="Y1599" s="307">
        <v>0</v>
      </c>
      <c r="Z1599" s="307">
        <v>0</v>
      </c>
      <c r="AA1599" s="306">
        <f t="shared" si="1407"/>
        <v>0</v>
      </c>
      <c r="AB1599" s="306">
        <f t="shared" si="1408"/>
        <v>0</v>
      </c>
      <c r="AC1599" s="105" t="e">
        <f t="shared" si="1404"/>
        <v>#DIV/0!</v>
      </c>
    </row>
    <row r="1600" spans="1:29" hidden="1" x14ac:dyDescent="0.2">
      <c r="B1600" s="97" t="s">
        <v>1841</v>
      </c>
      <c r="C1600" s="98" t="s">
        <v>309</v>
      </c>
      <c r="D1600" s="308">
        <v>0</v>
      </c>
      <c r="E1600" s="291">
        <f>SUM('ADICIONES  2018'!C1600:K1600)</f>
        <v>0</v>
      </c>
      <c r="F1600" s="308"/>
      <c r="G1600" s="308"/>
      <c r="H1600" s="308"/>
      <c r="I1600" s="308"/>
      <c r="J1600" s="308"/>
      <c r="K1600" s="292">
        <f t="shared" si="1405"/>
        <v>0</v>
      </c>
      <c r="L1600" s="308"/>
      <c r="M1600" s="308"/>
      <c r="N1600" s="308"/>
      <c r="O1600" s="308"/>
      <c r="P1600" s="308"/>
      <c r="Q1600" s="308"/>
      <c r="R1600" s="292">
        <f t="shared" si="1406"/>
        <v>0</v>
      </c>
      <c r="S1600" s="308"/>
      <c r="T1600" s="308"/>
      <c r="U1600" s="308"/>
      <c r="V1600" s="308"/>
      <c r="W1600" s="308"/>
      <c r="X1600" s="308"/>
      <c r="Y1600" s="308"/>
      <c r="Z1600" s="308"/>
      <c r="AA1600" s="309">
        <f t="shared" si="1407"/>
        <v>0</v>
      </c>
      <c r="AB1600" s="309">
        <f t="shared" si="1408"/>
        <v>0</v>
      </c>
      <c r="AC1600" s="37" t="e">
        <f t="shared" si="1404"/>
        <v>#DIV/0!</v>
      </c>
    </row>
    <row r="1601" spans="2:29" hidden="1" x14ac:dyDescent="0.2">
      <c r="B1601" s="97" t="s">
        <v>1841</v>
      </c>
      <c r="C1601" s="98" t="s">
        <v>309</v>
      </c>
      <c r="D1601" s="308">
        <v>0</v>
      </c>
      <c r="E1601" s="291">
        <f>SUM('ADICIONES  2018'!C1601:K1601)</f>
        <v>0</v>
      </c>
      <c r="F1601" s="308"/>
      <c r="G1601" s="308"/>
      <c r="H1601" s="308"/>
      <c r="I1601" s="308"/>
      <c r="J1601" s="308"/>
      <c r="K1601" s="292">
        <f t="shared" si="1405"/>
        <v>0</v>
      </c>
      <c r="L1601" s="308"/>
      <c r="M1601" s="308"/>
      <c r="N1601" s="308"/>
      <c r="O1601" s="308"/>
      <c r="P1601" s="308"/>
      <c r="Q1601" s="308"/>
      <c r="R1601" s="292">
        <f t="shared" si="1406"/>
        <v>0</v>
      </c>
      <c r="S1601" s="308"/>
      <c r="T1601" s="308"/>
      <c r="U1601" s="308"/>
      <c r="V1601" s="308"/>
      <c r="W1601" s="308"/>
      <c r="X1601" s="308"/>
      <c r="Y1601" s="308"/>
      <c r="Z1601" s="308"/>
      <c r="AA1601" s="309">
        <f t="shared" si="1407"/>
        <v>0</v>
      </c>
      <c r="AB1601" s="309">
        <f t="shared" si="1408"/>
        <v>0</v>
      </c>
      <c r="AC1601" s="37" t="e">
        <f t="shared" si="1404"/>
        <v>#DIV/0!</v>
      </c>
    </row>
    <row r="1602" spans="2:29" ht="28.5" hidden="1" x14ac:dyDescent="0.2">
      <c r="B1602" s="97" t="s">
        <v>1842</v>
      </c>
      <c r="C1602" s="98" t="s">
        <v>1843</v>
      </c>
      <c r="D1602" s="308">
        <v>0</v>
      </c>
      <c r="E1602" s="291">
        <f>SUM('ADICIONES  2018'!C1602:K1602)</f>
        <v>0</v>
      </c>
      <c r="F1602" s="308"/>
      <c r="G1602" s="308"/>
      <c r="H1602" s="308"/>
      <c r="I1602" s="308"/>
      <c r="J1602" s="308"/>
      <c r="K1602" s="292">
        <f t="shared" si="1405"/>
        <v>0</v>
      </c>
      <c r="L1602" s="308"/>
      <c r="M1602" s="308"/>
      <c r="N1602" s="308"/>
      <c r="O1602" s="308"/>
      <c r="P1602" s="308"/>
      <c r="Q1602" s="308"/>
      <c r="R1602" s="292">
        <f t="shared" si="1406"/>
        <v>0</v>
      </c>
      <c r="S1602" s="308"/>
      <c r="T1602" s="308"/>
      <c r="U1602" s="308"/>
      <c r="V1602" s="308"/>
      <c r="W1602" s="308"/>
      <c r="X1602" s="308"/>
      <c r="Y1602" s="308"/>
      <c r="Z1602" s="308"/>
      <c r="AA1602" s="309">
        <f t="shared" si="1407"/>
        <v>0</v>
      </c>
      <c r="AB1602" s="309">
        <f t="shared" si="1408"/>
        <v>0</v>
      </c>
      <c r="AC1602" s="37" t="e">
        <f t="shared" si="1404"/>
        <v>#DIV/0!</v>
      </c>
    </row>
    <row r="1603" spans="2:29" ht="28.5" hidden="1" x14ac:dyDescent="0.2">
      <c r="B1603" s="97" t="s">
        <v>1842</v>
      </c>
      <c r="C1603" s="98" t="s">
        <v>1843</v>
      </c>
      <c r="D1603" s="308">
        <v>0</v>
      </c>
      <c r="E1603" s="291">
        <f>SUM('ADICIONES  2018'!C1603:K1603)</f>
        <v>0</v>
      </c>
      <c r="F1603" s="308"/>
      <c r="G1603" s="308"/>
      <c r="H1603" s="308"/>
      <c r="I1603" s="308"/>
      <c r="J1603" s="308"/>
      <c r="K1603" s="292">
        <f t="shared" si="1405"/>
        <v>0</v>
      </c>
      <c r="L1603" s="308"/>
      <c r="M1603" s="308"/>
      <c r="N1603" s="308"/>
      <c r="O1603" s="308"/>
      <c r="P1603" s="308"/>
      <c r="Q1603" s="308"/>
      <c r="R1603" s="292">
        <f t="shared" si="1406"/>
        <v>0</v>
      </c>
      <c r="S1603" s="308"/>
      <c r="T1603" s="308"/>
      <c r="U1603" s="308"/>
      <c r="V1603" s="308"/>
      <c r="W1603" s="308"/>
      <c r="X1603" s="308"/>
      <c r="Y1603" s="308"/>
      <c r="Z1603" s="308"/>
      <c r="AA1603" s="309">
        <f t="shared" si="1407"/>
        <v>0</v>
      </c>
      <c r="AB1603" s="309">
        <f t="shared" si="1408"/>
        <v>0</v>
      </c>
      <c r="AC1603" s="37" t="e">
        <f t="shared" si="1404"/>
        <v>#DIV/0!</v>
      </c>
    </row>
    <row r="1604" spans="2:29" ht="28.5" hidden="1" x14ac:dyDescent="0.2">
      <c r="B1604" s="97" t="s">
        <v>1844</v>
      </c>
      <c r="C1604" s="98" t="s">
        <v>1845</v>
      </c>
      <c r="D1604" s="308">
        <v>0</v>
      </c>
      <c r="E1604" s="291">
        <f>SUM('ADICIONES  2018'!C1604:K1604)</f>
        <v>0</v>
      </c>
      <c r="F1604" s="308"/>
      <c r="G1604" s="308"/>
      <c r="H1604" s="308"/>
      <c r="I1604" s="308"/>
      <c r="J1604" s="308"/>
      <c r="K1604" s="292">
        <f t="shared" si="1405"/>
        <v>0</v>
      </c>
      <c r="L1604" s="308"/>
      <c r="M1604" s="308"/>
      <c r="N1604" s="308"/>
      <c r="O1604" s="308"/>
      <c r="P1604" s="308"/>
      <c r="Q1604" s="308"/>
      <c r="R1604" s="292">
        <f t="shared" si="1406"/>
        <v>0</v>
      </c>
      <c r="S1604" s="308"/>
      <c r="T1604" s="308"/>
      <c r="U1604" s="308"/>
      <c r="V1604" s="308"/>
      <c r="W1604" s="308"/>
      <c r="X1604" s="308"/>
      <c r="Y1604" s="308"/>
      <c r="Z1604" s="308"/>
      <c r="AA1604" s="309">
        <f t="shared" si="1407"/>
        <v>0</v>
      </c>
      <c r="AB1604" s="309">
        <f t="shared" si="1408"/>
        <v>0</v>
      </c>
      <c r="AC1604" s="37" t="e">
        <f t="shared" si="1404"/>
        <v>#DIV/0!</v>
      </c>
    </row>
    <row r="1605" spans="2:29" ht="28.5" hidden="1" x14ac:dyDescent="0.2">
      <c r="B1605" s="97" t="s">
        <v>1844</v>
      </c>
      <c r="C1605" s="98" t="s">
        <v>1843</v>
      </c>
      <c r="D1605" s="308">
        <v>0</v>
      </c>
      <c r="E1605" s="291">
        <f>SUM('ADICIONES  2018'!C1605:K1605)</f>
        <v>0</v>
      </c>
      <c r="F1605" s="308"/>
      <c r="G1605" s="308"/>
      <c r="H1605" s="308"/>
      <c r="I1605" s="308"/>
      <c r="J1605" s="308"/>
      <c r="K1605" s="292">
        <f t="shared" si="1405"/>
        <v>0</v>
      </c>
      <c r="L1605" s="308"/>
      <c r="M1605" s="308"/>
      <c r="N1605" s="308"/>
      <c r="O1605" s="308"/>
      <c r="P1605" s="308"/>
      <c r="Q1605" s="308"/>
      <c r="R1605" s="292">
        <f t="shared" si="1406"/>
        <v>0</v>
      </c>
      <c r="S1605" s="308"/>
      <c r="T1605" s="308"/>
      <c r="U1605" s="308"/>
      <c r="V1605" s="308"/>
      <c r="W1605" s="308"/>
      <c r="X1605" s="308"/>
      <c r="Y1605" s="308"/>
      <c r="Z1605" s="308"/>
      <c r="AA1605" s="309">
        <f t="shared" si="1407"/>
        <v>0</v>
      </c>
      <c r="AB1605" s="309">
        <f t="shared" si="1408"/>
        <v>0</v>
      </c>
      <c r="AC1605" s="37" t="e">
        <f t="shared" si="1404"/>
        <v>#DIV/0!</v>
      </c>
    </row>
    <row r="1606" spans="2:29" ht="28.5" hidden="1" x14ac:dyDescent="0.2">
      <c r="B1606" s="97" t="s">
        <v>1844</v>
      </c>
      <c r="C1606" s="98" t="s">
        <v>1843</v>
      </c>
      <c r="D1606" s="308">
        <v>0</v>
      </c>
      <c r="E1606" s="291">
        <f>SUM('ADICIONES  2018'!C1606:K1606)</f>
        <v>0</v>
      </c>
      <c r="F1606" s="308"/>
      <c r="G1606" s="308"/>
      <c r="H1606" s="308"/>
      <c r="I1606" s="308"/>
      <c r="J1606" s="308"/>
      <c r="K1606" s="292">
        <f t="shared" si="1405"/>
        <v>0</v>
      </c>
      <c r="L1606" s="308"/>
      <c r="M1606" s="308"/>
      <c r="N1606" s="308"/>
      <c r="O1606" s="308"/>
      <c r="P1606" s="308"/>
      <c r="Q1606" s="308"/>
      <c r="R1606" s="292">
        <f t="shared" si="1406"/>
        <v>0</v>
      </c>
      <c r="S1606" s="308"/>
      <c r="T1606" s="308"/>
      <c r="U1606" s="308"/>
      <c r="V1606" s="308"/>
      <c r="W1606" s="308"/>
      <c r="X1606" s="308"/>
      <c r="Y1606" s="308"/>
      <c r="Z1606" s="308"/>
      <c r="AA1606" s="309">
        <f t="shared" si="1407"/>
        <v>0</v>
      </c>
      <c r="AB1606" s="309">
        <f t="shared" si="1408"/>
        <v>0</v>
      </c>
      <c r="AC1606" s="37" t="e">
        <f t="shared" si="1404"/>
        <v>#DIV/0!</v>
      </c>
    </row>
    <row r="1607" spans="2:29" ht="28.5" hidden="1" x14ac:dyDescent="0.2">
      <c r="B1607" s="97" t="s">
        <v>1846</v>
      </c>
      <c r="C1607" s="98" t="s">
        <v>1847</v>
      </c>
      <c r="D1607" s="308">
        <v>0</v>
      </c>
      <c r="E1607" s="291">
        <f>SUM('ADICIONES  2018'!C1607:K1607)</f>
        <v>0</v>
      </c>
      <c r="F1607" s="308"/>
      <c r="G1607" s="308"/>
      <c r="H1607" s="308"/>
      <c r="I1607" s="308"/>
      <c r="J1607" s="308"/>
      <c r="K1607" s="292">
        <f t="shared" si="1405"/>
        <v>0</v>
      </c>
      <c r="L1607" s="308"/>
      <c r="M1607" s="308"/>
      <c r="N1607" s="308"/>
      <c r="O1607" s="308"/>
      <c r="P1607" s="308"/>
      <c r="Q1607" s="308"/>
      <c r="R1607" s="292">
        <f t="shared" si="1406"/>
        <v>0</v>
      </c>
      <c r="S1607" s="308"/>
      <c r="T1607" s="308"/>
      <c r="U1607" s="308"/>
      <c r="V1607" s="308"/>
      <c r="W1607" s="308"/>
      <c r="X1607" s="308"/>
      <c r="Y1607" s="308"/>
      <c r="Z1607" s="308"/>
      <c r="AA1607" s="309">
        <f t="shared" si="1407"/>
        <v>0</v>
      </c>
      <c r="AB1607" s="309">
        <f t="shared" si="1408"/>
        <v>0</v>
      </c>
      <c r="AC1607" s="37" t="e">
        <f t="shared" ref="AC1607:AC1667" si="1409">+AB1607/K1607</f>
        <v>#DIV/0!</v>
      </c>
    </row>
    <row r="1608" spans="2:29" hidden="1" x14ac:dyDescent="0.2">
      <c r="B1608" s="97" t="s">
        <v>1848</v>
      </c>
      <c r="C1608" s="98" t="s">
        <v>1797</v>
      </c>
      <c r="D1608" s="308">
        <v>0</v>
      </c>
      <c r="E1608" s="291">
        <f>SUM('ADICIONES  2018'!C1608:K1608)</f>
        <v>0</v>
      </c>
      <c r="F1608" s="308"/>
      <c r="G1608" s="308"/>
      <c r="H1608" s="308"/>
      <c r="I1608" s="308"/>
      <c r="J1608" s="308"/>
      <c r="K1608" s="292">
        <f t="shared" si="1405"/>
        <v>0</v>
      </c>
      <c r="L1608" s="308"/>
      <c r="M1608" s="308"/>
      <c r="N1608" s="308"/>
      <c r="O1608" s="308"/>
      <c r="P1608" s="308"/>
      <c r="Q1608" s="308"/>
      <c r="R1608" s="292">
        <f t="shared" si="1406"/>
        <v>0</v>
      </c>
      <c r="S1608" s="308"/>
      <c r="T1608" s="308"/>
      <c r="U1608" s="308"/>
      <c r="V1608" s="308"/>
      <c r="W1608" s="308"/>
      <c r="X1608" s="308"/>
      <c r="Y1608" s="308"/>
      <c r="Z1608" s="308"/>
      <c r="AA1608" s="309">
        <f t="shared" si="1407"/>
        <v>0</v>
      </c>
      <c r="AB1608" s="309">
        <f t="shared" si="1408"/>
        <v>0</v>
      </c>
      <c r="AC1608" s="37" t="e">
        <f t="shared" si="1409"/>
        <v>#DIV/0!</v>
      </c>
    </row>
    <row r="1609" spans="2:29" hidden="1" x14ac:dyDescent="0.2">
      <c r="B1609" s="97" t="s">
        <v>1848</v>
      </c>
      <c r="C1609" s="98" t="s">
        <v>1797</v>
      </c>
      <c r="D1609" s="308">
        <v>0</v>
      </c>
      <c r="E1609" s="291">
        <f>SUM('ADICIONES  2018'!C1609:K1609)</f>
        <v>0</v>
      </c>
      <c r="F1609" s="308"/>
      <c r="G1609" s="308"/>
      <c r="H1609" s="308"/>
      <c r="I1609" s="308"/>
      <c r="J1609" s="308"/>
      <c r="K1609" s="292">
        <f t="shared" si="1405"/>
        <v>0</v>
      </c>
      <c r="L1609" s="308"/>
      <c r="M1609" s="308"/>
      <c r="N1609" s="308"/>
      <c r="O1609" s="308"/>
      <c r="P1609" s="308"/>
      <c r="Q1609" s="308"/>
      <c r="R1609" s="292">
        <f t="shared" si="1406"/>
        <v>0</v>
      </c>
      <c r="S1609" s="308"/>
      <c r="T1609" s="308"/>
      <c r="U1609" s="308"/>
      <c r="V1609" s="308"/>
      <c r="W1609" s="308"/>
      <c r="X1609" s="308"/>
      <c r="Y1609" s="308"/>
      <c r="Z1609" s="308"/>
      <c r="AA1609" s="309">
        <f t="shared" si="1407"/>
        <v>0</v>
      </c>
      <c r="AB1609" s="309">
        <f t="shared" si="1408"/>
        <v>0</v>
      </c>
      <c r="AC1609" s="37" t="e">
        <f t="shared" si="1409"/>
        <v>#DIV/0!</v>
      </c>
    </row>
    <row r="1610" spans="2:29" hidden="1" x14ac:dyDescent="0.2">
      <c r="B1610" s="97" t="s">
        <v>1849</v>
      </c>
      <c r="C1610" s="98" t="s">
        <v>1002</v>
      </c>
      <c r="D1610" s="308">
        <v>0</v>
      </c>
      <c r="E1610" s="291">
        <f>SUM('ADICIONES  2018'!C1610:K1610)</f>
        <v>0</v>
      </c>
      <c r="F1610" s="308"/>
      <c r="G1610" s="308"/>
      <c r="H1610" s="308"/>
      <c r="I1610" s="308"/>
      <c r="J1610" s="308"/>
      <c r="K1610" s="292">
        <f t="shared" si="1405"/>
        <v>0</v>
      </c>
      <c r="L1610" s="308"/>
      <c r="M1610" s="308"/>
      <c r="N1610" s="308"/>
      <c r="O1610" s="308"/>
      <c r="P1610" s="308"/>
      <c r="Q1610" s="308"/>
      <c r="R1610" s="292">
        <f t="shared" si="1406"/>
        <v>0</v>
      </c>
      <c r="S1610" s="308"/>
      <c r="T1610" s="308"/>
      <c r="U1610" s="308"/>
      <c r="V1610" s="308"/>
      <c r="W1610" s="308"/>
      <c r="X1610" s="308"/>
      <c r="Y1610" s="308"/>
      <c r="Z1610" s="308"/>
      <c r="AA1610" s="309">
        <f t="shared" si="1407"/>
        <v>0</v>
      </c>
      <c r="AB1610" s="309">
        <f t="shared" si="1408"/>
        <v>0</v>
      </c>
      <c r="AC1610" s="37" t="e">
        <f t="shared" si="1409"/>
        <v>#DIV/0!</v>
      </c>
    </row>
    <row r="1611" spans="2:29" hidden="1" x14ac:dyDescent="0.2">
      <c r="B1611" s="97" t="s">
        <v>1849</v>
      </c>
      <c r="C1611" s="98" t="s">
        <v>1002</v>
      </c>
      <c r="D1611" s="308">
        <v>0</v>
      </c>
      <c r="E1611" s="291">
        <f>SUM('ADICIONES  2018'!C1611:K1611)</f>
        <v>0</v>
      </c>
      <c r="F1611" s="308"/>
      <c r="G1611" s="308"/>
      <c r="H1611" s="308"/>
      <c r="I1611" s="308"/>
      <c r="J1611" s="308"/>
      <c r="K1611" s="292">
        <f t="shared" si="1405"/>
        <v>0</v>
      </c>
      <c r="L1611" s="308"/>
      <c r="M1611" s="308"/>
      <c r="N1611" s="308"/>
      <c r="O1611" s="308"/>
      <c r="P1611" s="308"/>
      <c r="Q1611" s="308"/>
      <c r="R1611" s="292">
        <f t="shared" si="1406"/>
        <v>0</v>
      </c>
      <c r="S1611" s="308"/>
      <c r="T1611" s="308"/>
      <c r="U1611" s="308"/>
      <c r="V1611" s="308"/>
      <c r="W1611" s="308"/>
      <c r="X1611" s="308"/>
      <c r="Y1611" s="308"/>
      <c r="Z1611" s="308"/>
      <c r="AA1611" s="309">
        <f t="shared" si="1407"/>
        <v>0</v>
      </c>
      <c r="AB1611" s="309">
        <f t="shared" si="1408"/>
        <v>0</v>
      </c>
      <c r="AC1611" s="37" t="e">
        <f t="shared" si="1409"/>
        <v>#DIV/0!</v>
      </c>
    </row>
    <row r="1612" spans="2:29" hidden="1" x14ac:dyDescent="0.2">
      <c r="B1612" s="97" t="s">
        <v>1849</v>
      </c>
      <c r="C1612" s="98" t="s">
        <v>1002</v>
      </c>
      <c r="D1612" s="308">
        <v>0</v>
      </c>
      <c r="E1612" s="291">
        <f>SUM('ADICIONES  2018'!C1612:K1612)</f>
        <v>0</v>
      </c>
      <c r="F1612" s="308"/>
      <c r="G1612" s="308"/>
      <c r="H1612" s="308"/>
      <c r="I1612" s="308"/>
      <c r="J1612" s="308"/>
      <c r="K1612" s="292">
        <f t="shared" si="1405"/>
        <v>0</v>
      </c>
      <c r="L1612" s="308"/>
      <c r="M1612" s="308"/>
      <c r="N1612" s="308"/>
      <c r="O1612" s="308"/>
      <c r="P1612" s="308"/>
      <c r="Q1612" s="308"/>
      <c r="R1612" s="292">
        <f t="shared" si="1406"/>
        <v>0</v>
      </c>
      <c r="S1612" s="308"/>
      <c r="T1612" s="308"/>
      <c r="U1612" s="308"/>
      <c r="V1612" s="308"/>
      <c r="W1612" s="308"/>
      <c r="X1612" s="308"/>
      <c r="Y1612" s="308"/>
      <c r="Z1612" s="308"/>
      <c r="AA1612" s="309">
        <f t="shared" si="1407"/>
        <v>0</v>
      </c>
      <c r="AB1612" s="309">
        <f t="shared" si="1408"/>
        <v>0</v>
      </c>
      <c r="AC1612" s="37" t="e">
        <f t="shared" si="1409"/>
        <v>#DIV/0!</v>
      </c>
    </row>
    <row r="1613" spans="2:29" hidden="1" x14ac:dyDescent="0.2">
      <c r="B1613" s="97" t="s">
        <v>1849</v>
      </c>
      <c r="C1613" s="98" t="s">
        <v>1002</v>
      </c>
      <c r="D1613" s="308">
        <v>0</v>
      </c>
      <c r="E1613" s="291">
        <f>SUM('ADICIONES  2018'!C1613:K1613)</f>
        <v>0</v>
      </c>
      <c r="F1613" s="308"/>
      <c r="G1613" s="308"/>
      <c r="H1613" s="308"/>
      <c r="I1613" s="308"/>
      <c r="J1613" s="308"/>
      <c r="K1613" s="292">
        <f t="shared" si="1405"/>
        <v>0</v>
      </c>
      <c r="L1613" s="308"/>
      <c r="M1613" s="308"/>
      <c r="N1613" s="308"/>
      <c r="O1613" s="308"/>
      <c r="P1613" s="308"/>
      <c r="Q1613" s="308"/>
      <c r="R1613" s="292">
        <f t="shared" si="1406"/>
        <v>0</v>
      </c>
      <c r="S1613" s="308"/>
      <c r="T1613" s="308"/>
      <c r="U1613" s="308"/>
      <c r="V1613" s="308"/>
      <c r="W1613" s="308"/>
      <c r="X1613" s="308"/>
      <c r="Y1613" s="308"/>
      <c r="Z1613" s="308"/>
      <c r="AA1613" s="309">
        <f t="shared" si="1407"/>
        <v>0</v>
      </c>
      <c r="AB1613" s="309">
        <f t="shared" si="1408"/>
        <v>0</v>
      </c>
      <c r="AC1613" s="37" t="e">
        <f t="shared" si="1409"/>
        <v>#DIV/0!</v>
      </c>
    </row>
    <row r="1614" spans="2:29" hidden="1" x14ac:dyDescent="0.2">
      <c r="B1614" s="97" t="s">
        <v>1849</v>
      </c>
      <c r="C1614" s="98" t="s">
        <v>1002</v>
      </c>
      <c r="D1614" s="308">
        <v>0</v>
      </c>
      <c r="E1614" s="291">
        <f>SUM('ADICIONES  2018'!C1614:K1614)</f>
        <v>0</v>
      </c>
      <c r="F1614" s="308"/>
      <c r="G1614" s="308"/>
      <c r="H1614" s="308"/>
      <c r="I1614" s="308"/>
      <c r="J1614" s="308"/>
      <c r="K1614" s="292">
        <f t="shared" si="1405"/>
        <v>0</v>
      </c>
      <c r="L1614" s="308"/>
      <c r="M1614" s="308"/>
      <c r="N1614" s="308"/>
      <c r="O1614" s="308"/>
      <c r="P1614" s="308"/>
      <c r="Q1614" s="308"/>
      <c r="R1614" s="292">
        <f t="shared" si="1406"/>
        <v>0</v>
      </c>
      <c r="S1614" s="308"/>
      <c r="T1614" s="308"/>
      <c r="U1614" s="308"/>
      <c r="V1614" s="308"/>
      <c r="W1614" s="308"/>
      <c r="X1614" s="308"/>
      <c r="Y1614" s="308"/>
      <c r="Z1614" s="308"/>
      <c r="AA1614" s="309">
        <f t="shared" si="1407"/>
        <v>0</v>
      </c>
      <c r="AB1614" s="309">
        <f t="shared" si="1408"/>
        <v>0</v>
      </c>
      <c r="AC1614" s="37" t="e">
        <f t="shared" si="1409"/>
        <v>#DIV/0!</v>
      </c>
    </row>
    <row r="1615" spans="2:29" hidden="1" x14ac:dyDescent="0.2">
      <c r="B1615" s="97" t="s">
        <v>1849</v>
      </c>
      <c r="C1615" s="98" t="s">
        <v>1002</v>
      </c>
      <c r="D1615" s="308">
        <v>0</v>
      </c>
      <c r="E1615" s="291">
        <f>SUM('ADICIONES  2018'!C1615:K1615)</f>
        <v>0</v>
      </c>
      <c r="F1615" s="308"/>
      <c r="G1615" s="308"/>
      <c r="H1615" s="308"/>
      <c r="I1615" s="308"/>
      <c r="J1615" s="308"/>
      <c r="K1615" s="292">
        <f t="shared" si="1405"/>
        <v>0</v>
      </c>
      <c r="L1615" s="308"/>
      <c r="M1615" s="308"/>
      <c r="N1615" s="308"/>
      <c r="O1615" s="308"/>
      <c r="P1615" s="308"/>
      <c r="Q1615" s="308"/>
      <c r="R1615" s="292">
        <f t="shared" si="1406"/>
        <v>0</v>
      </c>
      <c r="S1615" s="308"/>
      <c r="T1615" s="308"/>
      <c r="U1615" s="308"/>
      <c r="V1615" s="308"/>
      <c r="W1615" s="308"/>
      <c r="X1615" s="308"/>
      <c r="Y1615" s="308"/>
      <c r="Z1615" s="308"/>
      <c r="AA1615" s="309">
        <f t="shared" si="1407"/>
        <v>0</v>
      </c>
      <c r="AB1615" s="309">
        <f t="shared" si="1408"/>
        <v>0</v>
      </c>
      <c r="AC1615" s="37" t="e">
        <f t="shared" si="1409"/>
        <v>#DIV/0!</v>
      </c>
    </row>
    <row r="1616" spans="2:29" hidden="1" x14ac:dyDescent="0.2">
      <c r="B1616" s="97" t="s">
        <v>1849</v>
      </c>
      <c r="C1616" s="98" t="s">
        <v>1002</v>
      </c>
      <c r="D1616" s="308">
        <v>0</v>
      </c>
      <c r="E1616" s="291">
        <f>SUM('ADICIONES  2018'!C1616:K1616)</f>
        <v>0</v>
      </c>
      <c r="F1616" s="308"/>
      <c r="G1616" s="308"/>
      <c r="H1616" s="308"/>
      <c r="I1616" s="308"/>
      <c r="J1616" s="308"/>
      <c r="K1616" s="292">
        <f t="shared" si="1405"/>
        <v>0</v>
      </c>
      <c r="L1616" s="308"/>
      <c r="M1616" s="308"/>
      <c r="N1616" s="308"/>
      <c r="O1616" s="308"/>
      <c r="P1616" s="308"/>
      <c r="Q1616" s="308"/>
      <c r="R1616" s="292">
        <f t="shared" si="1406"/>
        <v>0</v>
      </c>
      <c r="S1616" s="308"/>
      <c r="T1616" s="308"/>
      <c r="U1616" s="308"/>
      <c r="V1616" s="308"/>
      <c r="W1616" s="308"/>
      <c r="X1616" s="308"/>
      <c r="Y1616" s="308"/>
      <c r="Z1616" s="308"/>
      <c r="AA1616" s="309">
        <f t="shared" si="1407"/>
        <v>0</v>
      </c>
      <c r="AB1616" s="309">
        <f t="shared" si="1408"/>
        <v>0</v>
      </c>
      <c r="AC1616" s="37" t="e">
        <f t="shared" si="1409"/>
        <v>#DIV/0!</v>
      </c>
    </row>
    <row r="1617" spans="1:29" hidden="1" x14ac:dyDescent="0.2">
      <c r="B1617" s="97" t="s">
        <v>1849</v>
      </c>
      <c r="C1617" s="98" t="s">
        <v>1002</v>
      </c>
      <c r="D1617" s="308">
        <v>0</v>
      </c>
      <c r="E1617" s="291">
        <f>SUM('ADICIONES  2018'!C1617:K1617)</f>
        <v>0</v>
      </c>
      <c r="F1617" s="308"/>
      <c r="G1617" s="308"/>
      <c r="H1617" s="308"/>
      <c r="I1617" s="308"/>
      <c r="J1617" s="308"/>
      <c r="K1617" s="292">
        <f t="shared" si="1405"/>
        <v>0</v>
      </c>
      <c r="L1617" s="308"/>
      <c r="M1617" s="308"/>
      <c r="N1617" s="308"/>
      <c r="O1617" s="308"/>
      <c r="P1617" s="308"/>
      <c r="Q1617" s="308"/>
      <c r="R1617" s="292">
        <f t="shared" si="1406"/>
        <v>0</v>
      </c>
      <c r="S1617" s="308"/>
      <c r="T1617" s="308"/>
      <c r="U1617" s="308"/>
      <c r="V1617" s="308"/>
      <c r="W1617" s="308"/>
      <c r="X1617" s="308"/>
      <c r="Y1617" s="308"/>
      <c r="Z1617" s="308"/>
      <c r="AA1617" s="309">
        <f t="shared" si="1407"/>
        <v>0</v>
      </c>
      <c r="AB1617" s="309">
        <f t="shared" si="1408"/>
        <v>0</v>
      </c>
      <c r="AC1617" s="37" t="e">
        <f t="shared" si="1409"/>
        <v>#DIV/0!</v>
      </c>
    </row>
    <row r="1618" spans="1:29" hidden="1" x14ac:dyDescent="0.2">
      <c r="B1618" s="97" t="s">
        <v>1849</v>
      </c>
      <c r="C1618" s="98" t="s">
        <v>1002</v>
      </c>
      <c r="D1618" s="308">
        <v>0</v>
      </c>
      <c r="E1618" s="291">
        <f>SUM('ADICIONES  2018'!C1618:K1618)</f>
        <v>0</v>
      </c>
      <c r="F1618" s="308"/>
      <c r="G1618" s="308"/>
      <c r="H1618" s="308"/>
      <c r="I1618" s="308"/>
      <c r="J1618" s="308"/>
      <c r="K1618" s="292">
        <f t="shared" si="1405"/>
        <v>0</v>
      </c>
      <c r="L1618" s="308"/>
      <c r="M1618" s="308"/>
      <c r="N1618" s="308"/>
      <c r="O1618" s="308"/>
      <c r="P1618" s="308"/>
      <c r="Q1618" s="308"/>
      <c r="R1618" s="292">
        <f t="shared" si="1406"/>
        <v>0</v>
      </c>
      <c r="S1618" s="308"/>
      <c r="T1618" s="308"/>
      <c r="U1618" s="308"/>
      <c r="V1618" s="308"/>
      <c r="W1618" s="308"/>
      <c r="X1618" s="308"/>
      <c r="Y1618" s="308"/>
      <c r="Z1618" s="308"/>
      <c r="AA1618" s="309">
        <f t="shared" si="1407"/>
        <v>0</v>
      </c>
      <c r="AB1618" s="309">
        <f t="shared" si="1408"/>
        <v>0</v>
      </c>
      <c r="AC1618" s="37" t="e">
        <f t="shared" si="1409"/>
        <v>#DIV/0!</v>
      </c>
    </row>
    <row r="1619" spans="1:29" hidden="1" x14ac:dyDescent="0.2">
      <c r="B1619" s="97" t="s">
        <v>1850</v>
      </c>
      <c r="C1619" s="98" t="s">
        <v>1773</v>
      </c>
      <c r="D1619" s="308">
        <v>0</v>
      </c>
      <c r="E1619" s="291">
        <f>SUM('ADICIONES  2018'!C1619:K1619)</f>
        <v>0</v>
      </c>
      <c r="F1619" s="308"/>
      <c r="G1619" s="308"/>
      <c r="H1619" s="308"/>
      <c r="I1619" s="308"/>
      <c r="J1619" s="308"/>
      <c r="K1619" s="292">
        <f t="shared" si="1405"/>
        <v>0</v>
      </c>
      <c r="L1619" s="308"/>
      <c r="M1619" s="308"/>
      <c r="N1619" s="308"/>
      <c r="O1619" s="308"/>
      <c r="P1619" s="308"/>
      <c r="Q1619" s="308"/>
      <c r="R1619" s="292">
        <f t="shared" si="1406"/>
        <v>0</v>
      </c>
      <c r="S1619" s="308"/>
      <c r="T1619" s="308"/>
      <c r="U1619" s="308"/>
      <c r="V1619" s="308"/>
      <c r="W1619" s="308"/>
      <c r="X1619" s="308"/>
      <c r="Y1619" s="308"/>
      <c r="Z1619" s="308"/>
      <c r="AA1619" s="309">
        <f t="shared" si="1407"/>
        <v>0</v>
      </c>
      <c r="AB1619" s="309">
        <f t="shared" si="1408"/>
        <v>0</v>
      </c>
      <c r="AC1619" s="37" t="e">
        <f t="shared" si="1409"/>
        <v>#DIV/0!</v>
      </c>
    </row>
    <row r="1620" spans="1:29" hidden="1" x14ac:dyDescent="0.2">
      <c r="B1620" s="97" t="s">
        <v>1850</v>
      </c>
      <c r="C1620" s="98" t="s">
        <v>1773</v>
      </c>
      <c r="D1620" s="308">
        <v>0</v>
      </c>
      <c r="E1620" s="291">
        <f>SUM('ADICIONES  2018'!C1620:K1620)</f>
        <v>0</v>
      </c>
      <c r="F1620" s="308"/>
      <c r="G1620" s="308"/>
      <c r="H1620" s="308"/>
      <c r="I1620" s="308"/>
      <c r="J1620" s="308"/>
      <c r="K1620" s="292">
        <f t="shared" ref="K1620:K1667" si="1410">+D1620+E1620-F1620+G1620-H1620</f>
        <v>0</v>
      </c>
      <c r="L1620" s="308"/>
      <c r="M1620" s="308"/>
      <c r="N1620" s="308"/>
      <c r="O1620" s="308"/>
      <c r="P1620" s="308"/>
      <c r="Q1620" s="308"/>
      <c r="R1620" s="292">
        <f t="shared" si="1406"/>
        <v>0</v>
      </c>
      <c r="S1620" s="308"/>
      <c r="T1620" s="308"/>
      <c r="U1620" s="308"/>
      <c r="V1620" s="308"/>
      <c r="W1620" s="308"/>
      <c r="X1620" s="308"/>
      <c r="Y1620" s="308"/>
      <c r="Z1620" s="308"/>
      <c r="AA1620" s="309">
        <f t="shared" si="1407"/>
        <v>0</v>
      </c>
      <c r="AB1620" s="309">
        <f t="shared" si="1408"/>
        <v>0</v>
      </c>
      <c r="AC1620" s="37" t="e">
        <f t="shared" si="1409"/>
        <v>#DIV/0!</v>
      </c>
    </row>
    <row r="1621" spans="1:29" hidden="1" x14ac:dyDescent="0.2">
      <c r="B1621" s="97" t="s">
        <v>1850</v>
      </c>
      <c r="C1621" s="98" t="s">
        <v>1773</v>
      </c>
      <c r="D1621" s="308">
        <v>0</v>
      </c>
      <c r="E1621" s="291">
        <f>SUM('ADICIONES  2018'!C1621:K1621)</f>
        <v>0</v>
      </c>
      <c r="F1621" s="308"/>
      <c r="G1621" s="308"/>
      <c r="H1621" s="308"/>
      <c r="I1621" s="308"/>
      <c r="J1621" s="308"/>
      <c r="K1621" s="292">
        <f t="shared" si="1410"/>
        <v>0</v>
      </c>
      <c r="L1621" s="308"/>
      <c r="M1621" s="308"/>
      <c r="N1621" s="308"/>
      <c r="O1621" s="308"/>
      <c r="P1621" s="308"/>
      <c r="Q1621" s="308"/>
      <c r="R1621" s="292">
        <f t="shared" si="1406"/>
        <v>0</v>
      </c>
      <c r="S1621" s="308"/>
      <c r="T1621" s="308"/>
      <c r="U1621" s="308"/>
      <c r="V1621" s="308"/>
      <c r="W1621" s="308"/>
      <c r="X1621" s="308"/>
      <c r="Y1621" s="308"/>
      <c r="Z1621" s="308"/>
      <c r="AA1621" s="309">
        <f t="shared" si="1407"/>
        <v>0</v>
      </c>
      <c r="AB1621" s="309">
        <f t="shared" si="1408"/>
        <v>0</v>
      </c>
      <c r="AC1621" s="37" t="e">
        <f t="shared" si="1409"/>
        <v>#DIV/0!</v>
      </c>
    </row>
    <row r="1622" spans="1:29" hidden="1" x14ac:dyDescent="0.2">
      <c r="B1622" s="97" t="s">
        <v>1850</v>
      </c>
      <c r="C1622" s="98" t="s">
        <v>1773</v>
      </c>
      <c r="D1622" s="308">
        <v>0</v>
      </c>
      <c r="E1622" s="291">
        <f>SUM('ADICIONES  2018'!C1622:K1622)</f>
        <v>0</v>
      </c>
      <c r="F1622" s="308"/>
      <c r="G1622" s="308"/>
      <c r="H1622" s="308"/>
      <c r="I1622" s="308"/>
      <c r="J1622" s="308"/>
      <c r="K1622" s="292">
        <f t="shared" si="1410"/>
        <v>0</v>
      </c>
      <c r="L1622" s="308"/>
      <c r="M1622" s="308"/>
      <c r="N1622" s="308"/>
      <c r="O1622" s="308"/>
      <c r="P1622" s="308"/>
      <c r="Q1622" s="308"/>
      <c r="R1622" s="292">
        <f t="shared" si="1406"/>
        <v>0</v>
      </c>
      <c r="S1622" s="308"/>
      <c r="T1622" s="308"/>
      <c r="U1622" s="308"/>
      <c r="V1622" s="308"/>
      <c r="W1622" s="308"/>
      <c r="X1622" s="308"/>
      <c r="Y1622" s="308"/>
      <c r="Z1622" s="308"/>
      <c r="AA1622" s="309">
        <f t="shared" si="1407"/>
        <v>0</v>
      </c>
      <c r="AB1622" s="309">
        <f t="shared" si="1408"/>
        <v>0</v>
      </c>
      <c r="AC1622" s="37" t="e">
        <f t="shared" si="1409"/>
        <v>#DIV/0!</v>
      </c>
    </row>
    <row r="1623" spans="1:29" hidden="1" x14ac:dyDescent="0.2">
      <c r="B1623" s="97" t="s">
        <v>1850</v>
      </c>
      <c r="C1623" s="98" t="s">
        <v>1773</v>
      </c>
      <c r="D1623" s="308">
        <v>0</v>
      </c>
      <c r="E1623" s="291">
        <f>SUM('ADICIONES  2018'!C1623:K1623)</f>
        <v>0</v>
      </c>
      <c r="F1623" s="308"/>
      <c r="G1623" s="308"/>
      <c r="H1623" s="308"/>
      <c r="I1623" s="308"/>
      <c r="J1623" s="308"/>
      <c r="K1623" s="292">
        <f t="shared" si="1410"/>
        <v>0</v>
      </c>
      <c r="L1623" s="308"/>
      <c r="M1623" s="308"/>
      <c r="N1623" s="308"/>
      <c r="O1623" s="308"/>
      <c r="P1623" s="308"/>
      <c r="Q1623" s="308"/>
      <c r="R1623" s="292">
        <f t="shared" si="1406"/>
        <v>0</v>
      </c>
      <c r="S1623" s="308"/>
      <c r="T1623" s="308"/>
      <c r="U1623" s="308"/>
      <c r="V1623" s="308"/>
      <c r="W1623" s="308"/>
      <c r="X1623" s="308"/>
      <c r="Y1623" s="308"/>
      <c r="Z1623" s="308"/>
      <c r="AA1623" s="309">
        <f t="shared" si="1407"/>
        <v>0</v>
      </c>
      <c r="AB1623" s="309">
        <f t="shared" si="1408"/>
        <v>0</v>
      </c>
      <c r="AC1623" s="37" t="e">
        <f t="shared" si="1409"/>
        <v>#DIV/0!</v>
      </c>
    </row>
    <row r="1624" spans="1:29" hidden="1" x14ac:dyDescent="0.2">
      <c r="B1624" s="97" t="s">
        <v>1850</v>
      </c>
      <c r="C1624" s="98" t="s">
        <v>1773</v>
      </c>
      <c r="D1624" s="308">
        <v>0</v>
      </c>
      <c r="E1624" s="291">
        <f>SUM('ADICIONES  2018'!C1624:K1624)</f>
        <v>0</v>
      </c>
      <c r="F1624" s="308"/>
      <c r="G1624" s="308"/>
      <c r="H1624" s="308"/>
      <c r="I1624" s="308"/>
      <c r="J1624" s="308"/>
      <c r="K1624" s="292">
        <f t="shared" si="1410"/>
        <v>0</v>
      </c>
      <c r="L1624" s="308"/>
      <c r="M1624" s="308"/>
      <c r="N1624" s="308"/>
      <c r="O1624" s="308"/>
      <c r="P1624" s="308"/>
      <c r="Q1624" s="308"/>
      <c r="R1624" s="292">
        <f t="shared" si="1406"/>
        <v>0</v>
      </c>
      <c r="S1624" s="308"/>
      <c r="T1624" s="308"/>
      <c r="U1624" s="308"/>
      <c r="V1624" s="308"/>
      <c r="W1624" s="308"/>
      <c r="X1624" s="308"/>
      <c r="Y1624" s="308"/>
      <c r="Z1624" s="308"/>
      <c r="AA1624" s="309">
        <f t="shared" si="1407"/>
        <v>0</v>
      </c>
      <c r="AB1624" s="309">
        <f t="shared" si="1408"/>
        <v>0</v>
      </c>
      <c r="AC1624" s="37" t="e">
        <f t="shared" si="1409"/>
        <v>#DIV/0!</v>
      </c>
    </row>
    <row r="1625" spans="1:29" hidden="1" x14ac:dyDescent="0.2">
      <c r="B1625" s="97" t="s">
        <v>1850</v>
      </c>
      <c r="C1625" s="98" t="s">
        <v>1773</v>
      </c>
      <c r="D1625" s="308">
        <v>0</v>
      </c>
      <c r="E1625" s="291">
        <f>SUM('ADICIONES  2018'!C1625:K1625)</f>
        <v>0</v>
      </c>
      <c r="F1625" s="308"/>
      <c r="G1625" s="308"/>
      <c r="H1625" s="308"/>
      <c r="I1625" s="308"/>
      <c r="J1625" s="308"/>
      <c r="K1625" s="292">
        <f t="shared" si="1410"/>
        <v>0</v>
      </c>
      <c r="L1625" s="308"/>
      <c r="M1625" s="308"/>
      <c r="N1625" s="308"/>
      <c r="O1625" s="308"/>
      <c r="P1625" s="308"/>
      <c r="Q1625" s="308"/>
      <c r="R1625" s="292">
        <f t="shared" si="1406"/>
        <v>0</v>
      </c>
      <c r="S1625" s="308"/>
      <c r="T1625" s="308"/>
      <c r="U1625" s="308"/>
      <c r="V1625" s="308"/>
      <c r="W1625" s="308"/>
      <c r="X1625" s="308"/>
      <c r="Y1625" s="308"/>
      <c r="Z1625" s="308"/>
      <c r="AA1625" s="309">
        <f t="shared" si="1407"/>
        <v>0</v>
      </c>
      <c r="AB1625" s="309">
        <f t="shared" si="1408"/>
        <v>0</v>
      </c>
      <c r="AC1625" s="37" t="e">
        <f t="shared" si="1409"/>
        <v>#DIV/0!</v>
      </c>
    </row>
    <row r="1626" spans="1:29" hidden="1" x14ac:dyDescent="0.2">
      <c r="B1626" s="97" t="s">
        <v>1850</v>
      </c>
      <c r="C1626" s="98" t="s">
        <v>1773</v>
      </c>
      <c r="D1626" s="308">
        <v>0</v>
      </c>
      <c r="E1626" s="291">
        <f>SUM('ADICIONES  2018'!C1626:K1626)</f>
        <v>0</v>
      </c>
      <c r="F1626" s="308"/>
      <c r="G1626" s="308"/>
      <c r="H1626" s="308"/>
      <c r="I1626" s="308"/>
      <c r="J1626" s="308"/>
      <c r="K1626" s="292">
        <f t="shared" si="1410"/>
        <v>0</v>
      </c>
      <c r="L1626" s="308"/>
      <c r="M1626" s="308"/>
      <c r="N1626" s="308"/>
      <c r="O1626" s="308"/>
      <c r="P1626" s="308"/>
      <c r="Q1626" s="308"/>
      <c r="R1626" s="292">
        <f t="shared" si="1406"/>
        <v>0</v>
      </c>
      <c r="S1626" s="308"/>
      <c r="T1626" s="308"/>
      <c r="U1626" s="308"/>
      <c r="V1626" s="308"/>
      <c r="W1626" s="308"/>
      <c r="X1626" s="308"/>
      <c r="Y1626" s="308"/>
      <c r="Z1626" s="308"/>
      <c r="AA1626" s="309">
        <f t="shared" si="1407"/>
        <v>0</v>
      </c>
      <c r="AB1626" s="309">
        <f t="shared" si="1408"/>
        <v>0</v>
      </c>
      <c r="AC1626" s="37" t="e">
        <f t="shared" si="1409"/>
        <v>#DIV/0!</v>
      </c>
    </row>
    <row r="1627" spans="1:29" hidden="1" x14ac:dyDescent="0.2">
      <c r="B1627" s="97" t="s">
        <v>1850</v>
      </c>
      <c r="C1627" s="98" t="s">
        <v>1773</v>
      </c>
      <c r="D1627" s="308">
        <v>0</v>
      </c>
      <c r="E1627" s="291">
        <f>SUM('ADICIONES  2018'!C1627:K1627)</f>
        <v>0</v>
      </c>
      <c r="F1627" s="308"/>
      <c r="G1627" s="308"/>
      <c r="H1627" s="308"/>
      <c r="I1627" s="308"/>
      <c r="J1627" s="308"/>
      <c r="K1627" s="292">
        <f t="shared" si="1410"/>
        <v>0</v>
      </c>
      <c r="L1627" s="308"/>
      <c r="M1627" s="308"/>
      <c r="N1627" s="308"/>
      <c r="O1627" s="308"/>
      <c r="P1627" s="308"/>
      <c r="Q1627" s="308"/>
      <c r="R1627" s="292">
        <f t="shared" si="1406"/>
        <v>0</v>
      </c>
      <c r="S1627" s="308"/>
      <c r="T1627" s="308"/>
      <c r="U1627" s="308"/>
      <c r="V1627" s="308"/>
      <c r="W1627" s="308"/>
      <c r="X1627" s="308"/>
      <c r="Y1627" s="308"/>
      <c r="Z1627" s="308"/>
      <c r="AA1627" s="309">
        <f t="shared" si="1407"/>
        <v>0</v>
      </c>
      <c r="AB1627" s="309">
        <f t="shared" si="1408"/>
        <v>0</v>
      </c>
      <c r="AC1627" s="37" t="e">
        <f t="shared" si="1409"/>
        <v>#DIV/0!</v>
      </c>
    </row>
    <row r="1628" spans="1:29" hidden="1" x14ac:dyDescent="0.2">
      <c r="B1628" s="97" t="s">
        <v>1850</v>
      </c>
      <c r="C1628" s="98" t="s">
        <v>1773</v>
      </c>
      <c r="D1628" s="308">
        <v>0</v>
      </c>
      <c r="E1628" s="291">
        <f>SUM('ADICIONES  2018'!C1628:K1628)</f>
        <v>0</v>
      </c>
      <c r="F1628" s="308"/>
      <c r="G1628" s="308"/>
      <c r="H1628" s="308"/>
      <c r="I1628" s="308"/>
      <c r="J1628" s="308"/>
      <c r="K1628" s="292">
        <f t="shared" si="1410"/>
        <v>0</v>
      </c>
      <c r="L1628" s="308"/>
      <c r="M1628" s="308"/>
      <c r="N1628" s="308"/>
      <c r="O1628" s="308"/>
      <c r="P1628" s="308"/>
      <c r="Q1628" s="308"/>
      <c r="R1628" s="292">
        <f t="shared" si="1406"/>
        <v>0</v>
      </c>
      <c r="S1628" s="308"/>
      <c r="T1628" s="308"/>
      <c r="U1628" s="308"/>
      <c r="V1628" s="308"/>
      <c r="W1628" s="308"/>
      <c r="X1628" s="308"/>
      <c r="Y1628" s="308"/>
      <c r="Z1628" s="308"/>
      <c r="AA1628" s="309">
        <f t="shared" si="1407"/>
        <v>0</v>
      </c>
      <c r="AB1628" s="309">
        <f t="shared" si="1408"/>
        <v>0</v>
      </c>
      <c r="AC1628" s="37" t="e">
        <f t="shared" si="1409"/>
        <v>#DIV/0!</v>
      </c>
    </row>
    <row r="1629" spans="1:29" s="79" customFormat="1" ht="31.5" hidden="1" x14ac:dyDescent="0.2">
      <c r="A1629" s="412"/>
      <c r="B1629" s="111" t="s">
        <v>1851</v>
      </c>
      <c r="C1629" s="107" t="s">
        <v>199</v>
      </c>
      <c r="D1629" s="307">
        <f>SUM(D1630:D1631)</f>
        <v>0</v>
      </c>
      <c r="E1629" s="106">
        <f>SUM('ADICIONES  2018'!C1629:K1629)</f>
        <v>0</v>
      </c>
      <c r="F1629" s="307">
        <f t="shared" ref="F1629" si="1411">SUM(F1630:F1631)</f>
        <v>0</v>
      </c>
      <c r="G1629" s="307">
        <f t="shared" ref="G1629:J1629" si="1412">SUM(G1630:G1631)</f>
        <v>0</v>
      </c>
      <c r="H1629" s="307">
        <f t="shared" si="1412"/>
        <v>0</v>
      </c>
      <c r="I1629" s="307">
        <f t="shared" si="1412"/>
        <v>0</v>
      </c>
      <c r="J1629" s="307">
        <f t="shared" si="1412"/>
        <v>0</v>
      </c>
      <c r="K1629" s="290">
        <f t="shared" si="1410"/>
        <v>0</v>
      </c>
      <c r="L1629" s="307">
        <f t="shared" ref="L1629:Q1629" si="1413">SUM(L1630:L1631)</f>
        <v>0</v>
      </c>
      <c r="M1629" s="307">
        <f t="shared" si="1413"/>
        <v>0</v>
      </c>
      <c r="N1629" s="307">
        <f t="shared" si="1413"/>
        <v>0</v>
      </c>
      <c r="O1629" s="307">
        <f t="shared" si="1413"/>
        <v>0</v>
      </c>
      <c r="P1629" s="307">
        <f t="shared" si="1413"/>
        <v>0</v>
      </c>
      <c r="Q1629" s="307">
        <f t="shared" si="1413"/>
        <v>0</v>
      </c>
      <c r="R1629" s="290">
        <f t="shared" si="1406"/>
        <v>0</v>
      </c>
      <c r="S1629" s="307">
        <f t="shared" ref="S1629:Z1629" si="1414">SUM(S1630:S1631)</f>
        <v>0</v>
      </c>
      <c r="T1629" s="307">
        <f t="shared" si="1414"/>
        <v>0</v>
      </c>
      <c r="U1629" s="307">
        <f t="shared" si="1414"/>
        <v>0</v>
      </c>
      <c r="V1629" s="307">
        <f t="shared" si="1414"/>
        <v>0</v>
      </c>
      <c r="W1629" s="307">
        <f t="shared" si="1414"/>
        <v>0</v>
      </c>
      <c r="X1629" s="307">
        <f t="shared" si="1414"/>
        <v>0</v>
      </c>
      <c r="Y1629" s="307">
        <f t="shared" si="1414"/>
        <v>0</v>
      </c>
      <c r="Z1629" s="307">
        <f t="shared" si="1414"/>
        <v>0</v>
      </c>
      <c r="AA1629" s="306">
        <f t="shared" si="1407"/>
        <v>0</v>
      </c>
      <c r="AB1629" s="306">
        <f t="shared" si="1408"/>
        <v>0</v>
      </c>
      <c r="AC1629" s="105" t="e">
        <f t="shared" si="1409"/>
        <v>#DIV/0!</v>
      </c>
    </row>
    <row r="1630" spans="1:29" hidden="1" x14ac:dyDescent="0.2">
      <c r="B1630" s="97" t="s">
        <v>1852</v>
      </c>
      <c r="C1630" s="98" t="s">
        <v>1773</v>
      </c>
      <c r="D1630" s="308">
        <v>0</v>
      </c>
      <c r="E1630" s="291">
        <f>SUM('ADICIONES  2018'!C1630:K1630)</f>
        <v>0</v>
      </c>
      <c r="F1630" s="308"/>
      <c r="G1630" s="308"/>
      <c r="H1630" s="308"/>
      <c r="I1630" s="308"/>
      <c r="J1630" s="308"/>
      <c r="K1630" s="292">
        <f t="shared" si="1410"/>
        <v>0</v>
      </c>
      <c r="L1630" s="308"/>
      <c r="M1630" s="308"/>
      <c r="N1630" s="308"/>
      <c r="O1630" s="308"/>
      <c r="P1630" s="308"/>
      <c r="Q1630" s="308"/>
      <c r="R1630" s="292">
        <f t="shared" si="1406"/>
        <v>0</v>
      </c>
      <c r="S1630" s="308"/>
      <c r="T1630" s="308"/>
      <c r="U1630" s="308"/>
      <c r="V1630" s="308"/>
      <c r="W1630" s="308"/>
      <c r="X1630" s="308"/>
      <c r="Y1630" s="308"/>
      <c r="Z1630" s="308"/>
      <c r="AA1630" s="309">
        <f t="shared" si="1407"/>
        <v>0</v>
      </c>
      <c r="AB1630" s="309">
        <f t="shared" si="1408"/>
        <v>0</v>
      </c>
      <c r="AC1630" s="37" t="e">
        <f t="shared" si="1409"/>
        <v>#DIV/0!</v>
      </c>
    </row>
    <row r="1631" spans="1:29" hidden="1" x14ac:dyDescent="0.2">
      <c r="B1631" s="97" t="s">
        <v>1852</v>
      </c>
      <c r="C1631" s="98" t="s">
        <v>1773</v>
      </c>
      <c r="D1631" s="308">
        <v>0</v>
      </c>
      <c r="E1631" s="291">
        <f>SUM('ADICIONES  2018'!C1631:K1631)</f>
        <v>0</v>
      </c>
      <c r="F1631" s="308"/>
      <c r="G1631" s="308"/>
      <c r="H1631" s="308"/>
      <c r="I1631" s="308"/>
      <c r="J1631" s="308"/>
      <c r="K1631" s="292">
        <f t="shared" si="1410"/>
        <v>0</v>
      </c>
      <c r="L1631" s="308"/>
      <c r="M1631" s="308"/>
      <c r="N1631" s="308"/>
      <c r="O1631" s="308"/>
      <c r="P1631" s="308"/>
      <c r="Q1631" s="308"/>
      <c r="R1631" s="292">
        <f t="shared" si="1406"/>
        <v>0</v>
      </c>
      <c r="S1631" s="308"/>
      <c r="T1631" s="308"/>
      <c r="U1631" s="308"/>
      <c r="V1631" s="308"/>
      <c r="W1631" s="308"/>
      <c r="X1631" s="308"/>
      <c r="Y1631" s="308"/>
      <c r="Z1631" s="308"/>
      <c r="AA1631" s="309">
        <f t="shared" si="1407"/>
        <v>0</v>
      </c>
      <c r="AB1631" s="309">
        <f t="shared" si="1408"/>
        <v>0</v>
      </c>
      <c r="AC1631" s="37" t="e">
        <f t="shared" si="1409"/>
        <v>#DIV/0!</v>
      </c>
    </row>
    <row r="1632" spans="1:29" s="79" customFormat="1" ht="31.5" hidden="1" x14ac:dyDescent="0.2">
      <c r="A1632" s="412"/>
      <c r="B1632" s="111" t="s">
        <v>1853</v>
      </c>
      <c r="C1632" s="107" t="s">
        <v>1854</v>
      </c>
      <c r="D1632" s="307">
        <f>SUM(D1633:D1636)</f>
        <v>0</v>
      </c>
      <c r="E1632" s="106">
        <f>SUM('ADICIONES  2018'!C1632:K1632)</f>
        <v>0</v>
      </c>
      <c r="F1632" s="307">
        <f t="shared" ref="F1632" si="1415">SUM(F1633:F1636)</f>
        <v>0</v>
      </c>
      <c r="G1632" s="307">
        <f t="shared" ref="G1632:J1632" si="1416">SUM(G1633:G1636)</f>
        <v>0</v>
      </c>
      <c r="H1632" s="307">
        <f t="shared" si="1416"/>
        <v>0</v>
      </c>
      <c r="I1632" s="307">
        <f t="shared" si="1416"/>
        <v>0</v>
      </c>
      <c r="J1632" s="307">
        <f t="shared" si="1416"/>
        <v>0</v>
      </c>
      <c r="K1632" s="290">
        <f t="shared" si="1410"/>
        <v>0</v>
      </c>
      <c r="L1632" s="307">
        <f t="shared" ref="L1632:Q1632" si="1417">SUM(L1633:L1636)</f>
        <v>0</v>
      </c>
      <c r="M1632" s="307">
        <f t="shared" si="1417"/>
        <v>0</v>
      </c>
      <c r="N1632" s="307">
        <f t="shared" si="1417"/>
        <v>0</v>
      </c>
      <c r="O1632" s="307">
        <f t="shared" si="1417"/>
        <v>0</v>
      </c>
      <c r="P1632" s="307">
        <f t="shared" si="1417"/>
        <v>0</v>
      </c>
      <c r="Q1632" s="307">
        <f t="shared" si="1417"/>
        <v>0</v>
      </c>
      <c r="R1632" s="290">
        <f t="shared" si="1406"/>
        <v>0</v>
      </c>
      <c r="S1632" s="307">
        <f t="shared" ref="S1632:Z1632" si="1418">SUM(S1633:S1636)</f>
        <v>0</v>
      </c>
      <c r="T1632" s="307">
        <f t="shared" si="1418"/>
        <v>0</v>
      </c>
      <c r="U1632" s="307">
        <f t="shared" si="1418"/>
        <v>0</v>
      </c>
      <c r="V1632" s="307">
        <f t="shared" si="1418"/>
        <v>0</v>
      </c>
      <c r="W1632" s="307">
        <f t="shared" si="1418"/>
        <v>0</v>
      </c>
      <c r="X1632" s="307">
        <f t="shared" si="1418"/>
        <v>0</v>
      </c>
      <c r="Y1632" s="307">
        <f t="shared" si="1418"/>
        <v>0</v>
      </c>
      <c r="Z1632" s="307">
        <f t="shared" si="1418"/>
        <v>0</v>
      </c>
      <c r="AA1632" s="306">
        <f t="shared" si="1407"/>
        <v>0</v>
      </c>
      <c r="AB1632" s="306">
        <f t="shared" si="1408"/>
        <v>0</v>
      </c>
      <c r="AC1632" s="105" t="e">
        <f t="shared" si="1409"/>
        <v>#DIV/0!</v>
      </c>
    </row>
    <row r="1633" spans="1:29" ht="28.5" hidden="1" x14ac:dyDescent="0.2">
      <c r="B1633" s="97" t="s">
        <v>1855</v>
      </c>
      <c r="C1633" s="98" t="s">
        <v>1843</v>
      </c>
      <c r="D1633" s="308">
        <v>0</v>
      </c>
      <c r="E1633" s="291">
        <f>SUM('ADICIONES  2018'!C1633:K1633)</f>
        <v>0</v>
      </c>
      <c r="F1633" s="308"/>
      <c r="G1633" s="308"/>
      <c r="H1633" s="308"/>
      <c r="I1633" s="308"/>
      <c r="J1633" s="308"/>
      <c r="K1633" s="292">
        <f t="shared" si="1410"/>
        <v>0</v>
      </c>
      <c r="L1633" s="308"/>
      <c r="M1633" s="308"/>
      <c r="N1633" s="308"/>
      <c r="O1633" s="308"/>
      <c r="P1633" s="308"/>
      <c r="Q1633" s="308"/>
      <c r="R1633" s="292">
        <f t="shared" si="1406"/>
        <v>0</v>
      </c>
      <c r="S1633" s="308"/>
      <c r="T1633" s="308"/>
      <c r="U1633" s="308"/>
      <c r="V1633" s="308"/>
      <c r="W1633" s="308"/>
      <c r="X1633" s="308"/>
      <c r="Y1633" s="308"/>
      <c r="Z1633" s="308"/>
      <c r="AA1633" s="309">
        <f t="shared" si="1407"/>
        <v>0</v>
      </c>
      <c r="AB1633" s="309">
        <f t="shared" si="1408"/>
        <v>0</v>
      </c>
      <c r="AC1633" s="37" t="e">
        <f t="shared" si="1409"/>
        <v>#DIV/0!</v>
      </c>
    </row>
    <row r="1634" spans="1:29" ht="28.5" hidden="1" x14ac:dyDescent="0.2">
      <c r="B1634" s="97" t="s">
        <v>1855</v>
      </c>
      <c r="C1634" s="98" t="s">
        <v>1843</v>
      </c>
      <c r="D1634" s="308">
        <v>0</v>
      </c>
      <c r="E1634" s="291">
        <f>SUM('ADICIONES  2018'!C1634:K1634)</f>
        <v>0</v>
      </c>
      <c r="F1634" s="308"/>
      <c r="G1634" s="308"/>
      <c r="H1634" s="308"/>
      <c r="I1634" s="308"/>
      <c r="J1634" s="308"/>
      <c r="K1634" s="292">
        <f t="shared" si="1410"/>
        <v>0</v>
      </c>
      <c r="L1634" s="308"/>
      <c r="M1634" s="308"/>
      <c r="N1634" s="308"/>
      <c r="O1634" s="308"/>
      <c r="P1634" s="308"/>
      <c r="Q1634" s="308"/>
      <c r="R1634" s="292">
        <f t="shared" si="1406"/>
        <v>0</v>
      </c>
      <c r="S1634" s="308"/>
      <c r="T1634" s="308"/>
      <c r="U1634" s="308"/>
      <c r="V1634" s="308"/>
      <c r="W1634" s="308"/>
      <c r="X1634" s="308"/>
      <c r="Y1634" s="308"/>
      <c r="Z1634" s="308"/>
      <c r="AA1634" s="309">
        <f t="shared" si="1407"/>
        <v>0</v>
      </c>
      <c r="AB1634" s="309">
        <f t="shared" si="1408"/>
        <v>0</v>
      </c>
      <c r="AC1634" s="37" t="e">
        <f t="shared" si="1409"/>
        <v>#DIV/0!</v>
      </c>
    </row>
    <row r="1635" spans="1:29" ht="28.5" hidden="1" x14ac:dyDescent="0.2">
      <c r="B1635" s="97" t="s">
        <v>1856</v>
      </c>
      <c r="C1635" s="98" t="s">
        <v>1845</v>
      </c>
      <c r="D1635" s="308">
        <v>0</v>
      </c>
      <c r="E1635" s="291">
        <f>SUM('ADICIONES  2018'!C1635:K1635)</f>
        <v>0</v>
      </c>
      <c r="F1635" s="308"/>
      <c r="G1635" s="308"/>
      <c r="H1635" s="308"/>
      <c r="I1635" s="308"/>
      <c r="J1635" s="308"/>
      <c r="K1635" s="292">
        <f t="shared" si="1410"/>
        <v>0</v>
      </c>
      <c r="L1635" s="308"/>
      <c r="M1635" s="308"/>
      <c r="N1635" s="308"/>
      <c r="O1635" s="308"/>
      <c r="P1635" s="308"/>
      <c r="Q1635" s="308"/>
      <c r="R1635" s="292">
        <f t="shared" si="1406"/>
        <v>0</v>
      </c>
      <c r="S1635" s="308"/>
      <c r="T1635" s="308"/>
      <c r="U1635" s="308"/>
      <c r="V1635" s="308"/>
      <c r="W1635" s="308"/>
      <c r="X1635" s="308"/>
      <c r="Y1635" s="308"/>
      <c r="Z1635" s="308"/>
      <c r="AA1635" s="309">
        <f t="shared" si="1407"/>
        <v>0</v>
      </c>
      <c r="AB1635" s="309">
        <f t="shared" si="1408"/>
        <v>0</v>
      </c>
      <c r="AC1635" s="37" t="e">
        <f t="shared" si="1409"/>
        <v>#DIV/0!</v>
      </c>
    </row>
    <row r="1636" spans="1:29" ht="28.5" hidden="1" x14ac:dyDescent="0.2">
      <c r="B1636" s="97" t="s">
        <v>1856</v>
      </c>
      <c r="C1636" s="98" t="s">
        <v>1857</v>
      </c>
      <c r="D1636" s="308">
        <v>0</v>
      </c>
      <c r="E1636" s="291">
        <f>SUM('ADICIONES  2018'!C1636:K1636)</f>
        <v>0</v>
      </c>
      <c r="F1636" s="308"/>
      <c r="G1636" s="308"/>
      <c r="H1636" s="308"/>
      <c r="I1636" s="308"/>
      <c r="J1636" s="308"/>
      <c r="K1636" s="292">
        <f t="shared" si="1410"/>
        <v>0</v>
      </c>
      <c r="L1636" s="308"/>
      <c r="M1636" s="308"/>
      <c r="N1636" s="308"/>
      <c r="O1636" s="308"/>
      <c r="P1636" s="308"/>
      <c r="Q1636" s="308"/>
      <c r="R1636" s="292">
        <f t="shared" si="1406"/>
        <v>0</v>
      </c>
      <c r="S1636" s="308"/>
      <c r="T1636" s="308"/>
      <c r="U1636" s="308"/>
      <c r="V1636" s="308"/>
      <c r="W1636" s="308"/>
      <c r="X1636" s="308"/>
      <c r="Y1636" s="308"/>
      <c r="Z1636" s="308"/>
      <c r="AA1636" s="309">
        <f t="shared" si="1407"/>
        <v>0</v>
      </c>
      <c r="AB1636" s="309">
        <f t="shared" si="1408"/>
        <v>0</v>
      </c>
      <c r="AC1636" s="37" t="e">
        <f t="shared" si="1409"/>
        <v>#DIV/0!</v>
      </c>
    </row>
    <row r="1637" spans="1:29" s="79" customFormat="1" ht="31.5" hidden="1" x14ac:dyDescent="0.2">
      <c r="A1637" s="412"/>
      <c r="B1637" s="111" t="s">
        <v>1858</v>
      </c>
      <c r="C1637" s="107" t="s">
        <v>199</v>
      </c>
      <c r="D1637" s="307">
        <f>SUM(D1638:D1639)</f>
        <v>0</v>
      </c>
      <c r="E1637" s="106">
        <f>SUM('ADICIONES  2018'!C1637:K1637)</f>
        <v>0</v>
      </c>
      <c r="F1637" s="307">
        <f t="shared" ref="F1637" si="1419">SUM(F1638:F1639)</f>
        <v>0</v>
      </c>
      <c r="G1637" s="307">
        <f t="shared" ref="G1637:J1637" si="1420">SUM(G1638:G1639)</f>
        <v>0</v>
      </c>
      <c r="H1637" s="307">
        <f t="shared" si="1420"/>
        <v>0</v>
      </c>
      <c r="I1637" s="307">
        <f t="shared" si="1420"/>
        <v>0</v>
      </c>
      <c r="J1637" s="307">
        <f t="shared" si="1420"/>
        <v>0</v>
      </c>
      <c r="K1637" s="290">
        <f t="shared" si="1410"/>
        <v>0</v>
      </c>
      <c r="L1637" s="307">
        <f t="shared" ref="L1637:Q1637" si="1421">SUM(L1638:L1639)</f>
        <v>0</v>
      </c>
      <c r="M1637" s="307">
        <f t="shared" si="1421"/>
        <v>0</v>
      </c>
      <c r="N1637" s="307">
        <f t="shared" si="1421"/>
        <v>0</v>
      </c>
      <c r="O1637" s="307">
        <f t="shared" si="1421"/>
        <v>0</v>
      </c>
      <c r="P1637" s="307">
        <f t="shared" si="1421"/>
        <v>0</v>
      </c>
      <c r="Q1637" s="307">
        <f t="shared" si="1421"/>
        <v>0</v>
      </c>
      <c r="R1637" s="290">
        <f t="shared" si="1406"/>
        <v>0</v>
      </c>
      <c r="S1637" s="307">
        <f t="shared" ref="S1637:Z1637" si="1422">SUM(S1638:S1639)</f>
        <v>0</v>
      </c>
      <c r="T1637" s="307">
        <f t="shared" si="1422"/>
        <v>0</v>
      </c>
      <c r="U1637" s="307">
        <f t="shared" si="1422"/>
        <v>0</v>
      </c>
      <c r="V1637" s="307">
        <f t="shared" si="1422"/>
        <v>0</v>
      </c>
      <c r="W1637" s="307">
        <f t="shared" si="1422"/>
        <v>0</v>
      </c>
      <c r="X1637" s="307">
        <f t="shared" si="1422"/>
        <v>0</v>
      </c>
      <c r="Y1637" s="307">
        <f t="shared" si="1422"/>
        <v>0</v>
      </c>
      <c r="Z1637" s="307">
        <f t="shared" si="1422"/>
        <v>0</v>
      </c>
      <c r="AA1637" s="306">
        <f t="shared" si="1407"/>
        <v>0</v>
      </c>
      <c r="AB1637" s="306">
        <f t="shared" si="1408"/>
        <v>0</v>
      </c>
      <c r="AC1637" s="105" t="e">
        <f t="shared" si="1409"/>
        <v>#DIV/0!</v>
      </c>
    </row>
    <row r="1638" spans="1:29" hidden="1" x14ac:dyDescent="0.2">
      <c r="B1638" s="97" t="s">
        <v>1859</v>
      </c>
      <c r="C1638" s="98" t="s">
        <v>1797</v>
      </c>
      <c r="D1638" s="308">
        <v>0</v>
      </c>
      <c r="E1638" s="291">
        <f>SUM('ADICIONES  2018'!C1638:K1638)</f>
        <v>0</v>
      </c>
      <c r="F1638" s="308"/>
      <c r="G1638" s="308"/>
      <c r="H1638" s="308"/>
      <c r="I1638" s="308"/>
      <c r="J1638" s="308"/>
      <c r="K1638" s="292">
        <f t="shared" si="1410"/>
        <v>0</v>
      </c>
      <c r="L1638" s="308"/>
      <c r="M1638" s="308"/>
      <c r="N1638" s="308"/>
      <c r="O1638" s="308"/>
      <c r="P1638" s="308"/>
      <c r="Q1638" s="308"/>
      <c r="R1638" s="292">
        <f t="shared" si="1406"/>
        <v>0</v>
      </c>
      <c r="S1638" s="308"/>
      <c r="T1638" s="308"/>
      <c r="U1638" s="308"/>
      <c r="V1638" s="308"/>
      <c r="W1638" s="308"/>
      <c r="X1638" s="308"/>
      <c r="Y1638" s="308"/>
      <c r="Z1638" s="308"/>
      <c r="AA1638" s="309">
        <f t="shared" si="1407"/>
        <v>0</v>
      </c>
      <c r="AB1638" s="309">
        <f t="shared" si="1408"/>
        <v>0</v>
      </c>
      <c r="AC1638" s="37" t="e">
        <f t="shared" si="1409"/>
        <v>#DIV/0!</v>
      </c>
    </row>
    <row r="1639" spans="1:29" hidden="1" x14ac:dyDescent="0.2">
      <c r="B1639" s="97" t="s">
        <v>1859</v>
      </c>
      <c r="C1639" s="98" t="s">
        <v>1797</v>
      </c>
      <c r="D1639" s="308">
        <v>0</v>
      </c>
      <c r="E1639" s="291">
        <f>SUM('ADICIONES  2018'!C1639:K1639)</f>
        <v>0</v>
      </c>
      <c r="F1639" s="308"/>
      <c r="G1639" s="308"/>
      <c r="H1639" s="308"/>
      <c r="I1639" s="308"/>
      <c r="J1639" s="308"/>
      <c r="K1639" s="292">
        <f t="shared" si="1410"/>
        <v>0</v>
      </c>
      <c r="L1639" s="308"/>
      <c r="M1639" s="308"/>
      <c r="N1639" s="308"/>
      <c r="O1639" s="308"/>
      <c r="P1639" s="308"/>
      <c r="Q1639" s="308"/>
      <c r="R1639" s="292">
        <f t="shared" si="1406"/>
        <v>0</v>
      </c>
      <c r="S1639" s="308"/>
      <c r="T1639" s="308"/>
      <c r="U1639" s="308"/>
      <c r="V1639" s="308"/>
      <c r="W1639" s="308"/>
      <c r="X1639" s="308"/>
      <c r="Y1639" s="308"/>
      <c r="Z1639" s="308"/>
      <c r="AA1639" s="309">
        <f t="shared" si="1407"/>
        <v>0</v>
      </c>
      <c r="AB1639" s="309">
        <f t="shared" si="1408"/>
        <v>0</v>
      </c>
      <c r="AC1639" s="37" t="e">
        <f t="shared" si="1409"/>
        <v>#DIV/0!</v>
      </c>
    </row>
    <row r="1640" spans="1:29" s="79" customFormat="1" ht="31.5" hidden="1" x14ac:dyDescent="0.2">
      <c r="A1640" s="412"/>
      <c r="B1640" s="111" t="s">
        <v>1860</v>
      </c>
      <c r="C1640" s="107" t="s">
        <v>1819</v>
      </c>
      <c r="D1640" s="307">
        <f>SUM(D1641:D1643)</f>
        <v>0</v>
      </c>
      <c r="E1640" s="106">
        <f>SUM('ADICIONES  2018'!C1640:K1640)</f>
        <v>0</v>
      </c>
      <c r="F1640" s="307">
        <f t="shared" ref="F1640" si="1423">SUM(F1641:F1643)</f>
        <v>0</v>
      </c>
      <c r="G1640" s="307">
        <f t="shared" ref="G1640:J1640" si="1424">SUM(G1641:G1643)</f>
        <v>0</v>
      </c>
      <c r="H1640" s="307">
        <f t="shared" si="1424"/>
        <v>0</v>
      </c>
      <c r="I1640" s="307">
        <f t="shared" si="1424"/>
        <v>0</v>
      </c>
      <c r="J1640" s="307">
        <f t="shared" si="1424"/>
        <v>0</v>
      </c>
      <c r="K1640" s="290">
        <f t="shared" si="1410"/>
        <v>0</v>
      </c>
      <c r="L1640" s="307">
        <f t="shared" ref="L1640:Q1640" si="1425">SUM(L1641:L1643)</f>
        <v>0</v>
      </c>
      <c r="M1640" s="307">
        <f t="shared" si="1425"/>
        <v>0</v>
      </c>
      <c r="N1640" s="307">
        <f t="shared" si="1425"/>
        <v>0</v>
      </c>
      <c r="O1640" s="307">
        <f t="shared" si="1425"/>
        <v>0</v>
      </c>
      <c r="P1640" s="307">
        <f t="shared" si="1425"/>
        <v>0</v>
      </c>
      <c r="Q1640" s="307">
        <f t="shared" si="1425"/>
        <v>0</v>
      </c>
      <c r="R1640" s="290">
        <f t="shared" si="1406"/>
        <v>0</v>
      </c>
      <c r="S1640" s="307">
        <f t="shared" ref="S1640:Z1640" si="1426">SUM(S1641:S1643)</f>
        <v>0</v>
      </c>
      <c r="T1640" s="307">
        <f t="shared" si="1426"/>
        <v>0</v>
      </c>
      <c r="U1640" s="307">
        <f t="shared" si="1426"/>
        <v>0</v>
      </c>
      <c r="V1640" s="307">
        <f t="shared" si="1426"/>
        <v>0</v>
      </c>
      <c r="W1640" s="307">
        <f t="shared" si="1426"/>
        <v>0</v>
      </c>
      <c r="X1640" s="307">
        <f t="shared" si="1426"/>
        <v>0</v>
      </c>
      <c r="Y1640" s="307">
        <f t="shared" si="1426"/>
        <v>0</v>
      </c>
      <c r="Z1640" s="307">
        <f t="shared" si="1426"/>
        <v>0</v>
      </c>
      <c r="AA1640" s="306">
        <f t="shared" si="1407"/>
        <v>0</v>
      </c>
      <c r="AB1640" s="306">
        <f t="shared" si="1408"/>
        <v>0</v>
      </c>
      <c r="AC1640" s="105" t="e">
        <f t="shared" si="1409"/>
        <v>#DIV/0!</v>
      </c>
    </row>
    <row r="1641" spans="1:29" hidden="1" x14ac:dyDescent="0.2">
      <c r="B1641" s="97" t="s">
        <v>1861</v>
      </c>
      <c r="C1641" s="98" t="s">
        <v>1797</v>
      </c>
      <c r="D1641" s="308">
        <v>0</v>
      </c>
      <c r="E1641" s="291">
        <f>SUM('ADICIONES  2018'!C1641:K1641)</f>
        <v>0</v>
      </c>
      <c r="F1641" s="308"/>
      <c r="G1641" s="308"/>
      <c r="H1641" s="308"/>
      <c r="I1641" s="308"/>
      <c r="J1641" s="308"/>
      <c r="K1641" s="292">
        <f t="shared" si="1410"/>
        <v>0</v>
      </c>
      <c r="L1641" s="308"/>
      <c r="M1641" s="308"/>
      <c r="N1641" s="308"/>
      <c r="O1641" s="308"/>
      <c r="P1641" s="308"/>
      <c r="Q1641" s="308"/>
      <c r="R1641" s="292">
        <f t="shared" si="1406"/>
        <v>0</v>
      </c>
      <c r="S1641" s="308"/>
      <c r="T1641" s="308"/>
      <c r="U1641" s="308"/>
      <c r="V1641" s="308"/>
      <c r="W1641" s="308"/>
      <c r="X1641" s="308"/>
      <c r="Y1641" s="308"/>
      <c r="Z1641" s="308"/>
      <c r="AA1641" s="309">
        <f t="shared" si="1407"/>
        <v>0</v>
      </c>
      <c r="AB1641" s="309">
        <f t="shared" si="1408"/>
        <v>0</v>
      </c>
      <c r="AC1641" s="37" t="e">
        <f t="shared" si="1409"/>
        <v>#DIV/0!</v>
      </c>
    </row>
    <row r="1642" spans="1:29" hidden="1" x14ac:dyDescent="0.2">
      <c r="B1642" s="97" t="s">
        <v>1861</v>
      </c>
      <c r="C1642" s="98" t="s">
        <v>1797</v>
      </c>
      <c r="D1642" s="308">
        <v>0</v>
      </c>
      <c r="E1642" s="291">
        <f>SUM('ADICIONES  2018'!C1642:K1642)</f>
        <v>0</v>
      </c>
      <c r="F1642" s="308"/>
      <c r="G1642" s="308"/>
      <c r="H1642" s="308"/>
      <c r="I1642" s="308"/>
      <c r="J1642" s="308"/>
      <c r="K1642" s="292">
        <f t="shared" si="1410"/>
        <v>0</v>
      </c>
      <c r="L1642" s="308"/>
      <c r="M1642" s="308"/>
      <c r="N1642" s="308"/>
      <c r="O1642" s="308"/>
      <c r="P1642" s="308"/>
      <c r="Q1642" s="308"/>
      <c r="R1642" s="292">
        <f t="shared" si="1406"/>
        <v>0</v>
      </c>
      <c r="S1642" s="308"/>
      <c r="T1642" s="308"/>
      <c r="U1642" s="308"/>
      <c r="V1642" s="308"/>
      <c r="W1642" s="308"/>
      <c r="X1642" s="308"/>
      <c r="Y1642" s="308"/>
      <c r="Z1642" s="308"/>
      <c r="AA1642" s="309">
        <f t="shared" si="1407"/>
        <v>0</v>
      </c>
      <c r="AB1642" s="309">
        <f t="shared" si="1408"/>
        <v>0</v>
      </c>
      <c r="AC1642" s="37" t="e">
        <f t="shared" si="1409"/>
        <v>#DIV/0!</v>
      </c>
    </row>
    <row r="1643" spans="1:29" hidden="1" x14ac:dyDescent="0.2">
      <c r="B1643" s="97" t="s">
        <v>1861</v>
      </c>
      <c r="C1643" s="98" t="s">
        <v>1797</v>
      </c>
      <c r="D1643" s="308">
        <v>0</v>
      </c>
      <c r="E1643" s="291">
        <f>SUM('ADICIONES  2018'!C1643:K1643)</f>
        <v>0</v>
      </c>
      <c r="F1643" s="308"/>
      <c r="G1643" s="308"/>
      <c r="H1643" s="308"/>
      <c r="I1643" s="308"/>
      <c r="J1643" s="308"/>
      <c r="K1643" s="292">
        <f t="shared" si="1410"/>
        <v>0</v>
      </c>
      <c r="L1643" s="308"/>
      <c r="M1643" s="308"/>
      <c r="N1643" s="308"/>
      <c r="O1643" s="308"/>
      <c r="P1643" s="308"/>
      <c r="Q1643" s="308"/>
      <c r="R1643" s="292">
        <f t="shared" si="1406"/>
        <v>0</v>
      </c>
      <c r="S1643" s="308"/>
      <c r="T1643" s="308"/>
      <c r="U1643" s="308"/>
      <c r="V1643" s="308"/>
      <c r="W1643" s="308"/>
      <c r="X1643" s="308"/>
      <c r="Y1643" s="308"/>
      <c r="Z1643" s="308"/>
      <c r="AA1643" s="309">
        <f t="shared" si="1407"/>
        <v>0</v>
      </c>
      <c r="AB1643" s="309">
        <f t="shared" si="1408"/>
        <v>0</v>
      </c>
      <c r="AC1643" s="37" t="e">
        <f t="shared" si="1409"/>
        <v>#DIV/0!</v>
      </c>
    </row>
    <row r="1644" spans="1:29" s="79" customFormat="1" ht="15.75" hidden="1" x14ac:dyDescent="0.2">
      <c r="A1644" s="412">
        <v>1</v>
      </c>
      <c r="B1644" s="111" t="s">
        <v>1183</v>
      </c>
      <c r="C1644" s="107" t="s">
        <v>1184</v>
      </c>
      <c r="D1644" s="307">
        <f>+D1645</f>
        <v>0</v>
      </c>
      <c r="E1644" s="106">
        <f>SUM('ADICIONES  2018'!C1644:K1644)</f>
        <v>0</v>
      </c>
      <c r="F1644" s="307">
        <f t="shared" ref="F1644:J1646" si="1427">+F1645</f>
        <v>0</v>
      </c>
      <c r="G1644" s="307">
        <f t="shared" si="1427"/>
        <v>0</v>
      </c>
      <c r="H1644" s="307">
        <f t="shared" si="1427"/>
        <v>0</v>
      </c>
      <c r="I1644" s="307">
        <f t="shared" si="1427"/>
        <v>0</v>
      </c>
      <c r="J1644" s="307">
        <f t="shared" si="1427"/>
        <v>0</v>
      </c>
      <c r="K1644" s="290">
        <f t="shared" si="1410"/>
        <v>0</v>
      </c>
      <c r="L1644" s="307">
        <f t="shared" ref="L1644:Q1646" si="1428">+L1645</f>
        <v>0</v>
      </c>
      <c r="M1644" s="307">
        <f t="shared" si="1428"/>
        <v>0</v>
      </c>
      <c r="N1644" s="307">
        <f t="shared" si="1428"/>
        <v>0</v>
      </c>
      <c r="O1644" s="307">
        <f t="shared" si="1428"/>
        <v>0</v>
      </c>
      <c r="P1644" s="307">
        <f t="shared" si="1428"/>
        <v>0</v>
      </c>
      <c r="Q1644" s="307">
        <f t="shared" si="1428"/>
        <v>0</v>
      </c>
      <c r="R1644" s="290">
        <f t="shared" si="1406"/>
        <v>0</v>
      </c>
      <c r="S1644" s="307">
        <f t="shared" ref="S1644:Z1646" si="1429">+S1645</f>
        <v>0</v>
      </c>
      <c r="T1644" s="307">
        <f t="shared" si="1429"/>
        <v>0</v>
      </c>
      <c r="U1644" s="307">
        <f t="shared" si="1429"/>
        <v>0</v>
      </c>
      <c r="V1644" s="307">
        <f t="shared" si="1429"/>
        <v>0</v>
      </c>
      <c r="W1644" s="307">
        <f t="shared" si="1429"/>
        <v>0</v>
      </c>
      <c r="X1644" s="307">
        <f t="shared" si="1429"/>
        <v>0</v>
      </c>
      <c r="Y1644" s="307">
        <f t="shared" si="1429"/>
        <v>0</v>
      </c>
      <c r="Z1644" s="307">
        <f t="shared" si="1429"/>
        <v>0</v>
      </c>
      <c r="AA1644" s="306">
        <f t="shared" si="1407"/>
        <v>0</v>
      </c>
      <c r="AB1644" s="306">
        <f t="shared" si="1408"/>
        <v>0</v>
      </c>
      <c r="AC1644" s="105" t="e">
        <f t="shared" si="1409"/>
        <v>#DIV/0!</v>
      </c>
    </row>
    <row r="1645" spans="1:29" s="79" customFormat="1" ht="15.75" hidden="1" x14ac:dyDescent="0.2">
      <c r="A1645" s="412"/>
      <c r="B1645" s="111" t="s">
        <v>1185</v>
      </c>
      <c r="C1645" s="107" t="s">
        <v>1195</v>
      </c>
      <c r="D1645" s="307">
        <f>+D1646</f>
        <v>0</v>
      </c>
      <c r="E1645" s="106">
        <f>SUM('ADICIONES  2018'!C1645:K1645)</f>
        <v>0</v>
      </c>
      <c r="F1645" s="307">
        <f t="shared" si="1427"/>
        <v>0</v>
      </c>
      <c r="G1645" s="307">
        <f t="shared" si="1427"/>
        <v>0</v>
      </c>
      <c r="H1645" s="307">
        <f t="shared" si="1427"/>
        <v>0</v>
      </c>
      <c r="I1645" s="307">
        <f t="shared" si="1427"/>
        <v>0</v>
      </c>
      <c r="J1645" s="307">
        <f t="shared" si="1427"/>
        <v>0</v>
      </c>
      <c r="K1645" s="290">
        <f t="shared" si="1410"/>
        <v>0</v>
      </c>
      <c r="L1645" s="307">
        <f t="shared" si="1428"/>
        <v>0</v>
      </c>
      <c r="M1645" s="307">
        <f t="shared" si="1428"/>
        <v>0</v>
      </c>
      <c r="N1645" s="307">
        <f t="shared" si="1428"/>
        <v>0</v>
      </c>
      <c r="O1645" s="307">
        <f t="shared" si="1428"/>
        <v>0</v>
      </c>
      <c r="P1645" s="307">
        <f t="shared" si="1428"/>
        <v>0</v>
      </c>
      <c r="Q1645" s="307">
        <f t="shared" si="1428"/>
        <v>0</v>
      </c>
      <c r="R1645" s="290">
        <f t="shared" si="1406"/>
        <v>0</v>
      </c>
      <c r="S1645" s="307">
        <f t="shared" si="1429"/>
        <v>0</v>
      </c>
      <c r="T1645" s="307">
        <f t="shared" si="1429"/>
        <v>0</v>
      </c>
      <c r="U1645" s="307">
        <f t="shared" si="1429"/>
        <v>0</v>
      </c>
      <c r="V1645" s="307">
        <f t="shared" si="1429"/>
        <v>0</v>
      </c>
      <c r="W1645" s="307">
        <f t="shared" si="1429"/>
        <v>0</v>
      </c>
      <c r="X1645" s="307">
        <f t="shared" si="1429"/>
        <v>0</v>
      </c>
      <c r="Y1645" s="307">
        <f t="shared" si="1429"/>
        <v>0</v>
      </c>
      <c r="Z1645" s="307">
        <f t="shared" si="1429"/>
        <v>0</v>
      </c>
      <c r="AA1645" s="306">
        <f t="shared" si="1407"/>
        <v>0</v>
      </c>
      <c r="AB1645" s="306">
        <f t="shared" si="1408"/>
        <v>0</v>
      </c>
      <c r="AC1645" s="105" t="e">
        <f t="shared" si="1409"/>
        <v>#DIV/0!</v>
      </c>
    </row>
    <row r="1646" spans="1:29" s="79" customFormat="1" ht="15.75" hidden="1" x14ac:dyDescent="0.2">
      <c r="A1646" s="412"/>
      <c r="B1646" s="111" t="s">
        <v>1862</v>
      </c>
      <c r="C1646" s="107" t="s">
        <v>1863</v>
      </c>
      <c r="D1646" s="307">
        <f>+D1647</f>
        <v>0</v>
      </c>
      <c r="E1646" s="106">
        <f>SUM('ADICIONES  2018'!C1646:K1646)</f>
        <v>0</v>
      </c>
      <c r="F1646" s="307">
        <f t="shared" si="1427"/>
        <v>0</v>
      </c>
      <c r="G1646" s="307">
        <f t="shared" si="1427"/>
        <v>0</v>
      </c>
      <c r="H1646" s="307">
        <f t="shared" si="1427"/>
        <v>0</v>
      </c>
      <c r="I1646" s="307">
        <f t="shared" si="1427"/>
        <v>0</v>
      </c>
      <c r="J1646" s="307">
        <f t="shared" si="1427"/>
        <v>0</v>
      </c>
      <c r="K1646" s="290">
        <f t="shared" si="1410"/>
        <v>0</v>
      </c>
      <c r="L1646" s="307">
        <f t="shared" si="1428"/>
        <v>0</v>
      </c>
      <c r="M1646" s="307">
        <f t="shared" si="1428"/>
        <v>0</v>
      </c>
      <c r="N1646" s="307">
        <f t="shared" si="1428"/>
        <v>0</v>
      </c>
      <c r="O1646" s="307">
        <f t="shared" si="1428"/>
        <v>0</v>
      </c>
      <c r="P1646" s="307">
        <f t="shared" si="1428"/>
        <v>0</v>
      </c>
      <c r="Q1646" s="307">
        <f t="shared" si="1428"/>
        <v>0</v>
      </c>
      <c r="R1646" s="290">
        <f t="shared" si="1406"/>
        <v>0</v>
      </c>
      <c r="S1646" s="307">
        <f t="shared" si="1429"/>
        <v>0</v>
      </c>
      <c r="T1646" s="307">
        <f t="shared" si="1429"/>
        <v>0</v>
      </c>
      <c r="U1646" s="307">
        <f t="shared" si="1429"/>
        <v>0</v>
      </c>
      <c r="V1646" s="307">
        <f t="shared" si="1429"/>
        <v>0</v>
      </c>
      <c r="W1646" s="307">
        <f t="shared" si="1429"/>
        <v>0</v>
      </c>
      <c r="X1646" s="307">
        <f t="shared" si="1429"/>
        <v>0</v>
      </c>
      <c r="Y1646" s="307">
        <f t="shared" si="1429"/>
        <v>0</v>
      </c>
      <c r="Z1646" s="307">
        <f t="shared" si="1429"/>
        <v>0</v>
      </c>
      <c r="AA1646" s="306">
        <f t="shared" si="1407"/>
        <v>0</v>
      </c>
      <c r="AB1646" s="306">
        <f t="shared" si="1408"/>
        <v>0</v>
      </c>
      <c r="AC1646" s="105" t="e">
        <f t="shared" si="1409"/>
        <v>#DIV/0!</v>
      </c>
    </row>
    <row r="1647" spans="1:29" ht="42.75" hidden="1" x14ac:dyDescent="0.2">
      <c r="B1647" s="97" t="s">
        <v>1864</v>
      </c>
      <c r="C1647" s="98" t="s">
        <v>1865</v>
      </c>
      <c r="D1647" s="308">
        <v>0</v>
      </c>
      <c r="E1647" s="291">
        <f>SUM('ADICIONES  2018'!C1647:K1647)</f>
        <v>0</v>
      </c>
      <c r="F1647" s="308"/>
      <c r="G1647" s="308"/>
      <c r="H1647" s="308"/>
      <c r="I1647" s="308"/>
      <c r="J1647" s="308"/>
      <c r="K1647" s="292">
        <f t="shared" si="1410"/>
        <v>0</v>
      </c>
      <c r="L1647" s="308"/>
      <c r="M1647" s="308"/>
      <c r="N1647" s="308"/>
      <c r="O1647" s="308"/>
      <c r="P1647" s="308"/>
      <c r="Q1647" s="308"/>
      <c r="R1647" s="292">
        <f t="shared" si="1406"/>
        <v>0</v>
      </c>
      <c r="S1647" s="308"/>
      <c r="T1647" s="308"/>
      <c r="U1647" s="308"/>
      <c r="V1647" s="308"/>
      <c r="W1647" s="308"/>
      <c r="X1647" s="308"/>
      <c r="Y1647" s="308"/>
      <c r="Z1647" s="308"/>
      <c r="AA1647" s="309">
        <f t="shared" si="1407"/>
        <v>0</v>
      </c>
      <c r="AB1647" s="309">
        <f t="shared" si="1408"/>
        <v>0</v>
      </c>
      <c r="AC1647" s="37" t="e">
        <f t="shared" si="1409"/>
        <v>#DIV/0!</v>
      </c>
    </row>
    <row r="1648" spans="1:29" s="79" customFormat="1" ht="31.5" x14ac:dyDescent="0.2">
      <c r="A1648" s="412">
        <v>1</v>
      </c>
      <c r="B1648" s="111" t="s">
        <v>310</v>
      </c>
      <c r="C1648" s="107" t="s">
        <v>105</v>
      </c>
      <c r="D1648" s="307">
        <f>+D1649</f>
        <v>1284477910.51</v>
      </c>
      <c r="E1648" s="106">
        <f>SUM('ADICIONES  2018'!C1648:K1648)</f>
        <v>0</v>
      </c>
      <c r="F1648" s="307">
        <f t="shared" ref="F1648:J1648" si="1430">+F1649</f>
        <v>0</v>
      </c>
      <c r="G1648" s="307">
        <f t="shared" si="1430"/>
        <v>0</v>
      </c>
      <c r="H1648" s="307">
        <f t="shared" si="1430"/>
        <v>0</v>
      </c>
      <c r="I1648" s="307">
        <f t="shared" si="1430"/>
        <v>0</v>
      </c>
      <c r="J1648" s="307">
        <f t="shared" si="1430"/>
        <v>0</v>
      </c>
      <c r="K1648" s="290">
        <f t="shared" si="1410"/>
        <v>1284477910.51</v>
      </c>
      <c r="L1648" s="307">
        <f t="shared" ref="L1648:Q1648" si="1431">+L1649</f>
        <v>183344974.31999999</v>
      </c>
      <c r="M1648" s="307">
        <f t="shared" si="1431"/>
        <v>183309974.22</v>
      </c>
      <c r="N1648" s="307">
        <f t="shared" si="1431"/>
        <v>0.01</v>
      </c>
      <c r="O1648" s="307">
        <f t="shared" si="1431"/>
        <v>495830125.09999996</v>
      </c>
      <c r="P1648" s="307">
        <f t="shared" si="1431"/>
        <v>273665295.65999997</v>
      </c>
      <c r="Q1648" s="307">
        <f t="shared" si="1431"/>
        <v>0</v>
      </c>
      <c r="R1648" s="290">
        <f t="shared" si="1406"/>
        <v>1136150369.3099999</v>
      </c>
      <c r="S1648" s="307">
        <f t="shared" ref="S1648:Z1648" si="1432">+S1649</f>
        <v>532829005.79000002</v>
      </c>
      <c r="T1648" s="307">
        <f t="shared" si="1432"/>
        <v>119255253.75</v>
      </c>
      <c r="U1648" s="307">
        <f t="shared" si="1432"/>
        <v>122611659.92000002</v>
      </c>
      <c r="V1648" s="307">
        <f t="shared" si="1432"/>
        <v>0</v>
      </c>
      <c r="W1648" s="307">
        <f t="shared" si="1432"/>
        <v>0</v>
      </c>
      <c r="X1648" s="307">
        <f t="shared" si="1432"/>
        <v>0</v>
      </c>
      <c r="Y1648" s="307">
        <f t="shared" si="1432"/>
        <v>0</v>
      </c>
      <c r="Z1648" s="307">
        <f t="shared" si="1432"/>
        <v>0</v>
      </c>
      <c r="AA1648" s="306">
        <f t="shared" si="1407"/>
        <v>774695919.46000004</v>
      </c>
      <c r="AB1648" s="306">
        <f t="shared" si="1408"/>
        <v>1910846288.77</v>
      </c>
      <c r="AC1648" s="105">
        <f t="shared" si="1409"/>
        <v>1.4876443363757819</v>
      </c>
    </row>
    <row r="1649" spans="1:29" s="79" customFormat="1" ht="31.5" x14ac:dyDescent="0.2">
      <c r="A1649" s="412"/>
      <c r="B1649" s="111" t="s">
        <v>311</v>
      </c>
      <c r="C1649" s="107" t="s">
        <v>108</v>
      </c>
      <c r="D1649" s="307">
        <f>+D1650+D1658</f>
        <v>1284477910.51</v>
      </c>
      <c r="E1649" s="106">
        <f>SUM('ADICIONES  2018'!C1649:K1649)</f>
        <v>0</v>
      </c>
      <c r="F1649" s="307">
        <f t="shared" ref="F1649:J1649" si="1433">+F1650+F1658</f>
        <v>0</v>
      </c>
      <c r="G1649" s="307">
        <f t="shared" si="1433"/>
        <v>0</v>
      </c>
      <c r="H1649" s="307">
        <f t="shared" si="1433"/>
        <v>0</v>
      </c>
      <c r="I1649" s="307">
        <f t="shared" si="1433"/>
        <v>0</v>
      </c>
      <c r="J1649" s="307">
        <f t="shared" si="1433"/>
        <v>0</v>
      </c>
      <c r="K1649" s="290">
        <f t="shared" si="1410"/>
        <v>1284477910.51</v>
      </c>
      <c r="L1649" s="307">
        <f t="shared" ref="L1649:Q1649" si="1434">+L1650+L1658</f>
        <v>183344974.31999999</v>
      </c>
      <c r="M1649" s="307">
        <f t="shared" si="1434"/>
        <v>183309974.22</v>
      </c>
      <c r="N1649" s="307">
        <f t="shared" si="1434"/>
        <v>0.01</v>
      </c>
      <c r="O1649" s="307">
        <f t="shared" si="1434"/>
        <v>495830125.09999996</v>
      </c>
      <c r="P1649" s="307">
        <f t="shared" si="1434"/>
        <v>273665295.65999997</v>
      </c>
      <c r="Q1649" s="307">
        <f t="shared" si="1434"/>
        <v>0</v>
      </c>
      <c r="R1649" s="290">
        <f t="shared" si="1406"/>
        <v>1136150369.3099999</v>
      </c>
      <c r="S1649" s="307">
        <f t="shared" ref="S1649:Z1649" si="1435">+S1650+S1658</f>
        <v>532829005.79000002</v>
      </c>
      <c r="T1649" s="307">
        <f t="shared" si="1435"/>
        <v>119255253.75</v>
      </c>
      <c r="U1649" s="307">
        <f t="shared" si="1435"/>
        <v>122611659.92000002</v>
      </c>
      <c r="V1649" s="307">
        <f t="shared" si="1435"/>
        <v>0</v>
      </c>
      <c r="W1649" s="307">
        <f t="shared" si="1435"/>
        <v>0</v>
      </c>
      <c r="X1649" s="307">
        <f t="shared" si="1435"/>
        <v>0</v>
      </c>
      <c r="Y1649" s="307">
        <f t="shared" si="1435"/>
        <v>0</v>
      </c>
      <c r="Z1649" s="307">
        <f t="shared" si="1435"/>
        <v>0</v>
      </c>
      <c r="AA1649" s="306">
        <f t="shared" si="1407"/>
        <v>774695919.46000004</v>
      </c>
      <c r="AB1649" s="306">
        <f t="shared" si="1408"/>
        <v>1910846288.77</v>
      </c>
      <c r="AC1649" s="105">
        <f t="shared" si="1409"/>
        <v>1.4876443363757819</v>
      </c>
    </row>
    <row r="1650" spans="1:29" s="79" customFormat="1" ht="31.5" hidden="1" x14ac:dyDescent="0.2">
      <c r="A1650" s="412"/>
      <c r="B1650" s="111" t="s">
        <v>357</v>
      </c>
      <c r="C1650" s="107" t="s">
        <v>358</v>
      </c>
      <c r="D1650" s="307">
        <f>SUM(D1651:D1653)</f>
        <v>0</v>
      </c>
      <c r="E1650" s="106">
        <f>SUM('ADICIONES  2018'!C1650:K1650)</f>
        <v>0</v>
      </c>
      <c r="F1650" s="307">
        <f t="shared" ref="F1650" si="1436">SUM(F1651:F1653)</f>
        <v>0</v>
      </c>
      <c r="G1650" s="307">
        <f t="shared" ref="G1650:J1650" si="1437">SUM(G1651:G1653)</f>
        <v>0</v>
      </c>
      <c r="H1650" s="307">
        <f t="shared" si="1437"/>
        <v>0</v>
      </c>
      <c r="I1650" s="307">
        <f t="shared" si="1437"/>
        <v>0</v>
      </c>
      <c r="J1650" s="307">
        <f t="shared" si="1437"/>
        <v>0</v>
      </c>
      <c r="K1650" s="290">
        <f t="shared" si="1410"/>
        <v>0</v>
      </c>
      <c r="L1650" s="307">
        <f t="shared" ref="L1650:Q1650" si="1438">SUM(L1651:L1653)</f>
        <v>0</v>
      </c>
      <c r="M1650" s="307">
        <f t="shared" si="1438"/>
        <v>0</v>
      </c>
      <c r="N1650" s="307">
        <f t="shared" si="1438"/>
        <v>0</v>
      </c>
      <c r="O1650" s="307">
        <f t="shared" si="1438"/>
        <v>0</v>
      </c>
      <c r="P1650" s="307">
        <f t="shared" si="1438"/>
        <v>0</v>
      </c>
      <c r="Q1650" s="307">
        <f t="shared" si="1438"/>
        <v>0</v>
      </c>
      <c r="R1650" s="290">
        <f t="shared" si="1406"/>
        <v>0</v>
      </c>
      <c r="S1650" s="307">
        <f t="shared" ref="S1650:Z1650" si="1439">SUM(S1651:S1653)</f>
        <v>0</v>
      </c>
      <c r="T1650" s="307">
        <f t="shared" si="1439"/>
        <v>0</v>
      </c>
      <c r="U1650" s="307">
        <f t="shared" si="1439"/>
        <v>0</v>
      </c>
      <c r="V1650" s="307">
        <f t="shared" si="1439"/>
        <v>0</v>
      </c>
      <c r="W1650" s="307">
        <f t="shared" si="1439"/>
        <v>0</v>
      </c>
      <c r="X1650" s="307">
        <f t="shared" si="1439"/>
        <v>0</v>
      </c>
      <c r="Y1650" s="307">
        <f t="shared" si="1439"/>
        <v>0</v>
      </c>
      <c r="Z1650" s="307">
        <f t="shared" si="1439"/>
        <v>0</v>
      </c>
      <c r="AA1650" s="306">
        <f t="shared" si="1407"/>
        <v>0</v>
      </c>
      <c r="AB1650" s="306">
        <f t="shared" si="1408"/>
        <v>0</v>
      </c>
      <c r="AC1650" s="105" t="e">
        <f t="shared" si="1409"/>
        <v>#DIV/0!</v>
      </c>
    </row>
    <row r="1651" spans="1:29" ht="28.5" hidden="1" x14ac:dyDescent="0.2">
      <c r="B1651" s="97" t="s">
        <v>359</v>
      </c>
      <c r="C1651" s="98" t="s">
        <v>360</v>
      </c>
      <c r="D1651" s="308">
        <v>0</v>
      </c>
      <c r="E1651" s="291">
        <f>SUM('ADICIONES  2018'!C1651:K1651)</f>
        <v>0</v>
      </c>
      <c r="F1651" s="308"/>
      <c r="G1651" s="308"/>
      <c r="H1651" s="308"/>
      <c r="I1651" s="308"/>
      <c r="J1651" s="308"/>
      <c r="K1651" s="292">
        <f t="shared" si="1410"/>
        <v>0</v>
      </c>
      <c r="L1651" s="308"/>
      <c r="M1651" s="308"/>
      <c r="N1651" s="308"/>
      <c r="O1651" s="308"/>
      <c r="P1651" s="308"/>
      <c r="Q1651" s="308"/>
      <c r="R1651" s="292">
        <f t="shared" si="1406"/>
        <v>0</v>
      </c>
      <c r="S1651" s="308"/>
      <c r="T1651" s="308"/>
      <c r="U1651" s="308"/>
      <c r="V1651" s="308"/>
      <c r="W1651" s="308"/>
      <c r="X1651" s="308"/>
      <c r="Y1651" s="308"/>
      <c r="Z1651" s="308"/>
      <c r="AA1651" s="309">
        <f t="shared" si="1407"/>
        <v>0</v>
      </c>
      <c r="AB1651" s="309">
        <f t="shared" si="1408"/>
        <v>0</v>
      </c>
      <c r="AC1651" s="37" t="e">
        <f t="shared" si="1409"/>
        <v>#DIV/0!</v>
      </c>
    </row>
    <row r="1652" spans="1:29" ht="42.75" hidden="1" x14ac:dyDescent="0.2">
      <c r="B1652" s="97" t="s">
        <v>1866</v>
      </c>
      <c r="C1652" s="98" t="s">
        <v>1867</v>
      </c>
      <c r="D1652" s="308">
        <v>0</v>
      </c>
      <c r="E1652" s="291">
        <f>SUM('ADICIONES  2018'!C1652:K1652)</f>
        <v>0</v>
      </c>
      <c r="F1652" s="308"/>
      <c r="G1652" s="308"/>
      <c r="H1652" s="308"/>
      <c r="I1652" s="308"/>
      <c r="J1652" s="308"/>
      <c r="K1652" s="292">
        <f t="shared" si="1410"/>
        <v>0</v>
      </c>
      <c r="L1652" s="308"/>
      <c r="M1652" s="308"/>
      <c r="N1652" s="308"/>
      <c r="O1652" s="308"/>
      <c r="P1652" s="308"/>
      <c r="Q1652" s="308"/>
      <c r="R1652" s="292">
        <f t="shared" ref="R1652:R1667" si="1440">SUM(L1652:Q1652)</f>
        <v>0</v>
      </c>
      <c r="S1652" s="308"/>
      <c r="T1652" s="308"/>
      <c r="U1652" s="308"/>
      <c r="V1652" s="308"/>
      <c r="W1652" s="308"/>
      <c r="X1652" s="308"/>
      <c r="Y1652" s="308"/>
      <c r="Z1652" s="308"/>
      <c r="AA1652" s="309">
        <f t="shared" si="1407"/>
        <v>0</v>
      </c>
      <c r="AB1652" s="309">
        <f t="shared" si="1408"/>
        <v>0</v>
      </c>
      <c r="AC1652" s="37" t="e">
        <f t="shared" si="1409"/>
        <v>#DIV/0!</v>
      </c>
    </row>
    <row r="1653" spans="1:29" s="79" customFormat="1" ht="47.25" hidden="1" x14ac:dyDescent="0.2">
      <c r="A1653" s="412"/>
      <c r="B1653" s="111" t="s">
        <v>361</v>
      </c>
      <c r="C1653" s="107" t="s">
        <v>362</v>
      </c>
      <c r="D1653" s="307">
        <f>SUM(D1654:D1657)</f>
        <v>0</v>
      </c>
      <c r="E1653" s="106">
        <f>SUM('ADICIONES  2018'!C1653:K1653)</f>
        <v>0</v>
      </c>
      <c r="F1653" s="307">
        <f t="shared" ref="F1653" si="1441">SUM(F1654:F1657)</f>
        <v>0</v>
      </c>
      <c r="G1653" s="307">
        <f t="shared" ref="G1653:J1653" si="1442">SUM(G1654:G1657)</f>
        <v>0</v>
      </c>
      <c r="H1653" s="307">
        <f t="shared" si="1442"/>
        <v>0</v>
      </c>
      <c r="I1653" s="307">
        <f t="shared" si="1442"/>
        <v>0</v>
      </c>
      <c r="J1653" s="307">
        <f t="shared" si="1442"/>
        <v>0</v>
      </c>
      <c r="K1653" s="290">
        <f t="shared" si="1410"/>
        <v>0</v>
      </c>
      <c r="L1653" s="307">
        <f t="shared" ref="L1653:Q1653" si="1443">SUM(L1654:L1657)</f>
        <v>0</v>
      </c>
      <c r="M1653" s="307">
        <f t="shared" si="1443"/>
        <v>0</v>
      </c>
      <c r="N1653" s="307">
        <f t="shared" si="1443"/>
        <v>0</v>
      </c>
      <c r="O1653" s="307">
        <f t="shared" si="1443"/>
        <v>0</v>
      </c>
      <c r="P1653" s="307">
        <f t="shared" si="1443"/>
        <v>0</v>
      </c>
      <c r="Q1653" s="307">
        <f t="shared" si="1443"/>
        <v>0</v>
      </c>
      <c r="R1653" s="290">
        <f t="shared" si="1440"/>
        <v>0</v>
      </c>
      <c r="S1653" s="307">
        <f t="shared" ref="S1653:Z1653" si="1444">SUM(S1654:S1657)</f>
        <v>0</v>
      </c>
      <c r="T1653" s="307">
        <f t="shared" si="1444"/>
        <v>0</v>
      </c>
      <c r="U1653" s="307">
        <f t="shared" si="1444"/>
        <v>0</v>
      </c>
      <c r="V1653" s="307">
        <f t="shared" si="1444"/>
        <v>0</v>
      </c>
      <c r="W1653" s="307">
        <f t="shared" si="1444"/>
        <v>0</v>
      </c>
      <c r="X1653" s="307">
        <f t="shared" si="1444"/>
        <v>0</v>
      </c>
      <c r="Y1653" s="307">
        <f t="shared" si="1444"/>
        <v>0</v>
      </c>
      <c r="Z1653" s="307">
        <f t="shared" si="1444"/>
        <v>0</v>
      </c>
      <c r="AA1653" s="306">
        <f t="shared" ref="AA1653:AA1667" si="1445">SUM(S1653:Z1653)</f>
        <v>0</v>
      </c>
      <c r="AB1653" s="306">
        <f t="shared" ref="AB1653:AB1667" si="1446">+AA1653+R1653</f>
        <v>0</v>
      </c>
      <c r="AC1653" s="105" t="e">
        <f t="shared" si="1409"/>
        <v>#DIV/0!</v>
      </c>
    </row>
    <row r="1654" spans="1:29" ht="28.5" hidden="1" x14ac:dyDescent="0.2">
      <c r="B1654" s="97" t="s">
        <v>363</v>
      </c>
      <c r="C1654" s="98" t="s">
        <v>364</v>
      </c>
      <c r="D1654" s="308">
        <v>0</v>
      </c>
      <c r="E1654" s="291">
        <f>SUM('ADICIONES  2018'!C1654:K1654)</f>
        <v>0</v>
      </c>
      <c r="F1654" s="308"/>
      <c r="G1654" s="308"/>
      <c r="H1654" s="308"/>
      <c r="I1654" s="308"/>
      <c r="J1654" s="308"/>
      <c r="K1654" s="292">
        <f t="shared" si="1410"/>
        <v>0</v>
      </c>
      <c r="L1654" s="308"/>
      <c r="M1654" s="308"/>
      <c r="N1654" s="308"/>
      <c r="O1654" s="308"/>
      <c r="P1654" s="308"/>
      <c r="Q1654" s="308"/>
      <c r="R1654" s="292">
        <f t="shared" si="1440"/>
        <v>0</v>
      </c>
      <c r="S1654" s="308"/>
      <c r="T1654" s="308"/>
      <c r="U1654" s="308"/>
      <c r="V1654" s="308"/>
      <c r="W1654" s="308"/>
      <c r="X1654" s="308"/>
      <c r="Y1654" s="308"/>
      <c r="Z1654" s="308"/>
      <c r="AA1654" s="309">
        <f t="shared" si="1445"/>
        <v>0</v>
      </c>
      <c r="AB1654" s="309">
        <f t="shared" si="1446"/>
        <v>0</v>
      </c>
      <c r="AC1654" s="37" t="e">
        <f t="shared" si="1409"/>
        <v>#DIV/0!</v>
      </c>
    </row>
    <row r="1655" spans="1:29" ht="28.5" hidden="1" x14ac:dyDescent="0.2">
      <c r="B1655" s="97" t="s">
        <v>365</v>
      </c>
      <c r="C1655" s="98" t="s">
        <v>366</v>
      </c>
      <c r="D1655" s="308">
        <v>0</v>
      </c>
      <c r="E1655" s="291">
        <f>SUM('ADICIONES  2018'!C1655:K1655)</f>
        <v>0</v>
      </c>
      <c r="F1655" s="308"/>
      <c r="G1655" s="308"/>
      <c r="H1655" s="308"/>
      <c r="I1655" s="308"/>
      <c r="J1655" s="308"/>
      <c r="K1655" s="292">
        <f t="shared" si="1410"/>
        <v>0</v>
      </c>
      <c r="L1655" s="308"/>
      <c r="M1655" s="308"/>
      <c r="N1655" s="308"/>
      <c r="O1655" s="308"/>
      <c r="P1655" s="308"/>
      <c r="Q1655" s="308"/>
      <c r="R1655" s="292">
        <f t="shared" si="1440"/>
        <v>0</v>
      </c>
      <c r="S1655" s="308"/>
      <c r="T1655" s="308"/>
      <c r="U1655" s="308"/>
      <c r="V1655" s="308"/>
      <c r="W1655" s="308"/>
      <c r="X1655" s="308"/>
      <c r="Y1655" s="308"/>
      <c r="Z1655" s="308"/>
      <c r="AA1655" s="309">
        <f t="shared" si="1445"/>
        <v>0</v>
      </c>
      <c r="AB1655" s="309">
        <f t="shared" si="1446"/>
        <v>0</v>
      </c>
      <c r="AC1655" s="37" t="e">
        <f t="shared" si="1409"/>
        <v>#DIV/0!</v>
      </c>
    </row>
    <row r="1656" spans="1:29" ht="28.5" hidden="1" x14ac:dyDescent="0.2">
      <c r="B1656" s="97" t="s">
        <v>367</v>
      </c>
      <c r="C1656" s="98" t="s">
        <v>368</v>
      </c>
      <c r="D1656" s="308">
        <v>0</v>
      </c>
      <c r="E1656" s="291">
        <f>SUM('ADICIONES  2018'!C1656:K1656)</f>
        <v>0</v>
      </c>
      <c r="F1656" s="308"/>
      <c r="G1656" s="308"/>
      <c r="H1656" s="308"/>
      <c r="I1656" s="308"/>
      <c r="J1656" s="308"/>
      <c r="K1656" s="292">
        <f t="shared" si="1410"/>
        <v>0</v>
      </c>
      <c r="L1656" s="308"/>
      <c r="M1656" s="308"/>
      <c r="N1656" s="308"/>
      <c r="O1656" s="308"/>
      <c r="P1656" s="308"/>
      <c r="Q1656" s="308"/>
      <c r="R1656" s="292">
        <f t="shared" si="1440"/>
        <v>0</v>
      </c>
      <c r="S1656" s="308"/>
      <c r="T1656" s="308"/>
      <c r="U1656" s="308"/>
      <c r="V1656" s="308"/>
      <c r="W1656" s="308"/>
      <c r="X1656" s="308"/>
      <c r="Y1656" s="308"/>
      <c r="Z1656" s="308"/>
      <c r="AA1656" s="309">
        <f t="shared" si="1445"/>
        <v>0</v>
      </c>
      <c r="AB1656" s="309">
        <f t="shared" si="1446"/>
        <v>0</v>
      </c>
      <c r="AC1656" s="37" t="e">
        <f t="shared" si="1409"/>
        <v>#DIV/0!</v>
      </c>
    </row>
    <row r="1657" spans="1:29" ht="28.5" hidden="1" x14ac:dyDescent="0.2">
      <c r="B1657" s="97" t="s">
        <v>1868</v>
      </c>
      <c r="C1657" s="98" t="s">
        <v>1869</v>
      </c>
      <c r="D1657" s="308">
        <v>0</v>
      </c>
      <c r="E1657" s="291">
        <f>SUM('ADICIONES  2018'!C1657:K1657)</f>
        <v>0</v>
      </c>
      <c r="F1657" s="308"/>
      <c r="G1657" s="308"/>
      <c r="H1657" s="308"/>
      <c r="I1657" s="308"/>
      <c r="J1657" s="308"/>
      <c r="K1657" s="292">
        <f t="shared" si="1410"/>
        <v>0</v>
      </c>
      <c r="L1657" s="308"/>
      <c r="M1657" s="308"/>
      <c r="N1657" s="308"/>
      <c r="O1657" s="308"/>
      <c r="P1657" s="308"/>
      <c r="Q1657" s="308"/>
      <c r="R1657" s="292">
        <f t="shared" si="1440"/>
        <v>0</v>
      </c>
      <c r="S1657" s="308"/>
      <c r="T1657" s="308"/>
      <c r="U1657" s="308"/>
      <c r="V1657" s="308"/>
      <c r="W1657" s="308"/>
      <c r="X1657" s="308"/>
      <c r="Y1657" s="308"/>
      <c r="Z1657" s="308"/>
      <c r="AA1657" s="309">
        <f t="shared" si="1445"/>
        <v>0</v>
      </c>
      <c r="AB1657" s="309">
        <f t="shared" si="1446"/>
        <v>0</v>
      </c>
      <c r="AC1657" s="37" t="e">
        <f t="shared" si="1409"/>
        <v>#DIV/0!</v>
      </c>
    </row>
    <row r="1658" spans="1:29" s="79" customFormat="1" ht="63" x14ac:dyDescent="0.2">
      <c r="A1658" s="412"/>
      <c r="B1658" s="111" t="s">
        <v>312</v>
      </c>
      <c r="C1658" s="107" t="s">
        <v>313</v>
      </c>
      <c r="D1658" s="307">
        <f>+D1659+D1662</f>
        <v>1284477910.51</v>
      </c>
      <c r="E1658" s="106">
        <f>SUM('ADICIONES  2018'!C1658:K1658)</f>
        <v>0</v>
      </c>
      <c r="F1658" s="307">
        <f t="shared" ref="F1658:J1658" si="1447">+F1659+F1662</f>
        <v>0</v>
      </c>
      <c r="G1658" s="307">
        <f t="shared" si="1447"/>
        <v>0</v>
      </c>
      <c r="H1658" s="307">
        <f t="shared" si="1447"/>
        <v>0</v>
      </c>
      <c r="I1658" s="307">
        <f t="shared" si="1447"/>
        <v>0</v>
      </c>
      <c r="J1658" s="307">
        <f t="shared" si="1447"/>
        <v>0</v>
      </c>
      <c r="K1658" s="290">
        <f t="shared" si="1410"/>
        <v>1284477910.51</v>
      </c>
      <c r="L1658" s="307">
        <f t="shared" ref="L1658:Q1658" si="1448">+L1659+L1662</f>
        <v>183344974.31999999</v>
      </c>
      <c r="M1658" s="307">
        <f t="shared" si="1448"/>
        <v>183309974.22</v>
      </c>
      <c r="N1658" s="307">
        <f t="shared" si="1448"/>
        <v>0.01</v>
      </c>
      <c r="O1658" s="307">
        <f t="shared" si="1448"/>
        <v>495830125.09999996</v>
      </c>
      <c r="P1658" s="307">
        <f t="shared" si="1448"/>
        <v>273665295.65999997</v>
      </c>
      <c r="Q1658" s="307">
        <f t="shared" si="1448"/>
        <v>0</v>
      </c>
      <c r="R1658" s="290">
        <f t="shared" si="1440"/>
        <v>1136150369.3099999</v>
      </c>
      <c r="S1658" s="307">
        <f t="shared" ref="S1658:Z1658" si="1449">+S1659+S1662</f>
        <v>532829005.79000002</v>
      </c>
      <c r="T1658" s="307">
        <f t="shared" si="1449"/>
        <v>119255253.75</v>
      </c>
      <c r="U1658" s="307">
        <f t="shared" si="1449"/>
        <v>122611659.92000002</v>
      </c>
      <c r="V1658" s="307">
        <f t="shared" si="1449"/>
        <v>0</v>
      </c>
      <c r="W1658" s="307">
        <f t="shared" si="1449"/>
        <v>0</v>
      </c>
      <c r="X1658" s="307">
        <f t="shared" si="1449"/>
        <v>0</v>
      </c>
      <c r="Y1658" s="307">
        <f t="shared" si="1449"/>
        <v>0</v>
      </c>
      <c r="Z1658" s="307">
        <f t="shared" si="1449"/>
        <v>0</v>
      </c>
      <c r="AA1658" s="306">
        <f t="shared" si="1445"/>
        <v>774695919.46000004</v>
      </c>
      <c r="AB1658" s="306">
        <f t="shared" si="1446"/>
        <v>1910846288.77</v>
      </c>
      <c r="AC1658" s="105">
        <f t="shared" si="1409"/>
        <v>1.4876443363757819</v>
      </c>
    </row>
    <row r="1659" spans="1:29" s="79" customFormat="1" ht="31.5" x14ac:dyDescent="0.2">
      <c r="A1659" s="412"/>
      <c r="B1659" s="111" t="s">
        <v>314</v>
      </c>
      <c r="C1659" s="107" t="s">
        <v>315</v>
      </c>
      <c r="D1659" s="307">
        <f>SUM(D1660:D1661)</f>
        <v>125000000</v>
      </c>
      <c r="E1659" s="106">
        <f>SUM('ADICIONES  2018'!C1659:K1659)</f>
        <v>0</v>
      </c>
      <c r="F1659" s="307">
        <f t="shared" ref="F1659" si="1450">SUM(F1660:F1661)</f>
        <v>0</v>
      </c>
      <c r="G1659" s="307">
        <f t="shared" ref="G1659:J1659" si="1451">SUM(G1660:G1661)</f>
        <v>0</v>
      </c>
      <c r="H1659" s="307">
        <f t="shared" si="1451"/>
        <v>0</v>
      </c>
      <c r="I1659" s="307">
        <f t="shared" si="1451"/>
        <v>0</v>
      </c>
      <c r="J1659" s="307">
        <f t="shared" si="1451"/>
        <v>0</v>
      </c>
      <c r="K1659" s="290">
        <f t="shared" si="1410"/>
        <v>125000000</v>
      </c>
      <c r="L1659" s="307">
        <f t="shared" ref="L1659:Q1659" si="1452">SUM(L1660:L1661)</f>
        <v>11217237.279999999</v>
      </c>
      <c r="M1659" s="307">
        <f t="shared" si="1452"/>
        <v>8929791.6500000004</v>
      </c>
      <c r="N1659" s="307">
        <f t="shared" si="1452"/>
        <v>0</v>
      </c>
      <c r="O1659" s="307">
        <f t="shared" si="1452"/>
        <v>21420296.140000001</v>
      </c>
      <c r="P1659" s="307">
        <f t="shared" si="1452"/>
        <v>12860457.779999999</v>
      </c>
      <c r="Q1659" s="307">
        <f t="shared" si="1452"/>
        <v>0</v>
      </c>
      <c r="R1659" s="290">
        <f t="shared" si="1440"/>
        <v>54427782.850000001</v>
      </c>
      <c r="S1659" s="307">
        <f t="shared" ref="S1659:Z1659" si="1453">SUM(S1660:S1661)</f>
        <v>27125263.82</v>
      </c>
      <c r="T1659" s="307">
        <f t="shared" si="1453"/>
        <v>14217700.93</v>
      </c>
      <c r="U1659" s="307">
        <f t="shared" si="1453"/>
        <v>13798445.619999999</v>
      </c>
      <c r="V1659" s="307">
        <f t="shared" si="1453"/>
        <v>0</v>
      </c>
      <c r="W1659" s="307">
        <f t="shared" si="1453"/>
        <v>0</v>
      </c>
      <c r="X1659" s="307">
        <f t="shared" si="1453"/>
        <v>0</v>
      </c>
      <c r="Y1659" s="307">
        <f t="shared" si="1453"/>
        <v>0</v>
      </c>
      <c r="Z1659" s="307">
        <f t="shared" si="1453"/>
        <v>0</v>
      </c>
      <c r="AA1659" s="306">
        <f t="shared" si="1445"/>
        <v>55141410.369999997</v>
      </c>
      <c r="AB1659" s="306">
        <f t="shared" si="1446"/>
        <v>109569193.22</v>
      </c>
      <c r="AC1659" s="105">
        <f t="shared" si="1409"/>
        <v>0.87655354576</v>
      </c>
    </row>
    <row r="1660" spans="1:29" ht="28.5" x14ac:dyDescent="0.2">
      <c r="B1660" s="97" t="s">
        <v>316</v>
      </c>
      <c r="C1660" s="98" t="s">
        <v>173</v>
      </c>
      <c r="D1660" s="308">
        <v>84000000</v>
      </c>
      <c r="E1660" s="291">
        <f>SUM('ADICIONES  2018'!C1660:K1660)</f>
        <v>0</v>
      </c>
      <c r="F1660" s="308"/>
      <c r="G1660" s="308"/>
      <c r="H1660" s="308"/>
      <c r="I1660" s="308"/>
      <c r="J1660" s="308"/>
      <c r="K1660" s="292">
        <f t="shared" si="1410"/>
        <v>84000000</v>
      </c>
      <c r="L1660" s="308">
        <v>8646413.2799999993</v>
      </c>
      <c r="M1660" s="308">
        <v>6928089.6500000004</v>
      </c>
      <c r="N1660" s="308"/>
      <c r="O1660" s="308">
        <v>17421871.140000001</v>
      </c>
      <c r="P1660" s="308">
        <v>10653644.779999999</v>
      </c>
      <c r="Q1660" s="308"/>
      <c r="R1660" s="292">
        <f t="shared" si="1440"/>
        <v>43650018.850000001</v>
      </c>
      <c r="S1660" s="308">
        <v>20974050.82</v>
      </c>
      <c r="T1660" s="308">
        <v>11347498.93</v>
      </c>
      <c r="U1660" s="308">
        <v>10866881.619999999</v>
      </c>
      <c r="V1660" s="308"/>
      <c r="W1660" s="308"/>
      <c r="X1660" s="308"/>
      <c r="Y1660" s="308"/>
      <c r="Z1660" s="308"/>
      <c r="AA1660" s="309">
        <f t="shared" si="1445"/>
        <v>43188431.369999997</v>
      </c>
      <c r="AB1660" s="309">
        <f t="shared" si="1446"/>
        <v>86838450.219999999</v>
      </c>
      <c r="AC1660" s="37">
        <f t="shared" si="1409"/>
        <v>1.0337910740476191</v>
      </c>
    </row>
    <row r="1661" spans="1:29" ht="28.5" x14ac:dyDescent="0.2">
      <c r="B1661" s="97" t="s">
        <v>337</v>
      </c>
      <c r="C1661" s="98" t="s">
        <v>335</v>
      </c>
      <c r="D1661" s="308">
        <v>41000000</v>
      </c>
      <c r="E1661" s="291">
        <f>SUM('ADICIONES  2018'!C1661:K1661)</f>
        <v>0</v>
      </c>
      <c r="F1661" s="308"/>
      <c r="G1661" s="308"/>
      <c r="H1661" s="308"/>
      <c r="I1661" s="308"/>
      <c r="J1661" s="308"/>
      <c r="K1661" s="292">
        <f t="shared" si="1410"/>
        <v>41000000</v>
      </c>
      <c r="L1661" s="308">
        <v>2570824</v>
      </c>
      <c r="M1661" s="308">
        <v>2001702</v>
      </c>
      <c r="N1661" s="308"/>
      <c r="O1661" s="308">
        <v>3998425</v>
      </c>
      <c r="P1661" s="308">
        <v>2206813</v>
      </c>
      <c r="Q1661" s="308"/>
      <c r="R1661" s="292">
        <f t="shared" si="1440"/>
        <v>10777764</v>
      </c>
      <c r="S1661" s="308">
        <v>6151213</v>
      </c>
      <c r="T1661" s="308">
        <v>2870202</v>
      </c>
      <c r="U1661" s="308">
        <v>2931564</v>
      </c>
      <c r="V1661" s="308"/>
      <c r="W1661" s="308"/>
      <c r="X1661" s="308"/>
      <c r="Y1661" s="308"/>
      <c r="Z1661" s="308"/>
      <c r="AA1661" s="309">
        <f t="shared" si="1445"/>
        <v>11952979</v>
      </c>
      <c r="AB1661" s="309">
        <f t="shared" si="1446"/>
        <v>22730743</v>
      </c>
      <c r="AC1661" s="37">
        <f t="shared" si="1409"/>
        <v>0.55440836585365849</v>
      </c>
    </row>
    <row r="1662" spans="1:29" s="79" customFormat="1" ht="31.5" x14ac:dyDescent="0.2">
      <c r="A1662" s="412"/>
      <c r="B1662" s="111" t="s">
        <v>317</v>
      </c>
      <c r="C1662" s="107" t="s">
        <v>140</v>
      </c>
      <c r="D1662" s="307">
        <f>SUM(D1663:D1667)</f>
        <v>1159477910.51</v>
      </c>
      <c r="E1662" s="106">
        <f>SUM('ADICIONES  2018'!C1662:K1662)</f>
        <v>0</v>
      </c>
      <c r="F1662" s="307">
        <f t="shared" ref="F1662" si="1454">SUM(F1663:F1667)</f>
        <v>0</v>
      </c>
      <c r="G1662" s="307">
        <f t="shared" ref="G1662:J1662" si="1455">SUM(G1663:G1667)</f>
        <v>0</v>
      </c>
      <c r="H1662" s="307">
        <f t="shared" si="1455"/>
        <v>0</v>
      </c>
      <c r="I1662" s="307">
        <f t="shared" si="1455"/>
        <v>0</v>
      </c>
      <c r="J1662" s="307">
        <f t="shared" si="1455"/>
        <v>0</v>
      </c>
      <c r="K1662" s="290">
        <f t="shared" si="1410"/>
        <v>1159477910.51</v>
      </c>
      <c r="L1662" s="307">
        <f t="shared" ref="L1662:Q1662" si="1456">SUM(L1663:L1667)</f>
        <v>172127737.03999999</v>
      </c>
      <c r="M1662" s="307">
        <f t="shared" si="1456"/>
        <v>174380182.56999999</v>
      </c>
      <c r="N1662" s="307">
        <f t="shared" si="1456"/>
        <v>0.01</v>
      </c>
      <c r="O1662" s="307">
        <f t="shared" si="1456"/>
        <v>474409828.95999998</v>
      </c>
      <c r="P1662" s="307">
        <f t="shared" si="1456"/>
        <v>260804837.88</v>
      </c>
      <c r="Q1662" s="307">
        <f t="shared" si="1456"/>
        <v>0</v>
      </c>
      <c r="R1662" s="290">
        <f t="shared" si="1440"/>
        <v>1081722586.46</v>
      </c>
      <c r="S1662" s="307">
        <f t="shared" ref="S1662:Z1662" si="1457">SUM(S1663:S1667)</f>
        <v>505703741.97000003</v>
      </c>
      <c r="T1662" s="307">
        <f t="shared" si="1457"/>
        <v>105037552.81999999</v>
      </c>
      <c r="U1662" s="307">
        <f t="shared" si="1457"/>
        <v>108813214.30000001</v>
      </c>
      <c r="V1662" s="307">
        <f t="shared" si="1457"/>
        <v>0</v>
      </c>
      <c r="W1662" s="307">
        <f t="shared" si="1457"/>
        <v>0</v>
      </c>
      <c r="X1662" s="307">
        <f t="shared" si="1457"/>
        <v>0</v>
      </c>
      <c r="Y1662" s="307">
        <f t="shared" si="1457"/>
        <v>0</v>
      </c>
      <c r="Z1662" s="307">
        <f t="shared" si="1457"/>
        <v>0</v>
      </c>
      <c r="AA1662" s="306">
        <f t="shared" si="1445"/>
        <v>719554509.08999991</v>
      </c>
      <c r="AB1662" s="306">
        <f t="shared" si="1446"/>
        <v>1801277095.55</v>
      </c>
      <c r="AC1662" s="105">
        <f t="shared" si="1409"/>
        <v>1.5535242881493987</v>
      </c>
    </row>
    <row r="1663" spans="1:29" ht="28.5" x14ac:dyDescent="0.2">
      <c r="B1663" s="97" t="s">
        <v>318</v>
      </c>
      <c r="C1663" s="98" t="s">
        <v>172</v>
      </c>
      <c r="D1663" s="308">
        <v>403471851.23000002</v>
      </c>
      <c r="E1663" s="291">
        <f>SUM('ADICIONES  2018'!C1663:K1663)</f>
        <v>0</v>
      </c>
      <c r="F1663" s="308"/>
      <c r="G1663" s="308"/>
      <c r="H1663" s="308"/>
      <c r="I1663" s="308"/>
      <c r="J1663" s="308"/>
      <c r="K1663" s="292">
        <f t="shared" si="1410"/>
        <v>403471851.23000002</v>
      </c>
      <c r="L1663" s="308">
        <v>49322911.82</v>
      </c>
      <c r="M1663" s="308">
        <v>62708211.380000003</v>
      </c>
      <c r="N1663" s="308">
        <v>0.01</v>
      </c>
      <c r="O1663" s="308">
        <v>230560502.25999999</v>
      </c>
      <c r="P1663" s="308">
        <v>135882152.56999999</v>
      </c>
      <c r="Q1663" s="308"/>
      <c r="R1663" s="292">
        <f t="shared" si="1440"/>
        <v>478473778.04000002</v>
      </c>
      <c r="S1663" s="308">
        <v>308311298.63</v>
      </c>
      <c r="T1663" s="308">
        <v>0</v>
      </c>
      <c r="U1663" s="308">
        <v>0</v>
      </c>
      <c r="V1663" s="308"/>
      <c r="W1663" s="308"/>
      <c r="X1663" s="308"/>
      <c r="Y1663" s="308"/>
      <c r="Z1663" s="308"/>
      <c r="AA1663" s="309">
        <f t="shared" si="1445"/>
        <v>308311298.63</v>
      </c>
      <c r="AB1663" s="309">
        <f t="shared" si="1446"/>
        <v>786785076.67000008</v>
      </c>
      <c r="AC1663" s="37">
        <f>+AB1663/K1663</f>
        <v>1.9500370949583086</v>
      </c>
    </row>
    <row r="1664" spans="1:29" ht="42.75" x14ac:dyDescent="0.2">
      <c r="B1664" s="97" t="s">
        <v>876</v>
      </c>
      <c r="C1664" s="98" t="s">
        <v>369</v>
      </c>
      <c r="D1664" s="308">
        <v>466006059.27999997</v>
      </c>
      <c r="E1664" s="291">
        <f>SUM('ADICIONES  2018'!C1664:K1664)</f>
        <v>0</v>
      </c>
      <c r="F1664" s="308"/>
      <c r="G1664" s="308"/>
      <c r="H1664" s="308"/>
      <c r="I1664" s="308"/>
      <c r="J1664" s="308"/>
      <c r="K1664" s="292">
        <f t="shared" si="1410"/>
        <v>466006059.27999997</v>
      </c>
      <c r="L1664" s="308">
        <v>67741597</v>
      </c>
      <c r="M1664" s="308">
        <v>69140999</v>
      </c>
      <c r="N1664" s="308">
        <v>0</v>
      </c>
      <c r="O1664" s="308">
        <v>157117380</v>
      </c>
      <c r="P1664" s="308">
        <v>80126373</v>
      </c>
      <c r="Q1664" s="308"/>
      <c r="R1664" s="292">
        <f t="shared" si="1440"/>
        <v>374126349</v>
      </c>
      <c r="S1664" s="308">
        <v>116524496</v>
      </c>
      <c r="T1664" s="308">
        <v>62379059</v>
      </c>
      <c r="U1664" s="308">
        <v>65135775</v>
      </c>
      <c r="V1664" s="308"/>
      <c r="W1664" s="308"/>
      <c r="X1664" s="308"/>
      <c r="Y1664" s="308"/>
      <c r="Z1664" s="308"/>
      <c r="AA1664" s="309">
        <f t="shared" si="1445"/>
        <v>244039330</v>
      </c>
      <c r="AB1664" s="309">
        <f t="shared" si="1446"/>
        <v>618165679</v>
      </c>
      <c r="AC1664" s="37">
        <f t="shared" si="1409"/>
        <v>1.3265185434607725</v>
      </c>
    </row>
    <row r="1665" spans="1:29" ht="28.5" x14ac:dyDescent="0.2">
      <c r="B1665" s="97" t="s">
        <v>319</v>
      </c>
      <c r="C1665" s="98" t="s">
        <v>320</v>
      </c>
      <c r="D1665" s="308">
        <v>290000000</v>
      </c>
      <c r="E1665" s="291">
        <f>SUM('ADICIONES  2018'!C1665:K1665)</f>
        <v>0</v>
      </c>
      <c r="F1665" s="308"/>
      <c r="G1665" s="308"/>
      <c r="H1665" s="308"/>
      <c r="I1665" s="308"/>
      <c r="J1665" s="308"/>
      <c r="K1665" s="292">
        <f>+D1665+E1665-F1665+G1665-H1665</f>
        <v>290000000</v>
      </c>
      <c r="L1665" s="308">
        <v>32399573.199999999</v>
      </c>
      <c r="M1665" s="308">
        <v>33524963.219999999</v>
      </c>
      <c r="N1665" s="308">
        <v>0</v>
      </c>
      <c r="O1665" s="308">
        <v>71757982.049999997</v>
      </c>
      <c r="P1665" s="308">
        <v>33247508.93</v>
      </c>
      <c r="Q1665" s="308"/>
      <c r="R1665" s="292">
        <f t="shared" si="1440"/>
        <v>170930027.40000001</v>
      </c>
      <c r="S1665" s="308">
        <v>54732351.869999997</v>
      </c>
      <c r="T1665" s="308">
        <v>26338563.690000001</v>
      </c>
      <c r="U1665" s="308">
        <v>25152268.010000002</v>
      </c>
      <c r="V1665" s="308"/>
      <c r="W1665" s="308"/>
      <c r="X1665" s="308"/>
      <c r="Y1665" s="308"/>
      <c r="Z1665" s="308"/>
      <c r="AA1665" s="309">
        <f t="shared" si="1445"/>
        <v>106223183.57000001</v>
      </c>
      <c r="AB1665" s="309">
        <f t="shared" si="1446"/>
        <v>277153210.97000003</v>
      </c>
      <c r="AC1665" s="37">
        <f t="shared" si="1409"/>
        <v>0.95570072748275869</v>
      </c>
    </row>
    <row r="1666" spans="1:29" ht="15.75" thickBot="1" x14ac:dyDescent="0.25">
      <c r="B1666" s="97" t="s">
        <v>1308</v>
      </c>
      <c r="C1666" s="98" t="s">
        <v>1309</v>
      </c>
      <c r="D1666" s="308">
        <v>0</v>
      </c>
      <c r="E1666" s="291">
        <f>SUM('ADICIONES  2018'!C1666:K1666)</f>
        <v>0</v>
      </c>
      <c r="F1666" s="308"/>
      <c r="G1666" s="308"/>
      <c r="H1666" s="308"/>
      <c r="I1666" s="308"/>
      <c r="J1666" s="308"/>
      <c r="K1666" s="292">
        <f t="shared" si="1410"/>
        <v>0</v>
      </c>
      <c r="L1666" s="308">
        <v>22663655.02</v>
      </c>
      <c r="M1666" s="308">
        <v>9006008.9700000007</v>
      </c>
      <c r="N1666" s="308">
        <v>0</v>
      </c>
      <c r="O1666" s="308">
        <v>14973964.65</v>
      </c>
      <c r="P1666" s="308">
        <v>11548803.380000001</v>
      </c>
      <c r="Q1666" s="308"/>
      <c r="R1666" s="292">
        <f t="shared" si="1440"/>
        <v>58192432.020000003</v>
      </c>
      <c r="S1666" s="308">
        <v>26135595.469999999</v>
      </c>
      <c r="T1666" s="308">
        <v>16319930.130000001</v>
      </c>
      <c r="U1666" s="308">
        <v>18525171.289999999</v>
      </c>
      <c r="V1666" s="308"/>
      <c r="W1666" s="308"/>
      <c r="X1666" s="308"/>
      <c r="Y1666" s="308"/>
      <c r="Z1666" s="308"/>
      <c r="AA1666" s="309">
        <f t="shared" si="1445"/>
        <v>60980696.890000001</v>
      </c>
      <c r="AB1666" s="309">
        <f t="shared" si="1446"/>
        <v>119173128.91</v>
      </c>
      <c r="AC1666" s="37">
        <v>0</v>
      </c>
    </row>
    <row r="1667" spans="1:29" ht="29.25" hidden="1" thickBot="1" x14ac:dyDescent="0.25">
      <c r="B1667" s="348" t="s">
        <v>1870</v>
      </c>
      <c r="C1667" s="349" t="s">
        <v>1869</v>
      </c>
      <c r="D1667" s="350">
        <v>0</v>
      </c>
      <c r="E1667" s="291">
        <f>SUM('ADICIONES  2018'!C1667:K1667)</f>
        <v>0</v>
      </c>
      <c r="F1667" s="350"/>
      <c r="G1667" s="350"/>
      <c r="H1667" s="350"/>
      <c r="I1667" s="350"/>
      <c r="J1667" s="350"/>
      <c r="K1667" s="351">
        <f t="shared" si="1410"/>
        <v>0</v>
      </c>
      <c r="L1667" s="350">
        <v>0</v>
      </c>
      <c r="M1667" s="350">
        <v>0</v>
      </c>
      <c r="N1667" s="350">
        <v>0</v>
      </c>
      <c r="O1667" s="350">
        <v>0</v>
      </c>
      <c r="P1667" s="350">
        <v>0</v>
      </c>
      <c r="Q1667" s="350"/>
      <c r="R1667" s="351">
        <f t="shared" si="1440"/>
        <v>0</v>
      </c>
      <c r="S1667" s="350">
        <v>0</v>
      </c>
      <c r="T1667" s="350">
        <v>0</v>
      </c>
      <c r="U1667" s="350">
        <v>0</v>
      </c>
      <c r="V1667" s="350"/>
      <c r="W1667" s="350"/>
      <c r="X1667" s="350"/>
      <c r="Y1667" s="350"/>
      <c r="Z1667" s="350"/>
      <c r="AA1667" s="352">
        <f t="shared" si="1445"/>
        <v>0</v>
      </c>
      <c r="AB1667" s="352">
        <f t="shared" si="1446"/>
        <v>0</v>
      </c>
      <c r="AC1667" s="39" t="e">
        <f t="shared" si="1409"/>
        <v>#DIV/0!</v>
      </c>
    </row>
    <row r="1668" spans="1:29" s="79" customFormat="1" ht="31.5" customHeight="1" thickBot="1" x14ac:dyDescent="0.25">
      <c r="A1668" s="412">
        <v>1</v>
      </c>
      <c r="B1668" s="466" t="s">
        <v>23</v>
      </c>
      <c r="C1668" s="467"/>
      <c r="D1668" s="400">
        <f t="shared" ref="D1668:AB1668" si="1458">+D1104</f>
        <v>103133015452.86998</v>
      </c>
      <c r="E1668" s="401">
        <f t="shared" si="1458"/>
        <v>121164682710.78</v>
      </c>
      <c r="F1668" s="401">
        <f t="shared" si="1458"/>
        <v>672314984.52999985</v>
      </c>
      <c r="G1668" s="401">
        <f t="shared" si="1458"/>
        <v>0</v>
      </c>
      <c r="H1668" s="401">
        <f t="shared" si="1458"/>
        <v>0</v>
      </c>
      <c r="I1668" s="401">
        <f t="shared" si="1458"/>
        <v>0</v>
      </c>
      <c r="J1668" s="401">
        <f t="shared" si="1458"/>
        <v>0</v>
      </c>
      <c r="K1668" s="402">
        <f t="shared" si="1458"/>
        <v>223625383179.11996</v>
      </c>
      <c r="L1668" s="402">
        <f t="shared" si="1458"/>
        <v>1666536233.74</v>
      </c>
      <c r="M1668" s="402">
        <f t="shared" si="1458"/>
        <v>24349635091.52</v>
      </c>
      <c r="N1668" s="402">
        <f t="shared" si="1458"/>
        <v>4443562109.4700003</v>
      </c>
      <c r="O1668" s="402">
        <f t="shared" si="1458"/>
        <v>10287034733.410002</v>
      </c>
      <c r="P1668" s="402">
        <f t="shared" si="1458"/>
        <v>22835477888.969997</v>
      </c>
      <c r="Q1668" s="402">
        <f t="shared" si="1458"/>
        <v>5428513036.1100006</v>
      </c>
      <c r="R1668" s="402">
        <f t="shared" si="1458"/>
        <v>69010759093.220001</v>
      </c>
      <c r="S1668" s="402">
        <f t="shared" si="1458"/>
        <v>66209275884</v>
      </c>
      <c r="T1668" s="402">
        <f t="shared" si="1458"/>
        <v>8637851393.5</v>
      </c>
      <c r="U1668" s="402">
        <f t="shared" si="1458"/>
        <v>8624193621.7000008</v>
      </c>
      <c r="V1668" s="402">
        <f t="shared" si="1458"/>
        <v>0</v>
      </c>
      <c r="W1668" s="402">
        <f t="shared" si="1458"/>
        <v>0</v>
      </c>
      <c r="X1668" s="402">
        <f t="shared" si="1458"/>
        <v>0</v>
      </c>
      <c r="Y1668" s="403">
        <f t="shared" si="1458"/>
        <v>900000000</v>
      </c>
      <c r="Z1668" s="402">
        <f t="shared" si="1458"/>
        <v>0</v>
      </c>
      <c r="AA1668" s="402">
        <f t="shared" si="1458"/>
        <v>84371320899.199997</v>
      </c>
      <c r="AB1668" s="402">
        <f t="shared" si="1458"/>
        <v>153382079992.41998</v>
      </c>
      <c r="AC1668" s="404">
        <f>AB1668/K1668</f>
        <v>0.68588850608950624</v>
      </c>
    </row>
    <row r="1669" spans="1:29" x14ac:dyDescent="0.2">
      <c r="A1669" s="159">
        <v>1</v>
      </c>
      <c r="B1669" s="22"/>
      <c r="C1669" s="3"/>
      <c r="D1669" s="317"/>
      <c r="E1669" s="305"/>
      <c r="F1669" s="304"/>
      <c r="G1669" s="304">
        <v>0</v>
      </c>
      <c r="H1669" s="304">
        <v>0</v>
      </c>
      <c r="I1669" s="305"/>
      <c r="J1669" s="305"/>
      <c r="K1669" s="305"/>
      <c r="L1669" s="305"/>
      <c r="M1669" s="305"/>
      <c r="N1669" s="305"/>
      <c r="O1669" s="305"/>
      <c r="P1669" s="305"/>
      <c r="Q1669" s="305"/>
      <c r="R1669" s="305"/>
      <c r="S1669" s="305"/>
      <c r="T1669" s="305"/>
      <c r="U1669" s="305"/>
      <c r="V1669" s="305"/>
      <c r="W1669" s="305"/>
      <c r="X1669" s="305"/>
      <c r="Y1669" s="305"/>
      <c r="Z1669" s="305"/>
      <c r="AA1669" s="305"/>
      <c r="AB1669" s="305"/>
      <c r="AC1669" s="40"/>
    </row>
    <row r="1670" spans="1:29" ht="19.5" x14ac:dyDescent="0.2">
      <c r="A1670" s="159">
        <v>1</v>
      </c>
      <c r="B1670" s="452" t="s">
        <v>1946</v>
      </c>
      <c r="C1670" s="453"/>
      <c r="D1670" s="294"/>
      <c r="E1670" s="292"/>
      <c r="F1670" s="296"/>
      <c r="G1670" s="296"/>
      <c r="H1670" s="296"/>
      <c r="I1670" s="292"/>
      <c r="J1670" s="292"/>
      <c r="K1670" s="292"/>
      <c r="L1670" s="292"/>
      <c r="M1670" s="292"/>
      <c r="N1670" s="292"/>
      <c r="O1670" s="292"/>
      <c r="P1670" s="292"/>
      <c r="Q1670" s="292"/>
      <c r="R1670" s="292"/>
      <c r="S1670" s="292"/>
      <c r="T1670" s="292"/>
      <c r="U1670" s="292"/>
      <c r="V1670" s="292"/>
      <c r="W1670" s="292"/>
      <c r="X1670" s="292"/>
      <c r="Y1670" s="292"/>
      <c r="Z1670" s="292"/>
      <c r="AA1670" s="292"/>
      <c r="AB1670" s="292"/>
      <c r="AC1670" s="37"/>
    </row>
    <row r="1671" spans="1:29" s="5" customFormat="1" ht="15.75" x14ac:dyDescent="0.25">
      <c r="A1671" s="159">
        <v>1</v>
      </c>
      <c r="B1671" s="221" t="s">
        <v>186</v>
      </c>
      <c r="C1671" s="141" t="s">
        <v>1947</v>
      </c>
      <c r="D1671" s="290">
        <f>+D1672+D1685</f>
        <v>0</v>
      </c>
      <c r="E1671" s="106">
        <f>SUM('ADICIONES  2018'!C1671:K1671)</f>
        <v>3279075420.3299999</v>
      </c>
      <c r="F1671" s="290">
        <f t="shared" ref="F1671:J1671" si="1459">+F1672+F1685</f>
        <v>0</v>
      </c>
      <c r="G1671" s="290">
        <f t="shared" si="1459"/>
        <v>0</v>
      </c>
      <c r="H1671" s="290">
        <f t="shared" si="1459"/>
        <v>0</v>
      </c>
      <c r="I1671" s="290">
        <f t="shared" si="1459"/>
        <v>0</v>
      </c>
      <c r="J1671" s="290">
        <f t="shared" si="1459"/>
        <v>0</v>
      </c>
      <c r="K1671" s="296">
        <f>+D1671+E1671-F1671+G1671-H1671</f>
        <v>3279075420.3299999</v>
      </c>
      <c r="L1671" s="290">
        <f t="shared" ref="L1671:Q1671" si="1460">+L1672+L1685</f>
        <v>0</v>
      </c>
      <c r="M1671" s="290">
        <f t="shared" si="1460"/>
        <v>0</v>
      </c>
      <c r="N1671" s="290">
        <f t="shared" si="1460"/>
        <v>0</v>
      </c>
      <c r="O1671" s="290">
        <f t="shared" si="1460"/>
        <v>0</v>
      </c>
      <c r="P1671" s="290">
        <f t="shared" si="1460"/>
        <v>0</v>
      </c>
      <c r="Q1671" s="290">
        <f t="shared" si="1460"/>
        <v>298790324.04000002</v>
      </c>
      <c r="R1671" s="290">
        <f>SUM(L1671:Q1671)</f>
        <v>298790324.04000002</v>
      </c>
      <c r="S1671" s="290">
        <f t="shared" ref="S1671:Y1671" si="1461">+S1672+S1685</f>
        <v>0</v>
      </c>
      <c r="T1671" s="290">
        <f t="shared" si="1461"/>
        <v>0</v>
      </c>
      <c r="U1671" s="290">
        <f t="shared" si="1461"/>
        <v>0</v>
      </c>
      <c r="V1671" s="290">
        <f t="shared" si="1461"/>
        <v>0</v>
      </c>
      <c r="W1671" s="290">
        <f t="shared" si="1461"/>
        <v>0</v>
      </c>
      <c r="X1671" s="290">
        <f t="shared" si="1461"/>
        <v>0</v>
      </c>
      <c r="Y1671" s="290">
        <f t="shared" si="1461"/>
        <v>305141501.56</v>
      </c>
      <c r="Z1671" s="296"/>
      <c r="AA1671" s="311">
        <f t="shared" ref="AA1671:AA1703" si="1462">SUM(S1671:Z1671)</f>
        <v>305141501.56</v>
      </c>
      <c r="AB1671" s="311">
        <f t="shared" ref="AB1671:AB1704" si="1463">+AA1671+R1671</f>
        <v>603931825.60000002</v>
      </c>
      <c r="AC1671" s="36">
        <f t="shared" ref="AC1671:AC1705" si="1464">+AB1671/K1671</f>
        <v>0.18417747327666573</v>
      </c>
    </row>
    <row r="1672" spans="1:29" s="5" customFormat="1" ht="15.75" x14ac:dyDescent="0.25">
      <c r="A1672" s="159">
        <v>1</v>
      </c>
      <c r="B1672" s="221" t="s">
        <v>188</v>
      </c>
      <c r="C1672" s="141" t="s">
        <v>91</v>
      </c>
      <c r="D1672" s="290">
        <f t="shared" ref="D1672:D1678" si="1465">+D1673</f>
        <v>0</v>
      </c>
      <c r="E1672" s="106">
        <f>SUM('ADICIONES  2018'!C1672:K1672)</f>
        <v>2680285809.9099998</v>
      </c>
      <c r="F1672" s="290">
        <f t="shared" ref="F1672:J1678" si="1466">+F1673</f>
        <v>0</v>
      </c>
      <c r="G1672" s="290">
        <f t="shared" si="1466"/>
        <v>0</v>
      </c>
      <c r="H1672" s="290">
        <f t="shared" si="1466"/>
        <v>0</v>
      </c>
      <c r="I1672" s="290">
        <f t="shared" si="1466"/>
        <v>0</v>
      </c>
      <c r="J1672" s="290">
        <f t="shared" si="1466"/>
        <v>0</v>
      </c>
      <c r="K1672" s="296">
        <f t="shared" ref="K1672:K1704" si="1467">+D1672+E1672-F1672+G1672-H1672</f>
        <v>2680285809.9099998</v>
      </c>
      <c r="L1672" s="290">
        <f t="shared" ref="L1672:Q1678" si="1468">+L1673</f>
        <v>0</v>
      </c>
      <c r="M1672" s="290">
        <f t="shared" si="1468"/>
        <v>0</v>
      </c>
      <c r="N1672" s="290">
        <f t="shared" si="1468"/>
        <v>0</v>
      </c>
      <c r="O1672" s="290">
        <f t="shared" si="1468"/>
        <v>0</v>
      </c>
      <c r="P1672" s="290">
        <f t="shared" si="1468"/>
        <v>0</v>
      </c>
      <c r="Q1672" s="290">
        <f t="shared" si="1468"/>
        <v>296285041</v>
      </c>
      <c r="R1672" s="290">
        <f t="shared" ref="R1672:R1704" si="1469">SUM(L1672:Q1672)</f>
        <v>296285041</v>
      </c>
      <c r="S1672" s="290">
        <f t="shared" ref="S1672:Y1678" si="1470">+S1673</f>
        <v>0</v>
      </c>
      <c r="T1672" s="290">
        <f t="shared" si="1470"/>
        <v>0</v>
      </c>
      <c r="U1672" s="290">
        <f t="shared" si="1470"/>
        <v>0</v>
      </c>
      <c r="V1672" s="290">
        <f t="shared" si="1470"/>
        <v>0</v>
      </c>
      <c r="W1672" s="290">
        <f t="shared" si="1470"/>
        <v>0</v>
      </c>
      <c r="X1672" s="290">
        <f t="shared" si="1470"/>
        <v>0</v>
      </c>
      <c r="Y1672" s="290">
        <f t="shared" si="1470"/>
        <v>0</v>
      </c>
      <c r="Z1672" s="296"/>
      <c r="AA1672" s="311">
        <f t="shared" si="1462"/>
        <v>0</v>
      </c>
      <c r="AB1672" s="311">
        <f t="shared" si="1463"/>
        <v>296285041</v>
      </c>
      <c r="AC1672" s="36">
        <f t="shared" si="1464"/>
        <v>0.11054233093520308</v>
      </c>
    </row>
    <row r="1673" spans="1:29" s="5" customFormat="1" ht="15.75" x14ac:dyDescent="0.25">
      <c r="A1673" s="159">
        <v>1</v>
      </c>
      <c r="B1673" s="221" t="s">
        <v>237</v>
      </c>
      <c r="C1673" s="141" t="s">
        <v>238</v>
      </c>
      <c r="D1673" s="290">
        <f t="shared" si="1465"/>
        <v>0</v>
      </c>
      <c r="E1673" s="106">
        <f>SUM('ADICIONES  2018'!C1673:K1673)</f>
        <v>2680285809.9099998</v>
      </c>
      <c r="F1673" s="290">
        <f t="shared" si="1466"/>
        <v>0</v>
      </c>
      <c r="G1673" s="290">
        <f t="shared" si="1466"/>
        <v>0</v>
      </c>
      <c r="H1673" s="290">
        <f t="shared" si="1466"/>
        <v>0</v>
      </c>
      <c r="I1673" s="290">
        <f t="shared" si="1466"/>
        <v>0</v>
      </c>
      <c r="J1673" s="290">
        <f t="shared" si="1466"/>
        <v>0</v>
      </c>
      <c r="K1673" s="296">
        <f t="shared" si="1467"/>
        <v>2680285809.9099998</v>
      </c>
      <c r="L1673" s="290">
        <f t="shared" si="1468"/>
        <v>0</v>
      </c>
      <c r="M1673" s="290">
        <f t="shared" si="1468"/>
        <v>0</v>
      </c>
      <c r="N1673" s="290">
        <f t="shared" si="1468"/>
        <v>0</v>
      </c>
      <c r="O1673" s="290">
        <f t="shared" si="1468"/>
        <v>0</v>
      </c>
      <c r="P1673" s="290">
        <f t="shared" si="1468"/>
        <v>0</v>
      </c>
      <c r="Q1673" s="290">
        <f t="shared" si="1468"/>
        <v>296285041</v>
      </c>
      <c r="R1673" s="290">
        <f t="shared" si="1469"/>
        <v>296285041</v>
      </c>
      <c r="S1673" s="290">
        <f t="shared" si="1470"/>
        <v>0</v>
      </c>
      <c r="T1673" s="290">
        <f t="shared" si="1470"/>
        <v>0</v>
      </c>
      <c r="U1673" s="290">
        <f t="shared" si="1470"/>
        <v>0</v>
      </c>
      <c r="V1673" s="290">
        <f t="shared" si="1470"/>
        <v>0</v>
      </c>
      <c r="W1673" s="290">
        <f t="shared" si="1470"/>
        <v>0</v>
      </c>
      <c r="X1673" s="290">
        <f t="shared" si="1470"/>
        <v>0</v>
      </c>
      <c r="Y1673" s="290">
        <f t="shared" si="1470"/>
        <v>0</v>
      </c>
      <c r="Z1673" s="296"/>
      <c r="AA1673" s="311">
        <f t="shared" si="1462"/>
        <v>0</v>
      </c>
      <c r="AB1673" s="311">
        <f t="shared" si="1463"/>
        <v>296285041</v>
      </c>
      <c r="AC1673" s="36">
        <f t="shared" si="1464"/>
        <v>0.11054233093520308</v>
      </c>
    </row>
    <row r="1674" spans="1:29" s="5" customFormat="1" ht="15.75" x14ac:dyDescent="0.25">
      <c r="A1674" s="159"/>
      <c r="B1674" s="221" t="s">
        <v>268</v>
      </c>
      <c r="C1674" s="141" t="s">
        <v>269</v>
      </c>
      <c r="D1674" s="290">
        <f t="shared" si="1465"/>
        <v>0</v>
      </c>
      <c r="E1674" s="106">
        <f>SUM('ADICIONES  2018'!C1674:K1674)</f>
        <v>2680285809.9099998</v>
      </c>
      <c r="F1674" s="290">
        <f t="shared" si="1466"/>
        <v>0</v>
      </c>
      <c r="G1674" s="290">
        <f t="shared" si="1466"/>
        <v>0</v>
      </c>
      <c r="H1674" s="290">
        <f t="shared" si="1466"/>
        <v>0</v>
      </c>
      <c r="I1674" s="290">
        <f t="shared" si="1466"/>
        <v>0</v>
      </c>
      <c r="J1674" s="290">
        <f t="shared" si="1466"/>
        <v>0</v>
      </c>
      <c r="K1674" s="296">
        <f t="shared" si="1467"/>
        <v>2680285809.9099998</v>
      </c>
      <c r="L1674" s="290">
        <f t="shared" si="1468"/>
        <v>0</v>
      </c>
      <c r="M1674" s="290">
        <f t="shared" si="1468"/>
        <v>0</v>
      </c>
      <c r="N1674" s="290">
        <f t="shared" si="1468"/>
        <v>0</v>
      </c>
      <c r="O1674" s="290">
        <f t="shared" si="1468"/>
        <v>0</v>
      </c>
      <c r="P1674" s="290">
        <f t="shared" si="1468"/>
        <v>0</v>
      </c>
      <c r="Q1674" s="290">
        <f t="shared" si="1468"/>
        <v>296285041</v>
      </c>
      <c r="R1674" s="290">
        <f t="shared" si="1469"/>
        <v>296285041</v>
      </c>
      <c r="S1674" s="290">
        <f t="shared" si="1470"/>
        <v>0</v>
      </c>
      <c r="T1674" s="290">
        <f t="shared" si="1470"/>
        <v>0</v>
      </c>
      <c r="U1674" s="290">
        <f t="shared" si="1470"/>
        <v>0</v>
      </c>
      <c r="V1674" s="290">
        <f t="shared" si="1470"/>
        <v>0</v>
      </c>
      <c r="W1674" s="290">
        <f t="shared" si="1470"/>
        <v>0</v>
      </c>
      <c r="X1674" s="290">
        <f t="shared" si="1470"/>
        <v>0</v>
      </c>
      <c r="Y1674" s="290">
        <f t="shared" si="1470"/>
        <v>0</v>
      </c>
      <c r="Z1674" s="296"/>
      <c r="AA1674" s="311">
        <f t="shared" si="1462"/>
        <v>0</v>
      </c>
      <c r="AB1674" s="311">
        <f t="shared" si="1463"/>
        <v>296285041</v>
      </c>
      <c r="AC1674" s="36">
        <f t="shared" si="1464"/>
        <v>0.11054233093520308</v>
      </c>
    </row>
    <row r="1675" spans="1:29" s="5" customFormat="1" ht="15.75" x14ac:dyDescent="0.25">
      <c r="A1675" s="159"/>
      <c r="B1675" s="221" t="s">
        <v>270</v>
      </c>
      <c r="C1675" s="141" t="s">
        <v>1948</v>
      </c>
      <c r="D1675" s="290">
        <f t="shared" si="1465"/>
        <v>0</v>
      </c>
      <c r="E1675" s="106">
        <f>SUM('ADICIONES  2018'!C1675:K1675)</f>
        <v>2680285809.9099998</v>
      </c>
      <c r="F1675" s="290">
        <f t="shared" si="1466"/>
        <v>0</v>
      </c>
      <c r="G1675" s="290">
        <f t="shared" si="1466"/>
        <v>0</v>
      </c>
      <c r="H1675" s="290">
        <f t="shared" si="1466"/>
        <v>0</v>
      </c>
      <c r="I1675" s="290">
        <f t="shared" si="1466"/>
        <v>0</v>
      </c>
      <c r="J1675" s="290">
        <f t="shared" si="1466"/>
        <v>0</v>
      </c>
      <c r="K1675" s="296">
        <f t="shared" si="1467"/>
        <v>2680285809.9099998</v>
      </c>
      <c r="L1675" s="290">
        <f t="shared" si="1468"/>
        <v>0</v>
      </c>
      <c r="M1675" s="290">
        <f t="shared" si="1468"/>
        <v>0</v>
      </c>
      <c r="N1675" s="290">
        <f t="shared" si="1468"/>
        <v>0</v>
      </c>
      <c r="O1675" s="290">
        <f t="shared" si="1468"/>
        <v>0</v>
      </c>
      <c r="P1675" s="290">
        <f t="shared" si="1468"/>
        <v>0</v>
      </c>
      <c r="Q1675" s="290">
        <f t="shared" si="1468"/>
        <v>296285041</v>
      </c>
      <c r="R1675" s="290">
        <f t="shared" si="1469"/>
        <v>296285041</v>
      </c>
      <c r="S1675" s="290">
        <f t="shared" si="1470"/>
        <v>0</v>
      </c>
      <c r="T1675" s="290">
        <f t="shared" si="1470"/>
        <v>0</v>
      </c>
      <c r="U1675" s="290">
        <f t="shared" si="1470"/>
        <v>0</v>
      </c>
      <c r="V1675" s="290">
        <f t="shared" si="1470"/>
        <v>0</v>
      </c>
      <c r="W1675" s="290">
        <f t="shared" si="1470"/>
        <v>0</v>
      </c>
      <c r="X1675" s="290">
        <f t="shared" si="1470"/>
        <v>0</v>
      </c>
      <c r="Y1675" s="290">
        <f t="shared" si="1470"/>
        <v>0</v>
      </c>
      <c r="Z1675" s="296"/>
      <c r="AA1675" s="311">
        <f t="shared" si="1462"/>
        <v>0</v>
      </c>
      <c r="AB1675" s="311">
        <f t="shared" si="1463"/>
        <v>296285041</v>
      </c>
      <c r="AC1675" s="36">
        <f t="shared" si="1464"/>
        <v>0.11054233093520308</v>
      </c>
    </row>
    <row r="1676" spans="1:29" s="5" customFormat="1" ht="15.75" x14ac:dyDescent="0.25">
      <c r="A1676" s="159"/>
      <c r="B1676" s="221" t="s">
        <v>271</v>
      </c>
      <c r="C1676" s="141" t="s">
        <v>97</v>
      </c>
      <c r="D1676" s="290">
        <f t="shared" si="1465"/>
        <v>0</v>
      </c>
      <c r="E1676" s="106">
        <f>SUM('ADICIONES  2018'!C1676:K1676)</f>
        <v>2680285809.9099998</v>
      </c>
      <c r="F1676" s="290">
        <f t="shared" si="1466"/>
        <v>0</v>
      </c>
      <c r="G1676" s="290">
        <f t="shared" si="1466"/>
        <v>0</v>
      </c>
      <c r="H1676" s="290">
        <f t="shared" si="1466"/>
        <v>0</v>
      </c>
      <c r="I1676" s="290">
        <f t="shared" si="1466"/>
        <v>0</v>
      </c>
      <c r="J1676" s="290">
        <f t="shared" si="1466"/>
        <v>0</v>
      </c>
      <c r="K1676" s="296">
        <f t="shared" si="1467"/>
        <v>2680285809.9099998</v>
      </c>
      <c r="L1676" s="290">
        <f t="shared" si="1468"/>
        <v>0</v>
      </c>
      <c r="M1676" s="290">
        <f t="shared" si="1468"/>
        <v>0</v>
      </c>
      <c r="N1676" s="290">
        <f t="shared" si="1468"/>
        <v>0</v>
      </c>
      <c r="O1676" s="290">
        <f t="shared" si="1468"/>
        <v>0</v>
      </c>
      <c r="P1676" s="290">
        <f t="shared" si="1468"/>
        <v>0</v>
      </c>
      <c r="Q1676" s="290">
        <f t="shared" si="1468"/>
        <v>296285041</v>
      </c>
      <c r="R1676" s="290">
        <f t="shared" si="1469"/>
        <v>296285041</v>
      </c>
      <c r="S1676" s="290">
        <f t="shared" si="1470"/>
        <v>0</v>
      </c>
      <c r="T1676" s="290">
        <f t="shared" si="1470"/>
        <v>0</v>
      </c>
      <c r="U1676" s="290">
        <f t="shared" si="1470"/>
        <v>0</v>
      </c>
      <c r="V1676" s="290">
        <f t="shared" si="1470"/>
        <v>0</v>
      </c>
      <c r="W1676" s="290">
        <f t="shared" si="1470"/>
        <v>0</v>
      </c>
      <c r="X1676" s="290">
        <f t="shared" si="1470"/>
        <v>0</v>
      </c>
      <c r="Y1676" s="290">
        <f t="shared" si="1470"/>
        <v>0</v>
      </c>
      <c r="Z1676" s="296"/>
      <c r="AA1676" s="311">
        <f t="shared" si="1462"/>
        <v>0</v>
      </c>
      <c r="AB1676" s="311">
        <f t="shared" si="1463"/>
        <v>296285041</v>
      </c>
      <c r="AC1676" s="36">
        <f t="shared" si="1464"/>
        <v>0.11054233093520308</v>
      </c>
    </row>
    <row r="1677" spans="1:29" s="5" customFormat="1" ht="15.75" x14ac:dyDescent="0.25">
      <c r="A1677" s="159"/>
      <c r="B1677" s="221" t="s">
        <v>272</v>
      </c>
      <c r="C1677" s="141" t="s">
        <v>1949</v>
      </c>
      <c r="D1677" s="290">
        <f t="shared" si="1465"/>
        <v>0</v>
      </c>
      <c r="E1677" s="106">
        <f>SUM('ADICIONES  2018'!C1677:K1677)</f>
        <v>2680285809.9099998</v>
      </c>
      <c r="F1677" s="290">
        <f t="shared" si="1466"/>
        <v>0</v>
      </c>
      <c r="G1677" s="290">
        <f t="shared" si="1466"/>
        <v>0</v>
      </c>
      <c r="H1677" s="290">
        <f t="shared" si="1466"/>
        <v>0</v>
      </c>
      <c r="I1677" s="290">
        <f t="shared" si="1466"/>
        <v>0</v>
      </c>
      <c r="J1677" s="290">
        <f t="shared" si="1466"/>
        <v>0</v>
      </c>
      <c r="K1677" s="296">
        <f t="shared" si="1467"/>
        <v>2680285809.9099998</v>
      </c>
      <c r="L1677" s="290">
        <f t="shared" si="1468"/>
        <v>0</v>
      </c>
      <c r="M1677" s="290">
        <f t="shared" si="1468"/>
        <v>0</v>
      </c>
      <c r="N1677" s="290">
        <f t="shared" si="1468"/>
        <v>0</v>
      </c>
      <c r="O1677" s="290">
        <f t="shared" si="1468"/>
        <v>0</v>
      </c>
      <c r="P1677" s="290">
        <f t="shared" si="1468"/>
        <v>0</v>
      </c>
      <c r="Q1677" s="290">
        <f t="shared" si="1468"/>
        <v>296285041</v>
      </c>
      <c r="R1677" s="290">
        <f t="shared" si="1469"/>
        <v>296285041</v>
      </c>
      <c r="S1677" s="290">
        <f t="shared" si="1470"/>
        <v>0</v>
      </c>
      <c r="T1677" s="290">
        <f t="shared" si="1470"/>
        <v>0</v>
      </c>
      <c r="U1677" s="290">
        <f t="shared" si="1470"/>
        <v>0</v>
      </c>
      <c r="V1677" s="290">
        <f t="shared" si="1470"/>
        <v>0</v>
      </c>
      <c r="W1677" s="290">
        <f t="shared" si="1470"/>
        <v>0</v>
      </c>
      <c r="X1677" s="290">
        <f t="shared" si="1470"/>
        <v>0</v>
      </c>
      <c r="Y1677" s="290">
        <f t="shared" si="1470"/>
        <v>0</v>
      </c>
      <c r="Z1677" s="296"/>
      <c r="AA1677" s="311">
        <f t="shared" si="1462"/>
        <v>0</v>
      </c>
      <c r="AB1677" s="311">
        <f t="shared" si="1463"/>
        <v>296285041</v>
      </c>
      <c r="AC1677" s="36">
        <f t="shared" si="1464"/>
        <v>0.11054233093520308</v>
      </c>
    </row>
    <row r="1678" spans="1:29" s="5" customFormat="1" ht="30" x14ac:dyDescent="0.25">
      <c r="A1678" s="159"/>
      <c r="B1678" s="221" t="s">
        <v>747</v>
      </c>
      <c r="C1678" s="141" t="s">
        <v>748</v>
      </c>
      <c r="D1678" s="290">
        <f t="shared" si="1465"/>
        <v>0</v>
      </c>
      <c r="E1678" s="106">
        <f>SUM('ADICIONES  2018'!C1678:K1678)</f>
        <v>2680285809.9099998</v>
      </c>
      <c r="F1678" s="290">
        <f t="shared" si="1466"/>
        <v>0</v>
      </c>
      <c r="G1678" s="290">
        <f t="shared" si="1466"/>
        <v>0</v>
      </c>
      <c r="H1678" s="290">
        <f t="shared" si="1466"/>
        <v>0</v>
      </c>
      <c r="I1678" s="290">
        <f t="shared" si="1466"/>
        <v>0</v>
      </c>
      <c r="J1678" s="290">
        <f t="shared" si="1466"/>
        <v>0</v>
      </c>
      <c r="K1678" s="296">
        <f t="shared" si="1467"/>
        <v>2680285809.9099998</v>
      </c>
      <c r="L1678" s="290">
        <f t="shared" si="1468"/>
        <v>0</v>
      </c>
      <c r="M1678" s="290">
        <f t="shared" si="1468"/>
        <v>0</v>
      </c>
      <c r="N1678" s="290">
        <f t="shared" si="1468"/>
        <v>0</v>
      </c>
      <c r="O1678" s="290">
        <f t="shared" si="1468"/>
        <v>0</v>
      </c>
      <c r="P1678" s="290">
        <f t="shared" si="1468"/>
        <v>0</v>
      </c>
      <c r="Q1678" s="290">
        <f t="shared" si="1468"/>
        <v>296285041</v>
      </c>
      <c r="R1678" s="290">
        <f t="shared" si="1469"/>
        <v>296285041</v>
      </c>
      <c r="S1678" s="290">
        <f t="shared" si="1470"/>
        <v>0</v>
      </c>
      <c r="T1678" s="290">
        <f t="shared" si="1470"/>
        <v>0</v>
      </c>
      <c r="U1678" s="290">
        <f t="shared" si="1470"/>
        <v>0</v>
      </c>
      <c r="V1678" s="290">
        <f t="shared" si="1470"/>
        <v>0</v>
      </c>
      <c r="W1678" s="290">
        <f t="shared" si="1470"/>
        <v>0</v>
      </c>
      <c r="X1678" s="290">
        <f t="shared" si="1470"/>
        <v>0</v>
      </c>
      <c r="Y1678" s="290">
        <f t="shared" si="1470"/>
        <v>0</v>
      </c>
      <c r="Z1678" s="296"/>
      <c r="AA1678" s="311">
        <f t="shared" si="1462"/>
        <v>0</v>
      </c>
      <c r="AB1678" s="311">
        <f t="shared" si="1463"/>
        <v>296285041</v>
      </c>
      <c r="AC1678" s="36">
        <f t="shared" si="1464"/>
        <v>0.11054233093520308</v>
      </c>
    </row>
    <row r="1679" spans="1:29" s="5" customFormat="1" ht="30" x14ac:dyDescent="0.25">
      <c r="A1679" s="159"/>
      <c r="B1679" s="221" t="s">
        <v>1950</v>
      </c>
      <c r="C1679" s="141" t="s">
        <v>1951</v>
      </c>
      <c r="D1679" s="290">
        <f>SUM(D1680:D1684)</f>
        <v>0</v>
      </c>
      <c r="E1679" s="106">
        <f>SUM('ADICIONES  2018'!C1679:K1679)</f>
        <v>2680285809.9099998</v>
      </c>
      <c r="F1679" s="290">
        <f t="shared" ref="F1679:J1679" si="1471">SUM(F1680:F1684)</f>
        <v>0</v>
      </c>
      <c r="G1679" s="290">
        <f t="shared" si="1471"/>
        <v>0</v>
      </c>
      <c r="H1679" s="290">
        <f t="shared" si="1471"/>
        <v>0</v>
      </c>
      <c r="I1679" s="290">
        <f t="shared" si="1471"/>
        <v>0</v>
      </c>
      <c r="J1679" s="290">
        <f t="shared" si="1471"/>
        <v>0</v>
      </c>
      <c r="K1679" s="296">
        <f t="shared" si="1467"/>
        <v>2680285809.9099998</v>
      </c>
      <c r="L1679" s="290">
        <f t="shared" ref="L1679:Q1679" si="1472">SUM(L1680:L1684)</f>
        <v>0</v>
      </c>
      <c r="M1679" s="290">
        <f t="shared" si="1472"/>
        <v>0</v>
      </c>
      <c r="N1679" s="290">
        <f t="shared" si="1472"/>
        <v>0</v>
      </c>
      <c r="O1679" s="290">
        <f t="shared" si="1472"/>
        <v>0</v>
      </c>
      <c r="P1679" s="290">
        <f t="shared" si="1472"/>
        <v>0</v>
      </c>
      <c r="Q1679" s="290">
        <f t="shared" si="1472"/>
        <v>296285041</v>
      </c>
      <c r="R1679" s="290">
        <f t="shared" si="1469"/>
        <v>296285041</v>
      </c>
      <c r="S1679" s="290">
        <f t="shared" ref="S1679:Z1679" si="1473">SUM(S1680:S1684)</f>
        <v>0</v>
      </c>
      <c r="T1679" s="290">
        <f t="shared" si="1473"/>
        <v>0</v>
      </c>
      <c r="U1679" s="290">
        <f t="shared" si="1473"/>
        <v>0</v>
      </c>
      <c r="V1679" s="290">
        <f t="shared" si="1473"/>
        <v>0</v>
      </c>
      <c r="W1679" s="290">
        <f t="shared" si="1473"/>
        <v>0</v>
      </c>
      <c r="X1679" s="290">
        <f t="shared" si="1473"/>
        <v>0</v>
      </c>
      <c r="Y1679" s="290">
        <f t="shared" si="1473"/>
        <v>0</v>
      </c>
      <c r="Z1679" s="290">
        <f t="shared" si="1473"/>
        <v>0</v>
      </c>
      <c r="AA1679" s="311">
        <f t="shared" si="1462"/>
        <v>0</v>
      </c>
      <c r="AB1679" s="311">
        <f t="shared" si="1463"/>
        <v>296285041</v>
      </c>
      <c r="AC1679" s="36">
        <f t="shared" si="1464"/>
        <v>0.11054233093520308</v>
      </c>
    </row>
    <row r="1680" spans="1:29" ht="57" x14ac:dyDescent="0.2">
      <c r="A1680" s="159"/>
      <c r="B1680" s="409" t="s">
        <v>1952</v>
      </c>
      <c r="C1680" s="408" t="s">
        <v>1953</v>
      </c>
      <c r="D1680" s="294"/>
      <c r="E1680" s="291">
        <f>SUM('ADICIONES  2018'!C1680:K1680)</f>
        <v>1046383879</v>
      </c>
      <c r="F1680" s="294"/>
      <c r="G1680" s="294"/>
      <c r="H1680" s="294"/>
      <c r="I1680" s="294"/>
      <c r="J1680" s="294"/>
      <c r="K1680" s="292">
        <f t="shared" si="1467"/>
        <v>1046383879</v>
      </c>
      <c r="L1680" s="294"/>
      <c r="M1680" s="294"/>
      <c r="N1680" s="294"/>
      <c r="O1680" s="294"/>
      <c r="P1680" s="294"/>
      <c r="Q1680" s="294">
        <v>71412088</v>
      </c>
      <c r="R1680" s="292">
        <f t="shared" si="1469"/>
        <v>71412088</v>
      </c>
      <c r="S1680" s="294"/>
      <c r="T1680" s="294"/>
      <c r="U1680" s="294"/>
      <c r="V1680" s="294"/>
      <c r="W1680" s="294"/>
      <c r="X1680" s="294"/>
      <c r="Y1680" s="294"/>
      <c r="Z1680" s="292"/>
      <c r="AA1680" s="309">
        <f t="shared" si="1462"/>
        <v>0</v>
      </c>
      <c r="AB1680" s="309">
        <f t="shared" si="1463"/>
        <v>71412088</v>
      </c>
      <c r="AC1680" s="37">
        <f t="shared" si="1464"/>
        <v>6.8246548358759637E-2</v>
      </c>
    </row>
    <row r="1681" spans="1:29" ht="42.75" x14ac:dyDescent="0.2">
      <c r="A1681" s="159"/>
      <c r="B1681" s="409" t="s">
        <v>1954</v>
      </c>
      <c r="C1681" s="408" t="s">
        <v>1955</v>
      </c>
      <c r="D1681" s="294"/>
      <c r="E1681" s="291">
        <f>SUM('ADICIONES  2018'!C1681:K1681)</f>
        <v>499738874</v>
      </c>
      <c r="F1681" s="294"/>
      <c r="G1681" s="294"/>
      <c r="H1681" s="294"/>
      <c r="I1681" s="294"/>
      <c r="J1681" s="294"/>
      <c r="K1681" s="292">
        <f t="shared" si="1467"/>
        <v>499738874</v>
      </c>
      <c r="L1681" s="294"/>
      <c r="M1681" s="294"/>
      <c r="N1681" s="294"/>
      <c r="O1681" s="294"/>
      <c r="P1681" s="294"/>
      <c r="Q1681" s="294">
        <v>51087894</v>
      </c>
      <c r="R1681" s="292">
        <f t="shared" si="1469"/>
        <v>51087894</v>
      </c>
      <c r="S1681" s="294"/>
      <c r="T1681" s="294"/>
      <c r="U1681" s="294"/>
      <c r="V1681" s="294"/>
      <c r="W1681" s="294"/>
      <c r="X1681" s="294"/>
      <c r="Y1681" s="294"/>
      <c r="Z1681" s="292"/>
      <c r="AA1681" s="309">
        <f t="shared" si="1462"/>
        <v>0</v>
      </c>
      <c r="AB1681" s="309">
        <f t="shared" si="1463"/>
        <v>51087894</v>
      </c>
      <c r="AC1681" s="37">
        <f t="shared" si="1464"/>
        <v>0.10222917739235152</v>
      </c>
    </row>
    <row r="1682" spans="1:29" ht="42.75" x14ac:dyDescent="0.2">
      <c r="A1682" s="159"/>
      <c r="B1682" s="409" t="s">
        <v>1956</v>
      </c>
      <c r="C1682" s="408" t="s">
        <v>1957</v>
      </c>
      <c r="D1682" s="294"/>
      <c r="E1682" s="291">
        <f>SUM('ADICIONES  2018'!C1682:K1682)</f>
        <v>681430453</v>
      </c>
      <c r="F1682" s="294"/>
      <c r="G1682" s="294"/>
      <c r="H1682" s="294"/>
      <c r="I1682" s="294"/>
      <c r="J1682" s="294"/>
      <c r="K1682" s="292">
        <f t="shared" si="1467"/>
        <v>681430453</v>
      </c>
      <c r="L1682" s="294"/>
      <c r="M1682" s="294"/>
      <c r="N1682" s="294"/>
      <c r="O1682" s="294"/>
      <c r="P1682" s="294"/>
      <c r="Q1682" s="294">
        <v>173785059</v>
      </c>
      <c r="R1682" s="292">
        <f t="shared" si="1469"/>
        <v>173785059</v>
      </c>
      <c r="S1682" s="294"/>
      <c r="T1682" s="294"/>
      <c r="U1682" s="294"/>
      <c r="V1682" s="294"/>
      <c r="W1682" s="294"/>
      <c r="X1682" s="294"/>
      <c r="Y1682" s="294"/>
      <c r="Z1682" s="292"/>
      <c r="AA1682" s="309">
        <f t="shared" si="1462"/>
        <v>0</v>
      </c>
      <c r="AB1682" s="309">
        <f t="shared" si="1463"/>
        <v>173785059</v>
      </c>
      <c r="AC1682" s="37">
        <f t="shared" si="1464"/>
        <v>0.25502978071336652</v>
      </c>
    </row>
    <row r="1683" spans="1:29" ht="42.75" x14ac:dyDescent="0.2">
      <c r="A1683" s="159"/>
      <c r="B1683" s="409" t="s">
        <v>2553</v>
      </c>
      <c r="C1683" s="408" t="s">
        <v>2554</v>
      </c>
      <c r="D1683" s="294"/>
      <c r="E1683" s="291">
        <f>SUM('ADICIONES  2018'!C1683:K1683)</f>
        <v>6391470.9100000001</v>
      </c>
      <c r="F1683" s="294"/>
      <c r="G1683" s="294"/>
      <c r="H1683" s="294"/>
      <c r="I1683" s="294"/>
      <c r="J1683" s="294"/>
      <c r="K1683" s="292">
        <f t="shared" si="1467"/>
        <v>6391470.9100000001</v>
      </c>
      <c r="L1683" s="294"/>
      <c r="M1683" s="294"/>
      <c r="N1683" s="294"/>
      <c r="O1683" s="294"/>
      <c r="P1683" s="294"/>
      <c r="Q1683" s="294"/>
      <c r="R1683" s="292">
        <f t="shared" si="1469"/>
        <v>0</v>
      </c>
      <c r="S1683" s="294"/>
      <c r="T1683" s="294"/>
      <c r="U1683" s="294"/>
      <c r="V1683" s="294"/>
      <c r="W1683" s="294"/>
      <c r="X1683" s="294"/>
      <c r="Y1683" s="294"/>
      <c r="Z1683" s="292"/>
      <c r="AA1683" s="309">
        <f t="shared" ref="AA1683:AA1684" si="1474">SUM(S1683:Z1683)</f>
        <v>0</v>
      </c>
      <c r="AB1683" s="309">
        <f t="shared" si="1463"/>
        <v>0</v>
      </c>
      <c r="AC1683" s="37">
        <f t="shared" si="1464"/>
        <v>0</v>
      </c>
    </row>
    <row r="1684" spans="1:29" ht="42.75" x14ac:dyDescent="0.2">
      <c r="A1684" s="159"/>
      <c r="B1684" s="409" t="s">
        <v>2553</v>
      </c>
      <c r="C1684" s="408" t="s">
        <v>2554</v>
      </c>
      <c r="D1684" s="294"/>
      <c r="E1684" s="291">
        <f>SUM('ADICIONES  2018'!C1684:K1684)</f>
        <v>446341133</v>
      </c>
      <c r="F1684" s="294"/>
      <c r="G1684" s="294"/>
      <c r="H1684" s="294"/>
      <c r="I1684" s="294"/>
      <c r="J1684" s="294"/>
      <c r="K1684" s="292">
        <f t="shared" si="1467"/>
        <v>446341133</v>
      </c>
      <c r="L1684" s="294"/>
      <c r="M1684" s="294"/>
      <c r="N1684" s="294"/>
      <c r="O1684" s="294"/>
      <c r="P1684" s="294"/>
      <c r="Q1684" s="294"/>
      <c r="R1684" s="292">
        <f t="shared" si="1469"/>
        <v>0</v>
      </c>
      <c r="S1684" s="294"/>
      <c r="T1684" s="294"/>
      <c r="U1684" s="294"/>
      <c r="V1684" s="294"/>
      <c r="W1684" s="294"/>
      <c r="X1684" s="294"/>
      <c r="Y1684" s="294"/>
      <c r="Z1684" s="292"/>
      <c r="AA1684" s="309">
        <f t="shared" si="1474"/>
        <v>0</v>
      </c>
      <c r="AB1684" s="309">
        <f t="shared" si="1463"/>
        <v>0</v>
      </c>
      <c r="AC1684" s="37">
        <f t="shared" si="1464"/>
        <v>0</v>
      </c>
    </row>
    <row r="1685" spans="1:29" s="5" customFormat="1" ht="15.75" x14ac:dyDescent="0.25">
      <c r="A1685" s="159">
        <v>1</v>
      </c>
      <c r="B1685" s="221" t="s">
        <v>308</v>
      </c>
      <c r="C1685" s="141" t="s">
        <v>102</v>
      </c>
      <c r="D1685" s="290">
        <f>+D1686+D1696</f>
        <v>0</v>
      </c>
      <c r="E1685" s="106">
        <f>SUM('ADICIONES  2018'!C1685:K1685)</f>
        <v>598789610.42000008</v>
      </c>
      <c r="F1685" s="290">
        <f t="shared" ref="F1685:J1685" si="1475">+F1686+F1696</f>
        <v>0</v>
      </c>
      <c r="G1685" s="290">
        <f t="shared" si="1475"/>
        <v>0</v>
      </c>
      <c r="H1685" s="290">
        <f t="shared" si="1475"/>
        <v>0</v>
      </c>
      <c r="I1685" s="290">
        <f t="shared" si="1475"/>
        <v>0</v>
      </c>
      <c r="J1685" s="290">
        <f t="shared" si="1475"/>
        <v>0</v>
      </c>
      <c r="K1685" s="296">
        <f t="shared" si="1467"/>
        <v>598789610.42000008</v>
      </c>
      <c r="L1685" s="290">
        <f t="shared" ref="L1685:Q1685" si="1476">+L1686+L1696</f>
        <v>0</v>
      </c>
      <c r="M1685" s="290">
        <f t="shared" si="1476"/>
        <v>0</v>
      </c>
      <c r="N1685" s="290">
        <f t="shared" si="1476"/>
        <v>0</v>
      </c>
      <c r="O1685" s="290">
        <f t="shared" si="1476"/>
        <v>0</v>
      </c>
      <c r="P1685" s="290">
        <f t="shared" si="1476"/>
        <v>0</v>
      </c>
      <c r="Q1685" s="290">
        <f t="shared" si="1476"/>
        <v>2505283.04</v>
      </c>
      <c r="R1685" s="290">
        <f t="shared" si="1469"/>
        <v>2505283.04</v>
      </c>
      <c r="S1685" s="290">
        <f t="shared" ref="S1685:Y1685" si="1477">+S1686+S1696</f>
        <v>0</v>
      </c>
      <c r="T1685" s="290">
        <f t="shared" si="1477"/>
        <v>0</v>
      </c>
      <c r="U1685" s="290">
        <f t="shared" si="1477"/>
        <v>0</v>
      </c>
      <c r="V1685" s="290">
        <f t="shared" si="1477"/>
        <v>0</v>
      </c>
      <c r="W1685" s="290">
        <f t="shared" si="1477"/>
        <v>0</v>
      </c>
      <c r="X1685" s="290">
        <f t="shared" si="1477"/>
        <v>0</v>
      </c>
      <c r="Y1685" s="290">
        <f t="shared" si="1477"/>
        <v>305141501.56</v>
      </c>
      <c r="Z1685" s="296"/>
      <c r="AA1685" s="309">
        <f t="shared" si="1462"/>
        <v>305141501.56</v>
      </c>
      <c r="AB1685" s="311">
        <f t="shared" si="1463"/>
        <v>307646784.60000002</v>
      </c>
      <c r="AC1685" s="36">
        <f t="shared" si="1464"/>
        <v>0.51378109981603037</v>
      </c>
    </row>
    <row r="1686" spans="1:29" s="5" customFormat="1" ht="15.75" x14ac:dyDescent="0.25">
      <c r="A1686" s="159">
        <v>1</v>
      </c>
      <c r="B1686" s="221" t="s">
        <v>799</v>
      </c>
      <c r="C1686" s="141" t="s">
        <v>1958</v>
      </c>
      <c r="D1686" s="290">
        <f t="shared" ref="D1686:D1691" si="1478">+D1687</f>
        <v>0</v>
      </c>
      <c r="E1686" s="106">
        <f>SUM('ADICIONES  2018'!C1686:K1686)</f>
        <v>578289610.42000008</v>
      </c>
      <c r="F1686" s="290">
        <f t="shared" ref="F1686:J1691" si="1479">+F1687</f>
        <v>0</v>
      </c>
      <c r="G1686" s="290">
        <f t="shared" si="1479"/>
        <v>0</v>
      </c>
      <c r="H1686" s="290">
        <f t="shared" si="1479"/>
        <v>0</v>
      </c>
      <c r="I1686" s="290">
        <f t="shared" si="1479"/>
        <v>0</v>
      </c>
      <c r="J1686" s="290">
        <f t="shared" si="1479"/>
        <v>0</v>
      </c>
      <c r="K1686" s="296">
        <f t="shared" si="1467"/>
        <v>578289610.42000008</v>
      </c>
      <c r="L1686" s="290">
        <f t="shared" ref="L1686:Q1691" si="1480">+L1687</f>
        <v>0</v>
      </c>
      <c r="M1686" s="290">
        <f t="shared" si="1480"/>
        <v>0</v>
      </c>
      <c r="N1686" s="290">
        <f t="shared" si="1480"/>
        <v>0</v>
      </c>
      <c r="O1686" s="290">
        <f t="shared" si="1480"/>
        <v>0</v>
      </c>
      <c r="P1686" s="290">
        <f t="shared" si="1480"/>
        <v>0</v>
      </c>
      <c r="Q1686" s="290">
        <f t="shared" si="1480"/>
        <v>0</v>
      </c>
      <c r="R1686" s="290">
        <f t="shared" si="1469"/>
        <v>0</v>
      </c>
      <c r="S1686" s="290">
        <f t="shared" ref="S1686:Y1691" si="1481">+S1687</f>
        <v>0</v>
      </c>
      <c r="T1686" s="290">
        <f t="shared" si="1481"/>
        <v>0</v>
      </c>
      <c r="U1686" s="290">
        <f t="shared" si="1481"/>
        <v>0</v>
      </c>
      <c r="V1686" s="290">
        <f t="shared" si="1481"/>
        <v>0</v>
      </c>
      <c r="W1686" s="290">
        <f t="shared" si="1481"/>
        <v>0</v>
      </c>
      <c r="X1686" s="290">
        <f t="shared" si="1481"/>
        <v>0</v>
      </c>
      <c r="Y1686" s="290">
        <f t="shared" si="1481"/>
        <v>303906293</v>
      </c>
      <c r="Z1686" s="296"/>
      <c r="AA1686" s="309">
        <f t="shared" si="1462"/>
        <v>303906293</v>
      </c>
      <c r="AB1686" s="311">
        <f t="shared" si="1463"/>
        <v>303906293</v>
      </c>
      <c r="AC1686" s="36">
        <f t="shared" si="1464"/>
        <v>0.52552611619509992</v>
      </c>
    </row>
    <row r="1687" spans="1:29" s="5" customFormat="1" ht="15.75" x14ac:dyDescent="0.25">
      <c r="A1687" s="159"/>
      <c r="B1687" s="221" t="s">
        <v>352</v>
      </c>
      <c r="C1687" s="141" t="s">
        <v>1959</v>
      </c>
      <c r="D1687" s="290">
        <f t="shared" si="1478"/>
        <v>0</v>
      </c>
      <c r="E1687" s="106">
        <f>SUM('ADICIONES  2018'!C1687:K1687)</f>
        <v>578289610.42000008</v>
      </c>
      <c r="F1687" s="290">
        <f t="shared" si="1479"/>
        <v>0</v>
      </c>
      <c r="G1687" s="290">
        <f t="shared" si="1479"/>
        <v>0</v>
      </c>
      <c r="H1687" s="290">
        <f t="shared" si="1479"/>
        <v>0</v>
      </c>
      <c r="I1687" s="290">
        <f t="shared" si="1479"/>
        <v>0</v>
      </c>
      <c r="J1687" s="290">
        <f t="shared" si="1479"/>
        <v>0</v>
      </c>
      <c r="K1687" s="296">
        <f t="shared" si="1467"/>
        <v>578289610.42000008</v>
      </c>
      <c r="L1687" s="290">
        <f t="shared" si="1480"/>
        <v>0</v>
      </c>
      <c r="M1687" s="290">
        <f t="shared" si="1480"/>
        <v>0</v>
      </c>
      <c r="N1687" s="290">
        <f t="shared" si="1480"/>
        <v>0</v>
      </c>
      <c r="O1687" s="290">
        <f t="shared" si="1480"/>
        <v>0</v>
      </c>
      <c r="P1687" s="290">
        <f t="shared" si="1480"/>
        <v>0</v>
      </c>
      <c r="Q1687" s="290">
        <f t="shared" si="1480"/>
        <v>0</v>
      </c>
      <c r="R1687" s="290">
        <f t="shared" si="1469"/>
        <v>0</v>
      </c>
      <c r="S1687" s="290">
        <f t="shared" si="1481"/>
        <v>0</v>
      </c>
      <c r="T1687" s="290">
        <f t="shared" si="1481"/>
        <v>0</v>
      </c>
      <c r="U1687" s="290">
        <f t="shared" si="1481"/>
        <v>0</v>
      </c>
      <c r="V1687" s="290">
        <f t="shared" si="1481"/>
        <v>0</v>
      </c>
      <c r="W1687" s="290">
        <f t="shared" si="1481"/>
        <v>0</v>
      </c>
      <c r="X1687" s="290">
        <f t="shared" si="1481"/>
        <v>0</v>
      </c>
      <c r="Y1687" s="290">
        <f t="shared" si="1481"/>
        <v>303906293</v>
      </c>
      <c r="Z1687" s="296"/>
      <c r="AA1687" s="309">
        <f t="shared" si="1462"/>
        <v>303906293</v>
      </c>
      <c r="AB1687" s="311">
        <f t="shared" si="1463"/>
        <v>303906293</v>
      </c>
      <c r="AC1687" s="36">
        <f t="shared" si="1464"/>
        <v>0.52552611619509992</v>
      </c>
    </row>
    <row r="1688" spans="1:29" s="5" customFormat="1" ht="30" x14ac:dyDescent="0.25">
      <c r="A1688" s="159"/>
      <c r="B1688" s="221" t="s">
        <v>353</v>
      </c>
      <c r="C1688" s="141" t="s">
        <v>1960</v>
      </c>
      <c r="D1688" s="290">
        <f t="shared" si="1478"/>
        <v>0</v>
      </c>
      <c r="E1688" s="106">
        <f>SUM('ADICIONES  2018'!C1688:K1688)</f>
        <v>578289610.42000008</v>
      </c>
      <c r="F1688" s="290">
        <f t="shared" si="1479"/>
        <v>0</v>
      </c>
      <c r="G1688" s="290">
        <f t="shared" si="1479"/>
        <v>0</v>
      </c>
      <c r="H1688" s="290">
        <f t="shared" si="1479"/>
        <v>0</v>
      </c>
      <c r="I1688" s="290">
        <f t="shared" si="1479"/>
        <v>0</v>
      </c>
      <c r="J1688" s="290">
        <f t="shared" si="1479"/>
        <v>0</v>
      </c>
      <c r="K1688" s="296">
        <f t="shared" si="1467"/>
        <v>578289610.42000008</v>
      </c>
      <c r="L1688" s="290">
        <f t="shared" si="1480"/>
        <v>0</v>
      </c>
      <c r="M1688" s="290">
        <f t="shared" si="1480"/>
        <v>0</v>
      </c>
      <c r="N1688" s="290">
        <f t="shared" si="1480"/>
        <v>0</v>
      </c>
      <c r="O1688" s="290">
        <f t="shared" si="1480"/>
        <v>0</v>
      </c>
      <c r="P1688" s="290">
        <f t="shared" si="1480"/>
        <v>0</v>
      </c>
      <c r="Q1688" s="290">
        <f t="shared" si="1480"/>
        <v>0</v>
      </c>
      <c r="R1688" s="290">
        <f t="shared" si="1469"/>
        <v>0</v>
      </c>
      <c r="S1688" s="290">
        <f t="shared" si="1481"/>
        <v>0</v>
      </c>
      <c r="T1688" s="290">
        <f t="shared" si="1481"/>
        <v>0</v>
      </c>
      <c r="U1688" s="290">
        <f t="shared" si="1481"/>
        <v>0</v>
      </c>
      <c r="V1688" s="290">
        <f t="shared" si="1481"/>
        <v>0</v>
      </c>
      <c r="W1688" s="290">
        <f t="shared" si="1481"/>
        <v>0</v>
      </c>
      <c r="X1688" s="290">
        <f t="shared" si="1481"/>
        <v>0</v>
      </c>
      <c r="Y1688" s="290">
        <f t="shared" si="1481"/>
        <v>303906293</v>
      </c>
      <c r="Z1688" s="296"/>
      <c r="AA1688" s="309">
        <f t="shared" si="1462"/>
        <v>303906293</v>
      </c>
      <c r="AB1688" s="311">
        <f t="shared" si="1463"/>
        <v>303906293</v>
      </c>
      <c r="AC1688" s="36">
        <f t="shared" si="1464"/>
        <v>0.52552611619509992</v>
      </c>
    </row>
    <row r="1689" spans="1:29" s="5" customFormat="1" ht="30" x14ac:dyDescent="0.25">
      <c r="A1689" s="159"/>
      <c r="B1689" s="221" t="s">
        <v>931</v>
      </c>
      <c r="C1689" s="141" t="s">
        <v>990</v>
      </c>
      <c r="D1689" s="290">
        <f t="shared" si="1478"/>
        <v>0</v>
      </c>
      <c r="E1689" s="106">
        <f>SUM('ADICIONES  2018'!C1689:K1689)</f>
        <v>578289610.42000008</v>
      </c>
      <c r="F1689" s="290">
        <f t="shared" si="1479"/>
        <v>0</v>
      </c>
      <c r="G1689" s="290">
        <f t="shared" si="1479"/>
        <v>0</v>
      </c>
      <c r="H1689" s="290">
        <f t="shared" si="1479"/>
        <v>0</v>
      </c>
      <c r="I1689" s="290">
        <f t="shared" si="1479"/>
        <v>0</v>
      </c>
      <c r="J1689" s="290">
        <f t="shared" si="1479"/>
        <v>0</v>
      </c>
      <c r="K1689" s="296">
        <f t="shared" si="1467"/>
        <v>578289610.42000008</v>
      </c>
      <c r="L1689" s="290">
        <f t="shared" si="1480"/>
        <v>0</v>
      </c>
      <c r="M1689" s="290">
        <f t="shared" si="1480"/>
        <v>0</v>
      </c>
      <c r="N1689" s="290">
        <f t="shared" si="1480"/>
        <v>0</v>
      </c>
      <c r="O1689" s="290">
        <f t="shared" si="1480"/>
        <v>0</v>
      </c>
      <c r="P1689" s="290">
        <f t="shared" si="1480"/>
        <v>0</v>
      </c>
      <c r="Q1689" s="290">
        <f t="shared" si="1480"/>
        <v>0</v>
      </c>
      <c r="R1689" s="290">
        <f t="shared" si="1469"/>
        <v>0</v>
      </c>
      <c r="S1689" s="290">
        <f t="shared" si="1481"/>
        <v>0</v>
      </c>
      <c r="T1689" s="290">
        <f t="shared" si="1481"/>
        <v>0</v>
      </c>
      <c r="U1689" s="290">
        <f t="shared" si="1481"/>
        <v>0</v>
      </c>
      <c r="V1689" s="290">
        <f t="shared" si="1481"/>
        <v>0</v>
      </c>
      <c r="W1689" s="290">
        <f t="shared" si="1481"/>
        <v>0</v>
      </c>
      <c r="X1689" s="290">
        <f t="shared" si="1481"/>
        <v>0</v>
      </c>
      <c r="Y1689" s="290">
        <f t="shared" si="1481"/>
        <v>303906293</v>
      </c>
      <c r="Z1689" s="296"/>
      <c r="AA1689" s="309">
        <f t="shared" si="1462"/>
        <v>303906293</v>
      </c>
      <c r="AB1689" s="311">
        <f t="shared" si="1463"/>
        <v>303906293</v>
      </c>
      <c r="AC1689" s="36">
        <f t="shared" si="1464"/>
        <v>0.52552611619509992</v>
      </c>
    </row>
    <row r="1690" spans="1:29" s="5" customFormat="1" ht="30" x14ac:dyDescent="0.25">
      <c r="A1690" s="159"/>
      <c r="B1690" s="221" t="s">
        <v>932</v>
      </c>
      <c r="C1690" s="141" t="s">
        <v>1961</v>
      </c>
      <c r="D1690" s="290">
        <f t="shared" si="1478"/>
        <v>0</v>
      </c>
      <c r="E1690" s="106">
        <f>SUM('ADICIONES  2018'!C1690:K1690)</f>
        <v>578289610.42000008</v>
      </c>
      <c r="F1690" s="290">
        <f t="shared" si="1479"/>
        <v>0</v>
      </c>
      <c r="G1690" s="290">
        <f t="shared" si="1479"/>
        <v>0</v>
      </c>
      <c r="H1690" s="290">
        <f t="shared" si="1479"/>
        <v>0</v>
      </c>
      <c r="I1690" s="290">
        <f t="shared" si="1479"/>
        <v>0</v>
      </c>
      <c r="J1690" s="290">
        <f t="shared" si="1479"/>
        <v>0</v>
      </c>
      <c r="K1690" s="296">
        <f t="shared" si="1467"/>
        <v>578289610.42000008</v>
      </c>
      <c r="L1690" s="290">
        <f t="shared" si="1480"/>
        <v>0</v>
      </c>
      <c r="M1690" s="290">
        <f t="shared" si="1480"/>
        <v>0</v>
      </c>
      <c r="N1690" s="290">
        <f t="shared" si="1480"/>
        <v>0</v>
      </c>
      <c r="O1690" s="290">
        <f t="shared" si="1480"/>
        <v>0</v>
      </c>
      <c r="P1690" s="290">
        <f t="shared" si="1480"/>
        <v>0</v>
      </c>
      <c r="Q1690" s="290">
        <f t="shared" si="1480"/>
        <v>0</v>
      </c>
      <c r="R1690" s="290">
        <f t="shared" si="1469"/>
        <v>0</v>
      </c>
      <c r="S1690" s="290">
        <f t="shared" si="1481"/>
        <v>0</v>
      </c>
      <c r="T1690" s="290">
        <f t="shared" si="1481"/>
        <v>0</v>
      </c>
      <c r="U1690" s="290">
        <f t="shared" si="1481"/>
        <v>0</v>
      </c>
      <c r="V1690" s="290">
        <f t="shared" si="1481"/>
        <v>0</v>
      </c>
      <c r="W1690" s="290">
        <f t="shared" si="1481"/>
        <v>0</v>
      </c>
      <c r="X1690" s="290">
        <f t="shared" si="1481"/>
        <v>0</v>
      </c>
      <c r="Y1690" s="290">
        <f t="shared" si="1481"/>
        <v>303906293</v>
      </c>
      <c r="Z1690" s="296"/>
      <c r="AA1690" s="309">
        <f t="shared" si="1462"/>
        <v>303906293</v>
      </c>
      <c r="AB1690" s="311">
        <f t="shared" si="1463"/>
        <v>303906293</v>
      </c>
      <c r="AC1690" s="36">
        <f t="shared" si="1464"/>
        <v>0.52552611619509992</v>
      </c>
    </row>
    <row r="1691" spans="1:29" s="5" customFormat="1" ht="45" x14ac:dyDescent="0.25">
      <c r="A1691" s="159"/>
      <c r="B1691" s="221" t="s">
        <v>933</v>
      </c>
      <c r="C1691" s="141" t="s">
        <v>1962</v>
      </c>
      <c r="D1691" s="290">
        <f t="shared" si="1478"/>
        <v>0</v>
      </c>
      <c r="E1691" s="106">
        <f>SUM('ADICIONES  2018'!C1691:K1691)</f>
        <v>578289610.42000008</v>
      </c>
      <c r="F1691" s="290">
        <f t="shared" si="1479"/>
        <v>0</v>
      </c>
      <c r="G1691" s="290">
        <f t="shared" si="1479"/>
        <v>0</v>
      </c>
      <c r="H1691" s="290">
        <f t="shared" si="1479"/>
        <v>0</v>
      </c>
      <c r="I1691" s="290">
        <f t="shared" si="1479"/>
        <v>0</v>
      </c>
      <c r="J1691" s="290">
        <f t="shared" si="1479"/>
        <v>0</v>
      </c>
      <c r="K1691" s="296">
        <f t="shared" si="1467"/>
        <v>578289610.42000008</v>
      </c>
      <c r="L1691" s="290">
        <f t="shared" si="1480"/>
        <v>0</v>
      </c>
      <c r="M1691" s="290">
        <f t="shared" si="1480"/>
        <v>0</v>
      </c>
      <c r="N1691" s="290">
        <f t="shared" si="1480"/>
        <v>0</v>
      </c>
      <c r="O1691" s="290">
        <f t="shared" si="1480"/>
        <v>0</v>
      </c>
      <c r="P1691" s="290">
        <f t="shared" si="1480"/>
        <v>0</v>
      </c>
      <c r="Q1691" s="290">
        <f t="shared" si="1480"/>
        <v>0</v>
      </c>
      <c r="R1691" s="290">
        <f t="shared" si="1469"/>
        <v>0</v>
      </c>
      <c r="S1691" s="290">
        <f t="shared" si="1481"/>
        <v>0</v>
      </c>
      <c r="T1691" s="290">
        <f t="shared" si="1481"/>
        <v>0</v>
      </c>
      <c r="U1691" s="290">
        <f t="shared" si="1481"/>
        <v>0</v>
      </c>
      <c r="V1691" s="290">
        <f t="shared" si="1481"/>
        <v>0</v>
      </c>
      <c r="W1691" s="290">
        <f t="shared" si="1481"/>
        <v>0</v>
      </c>
      <c r="X1691" s="290">
        <f t="shared" si="1481"/>
        <v>0</v>
      </c>
      <c r="Y1691" s="290">
        <f t="shared" si="1481"/>
        <v>303906293</v>
      </c>
      <c r="Z1691" s="296"/>
      <c r="AA1691" s="309">
        <f t="shared" si="1462"/>
        <v>303906293</v>
      </c>
      <c r="AB1691" s="311">
        <f t="shared" si="1463"/>
        <v>303906293</v>
      </c>
      <c r="AC1691" s="36">
        <f t="shared" si="1464"/>
        <v>0.52552611619509992</v>
      </c>
    </row>
    <row r="1692" spans="1:29" s="5" customFormat="1" ht="45" x14ac:dyDescent="0.25">
      <c r="A1692" s="159"/>
      <c r="B1692" s="221" t="s">
        <v>1963</v>
      </c>
      <c r="C1692" s="141" t="s">
        <v>1962</v>
      </c>
      <c r="D1692" s="290">
        <f>SUM(D1693:D1695)</f>
        <v>0</v>
      </c>
      <c r="E1692" s="106">
        <f>SUM('ADICIONES  2018'!C1692:K1692)</f>
        <v>578289610.42000008</v>
      </c>
      <c r="F1692" s="290">
        <f t="shared" ref="F1692:J1692" si="1482">SUM(F1693:F1695)</f>
        <v>0</v>
      </c>
      <c r="G1692" s="290">
        <f t="shared" si="1482"/>
        <v>0</v>
      </c>
      <c r="H1692" s="290">
        <f t="shared" si="1482"/>
        <v>0</v>
      </c>
      <c r="I1692" s="290">
        <f t="shared" si="1482"/>
        <v>0</v>
      </c>
      <c r="J1692" s="290">
        <f t="shared" si="1482"/>
        <v>0</v>
      </c>
      <c r="K1692" s="296">
        <f t="shared" si="1467"/>
        <v>578289610.42000008</v>
      </c>
      <c r="L1692" s="290">
        <f t="shared" ref="L1692:Q1692" si="1483">SUM(L1693:L1695)</f>
        <v>0</v>
      </c>
      <c r="M1692" s="290">
        <f t="shared" si="1483"/>
        <v>0</v>
      </c>
      <c r="N1692" s="290">
        <f t="shared" si="1483"/>
        <v>0</v>
      </c>
      <c r="O1692" s="290">
        <f t="shared" si="1483"/>
        <v>0</v>
      </c>
      <c r="P1692" s="290">
        <f t="shared" si="1483"/>
        <v>0</v>
      </c>
      <c r="Q1692" s="290">
        <f t="shared" si="1483"/>
        <v>0</v>
      </c>
      <c r="R1692" s="290">
        <f t="shared" si="1469"/>
        <v>0</v>
      </c>
      <c r="S1692" s="290">
        <f t="shared" ref="S1692:Y1692" si="1484">SUM(S1693:S1695)</f>
        <v>0</v>
      </c>
      <c r="T1692" s="290">
        <f t="shared" si="1484"/>
        <v>0</v>
      </c>
      <c r="U1692" s="290">
        <f t="shared" si="1484"/>
        <v>0</v>
      </c>
      <c r="V1692" s="290">
        <f t="shared" si="1484"/>
        <v>0</v>
      </c>
      <c r="W1692" s="290">
        <f t="shared" si="1484"/>
        <v>0</v>
      </c>
      <c r="X1692" s="290">
        <f t="shared" si="1484"/>
        <v>0</v>
      </c>
      <c r="Y1692" s="290">
        <f t="shared" si="1484"/>
        <v>303906293</v>
      </c>
      <c r="Z1692" s="296"/>
      <c r="AA1692" s="309">
        <f t="shared" si="1462"/>
        <v>303906293</v>
      </c>
      <c r="AB1692" s="311">
        <f t="shared" si="1463"/>
        <v>303906293</v>
      </c>
      <c r="AC1692" s="36">
        <f t="shared" si="1464"/>
        <v>0.52552611619509992</v>
      </c>
    </row>
    <row r="1693" spans="1:29" ht="57" x14ac:dyDescent="0.2">
      <c r="A1693" s="159"/>
      <c r="B1693" s="409" t="s">
        <v>1964</v>
      </c>
      <c r="C1693" s="408" t="s">
        <v>1953</v>
      </c>
      <c r="D1693" s="294"/>
      <c r="E1693" s="291">
        <f>SUM('ADICIONES  2018'!C1693:K1693)</f>
        <v>373644744</v>
      </c>
      <c r="F1693" s="294"/>
      <c r="G1693" s="294"/>
      <c r="H1693" s="294"/>
      <c r="I1693" s="294"/>
      <c r="J1693" s="294"/>
      <c r="K1693" s="292">
        <f t="shared" si="1467"/>
        <v>373644744</v>
      </c>
      <c r="L1693" s="294"/>
      <c r="M1693" s="294"/>
      <c r="N1693" s="294"/>
      <c r="O1693" s="294"/>
      <c r="P1693" s="294"/>
      <c r="Q1693" s="294"/>
      <c r="R1693" s="294">
        <f t="shared" si="1469"/>
        <v>0</v>
      </c>
      <c r="S1693" s="294"/>
      <c r="T1693" s="294"/>
      <c r="U1693" s="294"/>
      <c r="V1693" s="294"/>
      <c r="W1693" s="294"/>
      <c r="X1693" s="294"/>
      <c r="Y1693" s="294">
        <v>97199152</v>
      </c>
      <c r="Z1693" s="292"/>
      <c r="AA1693" s="309">
        <f t="shared" si="1462"/>
        <v>97199152</v>
      </c>
      <c r="AB1693" s="309">
        <f t="shared" si="1463"/>
        <v>97199152</v>
      </c>
      <c r="AC1693" s="37">
        <f t="shared" si="1464"/>
        <v>0.26013788113128122</v>
      </c>
    </row>
    <row r="1694" spans="1:29" ht="42.75" x14ac:dyDescent="0.2">
      <c r="A1694" s="159"/>
      <c r="B1694" s="409" t="s">
        <v>1965</v>
      </c>
      <c r="C1694" s="408" t="s">
        <v>1955</v>
      </c>
      <c r="D1694" s="294"/>
      <c r="E1694" s="291">
        <f>SUM('ADICIONES  2018'!C1694:K1694)</f>
        <v>86012313.420000002</v>
      </c>
      <c r="F1694" s="294"/>
      <c r="G1694" s="294"/>
      <c r="H1694" s="294"/>
      <c r="I1694" s="294"/>
      <c r="J1694" s="294"/>
      <c r="K1694" s="292">
        <f t="shared" si="1467"/>
        <v>86012313.420000002</v>
      </c>
      <c r="L1694" s="294"/>
      <c r="M1694" s="294"/>
      <c r="N1694" s="294"/>
      <c r="O1694" s="294"/>
      <c r="P1694" s="294"/>
      <c r="Q1694" s="294"/>
      <c r="R1694" s="294">
        <f t="shared" si="1469"/>
        <v>0</v>
      </c>
      <c r="S1694" s="294"/>
      <c r="T1694" s="294"/>
      <c r="U1694" s="294"/>
      <c r="V1694" s="294"/>
      <c r="W1694" s="294"/>
      <c r="X1694" s="294"/>
      <c r="Y1694" s="294">
        <v>46631865</v>
      </c>
      <c r="Z1694" s="292"/>
      <c r="AA1694" s="309">
        <f t="shared" si="1462"/>
        <v>46631865</v>
      </c>
      <c r="AB1694" s="309">
        <f t="shared" si="1463"/>
        <v>46631865</v>
      </c>
      <c r="AC1694" s="37">
        <f t="shared" si="1464"/>
        <v>0.54215336323179197</v>
      </c>
    </row>
    <row r="1695" spans="1:29" ht="42.75" x14ac:dyDescent="0.2">
      <c r="A1695" s="159"/>
      <c r="B1695" s="409" t="s">
        <v>1966</v>
      </c>
      <c r="C1695" s="408" t="s">
        <v>1957</v>
      </c>
      <c r="D1695" s="294"/>
      <c r="E1695" s="291">
        <f>SUM('ADICIONES  2018'!C1695:K1695)</f>
        <v>118632553</v>
      </c>
      <c r="F1695" s="294"/>
      <c r="G1695" s="294"/>
      <c r="H1695" s="294"/>
      <c r="I1695" s="294"/>
      <c r="J1695" s="294"/>
      <c r="K1695" s="292">
        <f t="shared" si="1467"/>
        <v>118632553</v>
      </c>
      <c r="L1695" s="294"/>
      <c r="M1695" s="294"/>
      <c r="N1695" s="294"/>
      <c r="O1695" s="294"/>
      <c r="P1695" s="294"/>
      <c r="Q1695" s="294"/>
      <c r="R1695" s="294">
        <f t="shared" si="1469"/>
        <v>0</v>
      </c>
      <c r="S1695" s="294"/>
      <c r="T1695" s="294"/>
      <c r="U1695" s="294"/>
      <c r="V1695" s="294"/>
      <c r="W1695" s="294"/>
      <c r="X1695" s="294"/>
      <c r="Y1695" s="294">
        <v>160075276</v>
      </c>
      <c r="Z1695" s="292"/>
      <c r="AA1695" s="309">
        <f t="shared" si="1462"/>
        <v>160075276</v>
      </c>
      <c r="AB1695" s="309">
        <f t="shared" si="1463"/>
        <v>160075276</v>
      </c>
      <c r="AC1695" s="37">
        <f t="shared" si="1464"/>
        <v>1.349336855289627</v>
      </c>
    </row>
    <row r="1696" spans="1:29" s="5" customFormat="1" ht="30" x14ac:dyDescent="0.25">
      <c r="A1696" s="159">
        <v>1</v>
      </c>
      <c r="B1696" s="221" t="s">
        <v>310</v>
      </c>
      <c r="C1696" s="141" t="s">
        <v>1967</v>
      </c>
      <c r="D1696" s="290">
        <f>+D1697</f>
        <v>0</v>
      </c>
      <c r="E1696" s="106">
        <f>SUM('ADICIONES  2018'!C1696:K1696)</f>
        <v>20500000</v>
      </c>
      <c r="F1696" s="290">
        <f t="shared" ref="F1696:J1699" si="1485">+F1697</f>
        <v>0</v>
      </c>
      <c r="G1696" s="290">
        <f t="shared" si="1485"/>
        <v>0</v>
      </c>
      <c r="H1696" s="290">
        <f t="shared" si="1485"/>
        <v>0</v>
      </c>
      <c r="I1696" s="290">
        <f t="shared" si="1485"/>
        <v>0</v>
      </c>
      <c r="J1696" s="290">
        <f t="shared" si="1485"/>
        <v>0</v>
      </c>
      <c r="K1696" s="296">
        <f t="shared" si="1467"/>
        <v>20500000</v>
      </c>
      <c r="L1696" s="290">
        <f t="shared" ref="L1696:Q1699" si="1486">+L1697</f>
        <v>0</v>
      </c>
      <c r="M1696" s="290">
        <f t="shared" si="1486"/>
        <v>0</v>
      </c>
      <c r="N1696" s="290">
        <f t="shared" si="1486"/>
        <v>0</v>
      </c>
      <c r="O1696" s="290">
        <f t="shared" si="1486"/>
        <v>0</v>
      </c>
      <c r="P1696" s="290">
        <f t="shared" si="1486"/>
        <v>0</v>
      </c>
      <c r="Q1696" s="290">
        <f t="shared" si="1486"/>
        <v>2505283.04</v>
      </c>
      <c r="R1696" s="290">
        <f t="shared" si="1469"/>
        <v>2505283.04</v>
      </c>
      <c r="S1696" s="290">
        <f t="shared" ref="S1696:Y1699" si="1487">+S1697</f>
        <v>0</v>
      </c>
      <c r="T1696" s="290">
        <f t="shared" si="1487"/>
        <v>0</v>
      </c>
      <c r="U1696" s="290">
        <f t="shared" si="1487"/>
        <v>0</v>
      </c>
      <c r="V1696" s="290">
        <f t="shared" si="1487"/>
        <v>0</v>
      </c>
      <c r="W1696" s="290">
        <f t="shared" si="1487"/>
        <v>0</v>
      </c>
      <c r="X1696" s="290">
        <f t="shared" si="1487"/>
        <v>0</v>
      </c>
      <c r="Y1696" s="290">
        <f t="shared" si="1487"/>
        <v>1235208.56</v>
      </c>
      <c r="Z1696" s="296"/>
      <c r="AA1696" s="311">
        <f t="shared" si="1462"/>
        <v>1235208.56</v>
      </c>
      <c r="AB1696" s="311">
        <f t="shared" si="1463"/>
        <v>3740491.6</v>
      </c>
      <c r="AC1696" s="36">
        <f t="shared" si="1464"/>
        <v>0.18246300487804878</v>
      </c>
    </row>
    <row r="1697" spans="1:29" s="5" customFormat="1" ht="30" x14ac:dyDescent="0.25">
      <c r="A1697" s="159"/>
      <c r="B1697" s="221" t="s">
        <v>311</v>
      </c>
      <c r="C1697" s="141" t="s">
        <v>1968</v>
      </c>
      <c r="D1697" s="290">
        <f>+D1698</f>
        <v>0</v>
      </c>
      <c r="E1697" s="106">
        <f>SUM('ADICIONES  2018'!C1697:K1697)</f>
        <v>20500000</v>
      </c>
      <c r="F1697" s="290">
        <f t="shared" si="1485"/>
        <v>0</v>
      </c>
      <c r="G1697" s="290">
        <f t="shared" si="1485"/>
        <v>0</v>
      </c>
      <c r="H1697" s="290">
        <f t="shared" si="1485"/>
        <v>0</v>
      </c>
      <c r="I1697" s="290">
        <f t="shared" si="1485"/>
        <v>0</v>
      </c>
      <c r="J1697" s="290">
        <f t="shared" si="1485"/>
        <v>0</v>
      </c>
      <c r="K1697" s="296">
        <f t="shared" si="1467"/>
        <v>20500000</v>
      </c>
      <c r="L1697" s="290">
        <f t="shared" si="1486"/>
        <v>0</v>
      </c>
      <c r="M1697" s="290">
        <f t="shared" si="1486"/>
        <v>0</v>
      </c>
      <c r="N1697" s="290">
        <f t="shared" si="1486"/>
        <v>0</v>
      </c>
      <c r="O1697" s="290">
        <f t="shared" si="1486"/>
        <v>0</v>
      </c>
      <c r="P1697" s="290">
        <f t="shared" si="1486"/>
        <v>0</v>
      </c>
      <c r="Q1697" s="290">
        <f t="shared" si="1486"/>
        <v>2505283.04</v>
      </c>
      <c r="R1697" s="290">
        <f t="shared" si="1469"/>
        <v>2505283.04</v>
      </c>
      <c r="S1697" s="290">
        <f t="shared" si="1487"/>
        <v>0</v>
      </c>
      <c r="T1697" s="290">
        <f t="shared" si="1487"/>
        <v>0</v>
      </c>
      <c r="U1697" s="290">
        <f t="shared" si="1487"/>
        <v>0</v>
      </c>
      <c r="V1697" s="290">
        <f t="shared" si="1487"/>
        <v>0</v>
      </c>
      <c r="W1697" s="290">
        <f t="shared" si="1487"/>
        <v>0</v>
      </c>
      <c r="X1697" s="290">
        <f t="shared" si="1487"/>
        <v>0</v>
      </c>
      <c r="Y1697" s="290">
        <f t="shared" si="1487"/>
        <v>1235208.56</v>
      </c>
      <c r="Z1697" s="296"/>
      <c r="AA1697" s="311">
        <f t="shared" si="1462"/>
        <v>1235208.56</v>
      </c>
      <c r="AB1697" s="311">
        <f t="shared" si="1463"/>
        <v>3740491.6</v>
      </c>
      <c r="AC1697" s="36">
        <f t="shared" si="1464"/>
        <v>0.18246300487804878</v>
      </c>
    </row>
    <row r="1698" spans="1:29" s="5" customFormat="1" ht="30" x14ac:dyDescent="0.25">
      <c r="A1698" s="159"/>
      <c r="B1698" s="221" t="s">
        <v>811</v>
      </c>
      <c r="C1698" s="141" t="s">
        <v>812</v>
      </c>
      <c r="D1698" s="290">
        <f>+D1699</f>
        <v>0</v>
      </c>
      <c r="E1698" s="106">
        <f>SUM('ADICIONES  2018'!C1698:K1698)</f>
        <v>20500000</v>
      </c>
      <c r="F1698" s="290">
        <f t="shared" si="1485"/>
        <v>0</v>
      </c>
      <c r="G1698" s="290">
        <f t="shared" si="1485"/>
        <v>0</v>
      </c>
      <c r="H1698" s="290">
        <f t="shared" si="1485"/>
        <v>0</v>
      </c>
      <c r="I1698" s="290">
        <f t="shared" si="1485"/>
        <v>0</v>
      </c>
      <c r="J1698" s="290">
        <f t="shared" si="1485"/>
        <v>0</v>
      </c>
      <c r="K1698" s="296">
        <f t="shared" si="1467"/>
        <v>20500000</v>
      </c>
      <c r="L1698" s="290">
        <f t="shared" si="1486"/>
        <v>0</v>
      </c>
      <c r="M1698" s="290">
        <f t="shared" si="1486"/>
        <v>0</v>
      </c>
      <c r="N1698" s="290">
        <f t="shared" si="1486"/>
        <v>0</v>
      </c>
      <c r="O1698" s="290">
        <f t="shared" si="1486"/>
        <v>0</v>
      </c>
      <c r="P1698" s="290">
        <f t="shared" si="1486"/>
        <v>0</v>
      </c>
      <c r="Q1698" s="290">
        <f t="shared" si="1486"/>
        <v>2505283.04</v>
      </c>
      <c r="R1698" s="290">
        <f t="shared" si="1469"/>
        <v>2505283.04</v>
      </c>
      <c r="S1698" s="290">
        <f t="shared" si="1487"/>
        <v>0</v>
      </c>
      <c r="T1698" s="290">
        <f t="shared" si="1487"/>
        <v>0</v>
      </c>
      <c r="U1698" s="290">
        <f t="shared" si="1487"/>
        <v>0</v>
      </c>
      <c r="V1698" s="290">
        <f t="shared" si="1487"/>
        <v>0</v>
      </c>
      <c r="W1698" s="290">
        <f t="shared" si="1487"/>
        <v>0</v>
      </c>
      <c r="X1698" s="290">
        <f t="shared" si="1487"/>
        <v>0</v>
      </c>
      <c r="Y1698" s="290">
        <f t="shared" si="1487"/>
        <v>1235208.56</v>
      </c>
      <c r="Z1698" s="296"/>
      <c r="AA1698" s="311">
        <f t="shared" si="1462"/>
        <v>1235208.56</v>
      </c>
      <c r="AB1698" s="311">
        <f t="shared" si="1463"/>
        <v>3740491.6</v>
      </c>
      <c r="AC1698" s="36">
        <f t="shared" si="1464"/>
        <v>0.18246300487804878</v>
      </c>
    </row>
    <row r="1699" spans="1:29" s="5" customFormat="1" ht="45" x14ac:dyDescent="0.25">
      <c r="A1699" s="159"/>
      <c r="B1699" s="221" t="s">
        <v>813</v>
      </c>
      <c r="C1699" s="141" t="s">
        <v>1969</v>
      </c>
      <c r="D1699" s="290">
        <f>+D1700</f>
        <v>0</v>
      </c>
      <c r="E1699" s="106">
        <f>SUM('ADICIONES  2018'!C1699:K1699)</f>
        <v>20500000</v>
      </c>
      <c r="F1699" s="290">
        <f t="shared" si="1485"/>
        <v>0</v>
      </c>
      <c r="G1699" s="290">
        <f t="shared" si="1485"/>
        <v>0</v>
      </c>
      <c r="H1699" s="290">
        <f t="shared" si="1485"/>
        <v>0</v>
      </c>
      <c r="I1699" s="290">
        <f t="shared" si="1485"/>
        <v>0</v>
      </c>
      <c r="J1699" s="290">
        <f t="shared" si="1485"/>
        <v>0</v>
      </c>
      <c r="K1699" s="296">
        <f t="shared" si="1467"/>
        <v>20500000</v>
      </c>
      <c r="L1699" s="290">
        <f t="shared" si="1486"/>
        <v>0</v>
      </c>
      <c r="M1699" s="290">
        <f t="shared" si="1486"/>
        <v>0</v>
      </c>
      <c r="N1699" s="290">
        <f t="shared" si="1486"/>
        <v>0</v>
      </c>
      <c r="O1699" s="290">
        <f t="shared" si="1486"/>
        <v>0</v>
      </c>
      <c r="P1699" s="290">
        <f t="shared" si="1486"/>
        <v>0</v>
      </c>
      <c r="Q1699" s="290">
        <f t="shared" si="1486"/>
        <v>2505283.04</v>
      </c>
      <c r="R1699" s="290">
        <f t="shared" si="1469"/>
        <v>2505283.04</v>
      </c>
      <c r="S1699" s="290">
        <f t="shared" si="1487"/>
        <v>0</v>
      </c>
      <c r="T1699" s="290">
        <f t="shared" si="1487"/>
        <v>0</v>
      </c>
      <c r="U1699" s="290">
        <f t="shared" si="1487"/>
        <v>0</v>
      </c>
      <c r="V1699" s="290">
        <f t="shared" si="1487"/>
        <v>0</v>
      </c>
      <c r="W1699" s="290">
        <f t="shared" si="1487"/>
        <v>0</v>
      </c>
      <c r="X1699" s="290">
        <f t="shared" si="1487"/>
        <v>0</v>
      </c>
      <c r="Y1699" s="290">
        <f t="shared" si="1487"/>
        <v>1235208.56</v>
      </c>
      <c r="Z1699" s="296"/>
      <c r="AA1699" s="311">
        <f t="shared" si="1462"/>
        <v>1235208.56</v>
      </c>
      <c r="AB1699" s="311">
        <f t="shared" si="1463"/>
        <v>3740491.6</v>
      </c>
      <c r="AC1699" s="36">
        <f t="shared" si="1464"/>
        <v>0.18246300487804878</v>
      </c>
    </row>
    <row r="1700" spans="1:29" s="5" customFormat="1" ht="30" x14ac:dyDescent="0.25">
      <c r="A1700" s="159"/>
      <c r="B1700" s="221" t="s">
        <v>1970</v>
      </c>
      <c r="C1700" s="141" t="s">
        <v>1951</v>
      </c>
      <c r="D1700" s="290">
        <f>SUM(D1701:D1704)</f>
        <v>0</v>
      </c>
      <c r="E1700" s="106">
        <f>SUM('ADICIONES  2018'!C1700:K1700)</f>
        <v>20500000</v>
      </c>
      <c r="F1700" s="290">
        <f t="shared" ref="F1700:J1700" si="1488">SUM(F1701:F1704)</f>
        <v>0</v>
      </c>
      <c r="G1700" s="290">
        <f t="shared" si="1488"/>
        <v>0</v>
      </c>
      <c r="H1700" s="290">
        <f t="shared" si="1488"/>
        <v>0</v>
      </c>
      <c r="I1700" s="290">
        <f t="shared" si="1488"/>
        <v>0</v>
      </c>
      <c r="J1700" s="290">
        <f t="shared" si="1488"/>
        <v>0</v>
      </c>
      <c r="K1700" s="296">
        <f t="shared" si="1467"/>
        <v>20500000</v>
      </c>
      <c r="L1700" s="290">
        <f t="shared" ref="L1700:Q1700" si="1489">SUM(L1701:L1704)</f>
        <v>0</v>
      </c>
      <c r="M1700" s="290">
        <f t="shared" si="1489"/>
        <v>0</v>
      </c>
      <c r="N1700" s="290">
        <f t="shared" si="1489"/>
        <v>0</v>
      </c>
      <c r="O1700" s="290">
        <f t="shared" si="1489"/>
        <v>0</v>
      </c>
      <c r="P1700" s="290">
        <f t="shared" si="1489"/>
        <v>0</v>
      </c>
      <c r="Q1700" s="290">
        <f t="shared" si="1489"/>
        <v>2505283.04</v>
      </c>
      <c r="R1700" s="290">
        <f t="shared" si="1469"/>
        <v>2505283.04</v>
      </c>
      <c r="S1700" s="290">
        <f t="shared" ref="S1700:Z1700" si="1490">SUM(S1701:S1704)</f>
        <v>0</v>
      </c>
      <c r="T1700" s="290">
        <f t="shared" si="1490"/>
        <v>0</v>
      </c>
      <c r="U1700" s="290">
        <f t="shared" si="1490"/>
        <v>0</v>
      </c>
      <c r="V1700" s="290">
        <f t="shared" si="1490"/>
        <v>0</v>
      </c>
      <c r="W1700" s="290">
        <f t="shared" si="1490"/>
        <v>0</v>
      </c>
      <c r="X1700" s="290">
        <f t="shared" si="1490"/>
        <v>0</v>
      </c>
      <c r="Y1700" s="290">
        <f t="shared" si="1490"/>
        <v>1235208.56</v>
      </c>
      <c r="Z1700" s="290">
        <f t="shared" si="1490"/>
        <v>0</v>
      </c>
      <c r="AA1700" s="311">
        <f t="shared" si="1462"/>
        <v>1235208.56</v>
      </c>
      <c r="AB1700" s="311">
        <f t="shared" si="1463"/>
        <v>3740491.6</v>
      </c>
      <c r="AC1700" s="36">
        <f t="shared" si="1464"/>
        <v>0.18246300487804878</v>
      </c>
    </row>
    <row r="1701" spans="1:29" ht="57" x14ac:dyDescent="0.2">
      <c r="A1701" s="159"/>
      <c r="B1701" s="409" t="s">
        <v>1971</v>
      </c>
      <c r="C1701" s="408" t="s">
        <v>1953</v>
      </c>
      <c r="D1701" s="294"/>
      <c r="E1701" s="291">
        <f>SUM('ADICIONES  2018'!C1701:K1701)</f>
        <v>1500000</v>
      </c>
      <c r="F1701" s="294"/>
      <c r="G1701" s="294"/>
      <c r="H1701" s="294"/>
      <c r="I1701" s="294"/>
      <c r="J1701" s="294"/>
      <c r="K1701" s="292">
        <f t="shared" si="1467"/>
        <v>1500000</v>
      </c>
      <c r="L1701" s="294"/>
      <c r="M1701" s="294"/>
      <c r="N1701" s="294"/>
      <c r="O1701" s="294"/>
      <c r="P1701" s="294"/>
      <c r="Q1701" s="294">
        <v>547188</v>
      </c>
      <c r="R1701" s="294">
        <f t="shared" si="1469"/>
        <v>547188</v>
      </c>
      <c r="S1701" s="294"/>
      <c r="T1701" s="294"/>
      <c r="U1701" s="294"/>
      <c r="V1701" s="294"/>
      <c r="W1701" s="294"/>
      <c r="X1701" s="294"/>
      <c r="Y1701" s="294">
        <v>265643</v>
      </c>
      <c r="Z1701" s="292"/>
      <c r="AA1701" s="309">
        <f t="shared" si="1462"/>
        <v>265643</v>
      </c>
      <c r="AB1701" s="309">
        <f t="shared" si="1463"/>
        <v>812831</v>
      </c>
      <c r="AC1701" s="37">
        <f t="shared" si="1464"/>
        <v>0.54188733333333339</v>
      </c>
    </row>
    <row r="1702" spans="1:29" ht="42.75" x14ac:dyDescent="0.2">
      <c r="A1702" s="159"/>
      <c r="B1702" s="409" t="s">
        <v>1972</v>
      </c>
      <c r="C1702" s="408" t="s">
        <v>1955</v>
      </c>
      <c r="D1702" s="294"/>
      <c r="E1702" s="291">
        <f>SUM('ADICIONES  2018'!C1702:K1702)</f>
        <v>1500000</v>
      </c>
      <c r="F1702" s="294"/>
      <c r="G1702" s="294"/>
      <c r="H1702" s="294"/>
      <c r="I1702" s="294"/>
      <c r="J1702" s="294"/>
      <c r="K1702" s="292">
        <f t="shared" si="1467"/>
        <v>1500000</v>
      </c>
      <c r="L1702" s="294"/>
      <c r="M1702" s="294"/>
      <c r="N1702" s="294"/>
      <c r="O1702" s="294"/>
      <c r="P1702" s="294"/>
      <c r="Q1702" s="294">
        <v>788173.04</v>
      </c>
      <c r="R1702" s="294">
        <f t="shared" si="1469"/>
        <v>788173.04</v>
      </c>
      <c r="S1702" s="294"/>
      <c r="T1702" s="294"/>
      <c r="U1702" s="294"/>
      <c r="V1702" s="294"/>
      <c r="W1702" s="294"/>
      <c r="X1702" s="294"/>
      <c r="Y1702" s="294">
        <v>475133.56</v>
      </c>
      <c r="Z1702" s="292"/>
      <c r="AA1702" s="309">
        <f t="shared" si="1462"/>
        <v>475133.56</v>
      </c>
      <c r="AB1702" s="309">
        <f t="shared" si="1463"/>
        <v>1263306.6000000001</v>
      </c>
      <c r="AC1702" s="37">
        <f t="shared" si="1464"/>
        <v>0.84220440000000008</v>
      </c>
    </row>
    <row r="1703" spans="1:29" ht="42.75" x14ac:dyDescent="0.2">
      <c r="A1703" s="159"/>
      <c r="B1703" s="409" t="s">
        <v>1973</v>
      </c>
      <c r="C1703" s="408" t="s">
        <v>1957</v>
      </c>
      <c r="D1703" s="294"/>
      <c r="E1703" s="291">
        <f>SUM('ADICIONES  2018'!C1703:K1703)</f>
        <v>1500000</v>
      </c>
      <c r="F1703" s="294"/>
      <c r="G1703" s="294"/>
      <c r="H1703" s="294"/>
      <c r="I1703" s="294"/>
      <c r="J1703" s="294"/>
      <c r="K1703" s="292">
        <f t="shared" si="1467"/>
        <v>1500000</v>
      </c>
      <c r="L1703" s="294"/>
      <c r="M1703" s="294"/>
      <c r="N1703" s="294"/>
      <c r="O1703" s="294"/>
      <c r="P1703" s="294"/>
      <c r="Q1703" s="294">
        <v>1169922</v>
      </c>
      <c r="R1703" s="294">
        <f t="shared" si="1469"/>
        <v>1169922</v>
      </c>
      <c r="S1703" s="294"/>
      <c r="T1703" s="294"/>
      <c r="U1703" s="294"/>
      <c r="V1703" s="294"/>
      <c r="W1703" s="294"/>
      <c r="X1703" s="294"/>
      <c r="Y1703" s="294">
        <v>494432</v>
      </c>
      <c r="Z1703" s="292"/>
      <c r="AA1703" s="309">
        <f t="shared" si="1462"/>
        <v>494432</v>
      </c>
      <c r="AB1703" s="309">
        <f t="shared" si="1463"/>
        <v>1664354</v>
      </c>
      <c r="AC1703" s="37">
        <f t="shared" si="1464"/>
        <v>1.1095693333333334</v>
      </c>
    </row>
    <row r="1704" spans="1:29" ht="43.5" thickBot="1" x14ac:dyDescent="0.25">
      <c r="A1704" s="159"/>
      <c r="B1704" s="410" t="s">
        <v>2555</v>
      </c>
      <c r="C1704" s="411" t="s">
        <v>2554</v>
      </c>
      <c r="D1704" s="298"/>
      <c r="E1704" s="291">
        <f>SUM('ADICIONES  2018'!C1704:K1704)</f>
        <v>16000000</v>
      </c>
      <c r="F1704" s="298"/>
      <c r="G1704" s="298"/>
      <c r="H1704" s="298"/>
      <c r="I1704" s="298"/>
      <c r="J1704" s="298"/>
      <c r="K1704" s="299">
        <f t="shared" si="1467"/>
        <v>16000000</v>
      </c>
      <c r="L1704" s="298"/>
      <c r="M1704" s="298"/>
      <c r="N1704" s="298"/>
      <c r="O1704" s="298"/>
      <c r="P1704" s="298"/>
      <c r="Q1704" s="298"/>
      <c r="R1704" s="298">
        <f t="shared" si="1469"/>
        <v>0</v>
      </c>
      <c r="S1704" s="298"/>
      <c r="T1704" s="298"/>
      <c r="U1704" s="298"/>
      <c r="V1704" s="298"/>
      <c r="W1704" s="298"/>
      <c r="X1704" s="298"/>
      <c r="Y1704" s="298"/>
      <c r="Z1704" s="299"/>
      <c r="AA1704" s="316">
        <f t="shared" ref="AA1704" si="1491">SUM(S1704:Z1704)</f>
        <v>0</v>
      </c>
      <c r="AB1704" s="316">
        <f t="shared" si="1463"/>
        <v>0</v>
      </c>
      <c r="AC1704" s="38">
        <f t="shared" si="1464"/>
        <v>0</v>
      </c>
    </row>
    <row r="1705" spans="1:29" s="373" customFormat="1" ht="20.25" thickBot="1" x14ac:dyDescent="0.25">
      <c r="A1705" s="372">
        <v>1</v>
      </c>
      <c r="B1705" s="450" t="s">
        <v>1974</v>
      </c>
      <c r="C1705" s="451"/>
      <c r="D1705" s="405">
        <f>+D1671</f>
        <v>0</v>
      </c>
      <c r="E1705" s="405">
        <f>+E1671</f>
        <v>3279075420.3299999</v>
      </c>
      <c r="F1705" s="405">
        <f t="shared" ref="F1705:AB1705" si="1492">+F1671</f>
        <v>0</v>
      </c>
      <c r="G1705" s="405">
        <f t="shared" si="1492"/>
        <v>0</v>
      </c>
      <c r="H1705" s="405">
        <f t="shared" si="1492"/>
        <v>0</v>
      </c>
      <c r="I1705" s="405">
        <f t="shared" si="1492"/>
        <v>0</v>
      </c>
      <c r="J1705" s="405">
        <f t="shared" si="1492"/>
        <v>0</v>
      </c>
      <c r="K1705" s="405">
        <f t="shared" si="1492"/>
        <v>3279075420.3299999</v>
      </c>
      <c r="L1705" s="405">
        <f t="shared" si="1492"/>
        <v>0</v>
      </c>
      <c r="M1705" s="405">
        <f t="shared" si="1492"/>
        <v>0</v>
      </c>
      <c r="N1705" s="405">
        <f t="shared" si="1492"/>
        <v>0</v>
      </c>
      <c r="O1705" s="405">
        <f t="shared" si="1492"/>
        <v>0</v>
      </c>
      <c r="P1705" s="405">
        <f t="shared" si="1492"/>
        <v>0</v>
      </c>
      <c r="Q1705" s="405">
        <f t="shared" si="1492"/>
        <v>298790324.04000002</v>
      </c>
      <c r="R1705" s="405">
        <f t="shared" si="1492"/>
        <v>298790324.04000002</v>
      </c>
      <c r="S1705" s="405">
        <f t="shared" si="1492"/>
        <v>0</v>
      </c>
      <c r="T1705" s="405">
        <f t="shared" si="1492"/>
        <v>0</v>
      </c>
      <c r="U1705" s="405">
        <f t="shared" si="1492"/>
        <v>0</v>
      </c>
      <c r="V1705" s="405">
        <f t="shared" si="1492"/>
        <v>0</v>
      </c>
      <c r="W1705" s="405">
        <f t="shared" si="1492"/>
        <v>0</v>
      </c>
      <c r="X1705" s="405">
        <f t="shared" si="1492"/>
        <v>0</v>
      </c>
      <c r="Y1705" s="405">
        <f t="shared" si="1492"/>
        <v>305141501.56</v>
      </c>
      <c r="Z1705" s="405">
        <f t="shared" si="1492"/>
        <v>0</v>
      </c>
      <c r="AA1705" s="405">
        <f t="shared" si="1492"/>
        <v>305141501.56</v>
      </c>
      <c r="AB1705" s="406">
        <f t="shared" si="1492"/>
        <v>603931825.60000002</v>
      </c>
      <c r="AC1705" s="407">
        <f t="shared" si="1464"/>
        <v>0.18417747327666573</v>
      </c>
    </row>
    <row r="1706" spans="1:29" x14ac:dyDescent="0.2">
      <c r="A1706" s="159">
        <v>1</v>
      </c>
      <c r="B1706" s="329"/>
      <c r="C1706" s="330"/>
      <c r="D1706" s="331"/>
      <c r="E1706" s="332"/>
      <c r="F1706" s="333"/>
      <c r="G1706" s="333"/>
      <c r="H1706" s="333"/>
      <c r="I1706" s="332"/>
      <c r="J1706" s="332"/>
      <c r="K1706" s="332"/>
      <c r="L1706" s="332"/>
      <c r="M1706" s="332"/>
      <c r="N1706" s="332"/>
      <c r="O1706" s="332"/>
      <c r="P1706" s="332"/>
      <c r="Q1706" s="332"/>
      <c r="R1706" s="332"/>
      <c r="S1706" s="332"/>
      <c r="T1706" s="332"/>
      <c r="U1706" s="332"/>
      <c r="V1706" s="332"/>
      <c r="W1706" s="332"/>
      <c r="X1706" s="332"/>
      <c r="Y1706" s="332"/>
      <c r="Z1706" s="332"/>
      <c r="AA1706" s="332"/>
      <c r="AB1706" s="332"/>
      <c r="AC1706" s="334"/>
    </row>
    <row r="1707" spans="1:29" ht="19.5" x14ac:dyDescent="0.2">
      <c r="A1707" s="159"/>
      <c r="B1707" s="448" t="s">
        <v>1889</v>
      </c>
      <c r="C1707" s="449"/>
      <c r="D1707" s="294"/>
      <c r="E1707" s="292"/>
      <c r="F1707" s="296"/>
      <c r="G1707" s="296"/>
      <c r="H1707" s="296"/>
      <c r="I1707" s="292"/>
      <c r="J1707" s="292"/>
      <c r="K1707" s="292"/>
      <c r="L1707" s="292"/>
      <c r="M1707" s="292"/>
      <c r="N1707" s="292"/>
      <c r="O1707" s="292"/>
      <c r="P1707" s="292"/>
      <c r="Q1707" s="292"/>
      <c r="R1707" s="292"/>
      <c r="S1707" s="292"/>
      <c r="T1707" s="292"/>
      <c r="U1707" s="292"/>
      <c r="V1707" s="292"/>
      <c r="W1707" s="292"/>
      <c r="X1707" s="292"/>
      <c r="Y1707" s="292"/>
      <c r="Z1707" s="292"/>
      <c r="AA1707" s="292"/>
      <c r="AB1707" s="292"/>
      <c r="AC1707" s="37"/>
    </row>
    <row r="1708" spans="1:29" ht="51.75" thickBot="1" x14ac:dyDescent="0.25">
      <c r="A1708" s="159"/>
      <c r="B1708" s="377"/>
      <c r="C1708" s="378" t="s">
        <v>1891</v>
      </c>
      <c r="D1708" s="379"/>
      <c r="E1708" s="384">
        <f>SUM('ADICIONES  2018'!C1708:K1708)</f>
        <v>607642880</v>
      </c>
      <c r="F1708" s="380"/>
      <c r="G1708" s="380"/>
      <c r="H1708" s="380"/>
      <c r="I1708" s="351"/>
      <c r="J1708" s="351"/>
      <c r="K1708" s="351">
        <f t="shared" ref="K1708" si="1493">+D1708+E1708-F1708+G1708-H1708</f>
        <v>607642880</v>
      </c>
      <c r="L1708" s="351"/>
      <c r="M1708" s="351"/>
      <c r="N1708" s="351"/>
      <c r="O1708" s="351"/>
      <c r="P1708" s="351"/>
      <c r="Q1708" s="351"/>
      <c r="R1708" s="351">
        <f t="shared" ref="R1708" si="1494">SUM(L1708:Q1708)</f>
        <v>0</v>
      </c>
      <c r="S1708" s="351"/>
      <c r="T1708" s="351"/>
      <c r="U1708" s="351"/>
      <c r="V1708" s="351"/>
      <c r="W1708" s="351"/>
      <c r="X1708" s="351"/>
      <c r="Y1708" s="351"/>
      <c r="Z1708" s="351"/>
      <c r="AA1708" s="352">
        <f t="shared" ref="AA1708" si="1495">SUM(S1708:Z1708)</f>
        <v>0</v>
      </c>
      <c r="AB1708" s="352">
        <f t="shared" ref="AB1708" si="1496">+AA1708+R1708</f>
        <v>0</v>
      </c>
      <c r="AC1708" s="39">
        <v>0</v>
      </c>
    </row>
    <row r="1709" spans="1:29" ht="20.25" thickBot="1" x14ac:dyDescent="0.25">
      <c r="A1709" s="159"/>
      <c r="B1709" s="454" t="s">
        <v>1890</v>
      </c>
      <c r="C1709" s="455"/>
      <c r="D1709" s="353">
        <f>+D1708</f>
        <v>0</v>
      </c>
      <c r="E1709" s="353">
        <f>+E1708</f>
        <v>607642880</v>
      </c>
      <c r="F1709" s="353">
        <f t="shared" ref="F1709:AB1709" si="1497">+F1708</f>
        <v>0</v>
      </c>
      <c r="G1709" s="353">
        <f t="shared" si="1497"/>
        <v>0</v>
      </c>
      <c r="H1709" s="353">
        <f t="shared" si="1497"/>
        <v>0</v>
      </c>
      <c r="I1709" s="353">
        <f t="shared" si="1497"/>
        <v>0</v>
      </c>
      <c r="J1709" s="353">
        <f t="shared" si="1497"/>
        <v>0</v>
      </c>
      <c r="K1709" s="353">
        <f t="shared" si="1497"/>
        <v>607642880</v>
      </c>
      <c r="L1709" s="353">
        <f t="shared" si="1497"/>
        <v>0</v>
      </c>
      <c r="M1709" s="353">
        <f t="shared" si="1497"/>
        <v>0</v>
      </c>
      <c r="N1709" s="353">
        <f t="shared" si="1497"/>
        <v>0</v>
      </c>
      <c r="O1709" s="353">
        <f t="shared" si="1497"/>
        <v>0</v>
      </c>
      <c r="P1709" s="353">
        <f t="shared" si="1497"/>
        <v>0</v>
      </c>
      <c r="Q1709" s="353">
        <f t="shared" si="1497"/>
        <v>0</v>
      </c>
      <c r="R1709" s="353">
        <f t="shared" si="1497"/>
        <v>0</v>
      </c>
      <c r="S1709" s="353">
        <f t="shared" si="1497"/>
        <v>0</v>
      </c>
      <c r="T1709" s="353">
        <f t="shared" si="1497"/>
        <v>0</v>
      </c>
      <c r="U1709" s="353">
        <f t="shared" si="1497"/>
        <v>0</v>
      </c>
      <c r="V1709" s="353">
        <f t="shared" si="1497"/>
        <v>0</v>
      </c>
      <c r="W1709" s="353">
        <f t="shared" si="1497"/>
        <v>0</v>
      </c>
      <c r="X1709" s="353">
        <f t="shared" si="1497"/>
        <v>0</v>
      </c>
      <c r="Y1709" s="353">
        <f t="shared" si="1497"/>
        <v>0</v>
      </c>
      <c r="Z1709" s="353">
        <f t="shared" si="1497"/>
        <v>0</v>
      </c>
      <c r="AA1709" s="353">
        <f t="shared" si="1497"/>
        <v>0</v>
      </c>
      <c r="AB1709" s="353">
        <f t="shared" si="1497"/>
        <v>0</v>
      </c>
      <c r="AC1709" s="116">
        <f t="shared" ref="AC1709" si="1498">+AB1709/K1709</f>
        <v>0</v>
      </c>
    </row>
    <row r="1710" spans="1:29" x14ac:dyDescent="0.2">
      <c r="A1710" s="159"/>
      <c r="B1710" s="329"/>
      <c r="C1710" s="330"/>
      <c r="D1710" s="331"/>
      <c r="E1710" s="332"/>
      <c r="F1710" s="333"/>
      <c r="G1710" s="333">
        <v>0</v>
      </c>
      <c r="H1710" s="333">
        <v>0</v>
      </c>
      <c r="I1710" s="332"/>
      <c r="J1710" s="332"/>
      <c r="K1710" s="332"/>
      <c r="L1710" s="332"/>
      <c r="M1710" s="332"/>
      <c r="N1710" s="332"/>
      <c r="O1710" s="332"/>
      <c r="P1710" s="332"/>
      <c r="Q1710" s="332"/>
      <c r="R1710" s="332"/>
      <c r="S1710" s="332"/>
      <c r="T1710" s="332"/>
      <c r="U1710" s="332"/>
      <c r="V1710" s="332"/>
      <c r="W1710" s="332"/>
      <c r="X1710" s="332"/>
      <c r="Y1710" s="332"/>
      <c r="Z1710" s="332"/>
      <c r="AA1710" s="332"/>
      <c r="AB1710" s="332"/>
      <c r="AC1710" s="334"/>
    </row>
    <row r="1711" spans="1:29" ht="19.5" x14ac:dyDescent="0.2">
      <c r="A1711" s="159">
        <v>1</v>
      </c>
      <c r="B1711" s="448" t="s">
        <v>32</v>
      </c>
      <c r="C1711" s="449"/>
      <c r="D1711" s="290"/>
      <c r="E1711" s="290"/>
      <c r="F1711" s="290"/>
      <c r="G1711" s="290"/>
      <c r="H1711" s="290"/>
      <c r="I1711" s="290"/>
      <c r="J1711" s="296"/>
      <c r="K1711" s="296"/>
      <c r="L1711" s="296"/>
      <c r="M1711" s="296"/>
      <c r="N1711" s="296"/>
      <c r="O1711" s="296"/>
      <c r="P1711" s="296"/>
      <c r="Q1711" s="296"/>
      <c r="R1711" s="296"/>
      <c r="S1711" s="296"/>
      <c r="T1711" s="296"/>
      <c r="U1711" s="296"/>
      <c r="V1711" s="296"/>
      <c r="W1711" s="296"/>
      <c r="X1711" s="296"/>
      <c r="Y1711" s="296"/>
      <c r="Z1711" s="296"/>
      <c r="AA1711" s="296"/>
      <c r="AB1711" s="292"/>
      <c r="AC1711" s="36"/>
    </row>
    <row r="1712" spans="1:29" s="79" customFormat="1" ht="15.75" x14ac:dyDescent="0.2">
      <c r="A1712" s="412">
        <v>1</v>
      </c>
      <c r="B1712" s="135" t="s">
        <v>90</v>
      </c>
      <c r="C1712" s="140" t="s">
        <v>355</v>
      </c>
      <c r="D1712" s="318">
        <f>+D1713</f>
        <v>522208495081</v>
      </c>
      <c r="E1712" s="106">
        <f>SUM('ADICIONES  2018'!C1712:K1712)</f>
        <v>13516566917</v>
      </c>
      <c r="F1712" s="318">
        <f t="shared" ref="F1712:J1712" si="1499">+F1713</f>
        <v>0</v>
      </c>
      <c r="G1712" s="318">
        <f t="shared" si="1499"/>
        <v>0</v>
      </c>
      <c r="H1712" s="318">
        <f t="shared" si="1499"/>
        <v>0</v>
      </c>
      <c r="I1712" s="318">
        <f t="shared" si="1499"/>
        <v>0</v>
      </c>
      <c r="J1712" s="318">
        <f t="shared" si="1499"/>
        <v>0</v>
      </c>
      <c r="K1712" s="318">
        <f>+D1712+E1712-F1712+G1712-H1712</f>
        <v>535725061998</v>
      </c>
      <c r="L1712" s="318">
        <f t="shared" ref="L1712:Q1712" si="1500">+L1713</f>
        <v>37773099177.309998</v>
      </c>
      <c r="M1712" s="318">
        <f t="shared" si="1500"/>
        <v>33443485307.389999</v>
      </c>
      <c r="N1712" s="318">
        <f t="shared" si="1500"/>
        <v>43885047325</v>
      </c>
      <c r="O1712" s="318">
        <f t="shared" si="1500"/>
        <v>37342432702</v>
      </c>
      <c r="P1712" s="318">
        <f t="shared" si="1500"/>
        <v>36688025197</v>
      </c>
      <c r="Q1712" s="318">
        <f t="shared" si="1500"/>
        <v>43542580430.580002</v>
      </c>
      <c r="R1712" s="318">
        <f>SUM(L1712:Q1712)</f>
        <v>232674670139.28003</v>
      </c>
      <c r="S1712" s="318">
        <f t="shared" ref="S1712:Z1712" si="1501">+S1713</f>
        <v>74895888799.119995</v>
      </c>
      <c r="T1712" s="318">
        <f t="shared" si="1501"/>
        <v>35297251320</v>
      </c>
      <c r="U1712" s="318">
        <f t="shared" si="1501"/>
        <v>35555303837.480003</v>
      </c>
      <c r="V1712" s="318">
        <f t="shared" si="1501"/>
        <v>0</v>
      </c>
      <c r="W1712" s="318">
        <f t="shared" si="1501"/>
        <v>0</v>
      </c>
      <c r="X1712" s="318">
        <f t="shared" si="1501"/>
        <v>0</v>
      </c>
      <c r="Y1712" s="318">
        <f t="shared" si="1501"/>
        <v>0</v>
      </c>
      <c r="Z1712" s="318">
        <f t="shared" si="1501"/>
        <v>0</v>
      </c>
      <c r="AA1712" s="290">
        <f>SUM(S1712:Z1712)</f>
        <v>145748443956.60001</v>
      </c>
      <c r="AB1712" s="290">
        <f>+R1712+AA1712</f>
        <v>378423114095.88</v>
      </c>
      <c r="AC1712" s="105">
        <f>AB1712/K1712</f>
        <v>0.70637560371833552</v>
      </c>
    </row>
    <row r="1713" spans="1:29" s="79" customFormat="1" ht="15.75" x14ac:dyDescent="0.2">
      <c r="A1713" s="412">
        <v>1</v>
      </c>
      <c r="B1713" s="135" t="s">
        <v>186</v>
      </c>
      <c r="C1713" s="140" t="s">
        <v>355</v>
      </c>
      <c r="D1713" s="318">
        <f>+D1714+D1735</f>
        <v>522208495081</v>
      </c>
      <c r="E1713" s="106">
        <f>SUM('ADICIONES  2018'!C1713:K1713)</f>
        <v>13516566917</v>
      </c>
      <c r="F1713" s="318">
        <f t="shared" ref="F1713:J1713" si="1502">+F1714+F1735</f>
        <v>0</v>
      </c>
      <c r="G1713" s="318">
        <f t="shared" si="1502"/>
        <v>0</v>
      </c>
      <c r="H1713" s="318">
        <f t="shared" si="1502"/>
        <v>0</v>
      </c>
      <c r="I1713" s="318">
        <f t="shared" si="1502"/>
        <v>0</v>
      </c>
      <c r="J1713" s="318">
        <f t="shared" si="1502"/>
        <v>0</v>
      </c>
      <c r="K1713" s="318">
        <f t="shared" ref="K1713:K1769" si="1503">+D1713+E1713-F1713+G1713-H1713</f>
        <v>535725061998</v>
      </c>
      <c r="L1713" s="318">
        <f t="shared" ref="L1713:Q1713" si="1504">+L1714+L1735</f>
        <v>37773099177.309998</v>
      </c>
      <c r="M1713" s="318">
        <f t="shared" si="1504"/>
        <v>33443485307.389999</v>
      </c>
      <c r="N1713" s="318">
        <f t="shared" si="1504"/>
        <v>43885047325</v>
      </c>
      <c r="O1713" s="318">
        <f t="shared" si="1504"/>
        <v>37342432702</v>
      </c>
      <c r="P1713" s="318">
        <f t="shared" si="1504"/>
        <v>36688025197</v>
      </c>
      <c r="Q1713" s="318">
        <f t="shared" si="1504"/>
        <v>43542580430.580002</v>
      </c>
      <c r="R1713" s="318">
        <f t="shared" ref="R1713:R1769" si="1505">SUM(L1713:Q1713)</f>
        <v>232674670139.28003</v>
      </c>
      <c r="S1713" s="318">
        <f t="shared" ref="S1713:Z1713" si="1506">+S1714+S1735</f>
        <v>74895888799.119995</v>
      </c>
      <c r="T1713" s="318">
        <f t="shared" si="1506"/>
        <v>35297251320</v>
      </c>
      <c r="U1713" s="318">
        <f t="shared" si="1506"/>
        <v>35555303837.480003</v>
      </c>
      <c r="V1713" s="318">
        <f t="shared" si="1506"/>
        <v>0</v>
      </c>
      <c r="W1713" s="318">
        <f t="shared" si="1506"/>
        <v>0</v>
      </c>
      <c r="X1713" s="318">
        <f t="shared" si="1506"/>
        <v>0</v>
      </c>
      <c r="Y1713" s="318">
        <f t="shared" si="1506"/>
        <v>0</v>
      </c>
      <c r="Z1713" s="318">
        <f t="shared" si="1506"/>
        <v>0</v>
      </c>
      <c r="AA1713" s="290">
        <f t="shared" ref="AA1713:AA1752" si="1507">SUM(S1713:Z1713)</f>
        <v>145748443956.60001</v>
      </c>
      <c r="AB1713" s="290">
        <f t="shared" ref="AB1713:AB1769" si="1508">+R1713+AA1713</f>
        <v>378423114095.88</v>
      </c>
      <c r="AC1713" s="105">
        <f t="shared" ref="AC1713:AC1770" si="1509">AB1713/K1713</f>
        <v>0.70637560371833552</v>
      </c>
    </row>
    <row r="1714" spans="1:29" s="79" customFormat="1" ht="15.75" x14ac:dyDescent="0.2">
      <c r="A1714" s="412">
        <v>1</v>
      </c>
      <c r="B1714" s="135" t="s">
        <v>188</v>
      </c>
      <c r="C1714" s="140" t="s">
        <v>91</v>
      </c>
      <c r="D1714" s="318">
        <f>+D1715</f>
        <v>521097495081</v>
      </c>
      <c r="E1714" s="106">
        <f>SUM('ADICIONES  2018'!C1714:K1714)</f>
        <v>0</v>
      </c>
      <c r="F1714" s="318">
        <f t="shared" ref="F1714:J1714" si="1510">+F1715</f>
        <v>0</v>
      </c>
      <c r="G1714" s="318">
        <f t="shared" si="1510"/>
        <v>0</v>
      </c>
      <c r="H1714" s="318">
        <f t="shared" si="1510"/>
        <v>0</v>
      </c>
      <c r="I1714" s="318">
        <f t="shared" si="1510"/>
        <v>0</v>
      </c>
      <c r="J1714" s="318">
        <f t="shared" si="1510"/>
        <v>0</v>
      </c>
      <c r="K1714" s="318">
        <f t="shared" si="1503"/>
        <v>521097495081</v>
      </c>
      <c r="L1714" s="318">
        <f t="shared" ref="L1714:Q1714" si="1511">+L1715</f>
        <v>37700249028</v>
      </c>
      <c r="M1714" s="318">
        <f t="shared" si="1511"/>
        <v>33369269866</v>
      </c>
      <c r="N1714" s="318">
        <f t="shared" si="1511"/>
        <v>43419755420</v>
      </c>
      <c r="O1714" s="318">
        <f t="shared" si="1511"/>
        <v>37272503942</v>
      </c>
      <c r="P1714" s="318">
        <f t="shared" si="1511"/>
        <v>36624425101</v>
      </c>
      <c r="Q1714" s="318">
        <f t="shared" si="1511"/>
        <v>43459197304</v>
      </c>
      <c r="R1714" s="318">
        <f t="shared" si="1505"/>
        <v>231845400661</v>
      </c>
      <c r="S1714" s="318">
        <f t="shared" ref="S1714:Z1714" si="1512">+S1715</f>
        <v>61284476030</v>
      </c>
      <c r="T1714" s="318">
        <f t="shared" si="1512"/>
        <v>35214276201</v>
      </c>
      <c r="U1714" s="318">
        <f t="shared" si="1512"/>
        <v>35427210257</v>
      </c>
      <c r="V1714" s="318">
        <f t="shared" si="1512"/>
        <v>0</v>
      </c>
      <c r="W1714" s="318">
        <f t="shared" si="1512"/>
        <v>0</v>
      </c>
      <c r="X1714" s="318">
        <f t="shared" si="1512"/>
        <v>0</v>
      </c>
      <c r="Y1714" s="318">
        <f t="shared" si="1512"/>
        <v>0</v>
      </c>
      <c r="Z1714" s="318">
        <f t="shared" si="1512"/>
        <v>0</v>
      </c>
      <c r="AA1714" s="290">
        <f t="shared" si="1507"/>
        <v>131925962488</v>
      </c>
      <c r="AB1714" s="290">
        <f t="shared" si="1508"/>
        <v>363771363149</v>
      </c>
      <c r="AC1714" s="105">
        <f t="shared" si="1509"/>
        <v>0.69808695413601052</v>
      </c>
    </row>
    <row r="1715" spans="1:29" s="79" customFormat="1" ht="15.75" x14ac:dyDescent="0.2">
      <c r="A1715" s="412">
        <v>1</v>
      </c>
      <c r="B1715" s="135" t="s">
        <v>237</v>
      </c>
      <c r="C1715" s="140" t="s">
        <v>658</v>
      </c>
      <c r="D1715" s="318">
        <f>+D1716+D1733</f>
        <v>521097495081</v>
      </c>
      <c r="E1715" s="106">
        <f>SUM('ADICIONES  2018'!C1715:K1715)</f>
        <v>0</v>
      </c>
      <c r="F1715" s="318">
        <f t="shared" ref="F1715:J1715" si="1513">+F1716+F1733</f>
        <v>0</v>
      </c>
      <c r="G1715" s="318">
        <f t="shared" si="1513"/>
        <v>0</v>
      </c>
      <c r="H1715" s="318">
        <f t="shared" si="1513"/>
        <v>0</v>
      </c>
      <c r="I1715" s="318">
        <f t="shared" si="1513"/>
        <v>0</v>
      </c>
      <c r="J1715" s="318">
        <f t="shared" si="1513"/>
        <v>0</v>
      </c>
      <c r="K1715" s="318">
        <f t="shared" si="1503"/>
        <v>521097495081</v>
      </c>
      <c r="L1715" s="318">
        <f t="shared" ref="L1715:Q1715" si="1514">+L1716+L1733</f>
        <v>37700249028</v>
      </c>
      <c r="M1715" s="318">
        <f t="shared" si="1514"/>
        <v>33369269866</v>
      </c>
      <c r="N1715" s="318">
        <f t="shared" si="1514"/>
        <v>43419755420</v>
      </c>
      <c r="O1715" s="318">
        <f t="shared" si="1514"/>
        <v>37272503942</v>
      </c>
      <c r="P1715" s="318">
        <f t="shared" si="1514"/>
        <v>36624425101</v>
      </c>
      <c r="Q1715" s="318">
        <f t="shared" si="1514"/>
        <v>43459197304</v>
      </c>
      <c r="R1715" s="318">
        <f t="shared" si="1505"/>
        <v>231845400661</v>
      </c>
      <c r="S1715" s="318">
        <f t="shared" ref="S1715:Z1715" si="1515">+S1716+S1733</f>
        <v>61284476030</v>
      </c>
      <c r="T1715" s="318">
        <f t="shared" si="1515"/>
        <v>35214276201</v>
      </c>
      <c r="U1715" s="318">
        <f t="shared" si="1515"/>
        <v>35427210257</v>
      </c>
      <c r="V1715" s="318">
        <f t="shared" si="1515"/>
        <v>0</v>
      </c>
      <c r="W1715" s="318">
        <f t="shared" si="1515"/>
        <v>0</v>
      </c>
      <c r="X1715" s="318">
        <f t="shared" si="1515"/>
        <v>0</v>
      </c>
      <c r="Y1715" s="318">
        <f t="shared" si="1515"/>
        <v>0</v>
      </c>
      <c r="Z1715" s="318">
        <f t="shared" si="1515"/>
        <v>0</v>
      </c>
      <c r="AA1715" s="290">
        <f t="shared" si="1507"/>
        <v>131925962488</v>
      </c>
      <c r="AB1715" s="290">
        <f t="shared" si="1508"/>
        <v>363771363149</v>
      </c>
      <c r="AC1715" s="105">
        <f t="shared" si="1509"/>
        <v>0.69808695413601052</v>
      </c>
    </row>
    <row r="1716" spans="1:29" s="79" customFormat="1" ht="15.75" x14ac:dyDescent="0.2">
      <c r="A1716" s="412">
        <v>1</v>
      </c>
      <c r="B1716" s="135" t="s">
        <v>268</v>
      </c>
      <c r="C1716" s="140" t="s">
        <v>269</v>
      </c>
      <c r="D1716" s="318">
        <f>+D1717+D1721</f>
        <v>521097495081</v>
      </c>
      <c r="E1716" s="106">
        <f>SUM('ADICIONES  2018'!C1716:K1716)</f>
        <v>0</v>
      </c>
      <c r="F1716" s="318">
        <f t="shared" ref="F1716:J1716" si="1516">+F1717+F1721</f>
        <v>0</v>
      </c>
      <c r="G1716" s="318">
        <f t="shared" si="1516"/>
        <v>0</v>
      </c>
      <c r="H1716" s="318">
        <f t="shared" si="1516"/>
        <v>0</v>
      </c>
      <c r="I1716" s="318">
        <f t="shared" si="1516"/>
        <v>0</v>
      </c>
      <c r="J1716" s="318">
        <f t="shared" si="1516"/>
        <v>0</v>
      </c>
      <c r="K1716" s="318">
        <f t="shared" si="1503"/>
        <v>521097495081</v>
      </c>
      <c r="L1716" s="318">
        <f t="shared" ref="L1716:Q1716" si="1517">+L1717+L1721</f>
        <v>37700249028</v>
      </c>
      <c r="M1716" s="318">
        <f t="shared" si="1517"/>
        <v>33369269866</v>
      </c>
      <c r="N1716" s="318">
        <f t="shared" si="1517"/>
        <v>43419755420</v>
      </c>
      <c r="O1716" s="318">
        <f t="shared" si="1517"/>
        <v>37272503942</v>
      </c>
      <c r="P1716" s="318">
        <f t="shared" si="1517"/>
        <v>36624425101</v>
      </c>
      <c r="Q1716" s="318">
        <f t="shared" si="1517"/>
        <v>43459197304</v>
      </c>
      <c r="R1716" s="318">
        <f t="shared" si="1505"/>
        <v>231845400661</v>
      </c>
      <c r="S1716" s="318">
        <f t="shared" ref="S1716:Z1716" si="1518">+S1717+S1721</f>
        <v>61284476030</v>
      </c>
      <c r="T1716" s="318">
        <f t="shared" si="1518"/>
        <v>35214276201</v>
      </c>
      <c r="U1716" s="318">
        <f t="shared" si="1518"/>
        <v>35427210257</v>
      </c>
      <c r="V1716" s="318">
        <f t="shared" si="1518"/>
        <v>0</v>
      </c>
      <c r="W1716" s="318">
        <f t="shared" si="1518"/>
        <v>0</v>
      </c>
      <c r="X1716" s="318">
        <f t="shared" si="1518"/>
        <v>0</v>
      </c>
      <c r="Y1716" s="318">
        <f t="shared" si="1518"/>
        <v>0</v>
      </c>
      <c r="Z1716" s="318">
        <f t="shared" si="1518"/>
        <v>0</v>
      </c>
      <c r="AA1716" s="290">
        <f t="shared" si="1507"/>
        <v>131925962488</v>
      </c>
      <c r="AB1716" s="290">
        <f t="shared" si="1508"/>
        <v>363771363149</v>
      </c>
      <c r="AC1716" s="105">
        <f t="shared" si="1509"/>
        <v>0.69808695413601052</v>
      </c>
    </row>
    <row r="1717" spans="1:29" s="79" customFormat="1" ht="31.5" hidden="1" x14ac:dyDescent="0.2">
      <c r="A1717" s="412">
        <v>1</v>
      </c>
      <c r="B1717" s="135" t="s">
        <v>736</v>
      </c>
      <c r="C1717" s="140" t="s">
        <v>1871</v>
      </c>
      <c r="D1717" s="318">
        <f>+D1718</f>
        <v>0</v>
      </c>
      <c r="E1717" s="106">
        <f>SUM('ADICIONES  2018'!C1717:K1717)</f>
        <v>0</v>
      </c>
      <c r="F1717" s="318">
        <f t="shared" ref="F1717:J1719" si="1519">+F1718</f>
        <v>0</v>
      </c>
      <c r="G1717" s="318">
        <f t="shared" si="1519"/>
        <v>0</v>
      </c>
      <c r="H1717" s="318">
        <f t="shared" si="1519"/>
        <v>0</v>
      </c>
      <c r="I1717" s="318">
        <f t="shared" si="1519"/>
        <v>0</v>
      </c>
      <c r="J1717" s="318">
        <f t="shared" si="1519"/>
        <v>0</v>
      </c>
      <c r="K1717" s="318">
        <f t="shared" si="1503"/>
        <v>0</v>
      </c>
      <c r="L1717" s="318">
        <f t="shared" ref="L1717:Q1719" si="1520">+L1718</f>
        <v>0</v>
      </c>
      <c r="M1717" s="318">
        <f t="shared" si="1520"/>
        <v>0</v>
      </c>
      <c r="N1717" s="318">
        <f t="shared" si="1520"/>
        <v>0</v>
      </c>
      <c r="O1717" s="318">
        <f t="shared" si="1520"/>
        <v>0</v>
      </c>
      <c r="P1717" s="318">
        <f t="shared" si="1520"/>
        <v>0</v>
      </c>
      <c r="Q1717" s="318">
        <f t="shared" si="1520"/>
        <v>0</v>
      </c>
      <c r="R1717" s="318">
        <f t="shared" si="1505"/>
        <v>0</v>
      </c>
      <c r="S1717" s="318">
        <f t="shared" ref="S1717:Z1719" si="1521">+S1718</f>
        <v>0</v>
      </c>
      <c r="T1717" s="318">
        <f t="shared" si="1521"/>
        <v>0</v>
      </c>
      <c r="U1717" s="318">
        <f t="shared" si="1521"/>
        <v>0</v>
      </c>
      <c r="V1717" s="318">
        <f t="shared" si="1521"/>
        <v>0</v>
      </c>
      <c r="W1717" s="318">
        <f t="shared" si="1521"/>
        <v>0</v>
      </c>
      <c r="X1717" s="318">
        <f t="shared" si="1521"/>
        <v>0</v>
      </c>
      <c r="Y1717" s="318">
        <f t="shared" si="1521"/>
        <v>0</v>
      </c>
      <c r="Z1717" s="318">
        <f t="shared" si="1521"/>
        <v>0</v>
      </c>
      <c r="AA1717" s="290">
        <f t="shared" si="1507"/>
        <v>0</v>
      </c>
      <c r="AB1717" s="290">
        <f t="shared" si="1508"/>
        <v>0</v>
      </c>
      <c r="AC1717" s="105" t="e">
        <f t="shared" si="1509"/>
        <v>#DIV/0!</v>
      </c>
    </row>
    <row r="1718" spans="1:29" s="79" customFormat="1" ht="15.75" hidden="1" x14ac:dyDescent="0.2">
      <c r="A1718" s="412"/>
      <c r="B1718" s="135" t="s">
        <v>1872</v>
      </c>
      <c r="C1718" s="140" t="s">
        <v>1873</v>
      </c>
      <c r="D1718" s="318">
        <f>+D1719</f>
        <v>0</v>
      </c>
      <c r="E1718" s="106">
        <f>SUM('ADICIONES  2018'!C1718:K1718)</f>
        <v>0</v>
      </c>
      <c r="F1718" s="318">
        <f t="shared" si="1519"/>
        <v>0</v>
      </c>
      <c r="G1718" s="318">
        <f t="shared" si="1519"/>
        <v>0</v>
      </c>
      <c r="H1718" s="318">
        <f t="shared" si="1519"/>
        <v>0</v>
      </c>
      <c r="I1718" s="318">
        <f t="shared" si="1519"/>
        <v>0</v>
      </c>
      <c r="J1718" s="318">
        <f t="shared" si="1519"/>
        <v>0</v>
      </c>
      <c r="K1718" s="318">
        <f t="shared" si="1503"/>
        <v>0</v>
      </c>
      <c r="L1718" s="318">
        <f t="shared" si="1520"/>
        <v>0</v>
      </c>
      <c r="M1718" s="318">
        <f t="shared" si="1520"/>
        <v>0</v>
      </c>
      <c r="N1718" s="318">
        <f t="shared" si="1520"/>
        <v>0</v>
      </c>
      <c r="O1718" s="318">
        <f t="shared" si="1520"/>
        <v>0</v>
      </c>
      <c r="P1718" s="318">
        <f t="shared" si="1520"/>
        <v>0</v>
      </c>
      <c r="Q1718" s="318">
        <f t="shared" si="1520"/>
        <v>0</v>
      </c>
      <c r="R1718" s="318">
        <f t="shared" si="1505"/>
        <v>0</v>
      </c>
      <c r="S1718" s="318">
        <f t="shared" si="1521"/>
        <v>0</v>
      </c>
      <c r="T1718" s="318">
        <f t="shared" si="1521"/>
        <v>0</v>
      </c>
      <c r="U1718" s="318">
        <f t="shared" si="1521"/>
        <v>0</v>
      </c>
      <c r="V1718" s="318">
        <f t="shared" si="1521"/>
        <v>0</v>
      </c>
      <c r="W1718" s="318">
        <f t="shared" si="1521"/>
        <v>0</v>
      </c>
      <c r="X1718" s="318">
        <f t="shared" si="1521"/>
        <v>0</v>
      </c>
      <c r="Y1718" s="318">
        <f t="shared" si="1521"/>
        <v>0</v>
      </c>
      <c r="Z1718" s="318">
        <f t="shared" si="1521"/>
        <v>0</v>
      </c>
      <c r="AA1718" s="290">
        <f t="shared" si="1507"/>
        <v>0</v>
      </c>
      <c r="AB1718" s="290">
        <f t="shared" si="1508"/>
        <v>0</v>
      </c>
      <c r="AC1718" s="105" t="e">
        <f t="shared" si="1509"/>
        <v>#DIV/0!</v>
      </c>
    </row>
    <row r="1719" spans="1:29" s="79" customFormat="1" ht="47.25" hidden="1" x14ac:dyDescent="0.2">
      <c r="A1719" s="412"/>
      <c r="B1719" s="135" t="s">
        <v>1874</v>
      </c>
      <c r="C1719" s="140" t="s">
        <v>1875</v>
      </c>
      <c r="D1719" s="318">
        <f>+D1720</f>
        <v>0</v>
      </c>
      <c r="E1719" s="106">
        <f>SUM('ADICIONES  2018'!C1719:K1719)</f>
        <v>0</v>
      </c>
      <c r="F1719" s="318">
        <f t="shared" si="1519"/>
        <v>0</v>
      </c>
      <c r="G1719" s="318">
        <f t="shared" si="1519"/>
        <v>0</v>
      </c>
      <c r="H1719" s="318">
        <f t="shared" si="1519"/>
        <v>0</v>
      </c>
      <c r="I1719" s="318">
        <f t="shared" si="1519"/>
        <v>0</v>
      </c>
      <c r="J1719" s="318">
        <f t="shared" si="1519"/>
        <v>0</v>
      </c>
      <c r="K1719" s="318">
        <f t="shared" si="1503"/>
        <v>0</v>
      </c>
      <c r="L1719" s="318">
        <f t="shared" si="1520"/>
        <v>0</v>
      </c>
      <c r="M1719" s="318">
        <f t="shared" si="1520"/>
        <v>0</v>
      </c>
      <c r="N1719" s="318">
        <f t="shared" si="1520"/>
        <v>0</v>
      </c>
      <c r="O1719" s="318">
        <f t="shared" si="1520"/>
        <v>0</v>
      </c>
      <c r="P1719" s="318">
        <f t="shared" si="1520"/>
        <v>0</v>
      </c>
      <c r="Q1719" s="318">
        <f t="shared" si="1520"/>
        <v>0</v>
      </c>
      <c r="R1719" s="318">
        <f t="shared" si="1505"/>
        <v>0</v>
      </c>
      <c r="S1719" s="318">
        <f t="shared" si="1521"/>
        <v>0</v>
      </c>
      <c r="T1719" s="318">
        <f t="shared" si="1521"/>
        <v>0</v>
      </c>
      <c r="U1719" s="318">
        <f t="shared" si="1521"/>
        <v>0</v>
      </c>
      <c r="V1719" s="318">
        <f t="shared" si="1521"/>
        <v>0</v>
      </c>
      <c r="W1719" s="318">
        <f t="shared" si="1521"/>
        <v>0</v>
      </c>
      <c r="X1719" s="318">
        <f t="shared" si="1521"/>
        <v>0</v>
      </c>
      <c r="Y1719" s="318">
        <f t="shared" si="1521"/>
        <v>0</v>
      </c>
      <c r="Z1719" s="318">
        <f t="shared" si="1521"/>
        <v>0</v>
      </c>
      <c r="AA1719" s="290">
        <f t="shared" si="1507"/>
        <v>0</v>
      </c>
      <c r="AB1719" s="290">
        <f t="shared" si="1508"/>
        <v>0</v>
      </c>
      <c r="AC1719" s="105" t="e">
        <f t="shared" si="1509"/>
        <v>#DIV/0!</v>
      </c>
    </row>
    <row r="1720" spans="1:29" s="21" customFormat="1" ht="28.5" hidden="1" x14ac:dyDescent="0.2">
      <c r="A1720" s="92"/>
      <c r="B1720" s="136" t="s">
        <v>1876</v>
      </c>
      <c r="C1720" s="139" t="s">
        <v>1875</v>
      </c>
      <c r="D1720" s="319">
        <v>0</v>
      </c>
      <c r="E1720" s="291">
        <f>SUM('ADICIONES  2018'!C1720:K1720)</f>
        <v>0</v>
      </c>
      <c r="F1720" s="319"/>
      <c r="G1720" s="319"/>
      <c r="H1720" s="319"/>
      <c r="I1720" s="319"/>
      <c r="J1720" s="319"/>
      <c r="K1720" s="319">
        <f t="shared" si="1503"/>
        <v>0</v>
      </c>
      <c r="L1720" s="319"/>
      <c r="M1720" s="319">
        <v>0</v>
      </c>
      <c r="N1720" s="319">
        <v>0</v>
      </c>
      <c r="O1720" s="319">
        <v>0</v>
      </c>
      <c r="P1720" s="319">
        <v>0</v>
      </c>
      <c r="Q1720" s="319"/>
      <c r="R1720" s="319">
        <f t="shared" si="1505"/>
        <v>0</v>
      </c>
      <c r="S1720" s="319">
        <v>0</v>
      </c>
      <c r="T1720" s="319">
        <v>0</v>
      </c>
      <c r="U1720" s="319">
        <v>0</v>
      </c>
      <c r="V1720" s="319"/>
      <c r="W1720" s="319"/>
      <c r="X1720" s="319"/>
      <c r="Y1720" s="319"/>
      <c r="Z1720" s="319"/>
      <c r="AA1720" s="294">
        <f t="shared" si="1507"/>
        <v>0</v>
      </c>
      <c r="AB1720" s="294">
        <f t="shared" si="1508"/>
        <v>0</v>
      </c>
      <c r="AC1720" s="115" t="e">
        <f t="shared" si="1509"/>
        <v>#DIV/0!</v>
      </c>
    </row>
    <row r="1721" spans="1:29" s="79" customFormat="1" ht="31.5" x14ac:dyDescent="0.2">
      <c r="A1721" s="412">
        <v>1</v>
      </c>
      <c r="B1721" s="135" t="s">
        <v>270</v>
      </c>
      <c r="C1721" s="140" t="s">
        <v>96</v>
      </c>
      <c r="D1721" s="318">
        <f>+D1722</f>
        <v>521097495081</v>
      </c>
      <c r="E1721" s="106">
        <f>SUM('ADICIONES  2018'!C1721:K1721)</f>
        <v>0</v>
      </c>
      <c r="F1721" s="318">
        <f t="shared" ref="F1721:J1721" si="1522">+F1722</f>
        <v>0</v>
      </c>
      <c r="G1721" s="318">
        <f t="shared" si="1522"/>
        <v>0</v>
      </c>
      <c r="H1721" s="318">
        <f t="shared" si="1522"/>
        <v>0</v>
      </c>
      <c r="I1721" s="318">
        <f t="shared" si="1522"/>
        <v>0</v>
      </c>
      <c r="J1721" s="318">
        <f t="shared" si="1522"/>
        <v>0</v>
      </c>
      <c r="K1721" s="318">
        <f t="shared" si="1503"/>
        <v>521097495081</v>
      </c>
      <c r="L1721" s="318">
        <f t="shared" ref="L1721:Q1721" si="1523">+L1722</f>
        <v>37700249028</v>
      </c>
      <c r="M1721" s="318">
        <f t="shared" si="1523"/>
        <v>33369269866</v>
      </c>
      <c r="N1721" s="318">
        <f t="shared" si="1523"/>
        <v>43419755420</v>
      </c>
      <c r="O1721" s="318">
        <f t="shared" si="1523"/>
        <v>37272503942</v>
      </c>
      <c r="P1721" s="318">
        <f t="shared" si="1523"/>
        <v>36624425101</v>
      </c>
      <c r="Q1721" s="318">
        <f t="shared" si="1523"/>
        <v>43459197304</v>
      </c>
      <c r="R1721" s="318">
        <f t="shared" si="1505"/>
        <v>231845400661</v>
      </c>
      <c r="S1721" s="318">
        <f t="shared" ref="S1721:Z1721" si="1524">+S1722</f>
        <v>61284476030</v>
      </c>
      <c r="T1721" s="318">
        <f t="shared" si="1524"/>
        <v>35214276201</v>
      </c>
      <c r="U1721" s="318">
        <f t="shared" si="1524"/>
        <v>35427210257</v>
      </c>
      <c r="V1721" s="318">
        <f t="shared" si="1524"/>
        <v>0</v>
      </c>
      <c r="W1721" s="318">
        <f t="shared" si="1524"/>
        <v>0</v>
      </c>
      <c r="X1721" s="318">
        <f t="shared" si="1524"/>
        <v>0</v>
      </c>
      <c r="Y1721" s="318">
        <f t="shared" si="1524"/>
        <v>0</v>
      </c>
      <c r="Z1721" s="318">
        <f t="shared" si="1524"/>
        <v>0</v>
      </c>
      <c r="AA1721" s="290">
        <f t="shared" si="1507"/>
        <v>131925962488</v>
      </c>
      <c r="AB1721" s="290">
        <f t="shared" si="1508"/>
        <v>363771363149</v>
      </c>
      <c r="AC1721" s="105">
        <f t="shared" si="1509"/>
        <v>0.69808695413601052</v>
      </c>
    </row>
    <row r="1722" spans="1:29" s="79" customFormat="1" ht="15.75" x14ac:dyDescent="0.2">
      <c r="A1722" s="412"/>
      <c r="B1722" s="135" t="s">
        <v>271</v>
      </c>
      <c r="C1722" s="140" t="s">
        <v>97</v>
      </c>
      <c r="D1722" s="318">
        <f>+D1723+D1730</f>
        <v>521097495081</v>
      </c>
      <c r="E1722" s="106">
        <f>SUM('ADICIONES  2018'!C1722:K1722)</f>
        <v>0</v>
      </c>
      <c r="F1722" s="318">
        <f t="shared" ref="F1722:J1722" si="1525">+F1723+F1730</f>
        <v>0</v>
      </c>
      <c r="G1722" s="318">
        <f t="shared" si="1525"/>
        <v>0</v>
      </c>
      <c r="H1722" s="318">
        <f t="shared" si="1525"/>
        <v>0</v>
      </c>
      <c r="I1722" s="318">
        <f t="shared" si="1525"/>
        <v>0</v>
      </c>
      <c r="J1722" s="318">
        <f t="shared" si="1525"/>
        <v>0</v>
      </c>
      <c r="K1722" s="318">
        <f t="shared" si="1503"/>
        <v>521097495081</v>
      </c>
      <c r="L1722" s="318">
        <f t="shared" ref="L1722:Q1722" si="1526">+L1723+L1730</f>
        <v>37700249028</v>
      </c>
      <c r="M1722" s="318">
        <f t="shared" si="1526"/>
        <v>33369269866</v>
      </c>
      <c r="N1722" s="318">
        <f t="shared" si="1526"/>
        <v>43419755420</v>
      </c>
      <c r="O1722" s="318">
        <f t="shared" si="1526"/>
        <v>37272503942</v>
      </c>
      <c r="P1722" s="318">
        <f t="shared" si="1526"/>
        <v>36624425101</v>
      </c>
      <c r="Q1722" s="318">
        <f t="shared" si="1526"/>
        <v>43459197304</v>
      </c>
      <c r="R1722" s="318">
        <f t="shared" si="1505"/>
        <v>231845400661</v>
      </c>
      <c r="S1722" s="318">
        <f t="shared" ref="S1722:Z1722" si="1527">+S1723+S1730</f>
        <v>61284476030</v>
      </c>
      <c r="T1722" s="318">
        <f t="shared" si="1527"/>
        <v>35214276201</v>
      </c>
      <c r="U1722" s="318">
        <f t="shared" si="1527"/>
        <v>35427210257</v>
      </c>
      <c r="V1722" s="318">
        <f t="shared" si="1527"/>
        <v>0</v>
      </c>
      <c r="W1722" s="318">
        <f t="shared" si="1527"/>
        <v>0</v>
      </c>
      <c r="X1722" s="318">
        <f t="shared" si="1527"/>
        <v>0</v>
      </c>
      <c r="Y1722" s="318">
        <f t="shared" si="1527"/>
        <v>0</v>
      </c>
      <c r="Z1722" s="318">
        <f t="shared" si="1527"/>
        <v>0</v>
      </c>
      <c r="AA1722" s="290">
        <f t="shared" si="1507"/>
        <v>131925962488</v>
      </c>
      <c r="AB1722" s="290">
        <f t="shared" si="1508"/>
        <v>363771363149</v>
      </c>
      <c r="AC1722" s="105">
        <f t="shared" si="1509"/>
        <v>0.69808695413601052</v>
      </c>
    </row>
    <row r="1723" spans="1:29" s="79" customFormat="1" ht="31.5" x14ac:dyDescent="0.2">
      <c r="A1723" s="412"/>
      <c r="B1723" s="135" t="s">
        <v>272</v>
      </c>
      <c r="C1723" s="140" t="s">
        <v>98</v>
      </c>
      <c r="D1723" s="318">
        <f>+D1724</f>
        <v>505445411562</v>
      </c>
      <c r="E1723" s="106">
        <f>SUM('ADICIONES  2018'!C1723:K1723)</f>
        <v>0</v>
      </c>
      <c r="F1723" s="318">
        <f t="shared" ref="F1723:J1724" si="1528">+F1724</f>
        <v>0</v>
      </c>
      <c r="G1723" s="318">
        <f t="shared" si="1528"/>
        <v>0</v>
      </c>
      <c r="H1723" s="318">
        <f t="shared" si="1528"/>
        <v>0</v>
      </c>
      <c r="I1723" s="318">
        <f t="shared" si="1528"/>
        <v>0</v>
      </c>
      <c r="J1723" s="318">
        <f t="shared" si="1528"/>
        <v>0</v>
      </c>
      <c r="K1723" s="318">
        <f t="shared" si="1503"/>
        <v>505445411562</v>
      </c>
      <c r="L1723" s="318">
        <f t="shared" ref="L1723:Q1724" si="1529">+L1724</f>
        <v>35308603761</v>
      </c>
      <c r="M1723" s="318">
        <f t="shared" si="1529"/>
        <v>33369269866</v>
      </c>
      <c r="N1723" s="318">
        <f t="shared" si="1529"/>
        <v>43419755420</v>
      </c>
      <c r="O1723" s="318">
        <f t="shared" si="1529"/>
        <v>37272503942</v>
      </c>
      <c r="P1723" s="318">
        <f t="shared" si="1529"/>
        <v>34784606583</v>
      </c>
      <c r="Q1723" s="318">
        <f t="shared" si="1529"/>
        <v>41456540844</v>
      </c>
      <c r="R1723" s="318">
        <f t="shared" si="1505"/>
        <v>225611280416</v>
      </c>
      <c r="S1723" s="318">
        <f t="shared" ref="S1723:Z1724" si="1530">+S1724</f>
        <v>52158292192</v>
      </c>
      <c r="T1723" s="318">
        <f t="shared" si="1530"/>
        <v>35214276201</v>
      </c>
      <c r="U1723" s="318">
        <f t="shared" si="1530"/>
        <v>35300901973</v>
      </c>
      <c r="V1723" s="318">
        <f t="shared" si="1530"/>
        <v>0</v>
      </c>
      <c r="W1723" s="318">
        <f t="shared" si="1530"/>
        <v>0</v>
      </c>
      <c r="X1723" s="318">
        <f t="shared" si="1530"/>
        <v>0</v>
      </c>
      <c r="Y1723" s="318">
        <f t="shared" si="1530"/>
        <v>0</v>
      </c>
      <c r="Z1723" s="318">
        <f t="shared" si="1530"/>
        <v>0</v>
      </c>
      <c r="AA1723" s="290">
        <f t="shared" si="1507"/>
        <v>122673470366</v>
      </c>
      <c r="AB1723" s="290">
        <f t="shared" si="1508"/>
        <v>348284750782</v>
      </c>
      <c r="AC1723" s="105">
        <f t="shared" si="1509"/>
        <v>0.68906501634999606</v>
      </c>
    </row>
    <row r="1724" spans="1:29" s="79" customFormat="1" ht="31.5" x14ac:dyDescent="0.2">
      <c r="A1724" s="412"/>
      <c r="B1724" s="135" t="s">
        <v>877</v>
      </c>
      <c r="C1724" s="140" t="s">
        <v>878</v>
      </c>
      <c r="D1724" s="318">
        <f>+D1725</f>
        <v>505445411562</v>
      </c>
      <c r="E1724" s="106">
        <f>SUM('ADICIONES  2018'!C1724:K1724)</f>
        <v>0</v>
      </c>
      <c r="F1724" s="318">
        <f t="shared" si="1528"/>
        <v>0</v>
      </c>
      <c r="G1724" s="318">
        <f t="shared" si="1528"/>
        <v>0</v>
      </c>
      <c r="H1724" s="318">
        <f t="shared" si="1528"/>
        <v>0</v>
      </c>
      <c r="I1724" s="318">
        <f t="shared" si="1528"/>
        <v>0</v>
      </c>
      <c r="J1724" s="318">
        <f t="shared" si="1528"/>
        <v>0</v>
      </c>
      <c r="K1724" s="318">
        <f t="shared" si="1503"/>
        <v>505445411562</v>
      </c>
      <c r="L1724" s="318">
        <f t="shared" si="1529"/>
        <v>35308603761</v>
      </c>
      <c r="M1724" s="318">
        <f t="shared" si="1529"/>
        <v>33369269866</v>
      </c>
      <c r="N1724" s="318">
        <f t="shared" si="1529"/>
        <v>43419755420</v>
      </c>
      <c r="O1724" s="318">
        <f t="shared" si="1529"/>
        <v>37272503942</v>
      </c>
      <c r="P1724" s="318">
        <f t="shared" si="1529"/>
        <v>34784606583</v>
      </c>
      <c r="Q1724" s="318">
        <f t="shared" si="1529"/>
        <v>41456540844</v>
      </c>
      <c r="R1724" s="318">
        <f t="shared" si="1505"/>
        <v>225611280416</v>
      </c>
      <c r="S1724" s="318">
        <f t="shared" si="1530"/>
        <v>52158292192</v>
      </c>
      <c r="T1724" s="318">
        <f t="shared" si="1530"/>
        <v>35214276201</v>
      </c>
      <c r="U1724" s="318">
        <f t="shared" si="1530"/>
        <v>35300901973</v>
      </c>
      <c r="V1724" s="318">
        <f t="shared" si="1530"/>
        <v>0</v>
      </c>
      <c r="W1724" s="318">
        <f t="shared" si="1530"/>
        <v>0</v>
      </c>
      <c r="X1724" s="318">
        <f t="shared" si="1530"/>
        <v>0</v>
      </c>
      <c r="Y1724" s="318">
        <f t="shared" si="1530"/>
        <v>0</v>
      </c>
      <c r="Z1724" s="318">
        <f t="shared" si="1530"/>
        <v>0</v>
      </c>
      <c r="AA1724" s="290">
        <f t="shared" si="1507"/>
        <v>122673470366</v>
      </c>
      <c r="AB1724" s="290">
        <f t="shared" si="1508"/>
        <v>348284750782</v>
      </c>
      <c r="AC1724" s="105">
        <f t="shared" si="1509"/>
        <v>0.68906501634999606</v>
      </c>
    </row>
    <row r="1725" spans="1:29" s="79" customFormat="1" ht="31.5" x14ac:dyDescent="0.2">
      <c r="A1725" s="412"/>
      <c r="B1725" s="135" t="s">
        <v>879</v>
      </c>
      <c r="C1725" s="140" t="s">
        <v>880</v>
      </c>
      <c r="D1725" s="318">
        <f>SUM(D1726:D1729)</f>
        <v>505445411562</v>
      </c>
      <c r="E1725" s="106">
        <f>SUM('ADICIONES  2018'!C1725:K1725)</f>
        <v>0</v>
      </c>
      <c r="F1725" s="318">
        <f t="shared" ref="F1725:J1725" si="1531">SUM(F1726:F1729)</f>
        <v>0</v>
      </c>
      <c r="G1725" s="318">
        <f t="shared" si="1531"/>
        <v>0</v>
      </c>
      <c r="H1725" s="318">
        <f t="shared" si="1531"/>
        <v>0</v>
      </c>
      <c r="I1725" s="318">
        <f t="shared" si="1531"/>
        <v>0</v>
      </c>
      <c r="J1725" s="318">
        <f t="shared" si="1531"/>
        <v>0</v>
      </c>
      <c r="K1725" s="318">
        <f t="shared" si="1503"/>
        <v>505445411562</v>
      </c>
      <c r="L1725" s="318">
        <f t="shared" ref="L1725:Q1725" si="1532">SUM(L1726:L1729)</f>
        <v>35308603761</v>
      </c>
      <c r="M1725" s="318">
        <f t="shared" si="1532"/>
        <v>33369269866</v>
      </c>
      <c r="N1725" s="318">
        <f t="shared" si="1532"/>
        <v>43419755420</v>
      </c>
      <c r="O1725" s="318">
        <f t="shared" si="1532"/>
        <v>37272503942</v>
      </c>
      <c r="P1725" s="318">
        <f t="shared" si="1532"/>
        <v>34784606583</v>
      </c>
      <c r="Q1725" s="318">
        <f t="shared" si="1532"/>
        <v>41456540844</v>
      </c>
      <c r="R1725" s="318">
        <f t="shared" si="1505"/>
        <v>225611280416</v>
      </c>
      <c r="S1725" s="318">
        <f t="shared" ref="S1725:Z1725" si="1533">SUM(S1726:S1729)</f>
        <v>52158292192</v>
      </c>
      <c r="T1725" s="318">
        <f t="shared" si="1533"/>
        <v>35214276201</v>
      </c>
      <c r="U1725" s="318">
        <f t="shared" si="1533"/>
        <v>35300901973</v>
      </c>
      <c r="V1725" s="318">
        <f t="shared" si="1533"/>
        <v>0</v>
      </c>
      <c r="W1725" s="318">
        <f t="shared" si="1533"/>
        <v>0</v>
      </c>
      <c r="X1725" s="318">
        <f t="shared" si="1533"/>
        <v>0</v>
      </c>
      <c r="Y1725" s="318">
        <f t="shared" si="1533"/>
        <v>0</v>
      </c>
      <c r="Z1725" s="318">
        <f t="shared" si="1533"/>
        <v>0</v>
      </c>
      <c r="AA1725" s="290">
        <f t="shared" si="1507"/>
        <v>122673470366</v>
      </c>
      <c r="AB1725" s="290">
        <f t="shared" si="1508"/>
        <v>348284750782</v>
      </c>
      <c r="AC1725" s="105">
        <f t="shared" si="1509"/>
        <v>0.68906501634999606</v>
      </c>
    </row>
    <row r="1726" spans="1:29" x14ac:dyDescent="0.2">
      <c r="B1726" s="136" t="s">
        <v>881</v>
      </c>
      <c r="C1726" s="139" t="s">
        <v>882</v>
      </c>
      <c r="D1726" s="320">
        <v>54345322343</v>
      </c>
      <c r="E1726" s="291">
        <f>SUM('ADICIONES  2018'!C1726:K1726)</f>
        <v>0</v>
      </c>
      <c r="F1726" s="320"/>
      <c r="G1726" s="320"/>
      <c r="H1726" s="320"/>
      <c r="I1726" s="320"/>
      <c r="J1726" s="320"/>
      <c r="K1726" s="320">
        <f t="shared" si="1503"/>
        <v>54345322343</v>
      </c>
      <c r="L1726" s="320">
        <v>3853429501</v>
      </c>
      <c r="M1726" s="320">
        <v>0</v>
      </c>
      <c r="N1726" s="320">
        <v>4435497128</v>
      </c>
      <c r="O1726" s="320">
        <v>3534004815</v>
      </c>
      <c r="P1726" s="320">
        <v>3455664303</v>
      </c>
      <c r="Q1726" s="320">
        <v>4679823074</v>
      </c>
      <c r="R1726" s="320">
        <f t="shared" si="1505"/>
        <v>19958418821</v>
      </c>
      <c r="S1726" s="320">
        <v>2875122886</v>
      </c>
      <c r="T1726" s="320">
        <v>3473039775</v>
      </c>
      <c r="U1726" s="320">
        <v>3505174818</v>
      </c>
      <c r="V1726" s="320"/>
      <c r="W1726" s="320"/>
      <c r="X1726" s="320"/>
      <c r="Y1726" s="320"/>
      <c r="Z1726" s="320"/>
      <c r="AA1726" s="292">
        <f t="shared" si="1507"/>
        <v>9853337479</v>
      </c>
      <c r="AB1726" s="292">
        <f t="shared" si="1508"/>
        <v>29811756300</v>
      </c>
      <c r="AC1726" s="115">
        <f t="shared" si="1509"/>
        <v>0.54856158754277651</v>
      </c>
    </row>
    <row r="1727" spans="1:29" x14ac:dyDescent="0.2">
      <c r="B1727" s="136" t="s">
        <v>883</v>
      </c>
      <c r="C1727" s="139" t="s">
        <v>884</v>
      </c>
      <c r="D1727" s="320">
        <v>376357537531</v>
      </c>
      <c r="E1727" s="291">
        <f>SUM('ADICIONES  2018'!C1727:K1727)</f>
        <v>0</v>
      </c>
      <c r="F1727" s="320"/>
      <c r="G1727" s="320"/>
      <c r="H1727" s="320"/>
      <c r="I1727" s="320"/>
      <c r="J1727" s="320"/>
      <c r="K1727" s="320">
        <f t="shared" si="1503"/>
        <v>376357537531</v>
      </c>
      <c r="L1727" s="320">
        <v>25729327847</v>
      </c>
      <c r="M1727" s="320">
        <v>29521877814</v>
      </c>
      <c r="N1727" s="320">
        <v>31150806388</v>
      </c>
      <c r="O1727" s="320">
        <v>27805914923</v>
      </c>
      <c r="P1727" s="320">
        <v>25396358076</v>
      </c>
      <c r="Q1727" s="320">
        <v>29571703836</v>
      </c>
      <c r="R1727" s="320">
        <f t="shared" si="1505"/>
        <v>169175988884</v>
      </c>
      <c r="S1727" s="320">
        <v>42172461960</v>
      </c>
      <c r="T1727" s="320">
        <v>26115948594</v>
      </c>
      <c r="U1727" s="320">
        <v>26083813551</v>
      </c>
      <c r="V1727" s="320"/>
      <c r="W1727" s="320"/>
      <c r="X1727" s="320"/>
      <c r="Y1727" s="320"/>
      <c r="Z1727" s="320"/>
      <c r="AA1727" s="292">
        <f t="shared" si="1507"/>
        <v>94372224105</v>
      </c>
      <c r="AB1727" s="292">
        <f t="shared" si="1508"/>
        <v>263548212989</v>
      </c>
      <c r="AC1727" s="115">
        <f t="shared" si="1509"/>
        <v>0.70026022254779985</v>
      </c>
    </row>
    <row r="1728" spans="1:29" ht="28.5" x14ac:dyDescent="0.2">
      <c r="B1728" s="136" t="s">
        <v>885</v>
      </c>
      <c r="C1728" s="139" t="s">
        <v>886</v>
      </c>
      <c r="D1728" s="320">
        <v>22650586400</v>
      </c>
      <c r="E1728" s="291">
        <f>SUM('ADICIONES  2018'!C1728:K1728)</f>
        <v>0</v>
      </c>
      <c r="F1728" s="292"/>
      <c r="G1728" s="295"/>
      <c r="H1728" s="292"/>
      <c r="I1728" s="292"/>
      <c r="J1728" s="292"/>
      <c r="K1728" s="320">
        <f t="shared" si="1503"/>
        <v>22650586400</v>
      </c>
      <c r="L1728" s="292">
        <v>1878454361</v>
      </c>
      <c r="M1728" s="292">
        <v>1878454361</v>
      </c>
      <c r="N1728" s="292">
        <v>1838730664</v>
      </c>
      <c r="O1728" s="292">
        <v>1903281205</v>
      </c>
      <c r="P1728" s="292">
        <v>1903281205</v>
      </c>
      <c r="Q1728" s="292">
        <v>2071337276</v>
      </c>
      <c r="R1728" s="320">
        <f t="shared" si="1505"/>
        <v>11473539072</v>
      </c>
      <c r="S1728" s="292">
        <v>1926003403</v>
      </c>
      <c r="T1728" s="292">
        <v>1975430562</v>
      </c>
      <c r="U1728" s="292">
        <v>1975430562</v>
      </c>
      <c r="V1728" s="292"/>
      <c r="W1728" s="292"/>
      <c r="X1728" s="292"/>
      <c r="Y1728" s="292"/>
      <c r="Z1728" s="292"/>
      <c r="AA1728" s="292">
        <f t="shared" si="1507"/>
        <v>5876864527</v>
      </c>
      <c r="AB1728" s="292">
        <f t="shared" si="1508"/>
        <v>17350403599</v>
      </c>
      <c r="AC1728" s="115">
        <f t="shared" si="1509"/>
        <v>0.76600240243669804</v>
      </c>
    </row>
    <row r="1729" spans="1:29" x14ac:dyDescent="0.2">
      <c r="B1729" s="136" t="s">
        <v>887</v>
      </c>
      <c r="C1729" s="139" t="s">
        <v>888</v>
      </c>
      <c r="D1729" s="320">
        <v>52091965288</v>
      </c>
      <c r="E1729" s="291">
        <f>SUM('ADICIONES  2018'!C1729:K1729)</f>
        <v>0</v>
      </c>
      <c r="F1729" s="320"/>
      <c r="G1729" s="320"/>
      <c r="H1729" s="320"/>
      <c r="I1729" s="320"/>
      <c r="J1729" s="320"/>
      <c r="K1729" s="320">
        <f t="shared" si="1503"/>
        <v>52091965288</v>
      </c>
      <c r="L1729" s="320">
        <v>3847392052</v>
      </c>
      <c r="M1729" s="320">
        <v>1968937691</v>
      </c>
      <c r="N1729" s="320">
        <v>5994721240</v>
      </c>
      <c r="O1729" s="320">
        <v>4029302999</v>
      </c>
      <c r="P1729" s="320">
        <v>4029302999</v>
      </c>
      <c r="Q1729" s="320">
        <v>5133676658</v>
      </c>
      <c r="R1729" s="320">
        <f t="shared" si="1505"/>
        <v>25003333639</v>
      </c>
      <c r="S1729" s="320">
        <v>5184703943</v>
      </c>
      <c r="T1729" s="320">
        <v>3649857270</v>
      </c>
      <c r="U1729" s="320">
        <v>3736483042</v>
      </c>
      <c r="V1729" s="320"/>
      <c r="W1729" s="320"/>
      <c r="X1729" s="320"/>
      <c r="Y1729" s="320"/>
      <c r="Z1729" s="320"/>
      <c r="AA1729" s="292">
        <f t="shared" si="1507"/>
        <v>12571044255</v>
      </c>
      <c r="AB1729" s="292">
        <f t="shared" si="1508"/>
        <v>37574377894</v>
      </c>
      <c r="AC1729" s="115">
        <f t="shared" si="1509"/>
        <v>0.72130851055941447</v>
      </c>
    </row>
    <row r="1730" spans="1:29" s="79" customFormat="1" ht="47.25" x14ac:dyDescent="0.2">
      <c r="A1730" s="412"/>
      <c r="B1730" s="135" t="s">
        <v>281</v>
      </c>
      <c r="C1730" s="140" t="s">
        <v>889</v>
      </c>
      <c r="D1730" s="318">
        <f>+D1731</f>
        <v>15652083519</v>
      </c>
      <c r="E1730" s="106">
        <f>SUM('ADICIONES  2018'!C1730:K1730)</f>
        <v>0</v>
      </c>
      <c r="F1730" s="318">
        <f t="shared" ref="F1730:J1731" si="1534">+F1731</f>
        <v>0</v>
      </c>
      <c r="G1730" s="318">
        <f t="shared" si="1534"/>
        <v>0</v>
      </c>
      <c r="H1730" s="318">
        <f t="shared" si="1534"/>
        <v>0</v>
      </c>
      <c r="I1730" s="318">
        <f t="shared" si="1534"/>
        <v>0</v>
      </c>
      <c r="J1730" s="318">
        <f t="shared" si="1534"/>
        <v>0</v>
      </c>
      <c r="K1730" s="318">
        <f t="shared" si="1503"/>
        <v>15652083519</v>
      </c>
      <c r="L1730" s="318">
        <f t="shared" ref="L1730:Q1731" si="1535">+L1731</f>
        <v>2391645267</v>
      </c>
      <c r="M1730" s="318">
        <f t="shared" si="1535"/>
        <v>0</v>
      </c>
      <c r="N1730" s="318">
        <f t="shared" si="1535"/>
        <v>0</v>
      </c>
      <c r="O1730" s="318">
        <f t="shared" si="1535"/>
        <v>0</v>
      </c>
      <c r="P1730" s="318">
        <f t="shared" si="1535"/>
        <v>1839818518</v>
      </c>
      <c r="Q1730" s="318">
        <f t="shared" si="1535"/>
        <v>2002656460</v>
      </c>
      <c r="R1730" s="318">
        <f t="shared" si="1505"/>
        <v>6234120245</v>
      </c>
      <c r="S1730" s="318">
        <f t="shared" ref="S1730:Z1731" si="1536">+S1731</f>
        <v>9126183838</v>
      </c>
      <c r="T1730" s="318">
        <f t="shared" si="1536"/>
        <v>0</v>
      </c>
      <c r="U1730" s="318">
        <f t="shared" si="1536"/>
        <v>126308284</v>
      </c>
      <c r="V1730" s="318">
        <f t="shared" si="1536"/>
        <v>0</v>
      </c>
      <c r="W1730" s="318">
        <f t="shared" si="1536"/>
        <v>0</v>
      </c>
      <c r="X1730" s="318">
        <f t="shared" si="1536"/>
        <v>0</v>
      </c>
      <c r="Y1730" s="318">
        <f t="shared" si="1536"/>
        <v>0</v>
      </c>
      <c r="Z1730" s="318">
        <f t="shared" si="1536"/>
        <v>0</v>
      </c>
      <c r="AA1730" s="290">
        <f t="shared" si="1507"/>
        <v>9252492122</v>
      </c>
      <c r="AB1730" s="290">
        <f t="shared" si="1508"/>
        <v>15486612367</v>
      </c>
      <c r="AC1730" s="105">
        <f t="shared" si="1509"/>
        <v>0.98942817090139246</v>
      </c>
    </row>
    <row r="1731" spans="1:29" s="79" customFormat="1" ht="15.75" x14ac:dyDescent="0.2">
      <c r="A1731" s="412"/>
      <c r="B1731" s="135" t="s">
        <v>890</v>
      </c>
      <c r="C1731" s="140" t="s">
        <v>891</v>
      </c>
      <c r="D1731" s="318">
        <f>+D1732</f>
        <v>15652083519</v>
      </c>
      <c r="E1731" s="106">
        <f>SUM('ADICIONES  2018'!C1731:K1731)</f>
        <v>0</v>
      </c>
      <c r="F1731" s="318">
        <f t="shared" si="1534"/>
        <v>0</v>
      </c>
      <c r="G1731" s="318">
        <f t="shared" si="1534"/>
        <v>0</v>
      </c>
      <c r="H1731" s="318">
        <f t="shared" si="1534"/>
        <v>0</v>
      </c>
      <c r="I1731" s="318">
        <f t="shared" si="1534"/>
        <v>0</v>
      </c>
      <c r="J1731" s="318">
        <f t="shared" si="1534"/>
        <v>0</v>
      </c>
      <c r="K1731" s="318">
        <f t="shared" si="1503"/>
        <v>15652083519</v>
      </c>
      <c r="L1731" s="318">
        <f t="shared" si="1535"/>
        <v>2391645267</v>
      </c>
      <c r="M1731" s="318">
        <f t="shared" si="1535"/>
        <v>0</v>
      </c>
      <c r="N1731" s="318">
        <f t="shared" si="1535"/>
        <v>0</v>
      </c>
      <c r="O1731" s="318">
        <f t="shared" si="1535"/>
        <v>0</v>
      </c>
      <c r="P1731" s="318">
        <f t="shared" si="1535"/>
        <v>1839818518</v>
      </c>
      <c r="Q1731" s="318">
        <f t="shared" si="1535"/>
        <v>2002656460</v>
      </c>
      <c r="R1731" s="318">
        <f t="shared" si="1505"/>
        <v>6234120245</v>
      </c>
      <c r="S1731" s="318">
        <f t="shared" si="1536"/>
        <v>9126183838</v>
      </c>
      <c r="T1731" s="318">
        <f t="shared" si="1536"/>
        <v>0</v>
      </c>
      <c r="U1731" s="318">
        <f t="shared" si="1536"/>
        <v>126308284</v>
      </c>
      <c r="V1731" s="318">
        <f t="shared" si="1536"/>
        <v>0</v>
      </c>
      <c r="W1731" s="318">
        <f t="shared" si="1536"/>
        <v>0</v>
      </c>
      <c r="X1731" s="318">
        <f t="shared" si="1536"/>
        <v>0</v>
      </c>
      <c r="Y1731" s="318">
        <f t="shared" si="1536"/>
        <v>0</v>
      </c>
      <c r="Z1731" s="318">
        <f t="shared" si="1536"/>
        <v>0</v>
      </c>
      <c r="AA1731" s="290">
        <f t="shared" si="1507"/>
        <v>9252492122</v>
      </c>
      <c r="AB1731" s="290">
        <f t="shared" si="1508"/>
        <v>15486612367</v>
      </c>
      <c r="AC1731" s="105">
        <f t="shared" si="1509"/>
        <v>0.98942817090139246</v>
      </c>
    </row>
    <row r="1732" spans="1:29" ht="28.5" x14ac:dyDescent="0.2">
      <c r="B1732" s="136" t="s">
        <v>892</v>
      </c>
      <c r="C1732" s="139" t="s">
        <v>893</v>
      </c>
      <c r="D1732" s="320">
        <v>15652083519</v>
      </c>
      <c r="E1732" s="291">
        <f>SUM('ADICIONES  2018'!C1732:K1732)</f>
        <v>0</v>
      </c>
      <c r="F1732" s="320"/>
      <c r="G1732" s="320"/>
      <c r="H1732" s="320"/>
      <c r="I1732" s="320"/>
      <c r="J1732" s="320"/>
      <c r="K1732" s="320">
        <f t="shared" si="1503"/>
        <v>15652083519</v>
      </c>
      <c r="L1732" s="320">
        <v>2391645267</v>
      </c>
      <c r="M1732" s="320">
        <v>0</v>
      </c>
      <c r="N1732" s="320"/>
      <c r="O1732" s="320"/>
      <c r="P1732" s="320">
        <v>1839818518</v>
      </c>
      <c r="Q1732" s="320">
        <v>2002656460</v>
      </c>
      <c r="R1732" s="320">
        <f t="shared" si="1505"/>
        <v>6234120245</v>
      </c>
      <c r="S1732" s="320">
        <v>9126183838</v>
      </c>
      <c r="T1732" s="320"/>
      <c r="U1732" s="320">
        <v>126308284</v>
      </c>
      <c r="V1732" s="320"/>
      <c r="W1732" s="320"/>
      <c r="X1732" s="320"/>
      <c r="Y1732" s="320"/>
      <c r="Z1732" s="320"/>
      <c r="AA1732" s="292">
        <f t="shared" si="1507"/>
        <v>9252492122</v>
      </c>
      <c r="AB1732" s="292">
        <f t="shared" si="1508"/>
        <v>15486612367</v>
      </c>
      <c r="AC1732" s="115">
        <f t="shared" si="1509"/>
        <v>0.98942817090139246</v>
      </c>
    </row>
    <row r="1733" spans="1:29" s="79" customFormat="1" ht="31.5" x14ac:dyDescent="0.2">
      <c r="A1733" s="412">
        <v>1</v>
      </c>
      <c r="B1733" s="135" t="s">
        <v>294</v>
      </c>
      <c r="C1733" s="140" t="s">
        <v>99</v>
      </c>
      <c r="D1733" s="318">
        <f>+D1734</f>
        <v>0</v>
      </c>
      <c r="E1733" s="106">
        <f>SUM('ADICIONES  2018'!C1733:K1733)</f>
        <v>0</v>
      </c>
      <c r="F1733" s="318">
        <f t="shared" ref="F1733:J1733" si="1537">+F1734</f>
        <v>0</v>
      </c>
      <c r="G1733" s="318">
        <f t="shared" si="1537"/>
        <v>0</v>
      </c>
      <c r="H1733" s="318">
        <f t="shared" si="1537"/>
        <v>0</v>
      </c>
      <c r="I1733" s="318">
        <f t="shared" si="1537"/>
        <v>0</v>
      </c>
      <c r="J1733" s="318">
        <f t="shared" si="1537"/>
        <v>0</v>
      </c>
      <c r="K1733" s="318">
        <f t="shared" si="1503"/>
        <v>0</v>
      </c>
      <c r="L1733" s="318">
        <f t="shared" ref="L1733:Q1733" si="1538">+L1734</f>
        <v>0</v>
      </c>
      <c r="M1733" s="318">
        <f t="shared" si="1538"/>
        <v>0</v>
      </c>
      <c r="N1733" s="318">
        <f t="shared" si="1538"/>
        <v>0</v>
      </c>
      <c r="O1733" s="318">
        <f t="shared" si="1538"/>
        <v>0</v>
      </c>
      <c r="P1733" s="318">
        <f t="shared" si="1538"/>
        <v>0</v>
      </c>
      <c r="Q1733" s="318">
        <f t="shared" si="1538"/>
        <v>0</v>
      </c>
      <c r="R1733" s="318">
        <f t="shared" si="1505"/>
        <v>0</v>
      </c>
      <c r="S1733" s="318">
        <f t="shared" ref="S1733:Z1733" si="1539">+S1734</f>
        <v>0</v>
      </c>
      <c r="T1733" s="318">
        <f t="shared" si="1539"/>
        <v>0</v>
      </c>
      <c r="U1733" s="318">
        <f t="shared" si="1539"/>
        <v>0</v>
      </c>
      <c r="V1733" s="318">
        <f t="shared" si="1539"/>
        <v>0</v>
      </c>
      <c r="W1733" s="318">
        <f t="shared" si="1539"/>
        <v>0</v>
      </c>
      <c r="X1733" s="318">
        <f t="shared" si="1539"/>
        <v>0</v>
      </c>
      <c r="Y1733" s="318">
        <f t="shared" si="1539"/>
        <v>0</v>
      </c>
      <c r="Z1733" s="318">
        <f t="shared" si="1539"/>
        <v>0</v>
      </c>
      <c r="AA1733" s="290">
        <f t="shared" si="1507"/>
        <v>0</v>
      </c>
      <c r="AB1733" s="290">
        <f t="shared" si="1508"/>
        <v>0</v>
      </c>
      <c r="AC1733" s="105">
        <v>0</v>
      </c>
    </row>
    <row r="1734" spans="1:29" x14ac:dyDescent="0.2">
      <c r="B1734" s="136" t="s">
        <v>356</v>
      </c>
      <c r="C1734" s="139" t="s">
        <v>1877</v>
      </c>
      <c r="D1734" s="291">
        <v>0</v>
      </c>
      <c r="E1734" s="291">
        <f>SUM('ADICIONES  2018'!C1734:K1734)</f>
        <v>0</v>
      </c>
      <c r="F1734" s="291"/>
      <c r="G1734" s="291"/>
      <c r="H1734" s="291"/>
      <c r="I1734" s="291"/>
      <c r="J1734" s="291"/>
      <c r="K1734" s="319">
        <f t="shared" si="1503"/>
        <v>0</v>
      </c>
      <c r="L1734" s="291"/>
      <c r="M1734" s="291">
        <v>0</v>
      </c>
      <c r="N1734" s="291">
        <v>0</v>
      </c>
      <c r="O1734" s="291">
        <v>0</v>
      </c>
      <c r="P1734" s="291">
        <v>0</v>
      </c>
      <c r="Q1734" s="291">
        <v>0</v>
      </c>
      <c r="R1734" s="319">
        <f t="shared" si="1505"/>
        <v>0</v>
      </c>
      <c r="S1734" s="291"/>
      <c r="T1734" s="291"/>
      <c r="U1734" s="291"/>
      <c r="V1734" s="291"/>
      <c r="W1734" s="291"/>
      <c r="X1734" s="291"/>
      <c r="Y1734" s="291"/>
      <c r="Z1734" s="291"/>
      <c r="AA1734" s="294">
        <f t="shared" ref="AA1734:AA1743" si="1540">SUM(S1734:Z1734)</f>
        <v>0</v>
      </c>
      <c r="AB1734" s="294">
        <f t="shared" si="1508"/>
        <v>0</v>
      </c>
      <c r="AC1734" s="115">
        <v>0</v>
      </c>
    </row>
    <row r="1735" spans="1:29" s="79" customFormat="1" ht="15.75" x14ac:dyDescent="0.2">
      <c r="A1735" s="412">
        <v>1</v>
      </c>
      <c r="B1735" s="135" t="s">
        <v>308</v>
      </c>
      <c r="C1735" s="140" t="s">
        <v>102</v>
      </c>
      <c r="D1735" s="106">
        <f>+D1736+D1740+D1742+D1761</f>
        <v>1111000000</v>
      </c>
      <c r="E1735" s="106">
        <f>SUM('ADICIONES  2018'!C1735:K1735)</f>
        <v>13516566917</v>
      </c>
      <c r="F1735" s="106">
        <f t="shared" ref="F1735:J1735" si="1541">+F1736+F1740+F1742+F1761</f>
        <v>0</v>
      </c>
      <c r="G1735" s="106">
        <f t="shared" si="1541"/>
        <v>0</v>
      </c>
      <c r="H1735" s="106">
        <f t="shared" si="1541"/>
        <v>0</v>
      </c>
      <c r="I1735" s="106">
        <f t="shared" si="1541"/>
        <v>0</v>
      </c>
      <c r="J1735" s="106">
        <f t="shared" si="1541"/>
        <v>0</v>
      </c>
      <c r="K1735" s="318">
        <f t="shared" si="1503"/>
        <v>14627566917</v>
      </c>
      <c r="L1735" s="106">
        <f t="shared" ref="L1735:Q1735" si="1542">+L1736+L1740+L1742+L1761</f>
        <v>72850149.310000002</v>
      </c>
      <c r="M1735" s="106">
        <f t="shared" si="1542"/>
        <v>74215441.390000001</v>
      </c>
      <c r="N1735" s="106">
        <f t="shared" si="1542"/>
        <v>465291905</v>
      </c>
      <c r="O1735" s="106">
        <f t="shared" si="1542"/>
        <v>69928760</v>
      </c>
      <c r="P1735" s="106">
        <f t="shared" si="1542"/>
        <v>63600096</v>
      </c>
      <c r="Q1735" s="106">
        <f t="shared" si="1542"/>
        <v>83383126.579999998</v>
      </c>
      <c r="R1735" s="318">
        <f t="shared" si="1505"/>
        <v>829269478.28000009</v>
      </c>
      <c r="S1735" s="106">
        <f t="shared" ref="S1735:Z1735" si="1543">+S1736+S1740+S1742+S1761</f>
        <v>13611412769.120001</v>
      </c>
      <c r="T1735" s="106">
        <f t="shared" si="1543"/>
        <v>82975119</v>
      </c>
      <c r="U1735" s="106">
        <f t="shared" si="1543"/>
        <v>128093580.47999999</v>
      </c>
      <c r="V1735" s="106">
        <f t="shared" si="1543"/>
        <v>0</v>
      </c>
      <c r="W1735" s="106">
        <f t="shared" si="1543"/>
        <v>0</v>
      </c>
      <c r="X1735" s="106">
        <f t="shared" si="1543"/>
        <v>0</v>
      </c>
      <c r="Y1735" s="106">
        <f t="shared" si="1543"/>
        <v>0</v>
      </c>
      <c r="Z1735" s="106">
        <f t="shared" si="1543"/>
        <v>0</v>
      </c>
      <c r="AA1735" s="290">
        <f t="shared" si="1540"/>
        <v>13822481468.6</v>
      </c>
      <c r="AB1735" s="290">
        <f t="shared" si="1508"/>
        <v>14651750946.880001</v>
      </c>
      <c r="AC1735" s="105">
        <f t="shared" si="1509"/>
        <v>1.001653318697308</v>
      </c>
    </row>
    <row r="1736" spans="1:29" s="79" customFormat="1" ht="15.75" x14ac:dyDescent="0.2">
      <c r="A1736" s="412">
        <v>1</v>
      </c>
      <c r="B1736" s="135" t="s">
        <v>894</v>
      </c>
      <c r="C1736" s="140" t="s">
        <v>184</v>
      </c>
      <c r="D1736" s="106">
        <f>+D1737+D1739</f>
        <v>800000000</v>
      </c>
      <c r="E1736" s="106">
        <f>SUM('ADICIONES  2018'!C1736:K1736)</f>
        <v>0</v>
      </c>
      <c r="F1736" s="106">
        <f t="shared" ref="F1736:J1736" si="1544">+F1737+F1739</f>
        <v>0</v>
      </c>
      <c r="G1736" s="106">
        <f t="shared" si="1544"/>
        <v>0</v>
      </c>
      <c r="H1736" s="106">
        <f t="shared" si="1544"/>
        <v>0</v>
      </c>
      <c r="I1736" s="106">
        <f t="shared" si="1544"/>
        <v>0</v>
      </c>
      <c r="J1736" s="106">
        <f t="shared" si="1544"/>
        <v>0</v>
      </c>
      <c r="K1736" s="318">
        <f t="shared" si="1503"/>
        <v>800000000</v>
      </c>
      <c r="L1736" s="106">
        <f t="shared" ref="L1736:Q1736" si="1545">+L1737+L1739</f>
        <v>42951527</v>
      </c>
      <c r="M1736" s="106">
        <f t="shared" si="1545"/>
        <v>34741195</v>
      </c>
      <c r="N1736" s="106">
        <f t="shared" si="1545"/>
        <v>423168383</v>
      </c>
      <c r="O1736" s="106">
        <f t="shared" si="1545"/>
        <v>29009090</v>
      </c>
      <c r="P1736" s="106">
        <f t="shared" si="1545"/>
        <v>22252305</v>
      </c>
      <c r="Q1736" s="106">
        <f t="shared" si="1545"/>
        <v>33501351</v>
      </c>
      <c r="R1736" s="318">
        <f t="shared" si="1505"/>
        <v>585623851</v>
      </c>
      <c r="S1736" s="106">
        <f t="shared" ref="S1736:Z1736" si="1546">+S1737+S1739</f>
        <v>191613767.12</v>
      </c>
      <c r="T1736" s="106">
        <f t="shared" si="1546"/>
        <v>19046284</v>
      </c>
      <c r="U1736" s="106">
        <f t="shared" si="1546"/>
        <v>59172716.5</v>
      </c>
      <c r="V1736" s="106">
        <f t="shared" si="1546"/>
        <v>0</v>
      </c>
      <c r="W1736" s="106">
        <f t="shared" si="1546"/>
        <v>0</v>
      </c>
      <c r="X1736" s="106">
        <f t="shared" si="1546"/>
        <v>0</v>
      </c>
      <c r="Y1736" s="106">
        <f t="shared" si="1546"/>
        <v>0</v>
      </c>
      <c r="Z1736" s="106">
        <f t="shared" si="1546"/>
        <v>0</v>
      </c>
      <c r="AA1736" s="290">
        <f t="shared" si="1540"/>
        <v>269832767.62</v>
      </c>
      <c r="AB1736" s="290">
        <f t="shared" si="1508"/>
        <v>855456618.62</v>
      </c>
      <c r="AC1736" s="105">
        <f t="shared" si="1509"/>
        <v>1.0693207732750001</v>
      </c>
    </row>
    <row r="1737" spans="1:29" s="79" customFormat="1" ht="15.75" x14ac:dyDescent="0.2">
      <c r="A1737" s="412"/>
      <c r="B1737" s="135" t="s">
        <v>1878</v>
      </c>
      <c r="C1737" s="140" t="s">
        <v>1879</v>
      </c>
      <c r="D1737" s="106">
        <f>+D1738</f>
        <v>0</v>
      </c>
      <c r="E1737" s="291">
        <f>SUM('ADICIONES  2018'!C1737:K1737)</f>
        <v>0</v>
      </c>
      <c r="F1737" s="106">
        <f t="shared" ref="F1737:J1737" si="1547">+F1738</f>
        <v>0</v>
      </c>
      <c r="G1737" s="106">
        <f t="shared" si="1547"/>
        <v>0</v>
      </c>
      <c r="H1737" s="106">
        <f t="shared" si="1547"/>
        <v>0</v>
      </c>
      <c r="I1737" s="106">
        <f t="shared" si="1547"/>
        <v>0</v>
      </c>
      <c r="J1737" s="106">
        <f t="shared" si="1547"/>
        <v>0</v>
      </c>
      <c r="K1737" s="318">
        <f t="shared" si="1503"/>
        <v>0</v>
      </c>
      <c r="L1737" s="106">
        <f t="shared" ref="L1737:Q1737" si="1548">+L1738</f>
        <v>0</v>
      </c>
      <c r="M1737" s="106">
        <f t="shared" si="1548"/>
        <v>0</v>
      </c>
      <c r="N1737" s="106">
        <f t="shared" si="1548"/>
        <v>0</v>
      </c>
      <c r="O1737" s="106">
        <f t="shared" si="1548"/>
        <v>0</v>
      </c>
      <c r="P1737" s="106">
        <f t="shared" si="1548"/>
        <v>0</v>
      </c>
      <c r="Q1737" s="106">
        <f t="shared" si="1548"/>
        <v>0</v>
      </c>
      <c r="R1737" s="318">
        <f t="shared" si="1505"/>
        <v>0</v>
      </c>
      <c r="S1737" s="106">
        <f t="shared" ref="S1737:Z1737" si="1549">+S1738</f>
        <v>0</v>
      </c>
      <c r="T1737" s="106">
        <f t="shared" si="1549"/>
        <v>0</v>
      </c>
      <c r="U1737" s="106">
        <f t="shared" si="1549"/>
        <v>0</v>
      </c>
      <c r="V1737" s="106">
        <f t="shared" si="1549"/>
        <v>0</v>
      </c>
      <c r="W1737" s="106">
        <f t="shared" si="1549"/>
        <v>0</v>
      </c>
      <c r="X1737" s="106">
        <f t="shared" si="1549"/>
        <v>0</v>
      </c>
      <c r="Y1737" s="106">
        <f t="shared" si="1549"/>
        <v>0</v>
      </c>
      <c r="Z1737" s="106">
        <f t="shared" si="1549"/>
        <v>0</v>
      </c>
      <c r="AA1737" s="290">
        <f t="shared" si="1540"/>
        <v>0</v>
      </c>
      <c r="AB1737" s="290">
        <f t="shared" si="1508"/>
        <v>0</v>
      </c>
      <c r="AC1737" s="105">
        <v>0</v>
      </c>
    </row>
    <row r="1738" spans="1:29" x14ac:dyDescent="0.2">
      <c r="B1738" s="136" t="s">
        <v>1880</v>
      </c>
      <c r="C1738" s="139" t="s">
        <v>1881</v>
      </c>
      <c r="D1738" s="295">
        <v>0</v>
      </c>
      <c r="E1738" s="291">
        <f>SUM('ADICIONES  2018'!C1738:K1738)</f>
        <v>0</v>
      </c>
      <c r="F1738" s="295"/>
      <c r="G1738" s="295"/>
      <c r="H1738" s="295"/>
      <c r="I1738" s="295"/>
      <c r="J1738" s="295"/>
      <c r="K1738" s="320">
        <f t="shared" si="1503"/>
        <v>0</v>
      </c>
      <c r="L1738" s="295">
        <v>0</v>
      </c>
      <c r="M1738" s="295">
        <v>0</v>
      </c>
      <c r="N1738" s="295">
        <v>0</v>
      </c>
      <c r="O1738" s="295">
        <v>0</v>
      </c>
      <c r="P1738" s="295">
        <v>0</v>
      </c>
      <c r="Q1738" s="295">
        <v>0</v>
      </c>
      <c r="R1738" s="320">
        <f t="shared" si="1505"/>
        <v>0</v>
      </c>
      <c r="S1738" s="295">
        <v>0</v>
      </c>
      <c r="T1738" s="295">
        <v>0</v>
      </c>
      <c r="U1738" s="295">
        <v>0</v>
      </c>
      <c r="V1738" s="295"/>
      <c r="W1738" s="295"/>
      <c r="X1738" s="295"/>
      <c r="Y1738" s="295"/>
      <c r="Z1738" s="295"/>
      <c r="AA1738" s="292">
        <f t="shared" si="1540"/>
        <v>0</v>
      </c>
      <c r="AB1738" s="292">
        <f t="shared" si="1508"/>
        <v>0</v>
      </c>
      <c r="AC1738" s="115">
        <v>0</v>
      </c>
    </row>
    <row r="1739" spans="1:29" ht="42.75" x14ac:dyDescent="0.2">
      <c r="B1739" s="136" t="s">
        <v>895</v>
      </c>
      <c r="C1739" s="139" t="s">
        <v>896</v>
      </c>
      <c r="D1739" s="295">
        <v>800000000</v>
      </c>
      <c r="E1739" s="291">
        <f>SUM('ADICIONES  2018'!C1739:K1739)</f>
        <v>0</v>
      </c>
      <c r="F1739" s="295"/>
      <c r="G1739" s="295"/>
      <c r="H1739" s="295"/>
      <c r="I1739" s="295"/>
      <c r="J1739" s="295"/>
      <c r="K1739" s="320">
        <f t="shared" si="1503"/>
        <v>800000000</v>
      </c>
      <c r="L1739" s="295">
        <v>42951527</v>
      </c>
      <c r="M1739" s="295">
        <v>34741195</v>
      </c>
      <c r="N1739" s="295">
        <v>423168383</v>
      </c>
      <c r="O1739" s="295">
        <v>29009090</v>
      </c>
      <c r="P1739" s="295">
        <v>22252305</v>
      </c>
      <c r="Q1739" s="295">
        <v>33501351</v>
      </c>
      <c r="R1739" s="320">
        <f t="shared" si="1505"/>
        <v>585623851</v>
      </c>
      <c r="S1739" s="295">
        <v>191613767.12</v>
      </c>
      <c r="T1739" s="295">
        <v>19046284</v>
      </c>
      <c r="U1739" s="295">
        <v>59172716.5</v>
      </c>
      <c r="V1739" s="295"/>
      <c r="W1739" s="295"/>
      <c r="X1739" s="295"/>
      <c r="Y1739" s="295"/>
      <c r="Z1739" s="295"/>
      <c r="AA1739" s="292">
        <f t="shared" si="1540"/>
        <v>269832767.62</v>
      </c>
      <c r="AB1739" s="292">
        <f t="shared" si="1508"/>
        <v>855456618.62</v>
      </c>
      <c r="AC1739" s="115">
        <f t="shared" si="1509"/>
        <v>1.0693207732750001</v>
      </c>
    </row>
    <row r="1740" spans="1:29" s="79" customFormat="1" ht="15.75" x14ac:dyDescent="0.2">
      <c r="A1740" s="412">
        <v>1</v>
      </c>
      <c r="B1740" s="135" t="s">
        <v>897</v>
      </c>
      <c r="C1740" s="140" t="s">
        <v>898</v>
      </c>
      <c r="D1740" s="318">
        <f>+D1741</f>
        <v>50000000</v>
      </c>
      <c r="E1740" s="106">
        <f>SUM('ADICIONES  2018'!C1740:K1740)</f>
        <v>0</v>
      </c>
      <c r="F1740" s="318">
        <f t="shared" ref="F1740:J1740" si="1550">+F1741</f>
        <v>0</v>
      </c>
      <c r="G1740" s="318">
        <f t="shared" si="1550"/>
        <v>0</v>
      </c>
      <c r="H1740" s="318">
        <f t="shared" si="1550"/>
        <v>0</v>
      </c>
      <c r="I1740" s="318">
        <f t="shared" si="1550"/>
        <v>0</v>
      </c>
      <c r="J1740" s="318">
        <f t="shared" si="1550"/>
        <v>0</v>
      </c>
      <c r="K1740" s="318">
        <f t="shared" si="1503"/>
        <v>50000000</v>
      </c>
      <c r="L1740" s="318">
        <f t="shared" ref="L1740:Q1740" si="1551">+L1741</f>
        <v>1171850</v>
      </c>
      <c r="M1740" s="318">
        <f t="shared" si="1551"/>
        <v>0</v>
      </c>
      <c r="N1740" s="318">
        <f t="shared" si="1551"/>
        <v>0</v>
      </c>
      <c r="O1740" s="318">
        <f t="shared" si="1551"/>
        <v>0</v>
      </c>
      <c r="P1740" s="318">
        <f t="shared" si="1551"/>
        <v>0</v>
      </c>
      <c r="Q1740" s="318">
        <f t="shared" si="1551"/>
        <v>0</v>
      </c>
      <c r="R1740" s="318">
        <f t="shared" si="1505"/>
        <v>1171850</v>
      </c>
      <c r="S1740" s="318">
        <f t="shared" ref="S1740:Z1740" si="1552">+S1741</f>
        <v>5078110</v>
      </c>
      <c r="T1740" s="318">
        <f t="shared" si="1552"/>
        <v>0</v>
      </c>
      <c r="U1740" s="318">
        <f t="shared" si="1552"/>
        <v>7031028</v>
      </c>
      <c r="V1740" s="318">
        <f t="shared" si="1552"/>
        <v>0</v>
      </c>
      <c r="W1740" s="318">
        <f t="shared" si="1552"/>
        <v>0</v>
      </c>
      <c r="X1740" s="318">
        <f t="shared" si="1552"/>
        <v>0</v>
      </c>
      <c r="Y1740" s="318">
        <f t="shared" si="1552"/>
        <v>0</v>
      </c>
      <c r="Z1740" s="318">
        <f t="shared" si="1552"/>
        <v>0</v>
      </c>
      <c r="AA1740" s="290">
        <f t="shared" si="1540"/>
        <v>12109138</v>
      </c>
      <c r="AB1740" s="290">
        <f t="shared" si="1508"/>
        <v>13280988</v>
      </c>
      <c r="AC1740" s="105">
        <f t="shared" si="1509"/>
        <v>0.26561975999999998</v>
      </c>
    </row>
    <row r="1741" spans="1:29" x14ac:dyDescent="0.2">
      <c r="B1741" s="136" t="s">
        <v>899</v>
      </c>
      <c r="C1741" s="139" t="s">
        <v>900</v>
      </c>
      <c r="D1741" s="320">
        <v>50000000</v>
      </c>
      <c r="E1741" s="291">
        <f>SUM('ADICIONES  2018'!C1741:K1741)</f>
        <v>0</v>
      </c>
      <c r="F1741" s="292"/>
      <c r="G1741" s="295"/>
      <c r="H1741" s="292"/>
      <c r="I1741" s="292"/>
      <c r="J1741" s="292"/>
      <c r="K1741" s="320">
        <f t="shared" si="1503"/>
        <v>50000000</v>
      </c>
      <c r="L1741" s="292">
        <v>1171850</v>
      </c>
      <c r="M1741" s="292"/>
      <c r="N1741" s="292"/>
      <c r="O1741" s="292"/>
      <c r="P1741" s="292"/>
      <c r="Q1741" s="292"/>
      <c r="R1741" s="320">
        <f t="shared" si="1505"/>
        <v>1171850</v>
      </c>
      <c r="S1741" s="292">
        <v>5078110</v>
      </c>
      <c r="T1741" s="292"/>
      <c r="U1741" s="292">
        <v>7031028</v>
      </c>
      <c r="V1741" s="292"/>
      <c r="W1741" s="292"/>
      <c r="X1741" s="292"/>
      <c r="Y1741" s="292"/>
      <c r="Z1741" s="292"/>
      <c r="AA1741" s="292">
        <f t="shared" si="1540"/>
        <v>12109138</v>
      </c>
      <c r="AB1741" s="292">
        <f t="shared" si="1508"/>
        <v>13280988</v>
      </c>
      <c r="AC1741" s="115">
        <f t="shared" si="1509"/>
        <v>0.26561975999999998</v>
      </c>
    </row>
    <row r="1742" spans="1:29" s="79" customFormat="1" ht="15.75" x14ac:dyDescent="0.2">
      <c r="A1742" s="412">
        <v>1</v>
      </c>
      <c r="B1742" s="135" t="s">
        <v>799</v>
      </c>
      <c r="C1742" s="140" t="s">
        <v>174</v>
      </c>
      <c r="D1742" s="318">
        <f>+D1743</f>
        <v>0</v>
      </c>
      <c r="E1742" s="106">
        <f>SUM('ADICIONES  2018'!C1742:K1742)</f>
        <v>13366566917</v>
      </c>
      <c r="F1742" s="318">
        <f t="shared" ref="F1742:J1742" si="1553">+F1743</f>
        <v>0</v>
      </c>
      <c r="G1742" s="318">
        <f t="shared" si="1553"/>
        <v>0</v>
      </c>
      <c r="H1742" s="318">
        <f t="shared" si="1553"/>
        <v>0</v>
      </c>
      <c r="I1742" s="318">
        <f t="shared" si="1553"/>
        <v>0</v>
      </c>
      <c r="J1742" s="318">
        <f t="shared" si="1553"/>
        <v>0</v>
      </c>
      <c r="K1742" s="318">
        <f t="shared" si="1503"/>
        <v>13366566917</v>
      </c>
      <c r="L1742" s="318">
        <f t="shared" ref="L1742:Q1742" si="1554">+L1743</f>
        <v>0</v>
      </c>
      <c r="M1742" s="318">
        <f t="shared" si="1554"/>
        <v>0</v>
      </c>
      <c r="N1742" s="318">
        <f t="shared" si="1554"/>
        <v>0</v>
      </c>
      <c r="O1742" s="318">
        <f t="shared" si="1554"/>
        <v>781242</v>
      </c>
      <c r="P1742" s="318">
        <f t="shared" si="1554"/>
        <v>0</v>
      </c>
      <c r="Q1742" s="318">
        <f t="shared" si="1554"/>
        <v>4296868</v>
      </c>
      <c r="R1742" s="318">
        <f t="shared" si="1505"/>
        <v>5078110</v>
      </c>
      <c r="S1742" s="318">
        <f t="shared" ref="S1742:Z1742" si="1555">+S1743</f>
        <v>13361488807</v>
      </c>
      <c r="T1742" s="318">
        <f t="shared" si="1555"/>
        <v>0</v>
      </c>
      <c r="U1742" s="318">
        <f t="shared" si="1555"/>
        <v>0</v>
      </c>
      <c r="V1742" s="318">
        <f t="shared" si="1555"/>
        <v>0</v>
      </c>
      <c r="W1742" s="318">
        <f t="shared" si="1555"/>
        <v>0</v>
      </c>
      <c r="X1742" s="318">
        <f t="shared" si="1555"/>
        <v>0</v>
      </c>
      <c r="Y1742" s="318">
        <f t="shared" si="1555"/>
        <v>0</v>
      </c>
      <c r="Z1742" s="318">
        <f t="shared" si="1555"/>
        <v>0</v>
      </c>
      <c r="AA1742" s="290">
        <f t="shared" si="1540"/>
        <v>13361488807</v>
      </c>
      <c r="AB1742" s="290">
        <f t="shared" si="1508"/>
        <v>13366566917</v>
      </c>
      <c r="AC1742" s="105">
        <v>0</v>
      </c>
    </row>
    <row r="1743" spans="1:29" s="79" customFormat="1" ht="15.75" x14ac:dyDescent="0.2">
      <c r="A1743" s="412"/>
      <c r="B1743" s="135" t="s">
        <v>352</v>
      </c>
      <c r="C1743" s="140" t="s">
        <v>175</v>
      </c>
      <c r="D1743" s="318">
        <f>+D1744+D1755</f>
        <v>0</v>
      </c>
      <c r="E1743" s="106">
        <f>SUM('ADICIONES  2018'!C1743:K1743)</f>
        <v>13366566917</v>
      </c>
      <c r="F1743" s="318">
        <f t="shared" ref="F1743:J1743" si="1556">+F1744+F1755</f>
        <v>0</v>
      </c>
      <c r="G1743" s="318">
        <f t="shared" si="1556"/>
        <v>0</v>
      </c>
      <c r="H1743" s="318">
        <f t="shared" si="1556"/>
        <v>0</v>
      </c>
      <c r="I1743" s="318">
        <f t="shared" si="1556"/>
        <v>0</v>
      </c>
      <c r="J1743" s="318">
        <f t="shared" si="1556"/>
        <v>0</v>
      </c>
      <c r="K1743" s="318">
        <f t="shared" si="1503"/>
        <v>13366566917</v>
      </c>
      <c r="L1743" s="318">
        <f t="shared" ref="L1743:Q1743" si="1557">+L1744+L1755</f>
        <v>0</v>
      </c>
      <c r="M1743" s="318">
        <f t="shared" si="1557"/>
        <v>0</v>
      </c>
      <c r="N1743" s="318">
        <f t="shared" si="1557"/>
        <v>0</v>
      </c>
      <c r="O1743" s="318">
        <f t="shared" si="1557"/>
        <v>781242</v>
      </c>
      <c r="P1743" s="318">
        <f t="shared" si="1557"/>
        <v>0</v>
      </c>
      <c r="Q1743" s="318">
        <f t="shared" si="1557"/>
        <v>4296868</v>
      </c>
      <c r="R1743" s="318">
        <f t="shared" si="1505"/>
        <v>5078110</v>
      </c>
      <c r="S1743" s="318">
        <f t="shared" ref="S1743:Z1743" si="1558">+S1744+S1755</f>
        <v>13361488807</v>
      </c>
      <c r="T1743" s="318">
        <f t="shared" si="1558"/>
        <v>0</v>
      </c>
      <c r="U1743" s="318">
        <f t="shared" si="1558"/>
        <v>0</v>
      </c>
      <c r="V1743" s="318">
        <f t="shared" si="1558"/>
        <v>0</v>
      </c>
      <c r="W1743" s="318">
        <f t="shared" si="1558"/>
        <v>0</v>
      </c>
      <c r="X1743" s="318">
        <f t="shared" si="1558"/>
        <v>0</v>
      </c>
      <c r="Y1743" s="318">
        <f t="shared" si="1558"/>
        <v>0</v>
      </c>
      <c r="Z1743" s="318">
        <f t="shared" si="1558"/>
        <v>0</v>
      </c>
      <c r="AA1743" s="290">
        <f t="shared" si="1540"/>
        <v>13361488807</v>
      </c>
      <c r="AB1743" s="290">
        <f t="shared" si="1508"/>
        <v>13366566917</v>
      </c>
      <c r="AC1743" s="105">
        <v>0</v>
      </c>
    </row>
    <row r="1744" spans="1:29" s="79" customFormat="1" ht="31.5" x14ac:dyDescent="0.2">
      <c r="A1744" s="412"/>
      <c r="B1744" s="135" t="s">
        <v>353</v>
      </c>
      <c r="C1744" s="140" t="s">
        <v>354</v>
      </c>
      <c r="D1744" s="318">
        <f>+D1745</f>
        <v>0</v>
      </c>
      <c r="E1744" s="106">
        <f>SUM('ADICIONES  2018'!C1744:K1744)</f>
        <v>11669719971</v>
      </c>
      <c r="F1744" s="318">
        <f t="shared" ref="F1744:J1744" si="1559">+F1745</f>
        <v>0</v>
      </c>
      <c r="G1744" s="318">
        <f t="shared" si="1559"/>
        <v>0</v>
      </c>
      <c r="H1744" s="318">
        <f t="shared" si="1559"/>
        <v>0</v>
      </c>
      <c r="I1744" s="318">
        <f t="shared" si="1559"/>
        <v>0</v>
      </c>
      <c r="J1744" s="318">
        <f t="shared" si="1559"/>
        <v>0</v>
      </c>
      <c r="K1744" s="318">
        <f t="shared" si="1503"/>
        <v>11669719971</v>
      </c>
      <c r="L1744" s="318">
        <f t="shared" ref="L1744:Q1744" si="1560">+L1745</f>
        <v>0</v>
      </c>
      <c r="M1744" s="318">
        <f t="shared" si="1560"/>
        <v>0</v>
      </c>
      <c r="N1744" s="318">
        <f t="shared" si="1560"/>
        <v>0</v>
      </c>
      <c r="O1744" s="318">
        <f t="shared" si="1560"/>
        <v>781242</v>
      </c>
      <c r="P1744" s="318">
        <f t="shared" si="1560"/>
        <v>0</v>
      </c>
      <c r="Q1744" s="318">
        <f t="shared" si="1560"/>
        <v>4296868</v>
      </c>
      <c r="R1744" s="318">
        <f t="shared" si="1505"/>
        <v>5078110</v>
      </c>
      <c r="S1744" s="318">
        <f t="shared" ref="S1744:Z1744" si="1561">+S1745</f>
        <v>11664641861</v>
      </c>
      <c r="T1744" s="318">
        <f t="shared" si="1561"/>
        <v>0</v>
      </c>
      <c r="U1744" s="318">
        <f t="shared" si="1561"/>
        <v>0</v>
      </c>
      <c r="V1744" s="318">
        <f t="shared" si="1561"/>
        <v>0</v>
      </c>
      <c r="W1744" s="318">
        <f t="shared" si="1561"/>
        <v>0</v>
      </c>
      <c r="X1744" s="318">
        <f t="shared" si="1561"/>
        <v>0</v>
      </c>
      <c r="Y1744" s="318">
        <f t="shared" si="1561"/>
        <v>0</v>
      </c>
      <c r="Z1744" s="318">
        <f t="shared" si="1561"/>
        <v>0</v>
      </c>
      <c r="AA1744" s="290">
        <f t="shared" si="1507"/>
        <v>11664641861</v>
      </c>
      <c r="AB1744" s="290">
        <f t="shared" si="1508"/>
        <v>11669719971</v>
      </c>
      <c r="AC1744" s="105">
        <v>0</v>
      </c>
    </row>
    <row r="1745" spans="1:29" s="79" customFormat="1" ht="47.25" x14ac:dyDescent="0.2">
      <c r="A1745" s="412"/>
      <c r="B1745" s="135" t="s">
        <v>931</v>
      </c>
      <c r="C1745" s="140" t="s">
        <v>1197</v>
      </c>
      <c r="D1745" s="318">
        <f>+D1746+D1750+D1751+D1752+D1753+D1754+D1749</f>
        <v>0</v>
      </c>
      <c r="E1745" s="106">
        <f>SUM('ADICIONES  2018'!C1745:K1745)</f>
        <v>11669719971</v>
      </c>
      <c r="F1745" s="318">
        <f t="shared" ref="F1745:J1745" si="1562">+F1746+F1750+F1751+F1752+F1753+F1754+F1749</f>
        <v>0</v>
      </c>
      <c r="G1745" s="318">
        <f t="shared" si="1562"/>
        <v>0</v>
      </c>
      <c r="H1745" s="318">
        <f t="shared" si="1562"/>
        <v>0</v>
      </c>
      <c r="I1745" s="318">
        <f t="shared" si="1562"/>
        <v>0</v>
      </c>
      <c r="J1745" s="318">
        <f t="shared" si="1562"/>
        <v>0</v>
      </c>
      <c r="K1745" s="318">
        <f t="shared" si="1503"/>
        <v>11669719971</v>
      </c>
      <c r="L1745" s="318">
        <f t="shared" ref="L1745:Q1745" si="1563">+L1746+L1750+L1751+L1752+L1753+L1754+L1749</f>
        <v>0</v>
      </c>
      <c r="M1745" s="318">
        <f t="shared" si="1563"/>
        <v>0</v>
      </c>
      <c r="N1745" s="318">
        <f t="shared" si="1563"/>
        <v>0</v>
      </c>
      <c r="O1745" s="318">
        <f t="shared" si="1563"/>
        <v>781242</v>
      </c>
      <c r="P1745" s="318">
        <f t="shared" si="1563"/>
        <v>0</v>
      </c>
      <c r="Q1745" s="318">
        <f t="shared" si="1563"/>
        <v>4296868</v>
      </c>
      <c r="R1745" s="318">
        <f t="shared" si="1505"/>
        <v>5078110</v>
      </c>
      <c r="S1745" s="318">
        <f t="shared" ref="S1745:Z1745" si="1564">+S1746+S1750+S1751+S1752+S1753+S1754+S1749</f>
        <v>11664641861</v>
      </c>
      <c r="T1745" s="318">
        <f t="shared" si="1564"/>
        <v>0</v>
      </c>
      <c r="U1745" s="318">
        <f t="shared" si="1564"/>
        <v>0</v>
      </c>
      <c r="V1745" s="318">
        <f t="shared" si="1564"/>
        <v>0</v>
      </c>
      <c r="W1745" s="318">
        <f t="shared" si="1564"/>
        <v>0</v>
      </c>
      <c r="X1745" s="318">
        <f t="shared" si="1564"/>
        <v>0</v>
      </c>
      <c r="Y1745" s="318">
        <f t="shared" si="1564"/>
        <v>0</v>
      </c>
      <c r="Z1745" s="318">
        <f t="shared" si="1564"/>
        <v>0</v>
      </c>
      <c r="AA1745" s="290">
        <f t="shared" si="1507"/>
        <v>11664641861</v>
      </c>
      <c r="AB1745" s="290">
        <f t="shared" si="1508"/>
        <v>11669719971</v>
      </c>
      <c r="AC1745" s="105">
        <v>0</v>
      </c>
    </row>
    <row r="1746" spans="1:29" s="79" customFormat="1" ht="47.25" x14ac:dyDescent="0.2">
      <c r="A1746" s="412"/>
      <c r="B1746" s="135" t="s">
        <v>932</v>
      </c>
      <c r="C1746" s="140" t="s">
        <v>1198</v>
      </c>
      <c r="D1746" s="318">
        <f>+D1747</f>
        <v>0</v>
      </c>
      <c r="E1746" s="106">
        <f>SUM('ADICIONES  2018'!C1746:K1746)</f>
        <v>6860170889</v>
      </c>
      <c r="F1746" s="318">
        <f t="shared" ref="F1746:J1747" si="1565">+F1747</f>
        <v>0</v>
      </c>
      <c r="G1746" s="318">
        <f t="shared" si="1565"/>
        <v>0</v>
      </c>
      <c r="H1746" s="318">
        <f t="shared" si="1565"/>
        <v>0</v>
      </c>
      <c r="I1746" s="318">
        <f t="shared" si="1565"/>
        <v>0</v>
      </c>
      <c r="J1746" s="318">
        <f t="shared" si="1565"/>
        <v>0</v>
      </c>
      <c r="K1746" s="318">
        <f t="shared" si="1503"/>
        <v>6860170889</v>
      </c>
      <c r="L1746" s="318">
        <f t="shared" ref="L1746:Q1747" si="1566">+L1747</f>
        <v>0</v>
      </c>
      <c r="M1746" s="318">
        <f t="shared" si="1566"/>
        <v>0</v>
      </c>
      <c r="N1746" s="318">
        <f t="shared" si="1566"/>
        <v>0</v>
      </c>
      <c r="O1746" s="318">
        <f t="shared" si="1566"/>
        <v>0</v>
      </c>
      <c r="P1746" s="318">
        <f t="shared" si="1566"/>
        <v>0</v>
      </c>
      <c r="Q1746" s="318">
        <f t="shared" si="1566"/>
        <v>0</v>
      </c>
      <c r="R1746" s="318">
        <f t="shared" si="1505"/>
        <v>0</v>
      </c>
      <c r="S1746" s="318">
        <f t="shared" ref="S1746:Z1747" si="1567">+S1747</f>
        <v>6860170889</v>
      </c>
      <c r="T1746" s="318">
        <f t="shared" si="1567"/>
        <v>0</v>
      </c>
      <c r="U1746" s="318">
        <f t="shared" si="1567"/>
        <v>0</v>
      </c>
      <c r="V1746" s="318">
        <f t="shared" si="1567"/>
        <v>0</v>
      </c>
      <c r="W1746" s="318">
        <f t="shared" si="1567"/>
        <v>0</v>
      </c>
      <c r="X1746" s="318">
        <f t="shared" si="1567"/>
        <v>0</v>
      </c>
      <c r="Y1746" s="318">
        <f t="shared" si="1567"/>
        <v>0</v>
      </c>
      <c r="Z1746" s="318">
        <f t="shared" si="1567"/>
        <v>0</v>
      </c>
      <c r="AA1746" s="290">
        <f t="shared" si="1507"/>
        <v>6860170889</v>
      </c>
      <c r="AB1746" s="290">
        <f t="shared" si="1508"/>
        <v>6860170889</v>
      </c>
      <c r="AC1746" s="105">
        <f t="shared" si="1509"/>
        <v>1</v>
      </c>
    </row>
    <row r="1747" spans="1:29" s="79" customFormat="1" ht="31.5" x14ac:dyDescent="0.2">
      <c r="A1747" s="412"/>
      <c r="B1747" s="135" t="s">
        <v>1199</v>
      </c>
      <c r="C1747" s="140" t="s">
        <v>1200</v>
      </c>
      <c r="D1747" s="318">
        <f>+D1748</f>
        <v>0</v>
      </c>
      <c r="E1747" s="106">
        <f>SUM('ADICIONES  2018'!C1747:K1747)</f>
        <v>6860170889</v>
      </c>
      <c r="F1747" s="318">
        <f t="shared" si="1565"/>
        <v>0</v>
      </c>
      <c r="G1747" s="318">
        <f t="shared" si="1565"/>
        <v>0</v>
      </c>
      <c r="H1747" s="318">
        <f t="shared" si="1565"/>
        <v>0</v>
      </c>
      <c r="I1747" s="318">
        <f t="shared" si="1565"/>
        <v>0</v>
      </c>
      <c r="J1747" s="318">
        <f t="shared" si="1565"/>
        <v>0</v>
      </c>
      <c r="K1747" s="318">
        <f t="shared" si="1503"/>
        <v>6860170889</v>
      </c>
      <c r="L1747" s="318">
        <f t="shared" si="1566"/>
        <v>0</v>
      </c>
      <c r="M1747" s="318">
        <f t="shared" si="1566"/>
        <v>0</v>
      </c>
      <c r="N1747" s="318">
        <f t="shared" si="1566"/>
        <v>0</v>
      </c>
      <c r="O1747" s="318">
        <f t="shared" si="1566"/>
        <v>0</v>
      </c>
      <c r="P1747" s="318">
        <f t="shared" si="1566"/>
        <v>0</v>
      </c>
      <c r="Q1747" s="318">
        <f t="shared" si="1566"/>
        <v>0</v>
      </c>
      <c r="R1747" s="318">
        <f t="shared" si="1505"/>
        <v>0</v>
      </c>
      <c r="S1747" s="318">
        <f t="shared" si="1567"/>
        <v>6860170889</v>
      </c>
      <c r="T1747" s="318">
        <f t="shared" si="1567"/>
        <v>0</v>
      </c>
      <c r="U1747" s="318">
        <f t="shared" si="1567"/>
        <v>0</v>
      </c>
      <c r="V1747" s="318">
        <f t="shared" si="1567"/>
        <v>0</v>
      </c>
      <c r="W1747" s="318">
        <f t="shared" si="1567"/>
        <v>0</v>
      </c>
      <c r="X1747" s="318">
        <f t="shared" si="1567"/>
        <v>0</v>
      </c>
      <c r="Y1747" s="318">
        <f t="shared" si="1567"/>
        <v>0</v>
      </c>
      <c r="Z1747" s="318">
        <f t="shared" si="1567"/>
        <v>0</v>
      </c>
      <c r="AA1747" s="290">
        <f t="shared" si="1507"/>
        <v>6860170889</v>
      </c>
      <c r="AB1747" s="290">
        <f t="shared" si="1508"/>
        <v>6860170889</v>
      </c>
      <c r="AC1747" s="105">
        <f t="shared" si="1509"/>
        <v>1</v>
      </c>
    </row>
    <row r="1748" spans="1:29" x14ac:dyDescent="0.2">
      <c r="B1748" s="136" t="s">
        <v>1201</v>
      </c>
      <c r="C1748" s="139" t="s">
        <v>1202</v>
      </c>
      <c r="D1748" s="320">
        <v>0</v>
      </c>
      <c r="E1748" s="291">
        <f>SUM('ADICIONES  2018'!C1748:K1748)</f>
        <v>6860170889</v>
      </c>
      <c r="F1748" s="292"/>
      <c r="G1748" s="295"/>
      <c r="H1748" s="292"/>
      <c r="I1748" s="292"/>
      <c r="J1748" s="292"/>
      <c r="K1748" s="320">
        <f t="shared" si="1503"/>
        <v>6860170889</v>
      </c>
      <c r="L1748" s="292"/>
      <c r="M1748" s="292"/>
      <c r="N1748" s="292"/>
      <c r="O1748" s="292">
        <v>0</v>
      </c>
      <c r="P1748" s="292"/>
      <c r="Q1748" s="292"/>
      <c r="R1748" s="320">
        <f t="shared" si="1505"/>
        <v>0</v>
      </c>
      <c r="S1748" s="292">
        <v>6860170889</v>
      </c>
      <c r="T1748" s="292"/>
      <c r="U1748" s="292">
        <v>0</v>
      </c>
      <c r="V1748" s="292"/>
      <c r="W1748" s="292"/>
      <c r="X1748" s="292"/>
      <c r="Y1748" s="292"/>
      <c r="Z1748" s="292"/>
      <c r="AA1748" s="292">
        <f t="shared" si="1507"/>
        <v>6860170889</v>
      </c>
      <c r="AB1748" s="292">
        <f t="shared" si="1508"/>
        <v>6860170889</v>
      </c>
      <c r="AC1748" s="115">
        <f t="shared" si="1509"/>
        <v>1</v>
      </c>
    </row>
    <row r="1749" spans="1:29" ht="28.5" x14ac:dyDescent="0.2">
      <c r="B1749" s="136" t="s">
        <v>2532</v>
      </c>
      <c r="C1749" s="139" t="s">
        <v>2533</v>
      </c>
      <c r="D1749" s="320"/>
      <c r="E1749" s="291">
        <f>SUM('ADICIONES  2018'!C1749:K1749)</f>
        <v>4082293992</v>
      </c>
      <c r="F1749" s="292"/>
      <c r="G1749" s="295"/>
      <c r="H1749" s="292"/>
      <c r="I1749" s="292"/>
      <c r="J1749" s="292"/>
      <c r="K1749" s="320">
        <f t="shared" si="1503"/>
        <v>4082293992</v>
      </c>
      <c r="L1749" s="292"/>
      <c r="M1749" s="292"/>
      <c r="N1749" s="292"/>
      <c r="O1749" s="292"/>
      <c r="P1749" s="292"/>
      <c r="Q1749" s="292"/>
      <c r="R1749" s="320">
        <f t="shared" si="1505"/>
        <v>0</v>
      </c>
      <c r="S1749" s="292">
        <v>4082293992</v>
      </c>
      <c r="T1749" s="292"/>
      <c r="U1749" s="292">
        <v>0</v>
      </c>
      <c r="V1749" s="292"/>
      <c r="W1749" s="292"/>
      <c r="X1749" s="292"/>
      <c r="Y1749" s="292"/>
      <c r="Z1749" s="292"/>
      <c r="AA1749" s="292">
        <f t="shared" ref="AA1749" si="1568">SUM(S1749:Z1749)</f>
        <v>4082293992</v>
      </c>
      <c r="AB1749" s="292">
        <f t="shared" si="1508"/>
        <v>4082293992</v>
      </c>
      <c r="AC1749" s="115">
        <f t="shared" si="1509"/>
        <v>1</v>
      </c>
    </row>
    <row r="1750" spans="1:29" ht="42.75" x14ac:dyDescent="0.2">
      <c r="B1750" s="136" t="s">
        <v>934</v>
      </c>
      <c r="C1750" s="139" t="s">
        <v>1203</v>
      </c>
      <c r="D1750" s="320">
        <v>0</v>
      </c>
      <c r="E1750" s="291">
        <f>SUM('ADICIONES  2018'!C1750:K1750)</f>
        <v>125395289</v>
      </c>
      <c r="F1750" s="320"/>
      <c r="G1750" s="320"/>
      <c r="H1750" s="320"/>
      <c r="I1750" s="320"/>
      <c r="J1750" s="320"/>
      <c r="K1750" s="320">
        <f t="shared" si="1503"/>
        <v>125395289</v>
      </c>
      <c r="L1750" s="320"/>
      <c r="M1750" s="320"/>
      <c r="N1750" s="320"/>
      <c r="O1750" s="320">
        <v>0</v>
      </c>
      <c r="P1750" s="320"/>
      <c r="Q1750" s="320"/>
      <c r="R1750" s="320">
        <f t="shared" si="1505"/>
        <v>0</v>
      </c>
      <c r="S1750" s="320">
        <v>125395289</v>
      </c>
      <c r="T1750" s="320"/>
      <c r="U1750" s="320">
        <v>0</v>
      </c>
      <c r="V1750" s="320"/>
      <c r="W1750" s="320"/>
      <c r="X1750" s="320"/>
      <c r="Y1750" s="320"/>
      <c r="Z1750" s="320"/>
      <c r="AA1750" s="292">
        <f t="shared" si="1507"/>
        <v>125395289</v>
      </c>
      <c r="AB1750" s="292">
        <f t="shared" si="1508"/>
        <v>125395289</v>
      </c>
      <c r="AC1750" s="115">
        <f t="shared" si="1509"/>
        <v>1</v>
      </c>
    </row>
    <row r="1751" spans="1:29" ht="42.75" hidden="1" x14ac:dyDescent="0.2">
      <c r="B1751" s="136" t="s">
        <v>934</v>
      </c>
      <c r="C1751" s="139" t="s">
        <v>1203</v>
      </c>
      <c r="D1751" s="320">
        <v>0</v>
      </c>
      <c r="E1751" s="291">
        <f>SUM('ADICIONES  2018'!C1751:K1751)</f>
        <v>0</v>
      </c>
      <c r="F1751" s="292"/>
      <c r="G1751" s="295"/>
      <c r="H1751" s="292"/>
      <c r="I1751" s="292"/>
      <c r="J1751" s="292"/>
      <c r="K1751" s="320">
        <f t="shared" si="1503"/>
        <v>0</v>
      </c>
      <c r="L1751" s="292"/>
      <c r="M1751" s="292"/>
      <c r="N1751" s="292"/>
      <c r="O1751" s="292">
        <v>0</v>
      </c>
      <c r="P1751" s="292"/>
      <c r="Q1751" s="292"/>
      <c r="R1751" s="320">
        <f t="shared" si="1505"/>
        <v>0</v>
      </c>
      <c r="S1751" s="292">
        <v>0</v>
      </c>
      <c r="T1751" s="292"/>
      <c r="U1751" s="292">
        <v>0</v>
      </c>
      <c r="V1751" s="292"/>
      <c r="W1751" s="292"/>
      <c r="X1751" s="292"/>
      <c r="Y1751" s="292"/>
      <c r="Z1751" s="292"/>
      <c r="AA1751" s="292">
        <f t="shared" si="1507"/>
        <v>0</v>
      </c>
      <c r="AB1751" s="292">
        <f t="shared" si="1508"/>
        <v>0</v>
      </c>
      <c r="AC1751" s="115" t="e">
        <f t="shared" si="1509"/>
        <v>#DIV/0!</v>
      </c>
    </row>
    <row r="1752" spans="1:29" ht="42.75" hidden="1" x14ac:dyDescent="0.2">
      <c r="B1752" s="136" t="s">
        <v>934</v>
      </c>
      <c r="C1752" s="139" t="s">
        <v>1203</v>
      </c>
      <c r="D1752" s="320">
        <v>0</v>
      </c>
      <c r="E1752" s="291">
        <f>SUM('ADICIONES  2018'!C1752:K1752)</f>
        <v>0</v>
      </c>
      <c r="F1752" s="292"/>
      <c r="G1752" s="295"/>
      <c r="H1752" s="292"/>
      <c r="I1752" s="292"/>
      <c r="J1752" s="292"/>
      <c r="K1752" s="320">
        <f t="shared" si="1503"/>
        <v>0</v>
      </c>
      <c r="L1752" s="292"/>
      <c r="M1752" s="292"/>
      <c r="N1752" s="292"/>
      <c r="O1752" s="292">
        <v>0</v>
      </c>
      <c r="P1752" s="292"/>
      <c r="Q1752" s="292"/>
      <c r="R1752" s="320">
        <f t="shared" si="1505"/>
        <v>0</v>
      </c>
      <c r="S1752" s="292">
        <v>0</v>
      </c>
      <c r="T1752" s="292"/>
      <c r="U1752" s="292">
        <v>0</v>
      </c>
      <c r="V1752" s="292"/>
      <c r="W1752" s="292"/>
      <c r="X1752" s="292"/>
      <c r="Y1752" s="292"/>
      <c r="Z1752" s="292"/>
      <c r="AA1752" s="292">
        <f t="shared" si="1507"/>
        <v>0</v>
      </c>
      <c r="AB1752" s="292">
        <f t="shared" si="1508"/>
        <v>0</v>
      </c>
      <c r="AC1752" s="105" t="e">
        <f t="shared" si="1509"/>
        <v>#DIV/0!</v>
      </c>
    </row>
    <row r="1753" spans="1:29" ht="42.75" x14ac:dyDescent="0.2">
      <c r="B1753" s="136" t="s">
        <v>934</v>
      </c>
      <c r="C1753" s="139" t="s">
        <v>1203</v>
      </c>
      <c r="D1753" s="320">
        <v>0</v>
      </c>
      <c r="E1753" s="291">
        <f>SUM('ADICIONES  2018'!C1753:K1753)</f>
        <v>0</v>
      </c>
      <c r="F1753" s="292"/>
      <c r="G1753" s="295"/>
      <c r="H1753" s="292"/>
      <c r="I1753" s="292"/>
      <c r="J1753" s="292"/>
      <c r="K1753" s="320">
        <f t="shared" si="1503"/>
        <v>0</v>
      </c>
      <c r="L1753" s="292"/>
      <c r="M1753" s="292"/>
      <c r="N1753" s="292"/>
      <c r="O1753" s="292">
        <v>781242</v>
      </c>
      <c r="P1753" s="292"/>
      <c r="Q1753" s="292">
        <v>4296868</v>
      </c>
      <c r="R1753" s="320">
        <f t="shared" si="1505"/>
        <v>5078110</v>
      </c>
      <c r="S1753" s="292">
        <v>-5078110</v>
      </c>
      <c r="T1753" s="292"/>
      <c r="U1753" s="292">
        <v>0</v>
      </c>
      <c r="V1753" s="292"/>
      <c r="W1753" s="292"/>
      <c r="X1753" s="292"/>
      <c r="Y1753" s="292"/>
      <c r="Z1753" s="292"/>
      <c r="AA1753" s="292">
        <f t="shared" ref="AA1753:AA1769" si="1569">SUM(S1753:Z1753)</f>
        <v>-5078110</v>
      </c>
      <c r="AB1753" s="292">
        <f t="shared" si="1508"/>
        <v>0</v>
      </c>
      <c r="AC1753" s="115">
        <v>0</v>
      </c>
    </row>
    <row r="1754" spans="1:29" ht="42.75" x14ac:dyDescent="0.2">
      <c r="B1754" s="136" t="s">
        <v>934</v>
      </c>
      <c r="C1754" s="139" t="s">
        <v>1203</v>
      </c>
      <c r="D1754" s="320">
        <v>0</v>
      </c>
      <c r="E1754" s="291">
        <f>SUM('ADICIONES  2018'!C1754:K1754)</f>
        <v>601859801</v>
      </c>
      <c r="F1754" s="292"/>
      <c r="G1754" s="295"/>
      <c r="H1754" s="292"/>
      <c r="I1754" s="292"/>
      <c r="J1754" s="292"/>
      <c r="K1754" s="320">
        <f t="shared" si="1503"/>
        <v>601859801</v>
      </c>
      <c r="L1754" s="292"/>
      <c r="M1754" s="292"/>
      <c r="N1754" s="292"/>
      <c r="O1754" s="292">
        <v>0</v>
      </c>
      <c r="P1754" s="292"/>
      <c r="Q1754" s="292"/>
      <c r="R1754" s="320">
        <f t="shared" si="1505"/>
        <v>0</v>
      </c>
      <c r="S1754" s="292">
        <v>601859801</v>
      </c>
      <c r="T1754" s="292"/>
      <c r="U1754" s="292">
        <v>0</v>
      </c>
      <c r="V1754" s="292"/>
      <c r="W1754" s="292"/>
      <c r="X1754" s="292"/>
      <c r="Y1754" s="292"/>
      <c r="Z1754" s="292"/>
      <c r="AA1754" s="292">
        <f t="shared" si="1569"/>
        <v>601859801</v>
      </c>
      <c r="AB1754" s="292">
        <f t="shared" si="1508"/>
        <v>601859801</v>
      </c>
      <c r="AC1754" s="105">
        <f t="shared" si="1509"/>
        <v>1</v>
      </c>
    </row>
    <row r="1755" spans="1:29" s="79" customFormat="1" ht="31.5" x14ac:dyDescent="0.2">
      <c r="A1755" s="412"/>
      <c r="B1755" s="135" t="s">
        <v>987</v>
      </c>
      <c r="C1755" s="140" t="s">
        <v>1882</v>
      </c>
      <c r="D1755" s="318">
        <f>+D1756</f>
        <v>0</v>
      </c>
      <c r="E1755" s="106">
        <f>SUM('ADICIONES  2018'!C1755:K1755)</f>
        <v>1696846946</v>
      </c>
      <c r="F1755" s="318">
        <f t="shared" ref="F1755:J1755" si="1570">+F1756</f>
        <v>0</v>
      </c>
      <c r="G1755" s="318">
        <f t="shared" si="1570"/>
        <v>0</v>
      </c>
      <c r="H1755" s="318">
        <f t="shared" si="1570"/>
        <v>0</v>
      </c>
      <c r="I1755" s="318">
        <f t="shared" si="1570"/>
        <v>0</v>
      </c>
      <c r="J1755" s="318">
        <f t="shared" si="1570"/>
        <v>0</v>
      </c>
      <c r="K1755" s="321">
        <f t="shared" si="1503"/>
        <v>1696846946</v>
      </c>
      <c r="L1755" s="318">
        <f t="shared" ref="L1755:Q1755" si="1571">+L1756</f>
        <v>0</v>
      </c>
      <c r="M1755" s="318">
        <f t="shared" si="1571"/>
        <v>0</v>
      </c>
      <c r="N1755" s="318">
        <f t="shared" si="1571"/>
        <v>0</v>
      </c>
      <c r="O1755" s="318">
        <f t="shared" si="1571"/>
        <v>0</v>
      </c>
      <c r="P1755" s="318">
        <f t="shared" si="1571"/>
        <v>0</v>
      </c>
      <c r="Q1755" s="318">
        <f t="shared" si="1571"/>
        <v>0</v>
      </c>
      <c r="R1755" s="321">
        <f t="shared" si="1505"/>
        <v>0</v>
      </c>
      <c r="S1755" s="318">
        <f t="shared" ref="S1755:Z1755" si="1572">+S1756</f>
        <v>1696846946</v>
      </c>
      <c r="T1755" s="318">
        <f t="shared" si="1572"/>
        <v>0</v>
      </c>
      <c r="U1755" s="318">
        <f t="shared" si="1572"/>
        <v>0</v>
      </c>
      <c r="V1755" s="318">
        <f t="shared" si="1572"/>
        <v>0</v>
      </c>
      <c r="W1755" s="318">
        <f t="shared" si="1572"/>
        <v>0</v>
      </c>
      <c r="X1755" s="318">
        <f t="shared" si="1572"/>
        <v>0</v>
      </c>
      <c r="Y1755" s="318">
        <f t="shared" si="1572"/>
        <v>0</v>
      </c>
      <c r="Z1755" s="318">
        <f t="shared" si="1572"/>
        <v>0</v>
      </c>
      <c r="AA1755" s="290">
        <f t="shared" si="1569"/>
        <v>1696846946</v>
      </c>
      <c r="AB1755" s="290">
        <f t="shared" si="1508"/>
        <v>1696846946</v>
      </c>
      <c r="AC1755" s="105">
        <f t="shared" si="1509"/>
        <v>1</v>
      </c>
    </row>
    <row r="1756" spans="1:29" s="79" customFormat="1" ht="47.25" x14ac:dyDescent="0.2">
      <c r="A1756" s="412"/>
      <c r="B1756" s="135" t="s">
        <v>989</v>
      </c>
      <c r="C1756" s="140" t="s">
        <v>1883</v>
      </c>
      <c r="D1756" s="318">
        <f>+D1757+D1760</f>
        <v>0</v>
      </c>
      <c r="E1756" s="106">
        <f>SUM('ADICIONES  2018'!C1756:K1756)</f>
        <v>1696846946</v>
      </c>
      <c r="F1756" s="318">
        <f t="shared" ref="F1756:J1756" si="1573">+F1757+F1760</f>
        <v>0</v>
      </c>
      <c r="G1756" s="318">
        <f t="shared" si="1573"/>
        <v>0</v>
      </c>
      <c r="H1756" s="318">
        <f t="shared" si="1573"/>
        <v>0</v>
      </c>
      <c r="I1756" s="318">
        <f t="shared" si="1573"/>
        <v>0</v>
      </c>
      <c r="J1756" s="318">
        <f t="shared" si="1573"/>
        <v>0</v>
      </c>
      <c r="K1756" s="321">
        <f t="shared" si="1503"/>
        <v>1696846946</v>
      </c>
      <c r="L1756" s="318">
        <f t="shared" ref="L1756:Q1756" si="1574">+L1757+L1760</f>
        <v>0</v>
      </c>
      <c r="M1756" s="318">
        <f t="shared" si="1574"/>
        <v>0</v>
      </c>
      <c r="N1756" s="318">
        <f t="shared" si="1574"/>
        <v>0</v>
      </c>
      <c r="O1756" s="318">
        <f t="shared" si="1574"/>
        <v>0</v>
      </c>
      <c r="P1756" s="318">
        <f t="shared" si="1574"/>
        <v>0</v>
      </c>
      <c r="Q1756" s="318">
        <f t="shared" si="1574"/>
        <v>0</v>
      </c>
      <c r="R1756" s="321">
        <f t="shared" si="1505"/>
        <v>0</v>
      </c>
      <c r="S1756" s="318">
        <f t="shared" ref="S1756:Z1756" si="1575">+S1757+S1760</f>
        <v>1696846946</v>
      </c>
      <c r="T1756" s="318">
        <f t="shared" si="1575"/>
        <v>0</v>
      </c>
      <c r="U1756" s="318">
        <f t="shared" si="1575"/>
        <v>0</v>
      </c>
      <c r="V1756" s="318">
        <f t="shared" si="1575"/>
        <v>0</v>
      </c>
      <c r="W1756" s="318">
        <f t="shared" si="1575"/>
        <v>0</v>
      </c>
      <c r="X1756" s="318">
        <f t="shared" si="1575"/>
        <v>0</v>
      </c>
      <c r="Y1756" s="318">
        <f t="shared" si="1575"/>
        <v>0</v>
      </c>
      <c r="Z1756" s="318">
        <f t="shared" si="1575"/>
        <v>0</v>
      </c>
      <c r="AA1756" s="290">
        <f t="shared" si="1569"/>
        <v>1696846946</v>
      </c>
      <c r="AB1756" s="290">
        <f t="shared" si="1508"/>
        <v>1696846946</v>
      </c>
      <c r="AC1756" s="105">
        <f t="shared" si="1509"/>
        <v>1</v>
      </c>
    </row>
    <row r="1757" spans="1:29" s="79" customFormat="1" ht="47.25" x14ac:dyDescent="0.2">
      <c r="A1757" s="412"/>
      <c r="B1757" s="135" t="s">
        <v>991</v>
      </c>
      <c r="C1757" s="140" t="s">
        <v>1198</v>
      </c>
      <c r="D1757" s="318">
        <f>+D1758</f>
        <v>0</v>
      </c>
      <c r="E1757" s="106">
        <f>SUM('ADICIONES  2018'!C1757:K1757)</f>
        <v>1696846946</v>
      </c>
      <c r="F1757" s="318">
        <f t="shared" ref="F1757:J1758" si="1576">+F1758</f>
        <v>0</v>
      </c>
      <c r="G1757" s="318">
        <f t="shared" si="1576"/>
        <v>0</v>
      </c>
      <c r="H1757" s="318">
        <f t="shared" si="1576"/>
        <v>0</v>
      </c>
      <c r="I1757" s="318">
        <f t="shared" si="1576"/>
        <v>0</v>
      </c>
      <c r="J1757" s="318">
        <f t="shared" si="1576"/>
        <v>0</v>
      </c>
      <c r="K1757" s="321">
        <f t="shared" si="1503"/>
        <v>1696846946</v>
      </c>
      <c r="L1757" s="318">
        <f t="shared" ref="L1757:Q1758" si="1577">+L1758</f>
        <v>0</v>
      </c>
      <c r="M1757" s="318">
        <f t="shared" si="1577"/>
        <v>0</v>
      </c>
      <c r="N1757" s="318">
        <f t="shared" si="1577"/>
        <v>0</v>
      </c>
      <c r="O1757" s="318">
        <f t="shared" si="1577"/>
        <v>0</v>
      </c>
      <c r="P1757" s="318">
        <f t="shared" si="1577"/>
        <v>0</v>
      </c>
      <c r="Q1757" s="318">
        <f t="shared" si="1577"/>
        <v>0</v>
      </c>
      <c r="R1757" s="321">
        <f t="shared" si="1505"/>
        <v>0</v>
      </c>
      <c r="S1757" s="318">
        <f t="shared" ref="S1757:Z1758" si="1578">+S1758</f>
        <v>1696846946</v>
      </c>
      <c r="T1757" s="318">
        <f t="shared" si="1578"/>
        <v>0</v>
      </c>
      <c r="U1757" s="318">
        <f t="shared" si="1578"/>
        <v>0</v>
      </c>
      <c r="V1757" s="318">
        <f t="shared" si="1578"/>
        <v>0</v>
      </c>
      <c r="W1757" s="318">
        <f t="shared" si="1578"/>
        <v>0</v>
      </c>
      <c r="X1757" s="318">
        <f t="shared" si="1578"/>
        <v>0</v>
      </c>
      <c r="Y1757" s="318">
        <f t="shared" si="1578"/>
        <v>0</v>
      </c>
      <c r="Z1757" s="318">
        <f t="shared" si="1578"/>
        <v>0</v>
      </c>
      <c r="AA1757" s="290">
        <f t="shared" si="1569"/>
        <v>1696846946</v>
      </c>
      <c r="AB1757" s="290">
        <f t="shared" si="1508"/>
        <v>1696846946</v>
      </c>
      <c r="AC1757" s="105">
        <f t="shared" si="1509"/>
        <v>1</v>
      </c>
    </row>
    <row r="1758" spans="1:29" s="79" customFormat="1" ht="31.5" x14ac:dyDescent="0.2">
      <c r="A1758" s="412"/>
      <c r="B1758" s="135" t="s">
        <v>1884</v>
      </c>
      <c r="C1758" s="140" t="s">
        <v>1885</v>
      </c>
      <c r="D1758" s="318">
        <f>+D1759</f>
        <v>0</v>
      </c>
      <c r="E1758" s="106">
        <f>SUM('ADICIONES  2018'!C1758:K1758)</f>
        <v>1696846946</v>
      </c>
      <c r="F1758" s="318">
        <f t="shared" si="1576"/>
        <v>0</v>
      </c>
      <c r="G1758" s="318">
        <f t="shared" si="1576"/>
        <v>0</v>
      </c>
      <c r="H1758" s="318">
        <f t="shared" si="1576"/>
        <v>0</v>
      </c>
      <c r="I1758" s="318">
        <f t="shared" si="1576"/>
        <v>0</v>
      </c>
      <c r="J1758" s="318">
        <f t="shared" si="1576"/>
        <v>0</v>
      </c>
      <c r="K1758" s="321">
        <f t="shared" si="1503"/>
        <v>1696846946</v>
      </c>
      <c r="L1758" s="318">
        <f t="shared" si="1577"/>
        <v>0</v>
      </c>
      <c r="M1758" s="318">
        <f t="shared" si="1577"/>
        <v>0</v>
      </c>
      <c r="N1758" s="318">
        <f t="shared" si="1577"/>
        <v>0</v>
      </c>
      <c r="O1758" s="318">
        <f t="shared" si="1577"/>
        <v>0</v>
      </c>
      <c r="P1758" s="318">
        <f t="shared" si="1577"/>
        <v>0</v>
      </c>
      <c r="Q1758" s="318">
        <f t="shared" si="1577"/>
        <v>0</v>
      </c>
      <c r="R1758" s="321">
        <f t="shared" si="1505"/>
        <v>0</v>
      </c>
      <c r="S1758" s="318">
        <f t="shared" si="1578"/>
        <v>1696846946</v>
      </c>
      <c r="T1758" s="318">
        <f t="shared" si="1578"/>
        <v>0</v>
      </c>
      <c r="U1758" s="318">
        <f t="shared" si="1578"/>
        <v>0</v>
      </c>
      <c r="V1758" s="318">
        <f t="shared" si="1578"/>
        <v>0</v>
      </c>
      <c r="W1758" s="318">
        <f t="shared" si="1578"/>
        <v>0</v>
      </c>
      <c r="X1758" s="318">
        <f t="shared" si="1578"/>
        <v>0</v>
      </c>
      <c r="Y1758" s="318">
        <f t="shared" si="1578"/>
        <v>0</v>
      </c>
      <c r="Z1758" s="318">
        <f t="shared" si="1578"/>
        <v>0</v>
      </c>
      <c r="AA1758" s="290">
        <f t="shared" si="1569"/>
        <v>1696846946</v>
      </c>
      <c r="AB1758" s="290">
        <f t="shared" si="1508"/>
        <v>1696846946</v>
      </c>
      <c r="AC1758" s="105">
        <f t="shared" si="1509"/>
        <v>1</v>
      </c>
    </row>
    <row r="1759" spans="1:29" ht="15.75" x14ac:dyDescent="0.2">
      <c r="B1759" s="136" t="s">
        <v>1886</v>
      </c>
      <c r="C1759" s="139" t="s">
        <v>1202</v>
      </c>
      <c r="D1759" s="320">
        <v>0</v>
      </c>
      <c r="E1759" s="291">
        <f>SUM('ADICIONES  2018'!C1759:K1759)</f>
        <v>1696846946</v>
      </c>
      <c r="F1759" s="292"/>
      <c r="G1759" s="295"/>
      <c r="H1759" s="292"/>
      <c r="I1759" s="292"/>
      <c r="J1759" s="292"/>
      <c r="K1759" s="320">
        <f t="shared" si="1503"/>
        <v>1696846946</v>
      </c>
      <c r="L1759" s="292"/>
      <c r="M1759" s="292"/>
      <c r="N1759" s="292"/>
      <c r="O1759" s="292"/>
      <c r="P1759" s="292"/>
      <c r="Q1759" s="292"/>
      <c r="R1759" s="320">
        <f t="shared" si="1505"/>
        <v>0</v>
      </c>
      <c r="S1759" s="292">
        <v>1696846946</v>
      </c>
      <c r="T1759" s="292"/>
      <c r="U1759" s="292"/>
      <c r="V1759" s="292"/>
      <c r="W1759" s="292"/>
      <c r="X1759" s="292"/>
      <c r="Y1759" s="292"/>
      <c r="Z1759" s="292"/>
      <c r="AA1759" s="292">
        <f t="shared" si="1569"/>
        <v>1696846946</v>
      </c>
      <c r="AB1759" s="292">
        <f t="shared" si="1508"/>
        <v>1696846946</v>
      </c>
      <c r="AC1759" s="105">
        <f t="shared" si="1509"/>
        <v>1</v>
      </c>
    </row>
    <row r="1760" spans="1:29" ht="42.75" hidden="1" x14ac:dyDescent="0.2">
      <c r="B1760" s="136" t="s">
        <v>995</v>
      </c>
      <c r="C1760" s="139" t="s">
        <v>1887</v>
      </c>
      <c r="D1760" s="320">
        <v>0</v>
      </c>
      <c r="E1760" s="291">
        <f>SUM('ADICIONES  2018'!C1760:K1760)</f>
        <v>0</v>
      </c>
      <c r="F1760" s="292"/>
      <c r="G1760" s="295"/>
      <c r="H1760" s="292"/>
      <c r="I1760" s="292"/>
      <c r="J1760" s="292"/>
      <c r="K1760" s="320">
        <f t="shared" si="1503"/>
        <v>0</v>
      </c>
      <c r="L1760" s="292"/>
      <c r="M1760" s="292"/>
      <c r="N1760" s="292"/>
      <c r="O1760" s="292"/>
      <c r="P1760" s="292"/>
      <c r="Q1760" s="292"/>
      <c r="R1760" s="320">
        <f t="shared" si="1505"/>
        <v>0</v>
      </c>
      <c r="S1760" s="292">
        <v>0</v>
      </c>
      <c r="T1760" s="292"/>
      <c r="U1760" s="292"/>
      <c r="V1760" s="292"/>
      <c r="W1760" s="292"/>
      <c r="X1760" s="292"/>
      <c r="Y1760" s="292"/>
      <c r="Z1760" s="292"/>
      <c r="AA1760" s="292">
        <f t="shared" si="1569"/>
        <v>0</v>
      </c>
      <c r="AB1760" s="292">
        <f t="shared" si="1508"/>
        <v>0</v>
      </c>
      <c r="AC1760" s="105" t="e">
        <f t="shared" si="1509"/>
        <v>#DIV/0!</v>
      </c>
    </row>
    <row r="1761" spans="1:29" s="79" customFormat="1" ht="31.5" x14ac:dyDescent="0.2">
      <c r="A1761" s="412">
        <v>1</v>
      </c>
      <c r="B1761" s="135" t="s">
        <v>310</v>
      </c>
      <c r="C1761" s="140" t="s">
        <v>105</v>
      </c>
      <c r="D1761" s="318">
        <f>+D1762</f>
        <v>261000000</v>
      </c>
      <c r="E1761" s="106">
        <f>SUM('ADICIONES  2018'!C1761:K1761)</f>
        <v>150000000</v>
      </c>
      <c r="F1761" s="318">
        <f t="shared" ref="F1761:J1761" si="1579">+F1762</f>
        <v>0</v>
      </c>
      <c r="G1761" s="318">
        <f t="shared" si="1579"/>
        <v>0</v>
      </c>
      <c r="H1761" s="318">
        <f t="shared" si="1579"/>
        <v>0</v>
      </c>
      <c r="I1761" s="318">
        <f t="shared" si="1579"/>
        <v>0</v>
      </c>
      <c r="J1761" s="318">
        <f t="shared" si="1579"/>
        <v>0</v>
      </c>
      <c r="K1761" s="321">
        <f t="shared" si="1503"/>
        <v>411000000</v>
      </c>
      <c r="L1761" s="318">
        <f t="shared" ref="L1761:Q1761" si="1580">+L1762</f>
        <v>28726772.309999999</v>
      </c>
      <c r="M1761" s="318">
        <f t="shared" si="1580"/>
        <v>39474246.390000001</v>
      </c>
      <c r="N1761" s="318">
        <f t="shared" si="1580"/>
        <v>42123522</v>
      </c>
      <c r="O1761" s="318">
        <f t="shared" si="1580"/>
        <v>40138428</v>
      </c>
      <c r="P1761" s="318">
        <f t="shared" si="1580"/>
        <v>41347791</v>
      </c>
      <c r="Q1761" s="318">
        <f t="shared" si="1580"/>
        <v>45584907.579999998</v>
      </c>
      <c r="R1761" s="321">
        <f t="shared" si="1505"/>
        <v>237395667.27999997</v>
      </c>
      <c r="S1761" s="318">
        <f t="shared" ref="S1761:Z1761" si="1581">+S1762</f>
        <v>53232085</v>
      </c>
      <c r="T1761" s="318">
        <f t="shared" si="1581"/>
        <v>63928835</v>
      </c>
      <c r="U1761" s="318">
        <f t="shared" si="1581"/>
        <v>61889835.979999997</v>
      </c>
      <c r="V1761" s="318">
        <f t="shared" si="1581"/>
        <v>0</v>
      </c>
      <c r="W1761" s="318">
        <f t="shared" si="1581"/>
        <v>0</v>
      </c>
      <c r="X1761" s="318">
        <f t="shared" si="1581"/>
        <v>0</v>
      </c>
      <c r="Y1761" s="318">
        <f t="shared" si="1581"/>
        <v>0</v>
      </c>
      <c r="Z1761" s="318">
        <f t="shared" si="1581"/>
        <v>0</v>
      </c>
      <c r="AA1761" s="290">
        <f t="shared" si="1569"/>
        <v>179050755.97999999</v>
      </c>
      <c r="AB1761" s="290">
        <f t="shared" si="1508"/>
        <v>416446423.25999999</v>
      </c>
      <c r="AC1761" s="105">
        <f t="shared" si="1509"/>
        <v>1.0132516381021897</v>
      </c>
    </row>
    <row r="1762" spans="1:29" s="79" customFormat="1" ht="31.5" x14ac:dyDescent="0.2">
      <c r="A1762" s="412"/>
      <c r="B1762" s="135" t="s">
        <v>311</v>
      </c>
      <c r="C1762" s="140" t="s">
        <v>108</v>
      </c>
      <c r="D1762" s="318">
        <f>+D1763+D1766</f>
        <v>261000000</v>
      </c>
      <c r="E1762" s="106">
        <f>SUM('ADICIONES  2018'!C1762:K1762)</f>
        <v>150000000</v>
      </c>
      <c r="F1762" s="318">
        <f t="shared" ref="F1762:J1762" si="1582">+F1763+F1766</f>
        <v>0</v>
      </c>
      <c r="G1762" s="318">
        <f t="shared" si="1582"/>
        <v>0</v>
      </c>
      <c r="H1762" s="318">
        <f t="shared" si="1582"/>
        <v>0</v>
      </c>
      <c r="I1762" s="318">
        <f t="shared" si="1582"/>
        <v>0</v>
      </c>
      <c r="J1762" s="318">
        <f t="shared" si="1582"/>
        <v>0</v>
      </c>
      <c r="K1762" s="321">
        <f t="shared" si="1503"/>
        <v>411000000</v>
      </c>
      <c r="L1762" s="318">
        <f t="shared" ref="L1762:Q1762" si="1583">+L1763+L1766</f>
        <v>28726772.309999999</v>
      </c>
      <c r="M1762" s="318">
        <f t="shared" si="1583"/>
        <v>39474246.390000001</v>
      </c>
      <c r="N1762" s="318">
        <f t="shared" si="1583"/>
        <v>42123522</v>
      </c>
      <c r="O1762" s="318">
        <f t="shared" si="1583"/>
        <v>40138428</v>
      </c>
      <c r="P1762" s="318">
        <f t="shared" si="1583"/>
        <v>41347791</v>
      </c>
      <c r="Q1762" s="318">
        <f t="shared" si="1583"/>
        <v>45584907.579999998</v>
      </c>
      <c r="R1762" s="321">
        <f t="shared" si="1505"/>
        <v>237395667.27999997</v>
      </c>
      <c r="S1762" s="318">
        <f t="shared" ref="S1762:Z1762" si="1584">+S1763+S1766</f>
        <v>53232085</v>
      </c>
      <c r="T1762" s="318">
        <f t="shared" si="1584"/>
        <v>63928835</v>
      </c>
      <c r="U1762" s="318">
        <f t="shared" si="1584"/>
        <v>61889835.979999997</v>
      </c>
      <c r="V1762" s="318">
        <f t="shared" si="1584"/>
        <v>0</v>
      </c>
      <c r="W1762" s="318">
        <f t="shared" si="1584"/>
        <v>0</v>
      </c>
      <c r="X1762" s="318">
        <f t="shared" si="1584"/>
        <v>0</v>
      </c>
      <c r="Y1762" s="318">
        <f t="shared" si="1584"/>
        <v>0</v>
      </c>
      <c r="Z1762" s="318">
        <f t="shared" si="1584"/>
        <v>0</v>
      </c>
      <c r="AA1762" s="290">
        <f t="shared" si="1569"/>
        <v>179050755.97999999</v>
      </c>
      <c r="AB1762" s="290">
        <f t="shared" si="1508"/>
        <v>416446423.25999999</v>
      </c>
      <c r="AC1762" s="105">
        <f t="shared" si="1509"/>
        <v>1.0132516381021897</v>
      </c>
    </row>
    <row r="1763" spans="1:29" s="79" customFormat="1" ht="47.25" x14ac:dyDescent="0.2">
      <c r="A1763" s="412"/>
      <c r="B1763" s="135" t="s">
        <v>811</v>
      </c>
      <c r="C1763" s="140" t="s">
        <v>901</v>
      </c>
      <c r="D1763" s="318">
        <f>+D1764</f>
        <v>100000000</v>
      </c>
      <c r="E1763" s="106">
        <f>SUM('ADICIONES  2018'!C1763:K1763)</f>
        <v>150000000</v>
      </c>
      <c r="F1763" s="318">
        <f t="shared" ref="F1763:J1764" si="1585">+F1764</f>
        <v>0</v>
      </c>
      <c r="G1763" s="318">
        <f t="shared" si="1585"/>
        <v>0</v>
      </c>
      <c r="H1763" s="318">
        <f t="shared" si="1585"/>
        <v>0</v>
      </c>
      <c r="I1763" s="318">
        <f t="shared" si="1585"/>
        <v>0</v>
      </c>
      <c r="J1763" s="318">
        <f t="shared" si="1585"/>
        <v>0</v>
      </c>
      <c r="K1763" s="321">
        <f t="shared" si="1503"/>
        <v>250000000</v>
      </c>
      <c r="L1763" s="318">
        <f t="shared" ref="L1763:Q1764" si="1586">+L1764</f>
        <v>21656764.309999999</v>
      </c>
      <c r="M1763" s="318">
        <f t="shared" si="1586"/>
        <v>28535805.390000001</v>
      </c>
      <c r="N1763" s="318">
        <f t="shared" si="1586"/>
        <v>31171932</v>
      </c>
      <c r="O1763" s="318">
        <f t="shared" si="1586"/>
        <v>29168452</v>
      </c>
      <c r="P1763" s="318">
        <f t="shared" si="1586"/>
        <v>30259905</v>
      </c>
      <c r="Q1763" s="318">
        <f t="shared" si="1586"/>
        <v>31286373.579999998</v>
      </c>
      <c r="R1763" s="321">
        <f t="shared" si="1505"/>
        <v>172079232.27999997</v>
      </c>
      <c r="S1763" s="318">
        <f t="shared" ref="S1763:Z1764" si="1587">+S1764</f>
        <v>35302907</v>
      </c>
      <c r="T1763" s="318">
        <f t="shared" si="1587"/>
        <v>34779389</v>
      </c>
      <c r="U1763" s="318">
        <f t="shared" si="1587"/>
        <v>34018379.979999997</v>
      </c>
      <c r="V1763" s="318">
        <f t="shared" si="1587"/>
        <v>0</v>
      </c>
      <c r="W1763" s="318">
        <f t="shared" si="1587"/>
        <v>0</v>
      </c>
      <c r="X1763" s="318">
        <f t="shared" si="1587"/>
        <v>0</v>
      </c>
      <c r="Y1763" s="318">
        <f t="shared" si="1587"/>
        <v>0</v>
      </c>
      <c r="Z1763" s="318">
        <f t="shared" si="1587"/>
        <v>0</v>
      </c>
      <c r="AA1763" s="290">
        <f t="shared" si="1569"/>
        <v>104100675.97999999</v>
      </c>
      <c r="AB1763" s="290">
        <f t="shared" si="1508"/>
        <v>276179908.25999999</v>
      </c>
      <c r="AC1763" s="105">
        <f t="shared" si="1509"/>
        <v>1.10471963304</v>
      </c>
    </row>
    <row r="1764" spans="1:29" s="79" customFormat="1" ht="47.25" x14ac:dyDescent="0.2">
      <c r="A1764" s="412"/>
      <c r="B1764" s="135" t="s">
        <v>902</v>
      </c>
      <c r="C1764" s="140" t="s">
        <v>903</v>
      </c>
      <c r="D1764" s="318">
        <f>+D1765</f>
        <v>100000000</v>
      </c>
      <c r="E1764" s="106">
        <f>SUM('ADICIONES  2018'!C1764:K1764)</f>
        <v>150000000</v>
      </c>
      <c r="F1764" s="318">
        <f t="shared" si="1585"/>
        <v>0</v>
      </c>
      <c r="G1764" s="318">
        <f t="shared" si="1585"/>
        <v>0</v>
      </c>
      <c r="H1764" s="318">
        <f t="shared" si="1585"/>
        <v>0</v>
      </c>
      <c r="I1764" s="318">
        <f t="shared" si="1585"/>
        <v>0</v>
      </c>
      <c r="J1764" s="318">
        <f t="shared" si="1585"/>
        <v>0</v>
      </c>
      <c r="K1764" s="321">
        <f t="shared" si="1503"/>
        <v>250000000</v>
      </c>
      <c r="L1764" s="318">
        <f t="shared" si="1586"/>
        <v>21656764.309999999</v>
      </c>
      <c r="M1764" s="318">
        <f t="shared" si="1586"/>
        <v>28535805.390000001</v>
      </c>
      <c r="N1764" s="318">
        <f t="shared" si="1586"/>
        <v>31171932</v>
      </c>
      <c r="O1764" s="318">
        <f t="shared" si="1586"/>
        <v>29168452</v>
      </c>
      <c r="P1764" s="318">
        <f t="shared" si="1586"/>
        <v>30259905</v>
      </c>
      <c r="Q1764" s="318">
        <f t="shared" si="1586"/>
        <v>31286373.579999998</v>
      </c>
      <c r="R1764" s="321">
        <f t="shared" si="1505"/>
        <v>172079232.27999997</v>
      </c>
      <c r="S1764" s="318">
        <f t="shared" si="1587"/>
        <v>35302907</v>
      </c>
      <c r="T1764" s="318">
        <f t="shared" si="1587"/>
        <v>34779389</v>
      </c>
      <c r="U1764" s="318">
        <f t="shared" si="1587"/>
        <v>34018379.979999997</v>
      </c>
      <c r="V1764" s="318">
        <f t="shared" si="1587"/>
        <v>0</v>
      </c>
      <c r="W1764" s="318">
        <f t="shared" si="1587"/>
        <v>0</v>
      </c>
      <c r="X1764" s="318">
        <f t="shared" si="1587"/>
        <v>0</v>
      </c>
      <c r="Y1764" s="318">
        <f t="shared" si="1587"/>
        <v>0</v>
      </c>
      <c r="Z1764" s="318">
        <f t="shared" si="1587"/>
        <v>0</v>
      </c>
      <c r="AA1764" s="290">
        <f t="shared" si="1569"/>
        <v>104100675.97999999</v>
      </c>
      <c r="AB1764" s="290">
        <f t="shared" si="1508"/>
        <v>276179908.25999999</v>
      </c>
      <c r="AC1764" s="105">
        <f t="shared" si="1509"/>
        <v>1.10471963304</v>
      </c>
    </row>
    <row r="1765" spans="1:29" x14ac:dyDescent="0.2">
      <c r="B1765" s="136" t="s">
        <v>904</v>
      </c>
      <c r="C1765" s="139" t="s">
        <v>905</v>
      </c>
      <c r="D1765" s="320">
        <v>100000000</v>
      </c>
      <c r="E1765" s="291">
        <f>SUM('ADICIONES  2018'!C1765:K1765)</f>
        <v>150000000</v>
      </c>
      <c r="F1765" s="292"/>
      <c r="G1765" s="295"/>
      <c r="H1765" s="292"/>
      <c r="I1765" s="292"/>
      <c r="J1765" s="292"/>
      <c r="K1765" s="320">
        <f t="shared" si="1503"/>
        <v>250000000</v>
      </c>
      <c r="L1765" s="292">
        <v>21656764.309999999</v>
      </c>
      <c r="M1765" s="292">
        <v>28535805.390000001</v>
      </c>
      <c r="N1765" s="292">
        <v>31171932</v>
      </c>
      <c r="O1765" s="292">
        <v>29168452</v>
      </c>
      <c r="P1765" s="292">
        <v>30259905</v>
      </c>
      <c r="Q1765" s="292">
        <v>31286373.579999998</v>
      </c>
      <c r="R1765" s="320">
        <f t="shared" si="1505"/>
        <v>172079232.27999997</v>
      </c>
      <c r="S1765" s="292">
        <v>35302907</v>
      </c>
      <c r="T1765" s="292">
        <v>34779389</v>
      </c>
      <c r="U1765" s="292">
        <v>34018379.979999997</v>
      </c>
      <c r="V1765" s="292"/>
      <c r="W1765" s="292"/>
      <c r="X1765" s="292"/>
      <c r="Y1765" s="292"/>
      <c r="Z1765" s="292"/>
      <c r="AA1765" s="292">
        <f t="shared" si="1569"/>
        <v>104100675.97999999</v>
      </c>
      <c r="AB1765" s="292">
        <f t="shared" si="1508"/>
        <v>276179908.25999999</v>
      </c>
      <c r="AC1765" s="115">
        <f t="shared" si="1509"/>
        <v>1.10471963304</v>
      </c>
    </row>
    <row r="1766" spans="1:29" s="79" customFormat="1" ht="47.25" x14ac:dyDescent="0.2">
      <c r="A1766" s="412"/>
      <c r="B1766" s="135" t="s">
        <v>312</v>
      </c>
      <c r="C1766" s="140" t="s">
        <v>906</v>
      </c>
      <c r="D1766" s="318">
        <f>SUM(D1767:D1769)</f>
        <v>161000000</v>
      </c>
      <c r="E1766" s="106">
        <f>SUM('ADICIONES  2018'!C1766:K1766)</f>
        <v>0</v>
      </c>
      <c r="F1766" s="318">
        <f t="shared" ref="F1766:J1766" si="1588">SUM(F1767:F1769)</f>
        <v>0</v>
      </c>
      <c r="G1766" s="318">
        <f t="shared" si="1588"/>
        <v>0</v>
      </c>
      <c r="H1766" s="318">
        <f t="shared" si="1588"/>
        <v>0</v>
      </c>
      <c r="I1766" s="318">
        <f t="shared" si="1588"/>
        <v>0</v>
      </c>
      <c r="J1766" s="318">
        <f t="shared" si="1588"/>
        <v>0</v>
      </c>
      <c r="K1766" s="321">
        <f t="shared" si="1503"/>
        <v>161000000</v>
      </c>
      <c r="L1766" s="318">
        <f t="shared" ref="L1766:Q1766" si="1589">SUM(L1767:L1769)</f>
        <v>7070008</v>
      </c>
      <c r="M1766" s="318">
        <f t="shared" si="1589"/>
        <v>10938441</v>
      </c>
      <c r="N1766" s="318">
        <f t="shared" si="1589"/>
        <v>10951590</v>
      </c>
      <c r="O1766" s="318">
        <f t="shared" si="1589"/>
        <v>10969976</v>
      </c>
      <c r="P1766" s="318">
        <f t="shared" si="1589"/>
        <v>11087886</v>
      </c>
      <c r="Q1766" s="318">
        <f t="shared" si="1589"/>
        <v>14298534</v>
      </c>
      <c r="R1766" s="318">
        <f t="shared" si="1505"/>
        <v>65316435</v>
      </c>
      <c r="S1766" s="318">
        <f t="shared" ref="S1766:Z1766" si="1590">SUM(S1767:S1769)</f>
        <v>17929178</v>
      </c>
      <c r="T1766" s="318">
        <f t="shared" si="1590"/>
        <v>29149446</v>
      </c>
      <c r="U1766" s="318">
        <f t="shared" si="1590"/>
        <v>27871456</v>
      </c>
      <c r="V1766" s="318">
        <f t="shared" si="1590"/>
        <v>0</v>
      </c>
      <c r="W1766" s="318">
        <f t="shared" si="1590"/>
        <v>0</v>
      </c>
      <c r="X1766" s="318">
        <f t="shared" si="1590"/>
        <v>0</v>
      </c>
      <c r="Y1766" s="318">
        <f t="shared" si="1590"/>
        <v>0</v>
      </c>
      <c r="Z1766" s="318">
        <f t="shared" si="1590"/>
        <v>0</v>
      </c>
      <c r="AA1766" s="290">
        <f t="shared" si="1569"/>
        <v>74950080</v>
      </c>
      <c r="AB1766" s="290">
        <f t="shared" si="1508"/>
        <v>140266515</v>
      </c>
      <c r="AC1766" s="105">
        <f t="shared" si="1509"/>
        <v>0.87122059006211183</v>
      </c>
    </row>
    <row r="1767" spans="1:29" ht="28.5" hidden="1" x14ac:dyDescent="0.2">
      <c r="B1767" s="136" t="s">
        <v>314</v>
      </c>
      <c r="C1767" s="139" t="s">
        <v>906</v>
      </c>
      <c r="D1767" s="320">
        <v>0</v>
      </c>
      <c r="E1767" s="291">
        <f>SUM('ADICIONES  2018'!C1767:K1767)</f>
        <v>0</v>
      </c>
      <c r="F1767" s="292"/>
      <c r="G1767" s="295"/>
      <c r="H1767" s="292"/>
      <c r="I1767" s="292"/>
      <c r="J1767" s="292"/>
      <c r="K1767" s="320">
        <f t="shared" si="1503"/>
        <v>0</v>
      </c>
      <c r="L1767" s="292">
        <v>0</v>
      </c>
      <c r="M1767" s="292">
        <v>0</v>
      </c>
      <c r="N1767" s="292"/>
      <c r="O1767" s="292">
        <v>0</v>
      </c>
      <c r="P1767" s="292">
        <v>0</v>
      </c>
      <c r="Q1767" s="292">
        <v>0</v>
      </c>
      <c r="R1767" s="320">
        <f t="shared" si="1505"/>
        <v>0</v>
      </c>
      <c r="S1767" s="292">
        <v>0</v>
      </c>
      <c r="T1767" s="292">
        <v>0</v>
      </c>
      <c r="U1767" s="292">
        <v>0</v>
      </c>
      <c r="V1767" s="292"/>
      <c r="W1767" s="292"/>
      <c r="X1767" s="292"/>
      <c r="Y1767" s="292"/>
      <c r="Z1767" s="292"/>
      <c r="AA1767" s="292">
        <f t="shared" si="1569"/>
        <v>0</v>
      </c>
      <c r="AB1767" s="292">
        <f t="shared" si="1508"/>
        <v>0</v>
      </c>
      <c r="AC1767" s="105" t="e">
        <f t="shared" si="1509"/>
        <v>#DIV/0!</v>
      </c>
    </row>
    <row r="1768" spans="1:29" ht="28.5" x14ac:dyDescent="0.2">
      <c r="B1768" s="136" t="s">
        <v>314</v>
      </c>
      <c r="C1768" s="139" t="s">
        <v>906</v>
      </c>
      <c r="D1768" s="320">
        <v>160000000</v>
      </c>
      <c r="E1768" s="291">
        <f>SUM('ADICIONES  2018'!C1768:K1768)</f>
        <v>0</v>
      </c>
      <c r="F1768" s="292"/>
      <c r="G1768" s="295"/>
      <c r="H1768" s="292"/>
      <c r="I1768" s="292"/>
      <c r="J1768" s="292"/>
      <c r="K1768" s="320">
        <f t="shared" si="1503"/>
        <v>160000000</v>
      </c>
      <c r="L1768" s="292">
        <v>6939073</v>
      </c>
      <c r="M1768" s="292">
        <v>10806464</v>
      </c>
      <c r="N1768" s="292">
        <v>10819475</v>
      </c>
      <c r="O1768" s="292">
        <v>10837507</v>
      </c>
      <c r="P1768" s="292">
        <v>10954485</v>
      </c>
      <c r="Q1768" s="292">
        <v>14162709</v>
      </c>
      <c r="R1768" s="320">
        <f t="shared" si="1505"/>
        <v>64519713</v>
      </c>
      <c r="S1768" s="292">
        <v>17791218</v>
      </c>
      <c r="T1768" s="292">
        <v>29011342</v>
      </c>
      <c r="U1768" s="292">
        <v>27731580</v>
      </c>
      <c r="V1768" s="292"/>
      <c r="W1768" s="292"/>
      <c r="X1768" s="292"/>
      <c r="Y1768" s="292"/>
      <c r="Z1768" s="292"/>
      <c r="AA1768" s="292">
        <f t="shared" si="1569"/>
        <v>74534140</v>
      </c>
      <c r="AB1768" s="292">
        <f t="shared" si="1508"/>
        <v>139053853</v>
      </c>
      <c r="AC1768" s="115">
        <f t="shared" si="1509"/>
        <v>0.86908658125000005</v>
      </c>
    </row>
    <row r="1769" spans="1:29" ht="29.25" thickBot="1" x14ac:dyDescent="0.25">
      <c r="B1769" s="137" t="s">
        <v>317</v>
      </c>
      <c r="C1769" s="277" t="s">
        <v>1888</v>
      </c>
      <c r="D1769" s="322">
        <v>1000000</v>
      </c>
      <c r="E1769" s="291">
        <f>SUM('ADICIONES  2018'!C1769:K1769)</f>
        <v>0</v>
      </c>
      <c r="F1769" s="299"/>
      <c r="G1769" s="297"/>
      <c r="H1769" s="299"/>
      <c r="I1769" s="299"/>
      <c r="J1769" s="299"/>
      <c r="K1769" s="322">
        <f t="shared" si="1503"/>
        <v>1000000</v>
      </c>
      <c r="L1769" s="299">
        <v>130935</v>
      </c>
      <c r="M1769" s="299">
        <v>131977</v>
      </c>
      <c r="N1769" s="299">
        <v>132115</v>
      </c>
      <c r="O1769" s="299">
        <v>132469</v>
      </c>
      <c r="P1769" s="299">
        <v>133401</v>
      </c>
      <c r="Q1769" s="299">
        <v>135825</v>
      </c>
      <c r="R1769" s="322">
        <f t="shared" si="1505"/>
        <v>796722</v>
      </c>
      <c r="S1769" s="299">
        <v>137960</v>
      </c>
      <c r="T1769" s="299">
        <v>138104</v>
      </c>
      <c r="U1769" s="299">
        <v>139876</v>
      </c>
      <c r="V1769" s="299"/>
      <c r="W1769" s="299"/>
      <c r="X1769" s="299"/>
      <c r="Y1769" s="299"/>
      <c r="Z1769" s="299"/>
      <c r="AA1769" s="299">
        <f t="shared" si="1569"/>
        <v>415940</v>
      </c>
      <c r="AB1769" s="299">
        <f t="shared" si="1508"/>
        <v>1212662</v>
      </c>
      <c r="AC1769" s="385">
        <f t="shared" si="1509"/>
        <v>1.2126619999999999</v>
      </c>
    </row>
    <row r="1770" spans="1:29" s="79" customFormat="1" ht="20.25" thickBot="1" x14ac:dyDescent="0.25">
      <c r="A1770" s="412">
        <v>1</v>
      </c>
      <c r="B1770" s="462" t="s">
        <v>26</v>
      </c>
      <c r="C1770" s="463"/>
      <c r="D1770" s="323">
        <f>+D1712</f>
        <v>522208495081</v>
      </c>
      <c r="E1770" s="324">
        <f t="shared" ref="E1770:AB1770" si="1591">+E1712</f>
        <v>13516566917</v>
      </c>
      <c r="F1770" s="323">
        <f t="shared" si="1591"/>
        <v>0</v>
      </c>
      <c r="G1770" s="323">
        <f t="shared" si="1591"/>
        <v>0</v>
      </c>
      <c r="H1770" s="323">
        <f t="shared" si="1591"/>
        <v>0</v>
      </c>
      <c r="I1770" s="323">
        <f t="shared" si="1591"/>
        <v>0</v>
      </c>
      <c r="J1770" s="323">
        <f t="shared" si="1591"/>
        <v>0</v>
      </c>
      <c r="K1770" s="323">
        <f t="shared" si="1591"/>
        <v>535725061998</v>
      </c>
      <c r="L1770" s="323">
        <f t="shared" si="1591"/>
        <v>37773099177.309998</v>
      </c>
      <c r="M1770" s="323">
        <f t="shared" si="1591"/>
        <v>33443485307.389999</v>
      </c>
      <c r="N1770" s="323">
        <f t="shared" si="1591"/>
        <v>43885047325</v>
      </c>
      <c r="O1770" s="323">
        <f t="shared" si="1591"/>
        <v>37342432702</v>
      </c>
      <c r="P1770" s="323">
        <f t="shared" si="1591"/>
        <v>36688025197</v>
      </c>
      <c r="Q1770" s="323">
        <f t="shared" si="1591"/>
        <v>43542580430.580002</v>
      </c>
      <c r="R1770" s="323">
        <f t="shared" si="1591"/>
        <v>232674670139.28003</v>
      </c>
      <c r="S1770" s="323">
        <f t="shared" si="1591"/>
        <v>74895888799.119995</v>
      </c>
      <c r="T1770" s="323">
        <f t="shared" si="1591"/>
        <v>35297251320</v>
      </c>
      <c r="U1770" s="323">
        <f t="shared" si="1591"/>
        <v>35555303837.480003</v>
      </c>
      <c r="V1770" s="323">
        <f t="shared" si="1591"/>
        <v>0</v>
      </c>
      <c r="W1770" s="323">
        <f t="shared" si="1591"/>
        <v>0</v>
      </c>
      <c r="X1770" s="323">
        <f t="shared" si="1591"/>
        <v>0</v>
      </c>
      <c r="Y1770" s="323">
        <f t="shared" si="1591"/>
        <v>0</v>
      </c>
      <c r="Z1770" s="323">
        <f t="shared" si="1591"/>
        <v>0</v>
      </c>
      <c r="AA1770" s="323">
        <f t="shared" si="1591"/>
        <v>145748443956.60001</v>
      </c>
      <c r="AB1770" s="323">
        <f t="shared" si="1591"/>
        <v>378423114095.88</v>
      </c>
      <c r="AC1770" s="255">
        <f t="shared" si="1509"/>
        <v>0.70637560371833552</v>
      </c>
    </row>
    <row r="1771" spans="1:29" ht="20.25" thickBot="1" x14ac:dyDescent="0.25">
      <c r="A1771" s="159">
        <v>1</v>
      </c>
      <c r="B1771" s="444" t="s">
        <v>49</v>
      </c>
      <c r="C1771" s="445"/>
      <c r="D1771" s="324">
        <f t="shared" ref="D1771:AB1771" si="1592">+D1101+D1668+D1770+D1705</f>
        <v>1247384580885.1699</v>
      </c>
      <c r="E1771" s="324">
        <f t="shared" si="1592"/>
        <v>550473154599.71008</v>
      </c>
      <c r="F1771" s="324">
        <f t="shared" si="1592"/>
        <v>1938636598.9699998</v>
      </c>
      <c r="G1771" s="324">
        <f t="shared" si="1592"/>
        <v>0</v>
      </c>
      <c r="H1771" s="324">
        <f t="shared" si="1592"/>
        <v>0</v>
      </c>
      <c r="I1771" s="324">
        <f t="shared" si="1592"/>
        <v>0</v>
      </c>
      <c r="J1771" s="324">
        <f t="shared" si="1592"/>
        <v>0</v>
      </c>
      <c r="K1771" s="324">
        <f t="shared" si="1592"/>
        <v>1795919098885.9102</v>
      </c>
      <c r="L1771" s="324">
        <f t="shared" si="1592"/>
        <v>99248804284.12999</v>
      </c>
      <c r="M1771" s="324">
        <f t="shared" si="1592"/>
        <v>97344905555.979996</v>
      </c>
      <c r="N1771" s="324">
        <f t="shared" si="1592"/>
        <v>96958360679.729996</v>
      </c>
      <c r="O1771" s="324">
        <f t="shared" si="1592"/>
        <v>114909623088.69</v>
      </c>
      <c r="P1771" s="324">
        <f t="shared" si="1592"/>
        <v>335067818201.85004</v>
      </c>
      <c r="Q1771" s="324">
        <f t="shared" si="1592"/>
        <v>101361163473.90001</v>
      </c>
      <c r="R1771" s="324">
        <f t="shared" si="1592"/>
        <v>844890675284.28015</v>
      </c>
      <c r="S1771" s="324">
        <f t="shared" si="1592"/>
        <v>185883109305.40997</v>
      </c>
      <c r="T1771" s="324">
        <f t="shared" si="1592"/>
        <v>85948003584.290009</v>
      </c>
      <c r="U1771" s="324">
        <f t="shared" si="1592"/>
        <v>183146939081.89005</v>
      </c>
      <c r="V1771" s="324">
        <f t="shared" si="1592"/>
        <v>0</v>
      </c>
      <c r="W1771" s="324">
        <f t="shared" si="1592"/>
        <v>0</v>
      </c>
      <c r="X1771" s="324">
        <f t="shared" si="1592"/>
        <v>0</v>
      </c>
      <c r="Y1771" s="324">
        <f t="shared" si="1592"/>
        <v>-10726563515.870001</v>
      </c>
      <c r="Z1771" s="324">
        <f t="shared" si="1592"/>
        <v>0</v>
      </c>
      <c r="AA1771" s="324">
        <f t="shared" si="1592"/>
        <v>444251488455.72003</v>
      </c>
      <c r="AB1771" s="324">
        <f t="shared" si="1592"/>
        <v>1289142163740</v>
      </c>
      <c r="AC1771" s="116">
        <f>AB1771/K1771</f>
        <v>0.71781750332724514</v>
      </c>
    </row>
    <row r="1772" spans="1:29" x14ac:dyDescent="0.2">
      <c r="A1772" s="159">
        <v>1</v>
      </c>
      <c r="B1772" s="446" t="s">
        <v>2614</v>
      </c>
      <c r="C1772" s="447"/>
      <c r="D1772" s="447"/>
      <c r="E1772" s="447"/>
      <c r="F1772" s="447"/>
      <c r="G1772" s="447"/>
      <c r="H1772" s="447"/>
      <c r="I1772" s="447"/>
      <c r="J1772" s="447"/>
      <c r="K1772" s="447"/>
      <c r="L1772" s="447"/>
      <c r="M1772" s="447"/>
      <c r="N1772" s="447"/>
      <c r="O1772" s="447"/>
      <c r="P1772" s="447"/>
      <c r="Q1772" s="447"/>
      <c r="R1772" s="447"/>
      <c r="S1772" s="447"/>
      <c r="T1772" s="447"/>
      <c r="U1772" s="447"/>
      <c r="V1772" s="447"/>
      <c r="W1772" s="447"/>
      <c r="X1772" s="447"/>
      <c r="Y1772" s="447"/>
      <c r="Z1772" s="447"/>
      <c r="AA1772" s="447"/>
      <c r="AB1772" s="447"/>
      <c r="AC1772" s="447"/>
    </row>
    <row r="1773" spans="1:29" x14ac:dyDescent="0.2">
      <c r="A1773" s="159">
        <v>1</v>
      </c>
      <c r="B1773" s="464"/>
      <c r="C1773" s="465"/>
      <c r="D1773" s="465"/>
      <c r="E1773" s="465"/>
      <c r="F1773" s="465"/>
      <c r="G1773" s="465"/>
      <c r="H1773" s="465"/>
      <c r="I1773" s="465"/>
      <c r="J1773" s="465"/>
      <c r="K1773" s="465"/>
      <c r="L1773" s="465"/>
      <c r="M1773" s="465"/>
      <c r="N1773" s="465"/>
      <c r="O1773" s="465"/>
      <c r="P1773" s="465"/>
      <c r="Q1773" s="465"/>
      <c r="R1773" s="465"/>
      <c r="S1773" s="465"/>
      <c r="T1773" s="465"/>
      <c r="U1773" s="465"/>
      <c r="V1773" s="465"/>
      <c r="W1773" s="465"/>
      <c r="X1773" s="465"/>
      <c r="Y1773" s="465"/>
      <c r="Z1773" s="465"/>
      <c r="AA1773" s="465"/>
      <c r="AB1773" s="465"/>
      <c r="AC1773" s="465"/>
    </row>
    <row r="1774" spans="1:29" x14ac:dyDescent="0.2">
      <c r="A1774" s="159"/>
      <c r="B1774" s="414"/>
      <c r="C1774" s="415"/>
      <c r="D1774" s="415"/>
      <c r="E1774" s="415"/>
      <c r="F1774" s="415"/>
      <c r="G1774" s="415">
        <v>0</v>
      </c>
      <c r="H1774" s="415">
        <v>0</v>
      </c>
      <c r="I1774" s="415"/>
      <c r="J1774" s="415"/>
      <c r="K1774" s="415"/>
      <c r="L1774" s="415"/>
      <c r="M1774" s="415"/>
      <c r="N1774" s="415"/>
      <c r="O1774" s="415"/>
      <c r="P1774" s="415"/>
      <c r="Q1774" s="415"/>
      <c r="R1774" s="415"/>
      <c r="S1774" s="415"/>
      <c r="T1774" s="415"/>
      <c r="U1774" s="415"/>
      <c r="V1774" s="415"/>
      <c r="W1774" s="415"/>
      <c r="X1774" s="415"/>
      <c r="Y1774" s="415"/>
      <c r="Z1774" s="415"/>
      <c r="AA1774" s="415"/>
      <c r="AB1774" s="415"/>
      <c r="AC1774" s="415"/>
    </row>
    <row r="1775" spans="1:29" x14ac:dyDescent="0.2">
      <c r="A1775" s="159"/>
      <c r="B1775" s="414"/>
      <c r="C1775" s="415"/>
      <c r="D1775" s="415"/>
      <c r="E1775" s="432"/>
      <c r="F1775" s="432"/>
      <c r="G1775" s="432"/>
      <c r="H1775" s="432"/>
      <c r="I1775" s="415"/>
      <c r="J1775" s="415"/>
      <c r="K1775" s="415"/>
      <c r="L1775" s="415"/>
      <c r="M1775" s="415"/>
      <c r="N1775" s="415"/>
      <c r="O1775" s="415"/>
      <c r="P1775" s="415"/>
      <c r="Q1775" s="415"/>
      <c r="R1775" s="415"/>
      <c r="S1775" s="415"/>
      <c r="T1775" s="415"/>
      <c r="U1775" s="415"/>
      <c r="V1775" s="415"/>
      <c r="W1775" s="415"/>
      <c r="X1775" s="415"/>
      <c r="Y1775" s="415"/>
      <c r="Z1775" s="415"/>
      <c r="AA1775" s="415"/>
      <c r="AB1775" s="415"/>
      <c r="AC1775" s="415"/>
    </row>
    <row r="1776" spans="1:29" x14ac:dyDescent="0.2">
      <c r="A1776" s="159">
        <v>1</v>
      </c>
      <c r="C1776" s="45"/>
      <c r="D1776" s="325"/>
      <c r="E1776" s="325"/>
      <c r="F1776" s="325"/>
      <c r="G1776" s="325"/>
      <c r="H1776" s="325"/>
      <c r="I1776" s="325"/>
      <c r="J1776" s="325"/>
      <c r="K1776" s="325"/>
      <c r="L1776" s="326"/>
      <c r="M1776" s="326"/>
      <c r="N1776" s="326"/>
      <c r="O1776" s="326"/>
      <c r="P1776" s="326"/>
      <c r="Q1776" s="326"/>
      <c r="R1776" s="326"/>
      <c r="S1776" s="326"/>
      <c r="T1776" s="326"/>
      <c r="U1776" s="326"/>
      <c r="V1776" s="326"/>
      <c r="W1776" s="326"/>
      <c r="X1776" s="326"/>
      <c r="Y1776" s="326"/>
      <c r="Z1776" s="326"/>
      <c r="AA1776" s="326"/>
      <c r="AB1776" s="326"/>
      <c r="AC1776" s="43"/>
    </row>
    <row r="1777" spans="1:29" ht="15" customHeight="1" x14ac:dyDescent="0.2">
      <c r="A1777" s="159">
        <v>1</v>
      </c>
      <c r="B1777" s="456" t="s">
        <v>54</v>
      </c>
      <c r="C1777" s="456"/>
      <c r="D1777" s="456"/>
      <c r="E1777" s="456"/>
      <c r="F1777" s="456"/>
      <c r="G1777" s="456"/>
      <c r="H1777" s="456"/>
      <c r="I1777" s="456"/>
      <c r="J1777" s="456"/>
      <c r="K1777" s="456"/>
      <c r="L1777" s="456"/>
      <c r="M1777" s="456"/>
      <c r="N1777" s="456"/>
      <c r="O1777" s="456"/>
      <c r="P1777" s="456"/>
      <c r="Q1777" s="456"/>
      <c r="R1777" s="456"/>
      <c r="S1777" s="456"/>
      <c r="T1777" s="456"/>
      <c r="U1777" s="456"/>
      <c r="V1777" s="456"/>
      <c r="W1777" s="456"/>
      <c r="X1777" s="456"/>
      <c r="Y1777" s="456"/>
      <c r="Z1777" s="456"/>
      <c r="AA1777" s="456"/>
      <c r="AB1777" s="456"/>
      <c r="AC1777" s="456"/>
    </row>
    <row r="1778" spans="1:29" ht="15" customHeight="1" x14ac:dyDescent="0.2">
      <c r="A1778" s="159">
        <v>1</v>
      </c>
      <c r="B1778" s="457" t="s">
        <v>89</v>
      </c>
      <c r="C1778" s="457"/>
      <c r="D1778" s="457"/>
      <c r="E1778" s="457"/>
      <c r="F1778" s="457"/>
      <c r="G1778" s="457"/>
      <c r="H1778" s="457"/>
      <c r="I1778" s="457"/>
      <c r="J1778" s="457"/>
      <c r="K1778" s="457"/>
      <c r="L1778" s="457"/>
      <c r="M1778" s="457"/>
      <c r="N1778" s="457"/>
      <c r="O1778" s="457"/>
      <c r="P1778" s="457"/>
      <c r="Q1778" s="457"/>
      <c r="R1778" s="457"/>
      <c r="S1778" s="457"/>
      <c r="T1778" s="457"/>
      <c r="U1778" s="457"/>
      <c r="V1778" s="457"/>
      <c r="W1778" s="457"/>
      <c r="X1778" s="457"/>
      <c r="Y1778" s="457"/>
      <c r="Z1778" s="457"/>
      <c r="AA1778" s="457"/>
      <c r="AB1778" s="457"/>
      <c r="AC1778" s="457"/>
    </row>
    <row r="1779" spans="1:29" x14ac:dyDescent="0.2">
      <c r="E1779" s="285"/>
      <c r="F1779" s="285"/>
      <c r="G1779" s="285"/>
      <c r="H1779" s="285"/>
    </row>
    <row r="1780" spans="1:29" x14ac:dyDescent="0.2">
      <c r="E1780" s="285"/>
      <c r="F1780" s="285"/>
      <c r="G1780" s="285"/>
      <c r="H1780" s="285"/>
    </row>
    <row r="1781" spans="1:29" x14ac:dyDescent="0.2">
      <c r="E1781" s="285"/>
      <c r="F1781" s="285"/>
      <c r="G1781" s="285"/>
      <c r="H1781" s="285"/>
      <c r="I1781" s="285"/>
      <c r="J1781" s="285"/>
      <c r="K1781" s="285"/>
      <c r="L1781" s="285">
        <f t="shared" ref="L1781:Q1781" si="1593">+L1780-L1770</f>
        <v>-37773099177.309998</v>
      </c>
      <c r="M1781" s="285">
        <f t="shared" si="1593"/>
        <v>-33443485307.389999</v>
      </c>
      <c r="N1781" s="285">
        <f t="shared" si="1593"/>
        <v>-43885047325</v>
      </c>
      <c r="O1781" s="285">
        <f t="shared" si="1593"/>
        <v>-37342432702</v>
      </c>
      <c r="P1781" s="285">
        <f t="shared" si="1593"/>
        <v>-36688025197</v>
      </c>
      <c r="Q1781" s="285">
        <f t="shared" si="1593"/>
        <v>-43542580430.580002</v>
      </c>
      <c r="R1781" s="285"/>
    </row>
    <row r="1782" spans="1:29" x14ac:dyDescent="0.2">
      <c r="E1782" s="285"/>
      <c r="F1782" s="285"/>
      <c r="G1782" s="285"/>
      <c r="H1782" s="285"/>
    </row>
    <row r="1783" spans="1:29" x14ac:dyDescent="0.2">
      <c r="E1783" s="285"/>
      <c r="F1783" s="285"/>
      <c r="G1783" s="285"/>
      <c r="H1783" s="285"/>
    </row>
    <row r="1788" spans="1:29" s="286" customFormat="1" x14ac:dyDescent="0.2">
      <c r="A1788" s="413"/>
      <c r="B1788" s="24"/>
      <c r="C1788" s="1"/>
      <c r="D1788" s="285"/>
      <c r="G1788" s="327"/>
      <c r="H1788" s="328"/>
      <c r="AC1788" s="41"/>
    </row>
  </sheetData>
  <autoFilter ref="A8:AC1778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3">
    <mergeCell ref="B1773:AC1773"/>
    <mergeCell ref="B1777:AC1777"/>
    <mergeCell ref="B1778:AC1778"/>
    <mergeCell ref="B1707:C1707"/>
    <mergeCell ref="B1709:C1709"/>
    <mergeCell ref="B1711:C1711"/>
    <mergeCell ref="B1770:C1770"/>
    <mergeCell ref="B1771:C1771"/>
    <mergeCell ref="B1772:AC1772"/>
    <mergeCell ref="B1101:C1101"/>
    <mergeCell ref="C1103:D1103"/>
    <mergeCell ref="B1668:C1668"/>
    <mergeCell ref="B1670:C1670"/>
    <mergeCell ref="AA9:AA10"/>
    <mergeCell ref="P9:P10"/>
    <mergeCell ref="B1705:C1705"/>
    <mergeCell ref="W9:W10"/>
    <mergeCell ref="X9:X10"/>
    <mergeCell ref="Y9:Y10"/>
    <mergeCell ref="Z9:Z10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AC9:AC10"/>
    <mergeCell ref="AB9:AB10"/>
  </mergeCells>
  <printOptions gridLines="1"/>
  <pageMargins left="1.2598425196850394" right="0" top="0.55118110236220474" bottom="0.78740157480314965" header="0.31496062992125984" footer="0.59055118110236227"/>
  <pageSetup paperSize="5" scale="56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SEPTIEMBRE   2018  -  ELABORO: JOSE LUNA D
                                       FUENTE: CONTABILIDAD &amp;C&amp;P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V1771"/>
  <sheetViews>
    <sheetView topLeftCell="A10" zoomScaleNormal="100" workbookViewId="0">
      <pane xSplit="2" ySplit="1" topLeftCell="C11" activePane="bottomRight" state="frozen"/>
      <selection activeCell="A10" sqref="A10"/>
      <selection pane="topRight" activeCell="C10" sqref="C10"/>
      <selection pane="bottomLeft" activeCell="A11" sqref="A11"/>
      <selection pane="bottomRight" activeCell="D435" sqref="D435"/>
    </sheetView>
  </sheetViews>
  <sheetFormatPr baseColWidth="10" defaultColWidth="11.42578125" defaultRowHeight="12.75" x14ac:dyDescent="0.2"/>
  <cols>
    <col min="1" max="1" width="27.42578125" style="177" customWidth="1"/>
    <col min="2" max="2" width="37" style="175" bestFit="1" customWidth="1"/>
    <col min="3" max="3" width="19.42578125" style="51" bestFit="1" customWidth="1"/>
    <col min="4" max="4" width="23.5703125" style="51" customWidth="1"/>
    <col min="5" max="5" width="22.28515625" style="51" bestFit="1" customWidth="1"/>
    <col min="6" max="6" width="21.85546875" style="51" bestFit="1" customWidth="1"/>
    <col min="7" max="8" width="20.85546875" style="51" bestFit="1" customWidth="1"/>
    <col min="9" max="9" width="22.28515625" style="51" bestFit="1" customWidth="1"/>
    <col min="10" max="11" width="20.85546875" style="51" bestFit="1" customWidth="1"/>
    <col min="12" max="12" width="18.28515625" style="51" bestFit="1" customWidth="1"/>
    <col min="13" max="13" width="17.42578125" style="51" bestFit="1" customWidth="1"/>
    <col min="14" max="14" width="19.42578125" style="51" bestFit="1" customWidth="1"/>
    <col min="15" max="15" width="21.85546875" style="51" bestFit="1" customWidth="1"/>
    <col min="16" max="16" width="26" style="176" customWidth="1"/>
    <col min="17" max="74" width="3.28515625" style="176" customWidth="1"/>
    <col min="75" max="16384" width="11.42578125" style="175"/>
  </cols>
  <sheetData>
    <row r="1" spans="1:74" x14ac:dyDescent="0.2">
      <c r="A1" s="174"/>
    </row>
    <row r="4" spans="1:74" x14ac:dyDescent="0.2">
      <c r="B4" s="178"/>
    </row>
    <row r="5" spans="1:74" x14ac:dyDescent="0.2">
      <c r="B5" s="178"/>
    </row>
    <row r="6" spans="1:74" x14ac:dyDescent="0.2">
      <c r="B6" s="178"/>
    </row>
    <row r="9" spans="1:74" ht="13.5" thickBot="1" x14ac:dyDescent="0.25"/>
    <row r="10" spans="1:74" s="183" customFormat="1" ht="13.5" thickBot="1" x14ac:dyDescent="0.25">
      <c r="A10" s="179" t="s">
        <v>41</v>
      </c>
      <c r="B10" s="180" t="s">
        <v>0</v>
      </c>
      <c r="C10" s="130" t="s">
        <v>5</v>
      </c>
      <c r="D10" s="130" t="s">
        <v>6</v>
      </c>
      <c r="E10" s="130" t="s">
        <v>7</v>
      </c>
      <c r="F10" s="130" t="s">
        <v>8</v>
      </c>
      <c r="G10" s="130" t="s">
        <v>9</v>
      </c>
      <c r="H10" s="130" t="s">
        <v>10</v>
      </c>
      <c r="I10" s="130" t="s">
        <v>12</v>
      </c>
      <c r="J10" s="130" t="s">
        <v>13</v>
      </c>
      <c r="K10" s="130" t="s">
        <v>14</v>
      </c>
      <c r="L10" s="130" t="s">
        <v>15</v>
      </c>
      <c r="M10" s="130" t="s">
        <v>16</v>
      </c>
      <c r="N10" s="130" t="s">
        <v>17</v>
      </c>
      <c r="O10" s="181" t="s">
        <v>18</v>
      </c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</row>
    <row r="11" spans="1:74" s="178" customFormat="1" x14ac:dyDescent="0.2">
      <c r="A11" s="184" t="s">
        <v>186</v>
      </c>
      <c r="B11" s="185" t="s">
        <v>187</v>
      </c>
      <c r="C11" s="172">
        <f t="shared" ref="C11:N11" si="0">+C12+C257</f>
        <v>0</v>
      </c>
      <c r="D11" s="172">
        <f t="shared" si="0"/>
        <v>184933317490.52005</v>
      </c>
      <c r="E11" s="172">
        <f t="shared" si="0"/>
        <v>0</v>
      </c>
      <c r="F11" s="172">
        <f t="shared" si="0"/>
        <v>196261588366.01001</v>
      </c>
      <c r="G11" s="172">
        <f t="shared" si="0"/>
        <v>14357603104.09</v>
      </c>
      <c r="H11" s="172">
        <f t="shared" si="0"/>
        <v>0</v>
      </c>
      <c r="I11" s="172">
        <f t="shared" si="0"/>
        <v>4641171735.8899994</v>
      </c>
      <c r="J11" s="172">
        <f t="shared" si="0"/>
        <v>12319148855.09</v>
      </c>
      <c r="K11" s="172">
        <f t="shared" si="0"/>
        <v>0</v>
      </c>
      <c r="L11" s="172">
        <f t="shared" si="0"/>
        <v>0</v>
      </c>
      <c r="M11" s="172">
        <f t="shared" si="0"/>
        <v>0</v>
      </c>
      <c r="N11" s="172">
        <f t="shared" si="0"/>
        <v>0</v>
      </c>
      <c r="O11" s="171">
        <f>SUM(C11:N11)</f>
        <v>412512829551.6001</v>
      </c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</row>
    <row r="12" spans="1:74" s="178" customFormat="1" x14ac:dyDescent="0.2">
      <c r="A12" s="187" t="s">
        <v>188</v>
      </c>
      <c r="B12" s="188" t="s">
        <v>91</v>
      </c>
      <c r="C12" s="119">
        <f>+C13+C165</f>
        <v>0</v>
      </c>
      <c r="D12" s="119">
        <f t="shared" ref="D12:N12" si="1">+D13+D165</f>
        <v>0</v>
      </c>
      <c r="E12" s="119">
        <f t="shared" si="1"/>
        <v>0</v>
      </c>
      <c r="F12" s="119">
        <f t="shared" si="1"/>
        <v>6022014324</v>
      </c>
      <c r="G12" s="119">
        <f t="shared" si="1"/>
        <v>0</v>
      </c>
      <c r="H12" s="119">
        <f t="shared" si="1"/>
        <v>0</v>
      </c>
      <c r="I12" s="119">
        <f t="shared" si="1"/>
        <v>0</v>
      </c>
      <c r="J12" s="119">
        <f t="shared" si="1"/>
        <v>10675785046</v>
      </c>
      <c r="K12" s="119">
        <f t="shared" si="1"/>
        <v>0</v>
      </c>
      <c r="L12" s="119">
        <f t="shared" si="1"/>
        <v>0</v>
      </c>
      <c r="M12" s="119">
        <f t="shared" si="1"/>
        <v>0</v>
      </c>
      <c r="N12" s="119">
        <f t="shared" si="1"/>
        <v>0</v>
      </c>
      <c r="O12" s="133">
        <f t="shared" ref="O12:O75" si="2">SUM(C12:N12)</f>
        <v>16697799370</v>
      </c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</row>
    <row r="13" spans="1:74" s="128" customFormat="1" x14ac:dyDescent="0.2">
      <c r="A13" s="187" t="s">
        <v>189</v>
      </c>
      <c r="B13" s="188" t="s">
        <v>386</v>
      </c>
      <c r="C13" s="119">
        <f>+C14+C26+C59+C74+C94+C109+C116+C123+C158</f>
        <v>0</v>
      </c>
      <c r="D13" s="119">
        <f t="shared" ref="D13:N13" si="3">+D14+D26+D59+D74+D94+D109+D116+D123+D158</f>
        <v>0</v>
      </c>
      <c r="E13" s="119">
        <f t="shared" si="3"/>
        <v>0</v>
      </c>
      <c r="F13" s="119">
        <f t="shared" si="3"/>
        <v>6022014324</v>
      </c>
      <c r="G13" s="119">
        <f t="shared" si="3"/>
        <v>0</v>
      </c>
      <c r="H13" s="119">
        <f t="shared" si="3"/>
        <v>0</v>
      </c>
      <c r="I13" s="119">
        <f t="shared" si="3"/>
        <v>0</v>
      </c>
      <c r="J13" s="119">
        <f t="shared" si="3"/>
        <v>10675785046</v>
      </c>
      <c r="K13" s="119">
        <f t="shared" si="3"/>
        <v>0</v>
      </c>
      <c r="L13" s="119">
        <f t="shared" si="3"/>
        <v>0</v>
      </c>
      <c r="M13" s="119">
        <f t="shared" si="3"/>
        <v>0</v>
      </c>
      <c r="N13" s="119">
        <f t="shared" si="3"/>
        <v>0</v>
      </c>
      <c r="O13" s="133">
        <f t="shared" si="2"/>
        <v>16697799370</v>
      </c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</row>
    <row r="14" spans="1:74" s="128" customFormat="1" x14ac:dyDescent="0.2">
      <c r="A14" s="187" t="s">
        <v>387</v>
      </c>
      <c r="B14" s="189" t="s">
        <v>907</v>
      </c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33">
        <f t="shared" si="2"/>
        <v>0</v>
      </c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</row>
    <row r="15" spans="1:74" s="128" customFormat="1" ht="25.5" x14ac:dyDescent="0.2">
      <c r="A15" s="187" t="s">
        <v>388</v>
      </c>
      <c r="B15" s="189" t="s">
        <v>389</v>
      </c>
      <c r="C15" s="119">
        <f t="shared" ref="C15:N15" si="4">+C16</f>
        <v>0</v>
      </c>
      <c r="D15" s="119">
        <f t="shared" si="4"/>
        <v>0</v>
      </c>
      <c r="E15" s="119">
        <f t="shared" si="4"/>
        <v>0</v>
      </c>
      <c r="F15" s="119">
        <f t="shared" si="4"/>
        <v>0</v>
      </c>
      <c r="G15" s="119">
        <f t="shared" si="4"/>
        <v>0</v>
      </c>
      <c r="H15" s="119">
        <f t="shared" si="4"/>
        <v>0</v>
      </c>
      <c r="I15" s="119">
        <f t="shared" si="4"/>
        <v>0</v>
      </c>
      <c r="J15" s="119">
        <f t="shared" si="4"/>
        <v>0</v>
      </c>
      <c r="K15" s="119">
        <f t="shared" si="4"/>
        <v>0</v>
      </c>
      <c r="L15" s="119">
        <f t="shared" si="4"/>
        <v>0</v>
      </c>
      <c r="M15" s="119">
        <f t="shared" si="4"/>
        <v>0</v>
      </c>
      <c r="N15" s="119">
        <f t="shared" si="4"/>
        <v>0</v>
      </c>
      <c r="O15" s="133">
        <f t="shared" si="2"/>
        <v>0</v>
      </c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</row>
    <row r="16" spans="1:74" s="192" customFormat="1" ht="25.5" x14ac:dyDescent="0.2">
      <c r="A16" s="190" t="s">
        <v>390</v>
      </c>
      <c r="B16" s="131" t="s">
        <v>391</v>
      </c>
      <c r="C16" s="120">
        <f>+C14*69.7845456%</f>
        <v>0</v>
      </c>
      <c r="D16" s="120">
        <f t="shared" ref="D16:N16" si="5">+D14*69.7845456%</f>
        <v>0</v>
      </c>
      <c r="E16" s="120">
        <f t="shared" si="5"/>
        <v>0</v>
      </c>
      <c r="F16" s="120">
        <f t="shared" si="5"/>
        <v>0</v>
      </c>
      <c r="G16" s="120">
        <f t="shared" si="5"/>
        <v>0</v>
      </c>
      <c r="H16" s="120">
        <f t="shared" si="5"/>
        <v>0</v>
      </c>
      <c r="I16" s="120">
        <f t="shared" si="5"/>
        <v>0</v>
      </c>
      <c r="J16" s="120">
        <f t="shared" si="5"/>
        <v>0</v>
      </c>
      <c r="K16" s="120">
        <f t="shared" si="5"/>
        <v>0</v>
      </c>
      <c r="L16" s="120">
        <f t="shared" si="5"/>
        <v>0</v>
      </c>
      <c r="M16" s="120">
        <f t="shared" si="5"/>
        <v>0</v>
      </c>
      <c r="N16" s="120">
        <f t="shared" si="5"/>
        <v>0</v>
      </c>
      <c r="O16" s="133">
        <f t="shared" si="2"/>
        <v>0</v>
      </c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</row>
    <row r="17" spans="1:74" s="128" customFormat="1" ht="25.5" x14ac:dyDescent="0.2">
      <c r="A17" s="187" t="s">
        <v>392</v>
      </c>
      <c r="B17" s="193" t="s">
        <v>393</v>
      </c>
      <c r="C17" s="119">
        <f t="shared" ref="C17:N17" si="6">+C18</f>
        <v>0</v>
      </c>
      <c r="D17" s="119">
        <f t="shared" si="6"/>
        <v>0</v>
      </c>
      <c r="E17" s="119">
        <f t="shared" si="6"/>
        <v>0</v>
      </c>
      <c r="F17" s="119">
        <f t="shared" si="6"/>
        <v>0</v>
      </c>
      <c r="G17" s="119">
        <f t="shared" si="6"/>
        <v>0</v>
      </c>
      <c r="H17" s="119">
        <f t="shared" si="6"/>
        <v>0</v>
      </c>
      <c r="I17" s="119">
        <f t="shared" si="6"/>
        <v>0</v>
      </c>
      <c r="J17" s="119">
        <f t="shared" si="6"/>
        <v>0</v>
      </c>
      <c r="K17" s="119">
        <f t="shared" si="6"/>
        <v>0</v>
      </c>
      <c r="L17" s="119">
        <f t="shared" si="6"/>
        <v>0</v>
      </c>
      <c r="M17" s="119">
        <f t="shared" si="6"/>
        <v>0</v>
      </c>
      <c r="N17" s="119">
        <f t="shared" si="6"/>
        <v>0</v>
      </c>
      <c r="O17" s="133">
        <f t="shared" si="2"/>
        <v>0</v>
      </c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</row>
    <row r="18" spans="1:74" s="128" customFormat="1" x14ac:dyDescent="0.2">
      <c r="A18" s="187" t="s">
        <v>394</v>
      </c>
      <c r="B18" s="188" t="s">
        <v>92</v>
      </c>
      <c r="C18" s="119">
        <f>SUM(C19:C21)</f>
        <v>0</v>
      </c>
      <c r="D18" s="119">
        <f t="shared" ref="D18:N18" si="7">SUM(D19:D21)</f>
        <v>0</v>
      </c>
      <c r="E18" s="119">
        <f t="shared" si="7"/>
        <v>0</v>
      </c>
      <c r="F18" s="119">
        <f t="shared" si="7"/>
        <v>0</v>
      </c>
      <c r="G18" s="119">
        <f t="shared" si="7"/>
        <v>0</v>
      </c>
      <c r="H18" s="119">
        <f t="shared" si="7"/>
        <v>0</v>
      </c>
      <c r="I18" s="119">
        <f t="shared" si="7"/>
        <v>0</v>
      </c>
      <c r="J18" s="119">
        <f t="shared" si="7"/>
        <v>0</v>
      </c>
      <c r="K18" s="119">
        <f t="shared" si="7"/>
        <v>0</v>
      </c>
      <c r="L18" s="119">
        <f t="shared" si="7"/>
        <v>0</v>
      </c>
      <c r="M18" s="119">
        <f t="shared" si="7"/>
        <v>0</v>
      </c>
      <c r="N18" s="119">
        <f t="shared" si="7"/>
        <v>0</v>
      </c>
      <c r="O18" s="133">
        <f t="shared" si="2"/>
        <v>0</v>
      </c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</row>
    <row r="19" spans="1:74" s="192" customFormat="1" x14ac:dyDescent="0.2">
      <c r="A19" s="190" t="s">
        <v>395</v>
      </c>
      <c r="B19" s="131" t="s">
        <v>396</v>
      </c>
      <c r="C19" s="120">
        <f>+C14*7.992%</f>
        <v>0</v>
      </c>
      <c r="D19" s="120">
        <f t="shared" ref="D19:N19" si="8">+D14*7.992%</f>
        <v>0</v>
      </c>
      <c r="E19" s="120">
        <f t="shared" si="8"/>
        <v>0</v>
      </c>
      <c r="F19" s="120">
        <f t="shared" si="8"/>
        <v>0</v>
      </c>
      <c r="G19" s="120">
        <f t="shared" si="8"/>
        <v>0</v>
      </c>
      <c r="H19" s="120">
        <f t="shared" si="8"/>
        <v>0</v>
      </c>
      <c r="I19" s="120">
        <f t="shared" si="8"/>
        <v>0</v>
      </c>
      <c r="J19" s="120">
        <f t="shared" si="8"/>
        <v>0</v>
      </c>
      <c r="K19" s="120">
        <f t="shared" si="8"/>
        <v>0</v>
      </c>
      <c r="L19" s="120">
        <f t="shared" si="8"/>
        <v>0</v>
      </c>
      <c r="M19" s="120">
        <f t="shared" si="8"/>
        <v>0</v>
      </c>
      <c r="N19" s="120">
        <f t="shared" si="8"/>
        <v>0</v>
      </c>
      <c r="O19" s="133">
        <f t="shared" si="2"/>
        <v>0</v>
      </c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</row>
    <row r="20" spans="1:74" s="192" customFormat="1" x14ac:dyDescent="0.2">
      <c r="A20" s="190" t="s">
        <v>397</v>
      </c>
      <c r="B20" s="194" t="s">
        <v>398</v>
      </c>
      <c r="C20" s="120">
        <f>+C14*20%</f>
        <v>0</v>
      </c>
      <c r="D20" s="120">
        <f t="shared" ref="D20:N20" si="9">+D14*20%</f>
        <v>0</v>
      </c>
      <c r="E20" s="120">
        <f t="shared" si="9"/>
        <v>0</v>
      </c>
      <c r="F20" s="120">
        <f t="shared" si="9"/>
        <v>0</v>
      </c>
      <c r="G20" s="120">
        <f t="shared" si="9"/>
        <v>0</v>
      </c>
      <c r="H20" s="120">
        <f t="shared" si="9"/>
        <v>0</v>
      </c>
      <c r="I20" s="120">
        <f t="shared" si="9"/>
        <v>0</v>
      </c>
      <c r="J20" s="120">
        <f t="shared" si="9"/>
        <v>0</v>
      </c>
      <c r="K20" s="120">
        <f t="shared" si="9"/>
        <v>0</v>
      </c>
      <c r="L20" s="120">
        <f t="shared" si="9"/>
        <v>0</v>
      </c>
      <c r="M20" s="120">
        <f t="shared" si="9"/>
        <v>0</v>
      </c>
      <c r="N20" s="120">
        <f t="shared" si="9"/>
        <v>0</v>
      </c>
      <c r="O20" s="133">
        <f t="shared" si="2"/>
        <v>0</v>
      </c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</row>
    <row r="21" spans="1:74" s="192" customFormat="1" ht="38.25" x14ac:dyDescent="0.2">
      <c r="A21" s="190" t="s">
        <v>399</v>
      </c>
      <c r="B21" s="131" t="s">
        <v>1353</v>
      </c>
      <c r="C21" s="120">
        <f>+C14*0%</f>
        <v>0</v>
      </c>
      <c r="D21" s="120">
        <f t="shared" ref="D21:N21" si="10">+D14*0%</f>
        <v>0</v>
      </c>
      <c r="E21" s="120">
        <f t="shared" si="10"/>
        <v>0</v>
      </c>
      <c r="F21" s="120">
        <f t="shared" si="10"/>
        <v>0</v>
      </c>
      <c r="G21" s="120">
        <f t="shared" si="10"/>
        <v>0</v>
      </c>
      <c r="H21" s="120">
        <f t="shared" si="10"/>
        <v>0</v>
      </c>
      <c r="I21" s="120">
        <f t="shared" si="10"/>
        <v>0</v>
      </c>
      <c r="J21" s="120">
        <f t="shared" si="10"/>
        <v>0</v>
      </c>
      <c r="K21" s="120">
        <f t="shared" si="10"/>
        <v>0</v>
      </c>
      <c r="L21" s="120">
        <f t="shared" si="10"/>
        <v>0</v>
      </c>
      <c r="M21" s="120">
        <f t="shared" si="10"/>
        <v>0</v>
      </c>
      <c r="N21" s="120">
        <f t="shared" si="10"/>
        <v>0</v>
      </c>
      <c r="O21" s="133">
        <f t="shared" si="2"/>
        <v>0</v>
      </c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</row>
    <row r="22" spans="1:74" s="128" customFormat="1" ht="25.5" x14ac:dyDescent="0.2">
      <c r="A22" s="187" t="s">
        <v>400</v>
      </c>
      <c r="B22" s="193" t="s">
        <v>401</v>
      </c>
      <c r="C22" s="119">
        <f>SUM(C23:C25)</f>
        <v>0</v>
      </c>
      <c r="D22" s="119">
        <f t="shared" ref="D22:N22" si="11">SUM(D23:D25)</f>
        <v>0</v>
      </c>
      <c r="E22" s="119">
        <f t="shared" si="11"/>
        <v>0</v>
      </c>
      <c r="F22" s="119">
        <f t="shared" si="11"/>
        <v>0</v>
      </c>
      <c r="G22" s="119">
        <f t="shared" si="11"/>
        <v>0</v>
      </c>
      <c r="H22" s="119">
        <f t="shared" si="11"/>
        <v>0</v>
      </c>
      <c r="I22" s="119">
        <f t="shared" si="11"/>
        <v>0</v>
      </c>
      <c r="J22" s="119">
        <f t="shared" si="11"/>
        <v>0</v>
      </c>
      <c r="K22" s="119">
        <f t="shared" si="11"/>
        <v>0</v>
      </c>
      <c r="L22" s="119">
        <f t="shared" si="11"/>
        <v>0</v>
      </c>
      <c r="M22" s="119">
        <f t="shared" si="11"/>
        <v>0</v>
      </c>
      <c r="N22" s="119">
        <f t="shared" si="11"/>
        <v>0</v>
      </c>
      <c r="O22" s="133">
        <f t="shared" si="2"/>
        <v>0</v>
      </c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</row>
    <row r="23" spans="1:74" s="192" customFormat="1" x14ac:dyDescent="0.2">
      <c r="A23" s="190" t="s">
        <v>402</v>
      </c>
      <c r="B23" s="131" t="s">
        <v>403</v>
      </c>
      <c r="C23" s="120">
        <f>+C14*0.08%</f>
        <v>0</v>
      </c>
      <c r="D23" s="120">
        <f t="shared" ref="D23:N23" si="12">+D14*0.08%</f>
        <v>0</v>
      </c>
      <c r="E23" s="120">
        <f t="shared" si="12"/>
        <v>0</v>
      </c>
      <c r="F23" s="120">
        <f t="shared" si="12"/>
        <v>0</v>
      </c>
      <c r="G23" s="120">
        <f t="shared" si="12"/>
        <v>0</v>
      </c>
      <c r="H23" s="120">
        <f t="shared" si="12"/>
        <v>0</v>
      </c>
      <c r="I23" s="120">
        <f t="shared" si="12"/>
        <v>0</v>
      </c>
      <c r="J23" s="120">
        <f t="shared" si="12"/>
        <v>0</v>
      </c>
      <c r="K23" s="120">
        <f t="shared" si="12"/>
        <v>0</v>
      </c>
      <c r="L23" s="120">
        <f t="shared" si="12"/>
        <v>0</v>
      </c>
      <c r="M23" s="120">
        <f t="shared" si="12"/>
        <v>0</v>
      </c>
      <c r="N23" s="120">
        <f t="shared" si="12"/>
        <v>0</v>
      </c>
      <c r="O23" s="133">
        <f t="shared" si="2"/>
        <v>0</v>
      </c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</row>
    <row r="24" spans="1:74" s="192" customFormat="1" ht="25.5" x14ac:dyDescent="0.2">
      <c r="A24" s="190" t="s">
        <v>404</v>
      </c>
      <c r="B24" s="131" t="s">
        <v>405</v>
      </c>
      <c r="C24" s="120">
        <f>+C14*1.43856%</f>
        <v>0</v>
      </c>
      <c r="D24" s="120">
        <f t="shared" ref="D24:N24" si="13">+D14*1.43856%</f>
        <v>0</v>
      </c>
      <c r="E24" s="120">
        <f t="shared" si="13"/>
        <v>0</v>
      </c>
      <c r="F24" s="120">
        <f t="shared" si="13"/>
        <v>0</v>
      </c>
      <c r="G24" s="120">
        <f t="shared" si="13"/>
        <v>0</v>
      </c>
      <c r="H24" s="120">
        <f t="shared" si="13"/>
        <v>0</v>
      </c>
      <c r="I24" s="120">
        <f t="shared" si="13"/>
        <v>0</v>
      </c>
      <c r="J24" s="120">
        <f t="shared" si="13"/>
        <v>0</v>
      </c>
      <c r="K24" s="120">
        <f t="shared" si="13"/>
        <v>0</v>
      </c>
      <c r="L24" s="120">
        <f t="shared" si="13"/>
        <v>0</v>
      </c>
      <c r="M24" s="120">
        <f t="shared" si="13"/>
        <v>0</v>
      </c>
      <c r="N24" s="120">
        <f t="shared" si="13"/>
        <v>0</v>
      </c>
      <c r="O24" s="133">
        <f t="shared" si="2"/>
        <v>0</v>
      </c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</row>
    <row r="25" spans="1:74" s="192" customFormat="1" ht="38.25" x14ac:dyDescent="0.2">
      <c r="A25" s="190" t="s">
        <v>406</v>
      </c>
      <c r="B25" s="195" t="s">
        <v>407</v>
      </c>
      <c r="C25" s="120">
        <f>+C14*0.7048944%</f>
        <v>0</v>
      </c>
      <c r="D25" s="120">
        <f t="shared" ref="D25:N25" si="14">+D14*0.7048944%</f>
        <v>0</v>
      </c>
      <c r="E25" s="120">
        <f t="shared" si="14"/>
        <v>0</v>
      </c>
      <c r="F25" s="120">
        <f t="shared" si="14"/>
        <v>0</v>
      </c>
      <c r="G25" s="120">
        <f t="shared" si="14"/>
        <v>0</v>
      </c>
      <c r="H25" s="120">
        <f t="shared" si="14"/>
        <v>0</v>
      </c>
      <c r="I25" s="120">
        <f t="shared" si="14"/>
        <v>0</v>
      </c>
      <c r="J25" s="120">
        <f t="shared" si="14"/>
        <v>0</v>
      </c>
      <c r="K25" s="120">
        <f t="shared" si="14"/>
        <v>0</v>
      </c>
      <c r="L25" s="120">
        <f t="shared" si="14"/>
        <v>0</v>
      </c>
      <c r="M25" s="120">
        <f t="shared" si="14"/>
        <v>0</v>
      </c>
      <c r="N25" s="120">
        <f t="shared" si="14"/>
        <v>0</v>
      </c>
      <c r="O25" s="133">
        <f t="shared" si="2"/>
        <v>0</v>
      </c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</row>
    <row r="26" spans="1:74" s="128" customFormat="1" ht="25.5" x14ac:dyDescent="0.2">
      <c r="A26" s="187" t="s">
        <v>201</v>
      </c>
      <c r="B26" s="188" t="s">
        <v>408</v>
      </c>
      <c r="C26" s="119">
        <f>+C27+C43</f>
        <v>0</v>
      </c>
      <c r="D26" s="119">
        <f t="shared" ref="D26:N26" si="15">+D27+D43</f>
        <v>0</v>
      </c>
      <c r="E26" s="119">
        <f t="shared" si="15"/>
        <v>0</v>
      </c>
      <c r="F26" s="119">
        <f t="shared" si="15"/>
        <v>0</v>
      </c>
      <c r="G26" s="119">
        <f t="shared" si="15"/>
        <v>0</v>
      </c>
      <c r="H26" s="119">
        <f t="shared" si="15"/>
        <v>0</v>
      </c>
      <c r="I26" s="119">
        <f t="shared" si="15"/>
        <v>0</v>
      </c>
      <c r="J26" s="119">
        <f t="shared" si="15"/>
        <v>0</v>
      </c>
      <c r="K26" s="119">
        <f t="shared" si="15"/>
        <v>0</v>
      </c>
      <c r="L26" s="119">
        <f t="shared" si="15"/>
        <v>0</v>
      </c>
      <c r="M26" s="119">
        <f t="shared" si="15"/>
        <v>0</v>
      </c>
      <c r="N26" s="119">
        <f t="shared" si="15"/>
        <v>0</v>
      </c>
      <c r="O26" s="133">
        <f t="shared" si="2"/>
        <v>0</v>
      </c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</row>
    <row r="27" spans="1:74" s="128" customFormat="1" x14ac:dyDescent="0.2">
      <c r="A27" s="187" t="s">
        <v>203</v>
      </c>
      <c r="B27" s="188" t="s">
        <v>93</v>
      </c>
      <c r="C27" s="119">
        <f t="shared" ref="C27:N27" si="16">+C28</f>
        <v>0</v>
      </c>
      <c r="D27" s="119">
        <f t="shared" si="16"/>
        <v>0</v>
      </c>
      <c r="E27" s="119">
        <f t="shared" si="16"/>
        <v>0</v>
      </c>
      <c r="F27" s="119">
        <f t="shared" si="16"/>
        <v>0</v>
      </c>
      <c r="G27" s="119">
        <f t="shared" si="16"/>
        <v>0</v>
      </c>
      <c r="H27" s="119">
        <f t="shared" si="16"/>
        <v>0</v>
      </c>
      <c r="I27" s="119">
        <f t="shared" si="16"/>
        <v>0</v>
      </c>
      <c r="J27" s="119">
        <f t="shared" si="16"/>
        <v>0</v>
      </c>
      <c r="K27" s="119">
        <f t="shared" si="16"/>
        <v>0</v>
      </c>
      <c r="L27" s="119">
        <f t="shared" si="16"/>
        <v>0</v>
      </c>
      <c r="M27" s="119">
        <f t="shared" si="16"/>
        <v>0</v>
      </c>
      <c r="N27" s="119">
        <f t="shared" si="16"/>
        <v>0</v>
      </c>
      <c r="O27" s="133">
        <f t="shared" si="2"/>
        <v>0</v>
      </c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</row>
    <row r="28" spans="1:74" s="128" customFormat="1" ht="25.5" x14ac:dyDescent="0.2">
      <c r="A28" s="187" t="s">
        <v>409</v>
      </c>
      <c r="B28" s="188" t="s">
        <v>410</v>
      </c>
      <c r="C28" s="119">
        <f>+C29+C36</f>
        <v>0</v>
      </c>
      <c r="D28" s="119">
        <f t="shared" ref="D28:N28" si="17">+D29+D36</f>
        <v>0</v>
      </c>
      <c r="E28" s="119">
        <f t="shared" si="17"/>
        <v>0</v>
      </c>
      <c r="F28" s="119">
        <f t="shared" si="17"/>
        <v>0</v>
      </c>
      <c r="G28" s="119">
        <f t="shared" si="17"/>
        <v>0</v>
      </c>
      <c r="H28" s="119">
        <f t="shared" si="17"/>
        <v>0</v>
      </c>
      <c r="I28" s="119">
        <f t="shared" si="17"/>
        <v>0</v>
      </c>
      <c r="J28" s="119">
        <f t="shared" si="17"/>
        <v>0</v>
      </c>
      <c r="K28" s="119">
        <f t="shared" si="17"/>
        <v>0</v>
      </c>
      <c r="L28" s="119">
        <f t="shared" si="17"/>
        <v>0</v>
      </c>
      <c r="M28" s="119">
        <f t="shared" si="17"/>
        <v>0</v>
      </c>
      <c r="N28" s="119">
        <f t="shared" si="17"/>
        <v>0</v>
      </c>
      <c r="O28" s="133">
        <f t="shared" si="2"/>
        <v>0</v>
      </c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</row>
    <row r="29" spans="1:74" s="128" customFormat="1" ht="38.25" x14ac:dyDescent="0.2">
      <c r="A29" s="187" t="s">
        <v>411</v>
      </c>
      <c r="B29" s="193" t="s">
        <v>412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33">
        <f t="shared" si="2"/>
        <v>0</v>
      </c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</row>
    <row r="30" spans="1:74" s="192" customFormat="1" ht="38.25" x14ac:dyDescent="0.2">
      <c r="A30" s="190" t="s">
        <v>413</v>
      </c>
      <c r="B30" s="195" t="s">
        <v>414</v>
      </c>
      <c r="C30" s="120">
        <f>+C29*87.230682%</f>
        <v>0</v>
      </c>
      <c r="D30" s="120">
        <f t="shared" ref="D30:N30" si="18">+D29*87.230682%</f>
        <v>0</v>
      </c>
      <c r="E30" s="120">
        <f t="shared" si="18"/>
        <v>0</v>
      </c>
      <c r="F30" s="120">
        <f t="shared" si="18"/>
        <v>0</v>
      </c>
      <c r="G30" s="120">
        <f t="shared" si="18"/>
        <v>0</v>
      </c>
      <c r="H30" s="120">
        <f t="shared" si="18"/>
        <v>0</v>
      </c>
      <c r="I30" s="120">
        <f t="shared" si="18"/>
        <v>0</v>
      </c>
      <c r="J30" s="120">
        <f t="shared" si="18"/>
        <v>0</v>
      </c>
      <c r="K30" s="120">
        <f t="shared" si="18"/>
        <v>0</v>
      </c>
      <c r="L30" s="120">
        <f t="shared" si="18"/>
        <v>0</v>
      </c>
      <c r="M30" s="120">
        <f t="shared" si="18"/>
        <v>0</v>
      </c>
      <c r="N30" s="120">
        <f t="shared" si="18"/>
        <v>0</v>
      </c>
      <c r="O30" s="133">
        <f t="shared" si="2"/>
        <v>0</v>
      </c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</row>
    <row r="31" spans="1:74" s="192" customFormat="1" ht="25.5" x14ac:dyDescent="0.2">
      <c r="A31" s="190" t="s">
        <v>415</v>
      </c>
      <c r="B31" s="195" t="s">
        <v>416</v>
      </c>
      <c r="C31" s="120">
        <f>+C29*0.1%</f>
        <v>0</v>
      </c>
      <c r="D31" s="120">
        <f t="shared" ref="D31:N31" si="19">+D29*0.1%</f>
        <v>0</v>
      </c>
      <c r="E31" s="120">
        <f t="shared" si="19"/>
        <v>0</v>
      </c>
      <c r="F31" s="120">
        <f t="shared" si="19"/>
        <v>0</v>
      </c>
      <c r="G31" s="120">
        <f t="shared" si="19"/>
        <v>0</v>
      </c>
      <c r="H31" s="120">
        <f t="shared" si="19"/>
        <v>0</v>
      </c>
      <c r="I31" s="120">
        <f t="shared" si="19"/>
        <v>0</v>
      </c>
      <c r="J31" s="120">
        <f t="shared" si="19"/>
        <v>0</v>
      </c>
      <c r="K31" s="120">
        <f t="shared" si="19"/>
        <v>0</v>
      </c>
      <c r="L31" s="120">
        <f t="shared" si="19"/>
        <v>0</v>
      </c>
      <c r="M31" s="120">
        <f t="shared" si="19"/>
        <v>0</v>
      </c>
      <c r="N31" s="120">
        <f t="shared" si="19"/>
        <v>0</v>
      </c>
      <c r="O31" s="133">
        <f t="shared" si="2"/>
        <v>0</v>
      </c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</row>
    <row r="32" spans="1:74" s="192" customFormat="1" ht="25.5" x14ac:dyDescent="0.2">
      <c r="A32" s="190" t="s">
        <v>417</v>
      </c>
      <c r="B32" s="195" t="s">
        <v>418</v>
      </c>
      <c r="C32" s="120">
        <f>+C29*9.99%</f>
        <v>0</v>
      </c>
      <c r="D32" s="120">
        <f t="shared" ref="D32:N32" si="20">+D29*9.99%</f>
        <v>0</v>
      </c>
      <c r="E32" s="120">
        <f t="shared" si="20"/>
        <v>0</v>
      </c>
      <c r="F32" s="120">
        <f t="shared" si="20"/>
        <v>0</v>
      </c>
      <c r="G32" s="120">
        <f t="shared" si="20"/>
        <v>0</v>
      </c>
      <c r="H32" s="120">
        <f t="shared" si="20"/>
        <v>0</v>
      </c>
      <c r="I32" s="120">
        <f t="shared" si="20"/>
        <v>0</v>
      </c>
      <c r="J32" s="120">
        <f t="shared" si="20"/>
        <v>0</v>
      </c>
      <c r="K32" s="120">
        <f t="shared" si="20"/>
        <v>0</v>
      </c>
      <c r="L32" s="120">
        <f t="shared" si="20"/>
        <v>0</v>
      </c>
      <c r="M32" s="120">
        <f t="shared" si="20"/>
        <v>0</v>
      </c>
      <c r="N32" s="120">
        <f t="shared" si="20"/>
        <v>0</v>
      </c>
      <c r="O32" s="133">
        <f t="shared" si="2"/>
        <v>0</v>
      </c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</row>
    <row r="33" spans="1:74" s="192" customFormat="1" ht="51" x14ac:dyDescent="0.2">
      <c r="A33" s="190" t="s">
        <v>419</v>
      </c>
      <c r="B33" s="195" t="s">
        <v>1354</v>
      </c>
      <c r="C33" s="120">
        <f>+C29*0%</f>
        <v>0</v>
      </c>
      <c r="D33" s="120">
        <f t="shared" ref="D33:N33" si="21">+D29*0%</f>
        <v>0</v>
      </c>
      <c r="E33" s="120">
        <f t="shared" si="21"/>
        <v>0</v>
      </c>
      <c r="F33" s="120">
        <f t="shared" si="21"/>
        <v>0</v>
      </c>
      <c r="G33" s="120">
        <f t="shared" si="21"/>
        <v>0</v>
      </c>
      <c r="H33" s="120">
        <f t="shared" si="21"/>
        <v>0</v>
      </c>
      <c r="I33" s="120">
        <f t="shared" si="21"/>
        <v>0</v>
      </c>
      <c r="J33" s="120">
        <f t="shared" si="21"/>
        <v>0</v>
      </c>
      <c r="K33" s="120">
        <f t="shared" si="21"/>
        <v>0</v>
      </c>
      <c r="L33" s="120">
        <f t="shared" si="21"/>
        <v>0</v>
      </c>
      <c r="M33" s="120">
        <f t="shared" si="21"/>
        <v>0</v>
      </c>
      <c r="N33" s="120">
        <f t="shared" si="21"/>
        <v>0</v>
      </c>
      <c r="O33" s="133">
        <f t="shared" si="2"/>
        <v>0</v>
      </c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</row>
    <row r="34" spans="1:74" s="192" customFormat="1" ht="25.5" x14ac:dyDescent="0.2">
      <c r="A34" s="190" t="s">
        <v>420</v>
      </c>
      <c r="B34" s="195" t="s">
        <v>421</v>
      </c>
      <c r="C34" s="120">
        <f>+C29*1.7982%</f>
        <v>0</v>
      </c>
      <c r="D34" s="120">
        <f t="shared" ref="D34:N34" si="22">+D29*1.7982%</f>
        <v>0</v>
      </c>
      <c r="E34" s="120">
        <f t="shared" si="22"/>
        <v>0</v>
      </c>
      <c r="F34" s="120">
        <f t="shared" si="22"/>
        <v>0</v>
      </c>
      <c r="G34" s="120">
        <f t="shared" si="22"/>
        <v>0</v>
      </c>
      <c r="H34" s="120">
        <f t="shared" si="22"/>
        <v>0</v>
      </c>
      <c r="I34" s="120">
        <f t="shared" si="22"/>
        <v>0</v>
      </c>
      <c r="J34" s="120">
        <f t="shared" si="22"/>
        <v>0</v>
      </c>
      <c r="K34" s="120">
        <f t="shared" si="22"/>
        <v>0</v>
      </c>
      <c r="L34" s="120">
        <f t="shared" si="22"/>
        <v>0</v>
      </c>
      <c r="M34" s="120">
        <f t="shared" si="22"/>
        <v>0</v>
      </c>
      <c r="N34" s="120">
        <f t="shared" si="22"/>
        <v>0</v>
      </c>
      <c r="O34" s="133">
        <f t="shared" si="2"/>
        <v>0</v>
      </c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</row>
    <row r="35" spans="1:74" s="192" customFormat="1" ht="38.25" x14ac:dyDescent="0.2">
      <c r="A35" s="190" t="s">
        <v>422</v>
      </c>
      <c r="B35" s="195" t="s">
        <v>423</v>
      </c>
      <c r="C35" s="120">
        <f>+C29*0.881118%</f>
        <v>0</v>
      </c>
      <c r="D35" s="120">
        <f t="shared" ref="D35:N35" si="23">+D29*0.881118%</f>
        <v>0</v>
      </c>
      <c r="E35" s="120">
        <f t="shared" si="23"/>
        <v>0</v>
      </c>
      <c r="F35" s="120">
        <f t="shared" si="23"/>
        <v>0</v>
      </c>
      <c r="G35" s="120">
        <f t="shared" si="23"/>
        <v>0</v>
      </c>
      <c r="H35" s="120">
        <f t="shared" si="23"/>
        <v>0</v>
      </c>
      <c r="I35" s="120">
        <f t="shared" si="23"/>
        <v>0</v>
      </c>
      <c r="J35" s="120">
        <f t="shared" si="23"/>
        <v>0</v>
      </c>
      <c r="K35" s="120">
        <f t="shared" si="23"/>
        <v>0</v>
      </c>
      <c r="L35" s="120">
        <f t="shared" si="23"/>
        <v>0</v>
      </c>
      <c r="M35" s="120">
        <f t="shared" si="23"/>
        <v>0</v>
      </c>
      <c r="N35" s="120">
        <f t="shared" si="23"/>
        <v>0</v>
      </c>
      <c r="O35" s="133">
        <f t="shared" si="2"/>
        <v>0</v>
      </c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</row>
    <row r="36" spans="1:74" s="128" customFormat="1" ht="25.5" x14ac:dyDescent="0.2">
      <c r="A36" s="187" t="s">
        <v>424</v>
      </c>
      <c r="B36" s="193" t="s">
        <v>425</v>
      </c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33">
        <f t="shared" si="2"/>
        <v>0</v>
      </c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</row>
    <row r="37" spans="1:74" s="192" customFormat="1" ht="38.25" x14ac:dyDescent="0.2">
      <c r="A37" s="187" t="s">
        <v>426</v>
      </c>
      <c r="B37" s="193" t="s">
        <v>427</v>
      </c>
      <c r="C37" s="120">
        <f>+C36*87.230682%</f>
        <v>0</v>
      </c>
      <c r="D37" s="120">
        <f t="shared" ref="D37:N37" si="24">+D36*87.230682%</f>
        <v>0</v>
      </c>
      <c r="E37" s="120">
        <f t="shared" si="24"/>
        <v>0</v>
      </c>
      <c r="F37" s="120">
        <f t="shared" si="24"/>
        <v>0</v>
      </c>
      <c r="G37" s="120">
        <f t="shared" si="24"/>
        <v>0</v>
      </c>
      <c r="H37" s="120">
        <f t="shared" si="24"/>
        <v>0</v>
      </c>
      <c r="I37" s="120">
        <f t="shared" si="24"/>
        <v>0</v>
      </c>
      <c r="J37" s="120">
        <f t="shared" si="24"/>
        <v>0</v>
      </c>
      <c r="K37" s="120">
        <f t="shared" si="24"/>
        <v>0</v>
      </c>
      <c r="L37" s="120">
        <f t="shared" si="24"/>
        <v>0</v>
      </c>
      <c r="M37" s="120">
        <f t="shared" si="24"/>
        <v>0</v>
      </c>
      <c r="N37" s="120">
        <f t="shared" si="24"/>
        <v>0</v>
      </c>
      <c r="O37" s="133">
        <f t="shared" si="2"/>
        <v>0</v>
      </c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</row>
    <row r="38" spans="1:74" s="192" customFormat="1" ht="25.5" x14ac:dyDescent="0.2">
      <c r="A38" s="187" t="s">
        <v>428</v>
      </c>
      <c r="B38" s="188" t="s">
        <v>429</v>
      </c>
      <c r="C38" s="120">
        <f>+C36*0.1%</f>
        <v>0</v>
      </c>
      <c r="D38" s="120">
        <f t="shared" ref="D38:N38" si="25">+D36*0.1%</f>
        <v>0</v>
      </c>
      <c r="E38" s="120">
        <f t="shared" si="25"/>
        <v>0</v>
      </c>
      <c r="F38" s="120">
        <f t="shared" si="25"/>
        <v>0</v>
      </c>
      <c r="G38" s="120">
        <f t="shared" si="25"/>
        <v>0</v>
      </c>
      <c r="H38" s="120">
        <f t="shared" si="25"/>
        <v>0</v>
      </c>
      <c r="I38" s="120">
        <f t="shared" si="25"/>
        <v>0</v>
      </c>
      <c r="J38" s="120">
        <f t="shared" si="25"/>
        <v>0</v>
      </c>
      <c r="K38" s="120">
        <f t="shared" si="25"/>
        <v>0</v>
      </c>
      <c r="L38" s="120">
        <f t="shared" si="25"/>
        <v>0</v>
      </c>
      <c r="M38" s="120">
        <f t="shared" si="25"/>
        <v>0</v>
      </c>
      <c r="N38" s="120">
        <f t="shared" si="25"/>
        <v>0</v>
      </c>
      <c r="O38" s="133">
        <f t="shared" si="2"/>
        <v>0</v>
      </c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</row>
    <row r="39" spans="1:74" s="192" customFormat="1" ht="25.5" x14ac:dyDescent="0.2">
      <c r="A39" s="190" t="s">
        <v>430</v>
      </c>
      <c r="B39" s="131" t="s">
        <v>431</v>
      </c>
      <c r="C39" s="120">
        <f>+C36*9.99%</f>
        <v>0</v>
      </c>
      <c r="D39" s="120">
        <f t="shared" ref="D39:N39" si="26">+D36*9.99%</f>
        <v>0</v>
      </c>
      <c r="E39" s="120">
        <f t="shared" si="26"/>
        <v>0</v>
      </c>
      <c r="F39" s="120">
        <f t="shared" si="26"/>
        <v>0</v>
      </c>
      <c r="G39" s="120">
        <f t="shared" si="26"/>
        <v>0</v>
      </c>
      <c r="H39" s="120">
        <f t="shared" si="26"/>
        <v>0</v>
      </c>
      <c r="I39" s="120">
        <f t="shared" si="26"/>
        <v>0</v>
      </c>
      <c r="J39" s="120">
        <f t="shared" si="26"/>
        <v>0</v>
      </c>
      <c r="K39" s="120">
        <f t="shared" si="26"/>
        <v>0</v>
      </c>
      <c r="L39" s="120">
        <f t="shared" si="26"/>
        <v>0</v>
      </c>
      <c r="M39" s="120">
        <f t="shared" si="26"/>
        <v>0</v>
      </c>
      <c r="N39" s="120">
        <f t="shared" si="26"/>
        <v>0</v>
      </c>
      <c r="O39" s="133">
        <f t="shared" si="2"/>
        <v>0</v>
      </c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</row>
    <row r="40" spans="1:74" s="192" customFormat="1" ht="51" x14ac:dyDescent="0.2">
      <c r="A40" s="190" t="s">
        <v>432</v>
      </c>
      <c r="B40" s="194" t="s">
        <v>1355</v>
      </c>
      <c r="C40" s="120">
        <f>+C36*0%</f>
        <v>0</v>
      </c>
      <c r="D40" s="120">
        <f t="shared" ref="D40:N40" si="27">+D36*0%</f>
        <v>0</v>
      </c>
      <c r="E40" s="120">
        <f t="shared" si="27"/>
        <v>0</v>
      </c>
      <c r="F40" s="120">
        <f t="shared" si="27"/>
        <v>0</v>
      </c>
      <c r="G40" s="120">
        <f t="shared" si="27"/>
        <v>0</v>
      </c>
      <c r="H40" s="120">
        <f t="shared" si="27"/>
        <v>0</v>
      </c>
      <c r="I40" s="120">
        <f t="shared" si="27"/>
        <v>0</v>
      </c>
      <c r="J40" s="120">
        <f t="shared" si="27"/>
        <v>0</v>
      </c>
      <c r="K40" s="120">
        <f t="shared" si="27"/>
        <v>0</v>
      </c>
      <c r="L40" s="120">
        <f t="shared" si="27"/>
        <v>0</v>
      </c>
      <c r="M40" s="120">
        <f t="shared" si="27"/>
        <v>0</v>
      </c>
      <c r="N40" s="120">
        <f t="shared" si="27"/>
        <v>0</v>
      </c>
      <c r="O40" s="133">
        <f t="shared" si="2"/>
        <v>0</v>
      </c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</row>
    <row r="41" spans="1:74" s="192" customFormat="1" ht="25.5" x14ac:dyDescent="0.2">
      <c r="A41" s="190" t="s">
        <v>433</v>
      </c>
      <c r="B41" s="131" t="s">
        <v>434</v>
      </c>
      <c r="C41" s="120">
        <f>+C36*1.7982%</f>
        <v>0</v>
      </c>
      <c r="D41" s="120">
        <f t="shared" ref="D41:N41" si="28">+D36*1.7982%</f>
        <v>0</v>
      </c>
      <c r="E41" s="120">
        <f t="shared" si="28"/>
        <v>0</v>
      </c>
      <c r="F41" s="120">
        <f t="shared" si="28"/>
        <v>0</v>
      </c>
      <c r="G41" s="120">
        <f t="shared" si="28"/>
        <v>0</v>
      </c>
      <c r="H41" s="120">
        <f t="shared" si="28"/>
        <v>0</v>
      </c>
      <c r="I41" s="120">
        <f t="shared" si="28"/>
        <v>0</v>
      </c>
      <c r="J41" s="120">
        <f t="shared" si="28"/>
        <v>0</v>
      </c>
      <c r="K41" s="120">
        <f t="shared" si="28"/>
        <v>0</v>
      </c>
      <c r="L41" s="120">
        <f t="shared" si="28"/>
        <v>0</v>
      </c>
      <c r="M41" s="120">
        <f t="shared" si="28"/>
        <v>0</v>
      </c>
      <c r="N41" s="120">
        <f t="shared" si="28"/>
        <v>0</v>
      </c>
      <c r="O41" s="133">
        <f t="shared" si="2"/>
        <v>0</v>
      </c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</row>
    <row r="42" spans="1:74" s="192" customFormat="1" ht="51" x14ac:dyDescent="0.2">
      <c r="A42" s="190" t="s">
        <v>435</v>
      </c>
      <c r="B42" s="131" t="s">
        <v>436</v>
      </c>
      <c r="C42" s="120">
        <f>+C36*0.881118%</f>
        <v>0</v>
      </c>
      <c r="D42" s="120">
        <f t="shared" ref="D42:N42" si="29">+D36*0.881118%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33">
        <f t="shared" si="2"/>
        <v>0</v>
      </c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</row>
    <row r="43" spans="1:74" s="128" customFormat="1" ht="25.5" x14ac:dyDescent="0.2">
      <c r="A43" s="187" t="s">
        <v>437</v>
      </c>
      <c r="B43" s="193" t="s">
        <v>438</v>
      </c>
      <c r="C43" s="119">
        <f t="shared" ref="C43:N43" si="30">+C44</f>
        <v>0</v>
      </c>
      <c r="D43" s="119">
        <f t="shared" si="30"/>
        <v>0</v>
      </c>
      <c r="E43" s="119">
        <f t="shared" si="30"/>
        <v>0</v>
      </c>
      <c r="F43" s="119">
        <f t="shared" si="30"/>
        <v>0</v>
      </c>
      <c r="G43" s="119">
        <f t="shared" si="30"/>
        <v>0</v>
      </c>
      <c r="H43" s="119">
        <f t="shared" si="30"/>
        <v>0</v>
      </c>
      <c r="I43" s="119">
        <f t="shared" si="30"/>
        <v>0</v>
      </c>
      <c r="J43" s="119">
        <f t="shared" si="30"/>
        <v>0</v>
      </c>
      <c r="K43" s="119">
        <f t="shared" si="30"/>
        <v>0</v>
      </c>
      <c r="L43" s="119">
        <f t="shared" si="30"/>
        <v>0</v>
      </c>
      <c r="M43" s="119">
        <f t="shared" si="30"/>
        <v>0</v>
      </c>
      <c r="N43" s="119">
        <f t="shared" si="30"/>
        <v>0</v>
      </c>
      <c r="O43" s="133">
        <f t="shared" si="2"/>
        <v>0</v>
      </c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</row>
    <row r="44" spans="1:74" s="128" customFormat="1" ht="38.25" x14ac:dyDescent="0.2">
      <c r="A44" s="187" t="s">
        <v>439</v>
      </c>
      <c r="B44" s="193" t="s">
        <v>440</v>
      </c>
      <c r="C44" s="119">
        <f>+C45+C52</f>
        <v>0</v>
      </c>
      <c r="D44" s="119">
        <f t="shared" ref="D44:N44" si="31">+D45+D52</f>
        <v>0</v>
      </c>
      <c r="E44" s="119">
        <f t="shared" si="31"/>
        <v>0</v>
      </c>
      <c r="F44" s="119">
        <f t="shared" si="31"/>
        <v>0</v>
      </c>
      <c r="G44" s="119">
        <f t="shared" si="31"/>
        <v>0</v>
      </c>
      <c r="H44" s="119">
        <f t="shared" si="31"/>
        <v>0</v>
      </c>
      <c r="I44" s="119">
        <f t="shared" si="31"/>
        <v>0</v>
      </c>
      <c r="J44" s="119">
        <f t="shared" si="31"/>
        <v>0</v>
      </c>
      <c r="K44" s="119">
        <f t="shared" si="31"/>
        <v>0</v>
      </c>
      <c r="L44" s="119">
        <f t="shared" si="31"/>
        <v>0</v>
      </c>
      <c r="M44" s="119">
        <f t="shared" si="31"/>
        <v>0</v>
      </c>
      <c r="N44" s="119">
        <f t="shared" si="31"/>
        <v>0</v>
      </c>
      <c r="O44" s="133">
        <f t="shared" si="2"/>
        <v>0</v>
      </c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</row>
    <row r="45" spans="1:74" s="128" customFormat="1" ht="38.25" x14ac:dyDescent="0.2">
      <c r="A45" s="187" t="s">
        <v>441</v>
      </c>
      <c r="B45" s="188" t="s">
        <v>442</v>
      </c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33">
        <f t="shared" si="2"/>
        <v>0</v>
      </c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</row>
    <row r="46" spans="1:74" s="192" customFormat="1" ht="38.25" x14ac:dyDescent="0.2">
      <c r="A46" s="190" t="s">
        <v>443</v>
      </c>
      <c r="B46" s="195" t="s">
        <v>444</v>
      </c>
      <c r="C46" s="120">
        <f>+C45*87.230682%</f>
        <v>0</v>
      </c>
      <c r="D46" s="120">
        <f t="shared" ref="D46:N46" si="32">+D45*87.230682%</f>
        <v>0</v>
      </c>
      <c r="E46" s="120">
        <f t="shared" si="32"/>
        <v>0</v>
      </c>
      <c r="F46" s="120">
        <f t="shared" si="32"/>
        <v>0</v>
      </c>
      <c r="G46" s="120">
        <f t="shared" si="32"/>
        <v>0</v>
      </c>
      <c r="H46" s="120">
        <f t="shared" si="32"/>
        <v>0</v>
      </c>
      <c r="I46" s="120">
        <f t="shared" si="32"/>
        <v>0</v>
      </c>
      <c r="J46" s="120">
        <f t="shared" si="32"/>
        <v>0</v>
      </c>
      <c r="K46" s="120">
        <f t="shared" si="32"/>
        <v>0</v>
      </c>
      <c r="L46" s="120">
        <f t="shared" si="32"/>
        <v>0</v>
      </c>
      <c r="M46" s="120">
        <f t="shared" si="32"/>
        <v>0</v>
      </c>
      <c r="N46" s="120">
        <f t="shared" si="32"/>
        <v>0</v>
      </c>
      <c r="O46" s="133">
        <f t="shared" si="2"/>
        <v>0</v>
      </c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</row>
    <row r="47" spans="1:74" s="192" customFormat="1" ht="25.5" x14ac:dyDescent="0.2">
      <c r="A47" s="190" t="s">
        <v>445</v>
      </c>
      <c r="B47" s="195" t="s">
        <v>446</v>
      </c>
      <c r="C47" s="120">
        <f>+C45*0.1%</f>
        <v>0</v>
      </c>
      <c r="D47" s="120">
        <f t="shared" ref="D47:N47" si="33">+D45*0.1%</f>
        <v>0</v>
      </c>
      <c r="E47" s="120">
        <f t="shared" si="33"/>
        <v>0</v>
      </c>
      <c r="F47" s="120">
        <f t="shared" si="33"/>
        <v>0</v>
      </c>
      <c r="G47" s="120">
        <f t="shared" si="33"/>
        <v>0</v>
      </c>
      <c r="H47" s="120">
        <f t="shared" si="33"/>
        <v>0</v>
      </c>
      <c r="I47" s="120">
        <f t="shared" si="33"/>
        <v>0</v>
      </c>
      <c r="J47" s="120">
        <f t="shared" si="33"/>
        <v>0</v>
      </c>
      <c r="K47" s="120">
        <f t="shared" si="33"/>
        <v>0</v>
      </c>
      <c r="L47" s="120">
        <f t="shared" si="33"/>
        <v>0</v>
      </c>
      <c r="M47" s="120">
        <f t="shared" si="33"/>
        <v>0</v>
      </c>
      <c r="N47" s="120">
        <f t="shared" si="33"/>
        <v>0</v>
      </c>
      <c r="O47" s="133">
        <f t="shared" si="2"/>
        <v>0</v>
      </c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</row>
    <row r="48" spans="1:74" s="192" customFormat="1" ht="25.5" x14ac:dyDescent="0.2">
      <c r="A48" s="190" t="s">
        <v>447</v>
      </c>
      <c r="B48" s="195" t="s">
        <v>448</v>
      </c>
      <c r="C48" s="120">
        <f>+C45*9.99%</f>
        <v>0</v>
      </c>
      <c r="D48" s="120">
        <f t="shared" ref="D48:N48" si="34">+D45*9.99%</f>
        <v>0</v>
      </c>
      <c r="E48" s="120">
        <f t="shared" si="34"/>
        <v>0</v>
      </c>
      <c r="F48" s="120">
        <f t="shared" si="34"/>
        <v>0</v>
      </c>
      <c r="G48" s="120">
        <f t="shared" si="34"/>
        <v>0</v>
      </c>
      <c r="H48" s="120">
        <f t="shared" si="34"/>
        <v>0</v>
      </c>
      <c r="I48" s="120">
        <f t="shared" si="34"/>
        <v>0</v>
      </c>
      <c r="J48" s="120">
        <f t="shared" si="34"/>
        <v>0</v>
      </c>
      <c r="K48" s="120">
        <f t="shared" si="34"/>
        <v>0</v>
      </c>
      <c r="L48" s="120">
        <f t="shared" si="34"/>
        <v>0</v>
      </c>
      <c r="M48" s="120">
        <f t="shared" si="34"/>
        <v>0</v>
      </c>
      <c r="N48" s="120">
        <f t="shared" si="34"/>
        <v>0</v>
      </c>
      <c r="O48" s="133">
        <f t="shared" si="2"/>
        <v>0</v>
      </c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</row>
    <row r="49" spans="1:74" s="192" customFormat="1" ht="51" x14ac:dyDescent="0.2">
      <c r="A49" s="190" t="s">
        <v>449</v>
      </c>
      <c r="B49" s="131" t="s">
        <v>1356</v>
      </c>
      <c r="C49" s="120">
        <f>+C45*0%</f>
        <v>0</v>
      </c>
      <c r="D49" s="120">
        <f t="shared" ref="D49:N49" si="35">+D45*0%</f>
        <v>0</v>
      </c>
      <c r="E49" s="120">
        <f t="shared" si="35"/>
        <v>0</v>
      </c>
      <c r="F49" s="120">
        <f t="shared" si="35"/>
        <v>0</v>
      </c>
      <c r="G49" s="120">
        <f t="shared" si="35"/>
        <v>0</v>
      </c>
      <c r="H49" s="120">
        <f t="shared" si="35"/>
        <v>0</v>
      </c>
      <c r="I49" s="120">
        <f t="shared" si="35"/>
        <v>0</v>
      </c>
      <c r="J49" s="120">
        <f t="shared" si="35"/>
        <v>0</v>
      </c>
      <c r="K49" s="120">
        <f t="shared" si="35"/>
        <v>0</v>
      </c>
      <c r="L49" s="120">
        <f t="shared" si="35"/>
        <v>0</v>
      </c>
      <c r="M49" s="120">
        <f t="shared" si="35"/>
        <v>0</v>
      </c>
      <c r="N49" s="120">
        <f t="shared" si="35"/>
        <v>0</v>
      </c>
      <c r="O49" s="133">
        <f t="shared" si="2"/>
        <v>0</v>
      </c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</row>
    <row r="50" spans="1:74" s="192" customFormat="1" ht="38.25" x14ac:dyDescent="0.2">
      <c r="A50" s="190" t="s">
        <v>450</v>
      </c>
      <c r="B50" s="131" t="s">
        <v>451</v>
      </c>
      <c r="C50" s="120">
        <f>+C45*1.7982%</f>
        <v>0</v>
      </c>
      <c r="D50" s="120">
        <f t="shared" ref="D50:N50" si="36">+D45*1.7982%</f>
        <v>0</v>
      </c>
      <c r="E50" s="120">
        <f t="shared" si="36"/>
        <v>0</v>
      </c>
      <c r="F50" s="120">
        <f t="shared" si="36"/>
        <v>0</v>
      </c>
      <c r="G50" s="120">
        <f t="shared" si="36"/>
        <v>0</v>
      </c>
      <c r="H50" s="120">
        <f t="shared" si="36"/>
        <v>0</v>
      </c>
      <c r="I50" s="120">
        <f t="shared" si="36"/>
        <v>0</v>
      </c>
      <c r="J50" s="120">
        <f t="shared" si="36"/>
        <v>0</v>
      </c>
      <c r="K50" s="120">
        <f t="shared" si="36"/>
        <v>0</v>
      </c>
      <c r="L50" s="120">
        <f t="shared" si="36"/>
        <v>0</v>
      </c>
      <c r="M50" s="120">
        <f t="shared" si="36"/>
        <v>0</v>
      </c>
      <c r="N50" s="120">
        <f t="shared" si="36"/>
        <v>0</v>
      </c>
      <c r="O50" s="133">
        <f t="shared" si="2"/>
        <v>0</v>
      </c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</row>
    <row r="51" spans="1:74" s="192" customFormat="1" ht="51" x14ac:dyDescent="0.2">
      <c r="A51" s="190" t="s">
        <v>452</v>
      </c>
      <c r="B51" s="131" t="s">
        <v>453</v>
      </c>
      <c r="C51" s="120">
        <f>+C45*0.881118%</f>
        <v>0</v>
      </c>
      <c r="D51" s="120">
        <f t="shared" ref="D51:N51" si="37">+D45*0.881118%</f>
        <v>0</v>
      </c>
      <c r="E51" s="120">
        <f t="shared" si="37"/>
        <v>0</v>
      </c>
      <c r="F51" s="120">
        <f t="shared" si="37"/>
        <v>0</v>
      </c>
      <c r="G51" s="120">
        <f t="shared" si="37"/>
        <v>0</v>
      </c>
      <c r="H51" s="120">
        <f t="shared" si="37"/>
        <v>0</v>
      </c>
      <c r="I51" s="120">
        <f t="shared" si="37"/>
        <v>0</v>
      </c>
      <c r="J51" s="120">
        <f t="shared" si="37"/>
        <v>0</v>
      </c>
      <c r="K51" s="120">
        <f t="shared" si="37"/>
        <v>0</v>
      </c>
      <c r="L51" s="120">
        <f t="shared" si="37"/>
        <v>0</v>
      </c>
      <c r="M51" s="120">
        <f t="shared" si="37"/>
        <v>0</v>
      </c>
      <c r="N51" s="120">
        <f t="shared" si="37"/>
        <v>0</v>
      </c>
      <c r="O51" s="133">
        <f t="shared" si="2"/>
        <v>0</v>
      </c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</row>
    <row r="52" spans="1:74" s="128" customFormat="1" ht="51" x14ac:dyDescent="0.2">
      <c r="A52" s="187" t="s">
        <v>454</v>
      </c>
      <c r="B52" s="189" t="s">
        <v>455</v>
      </c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33">
        <f t="shared" si="2"/>
        <v>0</v>
      </c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</row>
    <row r="53" spans="1:74" s="192" customFormat="1" ht="38.25" x14ac:dyDescent="0.2">
      <c r="A53" s="190" t="s">
        <v>456</v>
      </c>
      <c r="B53" s="131" t="s">
        <v>457</v>
      </c>
      <c r="C53" s="120">
        <f>+C52*87.230682%</f>
        <v>0</v>
      </c>
      <c r="D53" s="120">
        <f t="shared" ref="D53:N53" si="38">+D52*87.230682%</f>
        <v>0</v>
      </c>
      <c r="E53" s="120">
        <f t="shared" si="38"/>
        <v>0</v>
      </c>
      <c r="F53" s="120">
        <f t="shared" si="38"/>
        <v>0</v>
      </c>
      <c r="G53" s="120">
        <f t="shared" si="38"/>
        <v>0</v>
      </c>
      <c r="H53" s="120">
        <f t="shared" si="38"/>
        <v>0</v>
      </c>
      <c r="I53" s="120">
        <f t="shared" si="38"/>
        <v>0</v>
      </c>
      <c r="J53" s="120">
        <f t="shared" si="38"/>
        <v>0</v>
      </c>
      <c r="K53" s="120">
        <f t="shared" si="38"/>
        <v>0</v>
      </c>
      <c r="L53" s="120">
        <f t="shared" si="38"/>
        <v>0</v>
      </c>
      <c r="M53" s="120">
        <f t="shared" si="38"/>
        <v>0</v>
      </c>
      <c r="N53" s="120">
        <f t="shared" si="38"/>
        <v>0</v>
      </c>
      <c r="O53" s="133">
        <f t="shared" si="2"/>
        <v>0</v>
      </c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</row>
    <row r="54" spans="1:74" s="192" customFormat="1" ht="25.5" x14ac:dyDescent="0.2">
      <c r="A54" s="190" t="s">
        <v>458</v>
      </c>
      <c r="B54" s="131" t="s">
        <v>459</v>
      </c>
      <c r="C54" s="120">
        <f>+C52*0.1%</f>
        <v>0</v>
      </c>
      <c r="D54" s="120">
        <f t="shared" ref="D54:N54" si="39">+D52*0.1%</f>
        <v>0</v>
      </c>
      <c r="E54" s="120">
        <f t="shared" si="39"/>
        <v>0</v>
      </c>
      <c r="F54" s="120">
        <f t="shared" si="39"/>
        <v>0</v>
      </c>
      <c r="G54" s="120">
        <f t="shared" si="39"/>
        <v>0</v>
      </c>
      <c r="H54" s="120">
        <f t="shared" si="39"/>
        <v>0</v>
      </c>
      <c r="I54" s="120">
        <f t="shared" si="39"/>
        <v>0</v>
      </c>
      <c r="J54" s="120">
        <f t="shared" si="39"/>
        <v>0</v>
      </c>
      <c r="K54" s="120">
        <f t="shared" si="39"/>
        <v>0</v>
      </c>
      <c r="L54" s="120">
        <f t="shared" si="39"/>
        <v>0</v>
      </c>
      <c r="M54" s="120">
        <f t="shared" si="39"/>
        <v>0</v>
      </c>
      <c r="N54" s="120">
        <f t="shared" si="39"/>
        <v>0</v>
      </c>
      <c r="O54" s="133">
        <f t="shared" si="2"/>
        <v>0</v>
      </c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</row>
    <row r="55" spans="1:74" s="192" customFormat="1" ht="25.5" x14ac:dyDescent="0.2">
      <c r="A55" s="190" t="s">
        <v>460</v>
      </c>
      <c r="B55" s="195" t="s">
        <v>461</v>
      </c>
      <c r="C55" s="120">
        <f>+C52*9.99%</f>
        <v>0</v>
      </c>
      <c r="D55" s="120">
        <f t="shared" ref="D55:N55" si="40">+D52*9.99%</f>
        <v>0</v>
      </c>
      <c r="E55" s="120">
        <f t="shared" si="40"/>
        <v>0</v>
      </c>
      <c r="F55" s="120">
        <f t="shared" si="40"/>
        <v>0</v>
      </c>
      <c r="G55" s="120">
        <f t="shared" si="40"/>
        <v>0</v>
      </c>
      <c r="H55" s="120">
        <f t="shared" si="40"/>
        <v>0</v>
      </c>
      <c r="I55" s="120">
        <f t="shared" si="40"/>
        <v>0</v>
      </c>
      <c r="J55" s="120">
        <f t="shared" si="40"/>
        <v>0</v>
      </c>
      <c r="K55" s="120">
        <f t="shared" si="40"/>
        <v>0</v>
      </c>
      <c r="L55" s="120">
        <f t="shared" si="40"/>
        <v>0</v>
      </c>
      <c r="M55" s="120">
        <f t="shared" si="40"/>
        <v>0</v>
      </c>
      <c r="N55" s="120">
        <f t="shared" si="40"/>
        <v>0</v>
      </c>
      <c r="O55" s="133">
        <f t="shared" si="2"/>
        <v>0</v>
      </c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</row>
    <row r="56" spans="1:74" s="192" customFormat="1" ht="51" x14ac:dyDescent="0.2">
      <c r="A56" s="190" t="s">
        <v>462</v>
      </c>
      <c r="B56" s="195" t="s">
        <v>1357</v>
      </c>
      <c r="C56" s="120">
        <f>+C52*0%</f>
        <v>0</v>
      </c>
      <c r="D56" s="120">
        <f t="shared" ref="D56:N56" si="41">+D52*0%</f>
        <v>0</v>
      </c>
      <c r="E56" s="120">
        <f t="shared" si="41"/>
        <v>0</v>
      </c>
      <c r="F56" s="120">
        <f t="shared" si="41"/>
        <v>0</v>
      </c>
      <c r="G56" s="120">
        <f t="shared" si="41"/>
        <v>0</v>
      </c>
      <c r="H56" s="120">
        <f t="shared" si="41"/>
        <v>0</v>
      </c>
      <c r="I56" s="120">
        <f t="shared" si="41"/>
        <v>0</v>
      </c>
      <c r="J56" s="120">
        <f t="shared" si="41"/>
        <v>0</v>
      </c>
      <c r="K56" s="120">
        <f t="shared" si="41"/>
        <v>0</v>
      </c>
      <c r="L56" s="120">
        <f t="shared" si="41"/>
        <v>0</v>
      </c>
      <c r="M56" s="120">
        <f t="shared" si="41"/>
        <v>0</v>
      </c>
      <c r="N56" s="120">
        <f t="shared" si="41"/>
        <v>0</v>
      </c>
      <c r="O56" s="133">
        <f t="shared" si="2"/>
        <v>0</v>
      </c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</row>
    <row r="57" spans="1:74" s="192" customFormat="1" ht="38.25" x14ac:dyDescent="0.2">
      <c r="A57" s="190" t="s">
        <v>463</v>
      </c>
      <c r="B57" s="131" t="s">
        <v>464</v>
      </c>
      <c r="C57" s="120">
        <f>+C52*1.7982%</f>
        <v>0</v>
      </c>
      <c r="D57" s="120">
        <f t="shared" ref="D57:N57" si="42">+D52*1.7982%</f>
        <v>0</v>
      </c>
      <c r="E57" s="120">
        <f t="shared" si="42"/>
        <v>0</v>
      </c>
      <c r="F57" s="120">
        <f t="shared" si="42"/>
        <v>0</v>
      </c>
      <c r="G57" s="120">
        <f t="shared" si="42"/>
        <v>0</v>
      </c>
      <c r="H57" s="120">
        <f t="shared" si="42"/>
        <v>0</v>
      </c>
      <c r="I57" s="120">
        <f t="shared" si="42"/>
        <v>0</v>
      </c>
      <c r="J57" s="120">
        <f t="shared" si="42"/>
        <v>0</v>
      </c>
      <c r="K57" s="120">
        <f t="shared" si="42"/>
        <v>0</v>
      </c>
      <c r="L57" s="120">
        <f t="shared" si="42"/>
        <v>0</v>
      </c>
      <c r="M57" s="120">
        <f t="shared" si="42"/>
        <v>0</v>
      </c>
      <c r="N57" s="120">
        <f t="shared" si="42"/>
        <v>0</v>
      </c>
      <c r="O57" s="133">
        <f t="shared" si="2"/>
        <v>0</v>
      </c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</row>
    <row r="58" spans="1:74" s="192" customFormat="1" ht="51" x14ac:dyDescent="0.2">
      <c r="A58" s="190" t="s">
        <v>465</v>
      </c>
      <c r="B58" s="195" t="s">
        <v>466</v>
      </c>
      <c r="C58" s="120">
        <f>+C52*0.881118%</f>
        <v>0</v>
      </c>
      <c r="D58" s="120">
        <f t="shared" ref="D58:N58" si="43">+D52*0.881118%</f>
        <v>0</v>
      </c>
      <c r="E58" s="120">
        <f t="shared" si="43"/>
        <v>0</v>
      </c>
      <c r="F58" s="120">
        <f t="shared" si="43"/>
        <v>0</v>
      </c>
      <c r="G58" s="120">
        <f t="shared" si="43"/>
        <v>0</v>
      </c>
      <c r="H58" s="120">
        <f t="shared" si="43"/>
        <v>0</v>
      </c>
      <c r="I58" s="120">
        <f t="shared" si="43"/>
        <v>0</v>
      </c>
      <c r="J58" s="120">
        <f t="shared" si="43"/>
        <v>0</v>
      </c>
      <c r="K58" s="120">
        <f t="shared" si="43"/>
        <v>0</v>
      </c>
      <c r="L58" s="120">
        <f t="shared" si="43"/>
        <v>0</v>
      </c>
      <c r="M58" s="120">
        <f t="shared" si="43"/>
        <v>0</v>
      </c>
      <c r="N58" s="120">
        <f t="shared" si="43"/>
        <v>0</v>
      </c>
      <c r="O58" s="133">
        <f t="shared" si="2"/>
        <v>0</v>
      </c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</row>
    <row r="59" spans="1:74" s="128" customFormat="1" ht="33.75" customHeight="1" x14ac:dyDescent="0.2">
      <c r="A59" s="187" t="s">
        <v>215</v>
      </c>
      <c r="B59" s="193" t="s">
        <v>467</v>
      </c>
      <c r="C59" s="119">
        <f>+C60+C67</f>
        <v>0</v>
      </c>
      <c r="D59" s="119">
        <f t="shared" ref="D59:N59" si="44">+D60+D67</f>
        <v>0</v>
      </c>
      <c r="E59" s="119">
        <f t="shared" si="44"/>
        <v>0</v>
      </c>
      <c r="F59" s="119">
        <f t="shared" si="44"/>
        <v>0</v>
      </c>
      <c r="G59" s="119">
        <f t="shared" si="44"/>
        <v>0</v>
      </c>
      <c r="H59" s="119">
        <f t="shared" si="44"/>
        <v>0</v>
      </c>
      <c r="I59" s="119">
        <f t="shared" si="44"/>
        <v>0</v>
      </c>
      <c r="J59" s="119">
        <f t="shared" si="44"/>
        <v>0</v>
      </c>
      <c r="K59" s="119">
        <f t="shared" si="44"/>
        <v>0</v>
      </c>
      <c r="L59" s="119">
        <f t="shared" si="44"/>
        <v>0</v>
      </c>
      <c r="M59" s="119">
        <f t="shared" si="44"/>
        <v>0</v>
      </c>
      <c r="N59" s="119">
        <f t="shared" si="44"/>
        <v>0</v>
      </c>
      <c r="O59" s="133">
        <f t="shared" si="2"/>
        <v>0</v>
      </c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</row>
    <row r="60" spans="1:74" s="128" customFormat="1" ht="25.5" x14ac:dyDescent="0.2">
      <c r="A60" s="187" t="s">
        <v>216</v>
      </c>
      <c r="B60" s="193" t="s">
        <v>468</v>
      </c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33">
        <f t="shared" si="2"/>
        <v>0</v>
      </c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</row>
    <row r="61" spans="1:74" s="192" customFormat="1" ht="38.25" x14ac:dyDescent="0.2">
      <c r="A61" s="190" t="s">
        <v>217</v>
      </c>
      <c r="B61" s="195" t="s">
        <v>469</v>
      </c>
      <c r="C61" s="120">
        <f>+C60*87.230682%</f>
        <v>0</v>
      </c>
      <c r="D61" s="120">
        <f t="shared" ref="D61:N61" si="45">+D60*87.230682%</f>
        <v>0</v>
      </c>
      <c r="E61" s="120">
        <f t="shared" si="45"/>
        <v>0</v>
      </c>
      <c r="F61" s="120">
        <f t="shared" si="45"/>
        <v>0</v>
      </c>
      <c r="G61" s="120">
        <f t="shared" si="45"/>
        <v>0</v>
      </c>
      <c r="H61" s="120">
        <f t="shared" si="45"/>
        <v>0</v>
      </c>
      <c r="I61" s="120">
        <f t="shared" si="45"/>
        <v>0</v>
      </c>
      <c r="J61" s="120">
        <f t="shared" si="45"/>
        <v>0</v>
      </c>
      <c r="K61" s="120">
        <f t="shared" si="45"/>
        <v>0</v>
      </c>
      <c r="L61" s="120">
        <f t="shared" si="45"/>
        <v>0</v>
      </c>
      <c r="M61" s="120">
        <f t="shared" si="45"/>
        <v>0</v>
      </c>
      <c r="N61" s="120">
        <f t="shared" si="45"/>
        <v>0</v>
      </c>
      <c r="O61" s="133">
        <f t="shared" si="2"/>
        <v>0</v>
      </c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</row>
    <row r="62" spans="1:74" s="192" customFormat="1" ht="25.5" x14ac:dyDescent="0.2">
      <c r="A62" s="190" t="s">
        <v>218</v>
      </c>
      <c r="B62" s="131" t="s">
        <v>470</v>
      </c>
      <c r="C62" s="120">
        <f>+C60*0.1%</f>
        <v>0</v>
      </c>
      <c r="D62" s="120">
        <f t="shared" ref="D62:N62" si="46">+D60*0.1%</f>
        <v>0</v>
      </c>
      <c r="E62" s="120">
        <f t="shared" si="46"/>
        <v>0</v>
      </c>
      <c r="F62" s="120">
        <f t="shared" si="46"/>
        <v>0</v>
      </c>
      <c r="G62" s="120">
        <f t="shared" si="46"/>
        <v>0</v>
      </c>
      <c r="H62" s="120">
        <f t="shared" si="46"/>
        <v>0</v>
      </c>
      <c r="I62" s="120">
        <f t="shared" si="46"/>
        <v>0</v>
      </c>
      <c r="J62" s="120">
        <f t="shared" si="46"/>
        <v>0</v>
      </c>
      <c r="K62" s="120">
        <f t="shared" si="46"/>
        <v>0</v>
      </c>
      <c r="L62" s="120">
        <f t="shared" si="46"/>
        <v>0</v>
      </c>
      <c r="M62" s="120">
        <f t="shared" si="46"/>
        <v>0</v>
      </c>
      <c r="N62" s="120">
        <f t="shared" si="46"/>
        <v>0</v>
      </c>
      <c r="O62" s="133">
        <f t="shared" si="2"/>
        <v>0</v>
      </c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</row>
    <row r="63" spans="1:74" s="128" customFormat="1" ht="25.5" x14ac:dyDescent="0.2">
      <c r="A63" s="190" t="s">
        <v>471</v>
      </c>
      <c r="B63" s="195" t="s">
        <v>472</v>
      </c>
      <c r="C63" s="120">
        <f>+C60*9.99%</f>
        <v>0</v>
      </c>
      <c r="D63" s="120">
        <f t="shared" ref="D63:N63" si="47">+D60*9.99%</f>
        <v>0</v>
      </c>
      <c r="E63" s="120">
        <f t="shared" si="47"/>
        <v>0</v>
      </c>
      <c r="F63" s="120">
        <f t="shared" si="47"/>
        <v>0</v>
      </c>
      <c r="G63" s="120">
        <f t="shared" si="47"/>
        <v>0</v>
      </c>
      <c r="H63" s="120">
        <f t="shared" si="47"/>
        <v>0</v>
      </c>
      <c r="I63" s="120">
        <f t="shared" si="47"/>
        <v>0</v>
      </c>
      <c r="J63" s="120">
        <f t="shared" si="47"/>
        <v>0</v>
      </c>
      <c r="K63" s="120">
        <f t="shared" si="47"/>
        <v>0</v>
      </c>
      <c r="L63" s="120">
        <f t="shared" si="47"/>
        <v>0</v>
      </c>
      <c r="M63" s="120">
        <f t="shared" si="47"/>
        <v>0</v>
      </c>
      <c r="N63" s="120">
        <f t="shared" si="47"/>
        <v>0</v>
      </c>
      <c r="O63" s="133">
        <f t="shared" si="2"/>
        <v>0</v>
      </c>
      <c r="P63" s="191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</row>
    <row r="64" spans="1:74" s="192" customFormat="1" ht="38.25" x14ac:dyDescent="0.2">
      <c r="A64" s="190" t="s">
        <v>336</v>
      </c>
      <c r="B64" s="131" t="s">
        <v>1358</v>
      </c>
      <c r="C64" s="120">
        <f>+C60*0%</f>
        <v>0</v>
      </c>
      <c r="D64" s="120">
        <f t="shared" ref="D64:N64" si="48">+D60*0%</f>
        <v>0</v>
      </c>
      <c r="E64" s="120">
        <f t="shared" si="48"/>
        <v>0</v>
      </c>
      <c r="F64" s="120">
        <f t="shared" si="48"/>
        <v>0</v>
      </c>
      <c r="G64" s="120">
        <f t="shared" si="48"/>
        <v>0</v>
      </c>
      <c r="H64" s="120">
        <f t="shared" si="48"/>
        <v>0</v>
      </c>
      <c r="I64" s="120">
        <f t="shared" si="48"/>
        <v>0</v>
      </c>
      <c r="J64" s="120">
        <f t="shared" si="48"/>
        <v>0</v>
      </c>
      <c r="K64" s="120">
        <f t="shared" si="48"/>
        <v>0</v>
      </c>
      <c r="L64" s="120">
        <f t="shared" si="48"/>
        <v>0</v>
      </c>
      <c r="M64" s="120">
        <f t="shared" si="48"/>
        <v>0</v>
      </c>
      <c r="N64" s="120">
        <f t="shared" si="48"/>
        <v>0</v>
      </c>
      <c r="O64" s="133">
        <f t="shared" si="2"/>
        <v>0</v>
      </c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</row>
    <row r="65" spans="1:74" s="192" customFormat="1" ht="25.5" x14ac:dyDescent="0.2">
      <c r="A65" s="190" t="s">
        <v>473</v>
      </c>
      <c r="B65" s="131" t="s">
        <v>474</v>
      </c>
      <c r="C65" s="120">
        <f>+C60*1.7982%</f>
        <v>0</v>
      </c>
      <c r="D65" s="120">
        <f t="shared" ref="D65:N65" si="49">+D60*1.7982%</f>
        <v>0</v>
      </c>
      <c r="E65" s="120">
        <f t="shared" si="49"/>
        <v>0</v>
      </c>
      <c r="F65" s="120">
        <f t="shared" si="49"/>
        <v>0</v>
      </c>
      <c r="G65" s="120">
        <f t="shared" si="49"/>
        <v>0</v>
      </c>
      <c r="H65" s="120">
        <f t="shared" si="49"/>
        <v>0</v>
      </c>
      <c r="I65" s="120">
        <f t="shared" si="49"/>
        <v>0</v>
      </c>
      <c r="J65" s="120">
        <f t="shared" si="49"/>
        <v>0</v>
      </c>
      <c r="K65" s="120">
        <f t="shared" si="49"/>
        <v>0</v>
      </c>
      <c r="L65" s="120">
        <f t="shared" si="49"/>
        <v>0</v>
      </c>
      <c r="M65" s="120">
        <f t="shared" si="49"/>
        <v>0</v>
      </c>
      <c r="N65" s="120">
        <f t="shared" si="49"/>
        <v>0</v>
      </c>
      <c r="O65" s="133">
        <f t="shared" si="2"/>
        <v>0</v>
      </c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</row>
    <row r="66" spans="1:74" s="192" customFormat="1" ht="38.25" x14ac:dyDescent="0.2">
      <c r="A66" s="190" t="s">
        <v>475</v>
      </c>
      <c r="B66" s="194" t="s">
        <v>476</v>
      </c>
      <c r="C66" s="120">
        <f>+C60*0.881118%</f>
        <v>0</v>
      </c>
      <c r="D66" s="120">
        <f t="shared" ref="D66:N66" si="50">+D60*0.881118%</f>
        <v>0</v>
      </c>
      <c r="E66" s="120">
        <f t="shared" si="50"/>
        <v>0</v>
      </c>
      <c r="F66" s="120">
        <f t="shared" si="50"/>
        <v>0</v>
      </c>
      <c r="G66" s="120">
        <f t="shared" si="50"/>
        <v>0</v>
      </c>
      <c r="H66" s="120">
        <f t="shared" si="50"/>
        <v>0</v>
      </c>
      <c r="I66" s="120">
        <f t="shared" si="50"/>
        <v>0</v>
      </c>
      <c r="J66" s="120">
        <f t="shared" si="50"/>
        <v>0</v>
      </c>
      <c r="K66" s="120">
        <f t="shared" si="50"/>
        <v>0</v>
      </c>
      <c r="L66" s="120">
        <f t="shared" si="50"/>
        <v>0</v>
      </c>
      <c r="M66" s="120">
        <f t="shared" si="50"/>
        <v>0</v>
      </c>
      <c r="N66" s="120">
        <f t="shared" si="50"/>
        <v>0</v>
      </c>
      <c r="O66" s="133">
        <f t="shared" si="2"/>
        <v>0</v>
      </c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</row>
    <row r="67" spans="1:74" s="128" customFormat="1" ht="25.5" x14ac:dyDescent="0.2">
      <c r="A67" s="187" t="s">
        <v>477</v>
      </c>
      <c r="B67" s="188" t="s">
        <v>478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33">
        <f t="shared" si="2"/>
        <v>0</v>
      </c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</row>
    <row r="68" spans="1:74" s="192" customFormat="1" ht="38.25" x14ac:dyDescent="0.2">
      <c r="A68" s="190" t="s">
        <v>479</v>
      </c>
      <c r="B68" s="195" t="s">
        <v>480</v>
      </c>
      <c r="C68" s="120">
        <f>+C67*87.230682%</f>
        <v>0</v>
      </c>
      <c r="D68" s="120">
        <f t="shared" ref="D68:N68" si="51">+D67*87.230682%</f>
        <v>0</v>
      </c>
      <c r="E68" s="120">
        <f t="shared" si="51"/>
        <v>0</v>
      </c>
      <c r="F68" s="120">
        <f t="shared" si="51"/>
        <v>0</v>
      </c>
      <c r="G68" s="120">
        <f t="shared" si="51"/>
        <v>0</v>
      </c>
      <c r="H68" s="120">
        <f t="shared" si="51"/>
        <v>0</v>
      </c>
      <c r="I68" s="120">
        <f t="shared" si="51"/>
        <v>0</v>
      </c>
      <c r="J68" s="120">
        <f t="shared" si="51"/>
        <v>0</v>
      </c>
      <c r="K68" s="120">
        <f t="shared" si="51"/>
        <v>0</v>
      </c>
      <c r="L68" s="120">
        <f t="shared" si="51"/>
        <v>0</v>
      </c>
      <c r="M68" s="120">
        <f t="shared" si="51"/>
        <v>0</v>
      </c>
      <c r="N68" s="120">
        <f t="shared" si="51"/>
        <v>0</v>
      </c>
      <c r="O68" s="133">
        <f t="shared" si="2"/>
        <v>0</v>
      </c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</row>
    <row r="69" spans="1:74" s="192" customFormat="1" ht="25.5" x14ac:dyDescent="0.2">
      <c r="A69" s="190" t="s">
        <v>481</v>
      </c>
      <c r="B69" s="131" t="s">
        <v>482</v>
      </c>
      <c r="C69" s="120">
        <f>+C67*0.1%</f>
        <v>0</v>
      </c>
      <c r="D69" s="120">
        <f t="shared" ref="D69:N69" si="52">+D67*0.1%</f>
        <v>0</v>
      </c>
      <c r="E69" s="120">
        <f t="shared" si="52"/>
        <v>0</v>
      </c>
      <c r="F69" s="120">
        <f t="shared" si="52"/>
        <v>0</v>
      </c>
      <c r="G69" s="120">
        <f t="shared" si="52"/>
        <v>0</v>
      </c>
      <c r="H69" s="120">
        <f t="shared" si="52"/>
        <v>0</v>
      </c>
      <c r="I69" s="120">
        <f t="shared" si="52"/>
        <v>0</v>
      </c>
      <c r="J69" s="120">
        <f t="shared" si="52"/>
        <v>0</v>
      </c>
      <c r="K69" s="120">
        <f t="shared" si="52"/>
        <v>0</v>
      </c>
      <c r="L69" s="120">
        <f t="shared" si="52"/>
        <v>0</v>
      </c>
      <c r="M69" s="120">
        <f t="shared" si="52"/>
        <v>0</v>
      </c>
      <c r="N69" s="120">
        <f t="shared" si="52"/>
        <v>0</v>
      </c>
      <c r="O69" s="133">
        <f t="shared" si="2"/>
        <v>0</v>
      </c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</row>
    <row r="70" spans="1:74" s="192" customFormat="1" ht="25.5" x14ac:dyDescent="0.2">
      <c r="A70" s="190" t="s">
        <v>483</v>
      </c>
      <c r="B70" s="131" t="s">
        <v>484</v>
      </c>
      <c r="C70" s="120">
        <f>+C67*9.99%</f>
        <v>0</v>
      </c>
      <c r="D70" s="120">
        <f t="shared" ref="D70:N70" si="53">+D67*9.99%</f>
        <v>0</v>
      </c>
      <c r="E70" s="120">
        <f t="shared" si="53"/>
        <v>0</v>
      </c>
      <c r="F70" s="120">
        <f t="shared" si="53"/>
        <v>0</v>
      </c>
      <c r="G70" s="120">
        <f t="shared" si="53"/>
        <v>0</v>
      </c>
      <c r="H70" s="120">
        <f t="shared" si="53"/>
        <v>0</v>
      </c>
      <c r="I70" s="120">
        <f t="shared" si="53"/>
        <v>0</v>
      </c>
      <c r="J70" s="120">
        <f t="shared" si="53"/>
        <v>0</v>
      </c>
      <c r="K70" s="120">
        <f t="shared" si="53"/>
        <v>0</v>
      </c>
      <c r="L70" s="120">
        <f t="shared" si="53"/>
        <v>0</v>
      </c>
      <c r="M70" s="120">
        <f t="shared" si="53"/>
        <v>0</v>
      </c>
      <c r="N70" s="120">
        <f t="shared" si="53"/>
        <v>0</v>
      </c>
      <c r="O70" s="133">
        <f t="shared" si="2"/>
        <v>0</v>
      </c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</row>
    <row r="71" spans="1:74" s="192" customFormat="1" ht="51" x14ac:dyDescent="0.2">
      <c r="A71" s="190" t="s">
        <v>485</v>
      </c>
      <c r="B71" s="131" t="s">
        <v>1359</v>
      </c>
      <c r="C71" s="120">
        <f>+C67*0%</f>
        <v>0</v>
      </c>
      <c r="D71" s="120">
        <f t="shared" ref="D71:N71" si="54">+D67*0%</f>
        <v>0</v>
      </c>
      <c r="E71" s="120">
        <f t="shared" si="54"/>
        <v>0</v>
      </c>
      <c r="F71" s="120">
        <f t="shared" si="54"/>
        <v>0</v>
      </c>
      <c r="G71" s="120">
        <f t="shared" si="54"/>
        <v>0</v>
      </c>
      <c r="H71" s="120">
        <f t="shared" si="54"/>
        <v>0</v>
      </c>
      <c r="I71" s="120">
        <f t="shared" si="54"/>
        <v>0</v>
      </c>
      <c r="J71" s="120">
        <f t="shared" si="54"/>
        <v>0</v>
      </c>
      <c r="K71" s="120">
        <f t="shared" si="54"/>
        <v>0</v>
      </c>
      <c r="L71" s="120">
        <f t="shared" si="54"/>
        <v>0</v>
      </c>
      <c r="M71" s="120">
        <f t="shared" si="54"/>
        <v>0</v>
      </c>
      <c r="N71" s="120">
        <f t="shared" si="54"/>
        <v>0</v>
      </c>
      <c r="O71" s="133">
        <f t="shared" si="2"/>
        <v>0</v>
      </c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</row>
    <row r="72" spans="1:74" s="192" customFormat="1" ht="25.5" x14ac:dyDescent="0.2">
      <c r="A72" s="190" t="s">
        <v>486</v>
      </c>
      <c r="B72" s="131" t="s">
        <v>487</v>
      </c>
      <c r="C72" s="120">
        <f>+C67*1.7982%</f>
        <v>0</v>
      </c>
      <c r="D72" s="120">
        <f t="shared" ref="D72:N72" si="55">+D67*1.7982%</f>
        <v>0</v>
      </c>
      <c r="E72" s="120">
        <f t="shared" si="55"/>
        <v>0</v>
      </c>
      <c r="F72" s="120">
        <f t="shared" si="55"/>
        <v>0</v>
      </c>
      <c r="G72" s="120">
        <f t="shared" si="55"/>
        <v>0</v>
      </c>
      <c r="H72" s="120">
        <f t="shared" si="55"/>
        <v>0</v>
      </c>
      <c r="I72" s="120">
        <f t="shared" si="55"/>
        <v>0</v>
      </c>
      <c r="J72" s="120">
        <f t="shared" si="55"/>
        <v>0</v>
      </c>
      <c r="K72" s="120">
        <f t="shared" si="55"/>
        <v>0</v>
      </c>
      <c r="L72" s="120">
        <f t="shared" si="55"/>
        <v>0</v>
      </c>
      <c r="M72" s="120">
        <f t="shared" si="55"/>
        <v>0</v>
      </c>
      <c r="N72" s="120">
        <f t="shared" si="55"/>
        <v>0</v>
      </c>
      <c r="O72" s="133">
        <f t="shared" si="2"/>
        <v>0</v>
      </c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</row>
    <row r="73" spans="1:74" s="192" customFormat="1" ht="38.25" x14ac:dyDescent="0.2">
      <c r="A73" s="190" t="s">
        <v>488</v>
      </c>
      <c r="B73" s="131" t="s">
        <v>489</v>
      </c>
      <c r="C73" s="120">
        <f>+C67*0.881118%</f>
        <v>0</v>
      </c>
      <c r="D73" s="120">
        <f t="shared" ref="D73:N73" si="56">+D67*0.881118%</f>
        <v>0</v>
      </c>
      <c r="E73" s="120">
        <f t="shared" si="56"/>
        <v>0</v>
      </c>
      <c r="F73" s="120">
        <f t="shared" si="56"/>
        <v>0</v>
      </c>
      <c r="G73" s="120">
        <f t="shared" si="56"/>
        <v>0</v>
      </c>
      <c r="H73" s="120">
        <f t="shared" si="56"/>
        <v>0</v>
      </c>
      <c r="I73" s="120">
        <f t="shared" si="56"/>
        <v>0</v>
      </c>
      <c r="J73" s="120">
        <f t="shared" si="56"/>
        <v>0</v>
      </c>
      <c r="K73" s="120">
        <f t="shared" si="56"/>
        <v>0</v>
      </c>
      <c r="L73" s="120">
        <f t="shared" si="56"/>
        <v>0</v>
      </c>
      <c r="M73" s="120">
        <f t="shared" si="56"/>
        <v>0</v>
      </c>
      <c r="N73" s="120">
        <f t="shared" si="56"/>
        <v>0</v>
      </c>
      <c r="O73" s="133">
        <f t="shared" si="2"/>
        <v>0</v>
      </c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</row>
    <row r="74" spans="1:74" s="128" customFormat="1" ht="25.5" x14ac:dyDescent="0.2">
      <c r="A74" s="187" t="s">
        <v>230</v>
      </c>
      <c r="B74" s="189" t="s">
        <v>94</v>
      </c>
      <c r="C74" s="119">
        <f>+C75</f>
        <v>0</v>
      </c>
      <c r="D74" s="119">
        <f t="shared" ref="D74:N74" si="57">+D75</f>
        <v>0</v>
      </c>
      <c r="E74" s="119">
        <f t="shared" si="57"/>
        <v>0</v>
      </c>
      <c r="F74" s="119">
        <f t="shared" si="57"/>
        <v>6022014324</v>
      </c>
      <c r="G74" s="119">
        <f t="shared" si="57"/>
        <v>0</v>
      </c>
      <c r="H74" s="119">
        <f t="shared" si="57"/>
        <v>0</v>
      </c>
      <c r="I74" s="119">
        <f t="shared" si="57"/>
        <v>0</v>
      </c>
      <c r="J74" s="119">
        <f t="shared" si="57"/>
        <v>10675785046</v>
      </c>
      <c r="K74" s="119">
        <f t="shared" si="57"/>
        <v>0</v>
      </c>
      <c r="L74" s="119">
        <f t="shared" si="57"/>
        <v>0</v>
      </c>
      <c r="M74" s="119">
        <f t="shared" si="57"/>
        <v>0</v>
      </c>
      <c r="N74" s="119">
        <f t="shared" si="57"/>
        <v>0</v>
      </c>
      <c r="O74" s="133">
        <f t="shared" si="2"/>
        <v>16697799370</v>
      </c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</row>
    <row r="75" spans="1:74" s="128" customFormat="1" ht="25.5" x14ac:dyDescent="0.2">
      <c r="A75" s="187" t="s">
        <v>490</v>
      </c>
      <c r="B75" s="188" t="s">
        <v>491</v>
      </c>
      <c r="C75" s="119">
        <f>+C76+C85</f>
        <v>0</v>
      </c>
      <c r="D75" s="119">
        <f t="shared" ref="D75:N75" si="58">+D76+D85</f>
        <v>0</v>
      </c>
      <c r="E75" s="119">
        <f t="shared" si="58"/>
        <v>0</v>
      </c>
      <c r="F75" s="119">
        <f t="shared" si="58"/>
        <v>6022014324</v>
      </c>
      <c r="G75" s="119">
        <f t="shared" si="58"/>
        <v>0</v>
      </c>
      <c r="H75" s="119">
        <f t="shared" si="58"/>
        <v>0</v>
      </c>
      <c r="I75" s="119">
        <f t="shared" si="58"/>
        <v>0</v>
      </c>
      <c r="J75" s="119">
        <f t="shared" si="58"/>
        <v>10675785046</v>
      </c>
      <c r="K75" s="119">
        <f t="shared" si="58"/>
        <v>0</v>
      </c>
      <c r="L75" s="119">
        <f t="shared" si="58"/>
        <v>0</v>
      </c>
      <c r="M75" s="119">
        <f t="shared" si="58"/>
        <v>0</v>
      </c>
      <c r="N75" s="119">
        <f t="shared" si="58"/>
        <v>0</v>
      </c>
      <c r="O75" s="133">
        <f t="shared" si="2"/>
        <v>16697799370</v>
      </c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</row>
    <row r="76" spans="1:74" s="128" customFormat="1" ht="38.25" x14ac:dyDescent="0.2">
      <c r="A76" s="187" t="s">
        <v>492</v>
      </c>
      <c r="B76" s="188" t="s">
        <v>493</v>
      </c>
      <c r="C76" s="119"/>
      <c r="D76" s="119"/>
      <c r="E76" s="119"/>
      <c r="F76" s="119">
        <f>SUM(F77:F84)</f>
        <v>215600670</v>
      </c>
      <c r="G76" s="119"/>
      <c r="H76" s="119"/>
      <c r="I76" s="119"/>
      <c r="J76" s="119">
        <f>SUM(J77:J84)</f>
        <v>1333026862</v>
      </c>
      <c r="K76" s="119"/>
      <c r="L76" s="119"/>
      <c r="M76" s="119"/>
      <c r="N76" s="119"/>
      <c r="O76" s="133">
        <f t="shared" ref="O76:O141" si="59">SUM(C76:N76)</f>
        <v>1548627532</v>
      </c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</row>
    <row r="77" spans="1:74" s="192" customFormat="1" ht="38.25" x14ac:dyDescent="0.2">
      <c r="A77" s="190" t="s">
        <v>494</v>
      </c>
      <c r="B77" s="131" t="s">
        <v>495</v>
      </c>
      <c r="C77" s="120">
        <f>+C76*82.8691479%</f>
        <v>0</v>
      </c>
      <c r="D77" s="120">
        <f t="shared" ref="D77:N77" si="60">+D76*82.8691479%</f>
        <v>0</v>
      </c>
      <c r="E77" s="120">
        <f t="shared" si="60"/>
        <v>0</v>
      </c>
      <c r="F77" s="120">
        <v>0</v>
      </c>
      <c r="G77" s="120">
        <f t="shared" si="60"/>
        <v>0</v>
      </c>
      <c r="H77" s="120">
        <f t="shared" si="60"/>
        <v>0</v>
      </c>
      <c r="I77" s="120">
        <f t="shared" si="60"/>
        <v>0</v>
      </c>
      <c r="J77" s="120">
        <v>0</v>
      </c>
      <c r="K77" s="120">
        <f t="shared" si="60"/>
        <v>0</v>
      </c>
      <c r="L77" s="120">
        <f t="shared" si="60"/>
        <v>0</v>
      </c>
      <c r="M77" s="120">
        <f t="shared" si="60"/>
        <v>0</v>
      </c>
      <c r="N77" s="120">
        <f t="shared" si="60"/>
        <v>0</v>
      </c>
      <c r="O77" s="133">
        <f t="shared" si="59"/>
        <v>0</v>
      </c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</row>
    <row r="78" spans="1:74" s="192" customFormat="1" ht="25.5" x14ac:dyDescent="0.2">
      <c r="A78" s="190" t="s">
        <v>496</v>
      </c>
      <c r="B78" s="131" t="s">
        <v>497</v>
      </c>
      <c r="C78" s="120">
        <f>+C76*0.095%</f>
        <v>0</v>
      </c>
      <c r="D78" s="120">
        <f t="shared" ref="D78:N78" si="61">+D76*0.095%</f>
        <v>0</v>
      </c>
      <c r="E78" s="120">
        <f t="shared" si="61"/>
        <v>0</v>
      </c>
      <c r="F78" s="120">
        <v>0</v>
      </c>
      <c r="G78" s="120">
        <f t="shared" si="61"/>
        <v>0</v>
      </c>
      <c r="H78" s="120">
        <f t="shared" si="61"/>
        <v>0</v>
      </c>
      <c r="I78" s="120">
        <f t="shared" si="61"/>
        <v>0</v>
      </c>
      <c r="J78" s="120">
        <v>0</v>
      </c>
      <c r="K78" s="120">
        <f t="shared" si="61"/>
        <v>0</v>
      </c>
      <c r="L78" s="120">
        <f t="shared" si="61"/>
        <v>0</v>
      </c>
      <c r="M78" s="120">
        <f t="shared" si="61"/>
        <v>0</v>
      </c>
      <c r="N78" s="120">
        <f t="shared" si="61"/>
        <v>0</v>
      </c>
      <c r="O78" s="133">
        <f t="shared" si="59"/>
        <v>0</v>
      </c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</row>
    <row r="79" spans="1:74" s="192" customFormat="1" ht="25.5" x14ac:dyDescent="0.2">
      <c r="A79" s="190" t="s">
        <v>498</v>
      </c>
      <c r="B79" s="131" t="s">
        <v>499</v>
      </c>
      <c r="C79" s="120">
        <f>+C76*5%</f>
        <v>0</v>
      </c>
      <c r="D79" s="120">
        <f t="shared" ref="D79:N79" si="62">+D76*5%</f>
        <v>0</v>
      </c>
      <c r="E79" s="120">
        <f t="shared" si="62"/>
        <v>0</v>
      </c>
      <c r="F79" s="120">
        <v>0</v>
      </c>
      <c r="G79" s="120">
        <f t="shared" si="62"/>
        <v>0</v>
      </c>
      <c r="H79" s="120">
        <f t="shared" si="62"/>
        <v>0</v>
      </c>
      <c r="I79" s="120">
        <f t="shared" si="62"/>
        <v>0</v>
      </c>
      <c r="J79" s="120">
        <v>0</v>
      </c>
      <c r="K79" s="120">
        <f t="shared" si="62"/>
        <v>0</v>
      </c>
      <c r="L79" s="120">
        <f t="shared" si="62"/>
        <v>0</v>
      </c>
      <c r="M79" s="120">
        <f t="shared" si="62"/>
        <v>0</v>
      </c>
      <c r="N79" s="120">
        <f t="shared" si="62"/>
        <v>0</v>
      </c>
      <c r="O79" s="133">
        <f t="shared" si="59"/>
        <v>0</v>
      </c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</row>
    <row r="80" spans="1:74" s="192" customFormat="1" ht="25.5" x14ac:dyDescent="0.2">
      <c r="A80" s="190" t="s">
        <v>500</v>
      </c>
      <c r="B80" s="131" t="s">
        <v>501</v>
      </c>
      <c r="C80" s="120">
        <f>+C76*9.4905%</f>
        <v>0</v>
      </c>
      <c r="D80" s="120">
        <f t="shared" ref="D80:N80" si="63">+D76*9.4905%</f>
        <v>0</v>
      </c>
      <c r="E80" s="120">
        <f t="shared" si="63"/>
        <v>0</v>
      </c>
      <c r="F80" s="120">
        <v>0</v>
      </c>
      <c r="G80" s="120">
        <f t="shared" si="63"/>
        <v>0</v>
      </c>
      <c r="H80" s="120">
        <f t="shared" si="63"/>
        <v>0</v>
      </c>
      <c r="I80" s="120">
        <f t="shared" si="63"/>
        <v>0</v>
      </c>
      <c r="J80" s="120">
        <v>0</v>
      </c>
      <c r="K80" s="120">
        <f t="shared" si="63"/>
        <v>0</v>
      </c>
      <c r="L80" s="120">
        <f t="shared" si="63"/>
        <v>0</v>
      </c>
      <c r="M80" s="120">
        <f t="shared" si="63"/>
        <v>0</v>
      </c>
      <c r="N80" s="120">
        <f t="shared" si="63"/>
        <v>0</v>
      </c>
      <c r="O80" s="133">
        <f t="shared" si="59"/>
        <v>0</v>
      </c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</row>
    <row r="81" spans="1:74" s="128" customFormat="1" ht="51" x14ac:dyDescent="0.2">
      <c r="A81" s="190" t="s">
        <v>502</v>
      </c>
      <c r="B81" s="194" t="s">
        <v>1360</v>
      </c>
      <c r="C81" s="120">
        <f>+C76*0%</f>
        <v>0</v>
      </c>
      <c r="D81" s="120">
        <f t="shared" ref="D81:N81" si="64">+D76*0%</f>
        <v>0</v>
      </c>
      <c r="E81" s="120">
        <f t="shared" si="64"/>
        <v>0</v>
      </c>
      <c r="F81" s="120">
        <v>0</v>
      </c>
      <c r="G81" s="120">
        <f t="shared" si="64"/>
        <v>0</v>
      </c>
      <c r="H81" s="120">
        <f t="shared" si="64"/>
        <v>0</v>
      </c>
      <c r="I81" s="120">
        <f t="shared" si="64"/>
        <v>0</v>
      </c>
      <c r="J81" s="120">
        <v>0</v>
      </c>
      <c r="K81" s="120">
        <f t="shared" si="64"/>
        <v>0</v>
      </c>
      <c r="L81" s="120">
        <f t="shared" si="64"/>
        <v>0</v>
      </c>
      <c r="M81" s="120">
        <f t="shared" si="64"/>
        <v>0</v>
      </c>
      <c r="N81" s="120">
        <f t="shared" si="64"/>
        <v>0</v>
      </c>
      <c r="O81" s="133">
        <f t="shared" si="59"/>
        <v>0</v>
      </c>
      <c r="P81" s="191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</row>
    <row r="82" spans="1:74" s="128" customFormat="1" ht="38.25" x14ac:dyDescent="0.2">
      <c r="A82" s="190" t="s">
        <v>503</v>
      </c>
      <c r="B82" s="194" t="s">
        <v>504</v>
      </c>
      <c r="C82" s="120">
        <f>+C76*1.70829%</f>
        <v>0</v>
      </c>
      <c r="D82" s="120">
        <f t="shared" ref="D82:N82" si="65">+D76*1.70829%</f>
        <v>0</v>
      </c>
      <c r="E82" s="120">
        <f t="shared" si="65"/>
        <v>0</v>
      </c>
      <c r="F82" s="120">
        <v>0</v>
      </c>
      <c r="G82" s="120">
        <f t="shared" si="65"/>
        <v>0</v>
      </c>
      <c r="H82" s="120">
        <f t="shared" si="65"/>
        <v>0</v>
      </c>
      <c r="I82" s="120">
        <f t="shared" si="65"/>
        <v>0</v>
      </c>
      <c r="J82" s="120">
        <v>0</v>
      </c>
      <c r="K82" s="120">
        <f t="shared" si="65"/>
        <v>0</v>
      </c>
      <c r="L82" s="120">
        <f t="shared" si="65"/>
        <v>0</v>
      </c>
      <c r="M82" s="120">
        <f t="shared" si="65"/>
        <v>0</v>
      </c>
      <c r="N82" s="120">
        <f t="shared" si="65"/>
        <v>0</v>
      </c>
      <c r="O82" s="133">
        <f t="shared" si="59"/>
        <v>0</v>
      </c>
      <c r="P82" s="191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</row>
    <row r="83" spans="1:74" s="128" customFormat="1" ht="51" x14ac:dyDescent="0.2">
      <c r="A83" s="190" t="s">
        <v>505</v>
      </c>
      <c r="B83" s="131" t="s">
        <v>506</v>
      </c>
      <c r="C83" s="120">
        <f>+C76*0.8370621%</f>
        <v>0</v>
      </c>
      <c r="D83" s="120">
        <f t="shared" ref="D83:N83" si="66">+D76*0.8370621%</f>
        <v>0</v>
      </c>
      <c r="E83" s="120">
        <f t="shared" si="66"/>
        <v>0</v>
      </c>
      <c r="F83" s="120">
        <v>0</v>
      </c>
      <c r="G83" s="120">
        <f t="shared" si="66"/>
        <v>0</v>
      </c>
      <c r="H83" s="120">
        <f t="shared" si="66"/>
        <v>0</v>
      </c>
      <c r="I83" s="120">
        <f t="shared" si="66"/>
        <v>0</v>
      </c>
      <c r="J83" s="120">
        <v>0</v>
      </c>
      <c r="K83" s="120">
        <f t="shared" si="66"/>
        <v>0</v>
      </c>
      <c r="L83" s="120">
        <f t="shared" si="66"/>
        <v>0</v>
      </c>
      <c r="M83" s="120">
        <f t="shared" si="66"/>
        <v>0</v>
      </c>
      <c r="N83" s="120">
        <f t="shared" si="66"/>
        <v>0</v>
      </c>
      <c r="O83" s="133">
        <f t="shared" si="59"/>
        <v>0</v>
      </c>
      <c r="P83" s="191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</row>
    <row r="84" spans="1:74" s="128" customFormat="1" ht="38.25" x14ac:dyDescent="0.2">
      <c r="A84" s="190" t="s">
        <v>2327</v>
      </c>
      <c r="B84" s="131" t="s">
        <v>2328</v>
      </c>
      <c r="C84" s="120"/>
      <c r="D84" s="120"/>
      <c r="E84" s="120"/>
      <c r="F84" s="120">
        <v>215600670</v>
      </c>
      <c r="G84" s="120"/>
      <c r="H84" s="120"/>
      <c r="I84" s="120"/>
      <c r="J84" s="120">
        <v>1333026862</v>
      </c>
      <c r="K84" s="120"/>
      <c r="L84" s="120"/>
      <c r="M84" s="120"/>
      <c r="N84" s="120"/>
      <c r="O84" s="133"/>
      <c r="P84" s="191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</row>
    <row r="85" spans="1:74" s="128" customFormat="1" ht="38.25" x14ac:dyDescent="0.2">
      <c r="A85" s="187" t="s">
        <v>507</v>
      </c>
      <c r="B85" s="188" t="s">
        <v>508</v>
      </c>
      <c r="C85" s="119"/>
      <c r="D85" s="119"/>
      <c r="E85" s="119"/>
      <c r="F85" s="119">
        <f>SUM(F86:F93)</f>
        <v>5806413654</v>
      </c>
      <c r="G85" s="119"/>
      <c r="H85" s="119"/>
      <c r="I85" s="119"/>
      <c r="J85" s="119">
        <f>SUM(J86:J93)</f>
        <v>9342758184</v>
      </c>
      <c r="K85" s="119"/>
      <c r="L85" s="119"/>
      <c r="M85" s="119"/>
      <c r="N85" s="119"/>
      <c r="O85" s="133">
        <f t="shared" si="59"/>
        <v>15149171838</v>
      </c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</row>
    <row r="86" spans="1:74" s="192" customFormat="1" ht="38.25" x14ac:dyDescent="0.2">
      <c r="A86" s="190" t="s">
        <v>509</v>
      </c>
      <c r="B86" s="195" t="s">
        <v>510</v>
      </c>
      <c r="C86" s="120">
        <f>+C85*82.8691479%</f>
        <v>0</v>
      </c>
      <c r="D86" s="120">
        <f t="shared" ref="D86:N86" si="67">+D85*82.8691479%</f>
        <v>0</v>
      </c>
      <c r="E86" s="120">
        <f t="shared" si="67"/>
        <v>0</v>
      </c>
      <c r="F86" s="120">
        <v>0</v>
      </c>
      <c r="G86" s="120">
        <f t="shared" si="67"/>
        <v>0</v>
      </c>
      <c r="H86" s="120">
        <f t="shared" si="67"/>
        <v>0</v>
      </c>
      <c r="I86" s="120">
        <f t="shared" si="67"/>
        <v>0</v>
      </c>
      <c r="J86" s="120">
        <v>0</v>
      </c>
      <c r="K86" s="120">
        <f t="shared" si="67"/>
        <v>0</v>
      </c>
      <c r="L86" s="120">
        <f t="shared" si="67"/>
        <v>0</v>
      </c>
      <c r="M86" s="120">
        <f t="shared" si="67"/>
        <v>0</v>
      </c>
      <c r="N86" s="120">
        <f t="shared" si="67"/>
        <v>0</v>
      </c>
      <c r="O86" s="133">
        <f t="shared" si="59"/>
        <v>0</v>
      </c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</row>
    <row r="87" spans="1:74" s="128" customFormat="1" ht="25.5" x14ac:dyDescent="0.2">
      <c r="A87" s="190" t="s">
        <v>511</v>
      </c>
      <c r="B87" s="131" t="s">
        <v>512</v>
      </c>
      <c r="C87" s="120">
        <f>+C85*0.095%</f>
        <v>0</v>
      </c>
      <c r="D87" s="120">
        <f t="shared" ref="D87:N87" si="68">+D85*0.095%</f>
        <v>0</v>
      </c>
      <c r="E87" s="120">
        <f t="shared" si="68"/>
        <v>0</v>
      </c>
      <c r="F87" s="120">
        <v>0</v>
      </c>
      <c r="G87" s="120">
        <f t="shared" si="68"/>
        <v>0</v>
      </c>
      <c r="H87" s="120">
        <f t="shared" si="68"/>
        <v>0</v>
      </c>
      <c r="I87" s="120">
        <f t="shared" si="68"/>
        <v>0</v>
      </c>
      <c r="J87" s="120">
        <v>0</v>
      </c>
      <c r="K87" s="120">
        <f t="shared" si="68"/>
        <v>0</v>
      </c>
      <c r="L87" s="120">
        <f t="shared" si="68"/>
        <v>0</v>
      </c>
      <c r="M87" s="120">
        <f t="shared" si="68"/>
        <v>0</v>
      </c>
      <c r="N87" s="120">
        <f t="shared" si="68"/>
        <v>0</v>
      </c>
      <c r="O87" s="133">
        <f t="shared" si="59"/>
        <v>0</v>
      </c>
      <c r="P87" s="191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</row>
    <row r="88" spans="1:74" s="128" customFormat="1" ht="25.5" x14ac:dyDescent="0.2">
      <c r="A88" s="190" t="s">
        <v>513</v>
      </c>
      <c r="B88" s="195" t="s">
        <v>514</v>
      </c>
      <c r="C88" s="120">
        <f>+C85*5%</f>
        <v>0</v>
      </c>
      <c r="D88" s="120">
        <f t="shared" ref="D88:N88" si="69">+D85*5%</f>
        <v>0</v>
      </c>
      <c r="E88" s="120">
        <f t="shared" si="69"/>
        <v>0</v>
      </c>
      <c r="F88" s="120">
        <v>0</v>
      </c>
      <c r="G88" s="120">
        <f t="shared" si="69"/>
        <v>0</v>
      </c>
      <c r="H88" s="120">
        <f t="shared" si="69"/>
        <v>0</v>
      </c>
      <c r="I88" s="120">
        <f t="shared" si="69"/>
        <v>0</v>
      </c>
      <c r="J88" s="120">
        <v>0</v>
      </c>
      <c r="K88" s="120">
        <f t="shared" si="69"/>
        <v>0</v>
      </c>
      <c r="L88" s="120">
        <f t="shared" si="69"/>
        <v>0</v>
      </c>
      <c r="M88" s="120">
        <f t="shared" si="69"/>
        <v>0</v>
      </c>
      <c r="N88" s="120">
        <f t="shared" si="69"/>
        <v>0</v>
      </c>
      <c r="O88" s="133">
        <f t="shared" si="59"/>
        <v>0</v>
      </c>
      <c r="P88" s="191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</row>
    <row r="89" spans="1:74" s="128" customFormat="1" ht="25.5" x14ac:dyDescent="0.2">
      <c r="A89" s="190" t="s">
        <v>515</v>
      </c>
      <c r="B89" s="131" t="s">
        <v>516</v>
      </c>
      <c r="C89" s="120">
        <f>+C85*9.4905%</f>
        <v>0</v>
      </c>
      <c r="D89" s="120">
        <f t="shared" ref="D89:N89" si="70">+D85*9.4905%</f>
        <v>0</v>
      </c>
      <c r="E89" s="120">
        <f t="shared" si="70"/>
        <v>0</v>
      </c>
      <c r="F89" s="120">
        <v>0</v>
      </c>
      <c r="G89" s="120">
        <f t="shared" si="70"/>
        <v>0</v>
      </c>
      <c r="H89" s="120">
        <f t="shared" si="70"/>
        <v>0</v>
      </c>
      <c r="I89" s="120">
        <f t="shared" si="70"/>
        <v>0</v>
      </c>
      <c r="J89" s="120">
        <v>0</v>
      </c>
      <c r="K89" s="120">
        <f t="shared" si="70"/>
        <v>0</v>
      </c>
      <c r="L89" s="120">
        <f t="shared" si="70"/>
        <v>0</v>
      </c>
      <c r="M89" s="120">
        <f t="shared" si="70"/>
        <v>0</v>
      </c>
      <c r="N89" s="120">
        <f t="shared" si="70"/>
        <v>0</v>
      </c>
      <c r="O89" s="133">
        <f t="shared" si="59"/>
        <v>0</v>
      </c>
      <c r="P89" s="191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</row>
    <row r="90" spans="1:74" s="128" customFormat="1" ht="51" x14ac:dyDescent="0.2">
      <c r="A90" s="190" t="s">
        <v>517</v>
      </c>
      <c r="B90" s="131" t="s">
        <v>1361</v>
      </c>
      <c r="C90" s="120">
        <f>+C85*0%</f>
        <v>0</v>
      </c>
      <c r="D90" s="120">
        <f t="shared" ref="D90:N90" si="71">+D85*0%</f>
        <v>0</v>
      </c>
      <c r="E90" s="120">
        <f t="shared" si="71"/>
        <v>0</v>
      </c>
      <c r="F90" s="120">
        <v>0</v>
      </c>
      <c r="G90" s="120">
        <f t="shared" si="71"/>
        <v>0</v>
      </c>
      <c r="H90" s="120">
        <f t="shared" si="71"/>
        <v>0</v>
      </c>
      <c r="I90" s="120">
        <f t="shared" si="71"/>
        <v>0</v>
      </c>
      <c r="J90" s="120">
        <v>0</v>
      </c>
      <c r="K90" s="120">
        <f t="shared" si="71"/>
        <v>0</v>
      </c>
      <c r="L90" s="120">
        <f t="shared" si="71"/>
        <v>0</v>
      </c>
      <c r="M90" s="120">
        <f t="shared" si="71"/>
        <v>0</v>
      </c>
      <c r="N90" s="120">
        <f t="shared" si="71"/>
        <v>0</v>
      </c>
      <c r="O90" s="133">
        <f t="shared" si="59"/>
        <v>0</v>
      </c>
      <c r="P90" s="191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</row>
    <row r="91" spans="1:74" s="192" customFormat="1" ht="38.25" x14ac:dyDescent="0.2">
      <c r="A91" s="197" t="s">
        <v>518</v>
      </c>
      <c r="B91" s="131" t="s">
        <v>519</v>
      </c>
      <c r="C91" s="120">
        <f>+C85*1.70829%</f>
        <v>0</v>
      </c>
      <c r="D91" s="120">
        <f t="shared" ref="D91:N91" si="72">+D85*1.70829%</f>
        <v>0</v>
      </c>
      <c r="E91" s="120">
        <f t="shared" si="72"/>
        <v>0</v>
      </c>
      <c r="F91" s="120">
        <v>0</v>
      </c>
      <c r="G91" s="120">
        <f t="shared" si="72"/>
        <v>0</v>
      </c>
      <c r="H91" s="120">
        <f t="shared" si="72"/>
        <v>0</v>
      </c>
      <c r="I91" s="120">
        <f t="shared" si="72"/>
        <v>0</v>
      </c>
      <c r="J91" s="120">
        <v>0</v>
      </c>
      <c r="K91" s="120">
        <f t="shared" si="72"/>
        <v>0</v>
      </c>
      <c r="L91" s="120">
        <f t="shared" si="72"/>
        <v>0</v>
      </c>
      <c r="M91" s="120">
        <f t="shared" si="72"/>
        <v>0</v>
      </c>
      <c r="N91" s="120">
        <f t="shared" si="72"/>
        <v>0</v>
      </c>
      <c r="O91" s="133">
        <f t="shared" si="59"/>
        <v>0</v>
      </c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</row>
    <row r="92" spans="1:74" s="192" customFormat="1" ht="51" x14ac:dyDescent="0.2">
      <c r="A92" s="197" t="s">
        <v>520</v>
      </c>
      <c r="B92" s="131" t="s">
        <v>521</v>
      </c>
      <c r="C92" s="120">
        <f>+C85*0.8370621%</f>
        <v>0</v>
      </c>
      <c r="D92" s="120">
        <f t="shared" ref="D92:N92" si="73">+D85*0.8370621%</f>
        <v>0</v>
      </c>
      <c r="E92" s="120">
        <f t="shared" si="73"/>
        <v>0</v>
      </c>
      <c r="F92" s="120">
        <v>0</v>
      </c>
      <c r="G92" s="120">
        <f t="shared" si="73"/>
        <v>0</v>
      </c>
      <c r="H92" s="120">
        <f t="shared" si="73"/>
        <v>0</v>
      </c>
      <c r="I92" s="120">
        <f t="shared" si="73"/>
        <v>0</v>
      </c>
      <c r="J92" s="120">
        <v>0</v>
      </c>
      <c r="K92" s="120">
        <f t="shared" si="73"/>
        <v>0</v>
      </c>
      <c r="L92" s="120">
        <f t="shared" si="73"/>
        <v>0</v>
      </c>
      <c r="M92" s="120">
        <f t="shared" si="73"/>
        <v>0</v>
      </c>
      <c r="N92" s="120">
        <f t="shared" si="73"/>
        <v>0</v>
      </c>
      <c r="O92" s="133">
        <f t="shared" si="59"/>
        <v>0</v>
      </c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</row>
    <row r="93" spans="1:74" s="192" customFormat="1" ht="38.25" x14ac:dyDescent="0.2">
      <c r="A93" s="197" t="s">
        <v>2329</v>
      </c>
      <c r="B93" s="131" t="s">
        <v>2330</v>
      </c>
      <c r="C93" s="120"/>
      <c r="D93" s="120"/>
      <c r="E93" s="120"/>
      <c r="F93" s="120">
        <v>5806413654</v>
      </c>
      <c r="G93" s="120"/>
      <c r="H93" s="120"/>
      <c r="I93" s="120"/>
      <c r="J93" s="120">
        <v>9342758184</v>
      </c>
      <c r="K93" s="120"/>
      <c r="L93" s="120"/>
      <c r="M93" s="120"/>
      <c r="N93" s="120"/>
      <c r="O93" s="133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</row>
    <row r="94" spans="1:74" s="128" customFormat="1" ht="25.5" x14ac:dyDescent="0.2">
      <c r="A94" s="196" t="s">
        <v>522</v>
      </c>
      <c r="B94" s="188" t="s">
        <v>523</v>
      </c>
      <c r="C94" s="119">
        <f>+C95+C102</f>
        <v>0</v>
      </c>
      <c r="D94" s="119">
        <f t="shared" ref="D94:N94" si="74">+D95+D102</f>
        <v>0</v>
      </c>
      <c r="E94" s="119">
        <f t="shared" si="74"/>
        <v>0</v>
      </c>
      <c r="F94" s="119">
        <f t="shared" si="74"/>
        <v>0</v>
      </c>
      <c r="G94" s="119">
        <f t="shared" si="74"/>
        <v>0</v>
      </c>
      <c r="H94" s="119">
        <f t="shared" si="74"/>
        <v>0</v>
      </c>
      <c r="I94" s="119">
        <f t="shared" si="74"/>
        <v>0</v>
      </c>
      <c r="J94" s="119">
        <f t="shared" si="74"/>
        <v>0</v>
      </c>
      <c r="K94" s="119">
        <f t="shared" si="74"/>
        <v>0</v>
      </c>
      <c r="L94" s="119">
        <f t="shared" si="74"/>
        <v>0</v>
      </c>
      <c r="M94" s="119">
        <f t="shared" si="74"/>
        <v>0</v>
      </c>
      <c r="N94" s="119">
        <f t="shared" si="74"/>
        <v>0</v>
      </c>
      <c r="O94" s="133">
        <f t="shared" si="59"/>
        <v>0</v>
      </c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</row>
    <row r="95" spans="1:74" s="128" customFormat="1" ht="25.5" x14ac:dyDescent="0.2">
      <c r="A95" s="196" t="s">
        <v>524</v>
      </c>
      <c r="B95" s="188" t="s">
        <v>525</v>
      </c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33">
        <f t="shared" si="59"/>
        <v>0</v>
      </c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</row>
    <row r="96" spans="1:74" s="192" customFormat="1" ht="25.5" x14ac:dyDescent="0.2">
      <c r="A96" s="197" t="s">
        <v>526</v>
      </c>
      <c r="B96" s="131" t="s">
        <v>527</v>
      </c>
      <c r="C96" s="120">
        <f>+C95*87.230682%</f>
        <v>0</v>
      </c>
      <c r="D96" s="120">
        <f t="shared" ref="D96:N96" si="75">+D95*87.230682%</f>
        <v>0</v>
      </c>
      <c r="E96" s="120">
        <f t="shared" si="75"/>
        <v>0</v>
      </c>
      <c r="F96" s="120">
        <f t="shared" si="75"/>
        <v>0</v>
      </c>
      <c r="G96" s="120">
        <f t="shared" si="75"/>
        <v>0</v>
      </c>
      <c r="H96" s="120">
        <f t="shared" si="75"/>
        <v>0</v>
      </c>
      <c r="I96" s="120">
        <f t="shared" si="75"/>
        <v>0</v>
      </c>
      <c r="J96" s="120">
        <f t="shared" si="75"/>
        <v>0</v>
      </c>
      <c r="K96" s="120">
        <f t="shared" si="75"/>
        <v>0</v>
      </c>
      <c r="L96" s="120">
        <f t="shared" si="75"/>
        <v>0</v>
      </c>
      <c r="M96" s="120">
        <f t="shared" si="75"/>
        <v>0</v>
      </c>
      <c r="N96" s="120">
        <f t="shared" si="75"/>
        <v>0</v>
      </c>
      <c r="O96" s="133">
        <f t="shared" si="59"/>
        <v>0</v>
      </c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</row>
    <row r="97" spans="1:74" s="192" customFormat="1" ht="25.5" x14ac:dyDescent="0.2">
      <c r="A97" s="197" t="s">
        <v>528</v>
      </c>
      <c r="B97" s="131" t="s">
        <v>529</v>
      </c>
      <c r="C97" s="120">
        <f>+C95*0.1%</f>
        <v>0</v>
      </c>
      <c r="D97" s="120">
        <f t="shared" ref="D97:N97" si="76">+D95*0.1%</f>
        <v>0</v>
      </c>
      <c r="E97" s="120">
        <f t="shared" si="76"/>
        <v>0</v>
      </c>
      <c r="F97" s="120">
        <f t="shared" si="76"/>
        <v>0</v>
      </c>
      <c r="G97" s="120">
        <f t="shared" si="76"/>
        <v>0</v>
      </c>
      <c r="H97" s="120">
        <f t="shared" si="76"/>
        <v>0</v>
      </c>
      <c r="I97" s="120">
        <f t="shared" si="76"/>
        <v>0</v>
      </c>
      <c r="J97" s="120">
        <f t="shared" si="76"/>
        <v>0</v>
      </c>
      <c r="K97" s="120">
        <f t="shared" si="76"/>
        <v>0</v>
      </c>
      <c r="L97" s="120">
        <f t="shared" si="76"/>
        <v>0</v>
      </c>
      <c r="M97" s="120">
        <f t="shared" si="76"/>
        <v>0</v>
      </c>
      <c r="N97" s="120">
        <f t="shared" si="76"/>
        <v>0</v>
      </c>
      <c r="O97" s="133">
        <f t="shared" si="59"/>
        <v>0</v>
      </c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</row>
    <row r="98" spans="1:74" s="192" customFormat="1" ht="25.5" x14ac:dyDescent="0.2">
      <c r="A98" s="197" t="s">
        <v>530</v>
      </c>
      <c r="B98" s="131" t="s">
        <v>531</v>
      </c>
      <c r="C98" s="120">
        <f>+C95*9.99%</f>
        <v>0</v>
      </c>
      <c r="D98" s="120">
        <f t="shared" ref="D98:N98" si="77">+D95*9.99%</f>
        <v>0</v>
      </c>
      <c r="E98" s="120">
        <f t="shared" si="77"/>
        <v>0</v>
      </c>
      <c r="F98" s="120">
        <f t="shared" si="77"/>
        <v>0</v>
      </c>
      <c r="G98" s="120">
        <f t="shared" si="77"/>
        <v>0</v>
      </c>
      <c r="H98" s="120">
        <f t="shared" si="77"/>
        <v>0</v>
      </c>
      <c r="I98" s="120">
        <f t="shared" si="77"/>
        <v>0</v>
      </c>
      <c r="J98" s="120">
        <f t="shared" si="77"/>
        <v>0</v>
      </c>
      <c r="K98" s="120">
        <f t="shared" si="77"/>
        <v>0</v>
      </c>
      <c r="L98" s="120">
        <f t="shared" si="77"/>
        <v>0</v>
      </c>
      <c r="M98" s="120">
        <f t="shared" si="77"/>
        <v>0</v>
      </c>
      <c r="N98" s="120">
        <f t="shared" si="77"/>
        <v>0</v>
      </c>
      <c r="O98" s="133">
        <f t="shared" si="59"/>
        <v>0</v>
      </c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</row>
    <row r="99" spans="1:74" s="192" customFormat="1" ht="38.25" x14ac:dyDescent="0.2">
      <c r="A99" s="190" t="s">
        <v>532</v>
      </c>
      <c r="B99" s="131" t="s">
        <v>1362</v>
      </c>
      <c r="C99" s="120">
        <f>+C95*0%</f>
        <v>0</v>
      </c>
      <c r="D99" s="120">
        <f t="shared" ref="D99:N99" si="78">+D95*0%</f>
        <v>0</v>
      </c>
      <c r="E99" s="120">
        <f t="shared" si="78"/>
        <v>0</v>
      </c>
      <c r="F99" s="120">
        <f t="shared" si="78"/>
        <v>0</v>
      </c>
      <c r="G99" s="120">
        <f t="shared" si="78"/>
        <v>0</v>
      </c>
      <c r="H99" s="120">
        <f t="shared" si="78"/>
        <v>0</v>
      </c>
      <c r="I99" s="120">
        <f t="shared" si="78"/>
        <v>0</v>
      </c>
      <c r="J99" s="120">
        <f t="shared" si="78"/>
        <v>0</v>
      </c>
      <c r="K99" s="120">
        <f t="shared" si="78"/>
        <v>0</v>
      </c>
      <c r="L99" s="120">
        <f t="shared" si="78"/>
        <v>0</v>
      </c>
      <c r="M99" s="120">
        <f t="shared" si="78"/>
        <v>0</v>
      </c>
      <c r="N99" s="120">
        <f t="shared" si="78"/>
        <v>0</v>
      </c>
      <c r="O99" s="133">
        <f t="shared" si="59"/>
        <v>0</v>
      </c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</row>
    <row r="100" spans="1:74" s="192" customFormat="1" ht="25.5" x14ac:dyDescent="0.2">
      <c r="A100" s="190" t="s">
        <v>533</v>
      </c>
      <c r="B100" s="195" t="s">
        <v>534</v>
      </c>
      <c r="C100" s="120">
        <f>+C95*1.7982%</f>
        <v>0</v>
      </c>
      <c r="D100" s="120">
        <f t="shared" ref="D100:N100" si="79">+D95*1.7982%</f>
        <v>0</v>
      </c>
      <c r="E100" s="120">
        <f t="shared" si="79"/>
        <v>0</v>
      </c>
      <c r="F100" s="120">
        <f t="shared" si="79"/>
        <v>0</v>
      </c>
      <c r="G100" s="120">
        <f t="shared" si="79"/>
        <v>0</v>
      </c>
      <c r="H100" s="120">
        <f t="shared" si="79"/>
        <v>0</v>
      </c>
      <c r="I100" s="120">
        <f t="shared" si="79"/>
        <v>0</v>
      </c>
      <c r="J100" s="120">
        <f t="shared" si="79"/>
        <v>0</v>
      </c>
      <c r="K100" s="120">
        <f t="shared" si="79"/>
        <v>0</v>
      </c>
      <c r="L100" s="120">
        <f t="shared" si="79"/>
        <v>0</v>
      </c>
      <c r="M100" s="120">
        <f t="shared" si="79"/>
        <v>0</v>
      </c>
      <c r="N100" s="120">
        <f t="shared" si="79"/>
        <v>0</v>
      </c>
      <c r="O100" s="133">
        <f t="shared" si="59"/>
        <v>0</v>
      </c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</row>
    <row r="101" spans="1:74" s="192" customFormat="1" ht="38.25" x14ac:dyDescent="0.2">
      <c r="A101" s="190" t="s">
        <v>535</v>
      </c>
      <c r="B101" s="131" t="s">
        <v>536</v>
      </c>
      <c r="C101" s="120">
        <f>+C95*0.881118%</f>
        <v>0</v>
      </c>
      <c r="D101" s="120">
        <f t="shared" ref="D101:N101" si="80">+D95*0.881118%</f>
        <v>0</v>
      </c>
      <c r="E101" s="120">
        <f t="shared" si="80"/>
        <v>0</v>
      </c>
      <c r="F101" s="120">
        <f t="shared" si="80"/>
        <v>0</v>
      </c>
      <c r="G101" s="120">
        <f t="shared" si="80"/>
        <v>0</v>
      </c>
      <c r="H101" s="120">
        <f t="shared" si="80"/>
        <v>0</v>
      </c>
      <c r="I101" s="120">
        <f t="shared" si="80"/>
        <v>0</v>
      </c>
      <c r="J101" s="120">
        <f t="shared" si="80"/>
        <v>0</v>
      </c>
      <c r="K101" s="120">
        <f t="shared" si="80"/>
        <v>0</v>
      </c>
      <c r="L101" s="120">
        <f t="shared" si="80"/>
        <v>0</v>
      </c>
      <c r="M101" s="120">
        <f t="shared" si="80"/>
        <v>0</v>
      </c>
      <c r="N101" s="120">
        <f t="shared" si="80"/>
        <v>0</v>
      </c>
      <c r="O101" s="133">
        <f t="shared" si="59"/>
        <v>0</v>
      </c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</row>
    <row r="102" spans="1:74" s="128" customFormat="1" ht="25.5" x14ac:dyDescent="0.2">
      <c r="A102" s="187" t="s">
        <v>537</v>
      </c>
      <c r="B102" s="189" t="s">
        <v>538</v>
      </c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33">
        <f t="shared" si="59"/>
        <v>0</v>
      </c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</row>
    <row r="103" spans="1:74" s="192" customFormat="1" ht="25.5" x14ac:dyDescent="0.2">
      <c r="A103" s="190" t="s">
        <v>539</v>
      </c>
      <c r="B103" s="194" t="s">
        <v>540</v>
      </c>
      <c r="C103" s="120">
        <f>+C102*87.230682%</f>
        <v>0</v>
      </c>
      <c r="D103" s="120">
        <f t="shared" ref="D103:N103" si="81">+D102*87.230682%</f>
        <v>0</v>
      </c>
      <c r="E103" s="120">
        <f t="shared" si="81"/>
        <v>0</v>
      </c>
      <c r="F103" s="120">
        <f t="shared" si="81"/>
        <v>0</v>
      </c>
      <c r="G103" s="120">
        <f t="shared" si="81"/>
        <v>0</v>
      </c>
      <c r="H103" s="120">
        <f t="shared" si="81"/>
        <v>0</v>
      </c>
      <c r="I103" s="120">
        <f t="shared" si="81"/>
        <v>0</v>
      </c>
      <c r="J103" s="120">
        <f t="shared" si="81"/>
        <v>0</v>
      </c>
      <c r="K103" s="120">
        <f t="shared" si="81"/>
        <v>0</v>
      </c>
      <c r="L103" s="120">
        <f t="shared" si="81"/>
        <v>0</v>
      </c>
      <c r="M103" s="120">
        <f t="shared" si="81"/>
        <v>0</v>
      </c>
      <c r="N103" s="120">
        <f t="shared" si="81"/>
        <v>0</v>
      </c>
      <c r="O103" s="133">
        <f t="shared" si="59"/>
        <v>0</v>
      </c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</row>
    <row r="104" spans="1:74" s="192" customFormat="1" ht="25.5" x14ac:dyDescent="0.2">
      <c r="A104" s="190" t="s">
        <v>541</v>
      </c>
      <c r="B104" s="194" t="s">
        <v>542</v>
      </c>
      <c r="C104" s="120">
        <f>+C102*0.1%</f>
        <v>0</v>
      </c>
      <c r="D104" s="120">
        <f t="shared" ref="D104:N104" si="82">+D102*0.1%</f>
        <v>0</v>
      </c>
      <c r="E104" s="120">
        <f t="shared" si="82"/>
        <v>0</v>
      </c>
      <c r="F104" s="120">
        <f t="shared" si="82"/>
        <v>0</v>
      </c>
      <c r="G104" s="120">
        <f t="shared" si="82"/>
        <v>0</v>
      </c>
      <c r="H104" s="120">
        <f t="shared" si="82"/>
        <v>0</v>
      </c>
      <c r="I104" s="120">
        <f t="shared" si="82"/>
        <v>0</v>
      </c>
      <c r="J104" s="120">
        <f t="shared" si="82"/>
        <v>0</v>
      </c>
      <c r="K104" s="120">
        <f t="shared" si="82"/>
        <v>0</v>
      </c>
      <c r="L104" s="120">
        <f t="shared" si="82"/>
        <v>0</v>
      </c>
      <c r="M104" s="120">
        <f t="shared" si="82"/>
        <v>0</v>
      </c>
      <c r="N104" s="120">
        <f t="shared" si="82"/>
        <v>0</v>
      </c>
      <c r="O104" s="133">
        <f t="shared" si="59"/>
        <v>0</v>
      </c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</row>
    <row r="105" spans="1:74" s="192" customFormat="1" ht="25.5" x14ac:dyDescent="0.2">
      <c r="A105" s="190" t="s">
        <v>543</v>
      </c>
      <c r="B105" s="131" t="s">
        <v>544</v>
      </c>
      <c r="C105" s="120">
        <f>+C102*9.99%</f>
        <v>0</v>
      </c>
      <c r="D105" s="120">
        <f t="shared" ref="D105:N105" si="83">+D102*9.99%</f>
        <v>0</v>
      </c>
      <c r="E105" s="120">
        <f t="shared" si="83"/>
        <v>0</v>
      </c>
      <c r="F105" s="120">
        <f t="shared" si="83"/>
        <v>0</v>
      </c>
      <c r="G105" s="120">
        <f t="shared" si="83"/>
        <v>0</v>
      </c>
      <c r="H105" s="120">
        <f t="shared" si="83"/>
        <v>0</v>
      </c>
      <c r="I105" s="120">
        <f t="shared" si="83"/>
        <v>0</v>
      </c>
      <c r="J105" s="120">
        <f t="shared" si="83"/>
        <v>0</v>
      </c>
      <c r="K105" s="120">
        <f t="shared" si="83"/>
        <v>0</v>
      </c>
      <c r="L105" s="120">
        <f t="shared" si="83"/>
        <v>0</v>
      </c>
      <c r="M105" s="120">
        <f t="shared" si="83"/>
        <v>0</v>
      </c>
      <c r="N105" s="120">
        <f t="shared" si="83"/>
        <v>0</v>
      </c>
      <c r="O105" s="133">
        <f t="shared" si="59"/>
        <v>0</v>
      </c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</row>
    <row r="106" spans="1:74" s="192" customFormat="1" ht="38.25" x14ac:dyDescent="0.2">
      <c r="A106" s="190" t="s">
        <v>545</v>
      </c>
      <c r="B106" s="195" t="s">
        <v>1363</v>
      </c>
      <c r="C106" s="120">
        <f>+C102*0%</f>
        <v>0</v>
      </c>
      <c r="D106" s="120">
        <f t="shared" ref="D106:N106" si="84">+D102*0%</f>
        <v>0</v>
      </c>
      <c r="E106" s="120">
        <f t="shared" si="84"/>
        <v>0</v>
      </c>
      <c r="F106" s="120">
        <f t="shared" si="84"/>
        <v>0</v>
      </c>
      <c r="G106" s="120">
        <f t="shared" si="84"/>
        <v>0</v>
      </c>
      <c r="H106" s="120">
        <f t="shared" si="84"/>
        <v>0</v>
      </c>
      <c r="I106" s="120">
        <f t="shared" si="84"/>
        <v>0</v>
      </c>
      <c r="J106" s="120">
        <f t="shared" si="84"/>
        <v>0</v>
      </c>
      <c r="K106" s="120">
        <f t="shared" si="84"/>
        <v>0</v>
      </c>
      <c r="L106" s="120">
        <f t="shared" si="84"/>
        <v>0</v>
      </c>
      <c r="M106" s="120">
        <f t="shared" si="84"/>
        <v>0</v>
      </c>
      <c r="N106" s="120">
        <f t="shared" si="84"/>
        <v>0</v>
      </c>
      <c r="O106" s="133">
        <f t="shared" si="59"/>
        <v>0</v>
      </c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</row>
    <row r="107" spans="1:74" s="192" customFormat="1" ht="25.5" x14ac:dyDescent="0.2">
      <c r="A107" s="190" t="s">
        <v>546</v>
      </c>
      <c r="B107" s="131" t="s">
        <v>547</v>
      </c>
      <c r="C107" s="120">
        <f>+C102*1.7982%</f>
        <v>0</v>
      </c>
      <c r="D107" s="120">
        <f t="shared" ref="D107:N107" si="85">+D102*1.7982%</f>
        <v>0</v>
      </c>
      <c r="E107" s="120">
        <f t="shared" si="85"/>
        <v>0</v>
      </c>
      <c r="F107" s="120">
        <f t="shared" si="85"/>
        <v>0</v>
      </c>
      <c r="G107" s="120">
        <f t="shared" si="85"/>
        <v>0</v>
      </c>
      <c r="H107" s="120">
        <f t="shared" si="85"/>
        <v>0</v>
      </c>
      <c r="I107" s="120">
        <f t="shared" si="85"/>
        <v>0</v>
      </c>
      <c r="J107" s="120">
        <f t="shared" si="85"/>
        <v>0</v>
      </c>
      <c r="K107" s="120">
        <f t="shared" si="85"/>
        <v>0</v>
      </c>
      <c r="L107" s="120">
        <f t="shared" si="85"/>
        <v>0</v>
      </c>
      <c r="M107" s="120">
        <f t="shared" si="85"/>
        <v>0</v>
      </c>
      <c r="N107" s="120">
        <f t="shared" si="85"/>
        <v>0</v>
      </c>
      <c r="O107" s="133">
        <f t="shared" si="59"/>
        <v>0</v>
      </c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</row>
    <row r="108" spans="1:74" s="192" customFormat="1" ht="38.25" x14ac:dyDescent="0.2">
      <c r="A108" s="190" t="s">
        <v>548</v>
      </c>
      <c r="B108" s="195" t="s">
        <v>549</v>
      </c>
      <c r="C108" s="120">
        <f>+C102*0.881118%</f>
        <v>0</v>
      </c>
      <c r="D108" s="120">
        <f t="shared" ref="D108:N108" si="86">+D102*0.881118%</f>
        <v>0</v>
      </c>
      <c r="E108" s="120">
        <f t="shared" si="86"/>
        <v>0</v>
      </c>
      <c r="F108" s="120">
        <f t="shared" si="86"/>
        <v>0</v>
      </c>
      <c r="G108" s="120">
        <f t="shared" si="86"/>
        <v>0</v>
      </c>
      <c r="H108" s="120">
        <f t="shared" si="86"/>
        <v>0</v>
      </c>
      <c r="I108" s="120">
        <f t="shared" si="86"/>
        <v>0</v>
      </c>
      <c r="J108" s="120">
        <f t="shared" si="86"/>
        <v>0</v>
      </c>
      <c r="K108" s="120">
        <f t="shared" si="86"/>
        <v>0</v>
      </c>
      <c r="L108" s="120">
        <f t="shared" si="86"/>
        <v>0</v>
      </c>
      <c r="M108" s="120">
        <f t="shared" si="86"/>
        <v>0</v>
      </c>
      <c r="N108" s="120">
        <f t="shared" si="86"/>
        <v>0</v>
      </c>
      <c r="O108" s="133">
        <f t="shared" si="59"/>
        <v>0</v>
      </c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</row>
    <row r="109" spans="1:74" s="128" customFormat="1" ht="25.5" x14ac:dyDescent="0.2">
      <c r="A109" s="187" t="s">
        <v>550</v>
      </c>
      <c r="B109" s="188" t="s">
        <v>908</v>
      </c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33">
        <f t="shared" si="59"/>
        <v>0</v>
      </c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</row>
    <row r="110" spans="1:74" s="192" customFormat="1" ht="25.5" x14ac:dyDescent="0.2">
      <c r="A110" s="190" t="s">
        <v>551</v>
      </c>
      <c r="B110" s="195" t="s">
        <v>552</v>
      </c>
      <c r="C110" s="120">
        <f>+C109*87.230682%</f>
        <v>0</v>
      </c>
      <c r="D110" s="120">
        <f t="shared" ref="D110:N110" si="87">+D109*87.230682%</f>
        <v>0</v>
      </c>
      <c r="E110" s="120">
        <f t="shared" si="87"/>
        <v>0</v>
      </c>
      <c r="F110" s="120">
        <f t="shared" si="87"/>
        <v>0</v>
      </c>
      <c r="G110" s="120">
        <f t="shared" si="87"/>
        <v>0</v>
      </c>
      <c r="H110" s="120">
        <f t="shared" si="87"/>
        <v>0</v>
      </c>
      <c r="I110" s="120">
        <f t="shared" si="87"/>
        <v>0</v>
      </c>
      <c r="J110" s="120">
        <f t="shared" si="87"/>
        <v>0</v>
      </c>
      <c r="K110" s="120">
        <f t="shared" si="87"/>
        <v>0</v>
      </c>
      <c r="L110" s="120">
        <f t="shared" si="87"/>
        <v>0</v>
      </c>
      <c r="M110" s="120">
        <f t="shared" si="87"/>
        <v>0</v>
      </c>
      <c r="N110" s="120">
        <f t="shared" si="87"/>
        <v>0</v>
      </c>
      <c r="O110" s="133">
        <f t="shared" si="59"/>
        <v>0</v>
      </c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</row>
    <row r="111" spans="1:74" s="192" customFormat="1" ht="25.5" x14ac:dyDescent="0.2">
      <c r="A111" s="190" t="s">
        <v>553</v>
      </c>
      <c r="B111" s="131" t="s">
        <v>554</v>
      </c>
      <c r="C111" s="120">
        <f>+C109*0.1%</f>
        <v>0</v>
      </c>
      <c r="D111" s="120">
        <f t="shared" ref="D111:N111" si="88">+D109*0.1%</f>
        <v>0</v>
      </c>
      <c r="E111" s="120">
        <f t="shared" si="88"/>
        <v>0</v>
      </c>
      <c r="F111" s="120">
        <f t="shared" si="88"/>
        <v>0</v>
      </c>
      <c r="G111" s="120">
        <f t="shared" si="88"/>
        <v>0</v>
      </c>
      <c r="H111" s="120">
        <f t="shared" si="88"/>
        <v>0</v>
      </c>
      <c r="I111" s="120">
        <f t="shared" si="88"/>
        <v>0</v>
      </c>
      <c r="J111" s="120">
        <f t="shared" si="88"/>
        <v>0</v>
      </c>
      <c r="K111" s="120">
        <f t="shared" si="88"/>
        <v>0</v>
      </c>
      <c r="L111" s="120">
        <f t="shared" si="88"/>
        <v>0</v>
      </c>
      <c r="M111" s="120">
        <f t="shared" si="88"/>
        <v>0</v>
      </c>
      <c r="N111" s="120">
        <f t="shared" si="88"/>
        <v>0</v>
      </c>
      <c r="O111" s="133">
        <f t="shared" si="59"/>
        <v>0</v>
      </c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</row>
    <row r="112" spans="1:74" s="192" customFormat="1" x14ac:dyDescent="0.2">
      <c r="A112" s="190" t="s">
        <v>555</v>
      </c>
      <c r="B112" s="194" t="s">
        <v>556</v>
      </c>
      <c r="C112" s="120">
        <f>+C109*9.99%</f>
        <v>0</v>
      </c>
      <c r="D112" s="120">
        <f t="shared" ref="D112:N112" si="89">+D109*9.99%</f>
        <v>0</v>
      </c>
      <c r="E112" s="120">
        <f t="shared" si="89"/>
        <v>0</v>
      </c>
      <c r="F112" s="120">
        <f t="shared" si="89"/>
        <v>0</v>
      </c>
      <c r="G112" s="120">
        <f t="shared" si="89"/>
        <v>0</v>
      </c>
      <c r="H112" s="120">
        <f t="shared" si="89"/>
        <v>0</v>
      </c>
      <c r="I112" s="120">
        <f t="shared" si="89"/>
        <v>0</v>
      </c>
      <c r="J112" s="120">
        <f t="shared" si="89"/>
        <v>0</v>
      </c>
      <c r="K112" s="120">
        <f t="shared" si="89"/>
        <v>0</v>
      </c>
      <c r="L112" s="120">
        <f t="shared" si="89"/>
        <v>0</v>
      </c>
      <c r="M112" s="120">
        <f t="shared" si="89"/>
        <v>0</v>
      </c>
      <c r="N112" s="120">
        <f t="shared" si="89"/>
        <v>0</v>
      </c>
      <c r="O112" s="133">
        <f t="shared" si="59"/>
        <v>0</v>
      </c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</row>
    <row r="113" spans="1:74" s="192" customFormat="1" ht="38.25" x14ac:dyDescent="0.2">
      <c r="A113" s="190" t="s">
        <v>557</v>
      </c>
      <c r="B113" s="131" t="s">
        <v>1364</v>
      </c>
      <c r="C113" s="120">
        <f>+C109*0%</f>
        <v>0</v>
      </c>
      <c r="D113" s="120">
        <f t="shared" ref="D113:N113" si="90">+D109*0%</f>
        <v>0</v>
      </c>
      <c r="E113" s="120">
        <f t="shared" si="90"/>
        <v>0</v>
      </c>
      <c r="F113" s="120">
        <f t="shared" si="90"/>
        <v>0</v>
      </c>
      <c r="G113" s="120">
        <f t="shared" si="90"/>
        <v>0</v>
      </c>
      <c r="H113" s="120">
        <f t="shared" si="90"/>
        <v>0</v>
      </c>
      <c r="I113" s="120">
        <f t="shared" si="90"/>
        <v>0</v>
      </c>
      <c r="J113" s="120">
        <f t="shared" si="90"/>
        <v>0</v>
      </c>
      <c r="K113" s="120">
        <f t="shared" si="90"/>
        <v>0</v>
      </c>
      <c r="L113" s="120">
        <f t="shared" si="90"/>
        <v>0</v>
      </c>
      <c r="M113" s="120">
        <f t="shared" si="90"/>
        <v>0</v>
      </c>
      <c r="N113" s="120">
        <f t="shared" si="90"/>
        <v>0</v>
      </c>
      <c r="O113" s="133">
        <f t="shared" si="59"/>
        <v>0</v>
      </c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</row>
    <row r="114" spans="1:74" s="192" customFormat="1" ht="25.5" x14ac:dyDescent="0.2">
      <c r="A114" s="190" t="s">
        <v>558</v>
      </c>
      <c r="B114" s="131" t="s">
        <v>559</v>
      </c>
      <c r="C114" s="120">
        <f>+C109*1.7982%</f>
        <v>0</v>
      </c>
      <c r="D114" s="120">
        <f t="shared" ref="D114:N114" si="91">+D109*1.7982%</f>
        <v>0</v>
      </c>
      <c r="E114" s="120">
        <f t="shared" si="91"/>
        <v>0</v>
      </c>
      <c r="F114" s="120">
        <f t="shared" si="91"/>
        <v>0</v>
      </c>
      <c r="G114" s="120">
        <f t="shared" si="91"/>
        <v>0</v>
      </c>
      <c r="H114" s="120">
        <f t="shared" si="91"/>
        <v>0</v>
      </c>
      <c r="I114" s="120">
        <f t="shared" si="91"/>
        <v>0</v>
      </c>
      <c r="J114" s="120">
        <f t="shared" si="91"/>
        <v>0</v>
      </c>
      <c r="K114" s="120">
        <f t="shared" si="91"/>
        <v>0</v>
      </c>
      <c r="L114" s="120">
        <f t="shared" si="91"/>
        <v>0</v>
      </c>
      <c r="M114" s="120">
        <f t="shared" si="91"/>
        <v>0</v>
      </c>
      <c r="N114" s="120">
        <f t="shared" si="91"/>
        <v>0</v>
      </c>
      <c r="O114" s="133">
        <f t="shared" si="59"/>
        <v>0</v>
      </c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</row>
    <row r="115" spans="1:74" s="192" customFormat="1" ht="38.25" x14ac:dyDescent="0.2">
      <c r="A115" s="190" t="s">
        <v>560</v>
      </c>
      <c r="B115" s="195" t="s">
        <v>561</v>
      </c>
      <c r="C115" s="120">
        <f>+C109*0.881118%</f>
        <v>0</v>
      </c>
      <c r="D115" s="120">
        <f t="shared" ref="D115:N115" si="92">+D109*0.881118%</f>
        <v>0</v>
      </c>
      <c r="E115" s="120">
        <f t="shared" si="92"/>
        <v>0</v>
      </c>
      <c r="F115" s="120">
        <f t="shared" si="92"/>
        <v>0</v>
      </c>
      <c r="G115" s="120">
        <f t="shared" si="92"/>
        <v>0</v>
      </c>
      <c r="H115" s="120">
        <f t="shared" si="92"/>
        <v>0</v>
      </c>
      <c r="I115" s="120">
        <f t="shared" si="92"/>
        <v>0</v>
      </c>
      <c r="J115" s="120">
        <f t="shared" si="92"/>
        <v>0</v>
      </c>
      <c r="K115" s="120">
        <f t="shared" si="92"/>
        <v>0</v>
      </c>
      <c r="L115" s="120">
        <f t="shared" si="92"/>
        <v>0</v>
      </c>
      <c r="M115" s="120">
        <f t="shared" si="92"/>
        <v>0</v>
      </c>
      <c r="N115" s="120">
        <f t="shared" si="92"/>
        <v>0</v>
      </c>
      <c r="O115" s="133">
        <f t="shared" si="59"/>
        <v>0</v>
      </c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</row>
    <row r="116" spans="1:74" s="128" customFormat="1" x14ac:dyDescent="0.2">
      <c r="A116" s="187" t="s">
        <v>562</v>
      </c>
      <c r="B116" s="188" t="s">
        <v>563</v>
      </c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33">
        <f t="shared" si="59"/>
        <v>0</v>
      </c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</row>
    <row r="117" spans="1:74" s="192" customFormat="1" ht="25.5" x14ac:dyDescent="0.2">
      <c r="A117" s="190" t="s">
        <v>564</v>
      </c>
      <c r="B117" s="194" t="s">
        <v>565</v>
      </c>
      <c r="C117" s="120">
        <f>+C116*87.230682%</f>
        <v>0</v>
      </c>
      <c r="D117" s="120">
        <f t="shared" ref="D117:N117" si="93">+D116*87.230682%</f>
        <v>0</v>
      </c>
      <c r="E117" s="120">
        <f t="shared" si="93"/>
        <v>0</v>
      </c>
      <c r="F117" s="120">
        <f t="shared" si="93"/>
        <v>0</v>
      </c>
      <c r="G117" s="120">
        <f t="shared" si="93"/>
        <v>0</v>
      </c>
      <c r="H117" s="120">
        <f t="shared" si="93"/>
        <v>0</v>
      </c>
      <c r="I117" s="120">
        <f t="shared" si="93"/>
        <v>0</v>
      </c>
      <c r="J117" s="120">
        <f t="shared" si="93"/>
        <v>0</v>
      </c>
      <c r="K117" s="120">
        <f t="shared" si="93"/>
        <v>0</v>
      </c>
      <c r="L117" s="120">
        <f t="shared" si="93"/>
        <v>0</v>
      </c>
      <c r="M117" s="120">
        <f t="shared" si="93"/>
        <v>0</v>
      </c>
      <c r="N117" s="120">
        <f t="shared" si="93"/>
        <v>0</v>
      </c>
      <c r="O117" s="133">
        <f t="shared" si="59"/>
        <v>0</v>
      </c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</row>
    <row r="118" spans="1:74" s="192" customFormat="1" x14ac:dyDescent="0.2">
      <c r="A118" s="190" t="s">
        <v>566</v>
      </c>
      <c r="B118" s="131" t="s">
        <v>567</v>
      </c>
      <c r="C118" s="120">
        <f>+C116*0.1%</f>
        <v>0</v>
      </c>
      <c r="D118" s="120">
        <f t="shared" ref="D118:N118" si="94">+D116*0.1%</f>
        <v>0</v>
      </c>
      <c r="E118" s="120">
        <f t="shared" si="94"/>
        <v>0</v>
      </c>
      <c r="F118" s="120">
        <f t="shared" si="94"/>
        <v>0</v>
      </c>
      <c r="G118" s="120">
        <f t="shared" si="94"/>
        <v>0</v>
      </c>
      <c r="H118" s="120">
        <f t="shared" si="94"/>
        <v>0</v>
      </c>
      <c r="I118" s="120">
        <f t="shared" si="94"/>
        <v>0</v>
      </c>
      <c r="J118" s="120">
        <f t="shared" si="94"/>
        <v>0</v>
      </c>
      <c r="K118" s="120">
        <f t="shared" si="94"/>
        <v>0</v>
      </c>
      <c r="L118" s="120">
        <f t="shared" si="94"/>
        <v>0</v>
      </c>
      <c r="M118" s="120">
        <f t="shared" si="94"/>
        <v>0</v>
      </c>
      <c r="N118" s="120">
        <f t="shared" si="94"/>
        <v>0</v>
      </c>
      <c r="O118" s="133">
        <f t="shared" si="59"/>
        <v>0</v>
      </c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</row>
    <row r="119" spans="1:74" s="128" customFormat="1" x14ac:dyDescent="0.2">
      <c r="A119" s="190" t="s">
        <v>568</v>
      </c>
      <c r="B119" s="195" t="s">
        <v>569</v>
      </c>
      <c r="C119" s="120">
        <f>+C116*9.99%</f>
        <v>0</v>
      </c>
      <c r="D119" s="120">
        <f t="shared" ref="D119:N119" si="95">+D116*9.99%</f>
        <v>0</v>
      </c>
      <c r="E119" s="120">
        <f t="shared" si="95"/>
        <v>0</v>
      </c>
      <c r="F119" s="120">
        <f t="shared" si="95"/>
        <v>0</v>
      </c>
      <c r="G119" s="120">
        <f t="shared" si="95"/>
        <v>0</v>
      </c>
      <c r="H119" s="120">
        <f t="shared" si="95"/>
        <v>0</v>
      </c>
      <c r="I119" s="120">
        <f t="shared" si="95"/>
        <v>0</v>
      </c>
      <c r="J119" s="120">
        <f t="shared" si="95"/>
        <v>0</v>
      </c>
      <c r="K119" s="120">
        <f t="shared" si="95"/>
        <v>0</v>
      </c>
      <c r="L119" s="120">
        <f t="shared" si="95"/>
        <v>0</v>
      </c>
      <c r="M119" s="120">
        <f t="shared" si="95"/>
        <v>0</v>
      </c>
      <c r="N119" s="120">
        <f t="shared" si="95"/>
        <v>0</v>
      </c>
      <c r="O119" s="133">
        <f t="shared" si="59"/>
        <v>0</v>
      </c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</row>
    <row r="120" spans="1:74" s="192" customFormat="1" ht="38.25" x14ac:dyDescent="0.2">
      <c r="A120" s="190" t="s">
        <v>570</v>
      </c>
      <c r="B120" s="131" t="s">
        <v>1365</v>
      </c>
      <c r="C120" s="120">
        <f>+C116*0%</f>
        <v>0</v>
      </c>
      <c r="D120" s="120">
        <f t="shared" ref="D120:N120" si="96">+D116*0%</f>
        <v>0</v>
      </c>
      <c r="E120" s="120">
        <f t="shared" si="96"/>
        <v>0</v>
      </c>
      <c r="F120" s="120">
        <f t="shared" si="96"/>
        <v>0</v>
      </c>
      <c r="G120" s="120">
        <f t="shared" si="96"/>
        <v>0</v>
      </c>
      <c r="H120" s="120">
        <f t="shared" si="96"/>
        <v>0</v>
      </c>
      <c r="I120" s="120">
        <f t="shared" si="96"/>
        <v>0</v>
      </c>
      <c r="J120" s="120">
        <f t="shared" si="96"/>
        <v>0</v>
      </c>
      <c r="K120" s="120">
        <f t="shared" si="96"/>
        <v>0</v>
      </c>
      <c r="L120" s="120">
        <f t="shared" si="96"/>
        <v>0</v>
      </c>
      <c r="M120" s="120">
        <f t="shared" si="96"/>
        <v>0</v>
      </c>
      <c r="N120" s="120">
        <f t="shared" si="96"/>
        <v>0</v>
      </c>
      <c r="O120" s="133">
        <f t="shared" si="59"/>
        <v>0</v>
      </c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</row>
    <row r="121" spans="1:74" s="192" customFormat="1" ht="25.5" x14ac:dyDescent="0.2">
      <c r="A121" s="190" t="s">
        <v>571</v>
      </c>
      <c r="B121" s="194" t="s">
        <v>572</v>
      </c>
      <c r="C121" s="120">
        <f>+C116*1.7982%</f>
        <v>0</v>
      </c>
      <c r="D121" s="120">
        <f t="shared" ref="D121:N121" si="97">+D116*1.7982%</f>
        <v>0</v>
      </c>
      <c r="E121" s="120">
        <f t="shared" si="97"/>
        <v>0</v>
      </c>
      <c r="F121" s="120">
        <f t="shared" si="97"/>
        <v>0</v>
      </c>
      <c r="G121" s="120">
        <f t="shared" si="97"/>
        <v>0</v>
      </c>
      <c r="H121" s="120">
        <f t="shared" si="97"/>
        <v>0</v>
      </c>
      <c r="I121" s="120">
        <f t="shared" si="97"/>
        <v>0</v>
      </c>
      <c r="J121" s="120">
        <f t="shared" si="97"/>
        <v>0</v>
      </c>
      <c r="K121" s="120">
        <f t="shared" si="97"/>
        <v>0</v>
      </c>
      <c r="L121" s="120">
        <f t="shared" si="97"/>
        <v>0</v>
      </c>
      <c r="M121" s="120">
        <f t="shared" si="97"/>
        <v>0</v>
      </c>
      <c r="N121" s="120">
        <f t="shared" si="97"/>
        <v>0</v>
      </c>
      <c r="O121" s="133">
        <f t="shared" si="59"/>
        <v>0</v>
      </c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</row>
    <row r="122" spans="1:74" s="192" customFormat="1" ht="38.25" x14ac:dyDescent="0.2">
      <c r="A122" s="190" t="s">
        <v>573</v>
      </c>
      <c r="B122" s="194" t="s">
        <v>574</v>
      </c>
      <c r="C122" s="120">
        <f>+C116*0.881118%</f>
        <v>0</v>
      </c>
      <c r="D122" s="120">
        <f t="shared" ref="D122:N122" si="98">+D116*0.881118%</f>
        <v>0</v>
      </c>
      <c r="E122" s="120">
        <f t="shared" si="98"/>
        <v>0</v>
      </c>
      <c r="F122" s="120">
        <f t="shared" si="98"/>
        <v>0</v>
      </c>
      <c r="G122" s="120">
        <f t="shared" si="98"/>
        <v>0</v>
      </c>
      <c r="H122" s="120">
        <f t="shared" si="98"/>
        <v>0</v>
      </c>
      <c r="I122" s="120">
        <f t="shared" si="98"/>
        <v>0</v>
      </c>
      <c r="J122" s="120">
        <f t="shared" si="98"/>
        <v>0</v>
      </c>
      <c r="K122" s="120">
        <f t="shared" si="98"/>
        <v>0</v>
      </c>
      <c r="L122" s="120">
        <f t="shared" si="98"/>
        <v>0</v>
      </c>
      <c r="M122" s="120">
        <f t="shared" si="98"/>
        <v>0</v>
      </c>
      <c r="N122" s="120">
        <f t="shared" si="98"/>
        <v>0</v>
      </c>
      <c r="O122" s="133">
        <f t="shared" si="59"/>
        <v>0</v>
      </c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</row>
    <row r="123" spans="1:74" s="128" customFormat="1" ht="25.5" x14ac:dyDescent="0.2">
      <c r="A123" s="187" t="s">
        <v>575</v>
      </c>
      <c r="B123" s="189" t="s">
        <v>576</v>
      </c>
      <c r="C123" s="119">
        <f>+C124+C129+C126+C134+C152+C145+C139+C155</f>
        <v>0</v>
      </c>
      <c r="D123" s="119">
        <f t="shared" ref="D123:N123" si="99">+D124+D129+D126+D134+D152+D145+D139+D155</f>
        <v>0</v>
      </c>
      <c r="E123" s="119">
        <f t="shared" si="99"/>
        <v>0</v>
      </c>
      <c r="F123" s="119">
        <f t="shared" si="99"/>
        <v>0</v>
      </c>
      <c r="G123" s="119">
        <f t="shared" si="99"/>
        <v>0</v>
      </c>
      <c r="H123" s="119">
        <f t="shared" si="99"/>
        <v>0</v>
      </c>
      <c r="I123" s="119">
        <f t="shared" si="99"/>
        <v>0</v>
      </c>
      <c r="J123" s="119">
        <f t="shared" si="99"/>
        <v>0</v>
      </c>
      <c r="K123" s="119">
        <f t="shared" si="99"/>
        <v>0</v>
      </c>
      <c r="L123" s="119">
        <f t="shared" si="99"/>
        <v>0</v>
      </c>
      <c r="M123" s="119">
        <f t="shared" si="99"/>
        <v>0</v>
      </c>
      <c r="N123" s="119">
        <f t="shared" si="99"/>
        <v>0</v>
      </c>
      <c r="O123" s="133">
        <f t="shared" si="59"/>
        <v>0</v>
      </c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</row>
    <row r="124" spans="1:74" s="128" customFormat="1" x14ac:dyDescent="0.2">
      <c r="A124" s="187" t="s">
        <v>577</v>
      </c>
      <c r="B124" s="189" t="s">
        <v>578</v>
      </c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33">
        <f t="shared" si="59"/>
        <v>0</v>
      </c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</row>
    <row r="125" spans="1:74" s="192" customFormat="1" ht="25.5" x14ac:dyDescent="0.2">
      <c r="A125" s="190" t="s">
        <v>579</v>
      </c>
      <c r="B125" s="194" t="s">
        <v>580</v>
      </c>
      <c r="C125" s="120">
        <f>+C124</f>
        <v>0</v>
      </c>
      <c r="D125" s="120">
        <f t="shared" ref="D125:N125" si="100">+D124</f>
        <v>0</v>
      </c>
      <c r="E125" s="120">
        <f t="shared" si="100"/>
        <v>0</v>
      </c>
      <c r="F125" s="120">
        <f t="shared" si="100"/>
        <v>0</v>
      </c>
      <c r="G125" s="120">
        <f t="shared" si="100"/>
        <v>0</v>
      </c>
      <c r="H125" s="120">
        <f t="shared" si="100"/>
        <v>0</v>
      </c>
      <c r="I125" s="120">
        <f t="shared" si="100"/>
        <v>0</v>
      </c>
      <c r="J125" s="120">
        <f t="shared" si="100"/>
        <v>0</v>
      </c>
      <c r="K125" s="120">
        <f t="shared" si="100"/>
        <v>0</v>
      </c>
      <c r="L125" s="120">
        <f t="shared" si="100"/>
        <v>0</v>
      </c>
      <c r="M125" s="120">
        <f t="shared" si="100"/>
        <v>0</v>
      </c>
      <c r="N125" s="120">
        <f t="shared" si="100"/>
        <v>0</v>
      </c>
      <c r="O125" s="133">
        <f t="shared" si="59"/>
        <v>0</v>
      </c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</row>
    <row r="126" spans="1:74" s="192" customFormat="1" x14ac:dyDescent="0.2">
      <c r="A126" s="187" t="s">
        <v>581</v>
      </c>
      <c r="B126" s="189" t="s">
        <v>582</v>
      </c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133">
        <f t="shared" si="59"/>
        <v>0</v>
      </c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</row>
    <row r="127" spans="1:74" s="192" customFormat="1" x14ac:dyDescent="0.2">
      <c r="A127" s="190" t="s">
        <v>583</v>
      </c>
      <c r="B127" s="131" t="s">
        <v>584</v>
      </c>
      <c r="C127" s="120">
        <f>+C126*80%</f>
        <v>0</v>
      </c>
      <c r="D127" s="120">
        <f t="shared" ref="D127:N127" si="101">+D126*80%</f>
        <v>0</v>
      </c>
      <c r="E127" s="120">
        <f t="shared" si="101"/>
        <v>0</v>
      </c>
      <c r="F127" s="120">
        <f t="shared" si="101"/>
        <v>0</v>
      </c>
      <c r="G127" s="120">
        <f t="shared" si="101"/>
        <v>0</v>
      </c>
      <c r="H127" s="120">
        <f t="shared" si="101"/>
        <v>0</v>
      </c>
      <c r="I127" s="120">
        <f t="shared" si="101"/>
        <v>0</v>
      </c>
      <c r="J127" s="120">
        <f t="shared" si="101"/>
        <v>0</v>
      </c>
      <c r="K127" s="120">
        <f t="shared" si="101"/>
        <v>0</v>
      </c>
      <c r="L127" s="120">
        <f t="shared" si="101"/>
        <v>0</v>
      </c>
      <c r="M127" s="120">
        <f t="shared" si="101"/>
        <v>0</v>
      </c>
      <c r="N127" s="120">
        <f t="shared" si="101"/>
        <v>0</v>
      </c>
      <c r="O127" s="133">
        <f t="shared" si="59"/>
        <v>0</v>
      </c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</row>
    <row r="128" spans="1:74" s="128" customFormat="1" x14ac:dyDescent="0.2">
      <c r="A128" s="190" t="s">
        <v>585</v>
      </c>
      <c r="B128" s="131" t="s">
        <v>586</v>
      </c>
      <c r="C128" s="120">
        <f>+C126*20%</f>
        <v>0</v>
      </c>
      <c r="D128" s="120">
        <f t="shared" ref="D128:N128" si="102">+D126*20%</f>
        <v>0</v>
      </c>
      <c r="E128" s="120">
        <f t="shared" si="102"/>
        <v>0</v>
      </c>
      <c r="F128" s="120">
        <f t="shared" si="102"/>
        <v>0</v>
      </c>
      <c r="G128" s="120">
        <f t="shared" si="102"/>
        <v>0</v>
      </c>
      <c r="H128" s="120">
        <f t="shared" si="102"/>
        <v>0</v>
      </c>
      <c r="I128" s="120">
        <f t="shared" si="102"/>
        <v>0</v>
      </c>
      <c r="J128" s="120">
        <f t="shared" si="102"/>
        <v>0</v>
      </c>
      <c r="K128" s="120">
        <f t="shared" si="102"/>
        <v>0</v>
      </c>
      <c r="L128" s="120">
        <f t="shared" si="102"/>
        <v>0</v>
      </c>
      <c r="M128" s="120">
        <f t="shared" si="102"/>
        <v>0</v>
      </c>
      <c r="N128" s="120">
        <f t="shared" si="102"/>
        <v>0</v>
      </c>
      <c r="O128" s="133">
        <f t="shared" si="59"/>
        <v>0</v>
      </c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</row>
    <row r="129" spans="1:74" s="128" customFormat="1" x14ac:dyDescent="0.2">
      <c r="A129" s="187" t="s">
        <v>587</v>
      </c>
      <c r="B129" s="193" t="s">
        <v>588</v>
      </c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33">
        <f t="shared" si="59"/>
        <v>0</v>
      </c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</row>
    <row r="130" spans="1:74" s="192" customFormat="1" x14ac:dyDescent="0.2">
      <c r="A130" s="190" t="s">
        <v>589</v>
      </c>
      <c r="B130" s="131" t="s">
        <v>590</v>
      </c>
      <c r="C130" s="120">
        <f>+C129*60%</f>
        <v>0</v>
      </c>
      <c r="D130" s="120">
        <f t="shared" ref="D130:N130" si="103">+D129*60%</f>
        <v>0</v>
      </c>
      <c r="E130" s="120">
        <f t="shared" si="103"/>
        <v>0</v>
      </c>
      <c r="F130" s="120">
        <f t="shared" si="103"/>
        <v>0</v>
      </c>
      <c r="G130" s="120">
        <f t="shared" si="103"/>
        <v>0</v>
      </c>
      <c r="H130" s="120">
        <f t="shared" si="103"/>
        <v>0</v>
      </c>
      <c r="I130" s="120">
        <f t="shared" si="103"/>
        <v>0</v>
      </c>
      <c r="J130" s="120">
        <f t="shared" si="103"/>
        <v>0</v>
      </c>
      <c r="K130" s="120">
        <f t="shared" si="103"/>
        <v>0</v>
      </c>
      <c r="L130" s="120">
        <f t="shared" si="103"/>
        <v>0</v>
      </c>
      <c r="M130" s="120">
        <f t="shared" si="103"/>
        <v>0</v>
      </c>
      <c r="N130" s="120">
        <f t="shared" si="103"/>
        <v>0</v>
      </c>
      <c r="O130" s="133">
        <f t="shared" si="59"/>
        <v>0</v>
      </c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</row>
    <row r="131" spans="1:74" s="192" customFormat="1" x14ac:dyDescent="0.2">
      <c r="A131" s="190" t="s">
        <v>591</v>
      </c>
      <c r="B131" s="195" t="s">
        <v>592</v>
      </c>
      <c r="C131" s="120">
        <f>+C129*20%</f>
        <v>0</v>
      </c>
      <c r="D131" s="120">
        <f t="shared" ref="D131:N131" si="104">+D129*20%</f>
        <v>0</v>
      </c>
      <c r="E131" s="120">
        <f t="shared" si="104"/>
        <v>0</v>
      </c>
      <c r="F131" s="120">
        <f t="shared" si="104"/>
        <v>0</v>
      </c>
      <c r="G131" s="120">
        <f t="shared" si="104"/>
        <v>0</v>
      </c>
      <c r="H131" s="120">
        <f t="shared" si="104"/>
        <v>0</v>
      </c>
      <c r="I131" s="120">
        <f t="shared" si="104"/>
        <v>0</v>
      </c>
      <c r="J131" s="120">
        <f t="shared" si="104"/>
        <v>0</v>
      </c>
      <c r="K131" s="120">
        <f t="shared" si="104"/>
        <v>0</v>
      </c>
      <c r="L131" s="120">
        <f t="shared" si="104"/>
        <v>0</v>
      </c>
      <c r="M131" s="120">
        <f t="shared" si="104"/>
        <v>0</v>
      </c>
      <c r="N131" s="120">
        <f t="shared" si="104"/>
        <v>0</v>
      </c>
      <c r="O131" s="133">
        <f t="shared" si="59"/>
        <v>0</v>
      </c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</row>
    <row r="132" spans="1:74" s="192" customFormat="1" ht="25.5" x14ac:dyDescent="0.2">
      <c r="A132" s="190" t="s">
        <v>593</v>
      </c>
      <c r="B132" s="131" t="s">
        <v>594</v>
      </c>
      <c r="C132" s="120">
        <f>+C129*10%</f>
        <v>0</v>
      </c>
      <c r="D132" s="120">
        <f t="shared" ref="D132:N132" si="105">+D129*10%</f>
        <v>0</v>
      </c>
      <c r="E132" s="120">
        <f t="shared" si="105"/>
        <v>0</v>
      </c>
      <c r="F132" s="120">
        <f t="shared" si="105"/>
        <v>0</v>
      </c>
      <c r="G132" s="120">
        <f t="shared" si="105"/>
        <v>0</v>
      </c>
      <c r="H132" s="120">
        <f t="shared" si="105"/>
        <v>0</v>
      </c>
      <c r="I132" s="120">
        <f t="shared" si="105"/>
        <v>0</v>
      </c>
      <c r="J132" s="120">
        <f t="shared" si="105"/>
        <v>0</v>
      </c>
      <c r="K132" s="120">
        <f t="shared" si="105"/>
        <v>0</v>
      </c>
      <c r="L132" s="120">
        <f t="shared" si="105"/>
        <v>0</v>
      </c>
      <c r="M132" s="120">
        <f t="shared" si="105"/>
        <v>0</v>
      </c>
      <c r="N132" s="120">
        <f t="shared" si="105"/>
        <v>0</v>
      </c>
      <c r="O132" s="133">
        <f t="shared" si="59"/>
        <v>0</v>
      </c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</row>
    <row r="133" spans="1:74" s="192" customFormat="1" ht="25.5" x14ac:dyDescent="0.2">
      <c r="A133" s="190" t="s">
        <v>595</v>
      </c>
      <c r="B133" s="131" t="s">
        <v>596</v>
      </c>
      <c r="C133" s="120">
        <f>+C129*10%</f>
        <v>0</v>
      </c>
      <c r="D133" s="120">
        <f t="shared" ref="D133:N133" si="106">+D129*10%</f>
        <v>0</v>
      </c>
      <c r="E133" s="120">
        <f t="shared" si="106"/>
        <v>0</v>
      </c>
      <c r="F133" s="120">
        <f t="shared" si="106"/>
        <v>0</v>
      </c>
      <c r="G133" s="120">
        <f t="shared" si="106"/>
        <v>0</v>
      </c>
      <c r="H133" s="120">
        <f t="shared" si="106"/>
        <v>0</v>
      </c>
      <c r="I133" s="120">
        <f t="shared" si="106"/>
        <v>0</v>
      </c>
      <c r="J133" s="120">
        <f t="shared" si="106"/>
        <v>0</v>
      </c>
      <c r="K133" s="120">
        <f t="shared" si="106"/>
        <v>0</v>
      </c>
      <c r="L133" s="120">
        <f t="shared" si="106"/>
        <v>0</v>
      </c>
      <c r="M133" s="120">
        <f t="shared" si="106"/>
        <v>0</v>
      </c>
      <c r="N133" s="120">
        <f t="shared" si="106"/>
        <v>0</v>
      </c>
      <c r="O133" s="133">
        <f t="shared" si="59"/>
        <v>0</v>
      </c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</row>
    <row r="134" spans="1:74" s="128" customFormat="1" x14ac:dyDescent="0.2">
      <c r="A134" s="187" t="s">
        <v>597</v>
      </c>
      <c r="B134" s="193" t="s">
        <v>598</v>
      </c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33">
        <f t="shared" si="59"/>
        <v>0</v>
      </c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</row>
    <row r="135" spans="1:74" s="192" customFormat="1" ht="25.5" x14ac:dyDescent="0.2">
      <c r="A135" s="190" t="s">
        <v>599</v>
      </c>
      <c r="B135" s="131" t="s">
        <v>600</v>
      </c>
      <c r="C135" s="120">
        <f>+C134*20%</f>
        <v>0</v>
      </c>
      <c r="D135" s="120">
        <f t="shared" ref="D135:N135" si="107">+D134*20%</f>
        <v>0</v>
      </c>
      <c r="E135" s="120">
        <f t="shared" si="107"/>
        <v>0</v>
      </c>
      <c r="F135" s="120">
        <f t="shared" si="107"/>
        <v>0</v>
      </c>
      <c r="G135" s="120">
        <f t="shared" si="107"/>
        <v>0</v>
      </c>
      <c r="H135" s="120">
        <f t="shared" si="107"/>
        <v>0</v>
      </c>
      <c r="I135" s="120">
        <f t="shared" si="107"/>
        <v>0</v>
      </c>
      <c r="J135" s="120">
        <f t="shared" si="107"/>
        <v>0</v>
      </c>
      <c r="K135" s="120">
        <f t="shared" si="107"/>
        <v>0</v>
      </c>
      <c r="L135" s="120">
        <f t="shared" si="107"/>
        <v>0</v>
      </c>
      <c r="M135" s="120">
        <f t="shared" si="107"/>
        <v>0</v>
      </c>
      <c r="N135" s="120">
        <f t="shared" si="107"/>
        <v>0</v>
      </c>
      <c r="O135" s="133">
        <f t="shared" si="59"/>
        <v>0</v>
      </c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</row>
    <row r="136" spans="1:74" s="192" customFormat="1" ht="25.5" x14ac:dyDescent="0.2">
      <c r="A136" s="190" t="s">
        <v>601</v>
      </c>
      <c r="B136" s="131" t="s">
        <v>602</v>
      </c>
      <c r="C136" s="120">
        <f>+C134*40%</f>
        <v>0</v>
      </c>
      <c r="D136" s="120">
        <f t="shared" ref="D136:N136" si="108">+D134*40%</f>
        <v>0</v>
      </c>
      <c r="E136" s="120">
        <f t="shared" si="108"/>
        <v>0</v>
      </c>
      <c r="F136" s="120">
        <f t="shared" si="108"/>
        <v>0</v>
      </c>
      <c r="G136" s="120">
        <f t="shared" si="108"/>
        <v>0</v>
      </c>
      <c r="H136" s="120">
        <f t="shared" si="108"/>
        <v>0</v>
      </c>
      <c r="I136" s="120">
        <f t="shared" si="108"/>
        <v>0</v>
      </c>
      <c r="J136" s="120">
        <f t="shared" si="108"/>
        <v>0</v>
      </c>
      <c r="K136" s="120">
        <f t="shared" si="108"/>
        <v>0</v>
      </c>
      <c r="L136" s="120">
        <f t="shared" si="108"/>
        <v>0</v>
      </c>
      <c r="M136" s="120">
        <f t="shared" si="108"/>
        <v>0</v>
      </c>
      <c r="N136" s="120">
        <f t="shared" si="108"/>
        <v>0</v>
      </c>
      <c r="O136" s="133">
        <f t="shared" si="59"/>
        <v>0</v>
      </c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</row>
    <row r="137" spans="1:74" s="192" customFormat="1" ht="25.5" x14ac:dyDescent="0.2">
      <c r="A137" s="190" t="s">
        <v>603</v>
      </c>
      <c r="B137" s="195" t="s">
        <v>604</v>
      </c>
      <c r="C137" s="120">
        <f>+C134*20%</f>
        <v>0</v>
      </c>
      <c r="D137" s="120">
        <f t="shared" ref="D137:N137" si="109">+D134*20%</f>
        <v>0</v>
      </c>
      <c r="E137" s="120">
        <f t="shared" si="109"/>
        <v>0</v>
      </c>
      <c r="F137" s="120">
        <f t="shared" si="109"/>
        <v>0</v>
      </c>
      <c r="G137" s="120">
        <f t="shared" si="109"/>
        <v>0</v>
      </c>
      <c r="H137" s="120">
        <f t="shared" si="109"/>
        <v>0</v>
      </c>
      <c r="I137" s="120">
        <f t="shared" si="109"/>
        <v>0</v>
      </c>
      <c r="J137" s="120">
        <f t="shared" si="109"/>
        <v>0</v>
      </c>
      <c r="K137" s="120">
        <f t="shared" si="109"/>
        <v>0</v>
      </c>
      <c r="L137" s="120">
        <f t="shared" si="109"/>
        <v>0</v>
      </c>
      <c r="M137" s="120">
        <f t="shared" si="109"/>
        <v>0</v>
      </c>
      <c r="N137" s="120">
        <f t="shared" si="109"/>
        <v>0</v>
      </c>
      <c r="O137" s="133">
        <f t="shared" si="59"/>
        <v>0</v>
      </c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</row>
    <row r="138" spans="1:74" s="192" customFormat="1" x14ac:dyDescent="0.2">
      <c r="A138" s="190" t="s">
        <v>605</v>
      </c>
      <c r="B138" s="131" t="s">
        <v>606</v>
      </c>
      <c r="C138" s="120">
        <f>+C134*20%</f>
        <v>0</v>
      </c>
      <c r="D138" s="120">
        <f t="shared" ref="D138:N138" si="110">+D134*20%</f>
        <v>0</v>
      </c>
      <c r="E138" s="120">
        <f t="shared" si="110"/>
        <v>0</v>
      </c>
      <c r="F138" s="120">
        <f t="shared" si="110"/>
        <v>0</v>
      </c>
      <c r="G138" s="120">
        <f t="shared" si="110"/>
        <v>0</v>
      </c>
      <c r="H138" s="120">
        <f t="shared" si="110"/>
        <v>0</v>
      </c>
      <c r="I138" s="120">
        <f t="shared" si="110"/>
        <v>0</v>
      </c>
      <c r="J138" s="120">
        <f t="shared" si="110"/>
        <v>0</v>
      </c>
      <c r="K138" s="120">
        <f t="shared" si="110"/>
        <v>0</v>
      </c>
      <c r="L138" s="120">
        <f t="shared" si="110"/>
        <v>0</v>
      </c>
      <c r="M138" s="120">
        <f t="shared" si="110"/>
        <v>0</v>
      </c>
      <c r="N138" s="120">
        <f t="shared" si="110"/>
        <v>0</v>
      </c>
      <c r="O138" s="133">
        <f t="shared" si="59"/>
        <v>0</v>
      </c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</row>
    <row r="139" spans="1:74" s="192" customFormat="1" x14ac:dyDescent="0.2">
      <c r="A139" s="198" t="s">
        <v>607</v>
      </c>
      <c r="B139" s="188" t="s">
        <v>608</v>
      </c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33">
        <f t="shared" si="59"/>
        <v>0</v>
      </c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</row>
    <row r="140" spans="1:74" s="192" customFormat="1" x14ac:dyDescent="0.2">
      <c r="A140" s="200" t="s">
        <v>609</v>
      </c>
      <c r="B140" s="131" t="s">
        <v>610</v>
      </c>
      <c r="C140" s="120">
        <f>+C139*60%</f>
        <v>0</v>
      </c>
      <c r="D140" s="120">
        <f t="shared" ref="D140:N140" si="111">+D139*60%</f>
        <v>0</v>
      </c>
      <c r="E140" s="120">
        <f t="shared" si="111"/>
        <v>0</v>
      </c>
      <c r="F140" s="120">
        <f t="shared" si="111"/>
        <v>0</v>
      </c>
      <c r="G140" s="120">
        <f t="shared" si="111"/>
        <v>0</v>
      </c>
      <c r="H140" s="120">
        <f t="shared" si="111"/>
        <v>0</v>
      </c>
      <c r="I140" s="120">
        <f t="shared" si="111"/>
        <v>0</v>
      </c>
      <c r="J140" s="120">
        <f t="shared" si="111"/>
        <v>0</v>
      </c>
      <c r="K140" s="120">
        <f t="shared" si="111"/>
        <v>0</v>
      </c>
      <c r="L140" s="120">
        <f t="shared" si="111"/>
        <v>0</v>
      </c>
      <c r="M140" s="120">
        <f t="shared" si="111"/>
        <v>0</v>
      </c>
      <c r="N140" s="120">
        <f t="shared" si="111"/>
        <v>0</v>
      </c>
      <c r="O140" s="133">
        <f t="shared" si="59"/>
        <v>0</v>
      </c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</row>
    <row r="141" spans="1:74" s="192" customFormat="1" ht="25.5" x14ac:dyDescent="0.2">
      <c r="A141" s="200" t="s">
        <v>611</v>
      </c>
      <c r="B141" s="131" t="s">
        <v>612</v>
      </c>
      <c r="C141" s="120">
        <f>+C139*16.9027%</f>
        <v>0</v>
      </c>
      <c r="D141" s="120">
        <f t="shared" ref="D141:N141" si="112">+D139*16.9027%</f>
        <v>0</v>
      </c>
      <c r="E141" s="120">
        <f t="shared" si="112"/>
        <v>0</v>
      </c>
      <c r="F141" s="120">
        <f t="shared" si="112"/>
        <v>0</v>
      </c>
      <c r="G141" s="120">
        <f t="shared" si="112"/>
        <v>0</v>
      </c>
      <c r="H141" s="120">
        <f t="shared" si="112"/>
        <v>0</v>
      </c>
      <c r="I141" s="120">
        <f t="shared" si="112"/>
        <v>0</v>
      </c>
      <c r="J141" s="120">
        <f t="shared" si="112"/>
        <v>0</v>
      </c>
      <c r="K141" s="120">
        <f t="shared" si="112"/>
        <v>0</v>
      </c>
      <c r="L141" s="120">
        <f t="shared" si="112"/>
        <v>0</v>
      </c>
      <c r="M141" s="120">
        <f t="shared" si="112"/>
        <v>0</v>
      </c>
      <c r="N141" s="120">
        <f t="shared" si="112"/>
        <v>0</v>
      </c>
      <c r="O141" s="133">
        <f t="shared" si="59"/>
        <v>0</v>
      </c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</row>
    <row r="142" spans="1:74" s="192" customFormat="1" ht="25.5" x14ac:dyDescent="0.2">
      <c r="A142" s="200" t="s">
        <v>613</v>
      </c>
      <c r="B142" s="131" t="s">
        <v>614</v>
      </c>
      <c r="C142" s="71">
        <f>+C139*2.0973%</f>
        <v>0</v>
      </c>
      <c r="D142" s="71">
        <f t="shared" ref="D142:N142" si="113">+D139*2.0973%</f>
        <v>0</v>
      </c>
      <c r="E142" s="71">
        <f t="shared" si="113"/>
        <v>0</v>
      </c>
      <c r="F142" s="71">
        <f t="shared" si="113"/>
        <v>0</v>
      </c>
      <c r="G142" s="71">
        <f t="shared" si="113"/>
        <v>0</v>
      </c>
      <c r="H142" s="71">
        <f t="shared" si="113"/>
        <v>0</v>
      </c>
      <c r="I142" s="71">
        <f t="shared" si="113"/>
        <v>0</v>
      </c>
      <c r="J142" s="71">
        <f t="shared" si="113"/>
        <v>0</v>
      </c>
      <c r="K142" s="71">
        <f t="shared" si="113"/>
        <v>0</v>
      </c>
      <c r="L142" s="71">
        <f t="shared" si="113"/>
        <v>0</v>
      </c>
      <c r="M142" s="71">
        <f t="shared" si="113"/>
        <v>0</v>
      </c>
      <c r="N142" s="71">
        <f t="shared" si="113"/>
        <v>0</v>
      </c>
      <c r="O142" s="133">
        <f t="shared" ref="O142:O205" si="114">SUM(C142:N142)</f>
        <v>0</v>
      </c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</row>
    <row r="143" spans="1:74" s="192" customFormat="1" x14ac:dyDescent="0.2">
      <c r="A143" s="200" t="s">
        <v>615</v>
      </c>
      <c r="B143" s="195" t="s">
        <v>616</v>
      </c>
      <c r="C143" s="120">
        <f>+C139*1%</f>
        <v>0</v>
      </c>
      <c r="D143" s="120">
        <f t="shared" ref="D143:N143" si="115">+D139*1%</f>
        <v>0</v>
      </c>
      <c r="E143" s="120">
        <f t="shared" si="115"/>
        <v>0</v>
      </c>
      <c r="F143" s="120">
        <f t="shared" si="115"/>
        <v>0</v>
      </c>
      <c r="G143" s="120">
        <f t="shared" si="115"/>
        <v>0</v>
      </c>
      <c r="H143" s="120">
        <f t="shared" si="115"/>
        <v>0</v>
      </c>
      <c r="I143" s="120">
        <f t="shared" si="115"/>
        <v>0</v>
      </c>
      <c r="J143" s="120">
        <f t="shared" si="115"/>
        <v>0</v>
      </c>
      <c r="K143" s="120">
        <f t="shared" si="115"/>
        <v>0</v>
      </c>
      <c r="L143" s="120">
        <f t="shared" si="115"/>
        <v>0</v>
      </c>
      <c r="M143" s="120">
        <f t="shared" si="115"/>
        <v>0</v>
      </c>
      <c r="N143" s="120">
        <f t="shared" si="115"/>
        <v>0</v>
      </c>
      <c r="O143" s="133">
        <f t="shared" si="114"/>
        <v>0</v>
      </c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</row>
    <row r="144" spans="1:74" s="192" customFormat="1" x14ac:dyDescent="0.2">
      <c r="A144" s="200" t="s">
        <v>617</v>
      </c>
      <c r="B144" s="131" t="s">
        <v>618</v>
      </c>
      <c r="C144" s="120">
        <f t="shared" ref="C144:N144" si="116">+C139*20%</f>
        <v>0</v>
      </c>
      <c r="D144" s="120">
        <f t="shared" si="116"/>
        <v>0</v>
      </c>
      <c r="E144" s="120">
        <f t="shared" si="116"/>
        <v>0</v>
      </c>
      <c r="F144" s="120">
        <f t="shared" si="116"/>
        <v>0</v>
      </c>
      <c r="G144" s="120">
        <f t="shared" si="116"/>
        <v>0</v>
      </c>
      <c r="H144" s="120">
        <f t="shared" si="116"/>
        <v>0</v>
      </c>
      <c r="I144" s="120">
        <f t="shared" si="116"/>
        <v>0</v>
      </c>
      <c r="J144" s="120">
        <f t="shared" si="116"/>
        <v>0</v>
      </c>
      <c r="K144" s="120">
        <f t="shared" si="116"/>
        <v>0</v>
      </c>
      <c r="L144" s="120">
        <f t="shared" si="116"/>
        <v>0</v>
      </c>
      <c r="M144" s="120">
        <f t="shared" si="116"/>
        <v>0</v>
      </c>
      <c r="N144" s="120">
        <f t="shared" si="116"/>
        <v>0</v>
      </c>
      <c r="O144" s="133">
        <f t="shared" si="114"/>
        <v>0</v>
      </c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</row>
    <row r="145" spans="1:74" s="128" customFormat="1" x14ac:dyDescent="0.2">
      <c r="A145" s="199" t="s">
        <v>619</v>
      </c>
      <c r="B145" s="193" t="s">
        <v>620</v>
      </c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33">
        <f t="shared" si="114"/>
        <v>0</v>
      </c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</row>
    <row r="146" spans="1:74" s="192" customFormat="1" x14ac:dyDescent="0.2">
      <c r="A146" s="200" t="s">
        <v>621</v>
      </c>
      <c r="B146" s="195" t="s">
        <v>622</v>
      </c>
      <c r="C146" s="120">
        <f>+C145*75%</f>
        <v>0</v>
      </c>
      <c r="D146" s="120">
        <f t="shared" ref="D146:N146" si="117">+D145*75%</f>
        <v>0</v>
      </c>
      <c r="E146" s="120">
        <f t="shared" si="117"/>
        <v>0</v>
      </c>
      <c r="F146" s="120">
        <f t="shared" si="117"/>
        <v>0</v>
      </c>
      <c r="G146" s="120">
        <f t="shared" si="117"/>
        <v>0</v>
      </c>
      <c r="H146" s="120">
        <f t="shared" si="117"/>
        <v>0</v>
      </c>
      <c r="I146" s="120">
        <f t="shared" si="117"/>
        <v>0</v>
      </c>
      <c r="J146" s="120">
        <f t="shared" si="117"/>
        <v>0</v>
      </c>
      <c r="K146" s="120">
        <f t="shared" si="117"/>
        <v>0</v>
      </c>
      <c r="L146" s="120">
        <f t="shared" si="117"/>
        <v>0</v>
      </c>
      <c r="M146" s="120">
        <f t="shared" si="117"/>
        <v>0</v>
      </c>
      <c r="N146" s="120">
        <f t="shared" si="117"/>
        <v>0</v>
      </c>
      <c r="O146" s="133">
        <f t="shared" si="114"/>
        <v>0</v>
      </c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</row>
    <row r="147" spans="1:74" s="192" customFormat="1" x14ac:dyDescent="0.2">
      <c r="A147" s="200" t="s">
        <v>623</v>
      </c>
      <c r="B147" s="131" t="s">
        <v>624</v>
      </c>
      <c r="C147" s="120">
        <f>+C145*12%</f>
        <v>0</v>
      </c>
      <c r="D147" s="120">
        <f t="shared" ref="D147:N147" si="118">+D145*12%</f>
        <v>0</v>
      </c>
      <c r="E147" s="120">
        <f t="shared" si="118"/>
        <v>0</v>
      </c>
      <c r="F147" s="120">
        <f t="shared" si="118"/>
        <v>0</v>
      </c>
      <c r="G147" s="120">
        <f t="shared" si="118"/>
        <v>0</v>
      </c>
      <c r="H147" s="120">
        <f t="shared" si="118"/>
        <v>0</v>
      </c>
      <c r="I147" s="120">
        <f t="shared" si="118"/>
        <v>0</v>
      </c>
      <c r="J147" s="120">
        <f t="shared" si="118"/>
        <v>0</v>
      </c>
      <c r="K147" s="120">
        <f t="shared" si="118"/>
        <v>0</v>
      </c>
      <c r="L147" s="120">
        <f t="shared" si="118"/>
        <v>0</v>
      </c>
      <c r="M147" s="120">
        <f t="shared" si="118"/>
        <v>0</v>
      </c>
      <c r="N147" s="120">
        <f t="shared" si="118"/>
        <v>0</v>
      </c>
      <c r="O147" s="133">
        <f t="shared" si="114"/>
        <v>0</v>
      </c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</row>
    <row r="148" spans="1:74" s="192" customFormat="1" x14ac:dyDescent="0.2">
      <c r="A148" s="200" t="s">
        <v>625</v>
      </c>
      <c r="B148" s="195" t="s">
        <v>626</v>
      </c>
      <c r="C148" s="120">
        <f>+C145*8%</f>
        <v>0</v>
      </c>
      <c r="D148" s="120">
        <f t="shared" ref="D148:N148" si="119">+D145*8%</f>
        <v>0</v>
      </c>
      <c r="E148" s="120">
        <f t="shared" si="119"/>
        <v>0</v>
      </c>
      <c r="F148" s="120">
        <f t="shared" si="119"/>
        <v>0</v>
      </c>
      <c r="G148" s="120">
        <f t="shared" si="119"/>
        <v>0</v>
      </c>
      <c r="H148" s="120">
        <f t="shared" si="119"/>
        <v>0</v>
      </c>
      <c r="I148" s="120">
        <f t="shared" si="119"/>
        <v>0</v>
      </c>
      <c r="J148" s="120">
        <f t="shared" si="119"/>
        <v>0</v>
      </c>
      <c r="K148" s="120">
        <f t="shared" si="119"/>
        <v>0</v>
      </c>
      <c r="L148" s="120">
        <f t="shared" si="119"/>
        <v>0</v>
      </c>
      <c r="M148" s="120">
        <f t="shared" si="119"/>
        <v>0</v>
      </c>
      <c r="N148" s="120">
        <f t="shared" si="119"/>
        <v>0</v>
      </c>
      <c r="O148" s="133">
        <f t="shared" si="114"/>
        <v>0</v>
      </c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</row>
    <row r="149" spans="1:74" s="192" customFormat="1" x14ac:dyDescent="0.2">
      <c r="A149" s="200" t="s">
        <v>627</v>
      </c>
      <c r="B149" s="131" t="s">
        <v>628</v>
      </c>
      <c r="C149" s="120">
        <f>+C145*3%</f>
        <v>0</v>
      </c>
      <c r="D149" s="120">
        <f t="shared" ref="D149:N149" si="120">+D145*3%</f>
        <v>0</v>
      </c>
      <c r="E149" s="120">
        <f t="shared" si="120"/>
        <v>0</v>
      </c>
      <c r="F149" s="120">
        <f t="shared" si="120"/>
        <v>0</v>
      </c>
      <c r="G149" s="120">
        <f t="shared" si="120"/>
        <v>0</v>
      </c>
      <c r="H149" s="120">
        <f t="shared" si="120"/>
        <v>0</v>
      </c>
      <c r="I149" s="120">
        <f t="shared" si="120"/>
        <v>0</v>
      </c>
      <c r="J149" s="120">
        <f t="shared" si="120"/>
        <v>0</v>
      </c>
      <c r="K149" s="120">
        <f t="shared" si="120"/>
        <v>0</v>
      </c>
      <c r="L149" s="120">
        <f t="shared" si="120"/>
        <v>0</v>
      </c>
      <c r="M149" s="120">
        <f t="shared" si="120"/>
        <v>0</v>
      </c>
      <c r="N149" s="120">
        <f t="shared" si="120"/>
        <v>0</v>
      </c>
      <c r="O149" s="133">
        <f t="shared" si="114"/>
        <v>0</v>
      </c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</row>
    <row r="150" spans="1:74" s="192" customFormat="1" ht="25.5" x14ac:dyDescent="0.2">
      <c r="A150" s="200" t="s">
        <v>629</v>
      </c>
      <c r="B150" s="195" t="s">
        <v>630</v>
      </c>
      <c r="C150" s="120">
        <f>+C145*2%</f>
        <v>0</v>
      </c>
      <c r="D150" s="120">
        <f t="shared" ref="D150:N150" si="121">+D145*2%</f>
        <v>0</v>
      </c>
      <c r="E150" s="120">
        <f t="shared" si="121"/>
        <v>0</v>
      </c>
      <c r="F150" s="120">
        <f t="shared" si="121"/>
        <v>0</v>
      </c>
      <c r="G150" s="120">
        <f t="shared" si="121"/>
        <v>0</v>
      </c>
      <c r="H150" s="120">
        <f t="shared" si="121"/>
        <v>0</v>
      </c>
      <c r="I150" s="120">
        <f t="shared" si="121"/>
        <v>0</v>
      </c>
      <c r="J150" s="120">
        <f t="shared" si="121"/>
        <v>0</v>
      </c>
      <c r="K150" s="120">
        <f t="shared" si="121"/>
        <v>0</v>
      </c>
      <c r="L150" s="120">
        <f t="shared" si="121"/>
        <v>0</v>
      </c>
      <c r="M150" s="120">
        <f t="shared" si="121"/>
        <v>0</v>
      </c>
      <c r="N150" s="120">
        <f t="shared" si="121"/>
        <v>0</v>
      </c>
      <c r="O150" s="133">
        <f t="shared" si="114"/>
        <v>0</v>
      </c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</row>
    <row r="151" spans="1:74" s="128" customFormat="1" x14ac:dyDescent="0.2">
      <c r="A151" s="199" t="s">
        <v>631</v>
      </c>
      <c r="B151" s="193" t="s">
        <v>632</v>
      </c>
      <c r="C151" s="119">
        <f>+C152+C155</f>
        <v>0</v>
      </c>
      <c r="D151" s="119">
        <f t="shared" ref="D151:N151" si="122">+D152+D155</f>
        <v>0</v>
      </c>
      <c r="E151" s="119">
        <f t="shared" si="122"/>
        <v>0</v>
      </c>
      <c r="F151" s="119">
        <f t="shared" si="122"/>
        <v>0</v>
      </c>
      <c r="G151" s="119">
        <f t="shared" si="122"/>
        <v>0</v>
      </c>
      <c r="H151" s="119">
        <f t="shared" si="122"/>
        <v>0</v>
      </c>
      <c r="I151" s="119">
        <f t="shared" si="122"/>
        <v>0</v>
      </c>
      <c r="J151" s="119">
        <f t="shared" si="122"/>
        <v>0</v>
      </c>
      <c r="K151" s="119">
        <f t="shared" si="122"/>
        <v>0</v>
      </c>
      <c r="L151" s="119">
        <f t="shared" si="122"/>
        <v>0</v>
      </c>
      <c r="M151" s="119">
        <f t="shared" si="122"/>
        <v>0</v>
      </c>
      <c r="N151" s="119">
        <f t="shared" si="122"/>
        <v>0</v>
      </c>
      <c r="O151" s="133">
        <f t="shared" si="114"/>
        <v>0</v>
      </c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</row>
    <row r="152" spans="1:74" s="192" customFormat="1" x14ac:dyDescent="0.2">
      <c r="A152" s="199" t="s">
        <v>633</v>
      </c>
      <c r="B152" s="188" t="s">
        <v>634</v>
      </c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33">
        <f t="shared" si="114"/>
        <v>0</v>
      </c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</row>
    <row r="153" spans="1:74" s="192" customFormat="1" x14ac:dyDescent="0.2">
      <c r="A153" s="200" t="s">
        <v>635</v>
      </c>
      <c r="B153" s="131" t="s">
        <v>636</v>
      </c>
      <c r="C153" s="120">
        <f>+C152*80%</f>
        <v>0</v>
      </c>
      <c r="D153" s="120">
        <f t="shared" ref="D153:N153" si="123">+D152*80%</f>
        <v>0</v>
      </c>
      <c r="E153" s="120">
        <f t="shared" si="123"/>
        <v>0</v>
      </c>
      <c r="F153" s="120">
        <f t="shared" si="123"/>
        <v>0</v>
      </c>
      <c r="G153" s="120">
        <f t="shared" si="123"/>
        <v>0</v>
      </c>
      <c r="H153" s="120">
        <f t="shared" si="123"/>
        <v>0</v>
      </c>
      <c r="I153" s="120">
        <f t="shared" si="123"/>
        <v>0</v>
      </c>
      <c r="J153" s="120">
        <f t="shared" si="123"/>
        <v>0</v>
      </c>
      <c r="K153" s="120">
        <f t="shared" si="123"/>
        <v>0</v>
      </c>
      <c r="L153" s="120">
        <f t="shared" si="123"/>
        <v>0</v>
      </c>
      <c r="M153" s="120">
        <f t="shared" si="123"/>
        <v>0</v>
      </c>
      <c r="N153" s="120">
        <f t="shared" si="123"/>
        <v>0</v>
      </c>
      <c r="O153" s="133">
        <f t="shared" si="114"/>
        <v>0</v>
      </c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</row>
    <row r="154" spans="1:74" s="192" customFormat="1" x14ac:dyDescent="0.2">
      <c r="A154" s="200" t="s">
        <v>637</v>
      </c>
      <c r="B154" s="195" t="s">
        <v>638</v>
      </c>
      <c r="C154" s="120">
        <f>+C152*20%</f>
        <v>0</v>
      </c>
      <c r="D154" s="120">
        <f t="shared" ref="D154:N154" si="124">+D152*20%</f>
        <v>0</v>
      </c>
      <c r="E154" s="120">
        <f t="shared" si="124"/>
        <v>0</v>
      </c>
      <c r="F154" s="120">
        <f t="shared" si="124"/>
        <v>0</v>
      </c>
      <c r="G154" s="120">
        <f t="shared" si="124"/>
        <v>0</v>
      </c>
      <c r="H154" s="120">
        <f t="shared" si="124"/>
        <v>0</v>
      </c>
      <c r="I154" s="120">
        <f t="shared" si="124"/>
        <v>0</v>
      </c>
      <c r="J154" s="120">
        <f t="shared" si="124"/>
        <v>0</v>
      </c>
      <c r="K154" s="120">
        <f t="shared" si="124"/>
        <v>0</v>
      </c>
      <c r="L154" s="120">
        <f t="shared" si="124"/>
        <v>0</v>
      </c>
      <c r="M154" s="120">
        <f t="shared" si="124"/>
        <v>0</v>
      </c>
      <c r="N154" s="120">
        <f t="shared" si="124"/>
        <v>0</v>
      </c>
      <c r="O154" s="133">
        <f t="shared" si="114"/>
        <v>0</v>
      </c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</row>
    <row r="155" spans="1:74" s="128" customFormat="1" x14ac:dyDescent="0.2">
      <c r="A155" s="199" t="s">
        <v>639</v>
      </c>
      <c r="B155" s="188" t="s">
        <v>95</v>
      </c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33">
        <f t="shared" si="114"/>
        <v>0</v>
      </c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</row>
    <row r="156" spans="1:74" s="192" customFormat="1" x14ac:dyDescent="0.2">
      <c r="A156" s="200" t="s">
        <v>640</v>
      </c>
      <c r="B156" s="194" t="s">
        <v>641</v>
      </c>
      <c r="C156" s="120">
        <f>+C155*80%</f>
        <v>0</v>
      </c>
      <c r="D156" s="120">
        <f t="shared" ref="D156:N156" si="125">+D155*80%</f>
        <v>0</v>
      </c>
      <c r="E156" s="120">
        <f t="shared" si="125"/>
        <v>0</v>
      </c>
      <c r="F156" s="120">
        <f t="shared" si="125"/>
        <v>0</v>
      </c>
      <c r="G156" s="120">
        <f t="shared" si="125"/>
        <v>0</v>
      </c>
      <c r="H156" s="120">
        <f t="shared" si="125"/>
        <v>0</v>
      </c>
      <c r="I156" s="120">
        <f t="shared" si="125"/>
        <v>0</v>
      </c>
      <c r="J156" s="120">
        <f t="shared" si="125"/>
        <v>0</v>
      </c>
      <c r="K156" s="120">
        <f t="shared" si="125"/>
        <v>0</v>
      </c>
      <c r="L156" s="120">
        <f t="shared" si="125"/>
        <v>0</v>
      </c>
      <c r="M156" s="120">
        <f t="shared" si="125"/>
        <v>0</v>
      </c>
      <c r="N156" s="120">
        <f t="shared" si="125"/>
        <v>0</v>
      </c>
      <c r="O156" s="133">
        <f t="shared" si="114"/>
        <v>0</v>
      </c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</row>
    <row r="157" spans="1:74" s="192" customFormat="1" x14ac:dyDescent="0.2">
      <c r="A157" s="200" t="s">
        <v>642</v>
      </c>
      <c r="B157" s="194" t="s">
        <v>643</v>
      </c>
      <c r="C157" s="120">
        <f>+C155*20%</f>
        <v>0</v>
      </c>
      <c r="D157" s="120">
        <f t="shared" ref="D157:N157" si="126">+D155*20%</f>
        <v>0</v>
      </c>
      <c r="E157" s="120">
        <f t="shared" si="126"/>
        <v>0</v>
      </c>
      <c r="F157" s="120">
        <f t="shared" si="126"/>
        <v>0</v>
      </c>
      <c r="G157" s="120">
        <f t="shared" si="126"/>
        <v>0</v>
      </c>
      <c r="H157" s="120">
        <f t="shared" si="126"/>
        <v>0</v>
      </c>
      <c r="I157" s="120">
        <f t="shared" si="126"/>
        <v>0</v>
      </c>
      <c r="J157" s="120">
        <f t="shared" si="126"/>
        <v>0</v>
      </c>
      <c r="K157" s="120">
        <f t="shared" si="126"/>
        <v>0</v>
      </c>
      <c r="L157" s="120">
        <f t="shared" si="126"/>
        <v>0</v>
      </c>
      <c r="M157" s="120">
        <f t="shared" si="126"/>
        <v>0</v>
      </c>
      <c r="N157" s="120">
        <f t="shared" si="126"/>
        <v>0</v>
      </c>
      <c r="O157" s="133">
        <f t="shared" si="114"/>
        <v>0</v>
      </c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</row>
    <row r="158" spans="1:74" s="192" customFormat="1" ht="25.5" x14ac:dyDescent="0.2">
      <c r="A158" s="199" t="s">
        <v>644</v>
      </c>
      <c r="B158" s="188" t="s">
        <v>645</v>
      </c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133">
        <f t="shared" si="114"/>
        <v>0</v>
      </c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</row>
    <row r="159" spans="1:74" s="192" customFormat="1" ht="25.5" x14ac:dyDescent="0.2">
      <c r="A159" s="200" t="s">
        <v>646</v>
      </c>
      <c r="B159" s="195" t="s">
        <v>647</v>
      </c>
      <c r="C159" s="120">
        <f>+C158*30%</f>
        <v>0</v>
      </c>
      <c r="D159" s="120">
        <f t="shared" ref="D159:N159" si="127">+D158*30%</f>
        <v>0</v>
      </c>
      <c r="E159" s="120">
        <f t="shared" si="127"/>
        <v>0</v>
      </c>
      <c r="F159" s="120">
        <f t="shared" si="127"/>
        <v>0</v>
      </c>
      <c r="G159" s="120">
        <f t="shared" si="127"/>
        <v>0</v>
      </c>
      <c r="H159" s="120">
        <f t="shared" si="127"/>
        <v>0</v>
      </c>
      <c r="I159" s="120">
        <f t="shared" si="127"/>
        <v>0</v>
      </c>
      <c r="J159" s="120">
        <f t="shared" si="127"/>
        <v>0</v>
      </c>
      <c r="K159" s="120">
        <f t="shared" si="127"/>
        <v>0</v>
      </c>
      <c r="L159" s="120">
        <f t="shared" si="127"/>
        <v>0</v>
      </c>
      <c r="M159" s="120">
        <f t="shared" si="127"/>
        <v>0</v>
      </c>
      <c r="N159" s="120">
        <f t="shared" si="127"/>
        <v>0</v>
      </c>
      <c r="O159" s="133">
        <f t="shared" si="114"/>
        <v>0</v>
      </c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</row>
    <row r="160" spans="1:74" s="192" customFormat="1" ht="25.5" x14ac:dyDescent="0.2">
      <c r="A160" s="200" t="s">
        <v>648</v>
      </c>
      <c r="B160" s="131" t="s">
        <v>649</v>
      </c>
      <c r="C160" s="120">
        <f>+C158*40%</f>
        <v>0</v>
      </c>
      <c r="D160" s="120">
        <f t="shared" ref="D160:N160" si="128">+D158*40%</f>
        <v>0</v>
      </c>
      <c r="E160" s="120">
        <f t="shared" si="128"/>
        <v>0</v>
      </c>
      <c r="F160" s="120">
        <f t="shared" si="128"/>
        <v>0</v>
      </c>
      <c r="G160" s="120">
        <f t="shared" si="128"/>
        <v>0</v>
      </c>
      <c r="H160" s="120">
        <f t="shared" si="128"/>
        <v>0</v>
      </c>
      <c r="I160" s="120">
        <f t="shared" si="128"/>
        <v>0</v>
      </c>
      <c r="J160" s="120">
        <f t="shared" si="128"/>
        <v>0</v>
      </c>
      <c r="K160" s="120">
        <f t="shared" si="128"/>
        <v>0</v>
      </c>
      <c r="L160" s="120">
        <f t="shared" si="128"/>
        <v>0</v>
      </c>
      <c r="M160" s="120">
        <f t="shared" si="128"/>
        <v>0</v>
      </c>
      <c r="N160" s="120">
        <f t="shared" si="128"/>
        <v>0</v>
      </c>
      <c r="O160" s="133">
        <f t="shared" si="114"/>
        <v>0</v>
      </c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</row>
    <row r="161" spans="1:74" s="192" customFormat="1" ht="38.25" x14ac:dyDescent="0.2">
      <c r="A161" s="200" t="s">
        <v>650</v>
      </c>
      <c r="B161" s="194" t="s">
        <v>651</v>
      </c>
      <c r="C161" s="120">
        <f>+C158*7%</f>
        <v>0</v>
      </c>
      <c r="D161" s="120">
        <f t="shared" ref="D161:N161" si="129">+D158*7%</f>
        <v>0</v>
      </c>
      <c r="E161" s="120">
        <f t="shared" si="129"/>
        <v>0</v>
      </c>
      <c r="F161" s="120">
        <f t="shared" si="129"/>
        <v>0</v>
      </c>
      <c r="G161" s="120">
        <f t="shared" si="129"/>
        <v>0</v>
      </c>
      <c r="H161" s="120">
        <f t="shared" si="129"/>
        <v>0</v>
      </c>
      <c r="I161" s="120">
        <f t="shared" si="129"/>
        <v>0</v>
      </c>
      <c r="J161" s="120">
        <f t="shared" si="129"/>
        <v>0</v>
      </c>
      <c r="K161" s="120">
        <f t="shared" si="129"/>
        <v>0</v>
      </c>
      <c r="L161" s="120">
        <f t="shared" si="129"/>
        <v>0</v>
      </c>
      <c r="M161" s="120">
        <f t="shared" si="129"/>
        <v>0</v>
      </c>
      <c r="N161" s="120">
        <f t="shared" si="129"/>
        <v>0</v>
      </c>
      <c r="O161" s="133">
        <f t="shared" si="114"/>
        <v>0</v>
      </c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</row>
    <row r="162" spans="1:74" s="192" customFormat="1" ht="25.5" x14ac:dyDescent="0.2">
      <c r="A162" s="200" t="s">
        <v>652</v>
      </c>
      <c r="B162" s="194" t="s">
        <v>653</v>
      </c>
      <c r="C162" s="120">
        <f>+C158*15%</f>
        <v>0</v>
      </c>
      <c r="D162" s="120">
        <f t="shared" ref="D162:N162" si="130">+D158*15%</f>
        <v>0</v>
      </c>
      <c r="E162" s="120">
        <f t="shared" si="130"/>
        <v>0</v>
      </c>
      <c r="F162" s="120">
        <f t="shared" si="130"/>
        <v>0</v>
      </c>
      <c r="G162" s="120">
        <f t="shared" si="130"/>
        <v>0</v>
      </c>
      <c r="H162" s="120">
        <f t="shared" si="130"/>
        <v>0</v>
      </c>
      <c r="I162" s="120">
        <f t="shared" si="130"/>
        <v>0</v>
      </c>
      <c r="J162" s="120">
        <f t="shared" si="130"/>
        <v>0</v>
      </c>
      <c r="K162" s="120">
        <f t="shared" si="130"/>
        <v>0</v>
      </c>
      <c r="L162" s="120">
        <f t="shared" si="130"/>
        <v>0</v>
      </c>
      <c r="M162" s="120">
        <f t="shared" si="130"/>
        <v>0</v>
      </c>
      <c r="N162" s="120">
        <f t="shared" si="130"/>
        <v>0</v>
      </c>
      <c r="O162" s="133">
        <f t="shared" si="114"/>
        <v>0</v>
      </c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</row>
    <row r="163" spans="1:74" s="192" customFormat="1" ht="38.25" x14ac:dyDescent="0.2">
      <c r="A163" s="201" t="s">
        <v>654</v>
      </c>
      <c r="B163" s="131" t="s">
        <v>655</v>
      </c>
      <c r="C163" s="120">
        <f>+C158*4%</f>
        <v>0</v>
      </c>
      <c r="D163" s="120">
        <f t="shared" ref="D163:N163" si="131">+D158*4%</f>
        <v>0</v>
      </c>
      <c r="E163" s="120">
        <f t="shared" si="131"/>
        <v>0</v>
      </c>
      <c r="F163" s="120">
        <f t="shared" si="131"/>
        <v>0</v>
      </c>
      <c r="G163" s="120">
        <f t="shared" si="131"/>
        <v>0</v>
      </c>
      <c r="H163" s="120">
        <f t="shared" si="131"/>
        <v>0</v>
      </c>
      <c r="I163" s="120">
        <f t="shared" si="131"/>
        <v>0</v>
      </c>
      <c r="J163" s="120">
        <f t="shared" si="131"/>
        <v>0</v>
      </c>
      <c r="K163" s="120">
        <f t="shared" si="131"/>
        <v>0</v>
      </c>
      <c r="L163" s="120">
        <f t="shared" si="131"/>
        <v>0</v>
      </c>
      <c r="M163" s="120">
        <f t="shared" si="131"/>
        <v>0</v>
      </c>
      <c r="N163" s="120">
        <f t="shared" si="131"/>
        <v>0</v>
      </c>
      <c r="O163" s="133">
        <f t="shared" si="114"/>
        <v>0</v>
      </c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</row>
    <row r="164" spans="1:74" s="192" customFormat="1" ht="25.5" x14ac:dyDescent="0.2">
      <c r="A164" s="201" t="s">
        <v>656</v>
      </c>
      <c r="B164" s="131" t="s">
        <v>657</v>
      </c>
      <c r="C164" s="120">
        <f>+C158*4%</f>
        <v>0</v>
      </c>
      <c r="D164" s="120">
        <f t="shared" ref="D164:N164" si="132">+D158*4%</f>
        <v>0</v>
      </c>
      <c r="E164" s="120">
        <f t="shared" si="132"/>
        <v>0</v>
      </c>
      <c r="F164" s="120">
        <f t="shared" si="132"/>
        <v>0</v>
      </c>
      <c r="G164" s="120">
        <f t="shared" si="132"/>
        <v>0</v>
      </c>
      <c r="H164" s="120">
        <f t="shared" si="132"/>
        <v>0</v>
      </c>
      <c r="I164" s="120">
        <f t="shared" si="132"/>
        <v>0</v>
      </c>
      <c r="J164" s="120">
        <f t="shared" si="132"/>
        <v>0</v>
      </c>
      <c r="K164" s="120">
        <f t="shared" si="132"/>
        <v>0</v>
      </c>
      <c r="L164" s="120">
        <f t="shared" si="132"/>
        <v>0</v>
      </c>
      <c r="M164" s="120">
        <f t="shared" si="132"/>
        <v>0</v>
      </c>
      <c r="N164" s="120">
        <f t="shared" si="132"/>
        <v>0</v>
      </c>
      <c r="O164" s="133">
        <f t="shared" si="114"/>
        <v>0</v>
      </c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</row>
    <row r="165" spans="1:74" s="128" customFormat="1" x14ac:dyDescent="0.2">
      <c r="A165" s="198" t="s">
        <v>237</v>
      </c>
      <c r="B165" s="188" t="s">
        <v>658</v>
      </c>
      <c r="C165" s="119">
        <f t="shared" ref="C165:N165" si="133">+C166+C197+C201+C211+C232</f>
        <v>0</v>
      </c>
      <c r="D165" s="119">
        <f t="shared" si="133"/>
        <v>0</v>
      </c>
      <c r="E165" s="119">
        <f t="shared" si="133"/>
        <v>0</v>
      </c>
      <c r="F165" s="119">
        <f t="shared" si="133"/>
        <v>0</v>
      </c>
      <c r="G165" s="119">
        <f t="shared" si="133"/>
        <v>0</v>
      </c>
      <c r="H165" s="119">
        <f t="shared" si="133"/>
        <v>0</v>
      </c>
      <c r="I165" s="119">
        <f t="shared" si="133"/>
        <v>0</v>
      </c>
      <c r="J165" s="119">
        <f t="shared" si="133"/>
        <v>0</v>
      </c>
      <c r="K165" s="119">
        <f t="shared" si="133"/>
        <v>0</v>
      </c>
      <c r="L165" s="119">
        <f t="shared" si="133"/>
        <v>0</v>
      </c>
      <c r="M165" s="119">
        <f t="shared" si="133"/>
        <v>0</v>
      </c>
      <c r="N165" s="119">
        <f t="shared" si="133"/>
        <v>0</v>
      </c>
      <c r="O165" s="133">
        <f t="shared" si="114"/>
        <v>0</v>
      </c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</row>
    <row r="166" spans="1:74" s="128" customFormat="1" x14ac:dyDescent="0.2">
      <c r="A166" s="199" t="s">
        <v>333</v>
      </c>
      <c r="B166" s="189" t="s">
        <v>334</v>
      </c>
      <c r="C166" s="119">
        <f>+C167+C182</f>
        <v>0</v>
      </c>
      <c r="D166" s="119">
        <f t="shared" ref="D166:N166" si="134">+D167+D182</f>
        <v>0</v>
      </c>
      <c r="E166" s="119">
        <f t="shared" si="134"/>
        <v>0</v>
      </c>
      <c r="F166" s="119">
        <f t="shared" si="134"/>
        <v>0</v>
      </c>
      <c r="G166" s="119">
        <f t="shared" si="134"/>
        <v>0</v>
      </c>
      <c r="H166" s="119">
        <f t="shared" si="134"/>
        <v>0</v>
      </c>
      <c r="I166" s="119">
        <f t="shared" si="134"/>
        <v>0</v>
      </c>
      <c r="J166" s="119">
        <f t="shared" si="134"/>
        <v>0</v>
      </c>
      <c r="K166" s="119">
        <f t="shared" si="134"/>
        <v>0</v>
      </c>
      <c r="L166" s="119">
        <f t="shared" si="134"/>
        <v>0</v>
      </c>
      <c r="M166" s="119">
        <f t="shared" si="134"/>
        <v>0</v>
      </c>
      <c r="N166" s="119">
        <f t="shared" si="134"/>
        <v>0</v>
      </c>
      <c r="O166" s="133">
        <f t="shared" si="114"/>
        <v>0</v>
      </c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/>
      <c r="BV166" s="127"/>
    </row>
    <row r="167" spans="1:74" s="128" customFormat="1" x14ac:dyDescent="0.2">
      <c r="A167" s="199" t="s">
        <v>659</v>
      </c>
      <c r="B167" s="188" t="s">
        <v>660</v>
      </c>
      <c r="C167" s="119">
        <f>+C168+C175</f>
        <v>0</v>
      </c>
      <c r="D167" s="119">
        <f t="shared" ref="D167:N167" si="135">+D168+D175</f>
        <v>0</v>
      </c>
      <c r="E167" s="119">
        <f t="shared" si="135"/>
        <v>0</v>
      </c>
      <c r="F167" s="119">
        <f t="shared" si="135"/>
        <v>0</v>
      </c>
      <c r="G167" s="119">
        <f t="shared" si="135"/>
        <v>0</v>
      </c>
      <c r="H167" s="119">
        <f t="shared" si="135"/>
        <v>0</v>
      </c>
      <c r="I167" s="119">
        <f t="shared" si="135"/>
        <v>0</v>
      </c>
      <c r="J167" s="119">
        <f t="shared" si="135"/>
        <v>0</v>
      </c>
      <c r="K167" s="119">
        <f t="shared" si="135"/>
        <v>0</v>
      </c>
      <c r="L167" s="119">
        <f t="shared" si="135"/>
        <v>0</v>
      </c>
      <c r="M167" s="119">
        <f t="shared" si="135"/>
        <v>0</v>
      </c>
      <c r="N167" s="119">
        <f t="shared" si="135"/>
        <v>0</v>
      </c>
      <c r="O167" s="133">
        <f t="shared" si="114"/>
        <v>0</v>
      </c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</row>
    <row r="168" spans="1:74" s="128" customFormat="1" x14ac:dyDescent="0.2">
      <c r="A168" s="199" t="s">
        <v>661</v>
      </c>
      <c r="B168" s="188" t="s">
        <v>662</v>
      </c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33">
        <f t="shared" si="114"/>
        <v>0</v>
      </c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</row>
    <row r="169" spans="1:74" s="192" customFormat="1" ht="38.25" x14ac:dyDescent="0.2">
      <c r="A169" s="200" t="s">
        <v>663</v>
      </c>
      <c r="B169" s="195" t="s">
        <v>664</v>
      </c>
      <c r="C169" s="120">
        <f>+C168*87.230682%</f>
        <v>0</v>
      </c>
      <c r="D169" s="120">
        <f t="shared" ref="D169:N169" si="136">+D168*87.230682%</f>
        <v>0</v>
      </c>
      <c r="E169" s="120">
        <f t="shared" si="136"/>
        <v>0</v>
      </c>
      <c r="F169" s="120">
        <f t="shared" si="136"/>
        <v>0</v>
      </c>
      <c r="G169" s="120">
        <f t="shared" si="136"/>
        <v>0</v>
      </c>
      <c r="H169" s="120">
        <f t="shared" si="136"/>
        <v>0</v>
      </c>
      <c r="I169" s="120">
        <f t="shared" si="136"/>
        <v>0</v>
      </c>
      <c r="J169" s="120">
        <f t="shared" si="136"/>
        <v>0</v>
      </c>
      <c r="K169" s="120">
        <f t="shared" si="136"/>
        <v>0</v>
      </c>
      <c r="L169" s="120">
        <f t="shared" si="136"/>
        <v>0</v>
      </c>
      <c r="M169" s="120">
        <f t="shared" si="136"/>
        <v>0</v>
      </c>
      <c r="N169" s="120">
        <f t="shared" si="136"/>
        <v>0</v>
      </c>
      <c r="O169" s="133">
        <f t="shared" si="114"/>
        <v>0</v>
      </c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</row>
    <row r="170" spans="1:74" s="192" customFormat="1" ht="25.5" x14ac:dyDescent="0.2">
      <c r="A170" s="200" t="s">
        <v>665</v>
      </c>
      <c r="B170" s="195" t="s">
        <v>666</v>
      </c>
      <c r="C170" s="120">
        <f>+C168*0.1%</f>
        <v>0</v>
      </c>
      <c r="D170" s="120">
        <f t="shared" ref="D170:N170" si="137">+D168*0.1%</f>
        <v>0</v>
      </c>
      <c r="E170" s="120">
        <f t="shared" si="137"/>
        <v>0</v>
      </c>
      <c r="F170" s="120">
        <f t="shared" si="137"/>
        <v>0</v>
      </c>
      <c r="G170" s="120">
        <f t="shared" si="137"/>
        <v>0</v>
      </c>
      <c r="H170" s="120">
        <f t="shared" si="137"/>
        <v>0</v>
      </c>
      <c r="I170" s="120">
        <f t="shared" si="137"/>
        <v>0</v>
      </c>
      <c r="J170" s="120">
        <f t="shared" si="137"/>
        <v>0</v>
      </c>
      <c r="K170" s="120">
        <f t="shared" si="137"/>
        <v>0</v>
      </c>
      <c r="L170" s="120">
        <f t="shared" si="137"/>
        <v>0</v>
      </c>
      <c r="M170" s="120">
        <f t="shared" si="137"/>
        <v>0</v>
      </c>
      <c r="N170" s="120">
        <f t="shared" si="137"/>
        <v>0</v>
      </c>
      <c r="O170" s="133">
        <f t="shared" si="114"/>
        <v>0</v>
      </c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</row>
    <row r="171" spans="1:74" s="192" customFormat="1" ht="25.5" x14ac:dyDescent="0.2">
      <c r="A171" s="217" t="s">
        <v>667</v>
      </c>
      <c r="B171" s="194" t="s">
        <v>668</v>
      </c>
      <c r="C171" s="120">
        <f>+C168*9.99%</f>
        <v>0</v>
      </c>
      <c r="D171" s="120">
        <f t="shared" ref="D171:N171" si="138">+D168*9.99%</f>
        <v>0</v>
      </c>
      <c r="E171" s="120">
        <f t="shared" si="138"/>
        <v>0</v>
      </c>
      <c r="F171" s="120">
        <f t="shared" si="138"/>
        <v>0</v>
      </c>
      <c r="G171" s="120">
        <f t="shared" si="138"/>
        <v>0</v>
      </c>
      <c r="H171" s="120">
        <f t="shared" si="138"/>
        <v>0</v>
      </c>
      <c r="I171" s="120">
        <f t="shared" si="138"/>
        <v>0</v>
      </c>
      <c r="J171" s="120">
        <f t="shared" si="138"/>
        <v>0</v>
      </c>
      <c r="K171" s="120">
        <f t="shared" si="138"/>
        <v>0</v>
      </c>
      <c r="L171" s="120">
        <f t="shared" si="138"/>
        <v>0</v>
      </c>
      <c r="M171" s="120">
        <f t="shared" si="138"/>
        <v>0</v>
      </c>
      <c r="N171" s="120">
        <f t="shared" si="138"/>
        <v>0</v>
      </c>
      <c r="O171" s="133">
        <f t="shared" si="114"/>
        <v>0</v>
      </c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</row>
    <row r="172" spans="1:74" s="192" customFormat="1" ht="51" x14ac:dyDescent="0.2">
      <c r="A172" s="190" t="s">
        <v>669</v>
      </c>
      <c r="B172" s="218" t="s">
        <v>1366</v>
      </c>
      <c r="C172" s="120">
        <f>+C168*0%</f>
        <v>0</v>
      </c>
      <c r="D172" s="120">
        <f t="shared" ref="D172:N172" si="139">+D168*0%</f>
        <v>0</v>
      </c>
      <c r="E172" s="120">
        <f t="shared" si="139"/>
        <v>0</v>
      </c>
      <c r="F172" s="120">
        <f t="shared" si="139"/>
        <v>0</v>
      </c>
      <c r="G172" s="120">
        <f t="shared" si="139"/>
        <v>0</v>
      </c>
      <c r="H172" s="120">
        <f t="shared" si="139"/>
        <v>0</v>
      </c>
      <c r="I172" s="120">
        <f t="shared" si="139"/>
        <v>0</v>
      </c>
      <c r="J172" s="120">
        <f t="shared" si="139"/>
        <v>0</v>
      </c>
      <c r="K172" s="120">
        <f t="shared" si="139"/>
        <v>0</v>
      </c>
      <c r="L172" s="120">
        <f t="shared" si="139"/>
        <v>0</v>
      </c>
      <c r="M172" s="120">
        <f t="shared" si="139"/>
        <v>0</v>
      </c>
      <c r="N172" s="120">
        <f t="shared" si="139"/>
        <v>0</v>
      </c>
      <c r="O172" s="133">
        <f t="shared" si="114"/>
        <v>0</v>
      </c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</row>
    <row r="173" spans="1:74" s="192" customFormat="1" ht="38.25" x14ac:dyDescent="0.2">
      <c r="A173" s="190" t="s">
        <v>670</v>
      </c>
      <c r="B173" s="131" t="s">
        <v>671</v>
      </c>
      <c r="C173" s="120">
        <f>+C168*1.7982%</f>
        <v>0</v>
      </c>
      <c r="D173" s="120">
        <f t="shared" ref="D173:N173" si="140">+D168*1.7982%</f>
        <v>0</v>
      </c>
      <c r="E173" s="120">
        <f t="shared" si="140"/>
        <v>0</v>
      </c>
      <c r="F173" s="120">
        <f t="shared" si="140"/>
        <v>0</v>
      </c>
      <c r="G173" s="120">
        <f t="shared" si="140"/>
        <v>0</v>
      </c>
      <c r="H173" s="120">
        <f t="shared" si="140"/>
        <v>0</v>
      </c>
      <c r="I173" s="120">
        <f t="shared" si="140"/>
        <v>0</v>
      </c>
      <c r="J173" s="120">
        <f t="shared" si="140"/>
        <v>0</v>
      </c>
      <c r="K173" s="120">
        <f t="shared" si="140"/>
        <v>0</v>
      </c>
      <c r="L173" s="120">
        <f t="shared" si="140"/>
        <v>0</v>
      </c>
      <c r="M173" s="120">
        <f t="shared" si="140"/>
        <v>0</v>
      </c>
      <c r="N173" s="120">
        <f t="shared" si="140"/>
        <v>0</v>
      </c>
      <c r="O173" s="133">
        <f t="shared" si="114"/>
        <v>0</v>
      </c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</row>
    <row r="174" spans="1:74" s="192" customFormat="1" ht="51" x14ac:dyDescent="0.2">
      <c r="A174" s="190" t="s">
        <v>672</v>
      </c>
      <c r="B174" s="131" t="s">
        <v>673</v>
      </c>
      <c r="C174" s="120">
        <f>+C168*0.881118%</f>
        <v>0</v>
      </c>
      <c r="D174" s="120">
        <f t="shared" ref="D174:N174" si="141">+D168*0.881118%</f>
        <v>0</v>
      </c>
      <c r="E174" s="120">
        <f t="shared" si="141"/>
        <v>0</v>
      </c>
      <c r="F174" s="120">
        <f t="shared" si="141"/>
        <v>0</v>
      </c>
      <c r="G174" s="120">
        <f t="shared" si="141"/>
        <v>0</v>
      </c>
      <c r="H174" s="120">
        <f t="shared" si="141"/>
        <v>0</v>
      </c>
      <c r="I174" s="120">
        <f t="shared" si="141"/>
        <v>0</v>
      </c>
      <c r="J174" s="120">
        <f t="shared" si="141"/>
        <v>0</v>
      </c>
      <c r="K174" s="120">
        <f t="shared" si="141"/>
        <v>0</v>
      </c>
      <c r="L174" s="120">
        <f t="shared" si="141"/>
        <v>0</v>
      </c>
      <c r="M174" s="120">
        <f t="shared" si="141"/>
        <v>0</v>
      </c>
      <c r="N174" s="120">
        <f t="shared" si="141"/>
        <v>0</v>
      </c>
      <c r="O174" s="133">
        <f t="shared" si="114"/>
        <v>0</v>
      </c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</row>
    <row r="175" spans="1:74" s="128" customFormat="1" ht="25.5" x14ac:dyDescent="0.2">
      <c r="A175" s="187" t="s">
        <v>674</v>
      </c>
      <c r="B175" s="188" t="s">
        <v>675</v>
      </c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133">
        <f t="shared" si="114"/>
        <v>0</v>
      </c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</row>
    <row r="176" spans="1:74" s="192" customFormat="1" ht="38.25" x14ac:dyDescent="0.2">
      <c r="A176" s="190" t="s">
        <v>676</v>
      </c>
      <c r="B176" s="131" t="s">
        <v>677</v>
      </c>
      <c r="C176" s="120">
        <f>+C175*87.230682%</f>
        <v>0</v>
      </c>
      <c r="D176" s="120">
        <f t="shared" ref="D176:N176" si="142">+D175*87.230682%</f>
        <v>0</v>
      </c>
      <c r="E176" s="120">
        <f t="shared" si="142"/>
        <v>0</v>
      </c>
      <c r="F176" s="120">
        <f t="shared" si="142"/>
        <v>0</v>
      </c>
      <c r="G176" s="120">
        <f t="shared" si="142"/>
        <v>0</v>
      </c>
      <c r="H176" s="120">
        <f t="shared" si="142"/>
        <v>0</v>
      </c>
      <c r="I176" s="120">
        <f t="shared" si="142"/>
        <v>0</v>
      </c>
      <c r="J176" s="120">
        <f t="shared" si="142"/>
        <v>0</v>
      </c>
      <c r="K176" s="120">
        <f t="shared" si="142"/>
        <v>0</v>
      </c>
      <c r="L176" s="120">
        <f t="shared" si="142"/>
        <v>0</v>
      </c>
      <c r="M176" s="120">
        <f t="shared" si="142"/>
        <v>0</v>
      </c>
      <c r="N176" s="120">
        <f t="shared" si="142"/>
        <v>0</v>
      </c>
      <c r="O176" s="133">
        <f t="shared" si="114"/>
        <v>0</v>
      </c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</row>
    <row r="177" spans="1:74" s="192" customFormat="1" ht="25.5" x14ac:dyDescent="0.2">
      <c r="A177" s="190" t="s">
        <v>678</v>
      </c>
      <c r="B177" s="218" t="s">
        <v>679</v>
      </c>
      <c r="C177" s="120">
        <f>+C175*0.1%</f>
        <v>0</v>
      </c>
      <c r="D177" s="120">
        <f t="shared" ref="D177:N177" si="143">+D175*0.1%</f>
        <v>0</v>
      </c>
      <c r="E177" s="120">
        <f t="shared" si="143"/>
        <v>0</v>
      </c>
      <c r="F177" s="120">
        <f t="shared" si="143"/>
        <v>0</v>
      </c>
      <c r="G177" s="120">
        <f t="shared" si="143"/>
        <v>0</v>
      </c>
      <c r="H177" s="120">
        <f t="shared" si="143"/>
        <v>0</v>
      </c>
      <c r="I177" s="120">
        <f t="shared" si="143"/>
        <v>0</v>
      </c>
      <c r="J177" s="120">
        <f t="shared" si="143"/>
        <v>0</v>
      </c>
      <c r="K177" s="120">
        <f t="shared" si="143"/>
        <v>0</v>
      </c>
      <c r="L177" s="120">
        <f t="shared" si="143"/>
        <v>0</v>
      </c>
      <c r="M177" s="120">
        <f t="shared" si="143"/>
        <v>0</v>
      </c>
      <c r="N177" s="120">
        <f t="shared" si="143"/>
        <v>0</v>
      </c>
      <c r="O177" s="133">
        <f t="shared" si="114"/>
        <v>0</v>
      </c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</row>
    <row r="178" spans="1:74" s="192" customFormat="1" ht="25.5" x14ac:dyDescent="0.2">
      <c r="A178" s="197" t="s">
        <v>680</v>
      </c>
      <c r="B178" s="194" t="s">
        <v>681</v>
      </c>
      <c r="C178" s="120">
        <f>+C175*9.99%</f>
        <v>0</v>
      </c>
      <c r="D178" s="120">
        <f t="shared" ref="D178:N178" si="144">+D175*9.99%</f>
        <v>0</v>
      </c>
      <c r="E178" s="120">
        <f t="shared" si="144"/>
        <v>0</v>
      </c>
      <c r="F178" s="120">
        <f t="shared" si="144"/>
        <v>0</v>
      </c>
      <c r="G178" s="120">
        <f t="shared" si="144"/>
        <v>0</v>
      </c>
      <c r="H178" s="120">
        <f t="shared" si="144"/>
        <v>0</v>
      </c>
      <c r="I178" s="120">
        <f t="shared" si="144"/>
        <v>0</v>
      </c>
      <c r="J178" s="120">
        <f t="shared" si="144"/>
        <v>0</v>
      </c>
      <c r="K178" s="120">
        <f t="shared" si="144"/>
        <v>0</v>
      </c>
      <c r="L178" s="120">
        <f t="shared" si="144"/>
        <v>0</v>
      </c>
      <c r="M178" s="120">
        <f t="shared" si="144"/>
        <v>0</v>
      </c>
      <c r="N178" s="120">
        <f t="shared" si="144"/>
        <v>0</v>
      </c>
      <c r="O178" s="133">
        <f t="shared" si="114"/>
        <v>0</v>
      </c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</row>
    <row r="179" spans="1:74" s="192" customFormat="1" ht="51" x14ac:dyDescent="0.2">
      <c r="A179" s="197" t="s">
        <v>682</v>
      </c>
      <c r="B179" s="194" t="s">
        <v>1367</v>
      </c>
      <c r="C179" s="120">
        <f>+C175*0%</f>
        <v>0</v>
      </c>
      <c r="D179" s="120">
        <f t="shared" ref="D179:N179" si="145">+D175*0%</f>
        <v>0</v>
      </c>
      <c r="E179" s="120">
        <f t="shared" si="145"/>
        <v>0</v>
      </c>
      <c r="F179" s="120">
        <f t="shared" si="145"/>
        <v>0</v>
      </c>
      <c r="G179" s="120">
        <f t="shared" si="145"/>
        <v>0</v>
      </c>
      <c r="H179" s="120">
        <f t="shared" si="145"/>
        <v>0</v>
      </c>
      <c r="I179" s="120">
        <f t="shared" si="145"/>
        <v>0</v>
      </c>
      <c r="J179" s="120">
        <f t="shared" si="145"/>
        <v>0</v>
      </c>
      <c r="K179" s="120">
        <f t="shared" si="145"/>
        <v>0</v>
      </c>
      <c r="L179" s="120">
        <f t="shared" si="145"/>
        <v>0</v>
      </c>
      <c r="M179" s="120">
        <f t="shared" si="145"/>
        <v>0</v>
      </c>
      <c r="N179" s="120">
        <f t="shared" si="145"/>
        <v>0</v>
      </c>
      <c r="O179" s="133">
        <f t="shared" si="114"/>
        <v>0</v>
      </c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</row>
    <row r="180" spans="1:74" s="192" customFormat="1" ht="25.5" x14ac:dyDescent="0.2">
      <c r="A180" s="197" t="s">
        <v>683</v>
      </c>
      <c r="B180" s="194" t="s">
        <v>684</v>
      </c>
      <c r="C180" s="120">
        <f>+C175*1.7982%</f>
        <v>0</v>
      </c>
      <c r="D180" s="120">
        <f t="shared" ref="D180:N180" si="146">+D175*1.7982%</f>
        <v>0</v>
      </c>
      <c r="E180" s="120">
        <f t="shared" si="146"/>
        <v>0</v>
      </c>
      <c r="F180" s="120">
        <f t="shared" si="146"/>
        <v>0</v>
      </c>
      <c r="G180" s="120">
        <f t="shared" si="146"/>
        <v>0</v>
      </c>
      <c r="H180" s="120">
        <f t="shared" si="146"/>
        <v>0</v>
      </c>
      <c r="I180" s="120">
        <f t="shared" si="146"/>
        <v>0</v>
      </c>
      <c r="J180" s="120">
        <f t="shared" si="146"/>
        <v>0</v>
      </c>
      <c r="K180" s="120">
        <f t="shared" si="146"/>
        <v>0</v>
      </c>
      <c r="L180" s="120">
        <f t="shared" si="146"/>
        <v>0</v>
      </c>
      <c r="M180" s="120">
        <f t="shared" si="146"/>
        <v>0</v>
      </c>
      <c r="N180" s="120">
        <f t="shared" si="146"/>
        <v>0</v>
      </c>
      <c r="O180" s="133">
        <f t="shared" si="114"/>
        <v>0</v>
      </c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</row>
    <row r="181" spans="1:74" s="192" customFormat="1" ht="51" x14ac:dyDescent="0.2">
      <c r="A181" s="197" t="s">
        <v>685</v>
      </c>
      <c r="B181" s="194" t="s">
        <v>686</v>
      </c>
      <c r="C181" s="120">
        <f>+C175*0.881118%</f>
        <v>0</v>
      </c>
      <c r="D181" s="120">
        <f t="shared" ref="D181:N181" si="147">+D175*0.881118%</f>
        <v>0</v>
      </c>
      <c r="E181" s="120">
        <f t="shared" si="147"/>
        <v>0</v>
      </c>
      <c r="F181" s="120">
        <f t="shared" si="147"/>
        <v>0</v>
      </c>
      <c r="G181" s="120">
        <f t="shared" si="147"/>
        <v>0</v>
      </c>
      <c r="H181" s="120">
        <f t="shared" si="147"/>
        <v>0</v>
      </c>
      <c r="I181" s="120">
        <f t="shared" si="147"/>
        <v>0</v>
      </c>
      <c r="J181" s="120">
        <f t="shared" si="147"/>
        <v>0</v>
      </c>
      <c r="K181" s="120">
        <f t="shared" si="147"/>
        <v>0</v>
      </c>
      <c r="L181" s="120">
        <f t="shared" si="147"/>
        <v>0</v>
      </c>
      <c r="M181" s="120">
        <f t="shared" si="147"/>
        <v>0</v>
      </c>
      <c r="N181" s="120">
        <f t="shared" si="147"/>
        <v>0</v>
      </c>
      <c r="O181" s="133">
        <f t="shared" si="114"/>
        <v>0</v>
      </c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</row>
    <row r="182" spans="1:74" s="128" customFormat="1" x14ac:dyDescent="0.2">
      <c r="A182" s="196" t="s">
        <v>687</v>
      </c>
      <c r="B182" s="188" t="s">
        <v>688</v>
      </c>
      <c r="C182" s="119">
        <f>+C183+C190</f>
        <v>0</v>
      </c>
      <c r="D182" s="119">
        <f t="shared" ref="D182:N182" si="148">+D183+D190</f>
        <v>0</v>
      </c>
      <c r="E182" s="119">
        <f t="shared" si="148"/>
        <v>0</v>
      </c>
      <c r="F182" s="119">
        <f t="shared" si="148"/>
        <v>0</v>
      </c>
      <c r="G182" s="119">
        <f t="shared" si="148"/>
        <v>0</v>
      </c>
      <c r="H182" s="119">
        <f t="shared" si="148"/>
        <v>0</v>
      </c>
      <c r="I182" s="119">
        <f t="shared" si="148"/>
        <v>0</v>
      </c>
      <c r="J182" s="119">
        <f t="shared" si="148"/>
        <v>0</v>
      </c>
      <c r="K182" s="119">
        <f t="shared" si="148"/>
        <v>0</v>
      </c>
      <c r="L182" s="119">
        <f t="shared" si="148"/>
        <v>0</v>
      </c>
      <c r="M182" s="119">
        <f t="shared" si="148"/>
        <v>0</v>
      </c>
      <c r="N182" s="119">
        <f t="shared" si="148"/>
        <v>0</v>
      </c>
      <c r="O182" s="133">
        <f t="shared" si="114"/>
        <v>0</v>
      </c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</row>
    <row r="183" spans="1:74" s="128" customFormat="1" ht="25.5" x14ac:dyDescent="0.2">
      <c r="A183" s="196" t="s">
        <v>689</v>
      </c>
      <c r="B183" s="188" t="s">
        <v>690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33">
        <f t="shared" si="114"/>
        <v>0</v>
      </c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</row>
    <row r="184" spans="1:74" s="192" customFormat="1" ht="38.25" x14ac:dyDescent="0.2">
      <c r="A184" s="190" t="s">
        <v>691</v>
      </c>
      <c r="B184" s="194" t="s">
        <v>692</v>
      </c>
      <c r="C184" s="120">
        <f>+C183*87.230682%</f>
        <v>0</v>
      </c>
      <c r="D184" s="120">
        <f t="shared" ref="D184:N184" si="149">+D183*87.230682%</f>
        <v>0</v>
      </c>
      <c r="E184" s="120">
        <f t="shared" si="149"/>
        <v>0</v>
      </c>
      <c r="F184" s="120">
        <f t="shared" si="149"/>
        <v>0</v>
      </c>
      <c r="G184" s="120">
        <f t="shared" si="149"/>
        <v>0</v>
      </c>
      <c r="H184" s="120">
        <f t="shared" si="149"/>
        <v>0</v>
      </c>
      <c r="I184" s="120">
        <f t="shared" si="149"/>
        <v>0</v>
      </c>
      <c r="J184" s="120">
        <f t="shared" si="149"/>
        <v>0</v>
      </c>
      <c r="K184" s="120">
        <f t="shared" si="149"/>
        <v>0</v>
      </c>
      <c r="L184" s="120">
        <f t="shared" si="149"/>
        <v>0</v>
      </c>
      <c r="M184" s="120">
        <f t="shared" si="149"/>
        <v>0</v>
      </c>
      <c r="N184" s="120">
        <f t="shared" si="149"/>
        <v>0</v>
      </c>
      <c r="O184" s="133">
        <f t="shared" si="114"/>
        <v>0</v>
      </c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</row>
    <row r="185" spans="1:74" s="192" customFormat="1" ht="25.5" x14ac:dyDescent="0.2">
      <c r="A185" s="190" t="s">
        <v>693</v>
      </c>
      <c r="B185" s="194" t="s">
        <v>694</v>
      </c>
      <c r="C185" s="120">
        <f>+C183*0.1%</f>
        <v>0</v>
      </c>
      <c r="D185" s="120">
        <f t="shared" ref="D185:N185" si="150">+D183*0.1%</f>
        <v>0</v>
      </c>
      <c r="E185" s="120">
        <f t="shared" si="150"/>
        <v>0</v>
      </c>
      <c r="F185" s="120">
        <f t="shared" si="150"/>
        <v>0</v>
      </c>
      <c r="G185" s="120">
        <f t="shared" si="150"/>
        <v>0</v>
      </c>
      <c r="H185" s="120">
        <f t="shared" si="150"/>
        <v>0</v>
      </c>
      <c r="I185" s="120">
        <f t="shared" si="150"/>
        <v>0</v>
      </c>
      <c r="J185" s="120">
        <f t="shared" si="150"/>
        <v>0</v>
      </c>
      <c r="K185" s="120">
        <f t="shared" si="150"/>
        <v>0</v>
      </c>
      <c r="L185" s="120">
        <f t="shared" si="150"/>
        <v>0</v>
      </c>
      <c r="M185" s="120">
        <f t="shared" si="150"/>
        <v>0</v>
      </c>
      <c r="N185" s="120">
        <f t="shared" si="150"/>
        <v>0</v>
      </c>
      <c r="O185" s="133">
        <f t="shared" si="114"/>
        <v>0</v>
      </c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</row>
    <row r="186" spans="1:74" s="192" customFormat="1" ht="25.5" x14ac:dyDescent="0.2">
      <c r="A186" s="190" t="s">
        <v>695</v>
      </c>
      <c r="B186" s="131" t="s">
        <v>696</v>
      </c>
      <c r="C186" s="120">
        <f>+C183*9.99%</f>
        <v>0</v>
      </c>
      <c r="D186" s="120">
        <f t="shared" ref="D186:N186" si="151">+D183*9.99%</f>
        <v>0</v>
      </c>
      <c r="E186" s="120">
        <f t="shared" si="151"/>
        <v>0</v>
      </c>
      <c r="F186" s="120">
        <f t="shared" si="151"/>
        <v>0</v>
      </c>
      <c r="G186" s="120">
        <f t="shared" si="151"/>
        <v>0</v>
      </c>
      <c r="H186" s="120">
        <f t="shared" si="151"/>
        <v>0</v>
      </c>
      <c r="I186" s="120">
        <f t="shared" si="151"/>
        <v>0</v>
      </c>
      <c r="J186" s="120">
        <f t="shared" si="151"/>
        <v>0</v>
      </c>
      <c r="K186" s="120">
        <f t="shared" si="151"/>
        <v>0</v>
      </c>
      <c r="L186" s="120">
        <f t="shared" si="151"/>
        <v>0</v>
      </c>
      <c r="M186" s="120">
        <f t="shared" si="151"/>
        <v>0</v>
      </c>
      <c r="N186" s="120">
        <f t="shared" si="151"/>
        <v>0</v>
      </c>
      <c r="O186" s="133">
        <f t="shared" si="114"/>
        <v>0</v>
      </c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</row>
    <row r="187" spans="1:74" s="192" customFormat="1" ht="51" x14ac:dyDescent="0.2">
      <c r="A187" s="190" t="s">
        <v>697</v>
      </c>
      <c r="B187" s="131" t="s">
        <v>1368</v>
      </c>
      <c r="C187" s="120">
        <f>+C183*0%</f>
        <v>0</v>
      </c>
      <c r="D187" s="120">
        <f t="shared" ref="D187:N187" si="152">+D183*0%</f>
        <v>0</v>
      </c>
      <c r="E187" s="120">
        <f t="shared" si="152"/>
        <v>0</v>
      </c>
      <c r="F187" s="120">
        <f t="shared" si="152"/>
        <v>0</v>
      </c>
      <c r="G187" s="120">
        <f t="shared" si="152"/>
        <v>0</v>
      </c>
      <c r="H187" s="120">
        <f t="shared" si="152"/>
        <v>0</v>
      </c>
      <c r="I187" s="120">
        <f t="shared" si="152"/>
        <v>0</v>
      </c>
      <c r="J187" s="120">
        <f t="shared" si="152"/>
        <v>0</v>
      </c>
      <c r="K187" s="120">
        <f t="shared" si="152"/>
        <v>0</v>
      </c>
      <c r="L187" s="120">
        <f t="shared" si="152"/>
        <v>0</v>
      </c>
      <c r="M187" s="120">
        <f t="shared" si="152"/>
        <v>0</v>
      </c>
      <c r="N187" s="120">
        <f t="shared" si="152"/>
        <v>0</v>
      </c>
      <c r="O187" s="133">
        <f t="shared" si="114"/>
        <v>0</v>
      </c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</row>
    <row r="188" spans="1:74" s="192" customFormat="1" ht="38.25" x14ac:dyDescent="0.2">
      <c r="A188" s="197" t="s">
        <v>698</v>
      </c>
      <c r="B188" s="131" t="s">
        <v>699</v>
      </c>
      <c r="C188" s="120">
        <f>+C183*1.7982%</f>
        <v>0</v>
      </c>
      <c r="D188" s="120">
        <f t="shared" ref="D188:N188" si="153">+D183*1.7982%</f>
        <v>0</v>
      </c>
      <c r="E188" s="120">
        <f t="shared" si="153"/>
        <v>0</v>
      </c>
      <c r="F188" s="120">
        <f t="shared" si="153"/>
        <v>0</v>
      </c>
      <c r="G188" s="120">
        <f t="shared" si="153"/>
        <v>0</v>
      </c>
      <c r="H188" s="120">
        <f t="shared" si="153"/>
        <v>0</v>
      </c>
      <c r="I188" s="120">
        <f t="shared" si="153"/>
        <v>0</v>
      </c>
      <c r="J188" s="120">
        <f t="shared" si="153"/>
        <v>0</v>
      </c>
      <c r="K188" s="120">
        <f t="shared" si="153"/>
        <v>0</v>
      </c>
      <c r="L188" s="120">
        <f t="shared" si="153"/>
        <v>0</v>
      </c>
      <c r="M188" s="120">
        <f t="shared" si="153"/>
        <v>0</v>
      </c>
      <c r="N188" s="120">
        <f t="shared" si="153"/>
        <v>0</v>
      </c>
      <c r="O188" s="133">
        <f t="shared" si="114"/>
        <v>0</v>
      </c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</row>
    <row r="189" spans="1:74" s="192" customFormat="1" ht="51" x14ac:dyDescent="0.2">
      <c r="A189" s="197" t="s">
        <v>700</v>
      </c>
      <c r="B189" s="131" t="s">
        <v>701</v>
      </c>
      <c r="C189" s="120">
        <f>+C183*0.881118%</f>
        <v>0</v>
      </c>
      <c r="D189" s="120">
        <f t="shared" ref="D189:N189" si="154">+D183*0.881118%</f>
        <v>0</v>
      </c>
      <c r="E189" s="120">
        <f t="shared" si="154"/>
        <v>0</v>
      </c>
      <c r="F189" s="120">
        <f t="shared" si="154"/>
        <v>0</v>
      </c>
      <c r="G189" s="120">
        <f t="shared" si="154"/>
        <v>0</v>
      </c>
      <c r="H189" s="120">
        <f t="shared" si="154"/>
        <v>0</v>
      </c>
      <c r="I189" s="120">
        <f t="shared" si="154"/>
        <v>0</v>
      </c>
      <c r="J189" s="120">
        <f t="shared" si="154"/>
        <v>0</v>
      </c>
      <c r="K189" s="120">
        <f t="shared" si="154"/>
        <v>0</v>
      </c>
      <c r="L189" s="120">
        <f t="shared" si="154"/>
        <v>0</v>
      </c>
      <c r="M189" s="120">
        <f t="shared" si="154"/>
        <v>0</v>
      </c>
      <c r="N189" s="120">
        <f t="shared" si="154"/>
        <v>0</v>
      </c>
      <c r="O189" s="133">
        <f t="shared" si="114"/>
        <v>0</v>
      </c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</row>
    <row r="190" spans="1:74" s="192" customFormat="1" x14ac:dyDescent="0.2">
      <c r="A190" s="187" t="s">
        <v>702</v>
      </c>
      <c r="B190" s="188" t="s">
        <v>703</v>
      </c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33">
        <f t="shared" si="114"/>
        <v>0</v>
      </c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</row>
    <row r="191" spans="1:74" s="192" customFormat="1" ht="38.25" x14ac:dyDescent="0.2">
      <c r="A191" s="190" t="s">
        <v>704</v>
      </c>
      <c r="B191" s="131" t="s">
        <v>705</v>
      </c>
      <c r="C191" s="120">
        <f>+C190*87.230682%</f>
        <v>0</v>
      </c>
      <c r="D191" s="120">
        <f t="shared" ref="D191:N191" si="155">+D190*87.230682%</f>
        <v>0</v>
      </c>
      <c r="E191" s="120">
        <f t="shared" si="155"/>
        <v>0</v>
      </c>
      <c r="F191" s="120">
        <f t="shared" si="155"/>
        <v>0</v>
      </c>
      <c r="G191" s="120">
        <f t="shared" si="155"/>
        <v>0</v>
      </c>
      <c r="H191" s="120">
        <f t="shared" si="155"/>
        <v>0</v>
      </c>
      <c r="I191" s="120">
        <f t="shared" si="155"/>
        <v>0</v>
      </c>
      <c r="J191" s="120">
        <f t="shared" si="155"/>
        <v>0</v>
      </c>
      <c r="K191" s="120">
        <f t="shared" si="155"/>
        <v>0</v>
      </c>
      <c r="L191" s="120">
        <f t="shared" si="155"/>
        <v>0</v>
      </c>
      <c r="M191" s="120">
        <f t="shared" si="155"/>
        <v>0</v>
      </c>
      <c r="N191" s="120">
        <f t="shared" si="155"/>
        <v>0</v>
      </c>
      <c r="O191" s="133">
        <f t="shared" si="114"/>
        <v>0</v>
      </c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</row>
    <row r="192" spans="1:74" s="192" customFormat="1" ht="25.5" x14ac:dyDescent="0.2">
      <c r="A192" s="190" t="s">
        <v>706</v>
      </c>
      <c r="B192" s="194" t="s">
        <v>707</v>
      </c>
      <c r="C192" s="120">
        <f>+C190*0.1%</f>
        <v>0</v>
      </c>
      <c r="D192" s="120">
        <f t="shared" ref="D192:N192" si="156">+D190*0.1%</f>
        <v>0</v>
      </c>
      <c r="E192" s="120">
        <f t="shared" si="156"/>
        <v>0</v>
      </c>
      <c r="F192" s="120">
        <f t="shared" si="156"/>
        <v>0</v>
      </c>
      <c r="G192" s="120">
        <f t="shared" si="156"/>
        <v>0</v>
      </c>
      <c r="H192" s="120">
        <f t="shared" si="156"/>
        <v>0</v>
      </c>
      <c r="I192" s="120">
        <f t="shared" si="156"/>
        <v>0</v>
      </c>
      <c r="J192" s="120">
        <f t="shared" si="156"/>
        <v>0</v>
      </c>
      <c r="K192" s="120">
        <f t="shared" si="156"/>
        <v>0</v>
      </c>
      <c r="L192" s="120">
        <f t="shared" si="156"/>
        <v>0</v>
      </c>
      <c r="M192" s="120">
        <f t="shared" si="156"/>
        <v>0</v>
      </c>
      <c r="N192" s="120">
        <f t="shared" si="156"/>
        <v>0</v>
      </c>
      <c r="O192" s="133">
        <f t="shared" si="114"/>
        <v>0</v>
      </c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</row>
    <row r="193" spans="1:74" s="192" customFormat="1" ht="25.5" x14ac:dyDescent="0.2">
      <c r="A193" s="190" t="s">
        <v>708</v>
      </c>
      <c r="B193" s="131" t="s">
        <v>709</v>
      </c>
      <c r="C193" s="120">
        <f>+C190*9.99%</f>
        <v>0</v>
      </c>
      <c r="D193" s="120">
        <f t="shared" ref="D193:N193" si="157">+D190*9.99%</f>
        <v>0</v>
      </c>
      <c r="E193" s="120">
        <f t="shared" si="157"/>
        <v>0</v>
      </c>
      <c r="F193" s="120">
        <f t="shared" si="157"/>
        <v>0</v>
      </c>
      <c r="G193" s="120">
        <f t="shared" si="157"/>
        <v>0</v>
      </c>
      <c r="H193" s="120">
        <f t="shared" si="157"/>
        <v>0</v>
      </c>
      <c r="I193" s="120">
        <f t="shared" si="157"/>
        <v>0</v>
      </c>
      <c r="J193" s="120">
        <f t="shared" si="157"/>
        <v>0</v>
      </c>
      <c r="K193" s="120">
        <f t="shared" si="157"/>
        <v>0</v>
      </c>
      <c r="L193" s="120">
        <f t="shared" si="157"/>
        <v>0</v>
      </c>
      <c r="M193" s="120">
        <f t="shared" si="157"/>
        <v>0</v>
      </c>
      <c r="N193" s="120">
        <f t="shared" si="157"/>
        <v>0</v>
      </c>
      <c r="O193" s="133">
        <f t="shared" si="114"/>
        <v>0</v>
      </c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</row>
    <row r="194" spans="1:74" s="192" customFormat="1" ht="51" x14ac:dyDescent="0.2">
      <c r="A194" s="190" t="s">
        <v>710</v>
      </c>
      <c r="B194" s="131" t="s">
        <v>1369</v>
      </c>
      <c r="C194" s="120">
        <f>+C190*0%</f>
        <v>0</v>
      </c>
      <c r="D194" s="120">
        <f t="shared" ref="D194:N194" si="158">+D190*0%</f>
        <v>0</v>
      </c>
      <c r="E194" s="120">
        <f t="shared" si="158"/>
        <v>0</v>
      </c>
      <c r="F194" s="120">
        <f t="shared" si="158"/>
        <v>0</v>
      </c>
      <c r="G194" s="120">
        <f t="shared" si="158"/>
        <v>0</v>
      </c>
      <c r="H194" s="120">
        <f t="shared" si="158"/>
        <v>0</v>
      </c>
      <c r="I194" s="120">
        <f t="shared" si="158"/>
        <v>0</v>
      </c>
      <c r="J194" s="120">
        <f t="shared" si="158"/>
        <v>0</v>
      </c>
      <c r="K194" s="120">
        <f t="shared" si="158"/>
        <v>0</v>
      </c>
      <c r="L194" s="120">
        <f t="shared" si="158"/>
        <v>0</v>
      </c>
      <c r="M194" s="120">
        <f t="shared" si="158"/>
        <v>0</v>
      </c>
      <c r="N194" s="120">
        <f t="shared" si="158"/>
        <v>0</v>
      </c>
      <c r="O194" s="133">
        <f t="shared" si="114"/>
        <v>0</v>
      </c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</row>
    <row r="195" spans="1:74" s="192" customFormat="1" ht="38.25" x14ac:dyDescent="0.2">
      <c r="A195" s="190" t="s">
        <v>711</v>
      </c>
      <c r="B195" s="131" t="s">
        <v>712</v>
      </c>
      <c r="C195" s="120">
        <f>+C190*1.7982%</f>
        <v>0</v>
      </c>
      <c r="D195" s="120">
        <f t="shared" ref="D195:N195" si="159">+D190*1.7982%</f>
        <v>0</v>
      </c>
      <c r="E195" s="120">
        <f t="shared" si="159"/>
        <v>0</v>
      </c>
      <c r="F195" s="120">
        <f t="shared" si="159"/>
        <v>0</v>
      </c>
      <c r="G195" s="120">
        <f t="shared" si="159"/>
        <v>0</v>
      </c>
      <c r="H195" s="120">
        <f t="shared" si="159"/>
        <v>0</v>
      </c>
      <c r="I195" s="120">
        <f t="shared" si="159"/>
        <v>0</v>
      </c>
      <c r="J195" s="120">
        <f t="shared" si="159"/>
        <v>0</v>
      </c>
      <c r="K195" s="120">
        <f t="shared" si="159"/>
        <v>0</v>
      </c>
      <c r="L195" s="120">
        <f t="shared" si="159"/>
        <v>0</v>
      </c>
      <c r="M195" s="120">
        <f t="shared" si="159"/>
        <v>0</v>
      </c>
      <c r="N195" s="120">
        <f t="shared" si="159"/>
        <v>0</v>
      </c>
      <c r="O195" s="133">
        <f t="shared" si="114"/>
        <v>0</v>
      </c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</row>
    <row r="196" spans="1:74" s="192" customFormat="1" ht="51" x14ac:dyDescent="0.2">
      <c r="A196" s="190" t="s">
        <v>713</v>
      </c>
      <c r="B196" s="131" t="s">
        <v>714</v>
      </c>
      <c r="C196" s="120">
        <f>+C190*0.881118%</f>
        <v>0</v>
      </c>
      <c r="D196" s="120">
        <f t="shared" ref="D196:N196" si="160">+D190*0.881118%</f>
        <v>0</v>
      </c>
      <c r="E196" s="120">
        <f t="shared" si="160"/>
        <v>0</v>
      </c>
      <c r="F196" s="120">
        <f t="shared" si="160"/>
        <v>0</v>
      </c>
      <c r="G196" s="120">
        <f t="shared" si="160"/>
        <v>0</v>
      </c>
      <c r="H196" s="120">
        <f t="shared" si="160"/>
        <v>0</v>
      </c>
      <c r="I196" s="120">
        <f t="shared" si="160"/>
        <v>0</v>
      </c>
      <c r="J196" s="120">
        <f t="shared" si="160"/>
        <v>0</v>
      </c>
      <c r="K196" s="120">
        <f t="shared" si="160"/>
        <v>0</v>
      </c>
      <c r="L196" s="120">
        <f t="shared" si="160"/>
        <v>0</v>
      </c>
      <c r="M196" s="120">
        <f t="shared" si="160"/>
        <v>0</v>
      </c>
      <c r="N196" s="120">
        <f t="shared" si="160"/>
        <v>0</v>
      </c>
      <c r="O196" s="133">
        <f t="shared" si="114"/>
        <v>0</v>
      </c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</row>
    <row r="197" spans="1:74" s="128" customFormat="1" x14ac:dyDescent="0.2">
      <c r="A197" s="187" t="s">
        <v>715</v>
      </c>
      <c r="B197" s="188" t="s">
        <v>716</v>
      </c>
      <c r="C197" s="119">
        <f>+C198</f>
        <v>0</v>
      </c>
      <c r="D197" s="119">
        <f t="shared" ref="D197:N197" si="161">+D198</f>
        <v>0</v>
      </c>
      <c r="E197" s="119">
        <f t="shared" si="161"/>
        <v>0</v>
      </c>
      <c r="F197" s="119">
        <f t="shared" si="161"/>
        <v>0</v>
      </c>
      <c r="G197" s="119">
        <f t="shared" si="161"/>
        <v>0</v>
      </c>
      <c r="H197" s="119">
        <f t="shared" si="161"/>
        <v>0</v>
      </c>
      <c r="I197" s="119">
        <f t="shared" si="161"/>
        <v>0</v>
      </c>
      <c r="J197" s="119">
        <f t="shared" si="161"/>
        <v>0</v>
      </c>
      <c r="K197" s="119">
        <f t="shared" si="161"/>
        <v>0</v>
      </c>
      <c r="L197" s="119">
        <f t="shared" si="161"/>
        <v>0</v>
      </c>
      <c r="M197" s="119">
        <f t="shared" si="161"/>
        <v>0</v>
      </c>
      <c r="N197" s="119">
        <f t="shared" si="161"/>
        <v>0</v>
      </c>
      <c r="O197" s="133">
        <f t="shared" si="114"/>
        <v>0</v>
      </c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</row>
    <row r="198" spans="1:74" s="128" customFormat="1" x14ac:dyDescent="0.2">
      <c r="A198" s="187" t="s">
        <v>717</v>
      </c>
      <c r="B198" s="193" t="s">
        <v>718</v>
      </c>
      <c r="C198" s="119">
        <f>+C199+C200</f>
        <v>0</v>
      </c>
      <c r="D198" s="119">
        <f t="shared" ref="D198:N198" si="162">+D199+D200</f>
        <v>0</v>
      </c>
      <c r="E198" s="119">
        <f t="shared" si="162"/>
        <v>0</v>
      </c>
      <c r="F198" s="119">
        <f t="shared" si="162"/>
        <v>0</v>
      </c>
      <c r="G198" s="119">
        <f t="shared" si="162"/>
        <v>0</v>
      </c>
      <c r="H198" s="119">
        <f t="shared" si="162"/>
        <v>0</v>
      </c>
      <c r="I198" s="119">
        <f t="shared" si="162"/>
        <v>0</v>
      </c>
      <c r="J198" s="119">
        <f t="shared" si="162"/>
        <v>0</v>
      </c>
      <c r="K198" s="119">
        <f t="shared" si="162"/>
        <v>0</v>
      </c>
      <c r="L198" s="119">
        <f t="shared" si="162"/>
        <v>0</v>
      </c>
      <c r="M198" s="119">
        <f t="shared" si="162"/>
        <v>0</v>
      </c>
      <c r="N198" s="119">
        <f t="shared" si="162"/>
        <v>0</v>
      </c>
      <c r="O198" s="133">
        <f t="shared" si="114"/>
        <v>0</v>
      </c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/>
    </row>
    <row r="199" spans="1:74" s="128" customFormat="1" ht="25.5" x14ac:dyDescent="0.2">
      <c r="A199" s="190" t="s">
        <v>719</v>
      </c>
      <c r="B199" s="194" t="s">
        <v>720</v>
      </c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33">
        <f t="shared" si="114"/>
        <v>0</v>
      </c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/>
    </row>
    <row r="200" spans="1:74" s="128" customFormat="1" ht="25.5" x14ac:dyDescent="0.2">
      <c r="A200" s="190" t="s">
        <v>1347</v>
      </c>
      <c r="B200" s="194" t="s">
        <v>1348</v>
      </c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33">
        <f t="shared" si="114"/>
        <v>0</v>
      </c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/>
      <c r="BU200" s="127"/>
      <c r="BV200" s="127"/>
    </row>
    <row r="201" spans="1:74" s="128" customFormat="1" x14ac:dyDescent="0.2">
      <c r="A201" s="187" t="s">
        <v>721</v>
      </c>
      <c r="B201" s="193" t="s">
        <v>722</v>
      </c>
      <c r="C201" s="119">
        <f t="shared" ref="C201:N201" si="163">+C202+C209</f>
        <v>0</v>
      </c>
      <c r="D201" s="119">
        <f t="shared" si="163"/>
        <v>0</v>
      </c>
      <c r="E201" s="119">
        <f t="shared" si="163"/>
        <v>0</v>
      </c>
      <c r="F201" s="119">
        <f t="shared" si="163"/>
        <v>0</v>
      </c>
      <c r="G201" s="119">
        <f t="shared" si="163"/>
        <v>0</v>
      </c>
      <c r="H201" s="119">
        <f t="shared" si="163"/>
        <v>0</v>
      </c>
      <c r="I201" s="119">
        <f t="shared" si="163"/>
        <v>0</v>
      </c>
      <c r="J201" s="119">
        <f t="shared" si="163"/>
        <v>0</v>
      </c>
      <c r="K201" s="119">
        <f t="shared" si="163"/>
        <v>0</v>
      </c>
      <c r="L201" s="119">
        <f t="shared" si="163"/>
        <v>0</v>
      </c>
      <c r="M201" s="119">
        <f t="shared" si="163"/>
        <v>0</v>
      </c>
      <c r="N201" s="119">
        <f t="shared" si="163"/>
        <v>0</v>
      </c>
      <c r="O201" s="133">
        <f t="shared" si="114"/>
        <v>0</v>
      </c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</row>
    <row r="202" spans="1:74" s="128" customFormat="1" x14ac:dyDescent="0.2">
      <c r="A202" s="187" t="s">
        <v>723</v>
      </c>
      <c r="B202" s="193" t="s">
        <v>724</v>
      </c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133">
        <f t="shared" si="114"/>
        <v>0</v>
      </c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</row>
    <row r="203" spans="1:74" s="192" customFormat="1" ht="25.5" x14ac:dyDescent="0.2">
      <c r="A203" s="190" t="s">
        <v>725</v>
      </c>
      <c r="B203" s="131" t="s">
        <v>726</v>
      </c>
      <c r="C203" s="120">
        <f>+C202*87.230682%</f>
        <v>0</v>
      </c>
      <c r="D203" s="120">
        <f t="shared" ref="D203:N203" si="164">+D202*87.230682%</f>
        <v>0</v>
      </c>
      <c r="E203" s="120">
        <f t="shared" si="164"/>
        <v>0</v>
      </c>
      <c r="F203" s="120">
        <f t="shared" si="164"/>
        <v>0</v>
      </c>
      <c r="G203" s="120">
        <f t="shared" si="164"/>
        <v>0</v>
      </c>
      <c r="H203" s="120">
        <f t="shared" si="164"/>
        <v>0</v>
      </c>
      <c r="I203" s="120">
        <f t="shared" si="164"/>
        <v>0</v>
      </c>
      <c r="J203" s="120">
        <f t="shared" si="164"/>
        <v>0</v>
      </c>
      <c r="K203" s="120">
        <f t="shared" si="164"/>
        <v>0</v>
      </c>
      <c r="L203" s="120">
        <f t="shared" si="164"/>
        <v>0</v>
      </c>
      <c r="M203" s="120">
        <f t="shared" si="164"/>
        <v>0</v>
      </c>
      <c r="N203" s="120">
        <f t="shared" si="164"/>
        <v>0</v>
      </c>
      <c r="O203" s="133">
        <f t="shared" si="114"/>
        <v>0</v>
      </c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</row>
    <row r="204" spans="1:74" s="192" customFormat="1" x14ac:dyDescent="0.2">
      <c r="A204" s="190" t="s">
        <v>727</v>
      </c>
      <c r="B204" s="131" t="s">
        <v>728</v>
      </c>
      <c r="C204" s="120">
        <f>+C202*0.1%</f>
        <v>0</v>
      </c>
      <c r="D204" s="120">
        <f t="shared" ref="D204:N204" si="165">+D202*0.1%</f>
        <v>0</v>
      </c>
      <c r="E204" s="120">
        <f t="shared" si="165"/>
        <v>0</v>
      </c>
      <c r="F204" s="120">
        <f t="shared" si="165"/>
        <v>0</v>
      </c>
      <c r="G204" s="120">
        <f t="shared" si="165"/>
        <v>0</v>
      </c>
      <c r="H204" s="120">
        <f t="shared" si="165"/>
        <v>0</v>
      </c>
      <c r="I204" s="120">
        <f t="shared" si="165"/>
        <v>0</v>
      </c>
      <c r="J204" s="120">
        <f t="shared" si="165"/>
        <v>0</v>
      </c>
      <c r="K204" s="120">
        <f t="shared" si="165"/>
        <v>0</v>
      </c>
      <c r="L204" s="120">
        <f t="shared" si="165"/>
        <v>0</v>
      </c>
      <c r="M204" s="120">
        <f t="shared" si="165"/>
        <v>0</v>
      </c>
      <c r="N204" s="120">
        <f t="shared" si="165"/>
        <v>0</v>
      </c>
      <c r="O204" s="133">
        <f t="shared" si="114"/>
        <v>0</v>
      </c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</row>
    <row r="205" spans="1:74" s="192" customFormat="1" x14ac:dyDescent="0.2">
      <c r="A205" s="190" t="s">
        <v>729</v>
      </c>
      <c r="B205" s="131" t="s">
        <v>730</v>
      </c>
      <c r="C205" s="120">
        <f>+C202*9.99%</f>
        <v>0</v>
      </c>
      <c r="D205" s="120">
        <f t="shared" ref="D205:N205" si="166">+D202*9.99%</f>
        <v>0</v>
      </c>
      <c r="E205" s="120">
        <f t="shared" si="166"/>
        <v>0</v>
      </c>
      <c r="F205" s="120">
        <f t="shared" si="166"/>
        <v>0</v>
      </c>
      <c r="G205" s="120">
        <f t="shared" si="166"/>
        <v>0</v>
      </c>
      <c r="H205" s="120">
        <f t="shared" si="166"/>
        <v>0</v>
      </c>
      <c r="I205" s="120">
        <f t="shared" si="166"/>
        <v>0</v>
      </c>
      <c r="J205" s="120">
        <f t="shared" si="166"/>
        <v>0</v>
      </c>
      <c r="K205" s="120">
        <f t="shared" si="166"/>
        <v>0</v>
      </c>
      <c r="L205" s="120">
        <f t="shared" si="166"/>
        <v>0</v>
      </c>
      <c r="M205" s="120">
        <f t="shared" si="166"/>
        <v>0</v>
      </c>
      <c r="N205" s="120">
        <f t="shared" si="166"/>
        <v>0</v>
      </c>
      <c r="O205" s="133">
        <f t="shared" si="114"/>
        <v>0</v>
      </c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</row>
    <row r="206" spans="1:74" s="192" customFormat="1" ht="38.25" x14ac:dyDescent="0.2">
      <c r="A206" s="190" t="s">
        <v>731</v>
      </c>
      <c r="B206" s="195" t="s">
        <v>1370</v>
      </c>
      <c r="C206" s="120">
        <f>+C202*0%</f>
        <v>0</v>
      </c>
      <c r="D206" s="120">
        <f t="shared" ref="D206:N206" si="167">+D202*0%</f>
        <v>0</v>
      </c>
      <c r="E206" s="120">
        <f t="shared" si="167"/>
        <v>0</v>
      </c>
      <c r="F206" s="120">
        <f t="shared" si="167"/>
        <v>0</v>
      </c>
      <c r="G206" s="120">
        <f t="shared" si="167"/>
        <v>0</v>
      </c>
      <c r="H206" s="120">
        <f t="shared" si="167"/>
        <v>0</v>
      </c>
      <c r="I206" s="120">
        <f t="shared" si="167"/>
        <v>0</v>
      </c>
      <c r="J206" s="120">
        <f t="shared" si="167"/>
        <v>0</v>
      </c>
      <c r="K206" s="120">
        <f t="shared" si="167"/>
        <v>0</v>
      </c>
      <c r="L206" s="120">
        <f t="shared" si="167"/>
        <v>0</v>
      </c>
      <c r="M206" s="120">
        <f t="shared" si="167"/>
        <v>0</v>
      </c>
      <c r="N206" s="120">
        <f t="shared" si="167"/>
        <v>0</v>
      </c>
      <c r="O206" s="133">
        <f t="shared" ref="O206:O268" si="168">SUM(C206:N206)</f>
        <v>0</v>
      </c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</row>
    <row r="207" spans="1:74" s="192" customFormat="1" x14ac:dyDescent="0.2">
      <c r="A207" s="190" t="s">
        <v>732</v>
      </c>
      <c r="B207" s="131" t="s">
        <v>733</v>
      </c>
      <c r="C207" s="120">
        <f>+C202*1.7982%</f>
        <v>0</v>
      </c>
      <c r="D207" s="120">
        <f t="shared" ref="D207:N207" si="169">+D202*1.7982%</f>
        <v>0</v>
      </c>
      <c r="E207" s="120">
        <f t="shared" si="169"/>
        <v>0</v>
      </c>
      <c r="F207" s="120">
        <f t="shared" si="169"/>
        <v>0</v>
      </c>
      <c r="G207" s="120">
        <f t="shared" si="169"/>
        <v>0</v>
      </c>
      <c r="H207" s="120">
        <f t="shared" si="169"/>
        <v>0</v>
      </c>
      <c r="I207" s="120">
        <f t="shared" si="169"/>
        <v>0</v>
      </c>
      <c r="J207" s="120">
        <f t="shared" si="169"/>
        <v>0</v>
      </c>
      <c r="K207" s="120">
        <f t="shared" si="169"/>
        <v>0</v>
      </c>
      <c r="L207" s="120">
        <f t="shared" si="169"/>
        <v>0</v>
      </c>
      <c r="M207" s="120">
        <f t="shared" si="169"/>
        <v>0</v>
      </c>
      <c r="N207" s="120">
        <f t="shared" si="169"/>
        <v>0</v>
      </c>
      <c r="O207" s="133">
        <f t="shared" si="168"/>
        <v>0</v>
      </c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</row>
    <row r="208" spans="1:74" s="192" customFormat="1" ht="38.25" x14ac:dyDescent="0.2">
      <c r="A208" s="190" t="s">
        <v>734</v>
      </c>
      <c r="B208" s="131" t="s">
        <v>735</v>
      </c>
      <c r="C208" s="120">
        <f>+C202*0.881118%</f>
        <v>0</v>
      </c>
      <c r="D208" s="120">
        <f t="shared" ref="D208:N208" si="170">+D202*0.881118%</f>
        <v>0</v>
      </c>
      <c r="E208" s="120">
        <f t="shared" si="170"/>
        <v>0</v>
      </c>
      <c r="F208" s="120">
        <f t="shared" si="170"/>
        <v>0</v>
      </c>
      <c r="G208" s="120">
        <f t="shared" si="170"/>
        <v>0</v>
      </c>
      <c r="H208" s="120">
        <f t="shared" si="170"/>
        <v>0</v>
      </c>
      <c r="I208" s="120">
        <f t="shared" si="170"/>
        <v>0</v>
      </c>
      <c r="J208" s="120">
        <f t="shared" si="170"/>
        <v>0</v>
      </c>
      <c r="K208" s="120">
        <f t="shared" si="170"/>
        <v>0</v>
      </c>
      <c r="L208" s="120">
        <f t="shared" si="170"/>
        <v>0</v>
      </c>
      <c r="M208" s="120">
        <f t="shared" si="170"/>
        <v>0</v>
      </c>
      <c r="N208" s="120">
        <f t="shared" si="170"/>
        <v>0</v>
      </c>
      <c r="O208" s="133">
        <f t="shared" si="168"/>
        <v>0</v>
      </c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</row>
    <row r="209" spans="1:74" s="192" customFormat="1" x14ac:dyDescent="0.2">
      <c r="A209" s="187" t="s">
        <v>1629</v>
      </c>
      <c r="B209" s="188" t="s">
        <v>1630</v>
      </c>
      <c r="C209" s="119">
        <f t="shared" ref="C209:N209" si="171">+C210</f>
        <v>0</v>
      </c>
      <c r="D209" s="119">
        <f t="shared" si="171"/>
        <v>0</v>
      </c>
      <c r="E209" s="119">
        <f t="shared" si="171"/>
        <v>0</v>
      </c>
      <c r="F209" s="119">
        <f t="shared" si="171"/>
        <v>0</v>
      </c>
      <c r="G209" s="119">
        <f t="shared" si="171"/>
        <v>0</v>
      </c>
      <c r="H209" s="119">
        <f t="shared" si="171"/>
        <v>0</v>
      </c>
      <c r="I209" s="119">
        <f t="shared" si="171"/>
        <v>0</v>
      </c>
      <c r="J209" s="119">
        <f t="shared" si="171"/>
        <v>0</v>
      </c>
      <c r="K209" s="119">
        <f t="shared" si="171"/>
        <v>0</v>
      </c>
      <c r="L209" s="119">
        <f t="shared" si="171"/>
        <v>0</v>
      </c>
      <c r="M209" s="119">
        <f t="shared" si="171"/>
        <v>0</v>
      </c>
      <c r="N209" s="119">
        <f t="shared" si="171"/>
        <v>0</v>
      </c>
      <c r="O209" s="133">
        <f t="shared" si="168"/>
        <v>0</v>
      </c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</row>
    <row r="210" spans="1:74" s="128" customFormat="1" x14ac:dyDescent="0.2">
      <c r="A210" s="187" t="s">
        <v>1631</v>
      </c>
      <c r="B210" s="188" t="s">
        <v>1630</v>
      </c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33">
        <f t="shared" si="168"/>
        <v>0</v>
      </c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</row>
    <row r="211" spans="1:74" s="128" customFormat="1" x14ac:dyDescent="0.2">
      <c r="A211" s="187" t="s">
        <v>268</v>
      </c>
      <c r="B211" s="188" t="s">
        <v>269</v>
      </c>
      <c r="C211" s="119">
        <f t="shared" ref="C211:N211" si="172">+C212+C218</f>
        <v>0</v>
      </c>
      <c r="D211" s="119">
        <f t="shared" si="172"/>
        <v>0</v>
      </c>
      <c r="E211" s="119">
        <f t="shared" si="172"/>
        <v>0</v>
      </c>
      <c r="F211" s="119">
        <f t="shared" si="172"/>
        <v>0</v>
      </c>
      <c r="G211" s="119">
        <f t="shared" si="172"/>
        <v>0</v>
      </c>
      <c r="H211" s="119">
        <f t="shared" si="172"/>
        <v>0</v>
      </c>
      <c r="I211" s="119">
        <f t="shared" si="172"/>
        <v>0</v>
      </c>
      <c r="J211" s="119">
        <f t="shared" si="172"/>
        <v>0</v>
      </c>
      <c r="K211" s="119">
        <f t="shared" si="172"/>
        <v>0</v>
      </c>
      <c r="L211" s="119">
        <f t="shared" si="172"/>
        <v>0</v>
      </c>
      <c r="M211" s="119">
        <f t="shared" si="172"/>
        <v>0</v>
      </c>
      <c r="N211" s="119">
        <f t="shared" si="172"/>
        <v>0</v>
      </c>
      <c r="O211" s="133">
        <f t="shared" si="168"/>
        <v>0</v>
      </c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/>
    </row>
    <row r="212" spans="1:74" s="128" customFormat="1" x14ac:dyDescent="0.2">
      <c r="A212" s="187" t="s">
        <v>736</v>
      </c>
      <c r="B212" s="188" t="s">
        <v>737</v>
      </c>
      <c r="C212" s="119">
        <f t="shared" ref="C212:N212" si="173">+C213+C216</f>
        <v>0</v>
      </c>
      <c r="D212" s="119">
        <f t="shared" si="173"/>
        <v>0</v>
      </c>
      <c r="E212" s="119">
        <f t="shared" si="173"/>
        <v>0</v>
      </c>
      <c r="F212" s="119">
        <f t="shared" si="173"/>
        <v>0</v>
      </c>
      <c r="G212" s="119">
        <f t="shared" si="173"/>
        <v>0</v>
      </c>
      <c r="H212" s="119">
        <f t="shared" si="173"/>
        <v>0</v>
      </c>
      <c r="I212" s="119">
        <f t="shared" si="173"/>
        <v>0</v>
      </c>
      <c r="J212" s="119">
        <f t="shared" si="173"/>
        <v>0</v>
      </c>
      <c r="K212" s="119">
        <f t="shared" si="173"/>
        <v>0</v>
      </c>
      <c r="L212" s="119">
        <f t="shared" si="173"/>
        <v>0</v>
      </c>
      <c r="M212" s="119">
        <f t="shared" si="173"/>
        <v>0</v>
      </c>
      <c r="N212" s="119">
        <f t="shared" si="173"/>
        <v>0</v>
      </c>
      <c r="O212" s="133">
        <f t="shared" si="168"/>
        <v>0</v>
      </c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7"/>
      <c r="BS212" s="127"/>
      <c r="BT212" s="127"/>
      <c r="BU212" s="127"/>
      <c r="BV212" s="127"/>
    </row>
    <row r="213" spans="1:74" s="192" customFormat="1" x14ac:dyDescent="0.2">
      <c r="A213" s="187" t="s">
        <v>738</v>
      </c>
      <c r="B213" s="131" t="s">
        <v>739</v>
      </c>
      <c r="C213" s="119">
        <f t="shared" ref="C213:N214" si="174">+C214</f>
        <v>0</v>
      </c>
      <c r="D213" s="119">
        <f t="shared" si="174"/>
        <v>0</v>
      </c>
      <c r="E213" s="119">
        <f t="shared" si="174"/>
        <v>0</v>
      </c>
      <c r="F213" s="119">
        <f t="shared" si="174"/>
        <v>0</v>
      </c>
      <c r="G213" s="119">
        <f t="shared" si="174"/>
        <v>0</v>
      </c>
      <c r="H213" s="119">
        <f t="shared" si="174"/>
        <v>0</v>
      </c>
      <c r="I213" s="119">
        <f t="shared" si="174"/>
        <v>0</v>
      </c>
      <c r="J213" s="119">
        <f t="shared" si="174"/>
        <v>0</v>
      </c>
      <c r="K213" s="119">
        <f t="shared" si="174"/>
        <v>0</v>
      </c>
      <c r="L213" s="119">
        <f t="shared" si="174"/>
        <v>0</v>
      </c>
      <c r="M213" s="119">
        <f t="shared" si="174"/>
        <v>0</v>
      </c>
      <c r="N213" s="119">
        <f t="shared" si="174"/>
        <v>0</v>
      </c>
      <c r="O213" s="133">
        <f t="shared" si="168"/>
        <v>0</v>
      </c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</row>
    <row r="214" spans="1:74" s="192" customFormat="1" ht="25.5" x14ac:dyDescent="0.2">
      <c r="A214" s="187" t="s">
        <v>740</v>
      </c>
      <c r="B214" s="188" t="s">
        <v>741</v>
      </c>
      <c r="C214" s="119">
        <f t="shared" si="174"/>
        <v>0</v>
      </c>
      <c r="D214" s="119">
        <f t="shared" si="174"/>
        <v>0</v>
      </c>
      <c r="E214" s="119">
        <f t="shared" si="174"/>
        <v>0</v>
      </c>
      <c r="F214" s="119">
        <f t="shared" si="174"/>
        <v>0</v>
      </c>
      <c r="G214" s="119">
        <f t="shared" si="174"/>
        <v>0</v>
      </c>
      <c r="H214" s="119">
        <f t="shared" si="174"/>
        <v>0</v>
      </c>
      <c r="I214" s="119">
        <f t="shared" si="174"/>
        <v>0</v>
      </c>
      <c r="J214" s="119">
        <f t="shared" si="174"/>
        <v>0</v>
      </c>
      <c r="K214" s="119">
        <f t="shared" si="174"/>
        <v>0</v>
      </c>
      <c r="L214" s="119">
        <f t="shared" si="174"/>
        <v>0</v>
      </c>
      <c r="M214" s="119">
        <f t="shared" si="174"/>
        <v>0</v>
      </c>
      <c r="N214" s="119">
        <f t="shared" si="174"/>
        <v>0</v>
      </c>
      <c r="O214" s="133">
        <f t="shared" si="168"/>
        <v>0</v>
      </c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</row>
    <row r="215" spans="1:74" s="192" customFormat="1" ht="38.25" x14ac:dyDescent="0.2">
      <c r="A215" s="190" t="s">
        <v>742</v>
      </c>
      <c r="B215" s="131" t="s">
        <v>743</v>
      </c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33">
        <f t="shared" si="168"/>
        <v>0</v>
      </c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</row>
    <row r="216" spans="1:74" s="192" customFormat="1" x14ac:dyDescent="0.2">
      <c r="A216" s="126" t="s">
        <v>1179</v>
      </c>
      <c r="B216" s="132" t="s">
        <v>1180</v>
      </c>
      <c r="C216" s="119">
        <f>+C217</f>
        <v>0</v>
      </c>
      <c r="D216" s="119">
        <f t="shared" ref="D216:N216" si="175">+D217</f>
        <v>0</v>
      </c>
      <c r="E216" s="119">
        <f t="shared" si="175"/>
        <v>0</v>
      </c>
      <c r="F216" s="119">
        <f t="shared" si="175"/>
        <v>0</v>
      </c>
      <c r="G216" s="119">
        <f t="shared" si="175"/>
        <v>0</v>
      </c>
      <c r="H216" s="119">
        <f t="shared" si="175"/>
        <v>0</v>
      </c>
      <c r="I216" s="119">
        <f t="shared" si="175"/>
        <v>0</v>
      </c>
      <c r="J216" s="119">
        <f t="shared" si="175"/>
        <v>0</v>
      </c>
      <c r="K216" s="119">
        <f t="shared" si="175"/>
        <v>0</v>
      </c>
      <c r="L216" s="119">
        <f t="shared" si="175"/>
        <v>0</v>
      </c>
      <c r="M216" s="119">
        <f t="shared" si="175"/>
        <v>0</v>
      </c>
      <c r="N216" s="119">
        <f t="shared" si="175"/>
        <v>0</v>
      </c>
      <c r="O216" s="133">
        <f t="shared" si="168"/>
        <v>0</v>
      </c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</row>
    <row r="217" spans="1:74" s="192" customFormat="1" x14ac:dyDescent="0.2">
      <c r="A217" s="126" t="s">
        <v>1181</v>
      </c>
      <c r="B217" s="132" t="s">
        <v>1182</v>
      </c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33">
        <f t="shared" si="168"/>
        <v>0</v>
      </c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</row>
    <row r="218" spans="1:74" s="192" customFormat="1" x14ac:dyDescent="0.2">
      <c r="A218" s="126" t="s">
        <v>270</v>
      </c>
      <c r="B218" s="132" t="s">
        <v>96</v>
      </c>
      <c r="C218" s="119">
        <f t="shared" ref="C218:N218" si="176">+C219</f>
        <v>0</v>
      </c>
      <c r="D218" s="119">
        <f t="shared" si="176"/>
        <v>0</v>
      </c>
      <c r="E218" s="119">
        <f t="shared" si="176"/>
        <v>0</v>
      </c>
      <c r="F218" s="119">
        <f t="shared" si="176"/>
        <v>0</v>
      </c>
      <c r="G218" s="119">
        <f t="shared" si="176"/>
        <v>0</v>
      </c>
      <c r="H218" s="119">
        <f t="shared" si="176"/>
        <v>0</v>
      </c>
      <c r="I218" s="119">
        <f t="shared" si="176"/>
        <v>0</v>
      </c>
      <c r="J218" s="119">
        <f t="shared" si="176"/>
        <v>0</v>
      </c>
      <c r="K218" s="119">
        <f t="shared" si="176"/>
        <v>0</v>
      </c>
      <c r="L218" s="119">
        <f t="shared" si="176"/>
        <v>0</v>
      </c>
      <c r="M218" s="119">
        <f t="shared" si="176"/>
        <v>0</v>
      </c>
      <c r="N218" s="119">
        <f t="shared" si="176"/>
        <v>0</v>
      </c>
      <c r="O218" s="133">
        <f t="shared" si="168"/>
        <v>0</v>
      </c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</row>
    <row r="219" spans="1:74" s="128" customFormat="1" x14ac:dyDescent="0.2">
      <c r="A219" s="126" t="s">
        <v>271</v>
      </c>
      <c r="B219" s="132" t="s">
        <v>97</v>
      </c>
      <c r="C219" s="119">
        <f t="shared" ref="C219:N219" si="177">+C220+C228+C230</f>
        <v>0</v>
      </c>
      <c r="D219" s="119">
        <f t="shared" si="177"/>
        <v>0</v>
      </c>
      <c r="E219" s="119">
        <f t="shared" si="177"/>
        <v>0</v>
      </c>
      <c r="F219" s="119">
        <f t="shared" si="177"/>
        <v>0</v>
      </c>
      <c r="G219" s="119">
        <f t="shared" si="177"/>
        <v>0</v>
      </c>
      <c r="H219" s="119">
        <f t="shared" si="177"/>
        <v>0</v>
      </c>
      <c r="I219" s="119">
        <f t="shared" si="177"/>
        <v>0</v>
      </c>
      <c r="J219" s="119">
        <f t="shared" si="177"/>
        <v>0</v>
      </c>
      <c r="K219" s="119">
        <f t="shared" si="177"/>
        <v>0</v>
      </c>
      <c r="L219" s="119">
        <f t="shared" si="177"/>
        <v>0</v>
      </c>
      <c r="M219" s="119">
        <f t="shared" si="177"/>
        <v>0</v>
      </c>
      <c r="N219" s="119">
        <f t="shared" si="177"/>
        <v>0</v>
      </c>
      <c r="O219" s="133">
        <f t="shared" si="168"/>
        <v>0</v>
      </c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</row>
    <row r="220" spans="1:74" s="128" customFormat="1" ht="25.5" x14ac:dyDescent="0.2">
      <c r="A220" s="126" t="s">
        <v>272</v>
      </c>
      <c r="B220" s="132" t="s">
        <v>98</v>
      </c>
      <c r="C220" s="119">
        <f t="shared" ref="C220:N220" si="178">+C221+C225</f>
        <v>0</v>
      </c>
      <c r="D220" s="119">
        <f t="shared" si="178"/>
        <v>0</v>
      </c>
      <c r="E220" s="119">
        <f t="shared" si="178"/>
        <v>0</v>
      </c>
      <c r="F220" s="119">
        <f t="shared" si="178"/>
        <v>0</v>
      </c>
      <c r="G220" s="119">
        <f t="shared" si="178"/>
        <v>0</v>
      </c>
      <c r="H220" s="119">
        <f t="shared" si="178"/>
        <v>0</v>
      </c>
      <c r="I220" s="119">
        <f t="shared" si="178"/>
        <v>0</v>
      </c>
      <c r="J220" s="119">
        <f t="shared" si="178"/>
        <v>0</v>
      </c>
      <c r="K220" s="119">
        <f t="shared" si="178"/>
        <v>0</v>
      </c>
      <c r="L220" s="119">
        <f t="shared" si="178"/>
        <v>0</v>
      </c>
      <c r="M220" s="119">
        <f t="shared" si="178"/>
        <v>0</v>
      </c>
      <c r="N220" s="119">
        <f t="shared" si="178"/>
        <v>0</v>
      </c>
      <c r="O220" s="133">
        <f t="shared" si="168"/>
        <v>0</v>
      </c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</row>
    <row r="221" spans="1:74" s="128" customFormat="1" ht="25.5" x14ac:dyDescent="0.2">
      <c r="A221" s="126" t="s">
        <v>877</v>
      </c>
      <c r="B221" s="132" t="s">
        <v>1632</v>
      </c>
      <c r="C221" s="119">
        <f t="shared" ref="C221:N221" si="179">+C222</f>
        <v>0</v>
      </c>
      <c r="D221" s="119">
        <f t="shared" si="179"/>
        <v>0</v>
      </c>
      <c r="E221" s="119">
        <f t="shared" si="179"/>
        <v>0</v>
      </c>
      <c r="F221" s="119">
        <f t="shared" si="179"/>
        <v>0</v>
      </c>
      <c r="G221" s="119">
        <f t="shared" si="179"/>
        <v>0</v>
      </c>
      <c r="H221" s="119">
        <f t="shared" si="179"/>
        <v>0</v>
      </c>
      <c r="I221" s="119">
        <f t="shared" si="179"/>
        <v>0</v>
      </c>
      <c r="J221" s="119">
        <f t="shared" si="179"/>
        <v>0</v>
      </c>
      <c r="K221" s="119">
        <f t="shared" si="179"/>
        <v>0</v>
      </c>
      <c r="L221" s="119">
        <f t="shared" si="179"/>
        <v>0</v>
      </c>
      <c r="M221" s="119">
        <f t="shared" si="179"/>
        <v>0</v>
      </c>
      <c r="N221" s="119">
        <f t="shared" si="179"/>
        <v>0</v>
      </c>
      <c r="O221" s="133">
        <f t="shared" si="168"/>
        <v>0</v>
      </c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</row>
    <row r="222" spans="1:74" s="128" customFormat="1" x14ac:dyDescent="0.2">
      <c r="A222" s="126" t="s">
        <v>1633</v>
      </c>
      <c r="B222" s="132" t="s">
        <v>744</v>
      </c>
      <c r="C222" s="119">
        <f t="shared" ref="C222:N222" si="180">SUM(C223:C224)</f>
        <v>0</v>
      </c>
      <c r="D222" s="119">
        <f t="shared" si="180"/>
        <v>0</v>
      </c>
      <c r="E222" s="119">
        <f t="shared" si="180"/>
        <v>0</v>
      </c>
      <c r="F222" s="119">
        <f t="shared" si="180"/>
        <v>0</v>
      </c>
      <c r="G222" s="119">
        <f t="shared" si="180"/>
        <v>0</v>
      </c>
      <c r="H222" s="119">
        <f t="shared" si="180"/>
        <v>0</v>
      </c>
      <c r="I222" s="119">
        <f t="shared" si="180"/>
        <v>0</v>
      </c>
      <c r="J222" s="119">
        <f t="shared" si="180"/>
        <v>0</v>
      </c>
      <c r="K222" s="119">
        <f t="shared" si="180"/>
        <v>0</v>
      </c>
      <c r="L222" s="119">
        <f t="shared" si="180"/>
        <v>0</v>
      </c>
      <c r="M222" s="119">
        <f t="shared" si="180"/>
        <v>0</v>
      </c>
      <c r="N222" s="119">
        <f t="shared" si="180"/>
        <v>0</v>
      </c>
      <c r="O222" s="133">
        <f t="shared" si="168"/>
        <v>0</v>
      </c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</row>
    <row r="223" spans="1:74" s="192" customFormat="1" x14ac:dyDescent="0.2">
      <c r="A223" s="202" t="s">
        <v>1634</v>
      </c>
      <c r="B223" s="203" t="s">
        <v>745</v>
      </c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33">
        <f t="shared" si="168"/>
        <v>0</v>
      </c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</row>
    <row r="224" spans="1:74" s="192" customFormat="1" x14ac:dyDescent="0.2">
      <c r="A224" s="202" t="s">
        <v>1635</v>
      </c>
      <c r="B224" s="203" t="s">
        <v>746</v>
      </c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33">
        <f t="shared" si="168"/>
        <v>0</v>
      </c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</row>
    <row r="225" spans="1:74" s="128" customFormat="1" ht="25.5" x14ac:dyDescent="0.2">
      <c r="A225" s="126" t="s">
        <v>747</v>
      </c>
      <c r="B225" s="132" t="s">
        <v>748</v>
      </c>
      <c r="C225" s="119">
        <f t="shared" ref="C225:N226" si="181">+C226</f>
        <v>0</v>
      </c>
      <c r="D225" s="119">
        <f t="shared" si="181"/>
        <v>0</v>
      </c>
      <c r="E225" s="119">
        <f t="shared" si="181"/>
        <v>0</v>
      </c>
      <c r="F225" s="119">
        <f t="shared" si="181"/>
        <v>0</v>
      </c>
      <c r="G225" s="119">
        <f t="shared" si="181"/>
        <v>0</v>
      </c>
      <c r="H225" s="119">
        <f t="shared" si="181"/>
        <v>0</v>
      </c>
      <c r="I225" s="119">
        <f t="shared" si="181"/>
        <v>0</v>
      </c>
      <c r="J225" s="119">
        <f t="shared" si="181"/>
        <v>0</v>
      </c>
      <c r="K225" s="119">
        <f t="shared" si="181"/>
        <v>0</v>
      </c>
      <c r="L225" s="119">
        <f t="shared" si="181"/>
        <v>0</v>
      </c>
      <c r="M225" s="119">
        <f t="shared" si="181"/>
        <v>0</v>
      </c>
      <c r="N225" s="119">
        <f t="shared" si="181"/>
        <v>0</v>
      </c>
      <c r="O225" s="133">
        <f t="shared" si="168"/>
        <v>0</v>
      </c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</row>
    <row r="226" spans="1:74" s="128" customFormat="1" ht="25.5" x14ac:dyDescent="0.2">
      <c r="A226" s="126" t="s">
        <v>749</v>
      </c>
      <c r="B226" s="132" t="s">
        <v>748</v>
      </c>
      <c r="C226" s="119">
        <f t="shared" si="181"/>
        <v>0</v>
      </c>
      <c r="D226" s="119">
        <f t="shared" si="181"/>
        <v>0</v>
      </c>
      <c r="E226" s="119">
        <f t="shared" si="181"/>
        <v>0</v>
      </c>
      <c r="F226" s="119">
        <f t="shared" si="181"/>
        <v>0</v>
      </c>
      <c r="G226" s="119">
        <f t="shared" si="181"/>
        <v>0</v>
      </c>
      <c r="H226" s="119">
        <f t="shared" si="181"/>
        <v>0</v>
      </c>
      <c r="I226" s="119">
        <f t="shared" si="181"/>
        <v>0</v>
      </c>
      <c r="J226" s="119">
        <f t="shared" si="181"/>
        <v>0</v>
      </c>
      <c r="K226" s="119">
        <f t="shared" si="181"/>
        <v>0</v>
      </c>
      <c r="L226" s="119">
        <f t="shared" si="181"/>
        <v>0</v>
      </c>
      <c r="M226" s="119">
        <f t="shared" si="181"/>
        <v>0</v>
      </c>
      <c r="N226" s="119">
        <f t="shared" si="181"/>
        <v>0</v>
      </c>
      <c r="O226" s="133">
        <f t="shared" si="168"/>
        <v>0</v>
      </c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</row>
    <row r="227" spans="1:74" s="192" customFormat="1" ht="25.5" x14ac:dyDescent="0.2">
      <c r="A227" s="202" t="s">
        <v>750</v>
      </c>
      <c r="B227" s="203" t="s">
        <v>751</v>
      </c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33">
        <f t="shared" si="168"/>
        <v>0</v>
      </c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</row>
    <row r="228" spans="1:74" s="128" customFormat="1" x14ac:dyDescent="0.2">
      <c r="A228" s="126" t="s">
        <v>752</v>
      </c>
      <c r="B228" s="132" t="s">
        <v>753</v>
      </c>
      <c r="C228" s="119">
        <f t="shared" ref="C228:N228" si="182">SUM(C229:C229)</f>
        <v>0</v>
      </c>
      <c r="D228" s="119">
        <f t="shared" si="182"/>
        <v>0</v>
      </c>
      <c r="E228" s="119">
        <f t="shared" si="182"/>
        <v>0</v>
      </c>
      <c r="F228" s="119">
        <f t="shared" si="182"/>
        <v>0</v>
      </c>
      <c r="G228" s="119">
        <f t="shared" si="182"/>
        <v>0</v>
      </c>
      <c r="H228" s="119">
        <f t="shared" si="182"/>
        <v>0</v>
      </c>
      <c r="I228" s="119">
        <f t="shared" si="182"/>
        <v>0</v>
      </c>
      <c r="J228" s="119">
        <f t="shared" si="182"/>
        <v>0</v>
      </c>
      <c r="K228" s="119">
        <f t="shared" si="182"/>
        <v>0</v>
      </c>
      <c r="L228" s="119">
        <f t="shared" si="182"/>
        <v>0</v>
      </c>
      <c r="M228" s="119">
        <f t="shared" si="182"/>
        <v>0</v>
      </c>
      <c r="N228" s="119">
        <f t="shared" si="182"/>
        <v>0</v>
      </c>
      <c r="O228" s="133">
        <f t="shared" si="168"/>
        <v>0</v>
      </c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</row>
    <row r="229" spans="1:74" s="192" customFormat="1" x14ac:dyDescent="0.2">
      <c r="A229" s="202" t="s">
        <v>754</v>
      </c>
      <c r="B229" s="203" t="s">
        <v>755</v>
      </c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33">
        <f t="shared" si="168"/>
        <v>0</v>
      </c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</row>
    <row r="230" spans="1:74" s="128" customFormat="1" x14ac:dyDescent="0.2">
      <c r="A230" s="126" t="s">
        <v>756</v>
      </c>
      <c r="B230" s="132" t="s">
        <v>757</v>
      </c>
      <c r="C230" s="119">
        <f>+C231</f>
        <v>0</v>
      </c>
      <c r="D230" s="119">
        <f t="shared" ref="D230:N230" si="183">+D231</f>
        <v>0</v>
      </c>
      <c r="E230" s="119">
        <f t="shared" si="183"/>
        <v>0</v>
      </c>
      <c r="F230" s="119">
        <f t="shared" si="183"/>
        <v>0</v>
      </c>
      <c r="G230" s="119">
        <f t="shared" si="183"/>
        <v>0</v>
      </c>
      <c r="H230" s="119">
        <f t="shared" si="183"/>
        <v>0</v>
      </c>
      <c r="I230" s="119">
        <f t="shared" si="183"/>
        <v>0</v>
      </c>
      <c r="J230" s="119">
        <f t="shared" si="183"/>
        <v>0</v>
      </c>
      <c r="K230" s="119">
        <f t="shared" si="183"/>
        <v>0</v>
      </c>
      <c r="L230" s="119">
        <f t="shared" si="183"/>
        <v>0</v>
      </c>
      <c r="M230" s="119">
        <f t="shared" si="183"/>
        <v>0</v>
      </c>
      <c r="N230" s="119">
        <f t="shared" si="183"/>
        <v>0</v>
      </c>
      <c r="O230" s="133">
        <f t="shared" si="168"/>
        <v>0</v>
      </c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</row>
    <row r="231" spans="1:74" s="128" customFormat="1" x14ac:dyDescent="0.2">
      <c r="A231" s="126" t="s">
        <v>758</v>
      </c>
      <c r="B231" s="132" t="s">
        <v>759</v>
      </c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33">
        <f t="shared" si="168"/>
        <v>0</v>
      </c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</row>
    <row r="232" spans="1:74" s="128" customFormat="1" ht="24.75" customHeight="1" x14ac:dyDescent="0.2">
      <c r="A232" s="126" t="s">
        <v>294</v>
      </c>
      <c r="B232" s="132" t="s">
        <v>99</v>
      </c>
      <c r="C232" s="119">
        <f>+C233+C243</f>
        <v>0</v>
      </c>
      <c r="D232" s="119">
        <f t="shared" ref="D232:N232" si="184">+D233+D243</f>
        <v>0</v>
      </c>
      <c r="E232" s="119">
        <f t="shared" si="184"/>
        <v>0</v>
      </c>
      <c r="F232" s="119">
        <f t="shared" si="184"/>
        <v>0</v>
      </c>
      <c r="G232" s="119">
        <f t="shared" si="184"/>
        <v>0</v>
      </c>
      <c r="H232" s="119">
        <f t="shared" si="184"/>
        <v>0</v>
      </c>
      <c r="I232" s="119">
        <f t="shared" si="184"/>
        <v>0</v>
      </c>
      <c r="J232" s="119">
        <f t="shared" si="184"/>
        <v>0</v>
      </c>
      <c r="K232" s="119">
        <f t="shared" si="184"/>
        <v>0</v>
      </c>
      <c r="L232" s="119">
        <f t="shared" si="184"/>
        <v>0</v>
      </c>
      <c r="M232" s="119">
        <f t="shared" si="184"/>
        <v>0</v>
      </c>
      <c r="N232" s="119">
        <f t="shared" si="184"/>
        <v>0</v>
      </c>
      <c r="O232" s="133">
        <f t="shared" si="168"/>
        <v>0</v>
      </c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</row>
    <row r="233" spans="1:74" s="128" customFormat="1" x14ac:dyDescent="0.2">
      <c r="A233" s="126" t="s">
        <v>356</v>
      </c>
      <c r="B233" s="132" t="s">
        <v>760</v>
      </c>
      <c r="C233" s="119">
        <f>+C234+C241</f>
        <v>0</v>
      </c>
      <c r="D233" s="119">
        <f t="shared" ref="D233:N233" si="185">+D234+D241</f>
        <v>0</v>
      </c>
      <c r="E233" s="119">
        <f t="shared" si="185"/>
        <v>0</v>
      </c>
      <c r="F233" s="119">
        <f t="shared" si="185"/>
        <v>0</v>
      </c>
      <c r="G233" s="119">
        <f t="shared" si="185"/>
        <v>0</v>
      </c>
      <c r="H233" s="119">
        <f t="shared" si="185"/>
        <v>0</v>
      </c>
      <c r="I233" s="119">
        <f t="shared" si="185"/>
        <v>0</v>
      </c>
      <c r="J233" s="119">
        <f t="shared" si="185"/>
        <v>0</v>
      </c>
      <c r="K233" s="119">
        <f t="shared" si="185"/>
        <v>0</v>
      </c>
      <c r="L233" s="119">
        <f t="shared" si="185"/>
        <v>0</v>
      </c>
      <c r="M233" s="119">
        <f t="shared" si="185"/>
        <v>0</v>
      </c>
      <c r="N233" s="119">
        <f t="shared" si="185"/>
        <v>0</v>
      </c>
      <c r="O233" s="133">
        <f t="shared" si="168"/>
        <v>0</v>
      </c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</row>
    <row r="234" spans="1:74" s="128" customFormat="1" x14ac:dyDescent="0.2">
      <c r="A234" s="126" t="s">
        <v>761</v>
      </c>
      <c r="B234" s="132" t="s">
        <v>762</v>
      </c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33">
        <f t="shared" si="168"/>
        <v>0</v>
      </c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</row>
    <row r="235" spans="1:74" s="192" customFormat="1" x14ac:dyDescent="0.2">
      <c r="A235" s="202" t="s">
        <v>763</v>
      </c>
      <c r="B235" s="203" t="s">
        <v>764</v>
      </c>
      <c r="C235" s="120">
        <f>+C234*87.230682%</f>
        <v>0</v>
      </c>
      <c r="D235" s="120">
        <f t="shared" ref="D235:N235" si="186">+D234*87.230682%</f>
        <v>0</v>
      </c>
      <c r="E235" s="120">
        <f t="shared" si="186"/>
        <v>0</v>
      </c>
      <c r="F235" s="120">
        <f t="shared" si="186"/>
        <v>0</v>
      </c>
      <c r="G235" s="120">
        <f t="shared" si="186"/>
        <v>0</v>
      </c>
      <c r="H235" s="120">
        <f t="shared" si="186"/>
        <v>0</v>
      </c>
      <c r="I235" s="120">
        <f t="shared" si="186"/>
        <v>0</v>
      </c>
      <c r="J235" s="120">
        <f t="shared" si="186"/>
        <v>0</v>
      </c>
      <c r="K235" s="120">
        <f t="shared" si="186"/>
        <v>0</v>
      </c>
      <c r="L235" s="120">
        <f t="shared" si="186"/>
        <v>0</v>
      </c>
      <c r="M235" s="120">
        <f t="shared" si="186"/>
        <v>0</v>
      </c>
      <c r="N235" s="120">
        <f t="shared" si="186"/>
        <v>0</v>
      </c>
      <c r="O235" s="133">
        <f t="shared" si="168"/>
        <v>0</v>
      </c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</row>
    <row r="236" spans="1:74" s="192" customFormat="1" x14ac:dyDescent="0.2">
      <c r="A236" s="202" t="s">
        <v>765</v>
      </c>
      <c r="B236" s="203" t="s">
        <v>766</v>
      </c>
      <c r="C236" s="120">
        <f>+C234*0.1%</f>
        <v>0</v>
      </c>
      <c r="D236" s="120">
        <f t="shared" ref="D236:N236" si="187">+D234*0.1%</f>
        <v>0</v>
      </c>
      <c r="E236" s="120">
        <f t="shared" si="187"/>
        <v>0</v>
      </c>
      <c r="F236" s="120">
        <f t="shared" si="187"/>
        <v>0</v>
      </c>
      <c r="G236" s="120">
        <f t="shared" si="187"/>
        <v>0</v>
      </c>
      <c r="H236" s="120">
        <f t="shared" si="187"/>
        <v>0</v>
      </c>
      <c r="I236" s="120">
        <f t="shared" si="187"/>
        <v>0</v>
      </c>
      <c r="J236" s="120">
        <f t="shared" si="187"/>
        <v>0</v>
      </c>
      <c r="K236" s="120">
        <f t="shared" si="187"/>
        <v>0</v>
      </c>
      <c r="L236" s="120">
        <f t="shared" si="187"/>
        <v>0</v>
      </c>
      <c r="M236" s="120">
        <f t="shared" si="187"/>
        <v>0</v>
      </c>
      <c r="N236" s="120">
        <f t="shared" si="187"/>
        <v>0</v>
      </c>
      <c r="O236" s="133">
        <f t="shared" si="168"/>
        <v>0</v>
      </c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</row>
    <row r="237" spans="1:74" s="192" customFormat="1" x14ac:dyDescent="0.2">
      <c r="A237" s="202" t="s">
        <v>767</v>
      </c>
      <c r="B237" s="203" t="s">
        <v>768</v>
      </c>
      <c r="C237" s="120">
        <f>+C234*9.99%</f>
        <v>0</v>
      </c>
      <c r="D237" s="120">
        <f t="shared" ref="D237:N237" si="188">+D234*9.99%</f>
        <v>0</v>
      </c>
      <c r="E237" s="120">
        <f t="shared" si="188"/>
        <v>0</v>
      </c>
      <c r="F237" s="120">
        <f t="shared" si="188"/>
        <v>0</v>
      </c>
      <c r="G237" s="120">
        <f t="shared" si="188"/>
        <v>0</v>
      </c>
      <c r="H237" s="120">
        <f t="shared" si="188"/>
        <v>0</v>
      </c>
      <c r="I237" s="120">
        <f t="shared" si="188"/>
        <v>0</v>
      </c>
      <c r="J237" s="120">
        <f t="shared" si="188"/>
        <v>0</v>
      </c>
      <c r="K237" s="120">
        <f t="shared" si="188"/>
        <v>0</v>
      </c>
      <c r="L237" s="120">
        <f t="shared" si="188"/>
        <v>0</v>
      </c>
      <c r="M237" s="120">
        <f t="shared" si="188"/>
        <v>0</v>
      </c>
      <c r="N237" s="120">
        <f t="shared" si="188"/>
        <v>0</v>
      </c>
      <c r="O237" s="133">
        <f t="shared" si="168"/>
        <v>0</v>
      </c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</row>
    <row r="238" spans="1:74" s="192" customFormat="1" ht="38.25" x14ac:dyDescent="0.2">
      <c r="A238" s="202" t="s">
        <v>769</v>
      </c>
      <c r="B238" s="203" t="s">
        <v>1371</v>
      </c>
      <c r="C238" s="120">
        <f>+C234*0%</f>
        <v>0</v>
      </c>
      <c r="D238" s="120">
        <f t="shared" ref="D238:N238" si="189">+D234*0%</f>
        <v>0</v>
      </c>
      <c r="E238" s="120">
        <f t="shared" si="189"/>
        <v>0</v>
      </c>
      <c r="F238" s="120">
        <f t="shared" si="189"/>
        <v>0</v>
      </c>
      <c r="G238" s="120">
        <f t="shared" si="189"/>
        <v>0</v>
      </c>
      <c r="H238" s="120">
        <f t="shared" si="189"/>
        <v>0</v>
      </c>
      <c r="I238" s="120">
        <f t="shared" si="189"/>
        <v>0</v>
      </c>
      <c r="J238" s="120">
        <f t="shared" si="189"/>
        <v>0</v>
      </c>
      <c r="K238" s="120">
        <f t="shared" si="189"/>
        <v>0</v>
      </c>
      <c r="L238" s="120">
        <f t="shared" si="189"/>
        <v>0</v>
      </c>
      <c r="M238" s="120">
        <f t="shared" si="189"/>
        <v>0</v>
      </c>
      <c r="N238" s="120">
        <f t="shared" si="189"/>
        <v>0</v>
      </c>
      <c r="O238" s="133">
        <f t="shared" si="168"/>
        <v>0</v>
      </c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</row>
    <row r="239" spans="1:74" s="192" customFormat="1" x14ac:dyDescent="0.2">
      <c r="A239" s="202" t="s">
        <v>770</v>
      </c>
      <c r="B239" s="203" t="s">
        <v>771</v>
      </c>
      <c r="C239" s="120">
        <f>+C234*1.7982%</f>
        <v>0</v>
      </c>
      <c r="D239" s="120">
        <f t="shared" ref="D239:N239" si="190">+D234*1.7982%</f>
        <v>0</v>
      </c>
      <c r="E239" s="120">
        <f t="shared" si="190"/>
        <v>0</v>
      </c>
      <c r="F239" s="120">
        <f t="shared" si="190"/>
        <v>0</v>
      </c>
      <c r="G239" s="120">
        <f t="shared" si="190"/>
        <v>0</v>
      </c>
      <c r="H239" s="120">
        <f t="shared" si="190"/>
        <v>0</v>
      </c>
      <c r="I239" s="120">
        <f t="shared" si="190"/>
        <v>0</v>
      </c>
      <c r="J239" s="120">
        <f t="shared" si="190"/>
        <v>0</v>
      </c>
      <c r="K239" s="120">
        <f t="shared" si="190"/>
        <v>0</v>
      </c>
      <c r="L239" s="120">
        <f t="shared" si="190"/>
        <v>0</v>
      </c>
      <c r="M239" s="120">
        <f t="shared" si="190"/>
        <v>0</v>
      </c>
      <c r="N239" s="120">
        <f t="shared" si="190"/>
        <v>0</v>
      </c>
      <c r="O239" s="133">
        <f t="shared" si="168"/>
        <v>0</v>
      </c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</row>
    <row r="240" spans="1:74" s="192" customFormat="1" ht="38.25" x14ac:dyDescent="0.2">
      <c r="A240" s="202" t="s">
        <v>772</v>
      </c>
      <c r="B240" s="203" t="s">
        <v>773</v>
      </c>
      <c r="C240" s="120">
        <f>+C234*0.881118%</f>
        <v>0</v>
      </c>
      <c r="D240" s="120">
        <f t="shared" ref="D240:N240" si="191">+D234*0.881118%</f>
        <v>0</v>
      </c>
      <c r="E240" s="120">
        <f t="shared" si="191"/>
        <v>0</v>
      </c>
      <c r="F240" s="120">
        <f t="shared" si="191"/>
        <v>0</v>
      </c>
      <c r="G240" s="120">
        <f t="shared" si="191"/>
        <v>0</v>
      </c>
      <c r="H240" s="120">
        <f t="shared" si="191"/>
        <v>0</v>
      </c>
      <c r="I240" s="120">
        <f t="shared" si="191"/>
        <v>0</v>
      </c>
      <c r="J240" s="120">
        <f t="shared" si="191"/>
        <v>0</v>
      </c>
      <c r="K240" s="120">
        <f t="shared" si="191"/>
        <v>0</v>
      </c>
      <c r="L240" s="120">
        <f t="shared" si="191"/>
        <v>0</v>
      </c>
      <c r="M240" s="120">
        <f t="shared" si="191"/>
        <v>0</v>
      </c>
      <c r="N240" s="120">
        <f t="shared" si="191"/>
        <v>0</v>
      </c>
      <c r="O240" s="133">
        <f t="shared" si="168"/>
        <v>0</v>
      </c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</row>
    <row r="241" spans="1:74" s="128" customFormat="1" x14ac:dyDescent="0.2">
      <c r="A241" s="126" t="s">
        <v>774</v>
      </c>
      <c r="B241" s="132" t="s">
        <v>775</v>
      </c>
      <c r="C241" s="119">
        <f>+C242</f>
        <v>0</v>
      </c>
      <c r="D241" s="119">
        <f t="shared" ref="D241:N241" si="192">+D242</f>
        <v>0</v>
      </c>
      <c r="E241" s="119">
        <f t="shared" si="192"/>
        <v>0</v>
      </c>
      <c r="F241" s="119">
        <f t="shared" si="192"/>
        <v>0</v>
      </c>
      <c r="G241" s="119">
        <f t="shared" si="192"/>
        <v>0</v>
      </c>
      <c r="H241" s="119">
        <f t="shared" si="192"/>
        <v>0</v>
      </c>
      <c r="I241" s="119">
        <f t="shared" si="192"/>
        <v>0</v>
      </c>
      <c r="J241" s="119">
        <f t="shared" si="192"/>
        <v>0</v>
      </c>
      <c r="K241" s="119">
        <f t="shared" si="192"/>
        <v>0</v>
      </c>
      <c r="L241" s="119">
        <f t="shared" si="192"/>
        <v>0</v>
      </c>
      <c r="M241" s="119">
        <f t="shared" si="192"/>
        <v>0</v>
      </c>
      <c r="N241" s="119">
        <f t="shared" si="192"/>
        <v>0</v>
      </c>
      <c r="O241" s="133">
        <f t="shared" si="168"/>
        <v>0</v>
      </c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</row>
    <row r="242" spans="1:74" s="192" customFormat="1" x14ac:dyDescent="0.2">
      <c r="A242" s="202" t="s">
        <v>776</v>
      </c>
      <c r="B242" s="203" t="s">
        <v>777</v>
      </c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33">
        <f t="shared" si="168"/>
        <v>0</v>
      </c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</row>
    <row r="243" spans="1:74" s="128" customFormat="1" ht="38.25" x14ac:dyDescent="0.2">
      <c r="A243" s="126" t="s">
        <v>1388</v>
      </c>
      <c r="B243" s="132" t="s">
        <v>1389</v>
      </c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33">
        <f t="shared" si="168"/>
        <v>0</v>
      </c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/>
    </row>
    <row r="244" spans="1:74" s="128" customFormat="1" x14ac:dyDescent="0.2">
      <c r="A244" s="126" t="s">
        <v>1390</v>
      </c>
      <c r="B244" s="132" t="s">
        <v>1391</v>
      </c>
      <c r="C244" s="119">
        <f t="shared" ref="C244:N245" si="193">+C245</f>
        <v>0</v>
      </c>
      <c r="D244" s="119">
        <f t="shared" si="193"/>
        <v>0</v>
      </c>
      <c r="E244" s="119">
        <f t="shared" si="193"/>
        <v>0</v>
      </c>
      <c r="F244" s="119">
        <f t="shared" si="193"/>
        <v>0</v>
      </c>
      <c r="G244" s="119">
        <f t="shared" si="193"/>
        <v>0</v>
      </c>
      <c r="H244" s="119">
        <f t="shared" si="193"/>
        <v>0</v>
      </c>
      <c r="I244" s="119">
        <f t="shared" si="193"/>
        <v>0</v>
      </c>
      <c r="J244" s="119">
        <f t="shared" si="193"/>
        <v>0</v>
      </c>
      <c r="K244" s="119">
        <f t="shared" si="193"/>
        <v>0</v>
      </c>
      <c r="L244" s="119">
        <f t="shared" si="193"/>
        <v>0</v>
      </c>
      <c r="M244" s="119">
        <f t="shared" si="193"/>
        <v>0</v>
      </c>
      <c r="N244" s="119">
        <f t="shared" si="193"/>
        <v>0</v>
      </c>
      <c r="O244" s="133">
        <f t="shared" si="168"/>
        <v>0</v>
      </c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</row>
    <row r="245" spans="1:74" s="192" customFormat="1" x14ac:dyDescent="0.2">
      <c r="A245" s="202" t="s">
        <v>1392</v>
      </c>
      <c r="B245" s="203" t="s">
        <v>1393</v>
      </c>
      <c r="C245" s="81">
        <f t="shared" si="193"/>
        <v>0</v>
      </c>
      <c r="D245" s="81">
        <f t="shared" si="193"/>
        <v>0</v>
      </c>
      <c r="E245" s="81">
        <f t="shared" si="193"/>
        <v>0</v>
      </c>
      <c r="F245" s="81">
        <f t="shared" si="193"/>
        <v>0</v>
      </c>
      <c r="G245" s="81">
        <f t="shared" si="193"/>
        <v>0</v>
      </c>
      <c r="H245" s="81">
        <f t="shared" si="193"/>
        <v>0</v>
      </c>
      <c r="I245" s="81">
        <f t="shared" si="193"/>
        <v>0</v>
      </c>
      <c r="J245" s="81">
        <f t="shared" si="193"/>
        <v>0</v>
      </c>
      <c r="K245" s="81">
        <f t="shared" si="193"/>
        <v>0</v>
      </c>
      <c r="L245" s="81">
        <f t="shared" si="193"/>
        <v>0</v>
      </c>
      <c r="M245" s="81">
        <f t="shared" si="193"/>
        <v>0</v>
      </c>
      <c r="N245" s="81">
        <f t="shared" si="193"/>
        <v>0</v>
      </c>
      <c r="O245" s="133">
        <f t="shared" si="168"/>
        <v>0</v>
      </c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</row>
    <row r="246" spans="1:74" s="192" customFormat="1" ht="38.25" x14ac:dyDescent="0.2">
      <c r="A246" s="202" t="s">
        <v>1394</v>
      </c>
      <c r="B246" s="203" t="s">
        <v>1395</v>
      </c>
      <c r="C246" s="120">
        <f>+C243*23.33%/2</f>
        <v>0</v>
      </c>
      <c r="D246" s="120">
        <f t="shared" ref="D246:N246" si="194">+D243*23.33%/2</f>
        <v>0</v>
      </c>
      <c r="E246" s="120">
        <f t="shared" si="194"/>
        <v>0</v>
      </c>
      <c r="F246" s="120">
        <f t="shared" si="194"/>
        <v>0</v>
      </c>
      <c r="G246" s="120">
        <f t="shared" si="194"/>
        <v>0</v>
      </c>
      <c r="H246" s="120">
        <f t="shared" si="194"/>
        <v>0</v>
      </c>
      <c r="I246" s="120">
        <f t="shared" si="194"/>
        <v>0</v>
      </c>
      <c r="J246" s="120">
        <f t="shared" si="194"/>
        <v>0</v>
      </c>
      <c r="K246" s="120">
        <f t="shared" si="194"/>
        <v>0</v>
      </c>
      <c r="L246" s="120">
        <f t="shared" si="194"/>
        <v>0</v>
      </c>
      <c r="M246" s="120">
        <f t="shared" si="194"/>
        <v>0</v>
      </c>
      <c r="N246" s="120">
        <f t="shared" si="194"/>
        <v>0</v>
      </c>
      <c r="O246" s="133">
        <f t="shared" si="168"/>
        <v>0</v>
      </c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</row>
    <row r="247" spans="1:74" s="128" customFormat="1" x14ac:dyDescent="0.2">
      <c r="A247" s="126" t="s">
        <v>1396</v>
      </c>
      <c r="B247" s="132" t="s">
        <v>1397</v>
      </c>
      <c r="C247" s="119">
        <f>+C248</f>
        <v>0</v>
      </c>
      <c r="D247" s="119">
        <f t="shared" ref="D247:N247" si="195">+D248</f>
        <v>0</v>
      </c>
      <c r="E247" s="119">
        <f t="shared" si="195"/>
        <v>0</v>
      </c>
      <c r="F247" s="119">
        <f t="shared" si="195"/>
        <v>0</v>
      </c>
      <c r="G247" s="119">
        <f t="shared" si="195"/>
        <v>0</v>
      </c>
      <c r="H247" s="119">
        <f t="shared" si="195"/>
        <v>0</v>
      </c>
      <c r="I247" s="119">
        <f t="shared" si="195"/>
        <v>0</v>
      </c>
      <c r="J247" s="119">
        <f t="shared" si="195"/>
        <v>0</v>
      </c>
      <c r="K247" s="119">
        <f t="shared" si="195"/>
        <v>0</v>
      </c>
      <c r="L247" s="119">
        <f t="shared" si="195"/>
        <v>0</v>
      </c>
      <c r="M247" s="119">
        <f t="shared" si="195"/>
        <v>0</v>
      </c>
      <c r="N247" s="119">
        <f t="shared" si="195"/>
        <v>0</v>
      </c>
      <c r="O247" s="133">
        <f t="shared" si="168"/>
        <v>0</v>
      </c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</row>
    <row r="248" spans="1:74" s="192" customFormat="1" ht="38.25" x14ac:dyDescent="0.2">
      <c r="A248" s="147" t="s">
        <v>1398</v>
      </c>
      <c r="B248" s="204" t="s">
        <v>1399</v>
      </c>
      <c r="C248" s="120">
        <f>+C243*23.33%/2</f>
        <v>0</v>
      </c>
      <c r="D248" s="120">
        <f t="shared" ref="D248:N248" si="196">+D243*23.33%/2</f>
        <v>0</v>
      </c>
      <c r="E248" s="120">
        <f t="shared" si="196"/>
        <v>0</v>
      </c>
      <c r="F248" s="120">
        <f t="shared" si="196"/>
        <v>0</v>
      </c>
      <c r="G248" s="120">
        <f t="shared" si="196"/>
        <v>0</v>
      </c>
      <c r="H248" s="120">
        <f t="shared" si="196"/>
        <v>0</v>
      </c>
      <c r="I248" s="120">
        <f t="shared" si="196"/>
        <v>0</v>
      </c>
      <c r="J248" s="120">
        <f t="shared" si="196"/>
        <v>0</v>
      </c>
      <c r="K248" s="120">
        <f t="shared" si="196"/>
        <v>0</v>
      </c>
      <c r="L248" s="120">
        <f t="shared" si="196"/>
        <v>0</v>
      </c>
      <c r="M248" s="120">
        <f t="shared" si="196"/>
        <v>0</v>
      </c>
      <c r="N248" s="120">
        <f t="shared" si="196"/>
        <v>0</v>
      </c>
      <c r="O248" s="133">
        <f t="shared" si="168"/>
        <v>0</v>
      </c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</row>
    <row r="249" spans="1:74" s="128" customFormat="1" x14ac:dyDescent="0.2">
      <c r="A249" s="219" t="s">
        <v>1372</v>
      </c>
      <c r="B249" s="125" t="s">
        <v>1373</v>
      </c>
      <c r="C249" s="119">
        <f>SUM(C250:C256)</f>
        <v>0</v>
      </c>
      <c r="D249" s="119">
        <f t="shared" ref="D249:N249" si="197">SUM(D250:D256)</f>
        <v>0</v>
      </c>
      <c r="E249" s="119">
        <f t="shared" si="197"/>
        <v>0</v>
      </c>
      <c r="F249" s="119">
        <f t="shared" si="197"/>
        <v>0</v>
      </c>
      <c r="G249" s="119">
        <f t="shared" si="197"/>
        <v>0</v>
      </c>
      <c r="H249" s="119">
        <f t="shared" si="197"/>
        <v>0</v>
      </c>
      <c r="I249" s="119">
        <f t="shared" si="197"/>
        <v>0</v>
      </c>
      <c r="J249" s="119">
        <f t="shared" si="197"/>
        <v>0</v>
      </c>
      <c r="K249" s="119">
        <f t="shared" si="197"/>
        <v>0</v>
      </c>
      <c r="L249" s="119">
        <f t="shared" si="197"/>
        <v>0</v>
      </c>
      <c r="M249" s="119">
        <f t="shared" si="197"/>
        <v>0</v>
      </c>
      <c r="N249" s="119">
        <f t="shared" si="197"/>
        <v>0</v>
      </c>
      <c r="O249" s="133">
        <f t="shared" si="168"/>
        <v>0</v>
      </c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</row>
    <row r="250" spans="1:74" s="192" customFormat="1" ht="25.5" x14ac:dyDescent="0.2">
      <c r="A250" s="202" t="s">
        <v>1374</v>
      </c>
      <c r="B250" s="203" t="s">
        <v>1375</v>
      </c>
      <c r="C250" s="120">
        <f>+C243*60.7461638894%</f>
        <v>0</v>
      </c>
      <c r="D250" s="120">
        <f t="shared" ref="D250:N250" si="198">+D243*60.7461638894%</f>
        <v>0</v>
      </c>
      <c r="E250" s="120">
        <f t="shared" si="198"/>
        <v>0</v>
      </c>
      <c r="F250" s="120">
        <f t="shared" si="198"/>
        <v>0</v>
      </c>
      <c r="G250" s="120">
        <f t="shared" si="198"/>
        <v>0</v>
      </c>
      <c r="H250" s="120">
        <f t="shared" si="198"/>
        <v>0</v>
      </c>
      <c r="I250" s="120">
        <f t="shared" si="198"/>
        <v>0</v>
      </c>
      <c r="J250" s="120">
        <f t="shared" si="198"/>
        <v>0</v>
      </c>
      <c r="K250" s="120">
        <f t="shared" si="198"/>
        <v>0</v>
      </c>
      <c r="L250" s="120">
        <f t="shared" si="198"/>
        <v>0</v>
      </c>
      <c r="M250" s="120">
        <f t="shared" si="198"/>
        <v>0</v>
      </c>
      <c r="N250" s="120">
        <f t="shared" si="198"/>
        <v>0</v>
      </c>
      <c r="O250" s="133">
        <f t="shared" si="168"/>
        <v>0</v>
      </c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</row>
    <row r="251" spans="1:74" s="192" customFormat="1" ht="25.5" x14ac:dyDescent="0.2">
      <c r="A251" s="202" t="s">
        <v>1376</v>
      </c>
      <c r="B251" s="203" t="s">
        <v>1377</v>
      </c>
      <c r="C251" s="120">
        <f>+C243*0.07667%</f>
        <v>0</v>
      </c>
      <c r="D251" s="120">
        <f t="shared" ref="D251:N251" si="199">+D243*0.07667%</f>
        <v>0</v>
      </c>
      <c r="E251" s="120">
        <f t="shared" si="199"/>
        <v>0</v>
      </c>
      <c r="F251" s="120">
        <f t="shared" si="199"/>
        <v>0</v>
      </c>
      <c r="G251" s="120">
        <f t="shared" si="199"/>
        <v>0</v>
      </c>
      <c r="H251" s="120">
        <f t="shared" si="199"/>
        <v>0</v>
      </c>
      <c r="I251" s="120">
        <f t="shared" si="199"/>
        <v>0</v>
      </c>
      <c r="J251" s="120">
        <f t="shared" si="199"/>
        <v>0</v>
      </c>
      <c r="K251" s="120">
        <f t="shared" si="199"/>
        <v>0</v>
      </c>
      <c r="L251" s="120">
        <f t="shared" si="199"/>
        <v>0</v>
      </c>
      <c r="M251" s="120">
        <f t="shared" si="199"/>
        <v>0</v>
      </c>
      <c r="N251" s="120">
        <f t="shared" si="199"/>
        <v>0</v>
      </c>
      <c r="O251" s="133">
        <f t="shared" si="168"/>
        <v>0</v>
      </c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</row>
    <row r="252" spans="1:74" s="192" customFormat="1" ht="25.5" x14ac:dyDescent="0.2">
      <c r="A252" s="202" t="s">
        <v>1378</v>
      </c>
      <c r="B252" s="203" t="s">
        <v>1379</v>
      </c>
      <c r="C252" s="120">
        <f>+C243*7.659333%</f>
        <v>0</v>
      </c>
      <c r="D252" s="120">
        <f t="shared" ref="D252:N252" si="200">+D243*7.659333%</f>
        <v>0</v>
      </c>
      <c r="E252" s="120">
        <f t="shared" si="200"/>
        <v>0</v>
      </c>
      <c r="F252" s="120">
        <f t="shared" si="200"/>
        <v>0</v>
      </c>
      <c r="G252" s="120">
        <f t="shared" si="200"/>
        <v>0</v>
      </c>
      <c r="H252" s="120">
        <f t="shared" si="200"/>
        <v>0</v>
      </c>
      <c r="I252" s="120">
        <f t="shared" si="200"/>
        <v>0</v>
      </c>
      <c r="J252" s="120">
        <f t="shared" si="200"/>
        <v>0</v>
      </c>
      <c r="K252" s="120">
        <f t="shared" si="200"/>
        <v>0</v>
      </c>
      <c r="L252" s="120">
        <f t="shared" si="200"/>
        <v>0</v>
      </c>
      <c r="M252" s="120">
        <f t="shared" si="200"/>
        <v>0</v>
      </c>
      <c r="N252" s="120">
        <f t="shared" si="200"/>
        <v>0</v>
      </c>
      <c r="O252" s="133">
        <f t="shared" si="168"/>
        <v>0</v>
      </c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</row>
    <row r="253" spans="1:74" s="192" customFormat="1" ht="38.25" x14ac:dyDescent="0.2">
      <c r="A253" s="202" t="s">
        <v>1380</v>
      </c>
      <c r="B253" s="209" t="s">
        <v>1381</v>
      </c>
      <c r="C253" s="120">
        <f>+C243*0%</f>
        <v>0</v>
      </c>
      <c r="D253" s="120">
        <f t="shared" ref="D253:N253" si="201">+D243*0%</f>
        <v>0</v>
      </c>
      <c r="E253" s="120">
        <f t="shared" si="201"/>
        <v>0</v>
      </c>
      <c r="F253" s="120">
        <f t="shared" si="201"/>
        <v>0</v>
      </c>
      <c r="G253" s="120">
        <f t="shared" si="201"/>
        <v>0</v>
      </c>
      <c r="H253" s="120">
        <f t="shared" si="201"/>
        <v>0</v>
      </c>
      <c r="I253" s="120">
        <f t="shared" si="201"/>
        <v>0</v>
      </c>
      <c r="J253" s="120">
        <f t="shared" si="201"/>
        <v>0</v>
      </c>
      <c r="K253" s="120">
        <f t="shared" si="201"/>
        <v>0</v>
      </c>
      <c r="L253" s="120">
        <f t="shared" si="201"/>
        <v>0</v>
      </c>
      <c r="M253" s="120">
        <f t="shared" si="201"/>
        <v>0</v>
      </c>
      <c r="N253" s="120">
        <f t="shared" si="201"/>
        <v>0</v>
      </c>
      <c r="O253" s="133">
        <f t="shared" si="168"/>
        <v>0</v>
      </c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</row>
    <row r="254" spans="1:74" s="192" customFormat="1" ht="25.5" x14ac:dyDescent="0.2">
      <c r="A254" s="202" t="s">
        <v>1382</v>
      </c>
      <c r="B254" s="209" t="s">
        <v>1383</v>
      </c>
      <c r="C254" s="120">
        <f>+C243*1.37867994%</f>
        <v>0</v>
      </c>
      <c r="D254" s="120">
        <f t="shared" ref="D254:N254" si="202">+D243*1.37867994%</f>
        <v>0</v>
      </c>
      <c r="E254" s="120">
        <f t="shared" si="202"/>
        <v>0</v>
      </c>
      <c r="F254" s="120">
        <f t="shared" si="202"/>
        <v>0</v>
      </c>
      <c r="G254" s="120">
        <f t="shared" si="202"/>
        <v>0</v>
      </c>
      <c r="H254" s="120">
        <f t="shared" si="202"/>
        <v>0</v>
      </c>
      <c r="I254" s="120">
        <f t="shared" si="202"/>
        <v>0</v>
      </c>
      <c r="J254" s="120">
        <f t="shared" si="202"/>
        <v>0</v>
      </c>
      <c r="K254" s="120">
        <f t="shared" si="202"/>
        <v>0</v>
      </c>
      <c r="L254" s="120">
        <f t="shared" si="202"/>
        <v>0</v>
      </c>
      <c r="M254" s="120">
        <f t="shared" si="202"/>
        <v>0</v>
      </c>
      <c r="N254" s="120">
        <f t="shared" si="202"/>
        <v>0</v>
      </c>
      <c r="O254" s="133">
        <f t="shared" si="168"/>
        <v>0</v>
      </c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</row>
    <row r="255" spans="1:74" s="128" customFormat="1" ht="38.25" x14ac:dyDescent="0.2">
      <c r="A255" s="202" t="s">
        <v>1384</v>
      </c>
      <c r="B255" s="203" t="s">
        <v>1385</v>
      </c>
      <c r="C255" s="120">
        <f>+C243*0.6755531706%</f>
        <v>0</v>
      </c>
      <c r="D255" s="120">
        <f t="shared" ref="D255:N255" si="203">+D243*0.6755531706%</f>
        <v>0</v>
      </c>
      <c r="E255" s="120">
        <f t="shared" si="203"/>
        <v>0</v>
      </c>
      <c r="F255" s="120">
        <f t="shared" si="203"/>
        <v>0</v>
      </c>
      <c r="G255" s="120">
        <f t="shared" si="203"/>
        <v>0</v>
      </c>
      <c r="H255" s="120">
        <f t="shared" si="203"/>
        <v>0</v>
      </c>
      <c r="I255" s="120">
        <f t="shared" si="203"/>
        <v>0</v>
      </c>
      <c r="J255" s="120">
        <f t="shared" si="203"/>
        <v>0</v>
      </c>
      <c r="K255" s="120">
        <f t="shared" si="203"/>
        <v>0</v>
      </c>
      <c r="L255" s="120">
        <f t="shared" si="203"/>
        <v>0</v>
      </c>
      <c r="M255" s="120">
        <f t="shared" si="203"/>
        <v>0</v>
      </c>
      <c r="N255" s="120">
        <f t="shared" si="203"/>
        <v>0</v>
      </c>
      <c r="O255" s="133">
        <f t="shared" si="168"/>
        <v>0</v>
      </c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</row>
    <row r="256" spans="1:74" s="128" customFormat="1" ht="25.5" x14ac:dyDescent="0.2">
      <c r="A256" s="202" t="s">
        <v>1386</v>
      </c>
      <c r="B256" s="203" t="s">
        <v>1387</v>
      </c>
      <c r="C256" s="120">
        <f>+C243*6.1336%</f>
        <v>0</v>
      </c>
      <c r="D256" s="120">
        <f t="shared" ref="D256:N256" si="204">+D243*6.1336%</f>
        <v>0</v>
      </c>
      <c r="E256" s="120">
        <f t="shared" si="204"/>
        <v>0</v>
      </c>
      <c r="F256" s="120">
        <f t="shared" si="204"/>
        <v>0</v>
      </c>
      <c r="G256" s="120">
        <f t="shared" si="204"/>
        <v>0</v>
      </c>
      <c r="H256" s="120">
        <f t="shared" si="204"/>
        <v>0</v>
      </c>
      <c r="I256" s="120">
        <f t="shared" si="204"/>
        <v>0</v>
      </c>
      <c r="J256" s="120">
        <f t="shared" si="204"/>
        <v>0</v>
      </c>
      <c r="K256" s="120">
        <f t="shared" si="204"/>
        <v>0</v>
      </c>
      <c r="L256" s="120">
        <f t="shared" si="204"/>
        <v>0</v>
      </c>
      <c r="M256" s="120">
        <f t="shared" si="204"/>
        <v>0</v>
      </c>
      <c r="N256" s="120">
        <f t="shared" si="204"/>
        <v>0</v>
      </c>
      <c r="O256" s="133">
        <f t="shared" si="168"/>
        <v>0</v>
      </c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</row>
    <row r="257" spans="1:74" s="128" customFormat="1" x14ac:dyDescent="0.2">
      <c r="A257" s="126" t="s">
        <v>308</v>
      </c>
      <c r="B257" s="132" t="s">
        <v>102</v>
      </c>
      <c r="C257" s="119">
        <f t="shared" ref="C257:N257" si="205">+C258+C422+C501+C976+C430+C418+C971+C497</f>
        <v>0</v>
      </c>
      <c r="D257" s="119">
        <f t="shared" si="205"/>
        <v>184933317490.52005</v>
      </c>
      <c r="E257" s="119">
        <f t="shared" si="205"/>
        <v>0</v>
      </c>
      <c r="F257" s="119">
        <f t="shared" si="205"/>
        <v>190239574042.01001</v>
      </c>
      <c r="G257" s="119">
        <f t="shared" si="205"/>
        <v>14357603104.09</v>
      </c>
      <c r="H257" s="119">
        <f t="shared" si="205"/>
        <v>0</v>
      </c>
      <c r="I257" s="119">
        <f t="shared" si="205"/>
        <v>4641171735.8899994</v>
      </c>
      <c r="J257" s="119">
        <f t="shared" si="205"/>
        <v>1643363809.0900002</v>
      </c>
      <c r="K257" s="119">
        <f t="shared" si="205"/>
        <v>0</v>
      </c>
      <c r="L257" s="119">
        <f t="shared" si="205"/>
        <v>0</v>
      </c>
      <c r="M257" s="119">
        <f t="shared" si="205"/>
        <v>0</v>
      </c>
      <c r="N257" s="119">
        <f t="shared" si="205"/>
        <v>0</v>
      </c>
      <c r="O257" s="133">
        <f t="shared" si="168"/>
        <v>395815030181.6001</v>
      </c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</row>
    <row r="258" spans="1:74" s="128" customFormat="1" x14ac:dyDescent="0.2">
      <c r="A258" s="126" t="s">
        <v>778</v>
      </c>
      <c r="B258" s="132" t="s">
        <v>103</v>
      </c>
      <c r="C258" s="119">
        <f t="shared" ref="C258:N258" si="206">+C259+C413</f>
        <v>0</v>
      </c>
      <c r="D258" s="119">
        <f t="shared" si="206"/>
        <v>7915880832.4799995</v>
      </c>
      <c r="E258" s="119">
        <f t="shared" si="206"/>
        <v>0</v>
      </c>
      <c r="F258" s="119">
        <f t="shared" si="206"/>
        <v>9812135294.6100006</v>
      </c>
      <c r="G258" s="119">
        <f t="shared" si="206"/>
        <v>0</v>
      </c>
      <c r="H258" s="119">
        <f t="shared" si="206"/>
        <v>0</v>
      </c>
      <c r="I258" s="119">
        <f t="shared" si="206"/>
        <v>0</v>
      </c>
      <c r="J258" s="119">
        <f t="shared" si="206"/>
        <v>597736000</v>
      </c>
      <c r="K258" s="119">
        <f t="shared" si="206"/>
        <v>0</v>
      </c>
      <c r="L258" s="119">
        <f t="shared" si="206"/>
        <v>0</v>
      </c>
      <c r="M258" s="119">
        <f t="shared" si="206"/>
        <v>0</v>
      </c>
      <c r="N258" s="119">
        <f t="shared" si="206"/>
        <v>0</v>
      </c>
      <c r="O258" s="133">
        <f t="shared" si="168"/>
        <v>18325752127.09</v>
      </c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</row>
    <row r="259" spans="1:74" s="128" customFormat="1" ht="25.5" x14ac:dyDescent="0.2">
      <c r="A259" s="126" t="s">
        <v>779</v>
      </c>
      <c r="B259" s="132" t="s">
        <v>780</v>
      </c>
      <c r="C259" s="119">
        <f t="shared" ref="C259:N259" si="207">+C346+ C260+C379</f>
        <v>0</v>
      </c>
      <c r="D259" s="119">
        <f t="shared" si="207"/>
        <v>7915880832.4799995</v>
      </c>
      <c r="E259" s="119">
        <f t="shared" si="207"/>
        <v>0</v>
      </c>
      <c r="F259" s="119">
        <f t="shared" si="207"/>
        <v>9812135294.6100006</v>
      </c>
      <c r="G259" s="119">
        <f t="shared" si="207"/>
        <v>0</v>
      </c>
      <c r="H259" s="119">
        <f t="shared" si="207"/>
        <v>0</v>
      </c>
      <c r="I259" s="119">
        <f t="shared" si="207"/>
        <v>0</v>
      </c>
      <c r="J259" s="119">
        <f t="shared" si="207"/>
        <v>597736000</v>
      </c>
      <c r="K259" s="119">
        <f t="shared" si="207"/>
        <v>0</v>
      </c>
      <c r="L259" s="119">
        <f t="shared" si="207"/>
        <v>0</v>
      </c>
      <c r="M259" s="119">
        <f t="shared" si="207"/>
        <v>0</v>
      </c>
      <c r="N259" s="119">
        <f t="shared" si="207"/>
        <v>0</v>
      </c>
      <c r="O259" s="133">
        <f t="shared" si="168"/>
        <v>18325752127.09</v>
      </c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</row>
    <row r="260" spans="1:74" s="128" customFormat="1" x14ac:dyDescent="0.2">
      <c r="A260" s="126" t="s">
        <v>1011</v>
      </c>
      <c r="B260" s="132" t="s">
        <v>1012</v>
      </c>
      <c r="C260" s="119">
        <f t="shared" ref="C260:N260" si="208">+C261+C344</f>
        <v>0</v>
      </c>
      <c r="D260" s="119">
        <f t="shared" si="208"/>
        <v>0</v>
      </c>
      <c r="E260" s="119">
        <f t="shared" si="208"/>
        <v>0</v>
      </c>
      <c r="F260" s="119">
        <f t="shared" si="208"/>
        <v>0</v>
      </c>
      <c r="G260" s="119">
        <f t="shared" si="208"/>
        <v>0</v>
      </c>
      <c r="H260" s="119">
        <f t="shared" si="208"/>
        <v>0</v>
      </c>
      <c r="I260" s="119">
        <f t="shared" si="208"/>
        <v>0</v>
      </c>
      <c r="J260" s="119">
        <f t="shared" si="208"/>
        <v>0</v>
      </c>
      <c r="K260" s="119">
        <f t="shared" si="208"/>
        <v>0</v>
      </c>
      <c r="L260" s="119">
        <f t="shared" si="208"/>
        <v>0</v>
      </c>
      <c r="M260" s="119">
        <f t="shared" si="208"/>
        <v>0</v>
      </c>
      <c r="N260" s="119">
        <f t="shared" si="208"/>
        <v>0</v>
      </c>
      <c r="O260" s="133">
        <f t="shared" si="168"/>
        <v>0</v>
      </c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</row>
    <row r="261" spans="1:74" s="128" customFormat="1" ht="25.5" x14ac:dyDescent="0.2">
      <c r="A261" s="126" t="s">
        <v>1013</v>
      </c>
      <c r="B261" s="132" t="s">
        <v>1014</v>
      </c>
      <c r="C261" s="119">
        <f>SUM(C262:C343)</f>
        <v>0</v>
      </c>
      <c r="D261" s="119">
        <f t="shared" ref="D261:N261" si="209">SUM(D262:D343)</f>
        <v>0</v>
      </c>
      <c r="E261" s="119">
        <f t="shared" si="209"/>
        <v>0</v>
      </c>
      <c r="F261" s="119">
        <f t="shared" si="209"/>
        <v>0</v>
      </c>
      <c r="G261" s="119">
        <f t="shared" si="209"/>
        <v>0</v>
      </c>
      <c r="H261" s="119">
        <f t="shared" si="209"/>
        <v>0</v>
      </c>
      <c r="I261" s="119">
        <f t="shared" si="209"/>
        <v>0</v>
      </c>
      <c r="J261" s="119">
        <f t="shared" si="209"/>
        <v>0</v>
      </c>
      <c r="K261" s="119">
        <f t="shared" si="209"/>
        <v>0</v>
      </c>
      <c r="L261" s="119">
        <f t="shared" si="209"/>
        <v>0</v>
      </c>
      <c r="M261" s="119">
        <f t="shared" si="209"/>
        <v>0</v>
      </c>
      <c r="N261" s="119">
        <f t="shared" si="209"/>
        <v>0</v>
      </c>
      <c r="O261" s="133">
        <f t="shared" si="168"/>
        <v>0</v>
      </c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</row>
    <row r="262" spans="1:74" s="128" customFormat="1" ht="38.25" x14ac:dyDescent="0.2">
      <c r="A262" s="202" t="s">
        <v>1015</v>
      </c>
      <c r="B262" s="203" t="s">
        <v>1016</v>
      </c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33">
        <f t="shared" si="168"/>
        <v>0</v>
      </c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/>
      <c r="BT262" s="127"/>
      <c r="BU262" s="127"/>
      <c r="BV262" s="127"/>
    </row>
    <row r="263" spans="1:74" s="128" customFormat="1" ht="38.25" x14ac:dyDescent="0.2">
      <c r="A263" s="202" t="s">
        <v>1017</v>
      </c>
      <c r="B263" s="203" t="s">
        <v>1018</v>
      </c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33">
        <f t="shared" si="168"/>
        <v>0</v>
      </c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</row>
    <row r="264" spans="1:74" s="128" customFormat="1" ht="38.25" x14ac:dyDescent="0.2">
      <c r="A264" s="202" t="s">
        <v>1019</v>
      </c>
      <c r="B264" s="203" t="s">
        <v>1020</v>
      </c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33">
        <f t="shared" si="168"/>
        <v>0</v>
      </c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</row>
    <row r="265" spans="1:74" s="128" customFormat="1" ht="38.25" x14ac:dyDescent="0.2">
      <c r="A265" s="202" t="s">
        <v>1021</v>
      </c>
      <c r="B265" s="203" t="s">
        <v>1022</v>
      </c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33">
        <f t="shared" si="168"/>
        <v>0</v>
      </c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</row>
    <row r="266" spans="1:74" s="128" customFormat="1" ht="38.25" x14ac:dyDescent="0.2">
      <c r="A266" s="202" t="s">
        <v>1023</v>
      </c>
      <c r="B266" s="203" t="s">
        <v>1024</v>
      </c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33">
        <f t="shared" si="168"/>
        <v>0</v>
      </c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</row>
    <row r="267" spans="1:74" s="128" customFormat="1" ht="38.25" x14ac:dyDescent="0.2">
      <c r="A267" s="202" t="s">
        <v>1025</v>
      </c>
      <c r="B267" s="203" t="s">
        <v>1026</v>
      </c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33">
        <f t="shared" si="168"/>
        <v>0</v>
      </c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</row>
    <row r="268" spans="1:74" s="128" customFormat="1" ht="38.25" x14ac:dyDescent="0.2">
      <c r="A268" s="202" t="s">
        <v>1027</v>
      </c>
      <c r="B268" s="203" t="s">
        <v>1028</v>
      </c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33">
        <f t="shared" si="168"/>
        <v>0</v>
      </c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</row>
    <row r="269" spans="1:74" s="128" customFormat="1" ht="38.25" x14ac:dyDescent="0.2">
      <c r="A269" s="202" t="s">
        <v>1029</v>
      </c>
      <c r="B269" s="203" t="s">
        <v>1030</v>
      </c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33">
        <f t="shared" ref="O269:O332" si="210">SUM(C269:N269)</f>
        <v>0</v>
      </c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/>
    </row>
    <row r="270" spans="1:74" s="128" customFormat="1" ht="38.25" x14ac:dyDescent="0.2">
      <c r="A270" s="202" t="s">
        <v>1031</v>
      </c>
      <c r="B270" s="203" t="s">
        <v>1032</v>
      </c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33">
        <f t="shared" si="210"/>
        <v>0</v>
      </c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/>
      <c r="BT270" s="127"/>
      <c r="BU270" s="127"/>
      <c r="BV270" s="127"/>
    </row>
    <row r="271" spans="1:74" s="128" customFormat="1" ht="38.25" x14ac:dyDescent="0.2">
      <c r="A271" s="202" t="s">
        <v>1033</v>
      </c>
      <c r="B271" s="203" t="s">
        <v>1034</v>
      </c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33">
        <f t="shared" si="210"/>
        <v>0</v>
      </c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27"/>
      <c r="BR271" s="127"/>
      <c r="BS271" s="127"/>
      <c r="BT271" s="127"/>
      <c r="BU271" s="127"/>
      <c r="BV271" s="127"/>
    </row>
    <row r="272" spans="1:74" s="128" customFormat="1" ht="38.25" x14ac:dyDescent="0.2">
      <c r="A272" s="202" t="s">
        <v>1035</v>
      </c>
      <c r="B272" s="203" t="s">
        <v>1036</v>
      </c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33">
        <f t="shared" si="210"/>
        <v>0</v>
      </c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</row>
    <row r="273" spans="1:74" s="128" customFormat="1" ht="25.5" x14ac:dyDescent="0.2">
      <c r="A273" s="202" t="s">
        <v>1037</v>
      </c>
      <c r="B273" s="203" t="s">
        <v>1038</v>
      </c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33">
        <f t="shared" si="210"/>
        <v>0</v>
      </c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</row>
    <row r="274" spans="1:74" s="128" customFormat="1" ht="38.25" x14ac:dyDescent="0.2">
      <c r="A274" s="202" t="s">
        <v>1039</v>
      </c>
      <c r="B274" s="203" t="s">
        <v>1040</v>
      </c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33">
        <f t="shared" si="210"/>
        <v>0</v>
      </c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</row>
    <row r="275" spans="1:74" s="128" customFormat="1" ht="38.25" x14ac:dyDescent="0.2">
      <c r="A275" s="202" t="s">
        <v>1041</v>
      </c>
      <c r="B275" s="203" t="s">
        <v>1042</v>
      </c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33">
        <f t="shared" si="210"/>
        <v>0</v>
      </c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/>
    </row>
    <row r="276" spans="1:74" s="128" customFormat="1" ht="25.5" x14ac:dyDescent="0.2">
      <c r="A276" s="202" t="s">
        <v>1043</v>
      </c>
      <c r="B276" s="203" t="s">
        <v>1044</v>
      </c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33">
        <f t="shared" si="210"/>
        <v>0</v>
      </c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</row>
    <row r="277" spans="1:74" s="128" customFormat="1" ht="38.25" x14ac:dyDescent="0.2">
      <c r="A277" s="202" t="s">
        <v>1045</v>
      </c>
      <c r="B277" s="203" t="s">
        <v>1046</v>
      </c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33">
        <f t="shared" si="210"/>
        <v>0</v>
      </c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</row>
    <row r="278" spans="1:74" s="128" customFormat="1" ht="38.25" x14ac:dyDescent="0.2">
      <c r="A278" s="202" t="s">
        <v>1047</v>
      </c>
      <c r="B278" s="203" t="s">
        <v>1048</v>
      </c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33">
        <f t="shared" si="210"/>
        <v>0</v>
      </c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7"/>
      <c r="BS278" s="127"/>
      <c r="BT278" s="127"/>
      <c r="BU278" s="127"/>
      <c r="BV278" s="127"/>
    </row>
    <row r="279" spans="1:74" s="128" customFormat="1" ht="38.25" x14ac:dyDescent="0.2">
      <c r="A279" s="202" t="s">
        <v>1049</v>
      </c>
      <c r="B279" s="203" t="s">
        <v>1050</v>
      </c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33">
        <f t="shared" si="210"/>
        <v>0</v>
      </c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</row>
    <row r="280" spans="1:74" s="128" customFormat="1" ht="38.25" x14ac:dyDescent="0.2">
      <c r="A280" s="202" t="s">
        <v>1051</v>
      </c>
      <c r="B280" s="203" t="s">
        <v>1052</v>
      </c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33">
        <f t="shared" si="210"/>
        <v>0</v>
      </c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</row>
    <row r="281" spans="1:74" s="128" customFormat="1" ht="38.25" x14ac:dyDescent="0.2">
      <c r="A281" s="202" t="s">
        <v>1053</v>
      </c>
      <c r="B281" s="203" t="s">
        <v>1054</v>
      </c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33">
        <f t="shared" si="210"/>
        <v>0</v>
      </c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/>
      <c r="BU281" s="127"/>
      <c r="BV281" s="127"/>
    </row>
    <row r="282" spans="1:74" s="128" customFormat="1" ht="38.25" x14ac:dyDescent="0.2">
      <c r="A282" s="202" t="s">
        <v>1055</v>
      </c>
      <c r="B282" s="203" t="s">
        <v>1056</v>
      </c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33">
        <f t="shared" si="210"/>
        <v>0</v>
      </c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/>
    </row>
    <row r="283" spans="1:74" s="128" customFormat="1" ht="25.5" x14ac:dyDescent="0.2">
      <c r="A283" s="202" t="s">
        <v>1057</v>
      </c>
      <c r="B283" s="203" t="s">
        <v>1058</v>
      </c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33">
        <f t="shared" si="210"/>
        <v>0</v>
      </c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/>
      <c r="BU283" s="127"/>
      <c r="BV283" s="127"/>
    </row>
    <row r="284" spans="1:74" s="128" customFormat="1" ht="38.25" x14ac:dyDescent="0.2">
      <c r="A284" s="202" t="s">
        <v>1059</v>
      </c>
      <c r="B284" s="203" t="s">
        <v>1060</v>
      </c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33">
        <f t="shared" si="210"/>
        <v>0</v>
      </c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</row>
    <row r="285" spans="1:74" s="128" customFormat="1" ht="38.25" x14ac:dyDescent="0.2">
      <c r="A285" s="202" t="s">
        <v>1061</v>
      </c>
      <c r="B285" s="203" t="s">
        <v>1062</v>
      </c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33">
        <f t="shared" si="210"/>
        <v>0</v>
      </c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/>
      <c r="BU285" s="127"/>
      <c r="BV285" s="127"/>
    </row>
    <row r="286" spans="1:74" s="128" customFormat="1" ht="38.25" x14ac:dyDescent="0.2">
      <c r="A286" s="202" t="s">
        <v>1063</v>
      </c>
      <c r="B286" s="203" t="s">
        <v>1064</v>
      </c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33">
        <f t="shared" si="210"/>
        <v>0</v>
      </c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</row>
    <row r="287" spans="1:74" s="128" customFormat="1" ht="38.25" x14ac:dyDescent="0.2">
      <c r="A287" s="202" t="s">
        <v>1065</v>
      </c>
      <c r="B287" s="203" t="s">
        <v>1066</v>
      </c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33">
        <f t="shared" si="210"/>
        <v>0</v>
      </c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</row>
    <row r="288" spans="1:74" s="128" customFormat="1" ht="38.25" x14ac:dyDescent="0.2">
      <c r="A288" s="202" t="s">
        <v>1067</v>
      </c>
      <c r="B288" s="203" t="s">
        <v>1068</v>
      </c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33">
        <f t="shared" si="210"/>
        <v>0</v>
      </c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</row>
    <row r="289" spans="1:74" s="128" customFormat="1" ht="25.5" x14ac:dyDescent="0.2">
      <c r="A289" s="202" t="s">
        <v>1069</v>
      </c>
      <c r="B289" s="203" t="s">
        <v>1070</v>
      </c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33">
        <f t="shared" si="210"/>
        <v>0</v>
      </c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  <c r="BR289" s="127"/>
      <c r="BS289" s="127"/>
      <c r="BT289" s="127"/>
      <c r="BU289" s="127"/>
      <c r="BV289" s="127"/>
    </row>
    <row r="290" spans="1:74" s="128" customFormat="1" ht="25.5" x14ac:dyDescent="0.2">
      <c r="A290" s="202" t="s">
        <v>1071</v>
      </c>
      <c r="B290" s="203" t="s">
        <v>1072</v>
      </c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33">
        <f t="shared" si="210"/>
        <v>0</v>
      </c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</row>
    <row r="291" spans="1:74" s="128" customFormat="1" ht="38.25" x14ac:dyDescent="0.2">
      <c r="A291" s="202" t="s">
        <v>1073</v>
      </c>
      <c r="B291" s="203" t="s">
        <v>1074</v>
      </c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33">
        <f t="shared" si="210"/>
        <v>0</v>
      </c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</row>
    <row r="292" spans="1:74" s="128" customFormat="1" ht="25.5" x14ac:dyDescent="0.2">
      <c r="A292" s="202" t="s">
        <v>1075</v>
      </c>
      <c r="B292" s="203" t="s">
        <v>1076</v>
      </c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33">
        <f t="shared" si="210"/>
        <v>0</v>
      </c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</row>
    <row r="293" spans="1:74" s="128" customFormat="1" ht="38.25" x14ac:dyDescent="0.2">
      <c r="A293" s="202" t="s">
        <v>1077</v>
      </c>
      <c r="B293" s="203" t="s">
        <v>1078</v>
      </c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33">
        <f t="shared" si="210"/>
        <v>0</v>
      </c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7"/>
      <c r="BS293" s="127"/>
      <c r="BT293" s="127"/>
      <c r="BU293" s="127"/>
      <c r="BV293" s="127"/>
    </row>
    <row r="294" spans="1:74" s="128" customFormat="1" ht="25.5" x14ac:dyDescent="0.2">
      <c r="A294" s="202" t="s">
        <v>1079</v>
      </c>
      <c r="B294" s="203" t="s">
        <v>1080</v>
      </c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33">
        <f t="shared" si="210"/>
        <v>0</v>
      </c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/>
    </row>
    <row r="295" spans="1:74" s="128" customFormat="1" ht="38.25" x14ac:dyDescent="0.2">
      <c r="A295" s="202" t="s">
        <v>1081</v>
      </c>
      <c r="B295" s="203" t="s">
        <v>1082</v>
      </c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33">
        <f t="shared" si="210"/>
        <v>0</v>
      </c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/>
    </row>
    <row r="296" spans="1:74" s="128" customFormat="1" ht="38.25" x14ac:dyDescent="0.2">
      <c r="A296" s="202" t="s">
        <v>1083</v>
      </c>
      <c r="B296" s="203" t="s">
        <v>1084</v>
      </c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33">
        <f t="shared" si="210"/>
        <v>0</v>
      </c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</row>
    <row r="297" spans="1:74" s="128" customFormat="1" ht="38.25" x14ac:dyDescent="0.2">
      <c r="A297" s="202" t="s">
        <v>1085</v>
      </c>
      <c r="B297" s="203" t="s">
        <v>1086</v>
      </c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33">
        <f t="shared" si="210"/>
        <v>0</v>
      </c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</row>
    <row r="298" spans="1:74" s="128" customFormat="1" ht="38.25" x14ac:dyDescent="0.2">
      <c r="A298" s="202" t="s">
        <v>1087</v>
      </c>
      <c r="B298" s="203" t="s">
        <v>1088</v>
      </c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33">
        <f t="shared" si="210"/>
        <v>0</v>
      </c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</row>
    <row r="299" spans="1:74" s="128" customFormat="1" ht="25.5" x14ac:dyDescent="0.2">
      <c r="A299" s="202" t="s">
        <v>1089</v>
      </c>
      <c r="B299" s="203" t="s">
        <v>1090</v>
      </c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33">
        <f t="shared" si="210"/>
        <v>0</v>
      </c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</row>
    <row r="300" spans="1:74" s="128" customFormat="1" ht="38.25" x14ac:dyDescent="0.2">
      <c r="A300" s="202" t="s">
        <v>1091</v>
      </c>
      <c r="B300" s="203" t="s">
        <v>1092</v>
      </c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33">
        <f t="shared" si="210"/>
        <v>0</v>
      </c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</row>
    <row r="301" spans="1:74" s="128" customFormat="1" ht="38.25" x14ac:dyDescent="0.2">
      <c r="A301" s="202" t="s">
        <v>1093</v>
      </c>
      <c r="B301" s="203" t="s">
        <v>1094</v>
      </c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33">
        <f t="shared" si="210"/>
        <v>0</v>
      </c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7"/>
      <c r="BS301" s="127"/>
      <c r="BT301" s="127"/>
      <c r="BU301" s="127"/>
      <c r="BV301" s="127"/>
    </row>
    <row r="302" spans="1:74" s="128" customFormat="1" ht="38.25" x14ac:dyDescent="0.2">
      <c r="A302" s="202" t="s">
        <v>1095</v>
      </c>
      <c r="B302" s="203" t="s">
        <v>1096</v>
      </c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33">
        <f t="shared" si="210"/>
        <v>0</v>
      </c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</row>
    <row r="303" spans="1:74" s="128" customFormat="1" ht="25.5" x14ac:dyDescent="0.2">
      <c r="A303" s="202" t="s">
        <v>1097</v>
      </c>
      <c r="B303" s="203" t="s">
        <v>1098</v>
      </c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33">
        <f t="shared" si="210"/>
        <v>0</v>
      </c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7"/>
      <c r="BS303" s="127"/>
      <c r="BT303" s="127"/>
      <c r="BU303" s="127"/>
      <c r="BV303" s="127"/>
    </row>
    <row r="304" spans="1:74" s="128" customFormat="1" ht="38.25" x14ac:dyDescent="0.2">
      <c r="A304" s="202" t="s">
        <v>1099</v>
      </c>
      <c r="B304" s="203" t="s">
        <v>1100</v>
      </c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33">
        <f t="shared" si="210"/>
        <v>0</v>
      </c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/>
    </row>
    <row r="305" spans="1:74" s="128" customFormat="1" ht="38.25" x14ac:dyDescent="0.2">
      <c r="A305" s="202" t="s">
        <v>1101</v>
      </c>
      <c r="B305" s="203" t="s">
        <v>1102</v>
      </c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33">
        <f t="shared" si="210"/>
        <v>0</v>
      </c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</row>
    <row r="306" spans="1:74" s="128" customFormat="1" ht="38.25" x14ac:dyDescent="0.2">
      <c r="A306" s="202" t="s">
        <v>1103</v>
      </c>
      <c r="B306" s="203" t="s">
        <v>1104</v>
      </c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33">
        <f t="shared" si="210"/>
        <v>0</v>
      </c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</row>
    <row r="307" spans="1:74" s="128" customFormat="1" ht="38.25" x14ac:dyDescent="0.2">
      <c r="A307" s="202" t="s">
        <v>1105</v>
      </c>
      <c r="B307" s="203" t="s">
        <v>1106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33">
        <f t="shared" si="210"/>
        <v>0</v>
      </c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</row>
    <row r="308" spans="1:74" s="128" customFormat="1" ht="38.25" x14ac:dyDescent="0.2">
      <c r="A308" s="202" t="s">
        <v>1107</v>
      </c>
      <c r="B308" s="203" t="s">
        <v>1108</v>
      </c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33">
        <f t="shared" si="210"/>
        <v>0</v>
      </c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</row>
    <row r="309" spans="1:74" s="128" customFormat="1" ht="38.25" x14ac:dyDescent="0.2">
      <c r="A309" s="202" t="s">
        <v>1109</v>
      </c>
      <c r="B309" s="203" t="s">
        <v>1110</v>
      </c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33">
        <f t="shared" si="210"/>
        <v>0</v>
      </c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/>
    </row>
    <row r="310" spans="1:74" s="128" customFormat="1" ht="38.25" x14ac:dyDescent="0.2">
      <c r="A310" s="202" t="s">
        <v>1111</v>
      </c>
      <c r="B310" s="203" t="s">
        <v>1112</v>
      </c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33">
        <f t="shared" si="210"/>
        <v>0</v>
      </c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</row>
    <row r="311" spans="1:74" s="128" customFormat="1" ht="38.25" x14ac:dyDescent="0.2">
      <c r="A311" s="202" t="s">
        <v>1113</v>
      </c>
      <c r="B311" s="203" t="s">
        <v>1114</v>
      </c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33">
        <f t="shared" si="210"/>
        <v>0</v>
      </c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</row>
    <row r="312" spans="1:74" s="128" customFormat="1" ht="25.5" x14ac:dyDescent="0.2">
      <c r="A312" s="202" t="s">
        <v>1115</v>
      </c>
      <c r="B312" s="203" t="s">
        <v>1116</v>
      </c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33">
        <f t="shared" si="210"/>
        <v>0</v>
      </c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7"/>
      <c r="BS312" s="127"/>
      <c r="BT312" s="127"/>
      <c r="BU312" s="127"/>
      <c r="BV312" s="127"/>
    </row>
    <row r="313" spans="1:74" s="128" customFormat="1" ht="38.25" x14ac:dyDescent="0.2">
      <c r="A313" s="202" t="s">
        <v>1117</v>
      </c>
      <c r="B313" s="203" t="s">
        <v>1118</v>
      </c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33">
        <f t="shared" si="210"/>
        <v>0</v>
      </c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</row>
    <row r="314" spans="1:74" s="128" customFormat="1" ht="38.25" x14ac:dyDescent="0.2">
      <c r="A314" s="202" t="s">
        <v>1119</v>
      </c>
      <c r="B314" s="203" t="s">
        <v>1120</v>
      </c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33">
        <f t="shared" si="210"/>
        <v>0</v>
      </c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/>
    </row>
    <row r="315" spans="1:74" s="128" customFormat="1" ht="38.25" x14ac:dyDescent="0.2">
      <c r="A315" s="202" t="s">
        <v>1121</v>
      </c>
      <c r="B315" s="203" t="s">
        <v>1122</v>
      </c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33">
        <f t="shared" si="210"/>
        <v>0</v>
      </c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</row>
    <row r="316" spans="1:74" s="128" customFormat="1" ht="38.25" x14ac:dyDescent="0.2">
      <c r="A316" s="202" t="s">
        <v>1123</v>
      </c>
      <c r="B316" s="203" t="s">
        <v>1124</v>
      </c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33">
        <f t="shared" si="210"/>
        <v>0</v>
      </c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</row>
    <row r="317" spans="1:74" s="128" customFormat="1" ht="38.25" x14ac:dyDescent="0.2">
      <c r="A317" s="202" t="s">
        <v>1125</v>
      </c>
      <c r="B317" s="203" t="s">
        <v>1126</v>
      </c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33">
        <f t="shared" si="210"/>
        <v>0</v>
      </c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</row>
    <row r="318" spans="1:74" s="128" customFormat="1" ht="38.25" x14ac:dyDescent="0.2">
      <c r="A318" s="202" t="s">
        <v>1127</v>
      </c>
      <c r="B318" s="203" t="s">
        <v>1128</v>
      </c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33">
        <f t="shared" si="210"/>
        <v>0</v>
      </c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</row>
    <row r="319" spans="1:74" s="128" customFormat="1" ht="38.25" x14ac:dyDescent="0.2">
      <c r="A319" s="202" t="s">
        <v>1129</v>
      </c>
      <c r="B319" s="203" t="s">
        <v>1130</v>
      </c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33">
        <f t="shared" si="210"/>
        <v>0</v>
      </c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</row>
    <row r="320" spans="1:74" s="128" customFormat="1" ht="38.25" x14ac:dyDescent="0.2">
      <c r="A320" s="202" t="s">
        <v>1131</v>
      </c>
      <c r="B320" s="203" t="s">
        <v>1132</v>
      </c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33">
        <f t="shared" si="210"/>
        <v>0</v>
      </c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</row>
    <row r="321" spans="1:74" s="128" customFormat="1" ht="38.25" x14ac:dyDescent="0.2">
      <c r="A321" s="202" t="s">
        <v>1133</v>
      </c>
      <c r="B321" s="203" t="s">
        <v>1134</v>
      </c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33">
        <f t="shared" si="210"/>
        <v>0</v>
      </c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</row>
    <row r="322" spans="1:74" s="128" customFormat="1" ht="38.25" x14ac:dyDescent="0.2">
      <c r="A322" s="202" t="s">
        <v>1135</v>
      </c>
      <c r="B322" s="203" t="s">
        <v>1136</v>
      </c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33">
        <f t="shared" si="210"/>
        <v>0</v>
      </c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</row>
    <row r="323" spans="1:74" s="128" customFormat="1" ht="38.25" x14ac:dyDescent="0.2">
      <c r="A323" s="202" t="s">
        <v>1137</v>
      </c>
      <c r="B323" s="203" t="s">
        <v>1138</v>
      </c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33">
        <f t="shared" si="210"/>
        <v>0</v>
      </c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</row>
    <row r="324" spans="1:74" s="128" customFormat="1" ht="38.25" x14ac:dyDescent="0.2">
      <c r="A324" s="202" t="s">
        <v>1139</v>
      </c>
      <c r="B324" s="203" t="s">
        <v>1140</v>
      </c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33">
        <f t="shared" si="210"/>
        <v>0</v>
      </c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</row>
    <row r="325" spans="1:74" s="128" customFormat="1" ht="25.5" x14ac:dyDescent="0.2">
      <c r="A325" s="202" t="s">
        <v>1141</v>
      </c>
      <c r="B325" s="203" t="s">
        <v>1142</v>
      </c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33">
        <f t="shared" si="210"/>
        <v>0</v>
      </c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</row>
    <row r="326" spans="1:74" s="128" customFormat="1" ht="38.25" x14ac:dyDescent="0.2">
      <c r="A326" s="202" t="s">
        <v>1143</v>
      </c>
      <c r="B326" s="203" t="s">
        <v>1144</v>
      </c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33">
        <f t="shared" si="210"/>
        <v>0</v>
      </c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</row>
    <row r="327" spans="1:74" s="128" customFormat="1" ht="38.25" x14ac:dyDescent="0.2">
      <c r="A327" s="202" t="s">
        <v>1145</v>
      </c>
      <c r="B327" s="203" t="s">
        <v>1146</v>
      </c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33">
        <f t="shared" si="210"/>
        <v>0</v>
      </c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</row>
    <row r="328" spans="1:74" s="128" customFormat="1" ht="38.25" x14ac:dyDescent="0.2">
      <c r="A328" s="202" t="s">
        <v>1147</v>
      </c>
      <c r="B328" s="203" t="s">
        <v>1148</v>
      </c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33">
        <f t="shared" si="210"/>
        <v>0</v>
      </c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</row>
    <row r="329" spans="1:74" s="128" customFormat="1" ht="38.25" x14ac:dyDescent="0.2">
      <c r="A329" s="202" t="s">
        <v>1149</v>
      </c>
      <c r="B329" s="203" t="s">
        <v>1150</v>
      </c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33">
        <f t="shared" si="210"/>
        <v>0</v>
      </c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</row>
    <row r="330" spans="1:74" s="128" customFormat="1" ht="38.25" x14ac:dyDescent="0.2">
      <c r="A330" s="202" t="s">
        <v>1151</v>
      </c>
      <c r="B330" s="203" t="s">
        <v>1152</v>
      </c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33">
        <f t="shared" si="210"/>
        <v>0</v>
      </c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</row>
    <row r="331" spans="1:74" s="128" customFormat="1" ht="38.25" x14ac:dyDescent="0.2">
      <c r="A331" s="202" t="s">
        <v>1153</v>
      </c>
      <c r="B331" s="203" t="s">
        <v>1154</v>
      </c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33">
        <f t="shared" si="210"/>
        <v>0</v>
      </c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</row>
    <row r="332" spans="1:74" s="128" customFormat="1" ht="38.25" x14ac:dyDescent="0.2">
      <c r="A332" s="202" t="s">
        <v>1155</v>
      </c>
      <c r="B332" s="203" t="s">
        <v>1156</v>
      </c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33">
        <f t="shared" si="210"/>
        <v>0</v>
      </c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</row>
    <row r="333" spans="1:74" s="128" customFormat="1" ht="25.5" x14ac:dyDescent="0.2">
      <c r="A333" s="202" t="s">
        <v>1157</v>
      </c>
      <c r="B333" s="203" t="s">
        <v>1158</v>
      </c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33">
        <f t="shared" ref="O333:O398" si="211">SUM(C333:N333)</f>
        <v>0</v>
      </c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</row>
    <row r="334" spans="1:74" s="128" customFormat="1" ht="25.5" x14ac:dyDescent="0.2">
      <c r="A334" s="202" t="s">
        <v>1159</v>
      </c>
      <c r="B334" s="203" t="s">
        <v>1160</v>
      </c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33">
        <f t="shared" si="211"/>
        <v>0</v>
      </c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</row>
    <row r="335" spans="1:74" s="128" customFormat="1" ht="38.25" x14ac:dyDescent="0.2">
      <c r="A335" s="202" t="s">
        <v>1161</v>
      </c>
      <c r="B335" s="203" t="s">
        <v>1162</v>
      </c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33">
        <f t="shared" si="211"/>
        <v>0</v>
      </c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</row>
    <row r="336" spans="1:74" s="128" customFormat="1" ht="25.5" x14ac:dyDescent="0.2">
      <c r="A336" s="202" t="s">
        <v>1163</v>
      </c>
      <c r="B336" s="203" t="s">
        <v>1164</v>
      </c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33">
        <f t="shared" si="211"/>
        <v>0</v>
      </c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</row>
    <row r="337" spans="1:74" s="192" customFormat="1" ht="25.5" x14ac:dyDescent="0.2">
      <c r="A337" s="202" t="s">
        <v>1165</v>
      </c>
      <c r="B337" s="203" t="s">
        <v>1166</v>
      </c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33">
        <f t="shared" si="211"/>
        <v>0</v>
      </c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</row>
    <row r="338" spans="1:74" s="192" customFormat="1" ht="25.5" x14ac:dyDescent="0.2">
      <c r="A338" s="202" t="s">
        <v>1167</v>
      </c>
      <c r="B338" s="203" t="s">
        <v>1168</v>
      </c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33">
        <f t="shared" si="211"/>
        <v>0</v>
      </c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</row>
    <row r="339" spans="1:74" s="192" customFormat="1" ht="38.25" x14ac:dyDescent="0.2">
      <c r="A339" s="202" t="s">
        <v>1169</v>
      </c>
      <c r="B339" s="203" t="s">
        <v>1170</v>
      </c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33">
        <f t="shared" si="211"/>
        <v>0</v>
      </c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</row>
    <row r="340" spans="1:74" s="192" customFormat="1" ht="38.25" x14ac:dyDescent="0.2">
      <c r="A340" s="202" t="s">
        <v>1171</v>
      </c>
      <c r="B340" s="203" t="s">
        <v>1172</v>
      </c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33">
        <f t="shared" si="211"/>
        <v>0</v>
      </c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</row>
    <row r="341" spans="1:74" s="192" customFormat="1" ht="38.25" x14ac:dyDescent="0.2">
      <c r="A341" s="202" t="s">
        <v>1173</v>
      </c>
      <c r="B341" s="203" t="s">
        <v>1174</v>
      </c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33">
        <f t="shared" si="211"/>
        <v>0</v>
      </c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</row>
    <row r="342" spans="1:74" s="192" customFormat="1" ht="38.25" x14ac:dyDescent="0.2">
      <c r="A342" s="202" t="s">
        <v>1175</v>
      </c>
      <c r="B342" s="203" t="s">
        <v>1176</v>
      </c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33">
        <f t="shared" si="211"/>
        <v>0</v>
      </c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</row>
    <row r="343" spans="1:74" s="192" customFormat="1" ht="38.25" x14ac:dyDescent="0.2">
      <c r="A343" s="202" t="s">
        <v>1177</v>
      </c>
      <c r="B343" s="203" t="s">
        <v>1178</v>
      </c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33">
        <f t="shared" si="211"/>
        <v>0</v>
      </c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</row>
    <row r="344" spans="1:74" s="128" customFormat="1" ht="38.25" x14ac:dyDescent="0.2">
      <c r="A344" s="126" t="s">
        <v>1310</v>
      </c>
      <c r="B344" s="132" t="s">
        <v>1311</v>
      </c>
      <c r="C344" s="119">
        <f>+C345</f>
        <v>0</v>
      </c>
      <c r="D344" s="119">
        <f t="shared" ref="D344:N344" si="212">+D345</f>
        <v>0</v>
      </c>
      <c r="E344" s="119">
        <f t="shared" si="212"/>
        <v>0</v>
      </c>
      <c r="F344" s="119">
        <f t="shared" si="212"/>
        <v>0</v>
      </c>
      <c r="G344" s="119">
        <f t="shared" si="212"/>
        <v>0</v>
      </c>
      <c r="H344" s="119">
        <f t="shared" si="212"/>
        <v>0</v>
      </c>
      <c r="I344" s="119">
        <f t="shared" si="212"/>
        <v>0</v>
      </c>
      <c r="J344" s="119">
        <f t="shared" si="212"/>
        <v>0</v>
      </c>
      <c r="K344" s="119">
        <f t="shared" si="212"/>
        <v>0</v>
      </c>
      <c r="L344" s="119">
        <f t="shared" si="212"/>
        <v>0</v>
      </c>
      <c r="M344" s="119">
        <f t="shared" si="212"/>
        <v>0</v>
      </c>
      <c r="N344" s="119">
        <f t="shared" si="212"/>
        <v>0</v>
      </c>
      <c r="O344" s="133">
        <f t="shared" si="211"/>
        <v>0</v>
      </c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</row>
    <row r="345" spans="1:74" s="192" customFormat="1" ht="38.25" x14ac:dyDescent="0.2">
      <c r="A345" s="202" t="s">
        <v>1312</v>
      </c>
      <c r="B345" s="203" t="s">
        <v>1313</v>
      </c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33">
        <f t="shared" si="211"/>
        <v>0</v>
      </c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</row>
    <row r="346" spans="1:74" s="128" customFormat="1" x14ac:dyDescent="0.2">
      <c r="A346" s="126" t="s">
        <v>781</v>
      </c>
      <c r="B346" s="132" t="s">
        <v>104</v>
      </c>
      <c r="C346" s="119">
        <f>SUM(C347:C378)</f>
        <v>0</v>
      </c>
      <c r="D346" s="119">
        <f t="shared" ref="D346:N346" si="213">SUM(D347:D378)</f>
        <v>7915880832.4799995</v>
      </c>
      <c r="E346" s="119">
        <f t="shared" si="213"/>
        <v>0</v>
      </c>
      <c r="F346" s="119">
        <f>SUM(F347:F378)</f>
        <v>8509076199.6099997</v>
      </c>
      <c r="G346" s="119">
        <f t="shared" si="213"/>
        <v>0</v>
      </c>
      <c r="H346" s="119">
        <f t="shared" si="213"/>
        <v>0</v>
      </c>
      <c r="I346" s="119">
        <f t="shared" si="213"/>
        <v>0</v>
      </c>
      <c r="J346" s="119">
        <f t="shared" si="213"/>
        <v>0</v>
      </c>
      <c r="K346" s="119">
        <f t="shared" si="213"/>
        <v>0</v>
      </c>
      <c r="L346" s="119">
        <f t="shared" si="213"/>
        <v>0</v>
      </c>
      <c r="M346" s="119">
        <f t="shared" si="213"/>
        <v>0</v>
      </c>
      <c r="N346" s="119">
        <f t="shared" si="213"/>
        <v>0</v>
      </c>
      <c r="O346" s="133">
        <f t="shared" si="211"/>
        <v>16424957032.09</v>
      </c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</row>
    <row r="347" spans="1:74" s="192" customFormat="1" x14ac:dyDescent="0.2">
      <c r="A347" s="202" t="s">
        <v>782</v>
      </c>
      <c r="B347" s="203" t="s">
        <v>104</v>
      </c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33">
        <f t="shared" si="211"/>
        <v>0</v>
      </c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</row>
    <row r="348" spans="1:74" s="192" customFormat="1" ht="51" x14ac:dyDescent="0.2">
      <c r="A348" s="202" t="s">
        <v>783</v>
      </c>
      <c r="B348" s="203" t="s">
        <v>1400</v>
      </c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33">
        <f t="shared" si="211"/>
        <v>0</v>
      </c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</row>
    <row r="349" spans="1:74" s="192" customFormat="1" ht="51" x14ac:dyDescent="0.2">
      <c r="A349" s="202" t="s">
        <v>784</v>
      </c>
      <c r="B349" s="203" t="s">
        <v>1401</v>
      </c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33">
        <f t="shared" si="211"/>
        <v>0</v>
      </c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</row>
    <row r="350" spans="1:74" s="192" customFormat="1" ht="51" x14ac:dyDescent="0.2">
      <c r="A350" s="202" t="s">
        <v>1402</v>
      </c>
      <c r="B350" s="203" t="s">
        <v>1403</v>
      </c>
      <c r="C350" s="119"/>
      <c r="D350" s="120">
        <v>270000000</v>
      </c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33">
        <f t="shared" si="211"/>
        <v>270000000</v>
      </c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</row>
    <row r="351" spans="1:74" s="192" customFormat="1" ht="51" x14ac:dyDescent="0.2">
      <c r="A351" s="202" t="s">
        <v>1404</v>
      </c>
      <c r="B351" s="203" t="s">
        <v>1405</v>
      </c>
      <c r="C351" s="119"/>
      <c r="D351" s="120">
        <v>189000000</v>
      </c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33">
        <f t="shared" si="211"/>
        <v>189000000</v>
      </c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</row>
    <row r="352" spans="1:74" s="192" customFormat="1" ht="51" x14ac:dyDescent="0.2">
      <c r="A352" s="202" t="s">
        <v>1406</v>
      </c>
      <c r="B352" s="203" t="s">
        <v>1407</v>
      </c>
      <c r="C352" s="119"/>
      <c r="D352" s="120">
        <v>162000000</v>
      </c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33">
        <f t="shared" si="211"/>
        <v>162000000</v>
      </c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</row>
    <row r="353" spans="1:74" s="192" customFormat="1" ht="51" x14ac:dyDescent="0.2">
      <c r="A353" s="208" t="s">
        <v>1408</v>
      </c>
      <c r="B353" s="209" t="s">
        <v>1409</v>
      </c>
      <c r="C353" s="120"/>
      <c r="D353" s="120">
        <v>395855753</v>
      </c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33">
        <f t="shared" si="211"/>
        <v>395855753</v>
      </c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</row>
    <row r="354" spans="1:74" s="192" customFormat="1" ht="51" x14ac:dyDescent="0.2">
      <c r="A354" s="202" t="s">
        <v>1410</v>
      </c>
      <c r="B354" s="203" t="s">
        <v>1411</v>
      </c>
      <c r="C354" s="119"/>
      <c r="D354" s="120">
        <v>162000000</v>
      </c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33">
        <f t="shared" si="211"/>
        <v>162000000</v>
      </c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</row>
    <row r="355" spans="1:74" s="192" customFormat="1" ht="51" x14ac:dyDescent="0.2">
      <c r="A355" s="202" t="s">
        <v>1412</v>
      </c>
      <c r="B355" s="203" t="s">
        <v>1413</v>
      </c>
      <c r="C355" s="119"/>
      <c r="D355" s="120">
        <v>164403665.94</v>
      </c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33">
        <f t="shared" si="211"/>
        <v>164403665.94</v>
      </c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</row>
    <row r="356" spans="1:74" s="192" customFormat="1" ht="51" x14ac:dyDescent="0.2">
      <c r="A356" s="202" t="s">
        <v>1414</v>
      </c>
      <c r="B356" s="203" t="s">
        <v>1415</v>
      </c>
      <c r="C356" s="119"/>
      <c r="D356" s="120">
        <v>639527724.48000002</v>
      </c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33">
        <f t="shared" si="211"/>
        <v>639527724.48000002</v>
      </c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</row>
    <row r="357" spans="1:74" s="192" customFormat="1" ht="51" x14ac:dyDescent="0.2">
      <c r="A357" s="202" t="s">
        <v>1416</v>
      </c>
      <c r="B357" s="203" t="s">
        <v>1417</v>
      </c>
      <c r="C357" s="119"/>
      <c r="D357" s="120">
        <v>270000000</v>
      </c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33">
        <f t="shared" si="211"/>
        <v>270000000</v>
      </c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</row>
    <row r="358" spans="1:74" s="192" customFormat="1" ht="51" x14ac:dyDescent="0.2">
      <c r="A358" s="202" t="s">
        <v>1418</v>
      </c>
      <c r="B358" s="203" t="s">
        <v>1419</v>
      </c>
      <c r="C358" s="119"/>
      <c r="D358" s="120">
        <v>243518017.5</v>
      </c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33">
        <f t="shared" si="211"/>
        <v>243518017.5</v>
      </c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</row>
    <row r="359" spans="1:74" s="192" customFormat="1" ht="51" x14ac:dyDescent="0.2">
      <c r="A359" s="202" t="s">
        <v>1420</v>
      </c>
      <c r="B359" s="203" t="s">
        <v>1421</v>
      </c>
      <c r="C359" s="119"/>
      <c r="D359" s="120">
        <v>1166747739.5599999</v>
      </c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33">
        <f t="shared" si="211"/>
        <v>1166747739.5599999</v>
      </c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</row>
    <row r="360" spans="1:74" s="192" customFormat="1" ht="38.25" x14ac:dyDescent="0.2">
      <c r="A360" s="202" t="s">
        <v>1422</v>
      </c>
      <c r="B360" s="203" t="s">
        <v>1423</v>
      </c>
      <c r="C360" s="119"/>
      <c r="D360" s="120">
        <v>81000000</v>
      </c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33">
        <f t="shared" si="211"/>
        <v>81000000</v>
      </c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</row>
    <row r="361" spans="1:74" s="192" customFormat="1" ht="38.25" x14ac:dyDescent="0.2">
      <c r="A361" s="202" t="s">
        <v>1424</v>
      </c>
      <c r="B361" s="203" t="s">
        <v>1425</v>
      </c>
      <c r="C361" s="119"/>
      <c r="D361" s="120">
        <v>189000000</v>
      </c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33">
        <f t="shared" si="211"/>
        <v>189000000</v>
      </c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</row>
    <row r="362" spans="1:74" s="192" customFormat="1" ht="38.25" x14ac:dyDescent="0.2">
      <c r="A362" s="202" t="s">
        <v>1426</v>
      </c>
      <c r="B362" s="203" t="s">
        <v>1427</v>
      </c>
      <c r="C362" s="119"/>
      <c r="D362" s="120">
        <v>423087912</v>
      </c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33">
        <f t="shared" si="211"/>
        <v>423087912</v>
      </c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</row>
    <row r="363" spans="1:74" s="192" customFormat="1" ht="38.25" x14ac:dyDescent="0.2">
      <c r="A363" s="202" t="s">
        <v>1428</v>
      </c>
      <c r="B363" s="203" t="s">
        <v>1429</v>
      </c>
      <c r="C363" s="119"/>
      <c r="D363" s="120">
        <v>108000000</v>
      </c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33">
        <f t="shared" si="211"/>
        <v>108000000</v>
      </c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</row>
    <row r="364" spans="1:74" s="192" customFormat="1" ht="38.25" x14ac:dyDescent="0.2">
      <c r="A364" s="202" t="s">
        <v>1430</v>
      </c>
      <c r="B364" s="203" t="s">
        <v>1431</v>
      </c>
      <c r="C364" s="119"/>
      <c r="D364" s="120">
        <v>81000000</v>
      </c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33">
        <f t="shared" si="211"/>
        <v>81000000</v>
      </c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</row>
    <row r="365" spans="1:74" s="192" customFormat="1" ht="38.25" x14ac:dyDescent="0.2">
      <c r="A365" s="202" t="s">
        <v>1432</v>
      </c>
      <c r="B365" s="203" t="s">
        <v>1433</v>
      </c>
      <c r="C365" s="119"/>
      <c r="D365" s="120">
        <v>85090267</v>
      </c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33">
        <f t="shared" si="211"/>
        <v>85090267</v>
      </c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</row>
    <row r="366" spans="1:74" s="192" customFormat="1" ht="38.25" x14ac:dyDescent="0.2">
      <c r="A366" s="202" t="s">
        <v>1434</v>
      </c>
      <c r="B366" s="203" t="s">
        <v>1435</v>
      </c>
      <c r="C366" s="119"/>
      <c r="D366" s="120">
        <v>81000000</v>
      </c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33">
        <f t="shared" si="211"/>
        <v>81000000</v>
      </c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</row>
    <row r="367" spans="1:74" s="192" customFormat="1" ht="38.25" x14ac:dyDescent="0.2">
      <c r="A367" s="202" t="s">
        <v>1436</v>
      </c>
      <c r="B367" s="203" t="s">
        <v>1437</v>
      </c>
      <c r="C367" s="119"/>
      <c r="D367" s="120">
        <v>162366136</v>
      </c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33">
        <f t="shared" si="211"/>
        <v>162366136</v>
      </c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</row>
    <row r="368" spans="1:74" s="192" customFormat="1" ht="38.25" x14ac:dyDescent="0.2">
      <c r="A368" s="202" t="s">
        <v>1438</v>
      </c>
      <c r="B368" s="203" t="s">
        <v>1439</v>
      </c>
      <c r="C368" s="119"/>
      <c r="D368" s="120">
        <v>108000000</v>
      </c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33">
        <f t="shared" si="211"/>
        <v>108000000</v>
      </c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</row>
    <row r="369" spans="1:74" s="192" customFormat="1" ht="38.25" x14ac:dyDescent="0.2">
      <c r="A369" s="202" t="s">
        <v>1440</v>
      </c>
      <c r="B369" s="203" t="s">
        <v>1441</v>
      </c>
      <c r="C369" s="119"/>
      <c r="D369" s="120">
        <v>58495201</v>
      </c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33">
        <f t="shared" si="211"/>
        <v>58495201</v>
      </c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</row>
    <row r="370" spans="1:74" s="192" customFormat="1" ht="38.25" x14ac:dyDescent="0.2">
      <c r="A370" s="202" t="s">
        <v>1442</v>
      </c>
      <c r="B370" s="203" t="s">
        <v>1443</v>
      </c>
      <c r="C370" s="119"/>
      <c r="D370" s="120">
        <v>99586571</v>
      </c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33">
        <f t="shared" si="211"/>
        <v>99586571</v>
      </c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</row>
    <row r="371" spans="1:74" s="192" customFormat="1" ht="38.25" x14ac:dyDescent="0.2">
      <c r="A371" s="202" t="s">
        <v>1444</v>
      </c>
      <c r="B371" s="203" t="s">
        <v>1445</v>
      </c>
      <c r="C371" s="119"/>
      <c r="D371" s="120">
        <v>135000000</v>
      </c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33">
        <f t="shared" si="211"/>
        <v>135000000</v>
      </c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</row>
    <row r="372" spans="1:74" s="192" customFormat="1" ht="38.25" x14ac:dyDescent="0.2">
      <c r="A372" s="202" t="s">
        <v>1446</v>
      </c>
      <c r="B372" s="203" t="s">
        <v>1447</v>
      </c>
      <c r="C372" s="119"/>
      <c r="D372" s="120">
        <v>54000000</v>
      </c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33">
        <f t="shared" si="211"/>
        <v>54000000</v>
      </c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</row>
    <row r="373" spans="1:74" s="192" customFormat="1" ht="51" x14ac:dyDescent="0.2">
      <c r="A373" s="202" t="s">
        <v>1448</v>
      </c>
      <c r="B373" s="203" t="s">
        <v>1449</v>
      </c>
      <c r="C373" s="119"/>
      <c r="D373" s="120">
        <v>108000000</v>
      </c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33">
        <f t="shared" si="211"/>
        <v>108000000</v>
      </c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</row>
    <row r="374" spans="1:74" s="192" customFormat="1" ht="38.25" x14ac:dyDescent="0.2">
      <c r="A374" s="202" t="s">
        <v>1450</v>
      </c>
      <c r="B374" s="203" t="s">
        <v>1451</v>
      </c>
      <c r="C374" s="119"/>
      <c r="D374" s="120">
        <v>81000000</v>
      </c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33">
        <f t="shared" si="211"/>
        <v>81000000</v>
      </c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</row>
    <row r="375" spans="1:74" s="192" customFormat="1" ht="25.5" x14ac:dyDescent="0.2">
      <c r="A375" s="208" t="s">
        <v>1452</v>
      </c>
      <c r="B375" s="209" t="s">
        <v>1453</v>
      </c>
      <c r="C375" s="120"/>
      <c r="D375" s="120">
        <v>343506945</v>
      </c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33">
        <f t="shared" si="211"/>
        <v>343506945</v>
      </c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</row>
    <row r="376" spans="1:74" s="192" customFormat="1" ht="38.25" x14ac:dyDescent="0.2">
      <c r="A376" s="208" t="s">
        <v>1454</v>
      </c>
      <c r="B376" s="209" t="s">
        <v>1455</v>
      </c>
      <c r="C376" s="120"/>
      <c r="D376" s="120">
        <v>2054694900</v>
      </c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33">
        <f t="shared" si="211"/>
        <v>2054694900</v>
      </c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</row>
    <row r="377" spans="1:74" s="192" customFormat="1" ht="38.25" x14ac:dyDescent="0.2">
      <c r="A377" s="208" t="s">
        <v>1975</v>
      </c>
      <c r="B377" s="209" t="s">
        <v>1976</v>
      </c>
      <c r="C377" s="120"/>
      <c r="D377" s="120"/>
      <c r="E377" s="120"/>
      <c r="F377" s="120">
        <v>4809076199.6099997</v>
      </c>
      <c r="G377" s="120"/>
      <c r="H377" s="120"/>
      <c r="I377" s="120"/>
      <c r="J377" s="120"/>
      <c r="K377" s="120"/>
      <c r="L377" s="120"/>
      <c r="M377" s="120"/>
      <c r="N377" s="120"/>
      <c r="O377" s="133">
        <f t="shared" si="211"/>
        <v>4809076199.6099997</v>
      </c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</row>
    <row r="378" spans="1:74" s="192" customFormat="1" ht="25.5" x14ac:dyDescent="0.2">
      <c r="A378" s="208" t="s">
        <v>1977</v>
      </c>
      <c r="B378" s="209" t="s">
        <v>1978</v>
      </c>
      <c r="C378" s="120"/>
      <c r="D378" s="120"/>
      <c r="E378" s="120"/>
      <c r="F378" s="120">
        <v>3700000000</v>
      </c>
      <c r="G378" s="120"/>
      <c r="H378" s="120"/>
      <c r="I378" s="120"/>
      <c r="J378" s="120"/>
      <c r="K378" s="120"/>
      <c r="L378" s="120"/>
      <c r="M378" s="120"/>
      <c r="N378" s="120"/>
      <c r="O378" s="133">
        <f t="shared" si="211"/>
        <v>3700000000</v>
      </c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</row>
    <row r="379" spans="1:74" s="128" customFormat="1" x14ac:dyDescent="0.2">
      <c r="A379" s="210" t="s">
        <v>1636</v>
      </c>
      <c r="B379" s="205" t="s">
        <v>1637</v>
      </c>
      <c r="C379" s="119">
        <f>SUM(C380:C412)</f>
        <v>0</v>
      </c>
      <c r="D379" s="119">
        <f t="shared" ref="D379:N379" si="214">SUM(D380:D412)</f>
        <v>0</v>
      </c>
      <c r="E379" s="119">
        <f t="shared" si="214"/>
        <v>0</v>
      </c>
      <c r="F379" s="119">
        <f t="shared" si="214"/>
        <v>1303059095</v>
      </c>
      <c r="G379" s="119">
        <f t="shared" si="214"/>
        <v>0</v>
      </c>
      <c r="H379" s="119">
        <f t="shared" si="214"/>
        <v>0</v>
      </c>
      <c r="I379" s="119">
        <f t="shared" si="214"/>
        <v>0</v>
      </c>
      <c r="J379" s="119">
        <f t="shared" si="214"/>
        <v>597736000</v>
      </c>
      <c r="K379" s="119">
        <f t="shared" si="214"/>
        <v>0</v>
      </c>
      <c r="L379" s="119">
        <f t="shared" si="214"/>
        <v>0</v>
      </c>
      <c r="M379" s="119">
        <f t="shared" si="214"/>
        <v>0</v>
      </c>
      <c r="N379" s="119">
        <f t="shared" si="214"/>
        <v>0</v>
      </c>
      <c r="O379" s="133">
        <f t="shared" si="211"/>
        <v>1900795095</v>
      </c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</row>
    <row r="380" spans="1:74" s="192" customFormat="1" ht="25.5" x14ac:dyDescent="0.2">
      <c r="A380" s="202" t="s">
        <v>1638</v>
      </c>
      <c r="B380" s="203" t="s">
        <v>1639</v>
      </c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33">
        <f t="shared" si="211"/>
        <v>0</v>
      </c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</row>
    <row r="381" spans="1:74" s="192" customFormat="1" ht="25.5" x14ac:dyDescent="0.2">
      <c r="A381" s="202" t="s">
        <v>1640</v>
      </c>
      <c r="B381" s="203" t="s">
        <v>1641</v>
      </c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33">
        <f t="shared" si="211"/>
        <v>0</v>
      </c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</row>
    <row r="382" spans="1:74" s="192" customFormat="1" ht="25.5" x14ac:dyDescent="0.2">
      <c r="A382" s="202" t="s">
        <v>1642</v>
      </c>
      <c r="B382" s="203" t="s">
        <v>1643</v>
      </c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33">
        <f t="shared" si="211"/>
        <v>0</v>
      </c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</row>
    <row r="383" spans="1:74" s="192" customFormat="1" ht="25.5" x14ac:dyDescent="0.2">
      <c r="A383" s="202" t="s">
        <v>1644</v>
      </c>
      <c r="B383" s="203" t="s">
        <v>1645</v>
      </c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33">
        <f t="shared" si="211"/>
        <v>0</v>
      </c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</row>
    <row r="384" spans="1:74" s="192" customFormat="1" ht="25.5" x14ac:dyDescent="0.2">
      <c r="A384" s="202" t="s">
        <v>1646</v>
      </c>
      <c r="B384" s="203" t="s">
        <v>1647</v>
      </c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33">
        <f t="shared" si="211"/>
        <v>0</v>
      </c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</row>
    <row r="385" spans="1:74" s="192" customFormat="1" ht="38.25" x14ac:dyDescent="0.2">
      <c r="A385" s="202" t="s">
        <v>1648</v>
      </c>
      <c r="B385" s="203" t="s">
        <v>1314</v>
      </c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33">
        <f t="shared" si="211"/>
        <v>0</v>
      </c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</row>
    <row r="386" spans="1:74" s="192" customFormat="1" ht="38.25" x14ac:dyDescent="0.2">
      <c r="A386" s="202" t="s">
        <v>1649</v>
      </c>
      <c r="B386" s="203" t="s">
        <v>1315</v>
      </c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33">
        <f t="shared" si="211"/>
        <v>0</v>
      </c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</row>
    <row r="387" spans="1:74" s="192" customFormat="1" ht="38.25" x14ac:dyDescent="0.2">
      <c r="A387" s="202" t="s">
        <v>1650</v>
      </c>
      <c r="B387" s="203" t="s">
        <v>1316</v>
      </c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33">
        <f t="shared" si="211"/>
        <v>0</v>
      </c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</row>
    <row r="388" spans="1:74" s="192" customFormat="1" ht="38.25" x14ac:dyDescent="0.2">
      <c r="A388" s="202" t="s">
        <v>1651</v>
      </c>
      <c r="B388" s="203" t="s">
        <v>1317</v>
      </c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33">
        <f t="shared" si="211"/>
        <v>0</v>
      </c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</row>
    <row r="389" spans="1:74" s="192" customFormat="1" ht="38.25" x14ac:dyDescent="0.2">
      <c r="A389" s="202" t="s">
        <v>1652</v>
      </c>
      <c r="B389" s="203" t="s">
        <v>1318</v>
      </c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33">
        <f t="shared" si="211"/>
        <v>0</v>
      </c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</row>
    <row r="390" spans="1:74" s="192" customFormat="1" ht="38.25" x14ac:dyDescent="0.2">
      <c r="A390" s="202" t="s">
        <v>1653</v>
      </c>
      <c r="B390" s="203" t="s">
        <v>1319</v>
      </c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33">
        <f t="shared" si="211"/>
        <v>0</v>
      </c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</row>
    <row r="391" spans="1:74" s="192" customFormat="1" ht="25.5" x14ac:dyDescent="0.2">
      <c r="A391" s="202" t="s">
        <v>1323</v>
      </c>
      <c r="B391" s="206" t="s">
        <v>1324</v>
      </c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33">
        <f t="shared" si="211"/>
        <v>0</v>
      </c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  <c r="BR391" s="191"/>
      <c r="BS391" s="191"/>
      <c r="BT391" s="191"/>
      <c r="BU391" s="191"/>
      <c r="BV391" s="191"/>
    </row>
    <row r="392" spans="1:74" s="192" customFormat="1" ht="38.25" x14ac:dyDescent="0.2">
      <c r="A392" s="202" t="s">
        <v>1325</v>
      </c>
      <c r="B392" s="206" t="s">
        <v>1326</v>
      </c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33">
        <f t="shared" si="211"/>
        <v>0</v>
      </c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1"/>
    </row>
    <row r="393" spans="1:74" s="192" customFormat="1" ht="25.5" x14ac:dyDescent="0.2">
      <c r="A393" s="202" t="s">
        <v>1327</v>
      </c>
      <c r="B393" s="206" t="s">
        <v>1328</v>
      </c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33">
        <f t="shared" si="211"/>
        <v>0</v>
      </c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  <c r="BE393" s="191"/>
      <c r="BF393" s="191"/>
      <c r="BG393" s="191"/>
      <c r="BH393" s="191"/>
      <c r="BI393" s="191"/>
      <c r="BJ393" s="191"/>
      <c r="BK393" s="191"/>
      <c r="BL393" s="191"/>
      <c r="BM393" s="191"/>
      <c r="BN393" s="191"/>
      <c r="BO393" s="191"/>
      <c r="BP393" s="191"/>
      <c r="BQ393" s="191"/>
      <c r="BR393" s="191"/>
      <c r="BS393" s="191"/>
      <c r="BT393" s="191"/>
      <c r="BU393" s="191"/>
      <c r="BV393" s="191"/>
    </row>
    <row r="394" spans="1:74" s="192" customFormat="1" ht="25.5" x14ac:dyDescent="0.2">
      <c r="A394" s="202" t="s">
        <v>1329</v>
      </c>
      <c r="B394" s="206" t="s">
        <v>1330</v>
      </c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33">
        <f t="shared" si="211"/>
        <v>0</v>
      </c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  <c r="BR394" s="191"/>
      <c r="BS394" s="191"/>
      <c r="BT394" s="191"/>
      <c r="BU394" s="191"/>
      <c r="BV394" s="191"/>
    </row>
    <row r="395" spans="1:74" s="192" customFormat="1" ht="25.5" x14ac:dyDescent="0.2">
      <c r="A395" s="202" t="s">
        <v>1331</v>
      </c>
      <c r="B395" s="206" t="s">
        <v>1332</v>
      </c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33">
        <f t="shared" si="211"/>
        <v>0</v>
      </c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  <c r="BR395" s="191"/>
      <c r="BS395" s="191"/>
      <c r="BT395" s="191"/>
      <c r="BU395" s="191"/>
      <c r="BV395" s="191"/>
    </row>
    <row r="396" spans="1:74" s="192" customFormat="1" ht="25.5" x14ac:dyDescent="0.2">
      <c r="A396" s="202" t="s">
        <v>1333</v>
      </c>
      <c r="B396" s="206" t="s">
        <v>1334</v>
      </c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33">
        <f t="shared" si="211"/>
        <v>0</v>
      </c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  <c r="BR396" s="191"/>
      <c r="BS396" s="191"/>
      <c r="BT396" s="191"/>
      <c r="BU396" s="191"/>
      <c r="BV396" s="191"/>
    </row>
    <row r="397" spans="1:74" s="192" customFormat="1" ht="25.5" x14ac:dyDescent="0.2">
      <c r="A397" s="202" t="s">
        <v>1335</v>
      </c>
      <c r="B397" s="206" t="s">
        <v>1336</v>
      </c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33">
        <f t="shared" si="211"/>
        <v>0</v>
      </c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  <c r="BR397" s="191"/>
      <c r="BS397" s="191"/>
      <c r="BT397" s="191"/>
      <c r="BU397" s="191"/>
      <c r="BV397" s="191"/>
    </row>
    <row r="398" spans="1:74" s="192" customFormat="1" ht="25.5" x14ac:dyDescent="0.2">
      <c r="A398" s="202" t="s">
        <v>1337</v>
      </c>
      <c r="B398" s="206" t="s">
        <v>1338</v>
      </c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33">
        <f t="shared" si="211"/>
        <v>0</v>
      </c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1"/>
    </row>
    <row r="399" spans="1:74" s="192" customFormat="1" ht="38.25" x14ac:dyDescent="0.2">
      <c r="A399" s="202" t="s">
        <v>1339</v>
      </c>
      <c r="B399" s="206" t="s">
        <v>1340</v>
      </c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33">
        <f t="shared" ref="O399:O481" si="215">SUM(C399:N399)</f>
        <v>0</v>
      </c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  <c r="BR399" s="191"/>
      <c r="BS399" s="191"/>
      <c r="BT399" s="191"/>
      <c r="BU399" s="191"/>
      <c r="BV399" s="191"/>
    </row>
    <row r="400" spans="1:74" s="192" customFormat="1" ht="25.5" x14ac:dyDescent="0.2">
      <c r="A400" s="202" t="s">
        <v>1341</v>
      </c>
      <c r="B400" s="209" t="s">
        <v>1342</v>
      </c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33">
        <f t="shared" si="215"/>
        <v>0</v>
      </c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  <c r="BR400" s="191"/>
      <c r="BS400" s="191"/>
      <c r="BT400" s="191"/>
      <c r="BU400" s="191"/>
      <c r="BV400" s="191"/>
    </row>
    <row r="401" spans="1:74" s="192" customFormat="1" ht="25.5" x14ac:dyDescent="0.2">
      <c r="A401" s="202" t="s">
        <v>1979</v>
      </c>
      <c r="B401" s="209" t="s">
        <v>1980</v>
      </c>
      <c r="C401" s="120"/>
      <c r="D401" s="120"/>
      <c r="E401" s="120"/>
      <c r="F401" s="120">
        <v>763238051</v>
      </c>
      <c r="G401" s="120"/>
      <c r="H401" s="120"/>
      <c r="I401" s="120"/>
      <c r="J401" s="120"/>
      <c r="K401" s="120"/>
      <c r="L401" s="120"/>
      <c r="M401" s="120"/>
      <c r="N401" s="120"/>
      <c r="O401" s="133">
        <f t="shared" si="215"/>
        <v>763238051</v>
      </c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  <c r="BE401" s="191"/>
      <c r="BF401" s="191"/>
      <c r="BG401" s="191"/>
      <c r="BH401" s="191"/>
      <c r="BI401" s="191"/>
      <c r="BJ401" s="191"/>
      <c r="BK401" s="191"/>
      <c r="BL401" s="191"/>
      <c r="BM401" s="191"/>
      <c r="BN401" s="191"/>
      <c r="BO401" s="191"/>
      <c r="BP401" s="191"/>
      <c r="BQ401" s="191"/>
      <c r="BR401" s="191"/>
      <c r="BS401" s="191"/>
      <c r="BT401" s="191"/>
      <c r="BU401" s="191"/>
      <c r="BV401" s="191"/>
    </row>
    <row r="402" spans="1:74" s="192" customFormat="1" ht="25.5" x14ac:dyDescent="0.2">
      <c r="A402" s="202" t="s">
        <v>1981</v>
      </c>
      <c r="B402" s="209" t="s">
        <v>1982</v>
      </c>
      <c r="C402" s="120"/>
      <c r="D402" s="120"/>
      <c r="E402" s="120"/>
      <c r="F402" s="120">
        <v>539821044</v>
      </c>
      <c r="G402" s="120"/>
      <c r="H402" s="120"/>
      <c r="I402" s="120"/>
      <c r="J402" s="120"/>
      <c r="K402" s="120"/>
      <c r="L402" s="120"/>
      <c r="M402" s="120"/>
      <c r="N402" s="120"/>
      <c r="O402" s="133">
        <f t="shared" si="215"/>
        <v>539821044</v>
      </c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  <c r="BR402" s="191"/>
      <c r="BS402" s="191"/>
      <c r="BT402" s="191"/>
      <c r="BU402" s="191"/>
      <c r="BV402" s="191"/>
    </row>
    <row r="403" spans="1:74" s="192" customFormat="1" ht="25.5" x14ac:dyDescent="0.2">
      <c r="A403" s="202" t="s">
        <v>1983</v>
      </c>
      <c r="B403" s="209" t="s">
        <v>1984</v>
      </c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33">
        <f t="shared" si="215"/>
        <v>0</v>
      </c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  <c r="BR403" s="191"/>
      <c r="BS403" s="191"/>
      <c r="BT403" s="191"/>
      <c r="BU403" s="191"/>
      <c r="BV403" s="191"/>
    </row>
    <row r="404" spans="1:74" s="192" customFormat="1" ht="25.5" x14ac:dyDescent="0.2">
      <c r="A404" s="202" t="s">
        <v>1985</v>
      </c>
      <c r="B404" s="209" t="s">
        <v>1986</v>
      </c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33">
        <f t="shared" si="215"/>
        <v>0</v>
      </c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  <c r="BR404" s="191"/>
      <c r="BS404" s="191"/>
      <c r="BT404" s="191"/>
      <c r="BU404" s="191"/>
      <c r="BV404" s="191"/>
    </row>
    <row r="405" spans="1:74" s="192" customFormat="1" ht="38.25" x14ac:dyDescent="0.2">
      <c r="A405" s="202" t="s">
        <v>1987</v>
      </c>
      <c r="B405" s="209" t="s">
        <v>1988</v>
      </c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33">
        <f t="shared" si="215"/>
        <v>0</v>
      </c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1"/>
    </row>
    <row r="406" spans="1:74" s="192" customFormat="1" ht="38.25" x14ac:dyDescent="0.2">
      <c r="A406" s="202" t="s">
        <v>1989</v>
      </c>
      <c r="B406" s="209" t="s">
        <v>1990</v>
      </c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33">
        <f t="shared" si="215"/>
        <v>0</v>
      </c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</row>
    <row r="407" spans="1:74" s="192" customFormat="1" ht="51" x14ac:dyDescent="0.2">
      <c r="A407" s="202" t="s">
        <v>2541</v>
      </c>
      <c r="B407" s="209" t="s">
        <v>2542</v>
      </c>
      <c r="C407" s="120"/>
      <c r="D407" s="120"/>
      <c r="E407" s="120"/>
      <c r="F407" s="120"/>
      <c r="G407" s="120"/>
      <c r="H407" s="120"/>
      <c r="I407" s="120"/>
      <c r="J407" s="120">
        <v>7836000</v>
      </c>
      <c r="K407" s="120"/>
      <c r="L407" s="120"/>
      <c r="M407" s="120"/>
      <c r="N407" s="120"/>
      <c r="O407" s="133">
        <f t="shared" si="215"/>
        <v>7836000</v>
      </c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  <c r="BE407" s="191"/>
      <c r="BF407" s="191"/>
      <c r="BG407" s="191"/>
      <c r="BH407" s="191"/>
      <c r="BI407" s="191"/>
      <c r="BJ407" s="191"/>
      <c r="BK407" s="191"/>
      <c r="BL407" s="191"/>
      <c r="BM407" s="191"/>
      <c r="BN407" s="191"/>
      <c r="BO407" s="191"/>
      <c r="BP407" s="191"/>
      <c r="BQ407" s="191"/>
      <c r="BR407" s="191"/>
      <c r="BS407" s="191"/>
      <c r="BT407" s="191"/>
      <c r="BU407" s="191"/>
      <c r="BV407" s="191"/>
    </row>
    <row r="408" spans="1:74" s="192" customFormat="1" ht="51" x14ac:dyDescent="0.2">
      <c r="A408" s="202" t="s">
        <v>2543</v>
      </c>
      <c r="B408" s="209" t="s">
        <v>2544</v>
      </c>
      <c r="C408" s="120"/>
      <c r="D408" s="120"/>
      <c r="E408" s="120"/>
      <c r="F408" s="120"/>
      <c r="G408" s="120"/>
      <c r="H408" s="120"/>
      <c r="I408" s="120"/>
      <c r="J408" s="120">
        <v>10000000</v>
      </c>
      <c r="K408" s="120"/>
      <c r="L408" s="120"/>
      <c r="M408" s="120"/>
      <c r="N408" s="120"/>
      <c r="O408" s="133">
        <f t="shared" si="215"/>
        <v>10000000</v>
      </c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  <c r="BR408" s="191"/>
      <c r="BS408" s="191"/>
      <c r="BT408" s="191"/>
      <c r="BU408" s="191"/>
      <c r="BV408" s="191"/>
    </row>
    <row r="409" spans="1:74" s="192" customFormat="1" ht="51" x14ac:dyDescent="0.2">
      <c r="A409" s="202" t="s">
        <v>2545</v>
      </c>
      <c r="B409" s="209" t="s">
        <v>2546</v>
      </c>
      <c r="C409" s="120"/>
      <c r="D409" s="120"/>
      <c r="E409" s="120"/>
      <c r="F409" s="120"/>
      <c r="G409" s="120"/>
      <c r="H409" s="120"/>
      <c r="I409" s="120"/>
      <c r="J409" s="120">
        <v>15000000</v>
      </c>
      <c r="K409" s="120"/>
      <c r="L409" s="120"/>
      <c r="M409" s="120"/>
      <c r="N409" s="120"/>
      <c r="O409" s="133">
        <f t="shared" si="215"/>
        <v>15000000</v>
      </c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  <c r="BR409" s="191"/>
      <c r="BS409" s="191"/>
      <c r="BT409" s="191"/>
      <c r="BU409" s="191"/>
      <c r="BV409" s="191"/>
    </row>
    <row r="410" spans="1:74" s="192" customFormat="1" ht="51" x14ac:dyDescent="0.2">
      <c r="A410" s="202" t="s">
        <v>2547</v>
      </c>
      <c r="B410" s="209" t="s">
        <v>2548</v>
      </c>
      <c r="C410" s="120"/>
      <c r="D410" s="120"/>
      <c r="E410" s="120"/>
      <c r="F410" s="120"/>
      <c r="G410" s="120"/>
      <c r="H410" s="120"/>
      <c r="I410" s="120"/>
      <c r="J410" s="120">
        <v>499900000</v>
      </c>
      <c r="K410" s="120"/>
      <c r="L410" s="120"/>
      <c r="M410" s="120"/>
      <c r="N410" s="120"/>
      <c r="O410" s="133">
        <f t="shared" si="215"/>
        <v>499900000</v>
      </c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  <c r="BR410" s="191"/>
      <c r="BS410" s="191"/>
      <c r="BT410" s="191"/>
      <c r="BU410" s="191"/>
      <c r="BV410" s="191"/>
    </row>
    <row r="411" spans="1:74" s="192" customFormat="1" ht="63.75" x14ac:dyDescent="0.2">
      <c r="A411" s="202" t="s">
        <v>2549</v>
      </c>
      <c r="B411" s="209" t="s">
        <v>2550</v>
      </c>
      <c r="C411" s="120"/>
      <c r="D411" s="120"/>
      <c r="E411" s="120"/>
      <c r="F411" s="120"/>
      <c r="G411" s="120"/>
      <c r="H411" s="120"/>
      <c r="I411" s="120"/>
      <c r="J411" s="120">
        <v>60000000</v>
      </c>
      <c r="K411" s="120"/>
      <c r="L411" s="120"/>
      <c r="M411" s="120"/>
      <c r="N411" s="120"/>
      <c r="O411" s="133">
        <f t="shared" si="215"/>
        <v>60000000</v>
      </c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1"/>
    </row>
    <row r="412" spans="1:74" s="192" customFormat="1" ht="51" x14ac:dyDescent="0.2">
      <c r="A412" s="202" t="s">
        <v>2551</v>
      </c>
      <c r="B412" s="209" t="s">
        <v>2552</v>
      </c>
      <c r="C412" s="120"/>
      <c r="D412" s="120"/>
      <c r="E412" s="120"/>
      <c r="F412" s="120"/>
      <c r="G412" s="120"/>
      <c r="H412" s="120"/>
      <c r="I412" s="120"/>
      <c r="J412" s="120">
        <v>5000000</v>
      </c>
      <c r="K412" s="120"/>
      <c r="L412" s="120"/>
      <c r="M412" s="120"/>
      <c r="N412" s="120"/>
      <c r="O412" s="133">
        <f t="shared" si="215"/>
        <v>5000000</v>
      </c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  <c r="BR412" s="191"/>
      <c r="BS412" s="191"/>
      <c r="BT412" s="191"/>
      <c r="BU412" s="191"/>
      <c r="BV412" s="191"/>
    </row>
    <row r="413" spans="1:74" s="128" customFormat="1" x14ac:dyDescent="0.2">
      <c r="A413" s="126" t="s">
        <v>1204</v>
      </c>
      <c r="B413" s="132" t="s">
        <v>1205</v>
      </c>
      <c r="C413" s="119">
        <f t="shared" ref="C413:N413" si="216">+C414</f>
        <v>0</v>
      </c>
      <c r="D413" s="119">
        <f t="shared" si="216"/>
        <v>0</v>
      </c>
      <c r="E413" s="119">
        <f t="shared" si="216"/>
        <v>0</v>
      </c>
      <c r="F413" s="119">
        <f t="shared" si="216"/>
        <v>0</v>
      </c>
      <c r="G413" s="119">
        <f t="shared" si="216"/>
        <v>0</v>
      </c>
      <c r="H413" s="119">
        <f t="shared" si="216"/>
        <v>0</v>
      </c>
      <c r="I413" s="119">
        <f t="shared" si="216"/>
        <v>0</v>
      </c>
      <c r="J413" s="119">
        <f t="shared" si="216"/>
        <v>0</v>
      </c>
      <c r="K413" s="119">
        <f t="shared" si="216"/>
        <v>0</v>
      </c>
      <c r="L413" s="119">
        <f t="shared" si="216"/>
        <v>0</v>
      </c>
      <c r="M413" s="119">
        <f t="shared" si="216"/>
        <v>0</v>
      </c>
      <c r="N413" s="119">
        <f t="shared" si="216"/>
        <v>0</v>
      </c>
      <c r="O413" s="133">
        <f t="shared" si="215"/>
        <v>0</v>
      </c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</row>
    <row r="414" spans="1:74" s="128" customFormat="1" x14ac:dyDescent="0.2">
      <c r="A414" s="126" t="s">
        <v>1206</v>
      </c>
      <c r="B414" s="207" t="s">
        <v>1207</v>
      </c>
      <c r="C414" s="119">
        <f t="shared" ref="C414:N414" si="217">SUM(C415:C415)</f>
        <v>0</v>
      </c>
      <c r="D414" s="119">
        <f t="shared" si="217"/>
        <v>0</v>
      </c>
      <c r="E414" s="119">
        <f t="shared" si="217"/>
        <v>0</v>
      </c>
      <c r="F414" s="119">
        <f t="shared" si="217"/>
        <v>0</v>
      </c>
      <c r="G414" s="119">
        <f t="shared" si="217"/>
        <v>0</v>
      </c>
      <c r="H414" s="119">
        <f t="shared" si="217"/>
        <v>0</v>
      </c>
      <c r="I414" s="119">
        <f t="shared" si="217"/>
        <v>0</v>
      </c>
      <c r="J414" s="119">
        <f t="shared" si="217"/>
        <v>0</v>
      </c>
      <c r="K414" s="119">
        <f t="shared" si="217"/>
        <v>0</v>
      </c>
      <c r="L414" s="119">
        <f t="shared" si="217"/>
        <v>0</v>
      </c>
      <c r="M414" s="119">
        <f t="shared" si="217"/>
        <v>0</v>
      </c>
      <c r="N414" s="119">
        <f t="shared" si="217"/>
        <v>0</v>
      </c>
      <c r="O414" s="133">
        <f t="shared" si="215"/>
        <v>0</v>
      </c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</row>
    <row r="415" spans="1:74" s="192" customFormat="1" x14ac:dyDescent="0.2">
      <c r="A415" s="202" t="s">
        <v>1208</v>
      </c>
      <c r="B415" s="206" t="s">
        <v>1209</v>
      </c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33">
        <f t="shared" si="215"/>
        <v>0</v>
      </c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  <c r="BR415" s="191"/>
      <c r="BS415" s="191"/>
      <c r="BT415" s="191"/>
      <c r="BU415" s="191"/>
      <c r="BV415" s="191"/>
    </row>
    <row r="416" spans="1:74" s="128" customFormat="1" x14ac:dyDescent="0.2">
      <c r="A416" s="126" t="s">
        <v>1654</v>
      </c>
      <c r="B416" s="207" t="s">
        <v>1655</v>
      </c>
      <c r="C416" s="119">
        <f t="shared" ref="C416:N416" si="218">SUM(C417:C417)</f>
        <v>0</v>
      </c>
      <c r="D416" s="119">
        <f t="shared" si="218"/>
        <v>0</v>
      </c>
      <c r="E416" s="119">
        <f t="shared" si="218"/>
        <v>0</v>
      </c>
      <c r="F416" s="119">
        <f t="shared" si="218"/>
        <v>0</v>
      </c>
      <c r="G416" s="119">
        <f t="shared" si="218"/>
        <v>0</v>
      </c>
      <c r="H416" s="119">
        <f t="shared" si="218"/>
        <v>0</v>
      </c>
      <c r="I416" s="119">
        <f t="shared" si="218"/>
        <v>0</v>
      </c>
      <c r="J416" s="119">
        <f t="shared" si="218"/>
        <v>0</v>
      </c>
      <c r="K416" s="119">
        <f t="shared" si="218"/>
        <v>0</v>
      </c>
      <c r="L416" s="119">
        <f t="shared" si="218"/>
        <v>0</v>
      </c>
      <c r="M416" s="119">
        <f t="shared" si="218"/>
        <v>0</v>
      </c>
      <c r="N416" s="119">
        <f t="shared" si="218"/>
        <v>0</v>
      </c>
      <c r="O416" s="133">
        <f t="shared" si="215"/>
        <v>0</v>
      </c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</row>
    <row r="417" spans="1:74" s="192" customFormat="1" x14ac:dyDescent="0.2">
      <c r="A417" s="202" t="s">
        <v>1656</v>
      </c>
      <c r="B417" s="206" t="s">
        <v>1657</v>
      </c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33">
        <f t="shared" si="215"/>
        <v>0</v>
      </c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</row>
    <row r="418" spans="1:74" s="128" customFormat="1" x14ac:dyDescent="0.2">
      <c r="A418" s="126" t="s">
        <v>785</v>
      </c>
      <c r="B418" s="207" t="s">
        <v>786</v>
      </c>
      <c r="C418" s="119">
        <f t="shared" ref="C418:N418" si="219">+C419</f>
        <v>0</v>
      </c>
      <c r="D418" s="119">
        <f t="shared" si="219"/>
        <v>0</v>
      </c>
      <c r="E418" s="119">
        <f t="shared" si="219"/>
        <v>0</v>
      </c>
      <c r="F418" s="119">
        <f t="shared" si="219"/>
        <v>0</v>
      </c>
      <c r="G418" s="119">
        <f t="shared" si="219"/>
        <v>0</v>
      </c>
      <c r="H418" s="119">
        <f t="shared" si="219"/>
        <v>0</v>
      </c>
      <c r="I418" s="119">
        <f t="shared" si="219"/>
        <v>0</v>
      </c>
      <c r="J418" s="119">
        <f t="shared" si="219"/>
        <v>0</v>
      </c>
      <c r="K418" s="119">
        <f t="shared" si="219"/>
        <v>0</v>
      </c>
      <c r="L418" s="119">
        <f t="shared" si="219"/>
        <v>0</v>
      </c>
      <c r="M418" s="119">
        <f t="shared" si="219"/>
        <v>0</v>
      </c>
      <c r="N418" s="119">
        <f t="shared" si="219"/>
        <v>0</v>
      </c>
      <c r="O418" s="133">
        <f t="shared" si="215"/>
        <v>0</v>
      </c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</row>
    <row r="419" spans="1:74" s="128" customFormat="1" ht="25.5" x14ac:dyDescent="0.2">
      <c r="A419" s="126" t="s">
        <v>787</v>
      </c>
      <c r="B419" s="207" t="s">
        <v>788</v>
      </c>
      <c r="C419" s="119">
        <f t="shared" ref="C419:N419" si="220">SUM(C420:C421)</f>
        <v>0</v>
      </c>
      <c r="D419" s="119">
        <f t="shared" si="220"/>
        <v>0</v>
      </c>
      <c r="E419" s="119">
        <f t="shared" si="220"/>
        <v>0</v>
      </c>
      <c r="F419" s="119">
        <f t="shared" si="220"/>
        <v>0</v>
      </c>
      <c r="G419" s="119">
        <f t="shared" si="220"/>
        <v>0</v>
      </c>
      <c r="H419" s="119">
        <f t="shared" si="220"/>
        <v>0</v>
      </c>
      <c r="I419" s="119">
        <f t="shared" si="220"/>
        <v>0</v>
      </c>
      <c r="J419" s="119">
        <f t="shared" si="220"/>
        <v>0</v>
      </c>
      <c r="K419" s="119">
        <f t="shared" si="220"/>
        <v>0</v>
      </c>
      <c r="L419" s="119">
        <f t="shared" si="220"/>
        <v>0</v>
      </c>
      <c r="M419" s="119">
        <f t="shared" si="220"/>
        <v>0</v>
      </c>
      <c r="N419" s="119">
        <f t="shared" si="220"/>
        <v>0</v>
      </c>
      <c r="O419" s="133">
        <f t="shared" si="215"/>
        <v>0</v>
      </c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</row>
    <row r="420" spans="1:74" s="192" customFormat="1" ht="38.25" x14ac:dyDescent="0.2">
      <c r="A420" s="202" t="s">
        <v>789</v>
      </c>
      <c r="B420" s="206" t="s">
        <v>790</v>
      </c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33">
        <f t="shared" si="215"/>
        <v>0</v>
      </c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  <c r="BR420" s="191"/>
      <c r="BS420" s="191"/>
      <c r="BT420" s="191"/>
      <c r="BU420" s="191"/>
      <c r="BV420" s="191"/>
    </row>
    <row r="421" spans="1:74" s="192" customFormat="1" ht="38.25" x14ac:dyDescent="0.2">
      <c r="A421" s="202" t="s">
        <v>791</v>
      </c>
      <c r="B421" s="206" t="s">
        <v>792</v>
      </c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33">
        <f t="shared" si="215"/>
        <v>0</v>
      </c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</row>
    <row r="422" spans="1:74" s="128" customFormat="1" ht="51" x14ac:dyDescent="0.2">
      <c r="A422" s="126" t="s">
        <v>338</v>
      </c>
      <c r="B422" s="207" t="s">
        <v>793</v>
      </c>
      <c r="C422" s="119">
        <f t="shared" ref="C422:N423" si="221">+C423</f>
        <v>0</v>
      </c>
      <c r="D422" s="119">
        <f t="shared" si="221"/>
        <v>0</v>
      </c>
      <c r="E422" s="119">
        <f t="shared" si="221"/>
        <v>0</v>
      </c>
      <c r="F422" s="119">
        <f t="shared" si="221"/>
        <v>0</v>
      </c>
      <c r="G422" s="119">
        <f t="shared" si="221"/>
        <v>2666120772</v>
      </c>
      <c r="H422" s="119">
        <f t="shared" si="221"/>
        <v>0</v>
      </c>
      <c r="I422" s="119">
        <f t="shared" si="221"/>
        <v>2243241618.3699999</v>
      </c>
      <c r="J422" s="119">
        <f t="shared" si="221"/>
        <v>0</v>
      </c>
      <c r="K422" s="119">
        <f t="shared" si="221"/>
        <v>0</v>
      </c>
      <c r="L422" s="119">
        <f t="shared" si="221"/>
        <v>0</v>
      </c>
      <c r="M422" s="119">
        <f t="shared" si="221"/>
        <v>0</v>
      </c>
      <c r="N422" s="119">
        <f t="shared" si="221"/>
        <v>0</v>
      </c>
      <c r="O422" s="133">
        <f t="shared" si="215"/>
        <v>4909362390.3699999</v>
      </c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</row>
    <row r="423" spans="1:74" s="128" customFormat="1" ht="25.5" x14ac:dyDescent="0.2">
      <c r="A423" s="126" t="s">
        <v>794</v>
      </c>
      <c r="B423" s="207" t="s">
        <v>795</v>
      </c>
      <c r="C423" s="119">
        <f t="shared" si="221"/>
        <v>0</v>
      </c>
      <c r="D423" s="119">
        <f t="shared" si="221"/>
        <v>0</v>
      </c>
      <c r="E423" s="119">
        <f t="shared" si="221"/>
        <v>0</v>
      </c>
      <c r="F423" s="119">
        <f t="shared" si="221"/>
        <v>0</v>
      </c>
      <c r="G423" s="119">
        <f t="shared" si="221"/>
        <v>2666120772</v>
      </c>
      <c r="H423" s="119">
        <f t="shared" si="221"/>
        <v>0</v>
      </c>
      <c r="I423" s="119">
        <f t="shared" si="221"/>
        <v>2243241618.3699999</v>
      </c>
      <c r="J423" s="119">
        <f t="shared" si="221"/>
        <v>0</v>
      </c>
      <c r="K423" s="119">
        <f t="shared" si="221"/>
        <v>0</v>
      </c>
      <c r="L423" s="119">
        <f t="shared" si="221"/>
        <v>0</v>
      </c>
      <c r="M423" s="119">
        <f t="shared" si="221"/>
        <v>0</v>
      </c>
      <c r="N423" s="119">
        <f t="shared" si="221"/>
        <v>0</v>
      </c>
      <c r="O423" s="133">
        <f t="shared" si="215"/>
        <v>4909362390.3699999</v>
      </c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</row>
    <row r="424" spans="1:74" s="128" customFormat="1" ht="25.5" x14ac:dyDescent="0.2">
      <c r="A424" s="126" t="s">
        <v>796</v>
      </c>
      <c r="B424" s="207" t="s">
        <v>797</v>
      </c>
      <c r="C424" s="119">
        <f>SUM(C425:C429)</f>
        <v>0</v>
      </c>
      <c r="D424" s="119">
        <f t="shared" ref="D424:N424" si="222">SUM(D425:D429)</f>
        <v>0</v>
      </c>
      <c r="E424" s="119">
        <f t="shared" si="222"/>
        <v>0</v>
      </c>
      <c r="F424" s="119">
        <f t="shared" si="222"/>
        <v>0</v>
      </c>
      <c r="G424" s="119">
        <f t="shared" si="222"/>
        <v>2666120772</v>
      </c>
      <c r="H424" s="119">
        <f t="shared" si="222"/>
        <v>0</v>
      </c>
      <c r="I424" s="119">
        <f t="shared" si="222"/>
        <v>2243241618.3699999</v>
      </c>
      <c r="J424" s="119">
        <f t="shared" si="222"/>
        <v>0</v>
      </c>
      <c r="K424" s="119">
        <f t="shared" si="222"/>
        <v>0</v>
      </c>
      <c r="L424" s="119">
        <f t="shared" si="222"/>
        <v>0</v>
      </c>
      <c r="M424" s="119">
        <f t="shared" si="222"/>
        <v>0</v>
      </c>
      <c r="N424" s="119">
        <f t="shared" si="222"/>
        <v>0</v>
      </c>
      <c r="O424" s="133">
        <f t="shared" si="215"/>
        <v>4909362390.3699999</v>
      </c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</row>
    <row r="425" spans="1:74" s="192" customFormat="1" x14ac:dyDescent="0.2">
      <c r="A425" s="202" t="s">
        <v>798</v>
      </c>
      <c r="B425" s="206" t="s">
        <v>132</v>
      </c>
      <c r="C425" s="119"/>
      <c r="D425" s="119"/>
      <c r="E425" s="119"/>
      <c r="F425" s="119"/>
      <c r="G425" s="120"/>
      <c r="H425" s="119"/>
      <c r="I425" s="119"/>
      <c r="J425" s="119"/>
      <c r="K425" s="119"/>
      <c r="L425" s="119"/>
      <c r="M425" s="119"/>
      <c r="N425" s="119"/>
      <c r="O425" s="133">
        <f t="shared" si="215"/>
        <v>0</v>
      </c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  <c r="BR425" s="191"/>
      <c r="BS425" s="191"/>
      <c r="BT425" s="191"/>
      <c r="BU425" s="191"/>
      <c r="BV425" s="191"/>
    </row>
    <row r="426" spans="1:74" s="192" customFormat="1" x14ac:dyDescent="0.2">
      <c r="A426" s="202" t="s">
        <v>798</v>
      </c>
      <c r="B426" s="206" t="s">
        <v>132</v>
      </c>
      <c r="C426" s="119"/>
      <c r="D426" s="119"/>
      <c r="E426" s="119"/>
      <c r="F426" s="119"/>
      <c r="G426" s="120">
        <v>2666120772</v>
      </c>
      <c r="H426" s="119"/>
      <c r="I426" s="119"/>
      <c r="J426" s="119"/>
      <c r="K426" s="119"/>
      <c r="L426" s="119"/>
      <c r="M426" s="119"/>
      <c r="N426" s="119"/>
      <c r="O426" s="133">
        <f t="shared" si="215"/>
        <v>2666120772</v>
      </c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1"/>
    </row>
    <row r="427" spans="1:74" s="192" customFormat="1" x14ac:dyDescent="0.2">
      <c r="A427" s="202" t="s">
        <v>798</v>
      </c>
      <c r="B427" s="206" t="s">
        <v>132</v>
      </c>
      <c r="C427" s="119"/>
      <c r="D427" s="119"/>
      <c r="E427" s="119"/>
      <c r="F427" s="119"/>
      <c r="G427" s="120"/>
      <c r="H427" s="119"/>
      <c r="I427" s="120">
        <v>1643241618.3699999</v>
      </c>
      <c r="J427" s="119"/>
      <c r="K427" s="119"/>
      <c r="L427" s="119"/>
      <c r="M427" s="119"/>
      <c r="N427" s="119"/>
      <c r="O427" s="133">
        <f t="shared" si="215"/>
        <v>1643241618.3699999</v>
      </c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  <c r="BR427" s="191"/>
      <c r="BS427" s="191"/>
      <c r="BT427" s="191"/>
      <c r="BU427" s="191"/>
      <c r="BV427" s="191"/>
    </row>
    <row r="428" spans="1:74" s="192" customFormat="1" x14ac:dyDescent="0.2">
      <c r="A428" s="202" t="s">
        <v>1282</v>
      </c>
      <c r="B428" s="206" t="s">
        <v>1283</v>
      </c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33">
        <f t="shared" si="215"/>
        <v>0</v>
      </c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  <c r="BR428" s="191"/>
      <c r="BS428" s="191"/>
      <c r="BT428" s="191"/>
      <c r="BU428" s="191"/>
      <c r="BV428" s="191"/>
    </row>
    <row r="429" spans="1:74" s="192" customFormat="1" x14ac:dyDescent="0.2">
      <c r="A429" s="202" t="s">
        <v>1282</v>
      </c>
      <c r="B429" s="206" t="s">
        <v>1283</v>
      </c>
      <c r="C429" s="119"/>
      <c r="D429" s="119"/>
      <c r="E429" s="119"/>
      <c r="F429" s="119"/>
      <c r="G429" s="119"/>
      <c r="H429" s="119"/>
      <c r="I429" s="120">
        <v>600000000</v>
      </c>
      <c r="J429" s="119"/>
      <c r="K429" s="119"/>
      <c r="L429" s="119"/>
      <c r="M429" s="119"/>
      <c r="N429" s="119"/>
      <c r="O429" s="133">
        <f t="shared" si="215"/>
        <v>600000000</v>
      </c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  <c r="BR429" s="191"/>
      <c r="BS429" s="191"/>
      <c r="BT429" s="191"/>
      <c r="BU429" s="191"/>
      <c r="BV429" s="191"/>
    </row>
    <row r="430" spans="1:74" s="128" customFormat="1" x14ac:dyDescent="0.2">
      <c r="A430" s="126" t="s">
        <v>321</v>
      </c>
      <c r="B430" s="207" t="s">
        <v>83</v>
      </c>
      <c r="C430" s="119">
        <f t="shared" ref="C430:N430" si="223">+C431+C495</f>
        <v>0</v>
      </c>
      <c r="D430" s="119">
        <f t="shared" si="223"/>
        <v>0</v>
      </c>
      <c r="E430" s="119">
        <f t="shared" si="223"/>
        <v>0</v>
      </c>
      <c r="F430" s="119">
        <f t="shared" si="223"/>
        <v>0</v>
      </c>
      <c r="G430" s="119">
        <f t="shared" si="223"/>
        <v>0</v>
      </c>
      <c r="H430" s="119">
        <f t="shared" si="223"/>
        <v>0</v>
      </c>
      <c r="I430" s="119">
        <f t="shared" si="223"/>
        <v>0</v>
      </c>
      <c r="J430" s="119">
        <f t="shared" si="223"/>
        <v>761872278</v>
      </c>
      <c r="K430" s="119">
        <f t="shared" si="223"/>
        <v>0</v>
      </c>
      <c r="L430" s="119">
        <f t="shared" si="223"/>
        <v>0</v>
      </c>
      <c r="M430" s="119">
        <f t="shared" si="223"/>
        <v>0</v>
      </c>
      <c r="N430" s="119">
        <f t="shared" si="223"/>
        <v>0</v>
      </c>
      <c r="O430" s="133">
        <f t="shared" si="215"/>
        <v>761872278</v>
      </c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</row>
    <row r="431" spans="1:74" s="128" customFormat="1" x14ac:dyDescent="0.2">
      <c r="A431" s="210" t="s">
        <v>322</v>
      </c>
      <c r="B431" s="205" t="s">
        <v>339</v>
      </c>
      <c r="C431" s="119">
        <f>SUM(C432:C452)+C479+C480+C481+C482+C483+C484+C485+C486+C487+C488+C489+C490+C491+C492+C493+C494</f>
        <v>0</v>
      </c>
      <c r="D431" s="119">
        <f t="shared" ref="D431:N431" si="224">SUM(D432:D452)+D479+D480+D481+D482+D483+D484+D485+D486+D487+D488+D489+D490+D491+D492+D493+D494</f>
        <v>0</v>
      </c>
      <c r="E431" s="119">
        <f t="shared" si="224"/>
        <v>0</v>
      </c>
      <c r="F431" s="119">
        <f t="shared" si="224"/>
        <v>0</v>
      </c>
      <c r="G431" s="119">
        <f t="shared" si="224"/>
        <v>0</v>
      </c>
      <c r="H431" s="119">
        <f t="shared" si="224"/>
        <v>0</v>
      </c>
      <c r="I431" s="119">
        <f t="shared" si="224"/>
        <v>0</v>
      </c>
      <c r="J431" s="119">
        <f t="shared" si="224"/>
        <v>761872278</v>
      </c>
      <c r="K431" s="119">
        <f t="shared" si="224"/>
        <v>0</v>
      </c>
      <c r="L431" s="119">
        <f t="shared" si="224"/>
        <v>0</v>
      </c>
      <c r="M431" s="119">
        <f t="shared" si="224"/>
        <v>0</v>
      </c>
      <c r="N431" s="119">
        <f t="shared" si="224"/>
        <v>0</v>
      </c>
      <c r="O431" s="133">
        <f t="shared" si="215"/>
        <v>761872278</v>
      </c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</row>
    <row r="432" spans="1:74" s="192" customFormat="1" x14ac:dyDescent="0.2">
      <c r="A432" s="208" t="s">
        <v>370</v>
      </c>
      <c r="B432" s="209" t="s">
        <v>371</v>
      </c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33">
        <f t="shared" si="215"/>
        <v>0</v>
      </c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1"/>
    </row>
    <row r="433" spans="1:74" s="192" customFormat="1" x14ac:dyDescent="0.2">
      <c r="A433" s="208" t="s">
        <v>372</v>
      </c>
      <c r="B433" s="209" t="s">
        <v>373</v>
      </c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33">
        <f t="shared" si="215"/>
        <v>0</v>
      </c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  <c r="BR433" s="191"/>
      <c r="BS433" s="191"/>
      <c r="BT433" s="191"/>
      <c r="BU433" s="191"/>
      <c r="BV433" s="191"/>
    </row>
    <row r="434" spans="1:74" s="192" customFormat="1" x14ac:dyDescent="0.2">
      <c r="A434" s="208" t="s">
        <v>372</v>
      </c>
      <c r="B434" s="209" t="s">
        <v>373</v>
      </c>
      <c r="C434" s="120"/>
      <c r="D434" s="120"/>
      <c r="E434" s="120"/>
      <c r="F434" s="120"/>
      <c r="G434" s="120"/>
      <c r="H434" s="120"/>
      <c r="I434" s="120"/>
      <c r="J434" s="120">
        <v>761872278</v>
      </c>
      <c r="K434" s="120"/>
      <c r="L434" s="120"/>
      <c r="M434" s="120"/>
      <c r="N434" s="120"/>
      <c r="O434" s="133">
        <f t="shared" si="215"/>
        <v>761872278</v>
      </c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  <c r="BR434" s="191"/>
      <c r="BS434" s="191"/>
      <c r="BT434" s="191"/>
      <c r="BU434" s="191"/>
      <c r="BV434" s="191"/>
    </row>
    <row r="435" spans="1:74" s="192" customFormat="1" ht="28.5" x14ac:dyDescent="0.2">
      <c r="A435" s="97" t="s">
        <v>2556</v>
      </c>
      <c r="B435" s="49" t="s">
        <v>1705</v>
      </c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33">
        <f t="shared" si="215"/>
        <v>0</v>
      </c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  <c r="BQ435" s="191"/>
      <c r="BR435" s="191"/>
      <c r="BS435" s="191"/>
      <c r="BT435" s="191"/>
      <c r="BU435" s="191"/>
      <c r="BV435" s="191"/>
    </row>
    <row r="436" spans="1:74" s="192" customFormat="1" ht="25.5" x14ac:dyDescent="0.2">
      <c r="A436" s="202" t="s">
        <v>374</v>
      </c>
      <c r="B436" s="206" t="s">
        <v>375</v>
      </c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33">
        <f t="shared" si="215"/>
        <v>0</v>
      </c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  <c r="BR436" s="191"/>
      <c r="BS436" s="191"/>
      <c r="BT436" s="191"/>
      <c r="BU436" s="191"/>
      <c r="BV436" s="191"/>
    </row>
    <row r="437" spans="1:74" s="192" customFormat="1" ht="25.5" x14ac:dyDescent="0.2">
      <c r="A437" s="202" t="s">
        <v>376</v>
      </c>
      <c r="B437" s="220" t="s">
        <v>377</v>
      </c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33">
        <f t="shared" si="215"/>
        <v>0</v>
      </c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  <c r="BR437" s="191"/>
      <c r="BS437" s="191"/>
      <c r="BT437" s="191"/>
      <c r="BU437" s="191"/>
      <c r="BV437" s="191"/>
    </row>
    <row r="438" spans="1:74" s="192" customFormat="1" x14ac:dyDescent="0.2">
      <c r="A438" s="202" t="s">
        <v>378</v>
      </c>
      <c r="B438" s="220" t="s">
        <v>379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33">
        <f t="shared" si="215"/>
        <v>0</v>
      </c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  <c r="BR438" s="191"/>
      <c r="BS438" s="191"/>
      <c r="BT438" s="191"/>
      <c r="BU438" s="191"/>
      <c r="BV438" s="191"/>
    </row>
    <row r="439" spans="1:74" s="192" customFormat="1" x14ac:dyDescent="0.2">
      <c r="A439" s="202" t="s">
        <v>380</v>
      </c>
      <c r="B439" s="220" t="s">
        <v>381</v>
      </c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33">
        <f t="shared" si="215"/>
        <v>0</v>
      </c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  <c r="BR439" s="191"/>
      <c r="BS439" s="191"/>
      <c r="BT439" s="191"/>
      <c r="BU439" s="191"/>
      <c r="BV439" s="191"/>
    </row>
    <row r="440" spans="1:74" s="192" customFormat="1" x14ac:dyDescent="0.2">
      <c r="A440" s="202" t="s">
        <v>382</v>
      </c>
      <c r="B440" s="206" t="s">
        <v>383</v>
      </c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33">
        <f t="shared" si="215"/>
        <v>0</v>
      </c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  <c r="BR440" s="191"/>
      <c r="BS440" s="191"/>
      <c r="BT440" s="191"/>
      <c r="BU440" s="191"/>
      <c r="BV440" s="191"/>
    </row>
    <row r="441" spans="1:74" s="192" customFormat="1" x14ac:dyDescent="0.2">
      <c r="A441" s="202" t="s">
        <v>384</v>
      </c>
      <c r="B441" s="206" t="s">
        <v>385</v>
      </c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33">
        <f t="shared" si="215"/>
        <v>0</v>
      </c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  <c r="BR441" s="191"/>
      <c r="BS441" s="191"/>
      <c r="BT441" s="191"/>
      <c r="BU441" s="191"/>
      <c r="BV441" s="191"/>
    </row>
    <row r="442" spans="1:74" s="192" customFormat="1" x14ac:dyDescent="0.2">
      <c r="A442" s="202" t="s">
        <v>1658</v>
      </c>
      <c r="B442" s="206" t="s">
        <v>1659</v>
      </c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33">
        <f t="shared" si="215"/>
        <v>0</v>
      </c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  <c r="BR442" s="191"/>
      <c r="BS442" s="191"/>
      <c r="BT442" s="191"/>
      <c r="BU442" s="191"/>
      <c r="BV442" s="191"/>
    </row>
    <row r="443" spans="1:74" s="192" customFormat="1" x14ac:dyDescent="0.2">
      <c r="A443" s="208" t="s">
        <v>1660</v>
      </c>
      <c r="B443" s="209" t="s">
        <v>1661</v>
      </c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33">
        <f t="shared" si="215"/>
        <v>0</v>
      </c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  <c r="BE443" s="191"/>
      <c r="BF443" s="191"/>
      <c r="BG443" s="191"/>
      <c r="BH443" s="191"/>
      <c r="BI443" s="191"/>
      <c r="BJ443" s="191"/>
      <c r="BK443" s="191"/>
      <c r="BL443" s="191"/>
      <c r="BM443" s="191"/>
      <c r="BN443" s="191"/>
      <c r="BO443" s="191"/>
      <c r="BP443" s="191"/>
      <c r="BQ443" s="191"/>
      <c r="BR443" s="191"/>
      <c r="BS443" s="191"/>
      <c r="BT443" s="191"/>
      <c r="BU443" s="191"/>
      <c r="BV443" s="191"/>
    </row>
    <row r="444" spans="1:74" s="192" customFormat="1" x14ac:dyDescent="0.2">
      <c r="A444" s="208" t="s">
        <v>1662</v>
      </c>
      <c r="B444" s="209" t="s">
        <v>1663</v>
      </c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33">
        <f t="shared" si="215"/>
        <v>0</v>
      </c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  <c r="BR444" s="191"/>
      <c r="BS444" s="191"/>
      <c r="BT444" s="191"/>
      <c r="BU444" s="191"/>
      <c r="BV444" s="191"/>
    </row>
    <row r="445" spans="1:74" s="192" customFormat="1" x14ac:dyDescent="0.2">
      <c r="A445" s="208" t="s">
        <v>1664</v>
      </c>
      <c r="B445" s="209" t="s">
        <v>1665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33">
        <f t="shared" si="215"/>
        <v>0</v>
      </c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</row>
    <row r="446" spans="1:74" s="192" customFormat="1" x14ac:dyDescent="0.2">
      <c r="A446" s="208" t="s">
        <v>1666</v>
      </c>
      <c r="B446" s="209" t="s">
        <v>1667</v>
      </c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33">
        <f t="shared" si="215"/>
        <v>0</v>
      </c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  <c r="BR446" s="191"/>
      <c r="BS446" s="191"/>
      <c r="BT446" s="191"/>
      <c r="BU446" s="191"/>
      <c r="BV446" s="191"/>
    </row>
    <row r="447" spans="1:74" s="192" customFormat="1" x14ac:dyDescent="0.2">
      <c r="A447" s="208" t="s">
        <v>1668</v>
      </c>
      <c r="B447" s="209" t="s">
        <v>1669</v>
      </c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33">
        <f t="shared" si="215"/>
        <v>0</v>
      </c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  <c r="BR447" s="191"/>
      <c r="BS447" s="191"/>
      <c r="BT447" s="191"/>
      <c r="BU447" s="191"/>
      <c r="BV447" s="191"/>
    </row>
    <row r="448" spans="1:74" s="192" customFormat="1" x14ac:dyDescent="0.2">
      <c r="A448" s="208" t="s">
        <v>1670</v>
      </c>
      <c r="B448" s="209" t="s">
        <v>1671</v>
      </c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33">
        <f t="shared" si="215"/>
        <v>0</v>
      </c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</row>
    <row r="449" spans="1:74" s="192" customFormat="1" x14ac:dyDescent="0.2">
      <c r="A449" s="208" t="s">
        <v>1670</v>
      </c>
      <c r="B449" s="209" t="s">
        <v>1671</v>
      </c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33">
        <f t="shared" si="215"/>
        <v>0</v>
      </c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  <c r="BR449" s="191"/>
      <c r="BS449" s="191"/>
      <c r="BT449" s="191"/>
      <c r="BU449" s="191"/>
      <c r="BV449" s="191"/>
    </row>
    <row r="450" spans="1:74" s="192" customFormat="1" x14ac:dyDescent="0.2">
      <c r="A450" s="208" t="s">
        <v>1284</v>
      </c>
      <c r="B450" s="209" t="s">
        <v>1285</v>
      </c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33">
        <f t="shared" si="215"/>
        <v>0</v>
      </c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</row>
    <row r="451" spans="1:74" s="192" customFormat="1" x14ac:dyDescent="0.2">
      <c r="A451" s="208" t="s">
        <v>1286</v>
      </c>
      <c r="B451" s="209" t="s">
        <v>1287</v>
      </c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33">
        <f t="shared" si="215"/>
        <v>0</v>
      </c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  <c r="BR451" s="191"/>
      <c r="BS451" s="191"/>
      <c r="BT451" s="191"/>
      <c r="BU451" s="191"/>
      <c r="BV451" s="191"/>
    </row>
    <row r="452" spans="1:74" s="128" customFormat="1" ht="25.5" x14ac:dyDescent="0.2">
      <c r="A452" s="126" t="s">
        <v>1288</v>
      </c>
      <c r="B452" s="205" t="s">
        <v>1289</v>
      </c>
      <c r="C452" s="119">
        <f>SUM(C453:C478)</f>
        <v>0</v>
      </c>
      <c r="D452" s="119">
        <f t="shared" ref="D452:N452" si="225">SUM(D453:D478)</f>
        <v>0</v>
      </c>
      <c r="E452" s="119">
        <f t="shared" si="225"/>
        <v>0</v>
      </c>
      <c r="F452" s="119">
        <f t="shared" si="225"/>
        <v>0</v>
      </c>
      <c r="G452" s="119">
        <f t="shared" si="225"/>
        <v>0</v>
      </c>
      <c r="H452" s="119">
        <f t="shared" si="225"/>
        <v>0</v>
      </c>
      <c r="I452" s="119">
        <f t="shared" si="225"/>
        <v>0</v>
      </c>
      <c r="J452" s="119">
        <f t="shared" si="225"/>
        <v>0</v>
      </c>
      <c r="K452" s="119">
        <f t="shared" si="225"/>
        <v>0</v>
      </c>
      <c r="L452" s="119">
        <f t="shared" si="225"/>
        <v>0</v>
      </c>
      <c r="M452" s="119">
        <f t="shared" si="225"/>
        <v>0</v>
      </c>
      <c r="N452" s="119">
        <f t="shared" si="225"/>
        <v>0</v>
      </c>
      <c r="O452" s="133">
        <f t="shared" si="215"/>
        <v>0</v>
      </c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</row>
    <row r="453" spans="1:74" s="192" customFormat="1" ht="25.5" x14ac:dyDescent="0.2">
      <c r="A453" s="208" t="s">
        <v>1672</v>
      </c>
      <c r="B453" s="209" t="s">
        <v>1673</v>
      </c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33">
        <f t="shared" si="215"/>
        <v>0</v>
      </c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</row>
    <row r="454" spans="1:74" s="192" customFormat="1" ht="25.5" x14ac:dyDescent="0.2">
      <c r="A454" s="208" t="s">
        <v>1290</v>
      </c>
      <c r="B454" s="209" t="s">
        <v>1291</v>
      </c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33">
        <f t="shared" si="215"/>
        <v>0</v>
      </c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1"/>
    </row>
    <row r="455" spans="1:74" s="192" customFormat="1" x14ac:dyDescent="0.2">
      <c r="A455" s="208" t="s">
        <v>1674</v>
      </c>
      <c r="B455" s="209" t="s">
        <v>1675</v>
      </c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33">
        <f t="shared" si="215"/>
        <v>0</v>
      </c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  <c r="BR455" s="191"/>
      <c r="BS455" s="191"/>
      <c r="BT455" s="191"/>
      <c r="BU455" s="191"/>
      <c r="BV455" s="191"/>
    </row>
    <row r="456" spans="1:74" s="192" customFormat="1" x14ac:dyDescent="0.2">
      <c r="A456" s="208" t="s">
        <v>1676</v>
      </c>
      <c r="B456" s="209" t="s">
        <v>1677</v>
      </c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33">
        <f t="shared" si="215"/>
        <v>0</v>
      </c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1"/>
      <c r="BT456" s="191"/>
      <c r="BU456" s="191"/>
      <c r="BV456" s="191"/>
    </row>
    <row r="457" spans="1:74" s="192" customFormat="1" x14ac:dyDescent="0.2">
      <c r="A457" s="208" t="s">
        <v>1292</v>
      </c>
      <c r="B457" s="209" t="s">
        <v>1293</v>
      </c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33">
        <f t="shared" si="215"/>
        <v>0</v>
      </c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  <c r="BR457" s="191"/>
      <c r="BS457" s="191"/>
      <c r="BT457" s="191"/>
      <c r="BU457" s="191"/>
      <c r="BV457" s="191"/>
    </row>
    <row r="458" spans="1:74" s="192" customFormat="1" ht="25.5" x14ac:dyDescent="0.2">
      <c r="A458" s="208" t="s">
        <v>1294</v>
      </c>
      <c r="B458" s="209" t="s">
        <v>1295</v>
      </c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33">
        <f t="shared" si="215"/>
        <v>0</v>
      </c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1"/>
    </row>
    <row r="459" spans="1:74" s="192" customFormat="1" x14ac:dyDescent="0.2">
      <c r="A459" s="208" t="s">
        <v>1678</v>
      </c>
      <c r="B459" s="209" t="s">
        <v>1679</v>
      </c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33">
        <f t="shared" si="215"/>
        <v>0</v>
      </c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  <c r="BR459" s="191"/>
      <c r="BS459" s="191"/>
      <c r="BT459" s="191"/>
      <c r="BU459" s="191"/>
      <c r="BV459" s="191"/>
    </row>
    <row r="460" spans="1:74" s="192" customFormat="1" ht="25.5" x14ac:dyDescent="0.2">
      <c r="A460" s="208" t="s">
        <v>1680</v>
      </c>
      <c r="B460" s="209" t="s">
        <v>1681</v>
      </c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33">
        <f t="shared" si="215"/>
        <v>0</v>
      </c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1"/>
    </row>
    <row r="461" spans="1:74" s="192" customFormat="1" ht="25.5" x14ac:dyDescent="0.2">
      <c r="A461" s="208" t="s">
        <v>1682</v>
      </c>
      <c r="B461" s="209" t="s">
        <v>1683</v>
      </c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33">
        <f t="shared" si="215"/>
        <v>0</v>
      </c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  <c r="BR461" s="191"/>
      <c r="BS461" s="191"/>
      <c r="BT461" s="191"/>
      <c r="BU461" s="191"/>
      <c r="BV461" s="191"/>
    </row>
    <row r="462" spans="1:74" s="192" customFormat="1" ht="38.25" x14ac:dyDescent="0.2">
      <c r="A462" s="208" t="s">
        <v>1296</v>
      </c>
      <c r="B462" s="209" t="s">
        <v>1297</v>
      </c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33">
        <f t="shared" si="215"/>
        <v>0</v>
      </c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  <c r="BR462" s="191"/>
      <c r="BS462" s="191"/>
      <c r="BT462" s="191"/>
      <c r="BU462" s="191"/>
      <c r="BV462" s="191"/>
    </row>
    <row r="463" spans="1:74" s="192" customFormat="1" ht="38.25" x14ac:dyDescent="0.2">
      <c r="A463" s="208" t="s">
        <v>1298</v>
      </c>
      <c r="B463" s="209" t="s">
        <v>1299</v>
      </c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33">
        <f t="shared" si="215"/>
        <v>0</v>
      </c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1"/>
      <c r="BV463" s="191"/>
    </row>
    <row r="464" spans="1:74" s="192" customFormat="1" ht="38.25" x14ac:dyDescent="0.2">
      <c r="A464" s="208" t="s">
        <v>1300</v>
      </c>
      <c r="B464" s="209" t="s">
        <v>1301</v>
      </c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33">
        <f t="shared" si="215"/>
        <v>0</v>
      </c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1"/>
    </row>
    <row r="465" spans="1:74" s="192" customFormat="1" ht="25.5" x14ac:dyDescent="0.2">
      <c r="A465" s="208" t="s">
        <v>1302</v>
      </c>
      <c r="B465" s="209" t="s">
        <v>1303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33">
        <f t="shared" si="215"/>
        <v>0</v>
      </c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</row>
    <row r="466" spans="1:74" s="192" customFormat="1" ht="51" x14ac:dyDescent="0.2">
      <c r="A466" s="208" t="s">
        <v>1304</v>
      </c>
      <c r="B466" s="209" t="s">
        <v>1305</v>
      </c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33">
        <f t="shared" si="215"/>
        <v>0</v>
      </c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1"/>
    </row>
    <row r="467" spans="1:74" s="192" customFormat="1" ht="38.25" x14ac:dyDescent="0.2">
      <c r="A467" s="208" t="s">
        <v>1684</v>
      </c>
      <c r="B467" s="209" t="s">
        <v>1685</v>
      </c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33">
        <f t="shared" si="215"/>
        <v>0</v>
      </c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  <c r="BR467" s="191"/>
      <c r="BS467" s="191"/>
      <c r="BT467" s="191"/>
      <c r="BU467" s="191"/>
      <c r="BV467" s="191"/>
    </row>
    <row r="468" spans="1:74" s="192" customFormat="1" x14ac:dyDescent="0.2">
      <c r="A468" s="208" t="s">
        <v>1686</v>
      </c>
      <c r="B468" s="209" t="s">
        <v>1687</v>
      </c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33">
        <f t="shared" si="215"/>
        <v>0</v>
      </c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  <c r="BR468" s="191"/>
      <c r="BS468" s="191"/>
      <c r="BT468" s="191"/>
      <c r="BU468" s="191"/>
      <c r="BV468" s="191"/>
    </row>
    <row r="469" spans="1:74" s="192" customFormat="1" ht="25.5" x14ac:dyDescent="0.2">
      <c r="A469" s="208" t="s">
        <v>1688</v>
      </c>
      <c r="B469" s="209" t="s">
        <v>1689</v>
      </c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33">
        <f t="shared" si="215"/>
        <v>0</v>
      </c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  <c r="BR469" s="191"/>
      <c r="BS469" s="191"/>
      <c r="BT469" s="191"/>
      <c r="BU469" s="191"/>
      <c r="BV469" s="191"/>
    </row>
    <row r="470" spans="1:74" s="192" customFormat="1" x14ac:dyDescent="0.2">
      <c r="A470" s="208" t="s">
        <v>1690</v>
      </c>
      <c r="B470" s="209" t="s">
        <v>1691</v>
      </c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33">
        <f t="shared" si="215"/>
        <v>0</v>
      </c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1"/>
    </row>
    <row r="471" spans="1:74" s="192" customFormat="1" ht="25.5" x14ac:dyDescent="0.2">
      <c r="A471" s="208" t="s">
        <v>1692</v>
      </c>
      <c r="B471" s="209" t="s">
        <v>1693</v>
      </c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33">
        <f t="shared" si="215"/>
        <v>0</v>
      </c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  <c r="BR471" s="191"/>
      <c r="BS471" s="191"/>
      <c r="BT471" s="191"/>
      <c r="BU471" s="191"/>
      <c r="BV471" s="191"/>
    </row>
    <row r="472" spans="1:74" s="192" customFormat="1" x14ac:dyDescent="0.2">
      <c r="A472" s="208" t="s">
        <v>1306</v>
      </c>
      <c r="B472" s="209" t="s">
        <v>1307</v>
      </c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33">
        <f t="shared" si="215"/>
        <v>0</v>
      </c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  <c r="BE472" s="191"/>
      <c r="BF472" s="191"/>
      <c r="BG472" s="191"/>
      <c r="BH472" s="191"/>
      <c r="BI472" s="191"/>
      <c r="BJ472" s="191"/>
      <c r="BK472" s="191"/>
      <c r="BL472" s="191"/>
      <c r="BM472" s="191"/>
      <c r="BN472" s="191"/>
      <c r="BO472" s="191"/>
      <c r="BP472" s="191"/>
      <c r="BQ472" s="191"/>
      <c r="BR472" s="191"/>
      <c r="BS472" s="191"/>
      <c r="BT472" s="191"/>
      <c r="BU472" s="191"/>
      <c r="BV472" s="191"/>
    </row>
    <row r="473" spans="1:74" s="192" customFormat="1" ht="25.5" x14ac:dyDescent="0.2">
      <c r="A473" s="208" t="s">
        <v>1694</v>
      </c>
      <c r="B473" s="209" t="s">
        <v>1320</v>
      </c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33">
        <f t="shared" si="215"/>
        <v>0</v>
      </c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  <c r="BR473" s="191"/>
      <c r="BS473" s="191"/>
      <c r="BT473" s="191"/>
      <c r="BU473" s="191"/>
      <c r="BV473" s="191"/>
    </row>
    <row r="474" spans="1:74" s="192" customFormat="1" ht="25.5" x14ac:dyDescent="0.2">
      <c r="A474" s="208" t="s">
        <v>1695</v>
      </c>
      <c r="B474" s="209" t="s">
        <v>1321</v>
      </c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33">
        <f t="shared" si="215"/>
        <v>0</v>
      </c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  <c r="BR474" s="191"/>
      <c r="BS474" s="191"/>
      <c r="BT474" s="191"/>
      <c r="BU474" s="191"/>
      <c r="BV474" s="191"/>
    </row>
    <row r="475" spans="1:74" s="192" customFormat="1" ht="25.5" x14ac:dyDescent="0.2">
      <c r="A475" s="208" t="s">
        <v>1349</v>
      </c>
      <c r="B475" s="209" t="s">
        <v>1350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33">
        <f t="shared" si="215"/>
        <v>0</v>
      </c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  <c r="BR475" s="191"/>
      <c r="BS475" s="191"/>
      <c r="BT475" s="191"/>
      <c r="BU475" s="191"/>
      <c r="BV475" s="191"/>
    </row>
    <row r="476" spans="1:74" s="192" customFormat="1" ht="25.5" x14ac:dyDescent="0.2">
      <c r="A476" s="208" t="s">
        <v>1351</v>
      </c>
      <c r="B476" s="209" t="s">
        <v>1352</v>
      </c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33">
        <f t="shared" si="215"/>
        <v>0</v>
      </c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  <c r="BR476" s="191"/>
      <c r="BS476" s="191"/>
      <c r="BT476" s="191"/>
      <c r="BU476" s="191"/>
      <c r="BV476" s="191"/>
    </row>
    <row r="477" spans="1:74" s="192" customFormat="1" ht="38.25" x14ac:dyDescent="0.2">
      <c r="A477" s="208" t="s">
        <v>1696</v>
      </c>
      <c r="B477" s="209" t="s">
        <v>1697</v>
      </c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33">
        <f t="shared" si="215"/>
        <v>0</v>
      </c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1"/>
      <c r="BN477" s="191"/>
      <c r="BO477" s="191"/>
      <c r="BP477" s="191"/>
      <c r="BQ477" s="191"/>
      <c r="BR477" s="191"/>
      <c r="BS477" s="191"/>
      <c r="BT477" s="191"/>
      <c r="BU477" s="191"/>
      <c r="BV477" s="191"/>
    </row>
    <row r="478" spans="1:74" s="192" customFormat="1" ht="25.5" x14ac:dyDescent="0.2">
      <c r="A478" s="208" t="s">
        <v>1698</v>
      </c>
      <c r="B478" s="209" t="s">
        <v>1699</v>
      </c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33">
        <f t="shared" si="215"/>
        <v>0</v>
      </c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</row>
    <row r="479" spans="1:74" s="192" customFormat="1" ht="25.5" x14ac:dyDescent="0.2">
      <c r="A479" s="208" t="s">
        <v>1700</v>
      </c>
      <c r="B479" s="209" t="s">
        <v>1701</v>
      </c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33">
        <f t="shared" si="215"/>
        <v>0</v>
      </c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  <c r="BR479" s="191"/>
      <c r="BS479" s="191"/>
      <c r="BT479" s="191"/>
      <c r="BU479" s="191"/>
      <c r="BV479" s="191"/>
    </row>
    <row r="480" spans="1:74" s="192" customFormat="1" ht="25.5" x14ac:dyDescent="0.2">
      <c r="A480" s="208" t="s">
        <v>1702</v>
      </c>
      <c r="B480" s="209" t="s">
        <v>1703</v>
      </c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33">
        <f t="shared" si="215"/>
        <v>0</v>
      </c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1"/>
      <c r="BP480" s="191"/>
      <c r="BQ480" s="191"/>
      <c r="BR480" s="191"/>
      <c r="BS480" s="191"/>
      <c r="BT480" s="191"/>
      <c r="BU480" s="191"/>
      <c r="BV480" s="191"/>
    </row>
    <row r="481" spans="1:74" s="192" customFormat="1" ht="25.5" x14ac:dyDescent="0.2">
      <c r="A481" s="208" t="s">
        <v>1702</v>
      </c>
      <c r="B481" s="209" t="s">
        <v>1703</v>
      </c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33">
        <f t="shared" si="215"/>
        <v>0</v>
      </c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  <c r="BR481" s="191"/>
      <c r="BS481" s="191"/>
      <c r="BT481" s="191"/>
      <c r="BU481" s="191"/>
      <c r="BV481" s="191"/>
    </row>
    <row r="482" spans="1:74" s="192" customFormat="1" ht="25.5" x14ac:dyDescent="0.2">
      <c r="A482" s="208" t="s">
        <v>1704</v>
      </c>
      <c r="B482" s="209" t="s">
        <v>1705</v>
      </c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33">
        <f t="shared" ref="O482" si="226">SUM(C482:N482)</f>
        <v>0</v>
      </c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  <c r="BR482" s="191"/>
      <c r="BS482" s="191"/>
      <c r="BT482" s="191"/>
      <c r="BU482" s="191"/>
      <c r="BV482" s="191"/>
    </row>
    <row r="483" spans="1:74" s="192" customFormat="1" ht="25.5" x14ac:dyDescent="0.2">
      <c r="A483" s="208" t="s">
        <v>1706</v>
      </c>
      <c r="B483" s="209" t="s">
        <v>1707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33">
        <f t="shared" ref="O483:O495" si="227">SUM(C483:N483)</f>
        <v>0</v>
      </c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  <c r="BR483" s="191"/>
      <c r="BS483" s="191"/>
      <c r="BT483" s="191"/>
      <c r="BU483" s="191"/>
      <c r="BV483" s="191"/>
    </row>
    <row r="484" spans="1:74" s="192" customFormat="1" ht="25.5" x14ac:dyDescent="0.2">
      <c r="A484" s="208" t="s">
        <v>1708</v>
      </c>
      <c r="B484" s="209" t="s">
        <v>1709</v>
      </c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33">
        <f t="shared" si="227"/>
        <v>0</v>
      </c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  <c r="BR484" s="191"/>
      <c r="BS484" s="191"/>
      <c r="BT484" s="191"/>
      <c r="BU484" s="191"/>
      <c r="BV484" s="191"/>
    </row>
    <row r="485" spans="1:74" s="192" customFormat="1" ht="25.5" x14ac:dyDescent="0.2">
      <c r="A485" s="208" t="s">
        <v>1710</v>
      </c>
      <c r="B485" s="209" t="s">
        <v>1711</v>
      </c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33">
        <f t="shared" si="227"/>
        <v>0</v>
      </c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V485" s="191"/>
    </row>
    <row r="486" spans="1:74" s="192" customFormat="1" ht="25.5" x14ac:dyDescent="0.2">
      <c r="A486" s="208" t="s">
        <v>2623</v>
      </c>
      <c r="B486" s="209" t="s">
        <v>2624</v>
      </c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33">
        <f t="shared" si="227"/>
        <v>0</v>
      </c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  <c r="BR486" s="191"/>
      <c r="BS486" s="191"/>
      <c r="BT486" s="191"/>
      <c r="BU486" s="191"/>
      <c r="BV486" s="191"/>
    </row>
    <row r="487" spans="1:74" s="192" customFormat="1" ht="25.5" x14ac:dyDescent="0.2">
      <c r="A487" s="208" t="s">
        <v>2625</v>
      </c>
      <c r="B487" s="209" t="s">
        <v>2626</v>
      </c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33">
        <f t="shared" si="227"/>
        <v>0</v>
      </c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  <c r="BR487" s="191"/>
      <c r="BS487" s="191"/>
      <c r="BT487" s="191"/>
      <c r="BU487" s="191"/>
      <c r="BV487" s="191"/>
    </row>
    <row r="488" spans="1:74" s="192" customFormat="1" x14ac:dyDescent="0.2">
      <c r="A488" s="208" t="s">
        <v>2627</v>
      </c>
      <c r="B488" s="209" t="s">
        <v>2628</v>
      </c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33">
        <f t="shared" si="227"/>
        <v>0</v>
      </c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  <c r="BR488" s="191"/>
      <c r="BS488" s="191"/>
      <c r="BT488" s="191"/>
      <c r="BU488" s="191"/>
      <c r="BV488" s="191"/>
    </row>
    <row r="489" spans="1:74" s="192" customFormat="1" x14ac:dyDescent="0.2">
      <c r="A489" s="208" t="s">
        <v>2629</v>
      </c>
      <c r="B489" s="209" t="s">
        <v>2630</v>
      </c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33">
        <f t="shared" si="227"/>
        <v>0</v>
      </c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</row>
    <row r="490" spans="1:74" s="192" customFormat="1" ht="25.5" x14ac:dyDescent="0.2">
      <c r="A490" s="208" t="s">
        <v>2631</v>
      </c>
      <c r="B490" s="209" t="s">
        <v>2632</v>
      </c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33">
        <f t="shared" si="227"/>
        <v>0</v>
      </c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  <c r="BR490" s="191"/>
      <c r="BS490" s="191"/>
      <c r="BT490" s="191"/>
      <c r="BU490" s="191"/>
      <c r="BV490" s="191"/>
    </row>
    <row r="491" spans="1:74" s="192" customFormat="1" ht="25.5" x14ac:dyDescent="0.2">
      <c r="A491" s="208" t="s">
        <v>2633</v>
      </c>
      <c r="B491" s="209" t="s">
        <v>2634</v>
      </c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33">
        <f t="shared" si="227"/>
        <v>0</v>
      </c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1"/>
    </row>
    <row r="492" spans="1:74" s="192" customFormat="1" ht="38.25" x14ac:dyDescent="0.2">
      <c r="A492" s="208" t="s">
        <v>2635</v>
      </c>
      <c r="B492" s="209" t="s">
        <v>2636</v>
      </c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33">
        <f t="shared" si="227"/>
        <v>0</v>
      </c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</row>
    <row r="493" spans="1:74" s="192" customFormat="1" ht="25.5" x14ac:dyDescent="0.2">
      <c r="A493" s="208" t="s">
        <v>2637</v>
      </c>
      <c r="B493" s="209" t="s">
        <v>2638</v>
      </c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33">
        <f t="shared" si="227"/>
        <v>0</v>
      </c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</row>
    <row r="494" spans="1:74" s="192" customFormat="1" ht="51" x14ac:dyDescent="0.2">
      <c r="A494" s="208" t="s">
        <v>2639</v>
      </c>
      <c r="B494" s="209" t="s">
        <v>2640</v>
      </c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33">
        <f t="shared" si="227"/>
        <v>0</v>
      </c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1"/>
    </row>
    <row r="495" spans="1:74" s="128" customFormat="1" ht="38.25" x14ac:dyDescent="0.2">
      <c r="A495" s="210" t="s">
        <v>1712</v>
      </c>
      <c r="B495" s="205" t="s">
        <v>1713</v>
      </c>
      <c r="C495" s="119">
        <f t="shared" ref="C495:N495" si="228">+C496</f>
        <v>0</v>
      </c>
      <c r="D495" s="119">
        <f t="shared" si="228"/>
        <v>0</v>
      </c>
      <c r="E495" s="119">
        <f t="shared" si="228"/>
        <v>0</v>
      </c>
      <c r="F495" s="119">
        <f t="shared" si="228"/>
        <v>0</v>
      </c>
      <c r="G495" s="119">
        <f t="shared" si="228"/>
        <v>0</v>
      </c>
      <c r="H495" s="119">
        <f t="shared" si="228"/>
        <v>0</v>
      </c>
      <c r="I495" s="119">
        <f t="shared" si="228"/>
        <v>0</v>
      </c>
      <c r="J495" s="119">
        <f t="shared" si="228"/>
        <v>0</v>
      </c>
      <c r="K495" s="119">
        <f t="shared" si="228"/>
        <v>0</v>
      </c>
      <c r="L495" s="119">
        <f t="shared" si="228"/>
        <v>0</v>
      </c>
      <c r="M495" s="119">
        <f t="shared" si="228"/>
        <v>0</v>
      </c>
      <c r="N495" s="119">
        <f t="shared" si="228"/>
        <v>0</v>
      </c>
      <c r="O495" s="133">
        <f t="shared" si="227"/>
        <v>0</v>
      </c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</row>
    <row r="496" spans="1:74" s="192" customFormat="1" ht="25.5" x14ac:dyDescent="0.2">
      <c r="A496" s="208" t="s">
        <v>1714</v>
      </c>
      <c r="B496" s="209" t="s">
        <v>1715</v>
      </c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33">
        <f t="shared" ref="O496:O567" si="229">SUM(C496:N496)</f>
        <v>0</v>
      </c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  <c r="BR496" s="191"/>
      <c r="BS496" s="191"/>
      <c r="BT496" s="191"/>
      <c r="BU496" s="191"/>
      <c r="BV496" s="191"/>
    </row>
    <row r="497" spans="1:74" s="128" customFormat="1" x14ac:dyDescent="0.2">
      <c r="A497" s="210" t="s">
        <v>1716</v>
      </c>
      <c r="B497" s="205" t="s">
        <v>1205</v>
      </c>
      <c r="C497" s="119">
        <f t="shared" ref="C497:N499" si="230">+C498</f>
        <v>0</v>
      </c>
      <c r="D497" s="119">
        <f t="shared" si="230"/>
        <v>0</v>
      </c>
      <c r="E497" s="119">
        <f t="shared" si="230"/>
        <v>0</v>
      </c>
      <c r="F497" s="119">
        <f t="shared" si="230"/>
        <v>0</v>
      </c>
      <c r="G497" s="119">
        <f t="shared" si="230"/>
        <v>0</v>
      </c>
      <c r="H497" s="119">
        <f t="shared" si="230"/>
        <v>0</v>
      </c>
      <c r="I497" s="119">
        <f t="shared" si="230"/>
        <v>0</v>
      </c>
      <c r="J497" s="119">
        <f t="shared" si="230"/>
        <v>0</v>
      </c>
      <c r="K497" s="119">
        <f t="shared" si="230"/>
        <v>0</v>
      </c>
      <c r="L497" s="119">
        <f t="shared" si="230"/>
        <v>0</v>
      </c>
      <c r="M497" s="119">
        <f t="shared" si="230"/>
        <v>0</v>
      </c>
      <c r="N497" s="119">
        <f t="shared" si="230"/>
        <v>0</v>
      </c>
      <c r="O497" s="133">
        <f t="shared" si="229"/>
        <v>0</v>
      </c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</row>
    <row r="498" spans="1:74" s="128" customFormat="1" x14ac:dyDescent="0.2">
      <c r="A498" s="210" t="s">
        <v>1717</v>
      </c>
      <c r="B498" s="205" t="s">
        <v>1718</v>
      </c>
      <c r="C498" s="119">
        <f t="shared" si="230"/>
        <v>0</v>
      </c>
      <c r="D498" s="119">
        <f t="shared" si="230"/>
        <v>0</v>
      </c>
      <c r="E498" s="119">
        <f t="shared" si="230"/>
        <v>0</v>
      </c>
      <c r="F498" s="119">
        <f t="shared" si="230"/>
        <v>0</v>
      </c>
      <c r="G498" s="119">
        <f t="shared" si="230"/>
        <v>0</v>
      </c>
      <c r="H498" s="119">
        <f t="shared" si="230"/>
        <v>0</v>
      </c>
      <c r="I498" s="119">
        <f t="shared" si="230"/>
        <v>0</v>
      </c>
      <c r="J498" s="119">
        <f t="shared" si="230"/>
        <v>0</v>
      </c>
      <c r="K498" s="119">
        <f t="shared" si="230"/>
        <v>0</v>
      </c>
      <c r="L498" s="119">
        <f t="shared" si="230"/>
        <v>0</v>
      </c>
      <c r="M498" s="119">
        <f t="shared" si="230"/>
        <v>0</v>
      </c>
      <c r="N498" s="119">
        <f t="shared" si="230"/>
        <v>0</v>
      </c>
      <c r="O498" s="133">
        <f t="shared" si="229"/>
        <v>0</v>
      </c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</row>
    <row r="499" spans="1:74" s="128" customFormat="1" x14ac:dyDescent="0.2">
      <c r="A499" s="210" t="s">
        <v>1719</v>
      </c>
      <c r="B499" s="205" t="s">
        <v>1720</v>
      </c>
      <c r="C499" s="119">
        <f t="shared" si="230"/>
        <v>0</v>
      </c>
      <c r="D499" s="119">
        <f t="shared" si="230"/>
        <v>0</v>
      </c>
      <c r="E499" s="119">
        <f t="shared" si="230"/>
        <v>0</v>
      </c>
      <c r="F499" s="119">
        <f t="shared" si="230"/>
        <v>0</v>
      </c>
      <c r="G499" s="119">
        <f t="shared" si="230"/>
        <v>0</v>
      </c>
      <c r="H499" s="119">
        <f t="shared" si="230"/>
        <v>0</v>
      </c>
      <c r="I499" s="119">
        <f t="shared" si="230"/>
        <v>0</v>
      </c>
      <c r="J499" s="119">
        <f t="shared" si="230"/>
        <v>0</v>
      </c>
      <c r="K499" s="119">
        <f t="shared" si="230"/>
        <v>0</v>
      </c>
      <c r="L499" s="119">
        <f t="shared" si="230"/>
        <v>0</v>
      </c>
      <c r="M499" s="119">
        <f t="shared" si="230"/>
        <v>0</v>
      </c>
      <c r="N499" s="119">
        <f t="shared" si="230"/>
        <v>0</v>
      </c>
      <c r="O499" s="133">
        <f t="shared" si="229"/>
        <v>0</v>
      </c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</row>
    <row r="500" spans="1:74" s="192" customFormat="1" x14ac:dyDescent="0.2">
      <c r="A500" s="208" t="s">
        <v>1721</v>
      </c>
      <c r="B500" s="209" t="s">
        <v>1722</v>
      </c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33">
        <f t="shared" si="229"/>
        <v>0</v>
      </c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</row>
    <row r="501" spans="1:74" s="129" customFormat="1" ht="15" x14ac:dyDescent="0.25">
      <c r="A501" s="221" t="s">
        <v>799</v>
      </c>
      <c r="B501" s="141" t="s">
        <v>174</v>
      </c>
      <c r="C501" s="48">
        <f t="shared" ref="C501:N502" si="231">+C502</f>
        <v>0</v>
      </c>
      <c r="D501" s="48">
        <f t="shared" si="231"/>
        <v>177017436658.04004</v>
      </c>
      <c r="E501" s="48">
        <f t="shared" si="231"/>
        <v>0</v>
      </c>
      <c r="F501" s="48">
        <f t="shared" si="231"/>
        <v>180427438747.40002</v>
      </c>
      <c r="G501" s="48">
        <f t="shared" si="231"/>
        <v>11691482332.09</v>
      </c>
      <c r="H501" s="48">
        <f t="shared" si="231"/>
        <v>0</v>
      </c>
      <c r="I501" s="48">
        <f t="shared" si="231"/>
        <v>2397930117.52</v>
      </c>
      <c r="J501" s="48">
        <f t="shared" si="231"/>
        <v>249848484.09</v>
      </c>
      <c r="K501" s="48">
        <f t="shared" si="231"/>
        <v>0</v>
      </c>
      <c r="L501" s="48">
        <f t="shared" si="231"/>
        <v>0</v>
      </c>
      <c r="M501" s="48">
        <f t="shared" si="231"/>
        <v>0</v>
      </c>
      <c r="N501" s="48">
        <f t="shared" si="231"/>
        <v>0</v>
      </c>
      <c r="O501" s="133">
        <f t="shared" si="229"/>
        <v>371784136339.14014</v>
      </c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</row>
    <row r="502" spans="1:74" s="128" customFormat="1" x14ac:dyDescent="0.2">
      <c r="A502" s="210" t="s">
        <v>352</v>
      </c>
      <c r="B502" s="205" t="s">
        <v>175</v>
      </c>
      <c r="C502" s="119">
        <f t="shared" si="231"/>
        <v>0</v>
      </c>
      <c r="D502" s="119">
        <f t="shared" si="231"/>
        <v>177017436658.04004</v>
      </c>
      <c r="E502" s="119">
        <f t="shared" si="231"/>
        <v>0</v>
      </c>
      <c r="F502" s="119">
        <f t="shared" si="231"/>
        <v>180427438747.40002</v>
      </c>
      <c r="G502" s="119">
        <f t="shared" si="231"/>
        <v>11691482332.09</v>
      </c>
      <c r="H502" s="119">
        <f t="shared" si="231"/>
        <v>0</v>
      </c>
      <c r="I502" s="119">
        <f t="shared" si="231"/>
        <v>2397930117.52</v>
      </c>
      <c r="J502" s="119">
        <f t="shared" si="231"/>
        <v>249848484.09</v>
      </c>
      <c r="K502" s="119">
        <f t="shared" si="231"/>
        <v>0</v>
      </c>
      <c r="L502" s="119">
        <f t="shared" si="231"/>
        <v>0</v>
      </c>
      <c r="M502" s="119">
        <f t="shared" si="231"/>
        <v>0</v>
      </c>
      <c r="N502" s="119">
        <f t="shared" si="231"/>
        <v>0</v>
      </c>
      <c r="O502" s="133">
        <f t="shared" si="229"/>
        <v>371784136339.14014</v>
      </c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</row>
    <row r="503" spans="1:74" s="128" customFormat="1" ht="25.5" x14ac:dyDescent="0.2">
      <c r="A503" s="210" t="s">
        <v>353</v>
      </c>
      <c r="B503" s="205" t="s">
        <v>354</v>
      </c>
      <c r="C503" s="119">
        <f t="shared" ref="C503:N503" si="232">+C504+C517</f>
        <v>0</v>
      </c>
      <c r="D503" s="119">
        <f t="shared" si="232"/>
        <v>177017436658.04004</v>
      </c>
      <c r="E503" s="119">
        <f t="shared" si="232"/>
        <v>0</v>
      </c>
      <c r="F503" s="119">
        <f t="shared" si="232"/>
        <v>180427438747.40002</v>
      </c>
      <c r="G503" s="119">
        <f t="shared" si="232"/>
        <v>11691482332.09</v>
      </c>
      <c r="H503" s="119">
        <f t="shared" si="232"/>
        <v>0</v>
      </c>
      <c r="I503" s="119">
        <f t="shared" si="232"/>
        <v>2397930117.52</v>
      </c>
      <c r="J503" s="119">
        <f t="shared" si="232"/>
        <v>249848484.09</v>
      </c>
      <c r="K503" s="119">
        <f t="shared" si="232"/>
        <v>0</v>
      </c>
      <c r="L503" s="119">
        <f t="shared" si="232"/>
        <v>0</v>
      </c>
      <c r="M503" s="119">
        <f t="shared" si="232"/>
        <v>0</v>
      </c>
      <c r="N503" s="119">
        <f t="shared" si="232"/>
        <v>0</v>
      </c>
      <c r="O503" s="133">
        <f t="shared" si="229"/>
        <v>371784136339.14014</v>
      </c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</row>
    <row r="504" spans="1:74" s="128" customFormat="1" x14ac:dyDescent="0.2">
      <c r="A504" s="210" t="s">
        <v>800</v>
      </c>
      <c r="B504" s="205" t="s">
        <v>801</v>
      </c>
      <c r="C504" s="119">
        <f t="shared" ref="C504:N504" si="233">+C505</f>
        <v>0</v>
      </c>
      <c r="D504" s="119">
        <f t="shared" si="233"/>
        <v>10575710910.67</v>
      </c>
      <c r="E504" s="119">
        <f t="shared" si="233"/>
        <v>0</v>
      </c>
      <c r="F504" s="119">
        <f t="shared" si="233"/>
        <v>42008209004.830002</v>
      </c>
      <c r="G504" s="119">
        <f t="shared" si="233"/>
        <v>0</v>
      </c>
      <c r="H504" s="119">
        <f t="shared" si="233"/>
        <v>0</v>
      </c>
      <c r="I504" s="119">
        <f t="shared" si="233"/>
        <v>147669736.18000001</v>
      </c>
      <c r="J504" s="119">
        <f t="shared" si="233"/>
        <v>249848484.09</v>
      </c>
      <c r="K504" s="119">
        <f t="shared" si="233"/>
        <v>0</v>
      </c>
      <c r="L504" s="119">
        <f t="shared" si="233"/>
        <v>0</v>
      </c>
      <c r="M504" s="119">
        <f t="shared" si="233"/>
        <v>0</v>
      </c>
      <c r="N504" s="119">
        <f t="shared" si="233"/>
        <v>0</v>
      </c>
      <c r="O504" s="133">
        <f t="shared" si="229"/>
        <v>52981438135.769997</v>
      </c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</row>
    <row r="505" spans="1:74" s="128" customFormat="1" ht="51" x14ac:dyDescent="0.2">
      <c r="A505" s="210" t="s">
        <v>802</v>
      </c>
      <c r="B505" s="205" t="s">
        <v>803</v>
      </c>
      <c r="C505" s="119">
        <f>SUM(C506:C516)</f>
        <v>0</v>
      </c>
      <c r="D505" s="119">
        <f t="shared" ref="D505:N505" si="234">SUM(D506:D516)</f>
        <v>10575710910.67</v>
      </c>
      <c r="E505" s="119">
        <f t="shared" si="234"/>
        <v>0</v>
      </c>
      <c r="F505" s="119">
        <f t="shared" si="234"/>
        <v>42008209004.830002</v>
      </c>
      <c r="G505" s="119">
        <f t="shared" si="234"/>
        <v>0</v>
      </c>
      <c r="H505" s="119">
        <f t="shared" si="234"/>
        <v>0</v>
      </c>
      <c r="I505" s="119">
        <f t="shared" si="234"/>
        <v>147669736.18000001</v>
      </c>
      <c r="J505" s="119">
        <f t="shared" si="234"/>
        <v>249848484.09</v>
      </c>
      <c r="K505" s="119">
        <f t="shared" si="234"/>
        <v>0</v>
      </c>
      <c r="L505" s="119">
        <f t="shared" si="234"/>
        <v>0</v>
      </c>
      <c r="M505" s="119">
        <f t="shared" si="234"/>
        <v>0</v>
      </c>
      <c r="N505" s="119">
        <f t="shared" si="234"/>
        <v>0</v>
      </c>
      <c r="O505" s="133">
        <f t="shared" si="229"/>
        <v>52981438135.769997</v>
      </c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</row>
    <row r="506" spans="1:74" s="192" customFormat="1" ht="14.25" x14ac:dyDescent="0.2">
      <c r="A506" s="208" t="s">
        <v>1456</v>
      </c>
      <c r="B506" s="209" t="s">
        <v>930</v>
      </c>
      <c r="C506" s="120"/>
      <c r="D506" s="149">
        <v>45109240.380000003</v>
      </c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33">
        <f t="shared" si="229"/>
        <v>45109240.380000003</v>
      </c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</row>
    <row r="507" spans="1:74" s="192" customFormat="1" ht="14.25" x14ac:dyDescent="0.2">
      <c r="A507" s="208" t="s">
        <v>1456</v>
      </c>
      <c r="B507" s="209" t="s">
        <v>930</v>
      </c>
      <c r="C507" s="120"/>
      <c r="D507" s="149">
        <v>49708258.090000004</v>
      </c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33">
        <f t="shared" si="229"/>
        <v>49708258.090000004</v>
      </c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</row>
    <row r="508" spans="1:74" s="192" customFormat="1" ht="14.25" x14ac:dyDescent="0.2">
      <c r="A508" s="208" t="s">
        <v>1456</v>
      </c>
      <c r="B508" s="209" t="s">
        <v>930</v>
      </c>
      <c r="C508" s="120"/>
      <c r="D508" s="149"/>
      <c r="E508" s="120"/>
      <c r="F508" s="120">
        <v>830627844.66999996</v>
      </c>
      <c r="G508" s="120"/>
      <c r="H508" s="120"/>
      <c r="I508" s="120"/>
      <c r="J508" s="120"/>
      <c r="K508" s="120"/>
      <c r="L508" s="120"/>
      <c r="M508" s="120"/>
      <c r="N508" s="120"/>
      <c r="O508" s="133">
        <f t="shared" si="229"/>
        <v>830627844.66999996</v>
      </c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1"/>
      <c r="BN508" s="191"/>
      <c r="BO508" s="191"/>
      <c r="BP508" s="191"/>
      <c r="BQ508" s="191"/>
      <c r="BR508" s="191"/>
      <c r="BS508" s="191"/>
      <c r="BT508" s="191"/>
      <c r="BU508" s="191"/>
      <c r="BV508" s="191"/>
    </row>
    <row r="509" spans="1:74" s="192" customFormat="1" ht="14.25" x14ac:dyDescent="0.2">
      <c r="A509" s="208" t="s">
        <v>1456</v>
      </c>
      <c r="B509" s="209" t="s">
        <v>930</v>
      </c>
      <c r="C509" s="120"/>
      <c r="D509" s="149"/>
      <c r="E509" s="120"/>
      <c r="F509" s="120"/>
      <c r="G509" s="120"/>
      <c r="H509" s="120"/>
      <c r="I509" s="120">
        <v>93660.82</v>
      </c>
      <c r="J509" s="120"/>
      <c r="K509" s="120"/>
      <c r="L509" s="120"/>
      <c r="M509" s="120"/>
      <c r="N509" s="120"/>
      <c r="O509" s="133">
        <f t="shared" si="229"/>
        <v>93660.82</v>
      </c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1"/>
    </row>
    <row r="510" spans="1:74" s="192" customFormat="1" ht="14.25" x14ac:dyDescent="0.2">
      <c r="A510" s="208" t="s">
        <v>1457</v>
      </c>
      <c r="B510" s="209" t="s">
        <v>1458</v>
      </c>
      <c r="C510" s="120"/>
      <c r="D510" s="149">
        <v>64310613</v>
      </c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33">
        <f t="shared" si="229"/>
        <v>64310613</v>
      </c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1"/>
    </row>
    <row r="511" spans="1:74" s="192" customFormat="1" ht="14.25" x14ac:dyDescent="0.2">
      <c r="A511" s="208" t="s">
        <v>804</v>
      </c>
      <c r="B511" s="209" t="s">
        <v>805</v>
      </c>
      <c r="C511" s="120"/>
      <c r="D511" s="149">
        <v>0</v>
      </c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33">
        <f t="shared" si="229"/>
        <v>0</v>
      </c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  <c r="BR511" s="191"/>
      <c r="BS511" s="191"/>
      <c r="BT511" s="191"/>
      <c r="BU511" s="191"/>
      <c r="BV511" s="191"/>
    </row>
    <row r="512" spans="1:74" s="192" customFormat="1" ht="14.25" x14ac:dyDescent="0.2">
      <c r="A512" s="208" t="s">
        <v>804</v>
      </c>
      <c r="B512" s="209" t="s">
        <v>805</v>
      </c>
      <c r="C512" s="120"/>
      <c r="D512" s="149">
        <v>3795663839.5</v>
      </c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33">
        <f t="shared" si="229"/>
        <v>3795663839.5</v>
      </c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  <c r="BR512" s="191"/>
      <c r="BS512" s="191"/>
      <c r="BT512" s="191"/>
      <c r="BU512" s="191"/>
      <c r="BV512" s="191"/>
    </row>
    <row r="513" spans="1:74" s="192" customFormat="1" ht="14.25" x14ac:dyDescent="0.2">
      <c r="A513" s="208" t="s">
        <v>804</v>
      </c>
      <c r="B513" s="209" t="s">
        <v>805</v>
      </c>
      <c r="C513" s="120"/>
      <c r="D513" s="149">
        <v>6620918959.6999998</v>
      </c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33">
        <f t="shared" si="229"/>
        <v>6620918959.6999998</v>
      </c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  <c r="BR513" s="191"/>
      <c r="BS513" s="191"/>
      <c r="BT513" s="191"/>
      <c r="BU513" s="191"/>
      <c r="BV513" s="191"/>
    </row>
    <row r="514" spans="1:74" s="192" customFormat="1" ht="14.25" x14ac:dyDescent="0.2">
      <c r="A514" s="208" t="s">
        <v>804</v>
      </c>
      <c r="B514" s="209" t="s">
        <v>805</v>
      </c>
      <c r="C514" s="120"/>
      <c r="D514" s="149"/>
      <c r="E514" s="120"/>
      <c r="F514" s="120">
        <v>41177581160.160004</v>
      </c>
      <c r="G514" s="120"/>
      <c r="H514" s="120"/>
      <c r="I514" s="120"/>
      <c r="J514" s="120"/>
      <c r="K514" s="120"/>
      <c r="L514" s="120"/>
      <c r="M514" s="120"/>
      <c r="N514" s="120"/>
      <c r="O514" s="133">
        <f t="shared" si="229"/>
        <v>41177581160.160004</v>
      </c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  <c r="BR514" s="191"/>
      <c r="BS514" s="191"/>
      <c r="BT514" s="191"/>
      <c r="BU514" s="191"/>
      <c r="BV514" s="191"/>
    </row>
    <row r="515" spans="1:74" s="192" customFormat="1" ht="14.25" x14ac:dyDescent="0.2">
      <c r="A515" s="208" t="s">
        <v>804</v>
      </c>
      <c r="B515" s="209" t="s">
        <v>805</v>
      </c>
      <c r="C515" s="120"/>
      <c r="D515" s="149"/>
      <c r="E515" s="120"/>
      <c r="F515" s="120"/>
      <c r="G515" s="120"/>
      <c r="H515" s="120"/>
      <c r="I515" s="120">
        <v>147576075.36000001</v>
      </c>
      <c r="J515" s="120"/>
      <c r="K515" s="120"/>
      <c r="L515" s="120"/>
      <c r="M515" s="120"/>
      <c r="N515" s="120"/>
      <c r="O515" s="133">
        <f t="shared" si="229"/>
        <v>147576075.36000001</v>
      </c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  <c r="BR515" s="191"/>
      <c r="BS515" s="191"/>
      <c r="BT515" s="191"/>
      <c r="BU515" s="191"/>
      <c r="BV515" s="191"/>
    </row>
    <row r="516" spans="1:74" s="192" customFormat="1" ht="14.25" x14ac:dyDescent="0.2">
      <c r="A516" s="208" t="s">
        <v>804</v>
      </c>
      <c r="B516" s="209" t="s">
        <v>805</v>
      </c>
      <c r="C516" s="120"/>
      <c r="D516" s="149"/>
      <c r="E516" s="120"/>
      <c r="F516" s="120"/>
      <c r="G516" s="120"/>
      <c r="H516" s="120"/>
      <c r="I516" s="120"/>
      <c r="J516" s="120">
        <v>249848484.09</v>
      </c>
      <c r="K516" s="120"/>
      <c r="L516" s="120"/>
      <c r="M516" s="120"/>
      <c r="N516" s="120"/>
      <c r="O516" s="133">
        <f t="shared" si="229"/>
        <v>249848484.09</v>
      </c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  <c r="BE516" s="191"/>
      <c r="BF516" s="191"/>
      <c r="BG516" s="191"/>
      <c r="BH516" s="191"/>
      <c r="BI516" s="191"/>
      <c r="BJ516" s="191"/>
      <c r="BK516" s="191"/>
      <c r="BL516" s="191"/>
      <c r="BM516" s="191"/>
      <c r="BN516" s="191"/>
      <c r="BO516" s="191"/>
      <c r="BP516" s="191"/>
      <c r="BQ516" s="191"/>
      <c r="BR516" s="191"/>
      <c r="BS516" s="191"/>
      <c r="BT516" s="191"/>
      <c r="BU516" s="191"/>
      <c r="BV516" s="191"/>
    </row>
    <row r="517" spans="1:74" s="128" customFormat="1" ht="25.5" x14ac:dyDescent="0.2">
      <c r="A517" s="210" t="s">
        <v>931</v>
      </c>
      <c r="B517" s="205" t="s">
        <v>354</v>
      </c>
      <c r="C517" s="119">
        <f t="shared" ref="C517:N517" si="235">+C518+C527+C525</f>
        <v>0</v>
      </c>
      <c r="D517" s="119">
        <f t="shared" si="235"/>
        <v>166441725747.37003</v>
      </c>
      <c r="E517" s="119">
        <f t="shared" si="235"/>
        <v>0</v>
      </c>
      <c r="F517" s="119">
        <f t="shared" si="235"/>
        <v>138419229742.57001</v>
      </c>
      <c r="G517" s="119">
        <f t="shared" si="235"/>
        <v>11691482332.09</v>
      </c>
      <c r="H517" s="119">
        <f t="shared" si="235"/>
        <v>0</v>
      </c>
      <c r="I517" s="119">
        <f t="shared" si="235"/>
        <v>2250260381.3400002</v>
      </c>
      <c r="J517" s="119">
        <f t="shared" si="235"/>
        <v>0</v>
      </c>
      <c r="K517" s="119">
        <f t="shared" si="235"/>
        <v>0</v>
      </c>
      <c r="L517" s="119">
        <f t="shared" si="235"/>
        <v>0</v>
      </c>
      <c r="M517" s="119">
        <f t="shared" si="235"/>
        <v>0</v>
      </c>
      <c r="N517" s="119">
        <f t="shared" si="235"/>
        <v>0</v>
      </c>
      <c r="O517" s="133">
        <f t="shared" si="229"/>
        <v>318802698203.37012</v>
      </c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</row>
    <row r="518" spans="1:74" s="128" customFormat="1" ht="25.5" x14ac:dyDescent="0.2">
      <c r="A518" s="210" t="s">
        <v>932</v>
      </c>
      <c r="B518" s="205" t="s">
        <v>1459</v>
      </c>
      <c r="C518" s="119">
        <f t="shared" ref="C518:N518" si="236">+C519</f>
        <v>0</v>
      </c>
      <c r="D518" s="119">
        <f t="shared" si="236"/>
        <v>272720793.64999998</v>
      </c>
      <c r="E518" s="119">
        <f t="shared" si="236"/>
        <v>0</v>
      </c>
      <c r="F518" s="119">
        <f t="shared" si="236"/>
        <v>1667911649.52</v>
      </c>
      <c r="G518" s="119">
        <f t="shared" si="236"/>
        <v>0</v>
      </c>
      <c r="H518" s="119">
        <f t="shared" si="236"/>
        <v>0</v>
      </c>
      <c r="I518" s="119">
        <f t="shared" si="236"/>
        <v>87134.59</v>
      </c>
      <c r="J518" s="119">
        <f t="shared" si="236"/>
        <v>0</v>
      </c>
      <c r="K518" s="119">
        <f t="shared" si="236"/>
        <v>0</v>
      </c>
      <c r="L518" s="119">
        <f t="shared" si="236"/>
        <v>0</v>
      </c>
      <c r="M518" s="119">
        <f t="shared" si="236"/>
        <v>0</v>
      </c>
      <c r="N518" s="119">
        <f t="shared" si="236"/>
        <v>0</v>
      </c>
      <c r="O518" s="133">
        <f t="shared" si="229"/>
        <v>1940719577.76</v>
      </c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</row>
    <row r="519" spans="1:74" s="128" customFormat="1" ht="25.5" x14ac:dyDescent="0.2">
      <c r="A519" s="210" t="s">
        <v>933</v>
      </c>
      <c r="B519" s="205" t="s">
        <v>1460</v>
      </c>
      <c r="C519" s="119">
        <f>SUM(C520:C524)</f>
        <v>0</v>
      </c>
      <c r="D519" s="119">
        <f t="shared" ref="D519:N519" si="237">SUM(D520:D524)</f>
        <v>272720793.64999998</v>
      </c>
      <c r="E519" s="119">
        <f t="shared" si="237"/>
        <v>0</v>
      </c>
      <c r="F519" s="119">
        <f t="shared" si="237"/>
        <v>1667911649.52</v>
      </c>
      <c r="G519" s="119">
        <f t="shared" si="237"/>
        <v>0</v>
      </c>
      <c r="H519" s="119">
        <f t="shared" si="237"/>
        <v>0</v>
      </c>
      <c r="I519" s="119">
        <f t="shared" si="237"/>
        <v>87134.59</v>
      </c>
      <c r="J519" s="119">
        <f t="shared" si="237"/>
        <v>0</v>
      </c>
      <c r="K519" s="119">
        <f t="shared" si="237"/>
        <v>0</v>
      </c>
      <c r="L519" s="119">
        <f t="shared" si="237"/>
        <v>0</v>
      </c>
      <c r="M519" s="119">
        <f t="shared" si="237"/>
        <v>0</v>
      </c>
      <c r="N519" s="119">
        <f t="shared" si="237"/>
        <v>0</v>
      </c>
      <c r="O519" s="133">
        <f t="shared" si="229"/>
        <v>1940719577.76</v>
      </c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</row>
    <row r="520" spans="1:74" s="192" customFormat="1" ht="25.5" x14ac:dyDescent="0.2">
      <c r="A520" s="208" t="s">
        <v>1461</v>
      </c>
      <c r="B520" s="209" t="s">
        <v>1462</v>
      </c>
      <c r="C520" s="120"/>
      <c r="D520" s="46">
        <v>128706124.63</v>
      </c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33">
        <f t="shared" si="229"/>
        <v>128706124.63</v>
      </c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1"/>
      <c r="BT520" s="191"/>
      <c r="BU520" s="191"/>
      <c r="BV520" s="191"/>
    </row>
    <row r="521" spans="1:74" s="192" customFormat="1" ht="25.5" x14ac:dyDescent="0.2">
      <c r="A521" s="208" t="s">
        <v>1461</v>
      </c>
      <c r="B521" s="209" t="s">
        <v>1462</v>
      </c>
      <c r="C521" s="120"/>
      <c r="D521" s="46">
        <v>144014669.02000001</v>
      </c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33">
        <f t="shared" si="229"/>
        <v>144014669.02000001</v>
      </c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  <c r="BR521" s="191"/>
      <c r="BS521" s="191"/>
      <c r="BT521" s="191"/>
      <c r="BU521" s="191"/>
      <c r="BV521" s="191"/>
    </row>
    <row r="522" spans="1:74" s="192" customFormat="1" ht="25.5" x14ac:dyDescent="0.2">
      <c r="A522" s="208" t="s">
        <v>1461</v>
      </c>
      <c r="B522" s="209" t="s">
        <v>1462</v>
      </c>
      <c r="C522" s="120"/>
      <c r="D522" s="46"/>
      <c r="E522" s="120"/>
      <c r="F522" s="120">
        <v>1667911649.52</v>
      </c>
      <c r="G522" s="120"/>
      <c r="H522" s="120"/>
      <c r="I522" s="120"/>
      <c r="J522" s="120"/>
      <c r="K522" s="120"/>
      <c r="L522" s="120"/>
      <c r="M522" s="120"/>
      <c r="N522" s="120"/>
      <c r="O522" s="133">
        <f t="shared" si="229"/>
        <v>1667911649.52</v>
      </c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  <c r="BQ522" s="191"/>
      <c r="BR522" s="191"/>
      <c r="BS522" s="191"/>
      <c r="BT522" s="191"/>
      <c r="BU522" s="191"/>
      <c r="BV522" s="191"/>
    </row>
    <row r="523" spans="1:74" s="192" customFormat="1" ht="25.5" x14ac:dyDescent="0.2">
      <c r="A523" s="208" t="s">
        <v>1461</v>
      </c>
      <c r="B523" s="209" t="s">
        <v>1462</v>
      </c>
      <c r="C523" s="120"/>
      <c r="D523" s="46"/>
      <c r="E523" s="120"/>
      <c r="F523" s="120"/>
      <c r="G523" s="120"/>
      <c r="H523" s="120"/>
      <c r="I523" s="120">
        <v>87134.59</v>
      </c>
      <c r="J523" s="120"/>
      <c r="K523" s="120"/>
      <c r="L523" s="120"/>
      <c r="M523" s="120"/>
      <c r="N523" s="120"/>
      <c r="O523" s="133">
        <f t="shared" si="229"/>
        <v>87134.59</v>
      </c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  <c r="BR523" s="191"/>
      <c r="BS523" s="191"/>
      <c r="BT523" s="191"/>
      <c r="BU523" s="191"/>
      <c r="BV523" s="191"/>
    </row>
    <row r="524" spans="1:74" s="192" customFormat="1" ht="25.5" x14ac:dyDescent="0.2">
      <c r="A524" s="208" t="s">
        <v>2341</v>
      </c>
      <c r="B524" s="209" t="s">
        <v>2342</v>
      </c>
      <c r="C524" s="120"/>
      <c r="D524" s="46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33">
        <f t="shared" si="229"/>
        <v>0</v>
      </c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</row>
    <row r="525" spans="1:74" s="128" customFormat="1" ht="38.25" x14ac:dyDescent="0.2">
      <c r="A525" s="375" t="s">
        <v>1991</v>
      </c>
      <c r="B525" s="205" t="s">
        <v>1992</v>
      </c>
      <c r="C525" s="119">
        <f>+C526</f>
        <v>0</v>
      </c>
      <c r="D525" s="119">
        <f t="shared" ref="D525:N525" si="238">+D526</f>
        <v>0</v>
      </c>
      <c r="E525" s="119">
        <f t="shared" si="238"/>
        <v>0</v>
      </c>
      <c r="F525" s="119">
        <f>+F526</f>
        <v>1841238739.6500001</v>
      </c>
      <c r="G525" s="119">
        <f t="shared" si="238"/>
        <v>0</v>
      </c>
      <c r="H525" s="119">
        <f t="shared" si="238"/>
        <v>0</v>
      </c>
      <c r="I525" s="119">
        <f t="shared" si="238"/>
        <v>0</v>
      </c>
      <c r="J525" s="119">
        <f t="shared" si="238"/>
        <v>0</v>
      </c>
      <c r="K525" s="119">
        <f t="shared" si="238"/>
        <v>0</v>
      </c>
      <c r="L525" s="119">
        <f t="shared" si="238"/>
        <v>0</v>
      </c>
      <c r="M525" s="119">
        <f t="shared" si="238"/>
        <v>0</v>
      </c>
      <c r="N525" s="119">
        <f t="shared" si="238"/>
        <v>0</v>
      </c>
      <c r="O525" s="133">
        <f t="shared" si="229"/>
        <v>1841238739.6500001</v>
      </c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</row>
    <row r="526" spans="1:74" s="192" customFormat="1" ht="14.25" x14ac:dyDescent="0.2">
      <c r="A526" s="208" t="s">
        <v>1993</v>
      </c>
      <c r="B526" s="209" t="s">
        <v>1994</v>
      </c>
      <c r="C526" s="120"/>
      <c r="D526" s="46"/>
      <c r="E526" s="120"/>
      <c r="F526" s="120">
        <v>1841238739.6500001</v>
      </c>
      <c r="G526" s="120"/>
      <c r="H526" s="120"/>
      <c r="I526" s="120"/>
      <c r="J526" s="120"/>
      <c r="K526" s="120"/>
      <c r="L526" s="120"/>
      <c r="M526" s="120"/>
      <c r="N526" s="120"/>
      <c r="O526" s="133">
        <f t="shared" si="229"/>
        <v>1841238739.6500001</v>
      </c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  <c r="BR526" s="191"/>
      <c r="BS526" s="191"/>
      <c r="BT526" s="191"/>
      <c r="BU526" s="191"/>
      <c r="BV526" s="191"/>
    </row>
    <row r="527" spans="1:74" s="128" customFormat="1" ht="49.5" customHeight="1" x14ac:dyDescent="0.2">
      <c r="A527" s="210" t="s">
        <v>934</v>
      </c>
      <c r="B527" s="205" t="s">
        <v>1463</v>
      </c>
      <c r="C527" s="119">
        <f t="shared" ref="C527:N527" si="239">+C528+C533+C682+C687+C690+C693+C696+C700+C708+C712+C717+C783+C820+C919+C956+C961+C964+C967+C715+C760+C763+C765+C767+C769+C771+C773+C775+C777+C780+C797+C800+C803+C807+C809+C811+C813+C815+C817</f>
        <v>0</v>
      </c>
      <c r="D527" s="119">
        <f t="shared" si="239"/>
        <v>166169004953.72003</v>
      </c>
      <c r="E527" s="119">
        <f t="shared" si="239"/>
        <v>0</v>
      </c>
      <c r="F527" s="119">
        <f t="shared" si="239"/>
        <v>134910079353.39999</v>
      </c>
      <c r="G527" s="119">
        <f t="shared" si="239"/>
        <v>11691482332.09</v>
      </c>
      <c r="H527" s="119">
        <f t="shared" si="239"/>
        <v>0</v>
      </c>
      <c r="I527" s="119">
        <f t="shared" si="239"/>
        <v>2250173246.75</v>
      </c>
      <c r="J527" s="119">
        <f t="shared" si="239"/>
        <v>0</v>
      </c>
      <c r="K527" s="119">
        <f t="shared" si="239"/>
        <v>0</v>
      </c>
      <c r="L527" s="119">
        <f t="shared" si="239"/>
        <v>0</v>
      </c>
      <c r="M527" s="119">
        <f t="shared" si="239"/>
        <v>0</v>
      </c>
      <c r="N527" s="119">
        <f t="shared" si="239"/>
        <v>0</v>
      </c>
      <c r="O527" s="133">
        <f t="shared" si="229"/>
        <v>315020739885.96002</v>
      </c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</row>
    <row r="528" spans="1:74" s="128" customFormat="1" x14ac:dyDescent="0.2">
      <c r="A528" s="210" t="s">
        <v>936</v>
      </c>
      <c r="B528" s="205" t="s">
        <v>937</v>
      </c>
      <c r="C528" s="119">
        <f>SUM(C529:C532)</f>
        <v>0</v>
      </c>
      <c r="D528" s="119">
        <f t="shared" ref="D528:L528" si="240">SUM(D529:D532)</f>
        <v>1271255509.25</v>
      </c>
      <c r="E528" s="119">
        <f t="shared" si="240"/>
        <v>0</v>
      </c>
      <c r="F528" s="119">
        <f t="shared" si="240"/>
        <v>98020455.209999993</v>
      </c>
      <c r="G528" s="119">
        <f t="shared" si="240"/>
        <v>0</v>
      </c>
      <c r="H528" s="119">
        <f t="shared" si="240"/>
        <v>0</v>
      </c>
      <c r="I528" s="119">
        <f t="shared" si="240"/>
        <v>2622812.1800000002</v>
      </c>
      <c r="J528" s="119">
        <f t="shared" si="240"/>
        <v>0</v>
      </c>
      <c r="K528" s="119">
        <f t="shared" si="240"/>
        <v>0</v>
      </c>
      <c r="L528" s="119">
        <f t="shared" si="240"/>
        <v>0</v>
      </c>
      <c r="M528" s="119">
        <f>SUM(M529:M532)</f>
        <v>0</v>
      </c>
      <c r="N528" s="119">
        <f>SUM(N529:N532)</f>
        <v>0</v>
      </c>
      <c r="O528" s="133">
        <f t="shared" si="229"/>
        <v>1371898776.6400001</v>
      </c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</row>
    <row r="529" spans="1:74" s="192" customFormat="1" ht="14.25" x14ac:dyDescent="0.2">
      <c r="A529" s="208" t="s">
        <v>938</v>
      </c>
      <c r="B529" s="209" t="s">
        <v>939</v>
      </c>
      <c r="C529" s="120"/>
      <c r="D529" s="46">
        <v>223486443.30000001</v>
      </c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33">
        <f t="shared" si="229"/>
        <v>223486443.30000001</v>
      </c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  <c r="BR529" s="191"/>
      <c r="BS529" s="191"/>
      <c r="BT529" s="191"/>
      <c r="BU529" s="191"/>
      <c r="BV529" s="191"/>
    </row>
    <row r="530" spans="1:74" s="192" customFormat="1" ht="14.25" x14ac:dyDescent="0.2">
      <c r="A530" s="208" t="s">
        <v>938</v>
      </c>
      <c r="B530" s="209" t="s">
        <v>939</v>
      </c>
      <c r="C530" s="120"/>
      <c r="D530" s="46">
        <v>1047769065.95</v>
      </c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33">
        <f t="shared" si="229"/>
        <v>1047769065.95</v>
      </c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  <c r="BR530" s="191"/>
      <c r="BS530" s="191"/>
      <c r="BT530" s="191"/>
      <c r="BU530" s="191"/>
      <c r="BV530" s="191"/>
    </row>
    <row r="531" spans="1:74" s="192" customFormat="1" ht="14.25" x14ac:dyDescent="0.2">
      <c r="A531" s="208" t="s">
        <v>938</v>
      </c>
      <c r="B531" s="209" t="s">
        <v>939</v>
      </c>
      <c r="C531" s="120"/>
      <c r="D531" s="46"/>
      <c r="E531" s="120"/>
      <c r="F531" s="120">
        <v>98020455.209999993</v>
      </c>
      <c r="G531" s="120"/>
      <c r="H531" s="120"/>
      <c r="I531" s="120"/>
      <c r="J531" s="120"/>
      <c r="K531" s="120"/>
      <c r="L531" s="120"/>
      <c r="M531" s="120"/>
      <c r="N531" s="120"/>
      <c r="O531" s="133">
        <f t="shared" si="229"/>
        <v>98020455.209999993</v>
      </c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  <c r="BR531" s="191"/>
      <c r="BS531" s="191"/>
      <c r="BT531" s="191"/>
      <c r="BU531" s="191"/>
      <c r="BV531" s="191"/>
    </row>
    <row r="532" spans="1:74" s="192" customFormat="1" ht="14.25" x14ac:dyDescent="0.2">
      <c r="A532" s="208" t="s">
        <v>938</v>
      </c>
      <c r="B532" s="209" t="s">
        <v>939</v>
      </c>
      <c r="C532" s="120"/>
      <c r="D532" s="46"/>
      <c r="E532" s="120"/>
      <c r="F532" s="120"/>
      <c r="G532" s="120"/>
      <c r="H532" s="120"/>
      <c r="I532" s="120">
        <v>2622812.1800000002</v>
      </c>
      <c r="J532" s="120"/>
      <c r="K532" s="120"/>
      <c r="L532" s="120"/>
      <c r="M532" s="120"/>
      <c r="N532" s="120"/>
      <c r="O532" s="133">
        <f t="shared" si="229"/>
        <v>2622812.1800000002</v>
      </c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  <c r="BR532" s="191"/>
      <c r="BS532" s="191"/>
      <c r="BT532" s="191"/>
      <c r="BU532" s="191"/>
      <c r="BV532" s="191"/>
    </row>
    <row r="533" spans="1:74" s="128" customFormat="1" x14ac:dyDescent="0.2">
      <c r="A533" s="210" t="s">
        <v>940</v>
      </c>
      <c r="B533" s="205" t="s">
        <v>1464</v>
      </c>
      <c r="C533" s="119">
        <f>SUM(C534:C681)</f>
        <v>0</v>
      </c>
      <c r="D533" s="119">
        <f t="shared" ref="D533:N533" si="241">SUM(D534:D681)</f>
        <v>120267261851.89001</v>
      </c>
      <c r="E533" s="119">
        <f t="shared" si="241"/>
        <v>0</v>
      </c>
      <c r="F533" s="119">
        <f>SUM(F534:F681)</f>
        <v>5638780065.21</v>
      </c>
      <c r="G533" s="119">
        <f t="shared" si="241"/>
        <v>0</v>
      </c>
      <c r="H533" s="119">
        <f t="shared" si="241"/>
        <v>0</v>
      </c>
      <c r="I533" s="119">
        <f t="shared" si="241"/>
        <v>0</v>
      </c>
      <c r="J533" s="119">
        <f t="shared" si="241"/>
        <v>0</v>
      </c>
      <c r="K533" s="119">
        <f t="shared" si="241"/>
        <v>0</v>
      </c>
      <c r="L533" s="119">
        <f t="shared" si="241"/>
        <v>0</v>
      </c>
      <c r="M533" s="119">
        <f t="shared" si="241"/>
        <v>0</v>
      </c>
      <c r="N533" s="119">
        <f t="shared" si="241"/>
        <v>0</v>
      </c>
      <c r="O533" s="133">
        <f t="shared" si="229"/>
        <v>125906041917.10002</v>
      </c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</row>
    <row r="534" spans="1:74" s="192" customFormat="1" ht="38.25" x14ac:dyDescent="0.2">
      <c r="A534" s="208" t="s">
        <v>1465</v>
      </c>
      <c r="B534" s="209" t="s">
        <v>1466</v>
      </c>
      <c r="C534" s="120"/>
      <c r="D534" s="46">
        <v>96604800.75</v>
      </c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33">
        <f t="shared" si="229"/>
        <v>96604800.75</v>
      </c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1"/>
    </row>
    <row r="535" spans="1:74" s="192" customFormat="1" ht="38.25" x14ac:dyDescent="0.2">
      <c r="A535" s="208" t="s">
        <v>1467</v>
      </c>
      <c r="B535" s="209" t="s">
        <v>1468</v>
      </c>
      <c r="C535" s="120"/>
      <c r="D535" s="46">
        <v>763238052</v>
      </c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33">
        <f t="shared" si="229"/>
        <v>763238052</v>
      </c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  <c r="BR535" s="191"/>
      <c r="BS535" s="191"/>
      <c r="BT535" s="191"/>
      <c r="BU535" s="191"/>
      <c r="BV535" s="191"/>
    </row>
    <row r="536" spans="1:74" s="192" customFormat="1" ht="25.5" x14ac:dyDescent="0.2">
      <c r="A536" s="208" t="s">
        <v>1469</v>
      </c>
      <c r="B536" s="209" t="s">
        <v>1470</v>
      </c>
      <c r="C536" s="120"/>
      <c r="D536" s="46">
        <v>1986110657</v>
      </c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33">
        <f t="shared" si="229"/>
        <v>1986110657</v>
      </c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  <c r="BR536" s="191"/>
      <c r="BS536" s="191"/>
      <c r="BT536" s="191"/>
      <c r="BU536" s="191"/>
      <c r="BV536" s="191"/>
    </row>
    <row r="537" spans="1:74" s="192" customFormat="1" ht="25.5" x14ac:dyDescent="0.2">
      <c r="A537" s="208" t="s">
        <v>1471</v>
      </c>
      <c r="B537" s="209" t="s">
        <v>1472</v>
      </c>
      <c r="C537" s="120"/>
      <c r="D537" s="46">
        <v>3000000000</v>
      </c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33">
        <f t="shared" si="229"/>
        <v>3000000000</v>
      </c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  <c r="BR537" s="191"/>
      <c r="BS537" s="191"/>
      <c r="BT537" s="191"/>
      <c r="BU537" s="191"/>
      <c r="BV537" s="191"/>
    </row>
    <row r="538" spans="1:74" s="192" customFormat="1" ht="25.5" x14ac:dyDescent="0.2">
      <c r="A538" s="208" t="s">
        <v>1473</v>
      </c>
      <c r="B538" s="209" t="s">
        <v>1474</v>
      </c>
      <c r="C538" s="120"/>
      <c r="D538" s="46">
        <v>340000000</v>
      </c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33">
        <f t="shared" si="229"/>
        <v>340000000</v>
      </c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</row>
    <row r="539" spans="1:74" s="192" customFormat="1" ht="25.5" x14ac:dyDescent="0.2">
      <c r="A539" s="208" t="s">
        <v>1475</v>
      </c>
      <c r="B539" s="209" t="s">
        <v>1476</v>
      </c>
      <c r="C539" s="120"/>
      <c r="D539" s="46">
        <v>34486125.539999999</v>
      </c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33">
        <f t="shared" si="229"/>
        <v>34486125.539999999</v>
      </c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  <c r="BR539" s="191"/>
      <c r="BS539" s="191"/>
      <c r="BT539" s="191"/>
      <c r="BU539" s="191"/>
      <c r="BV539" s="191"/>
    </row>
    <row r="540" spans="1:74" s="192" customFormat="1" ht="25.5" x14ac:dyDescent="0.2">
      <c r="A540" s="208" t="s">
        <v>1477</v>
      </c>
      <c r="B540" s="209" t="s">
        <v>1478</v>
      </c>
      <c r="C540" s="120"/>
      <c r="D540" s="46">
        <v>94840502.569999993</v>
      </c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33">
        <f t="shared" si="229"/>
        <v>94840502.569999993</v>
      </c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1"/>
    </row>
    <row r="541" spans="1:74" s="192" customFormat="1" ht="25.5" x14ac:dyDescent="0.2">
      <c r="A541" s="208" t="s">
        <v>1479</v>
      </c>
      <c r="B541" s="209" t="s">
        <v>1480</v>
      </c>
      <c r="C541" s="120"/>
      <c r="D541" s="46">
        <v>34486125.539999999</v>
      </c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33">
        <f t="shared" si="229"/>
        <v>34486125.539999999</v>
      </c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  <c r="BR541" s="191"/>
      <c r="BS541" s="191"/>
      <c r="BT541" s="191"/>
      <c r="BU541" s="191"/>
      <c r="BV541" s="191"/>
    </row>
    <row r="542" spans="1:74" s="192" customFormat="1" ht="25.5" x14ac:dyDescent="0.2">
      <c r="A542" s="208" t="s">
        <v>1481</v>
      </c>
      <c r="B542" s="209" t="s">
        <v>1482</v>
      </c>
      <c r="C542" s="120"/>
      <c r="D542" s="46">
        <v>24140287.890000001</v>
      </c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33">
        <f t="shared" si="229"/>
        <v>24140287.890000001</v>
      </c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  <c r="BR542" s="191"/>
      <c r="BS542" s="191"/>
      <c r="BT542" s="191"/>
      <c r="BU542" s="191"/>
      <c r="BV542" s="191"/>
    </row>
    <row r="543" spans="1:74" s="192" customFormat="1" ht="25.5" x14ac:dyDescent="0.2">
      <c r="A543" s="208" t="s">
        <v>1483</v>
      </c>
      <c r="B543" s="209" t="s">
        <v>1484</v>
      </c>
      <c r="C543" s="120"/>
      <c r="D543" s="46">
        <v>24140287.890000001</v>
      </c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33">
        <f t="shared" si="229"/>
        <v>24140287.890000001</v>
      </c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  <c r="BR543" s="191"/>
      <c r="BS543" s="191"/>
      <c r="BT543" s="191"/>
      <c r="BU543" s="191"/>
      <c r="BV543" s="191"/>
    </row>
    <row r="544" spans="1:74" s="192" customFormat="1" ht="38.25" x14ac:dyDescent="0.2">
      <c r="A544" s="208" t="s">
        <v>1485</v>
      </c>
      <c r="B544" s="209" t="s">
        <v>1486</v>
      </c>
      <c r="C544" s="120"/>
      <c r="D544" s="46">
        <v>3105000000</v>
      </c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33">
        <f t="shared" si="229"/>
        <v>3105000000</v>
      </c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1"/>
    </row>
    <row r="545" spans="1:74" s="192" customFormat="1" ht="38.25" x14ac:dyDescent="0.2">
      <c r="A545" s="208" t="s">
        <v>1487</v>
      </c>
      <c r="B545" s="209" t="s">
        <v>1488</v>
      </c>
      <c r="C545" s="120"/>
      <c r="D545" s="46">
        <v>999896762</v>
      </c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33">
        <f t="shared" si="229"/>
        <v>999896762</v>
      </c>
      <c r="P545" s="191"/>
      <c r="Q545" s="191"/>
      <c r="R545" s="191"/>
      <c r="S545" s="191"/>
      <c r="T545" s="191"/>
      <c r="U545" s="191"/>
      <c r="V545" s="191"/>
      <c r="W545" s="191"/>
      <c r="X545" s="191"/>
      <c r="Y545" s="191"/>
      <c r="Z545" s="191"/>
      <c r="AA545" s="191"/>
      <c r="AB545" s="191"/>
      <c r="AC545" s="191"/>
      <c r="AD545" s="191"/>
      <c r="AE545" s="191"/>
      <c r="AF545" s="191"/>
      <c r="AG545" s="191"/>
      <c r="AH545" s="191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191"/>
      <c r="AY545" s="191"/>
      <c r="AZ545" s="191"/>
      <c r="BA545" s="191"/>
      <c r="BB545" s="191"/>
      <c r="BC545" s="191"/>
      <c r="BD545" s="191"/>
      <c r="BE545" s="191"/>
      <c r="BF545" s="191"/>
      <c r="BG545" s="191"/>
      <c r="BH545" s="191"/>
      <c r="BI545" s="191"/>
      <c r="BJ545" s="191"/>
      <c r="BK545" s="191"/>
      <c r="BL545" s="191"/>
      <c r="BM545" s="191"/>
      <c r="BN545" s="191"/>
      <c r="BO545" s="191"/>
      <c r="BP545" s="191"/>
      <c r="BQ545" s="191"/>
      <c r="BR545" s="191"/>
      <c r="BS545" s="191"/>
      <c r="BT545" s="191"/>
      <c r="BU545" s="191"/>
      <c r="BV545" s="191"/>
    </row>
    <row r="546" spans="1:74" s="192" customFormat="1" ht="38.25" x14ac:dyDescent="0.2">
      <c r="A546" s="208" t="s">
        <v>1489</v>
      </c>
      <c r="B546" s="209" t="s">
        <v>1490</v>
      </c>
      <c r="C546" s="120"/>
      <c r="D546" s="46">
        <v>2054694900</v>
      </c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33">
        <f t="shared" si="229"/>
        <v>2054694900</v>
      </c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1"/>
    </row>
    <row r="547" spans="1:74" s="192" customFormat="1" ht="38.25" x14ac:dyDescent="0.2">
      <c r="A547" s="208" t="s">
        <v>1491</v>
      </c>
      <c r="B547" s="209" t="s">
        <v>1492</v>
      </c>
      <c r="C547" s="120"/>
      <c r="D547" s="46">
        <v>182843711</v>
      </c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33">
        <f t="shared" si="229"/>
        <v>182843711</v>
      </c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  <c r="BR547" s="191"/>
      <c r="BS547" s="191"/>
      <c r="BT547" s="191"/>
      <c r="BU547" s="191"/>
      <c r="BV547" s="191"/>
    </row>
    <row r="548" spans="1:74" s="192" customFormat="1" ht="38.25" x14ac:dyDescent="0.2">
      <c r="A548" s="208" t="s">
        <v>1493</v>
      </c>
      <c r="B548" s="209" t="s">
        <v>1494</v>
      </c>
      <c r="C548" s="120"/>
      <c r="D548" s="46">
        <v>182843711</v>
      </c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33">
        <f t="shared" si="229"/>
        <v>182843711</v>
      </c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  <c r="BR548" s="191"/>
      <c r="BS548" s="191"/>
      <c r="BT548" s="191"/>
      <c r="BU548" s="191"/>
      <c r="BV548" s="191"/>
    </row>
    <row r="549" spans="1:74" s="192" customFormat="1" ht="38.25" x14ac:dyDescent="0.2">
      <c r="A549" s="208" t="s">
        <v>1495</v>
      </c>
      <c r="B549" s="209" t="s">
        <v>1496</v>
      </c>
      <c r="C549" s="120"/>
      <c r="D549" s="46">
        <v>182843711</v>
      </c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33">
        <f t="shared" si="229"/>
        <v>182843711</v>
      </c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</row>
    <row r="550" spans="1:74" s="192" customFormat="1" ht="38.25" x14ac:dyDescent="0.2">
      <c r="A550" s="208" t="s">
        <v>1497</v>
      </c>
      <c r="B550" s="209" t="s">
        <v>1498</v>
      </c>
      <c r="C550" s="120"/>
      <c r="D550" s="46">
        <v>182843711</v>
      </c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33">
        <f t="shared" si="229"/>
        <v>182843711</v>
      </c>
      <c r="P550" s="191"/>
      <c r="Q550" s="191"/>
      <c r="R550" s="191"/>
      <c r="S550" s="191"/>
      <c r="T550" s="191"/>
      <c r="U550" s="191"/>
      <c r="V550" s="191"/>
      <c r="W550" s="191"/>
      <c r="X550" s="191"/>
      <c r="Y550" s="191"/>
      <c r="Z550" s="191"/>
      <c r="AA550" s="191"/>
      <c r="AB550" s="191"/>
      <c r="AC550" s="191"/>
      <c r="AD550" s="191"/>
      <c r="AE550" s="191"/>
      <c r="AF550" s="191"/>
      <c r="AG550" s="191"/>
      <c r="AH550" s="191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1"/>
      <c r="BB550" s="191"/>
      <c r="BC550" s="191"/>
      <c r="BD550" s="191"/>
      <c r="BE550" s="191"/>
      <c r="BF550" s="191"/>
      <c r="BG550" s="191"/>
      <c r="BH550" s="191"/>
      <c r="BI550" s="191"/>
      <c r="BJ550" s="191"/>
      <c r="BK550" s="191"/>
      <c r="BL550" s="191"/>
      <c r="BM550" s="191"/>
      <c r="BN550" s="191"/>
      <c r="BO550" s="191"/>
      <c r="BP550" s="191"/>
      <c r="BQ550" s="191"/>
      <c r="BR550" s="191"/>
      <c r="BS550" s="191"/>
      <c r="BT550" s="191"/>
      <c r="BU550" s="191"/>
      <c r="BV550" s="191"/>
    </row>
    <row r="551" spans="1:74" s="192" customFormat="1" ht="38.25" x14ac:dyDescent="0.2">
      <c r="A551" s="208" t="s">
        <v>1499</v>
      </c>
      <c r="B551" s="209" t="s">
        <v>1500</v>
      </c>
      <c r="C551" s="120"/>
      <c r="D551" s="46">
        <v>182843711</v>
      </c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33">
        <f t="shared" si="229"/>
        <v>182843711</v>
      </c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</row>
    <row r="552" spans="1:74" s="192" customFormat="1" ht="25.5" x14ac:dyDescent="0.2">
      <c r="A552" s="208" t="s">
        <v>1501</v>
      </c>
      <c r="B552" s="209" t="s">
        <v>1502</v>
      </c>
      <c r="C552" s="120"/>
      <c r="D552" s="46">
        <v>38617028</v>
      </c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33">
        <f t="shared" si="229"/>
        <v>38617028</v>
      </c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1"/>
    </row>
    <row r="553" spans="1:74" s="192" customFormat="1" ht="25.5" x14ac:dyDescent="0.2">
      <c r="A553" s="208" t="s">
        <v>1501</v>
      </c>
      <c r="B553" s="209" t="s">
        <v>1502</v>
      </c>
      <c r="C553" s="120"/>
      <c r="D553" s="46"/>
      <c r="E553" s="120"/>
      <c r="F553" s="120">
        <v>24553164.530000001</v>
      </c>
      <c r="G553" s="120"/>
      <c r="H553" s="120"/>
      <c r="I553" s="120"/>
      <c r="J553" s="120"/>
      <c r="K553" s="120"/>
      <c r="L553" s="120"/>
      <c r="M553" s="120"/>
      <c r="N553" s="120"/>
      <c r="O553" s="133">
        <f t="shared" si="229"/>
        <v>24553164.530000001</v>
      </c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  <c r="BR553" s="191"/>
      <c r="BS553" s="191"/>
      <c r="BT553" s="191"/>
      <c r="BU553" s="191"/>
      <c r="BV553" s="191"/>
    </row>
    <row r="554" spans="1:74" s="192" customFormat="1" ht="25.5" x14ac:dyDescent="0.2">
      <c r="A554" s="208" t="s">
        <v>1503</v>
      </c>
      <c r="B554" s="209" t="s">
        <v>1504</v>
      </c>
      <c r="C554" s="120"/>
      <c r="D554" s="46">
        <v>2280075476</v>
      </c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33">
        <f t="shared" si="229"/>
        <v>2280075476</v>
      </c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  <c r="BR554" s="191"/>
      <c r="BS554" s="191"/>
      <c r="BT554" s="191"/>
      <c r="BU554" s="191"/>
      <c r="BV554" s="191"/>
    </row>
    <row r="555" spans="1:74" s="192" customFormat="1" ht="38.25" x14ac:dyDescent="0.2">
      <c r="A555" s="208" t="s">
        <v>1505</v>
      </c>
      <c r="B555" s="209" t="s">
        <v>1506</v>
      </c>
      <c r="C555" s="120"/>
      <c r="D555" s="46">
        <v>10700332660.110001</v>
      </c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33">
        <f t="shared" si="229"/>
        <v>10700332660.110001</v>
      </c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  <c r="BR555" s="191"/>
      <c r="BS555" s="191"/>
      <c r="BT555" s="191"/>
      <c r="BU555" s="191"/>
      <c r="BV555" s="191"/>
    </row>
    <row r="556" spans="1:74" s="192" customFormat="1" ht="25.5" x14ac:dyDescent="0.2">
      <c r="A556" s="208" t="s">
        <v>1507</v>
      </c>
      <c r="B556" s="209" t="s">
        <v>1508</v>
      </c>
      <c r="C556" s="120"/>
      <c r="D556" s="46">
        <v>1408197350.99</v>
      </c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33">
        <f t="shared" si="229"/>
        <v>1408197350.99</v>
      </c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  <c r="BR556" s="191"/>
      <c r="BS556" s="191"/>
      <c r="BT556" s="191"/>
      <c r="BU556" s="191"/>
      <c r="BV556" s="191"/>
    </row>
    <row r="557" spans="1:74" s="192" customFormat="1" ht="25.5" x14ac:dyDescent="0.2">
      <c r="A557" s="208" t="s">
        <v>1509</v>
      </c>
      <c r="B557" s="209" t="s">
        <v>1510</v>
      </c>
      <c r="C557" s="120"/>
      <c r="D557" s="46">
        <v>80251874.219999999</v>
      </c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33">
        <f t="shared" si="229"/>
        <v>80251874.219999999</v>
      </c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  <c r="BR557" s="191"/>
      <c r="BS557" s="191"/>
      <c r="BT557" s="191"/>
      <c r="BU557" s="191"/>
      <c r="BV557" s="191"/>
    </row>
    <row r="558" spans="1:74" s="192" customFormat="1" ht="38.25" x14ac:dyDescent="0.2">
      <c r="A558" s="208" t="s">
        <v>1511</v>
      </c>
      <c r="B558" s="209" t="s">
        <v>1512</v>
      </c>
      <c r="C558" s="120"/>
      <c r="D558" s="46">
        <v>1556899281.6500001</v>
      </c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33">
        <f t="shared" si="229"/>
        <v>1556899281.6500001</v>
      </c>
      <c r="P558" s="191"/>
      <c r="Q558" s="191"/>
      <c r="R558" s="191"/>
      <c r="S558" s="191"/>
      <c r="T558" s="191"/>
      <c r="U558" s="191"/>
      <c r="V558" s="191"/>
      <c r="W558" s="191"/>
      <c r="X558" s="191"/>
      <c r="Y558" s="191"/>
      <c r="Z558" s="191"/>
      <c r="AA558" s="191"/>
      <c r="AB558" s="191"/>
      <c r="AC558" s="191"/>
      <c r="AD558" s="191"/>
      <c r="AE558" s="191"/>
      <c r="AF558" s="191"/>
      <c r="AG558" s="191"/>
      <c r="AH558" s="191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191"/>
      <c r="AY558" s="191"/>
      <c r="AZ558" s="191"/>
      <c r="BA558" s="191"/>
      <c r="BB558" s="191"/>
      <c r="BC558" s="191"/>
      <c r="BD558" s="191"/>
      <c r="BE558" s="191"/>
      <c r="BF558" s="191"/>
      <c r="BG558" s="191"/>
      <c r="BH558" s="191"/>
      <c r="BI558" s="191"/>
      <c r="BJ558" s="191"/>
      <c r="BK558" s="191"/>
      <c r="BL558" s="191"/>
      <c r="BM558" s="191"/>
      <c r="BN558" s="191"/>
      <c r="BO558" s="191"/>
      <c r="BP558" s="191"/>
      <c r="BQ558" s="191"/>
      <c r="BR558" s="191"/>
      <c r="BS558" s="191"/>
      <c r="BT558" s="191"/>
      <c r="BU558" s="191"/>
      <c r="BV558" s="191"/>
    </row>
    <row r="559" spans="1:74" s="192" customFormat="1" ht="38.25" x14ac:dyDescent="0.2">
      <c r="A559" s="208" t="s">
        <v>1513</v>
      </c>
      <c r="B559" s="209" t="s">
        <v>1514</v>
      </c>
      <c r="C559" s="120"/>
      <c r="D559" s="46">
        <v>999998</v>
      </c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33">
        <f t="shared" si="229"/>
        <v>999998</v>
      </c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  <c r="BR559" s="191"/>
      <c r="BS559" s="191"/>
      <c r="BT559" s="191"/>
      <c r="BU559" s="191"/>
      <c r="BV559" s="191"/>
    </row>
    <row r="560" spans="1:74" s="192" customFormat="1" ht="25.5" x14ac:dyDescent="0.2">
      <c r="A560" s="208" t="s">
        <v>1515</v>
      </c>
      <c r="B560" s="209" t="s">
        <v>1516</v>
      </c>
      <c r="C560" s="120"/>
      <c r="D560" s="46">
        <v>3466381697.96</v>
      </c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33">
        <f t="shared" si="229"/>
        <v>3466381697.96</v>
      </c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  <c r="BR560" s="191"/>
      <c r="BS560" s="191"/>
      <c r="BT560" s="191"/>
      <c r="BU560" s="191"/>
      <c r="BV560" s="191"/>
    </row>
    <row r="561" spans="1:74" s="192" customFormat="1" ht="14.25" x14ac:dyDescent="0.2">
      <c r="A561" s="208" t="s">
        <v>1517</v>
      </c>
      <c r="B561" s="209" t="s">
        <v>1518</v>
      </c>
      <c r="C561" s="120"/>
      <c r="D561" s="46">
        <v>9006349.8399999999</v>
      </c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33">
        <f t="shared" si="229"/>
        <v>9006349.8399999999</v>
      </c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  <c r="BR561" s="191"/>
      <c r="BS561" s="191"/>
      <c r="BT561" s="191"/>
      <c r="BU561" s="191"/>
      <c r="BV561" s="191"/>
    </row>
    <row r="562" spans="1:74" s="192" customFormat="1" ht="25.5" x14ac:dyDescent="0.2">
      <c r="A562" s="208" t="s">
        <v>1519</v>
      </c>
      <c r="B562" s="209" t="s">
        <v>1520</v>
      </c>
      <c r="C562" s="120"/>
      <c r="D562" s="46">
        <v>2500000000</v>
      </c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33">
        <f t="shared" si="229"/>
        <v>2500000000</v>
      </c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1"/>
    </row>
    <row r="563" spans="1:74" s="192" customFormat="1" ht="63.75" x14ac:dyDescent="0.2">
      <c r="A563" s="208" t="s">
        <v>1521</v>
      </c>
      <c r="B563" s="209" t="s">
        <v>1522</v>
      </c>
      <c r="C563" s="120"/>
      <c r="D563" s="120">
        <v>4230000000</v>
      </c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33">
        <f t="shared" si="229"/>
        <v>4230000000</v>
      </c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</row>
    <row r="564" spans="1:74" s="192" customFormat="1" ht="51" x14ac:dyDescent="0.2">
      <c r="A564" s="208" t="s">
        <v>1523</v>
      </c>
      <c r="B564" s="209" t="s">
        <v>1524</v>
      </c>
      <c r="C564" s="120"/>
      <c r="D564" s="120">
        <v>2961000000</v>
      </c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33">
        <f t="shared" si="229"/>
        <v>2961000000</v>
      </c>
      <c r="P564" s="191"/>
      <c r="Q564" s="191"/>
      <c r="R564" s="191"/>
      <c r="S564" s="191"/>
      <c r="T564" s="191"/>
      <c r="U564" s="191"/>
      <c r="V564" s="191"/>
      <c r="W564" s="191"/>
      <c r="X564" s="191"/>
      <c r="Y564" s="191"/>
      <c r="Z564" s="191"/>
      <c r="AA564" s="191"/>
      <c r="AB564" s="191"/>
      <c r="AC564" s="191"/>
      <c r="AD564" s="191"/>
      <c r="AE564" s="191"/>
      <c r="AF564" s="191"/>
      <c r="AG564" s="191"/>
      <c r="AH564" s="191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191"/>
      <c r="AY564" s="191"/>
      <c r="AZ564" s="191"/>
      <c r="BA564" s="191"/>
      <c r="BB564" s="191"/>
      <c r="BC564" s="191"/>
      <c r="BD564" s="191"/>
      <c r="BE564" s="191"/>
      <c r="BF564" s="191"/>
      <c r="BG564" s="191"/>
      <c r="BH564" s="191"/>
      <c r="BI564" s="191"/>
      <c r="BJ564" s="191"/>
      <c r="BK564" s="191"/>
      <c r="BL564" s="191"/>
      <c r="BM564" s="191"/>
      <c r="BN564" s="191"/>
      <c r="BO564" s="191"/>
      <c r="BP564" s="191"/>
      <c r="BQ564" s="191"/>
      <c r="BR564" s="191"/>
      <c r="BS564" s="191"/>
      <c r="BT564" s="191"/>
      <c r="BU564" s="191"/>
      <c r="BV564" s="191"/>
    </row>
    <row r="565" spans="1:74" s="192" customFormat="1" ht="63.75" x14ac:dyDescent="0.2">
      <c r="A565" s="208" t="s">
        <v>1525</v>
      </c>
      <c r="B565" s="209" t="s">
        <v>1526</v>
      </c>
      <c r="C565" s="120"/>
      <c r="D565" s="120">
        <v>2538000000</v>
      </c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33">
        <f t="shared" si="229"/>
        <v>2538000000</v>
      </c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  <c r="BR565" s="191"/>
      <c r="BS565" s="191"/>
      <c r="BT565" s="191"/>
      <c r="BU565" s="191"/>
      <c r="BV565" s="191"/>
    </row>
    <row r="566" spans="1:74" s="192" customFormat="1" ht="51" x14ac:dyDescent="0.2">
      <c r="A566" s="208" t="s">
        <v>1527</v>
      </c>
      <c r="B566" s="209" t="s">
        <v>1528</v>
      </c>
      <c r="C566" s="120"/>
      <c r="D566" s="120">
        <v>2575657433.0599999</v>
      </c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33">
        <f t="shared" si="229"/>
        <v>2575657433.0599999</v>
      </c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  <c r="BR566" s="191"/>
      <c r="BS566" s="191"/>
      <c r="BT566" s="191"/>
      <c r="BU566" s="191"/>
      <c r="BV566" s="191"/>
    </row>
    <row r="567" spans="1:74" s="192" customFormat="1" ht="51" x14ac:dyDescent="0.2">
      <c r="A567" s="208" t="s">
        <v>1529</v>
      </c>
      <c r="B567" s="209" t="s">
        <v>1530</v>
      </c>
      <c r="C567" s="120"/>
      <c r="D567" s="120">
        <v>4230000000</v>
      </c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33">
        <f t="shared" si="229"/>
        <v>4230000000</v>
      </c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</row>
    <row r="568" spans="1:74" s="192" customFormat="1" ht="38.25" x14ac:dyDescent="0.2">
      <c r="A568" s="208" t="s">
        <v>1531</v>
      </c>
      <c r="B568" s="209" t="s">
        <v>1532</v>
      </c>
      <c r="C568" s="120"/>
      <c r="D568" s="120">
        <v>2255411015</v>
      </c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33">
        <f t="shared" ref="O568:O824" si="242">SUM(C568:N568)</f>
        <v>2255411015</v>
      </c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1"/>
    </row>
    <row r="569" spans="1:74" s="192" customFormat="1" ht="38.25" x14ac:dyDescent="0.2">
      <c r="A569" s="208" t="s">
        <v>1533</v>
      </c>
      <c r="B569" s="209" t="s">
        <v>1534</v>
      </c>
      <c r="C569" s="120"/>
      <c r="D569" s="120">
        <v>5262625702</v>
      </c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33">
        <f t="shared" si="242"/>
        <v>5262625702</v>
      </c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  <c r="BR569" s="191"/>
      <c r="BS569" s="191"/>
      <c r="BT569" s="191"/>
      <c r="BU569" s="191"/>
      <c r="BV569" s="191"/>
    </row>
    <row r="570" spans="1:74" s="192" customFormat="1" ht="38.25" x14ac:dyDescent="0.2">
      <c r="A570" s="208" t="s">
        <v>1535</v>
      </c>
      <c r="B570" s="209" t="s">
        <v>1536</v>
      </c>
      <c r="C570" s="120"/>
      <c r="D570" s="120">
        <v>9410468280</v>
      </c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33">
        <f t="shared" si="242"/>
        <v>9410468280</v>
      </c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  <c r="BR570" s="191"/>
      <c r="BS570" s="191"/>
      <c r="BT570" s="191"/>
      <c r="BU570" s="191"/>
      <c r="BV570" s="191"/>
    </row>
    <row r="571" spans="1:74" s="192" customFormat="1" ht="38.25" x14ac:dyDescent="0.2">
      <c r="A571" s="208" t="s">
        <v>1537</v>
      </c>
      <c r="B571" s="209" t="s">
        <v>1538</v>
      </c>
      <c r="C571" s="120"/>
      <c r="D571" s="120">
        <v>3007214687</v>
      </c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33">
        <f t="shared" si="242"/>
        <v>3007214687</v>
      </c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  <c r="BR571" s="191"/>
      <c r="BS571" s="191"/>
      <c r="BT571" s="191"/>
      <c r="BU571" s="191"/>
      <c r="BV571" s="191"/>
    </row>
    <row r="572" spans="1:74" s="192" customFormat="1" ht="38.25" x14ac:dyDescent="0.2">
      <c r="A572" s="208" t="s">
        <v>1539</v>
      </c>
      <c r="B572" s="209" t="s">
        <v>1540</v>
      </c>
      <c r="C572" s="120"/>
      <c r="D572" s="120">
        <v>2255411015</v>
      </c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33">
        <f t="shared" si="242"/>
        <v>2255411015</v>
      </c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  <c r="BR572" s="191"/>
      <c r="BS572" s="191"/>
      <c r="BT572" s="191"/>
      <c r="BU572" s="191"/>
      <c r="BV572" s="191"/>
    </row>
    <row r="573" spans="1:74" s="192" customFormat="1" ht="38.25" x14ac:dyDescent="0.2">
      <c r="A573" s="208" t="s">
        <v>1541</v>
      </c>
      <c r="B573" s="209" t="s">
        <v>1542</v>
      </c>
      <c r="C573" s="120"/>
      <c r="D573" s="120">
        <v>2369302779</v>
      </c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33">
        <f t="shared" si="242"/>
        <v>2369302779</v>
      </c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  <c r="BR573" s="191"/>
      <c r="BS573" s="191"/>
      <c r="BT573" s="191"/>
      <c r="BU573" s="191"/>
      <c r="BV573" s="191"/>
    </row>
    <row r="574" spans="1:74" s="192" customFormat="1" ht="38.25" x14ac:dyDescent="0.2">
      <c r="A574" s="208" t="s">
        <v>1543</v>
      </c>
      <c r="B574" s="209" t="s">
        <v>1544</v>
      </c>
      <c r="C574" s="120"/>
      <c r="D574" s="120">
        <v>2255411015</v>
      </c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33">
        <f t="shared" si="242"/>
        <v>2255411015</v>
      </c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  <c r="BR574" s="191"/>
      <c r="BS574" s="191"/>
      <c r="BT574" s="191"/>
      <c r="BU574" s="191"/>
      <c r="BV574" s="191"/>
    </row>
    <row r="575" spans="1:74" s="192" customFormat="1" ht="38.25" x14ac:dyDescent="0.2">
      <c r="A575" s="208" t="s">
        <v>1545</v>
      </c>
      <c r="B575" s="209" t="s">
        <v>1546</v>
      </c>
      <c r="C575" s="120"/>
      <c r="D575" s="120">
        <v>4521016944</v>
      </c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33">
        <f t="shared" si="242"/>
        <v>4521016944</v>
      </c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  <c r="BR575" s="191"/>
      <c r="BS575" s="191"/>
      <c r="BT575" s="191"/>
      <c r="BU575" s="191"/>
      <c r="BV575" s="191"/>
    </row>
    <row r="576" spans="1:74" s="192" customFormat="1" ht="51" x14ac:dyDescent="0.2">
      <c r="A576" s="208" t="s">
        <v>1547</v>
      </c>
      <c r="B576" s="209" t="s">
        <v>1548</v>
      </c>
      <c r="C576" s="120"/>
      <c r="D576" s="120">
        <v>3007214687</v>
      </c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33">
        <f t="shared" si="242"/>
        <v>3007214687</v>
      </c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  <c r="BR576" s="191"/>
      <c r="BS576" s="191"/>
      <c r="BT576" s="191"/>
      <c r="BU576" s="191"/>
      <c r="BV576" s="191"/>
    </row>
    <row r="577" spans="1:74" s="192" customFormat="1" ht="38.25" x14ac:dyDescent="0.2">
      <c r="A577" s="208" t="s">
        <v>1549</v>
      </c>
      <c r="B577" s="209" t="s">
        <v>1550</v>
      </c>
      <c r="C577" s="120"/>
      <c r="D577" s="120">
        <v>1628774337</v>
      </c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33">
        <f t="shared" si="242"/>
        <v>1628774337</v>
      </c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1"/>
    </row>
    <row r="578" spans="1:74" s="192" customFormat="1" ht="51" x14ac:dyDescent="0.2">
      <c r="A578" s="208" t="s">
        <v>1551</v>
      </c>
      <c r="B578" s="209" t="s">
        <v>1552</v>
      </c>
      <c r="C578" s="120"/>
      <c r="D578" s="120">
        <v>2772946284</v>
      </c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33">
        <f t="shared" si="242"/>
        <v>2772946284</v>
      </c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1"/>
    </row>
    <row r="579" spans="1:74" s="192" customFormat="1" ht="51" x14ac:dyDescent="0.2">
      <c r="A579" s="208" t="s">
        <v>1553</v>
      </c>
      <c r="B579" s="209" t="s">
        <v>1554</v>
      </c>
      <c r="C579" s="120"/>
      <c r="D579" s="120">
        <v>3759018359</v>
      </c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33">
        <f t="shared" si="242"/>
        <v>3759018359</v>
      </c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  <c r="BR579" s="191"/>
      <c r="BS579" s="191"/>
      <c r="BT579" s="191"/>
      <c r="BU579" s="191"/>
      <c r="BV579" s="191"/>
    </row>
    <row r="580" spans="1:74" s="192" customFormat="1" ht="38.25" x14ac:dyDescent="0.2">
      <c r="A580" s="208" t="s">
        <v>1555</v>
      </c>
      <c r="B580" s="209" t="s">
        <v>1556</v>
      </c>
      <c r="C580" s="120"/>
      <c r="D580" s="120">
        <v>1503607343</v>
      </c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33">
        <f t="shared" si="242"/>
        <v>1503607343</v>
      </c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</row>
    <row r="581" spans="1:74" s="192" customFormat="1" ht="51" x14ac:dyDescent="0.2">
      <c r="A581" s="208" t="s">
        <v>1557</v>
      </c>
      <c r="B581" s="209" t="s">
        <v>1558</v>
      </c>
      <c r="C581" s="120"/>
      <c r="D581" s="120">
        <v>3007214687</v>
      </c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33">
        <f t="shared" si="242"/>
        <v>3007214687</v>
      </c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</row>
    <row r="582" spans="1:74" s="192" customFormat="1" ht="38.25" x14ac:dyDescent="0.2">
      <c r="A582" s="208" t="s">
        <v>1559</v>
      </c>
      <c r="B582" s="209" t="s">
        <v>1560</v>
      </c>
      <c r="C582" s="120"/>
      <c r="D582" s="120">
        <v>2255411015</v>
      </c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33">
        <f t="shared" si="242"/>
        <v>2255411015</v>
      </c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</row>
    <row r="583" spans="1:74" s="192" customFormat="1" ht="38.25" x14ac:dyDescent="0.2">
      <c r="A583" s="208" t="s">
        <v>1561</v>
      </c>
      <c r="B583" s="209" t="s">
        <v>1562</v>
      </c>
      <c r="C583" s="120"/>
      <c r="D583" s="120">
        <v>3869233323</v>
      </c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33">
        <f t="shared" si="242"/>
        <v>3869233323</v>
      </c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1"/>
    </row>
    <row r="584" spans="1:74" s="192" customFormat="1" ht="38.25" x14ac:dyDescent="0.2">
      <c r="A584" s="208" t="s">
        <v>1563</v>
      </c>
      <c r="B584" s="209" t="s">
        <v>1564</v>
      </c>
      <c r="C584" s="120"/>
      <c r="D584" s="120">
        <v>15000000000</v>
      </c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33">
        <f t="shared" si="242"/>
        <v>15000000000</v>
      </c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1"/>
    </row>
    <row r="585" spans="1:74" s="192" customFormat="1" ht="38.25" x14ac:dyDescent="0.2">
      <c r="A585" s="208" t="s">
        <v>1565</v>
      </c>
      <c r="B585" s="209" t="s">
        <v>1566</v>
      </c>
      <c r="C585" s="120"/>
      <c r="D585" s="120">
        <v>79704173.879999995</v>
      </c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33">
        <f t="shared" si="242"/>
        <v>79704173.879999995</v>
      </c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  <c r="BR585" s="191"/>
      <c r="BS585" s="191"/>
      <c r="BT585" s="191"/>
      <c r="BU585" s="191"/>
      <c r="BV585" s="191"/>
    </row>
    <row r="586" spans="1:74" s="192" customFormat="1" ht="38.25" x14ac:dyDescent="0.2">
      <c r="A586" s="208" t="s">
        <v>1995</v>
      </c>
      <c r="B586" s="209" t="s">
        <v>1996</v>
      </c>
      <c r="C586" s="120"/>
      <c r="D586" s="120"/>
      <c r="E586" s="120"/>
      <c r="F586" s="120">
        <v>268399797</v>
      </c>
      <c r="G586" s="120"/>
      <c r="H586" s="120"/>
      <c r="I586" s="120"/>
      <c r="J586" s="120"/>
      <c r="K586" s="120"/>
      <c r="L586" s="120"/>
      <c r="M586" s="120"/>
      <c r="N586" s="120"/>
      <c r="O586" s="133">
        <f t="shared" si="242"/>
        <v>268399797</v>
      </c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  <c r="BE586" s="191"/>
      <c r="BF586" s="191"/>
      <c r="BG586" s="191"/>
      <c r="BH586" s="191"/>
      <c r="BI586" s="191"/>
      <c r="BJ586" s="191"/>
      <c r="BK586" s="191"/>
      <c r="BL586" s="191"/>
      <c r="BM586" s="191"/>
      <c r="BN586" s="191"/>
      <c r="BO586" s="191"/>
      <c r="BP586" s="191"/>
      <c r="BQ586" s="191"/>
      <c r="BR586" s="191"/>
      <c r="BS586" s="191"/>
      <c r="BT586" s="191"/>
      <c r="BU586" s="191"/>
      <c r="BV586" s="191"/>
    </row>
    <row r="587" spans="1:74" s="192" customFormat="1" ht="38.25" x14ac:dyDescent="0.2">
      <c r="A587" s="208" t="s">
        <v>1997</v>
      </c>
      <c r="B587" s="209" t="s">
        <v>1998</v>
      </c>
      <c r="C587" s="120"/>
      <c r="D587" s="120"/>
      <c r="E587" s="120"/>
      <c r="F587" s="120">
        <v>1000000000</v>
      </c>
      <c r="G587" s="120"/>
      <c r="H587" s="120"/>
      <c r="I587" s="120"/>
      <c r="J587" s="120"/>
      <c r="K587" s="120"/>
      <c r="L587" s="120"/>
      <c r="M587" s="120"/>
      <c r="N587" s="120"/>
      <c r="O587" s="133">
        <f t="shared" si="242"/>
        <v>1000000000</v>
      </c>
      <c r="P587" s="191"/>
      <c r="Q587" s="191"/>
      <c r="R587" s="191"/>
      <c r="S587" s="191"/>
      <c r="T587" s="191"/>
      <c r="U587" s="191"/>
      <c r="V587" s="191"/>
      <c r="W587" s="191"/>
      <c r="X587" s="191"/>
      <c r="Y587" s="191"/>
      <c r="Z587" s="191"/>
      <c r="AA587" s="191"/>
      <c r="AB587" s="191"/>
      <c r="AC587" s="191"/>
      <c r="AD587" s="191"/>
      <c r="AE587" s="191"/>
      <c r="AF587" s="191"/>
      <c r="AG587" s="191"/>
      <c r="AH587" s="191"/>
      <c r="AI587" s="191"/>
      <c r="AJ587" s="191"/>
      <c r="AK587" s="191"/>
      <c r="AL587" s="191"/>
      <c r="AM587" s="191"/>
      <c r="AN587" s="191"/>
      <c r="AO587" s="191"/>
      <c r="AP587" s="191"/>
      <c r="AQ587" s="191"/>
      <c r="AR587" s="191"/>
      <c r="AS587" s="191"/>
      <c r="AT587" s="191"/>
      <c r="AU587" s="191"/>
      <c r="AV587" s="191"/>
      <c r="AW587" s="191"/>
      <c r="AX587" s="191"/>
      <c r="AY587" s="191"/>
      <c r="AZ587" s="191"/>
      <c r="BA587" s="191"/>
      <c r="BB587" s="191"/>
      <c r="BC587" s="191"/>
      <c r="BD587" s="191"/>
      <c r="BE587" s="191"/>
      <c r="BF587" s="191"/>
      <c r="BG587" s="191"/>
      <c r="BH587" s="191"/>
      <c r="BI587" s="191"/>
      <c r="BJ587" s="191"/>
      <c r="BK587" s="191"/>
      <c r="BL587" s="191"/>
      <c r="BM587" s="191"/>
      <c r="BN587" s="191"/>
      <c r="BO587" s="191"/>
      <c r="BP587" s="191"/>
      <c r="BQ587" s="191"/>
      <c r="BR587" s="191"/>
      <c r="BS587" s="191"/>
      <c r="BT587" s="191"/>
      <c r="BU587" s="191"/>
      <c r="BV587" s="191"/>
    </row>
    <row r="588" spans="1:74" s="192" customFormat="1" ht="38.25" x14ac:dyDescent="0.2">
      <c r="A588" s="208" t="s">
        <v>1999</v>
      </c>
      <c r="B588" s="209" t="s">
        <v>2000</v>
      </c>
      <c r="C588" s="120"/>
      <c r="D588" s="120"/>
      <c r="E588" s="120"/>
      <c r="F588" s="120">
        <v>107000000</v>
      </c>
      <c r="G588" s="120"/>
      <c r="H588" s="120"/>
      <c r="I588" s="120"/>
      <c r="J588" s="120"/>
      <c r="K588" s="120"/>
      <c r="L588" s="120"/>
      <c r="M588" s="120"/>
      <c r="N588" s="120"/>
      <c r="O588" s="133">
        <f t="shared" si="242"/>
        <v>107000000</v>
      </c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  <c r="BE588" s="191"/>
      <c r="BF588" s="191"/>
      <c r="BG588" s="191"/>
      <c r="BH588" s="191"/>
      <c r="BI588" s="191"/>
      <c r="BJ588" s="191"/>
      <c r="BK588" s="191"/>
      <c r="BL588" s="191"/>
      <c r="BM588" s="191"/>
      <c r="BN588" s="191"/>
      <c r="BO588" s="191"/>
      <c r="BP588" s="191"/>
      <c r="BQ588" s="191"/>
      <c r="BR588" s="191"/>
      <c r="BS588" s="191"/>
      <c r="BT588" s="191"/>
      <c r="BU588" s="191"/>
      <c r="BV588" s="191"/>
    </row>
    <row r="589" spans="1:74" s="192" customFormat="1" ht="38.25" x14ac:dyDescent="0.2">
      <c r="A589" s="208" t="s">
        <v>2001</v>
      </c>
      <c r="B589" s="209" t="s">
        <v>2002</v>
      </c>
      <c r="C589" s="120"/>
      <c r="D589" s="120"/>
      <c r="E589" s="120"/>
      <c r="F589" s="120">
        <v>904400</v>
      </c>
      <c r="G589" s="120"/>
      <c r="H589" s="120"/>
      <c r="I589" s="120"/>
      <c r="J589" s="120"/>
      <c r="K589" s="120"/>
      <c r="L589" s="120"/>
      <c r="M589" s="120"/>
      <c r="N589" s="120"/>
      <c r="O589" s="133">
        <f t="shared" si="242"/>
        <v>904400</v>
      </c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  <c r="BE589" s="191"/>
      <c r="BF589" s="191"/>
      <c r="BG589" s="191"/>
      <c r="BH589" s="191"/>
      <c r="BI589" s="191"/>
      <c r="BJ589" s="191"/>
      <c r="BK589" s="191"/>
      <c r="BL589" s="191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1"/>
    </row>
    <row r="590" spans="1:74" s="192" customFormat="1" ht="25.5" x14ac:dyDescent="0.2">
      <c r="A590" s="208" t="s">
        <v>2003</v>
      </c>
      <c r="B590" s="209" t="s">
        <v>2004</v>
      </c>
      <c r="C590" s="120"/>
      <c r="D590" s="120"/>
      <c r="E590" s="120"/>
      <c r="F590" s="120">
        <v>1450410.2</v>
      </c>
      <c r="G590" s="120"/>
      <c r="H590" s="120"/>
      <c r="I590" s="120"/>
      <c r="J590" s="120"/>
      <c r="K590" s="120"/>
      <c r="L590" s="120"/>
      <c r="M590" s="120"/>
      <c r="N590" s="120"/>
      <c r="O590" s="133">
        <f t="shared" si="242"/>
        <v>1450410.2</v>
      </c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  <c r="BE590" s="191"/>
      <c r="BF590" s="191"/>
      <c r="BG590" s="191"/>
      <c r="BH590" s="191"/>
      <c r="BI590" s="191"/>
      <c r="BJ590" s="191"/>
      <c r="BK590" s="191"/>
      <c r="BL590" s="191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1"/>
    </row>
    <row r="591" spans="1:74" s="192" customFormat="1" ht="25.5" x14ac:dyDescent="0.2">
      <c r="A591" s="208" t="s">
        <v>2005</v>
      </c>
      <c r="B591" s="209" t="s">
        <v>2006</v>
      </c>
      <c r="C591" s="120"/>
      <c r="D591" s="120"/>
      <c r="E591" s="120"/>
      <c r="F591" s="120">
        <v>57681818</v>
      </c>
      <c r="G591" s="120"/>
      <c r="H591" s="120"/>
      <c r="I591" s="120"/>
      <c r="J591" s="120"/>
      <c r="K591" s="120"/>
      <c r="L591" s="120"/>
      <c r="M591" s="120"/>
      <c r="N591" s="120"/>
      <c r="O591" s="133">
        <f t="shared" si="242"/>
        <v>57681818</v>
      </c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  <c r="BE591" s="191"/>
      <c r="BF591" s="191"/>
      <c r="BG591" s="191"/>
      <c r="BH591" s="191"/>
      <c r="BI591" s="191"/>
      <c r="BJ591" s="191"/>
      <c r="BK591" s="191"/>
      <c r="BL591" s="191"/>
      <c r="BM591" s="191"/>
      <c r="BN591" s="191"/>
      <c r="BO591" s="191"/>
      <c r="BP591" s="191"/>
      <c r="BQ591" s="191"/>
      <c r="BR591" s="191"/>
      <c r="BS591" s="191"/>
      <c r="BT591" s="191"/>
      <c r="BU591" s="191"/>
      <c r="BV591" s="191"/>
    </row>
    <row r="592" spans="1:74" s="192" customFormat="1" ht="25.5" x14ac:dyDescent="0.2">
      <c r="A592" s="208" t="s">
        <v>2007</v>
      </c>
      <c r="B592" s="209" t="s">
        <v>2008</v>
      </c>
      <c r="C592" s="120"/>
      <c r="D592" s="120"/>
      <c r="E592" s="120"/>
      <c r="F592" s="120">
        <v>30448635</v>
      </c>
      <c r="G592" s="120"/>
      <c r="H592" s="120"/>
      <c r="I592" s="120"/>
      <c r="J592" s="120"/>
      <c r="K592" s="120"/>
      <c r="L592" s="120"/>
      <c r="M592" s="120"/>
      <c r="N592" s="120"/>
      <c r="O592" s="133">
        <f t="shared" si="242"/>
        <v>30448635</v>
      </c>
      <c r="P592" s="191"/>
      <c r="Q592" s="191"/>
      <c r="R592" s="191"/>
      <c r="S592" s="191"/>
      <c r="T592" s="191"/>
      <c r="U592" s="191"/>
      <c r="V592" s="191"/>
      <c r="W592" s="191"/>
      <c r="X592" s="191"/>
      <c r="Y592" s="191"/>
      <c r="Z592" s="191"/>
      <c r="AA592" s="191"/>
      <c r="AB592" s="191"/>
      <c r="AC592" s="191"/>
      <c r="AD592" s="191"/>
      <c r="AE592" s="191"/>
      <c r="AF592" s="191"/>
      <c r="AG592" s="191"/>
      <c r="AH592" s="191"/>
      <c r="AI592" s="191"/>
      <c r="AJ592" s="191"/>
      <c r="AK592" s="191"/>
      <c r="AL592" s="191"/>
      <c r="AM592" s="191"/>
      <c r="AN592" s="191"/>
      <c r="AO592" s="191"/>
      <c r="AP592" s="191"/>
      <c r="AQ592" s="191"/>
      <c r="AR592" s="191"/>
      <c r="AS592" s="191"/>
      <c r="AT592" s="191"/>
      <c r="AU592" s="191"/>
      <c r="AV592" s="191"/>
      <c r="AW592" s="191"/>
      <c r="AX592" s="191"/>
      <c r="AY592" s="191"/>
      <c r="AZ592" s="191"/>
      <c r="BA592" s="191"/>
      <c r="BB592" s="191"/>
      <c r="BC592" s="191"/>
      <c r="BD592" s="191"/>
      <c r="BE592" s="191"/>
      <c r="BF592" s="191"/>
      <c r="BG592" s="191"/>
      <c r="BH592" s="191"/>
      <c r="BI592" s="191"/>
      <c r="BJ592" s="191"/>
      <c r="BK592" s="191"/>
      <c r="BL592" s="191"/>
      <c r="BM592" s="191"/>
      <c r="BN592" s="191"/>
      <c r="BO592" s="191"/>
      <c r="BP592" s="191"/>
      <c r="BQ592" s="191"/>
      <c r="BR592" s="191"/>
      <c r="BS592" s="191"/>
      <c r="BT592" s="191"/>
      <c r="BU592" s="191"/>
      <c r="BV592" s="191"/>
    </row>
    <row r="593" spans="1:74" s="192" customFormat="1" ht="51" x14ac:dyDescent="0.2">
      <c r="A593" s="208" t="s">
        <v>2009</v>
      </c>
      <c r="B593" s="209" t="s">
        <v>2010</v>
      </c>
      <c r="C593" s="120"/>
      <c r="D593" s="120"/>
      <c r="E593" s="120"/>
      <c r="F593" s="120">
        <v>1500000000</v>
      </c>
      <c r="G593" s="120"/>
      <c r="H593" s="120"/>
      <c r="I593" s="120"/>
      <c r="J593" s="120"/>
      <c r="K593" s="120"/>
      <c r="L593" s="120"/>
      <c r="M593" s="120"/>
      <c r="N593" s="120"/>
      <c r="O593" s="133">
        <f t="shared" si="242"/>
        <v>1500000000</v>
      </c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1"/>
      <c r="BM593" s="191"/>
      <c r="BN593" s="191"/>
      <c r="BO593" s="191"/>
      <c r="BP593" s="191"/>
      <c r="BQ593" s="191"/>
      <c r="BR593" s="191"/>
      <c r="BS593" s="191"/>
      <c r="BT593" s="191"/>
      <c r="BU593" s="191"/>
      <c r="BV593" s="191"/>
    </row>
    <row r="594" spans="1:74" s="192" customFormat="1" ht="25.5" x14ac:dyDescent="0.2">
      <c r="A594" s="208" t="s">
        <v>2011</v>
      </c>
      <c r="B594" s="209" t="s">
        <v>2012</v>
      </c>
      <c r="C594" s="120"/>
      <c r="D594" s="120"/>
      <c r="E594" s="120"/>
      <c r="F594" s="120">
        <v>721656438.60000002</v>
      </c>
      <c r="G594" s="120"/>
      <c r="H594" s="120"/>
      <c r="I594" s="120"/>
      <c r="J594" s="120"/>
      <c r="K594" s="120"/>
      <c r="L594" s="120"/>
      <c r="M594" s="120"/>
      <c r="N594" s="120"/>
      <c r="O594" s="133">
        <f t="shared" si="242"/>
        <v>721656438.60000002</v>
      </c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  <c r="BE594" s="191"/>
      <c r="BF594" s="191"/>
      <c r="BG594" s="191"/>
      <c r="BH594" s="191"/>
      <c r="BI594" s="191"/>
      <c r="BJ594" s="191"/>
      <c r="BK594" s="191"/>
      <c r="BL594" s="191"/>
      <c r="BM594" s="191"/>
      <c r="BN594" s="191"/>
      <c r="BO594" s="191"/>
      <c r="BP594" s="191"/>
      <c r="BQ594" s="191"/>
      <c r="BR594" s="191"/>
      <c r="BS594" s="191"/>
      <c r="BT594" s="191"/>
      <c r="BU594" s="191"/>
      <c r="BV594" s="191"/>
    </row>
    <row r="595" spans="1:74" s="192" customFormat="1" ht="25.5" x14ac:dyDescent="0.2">
      <c r="A595" s="208" t="s">
        <v>2013</v>
      </c>
      <c r="B595" s="209" t="s">
        <v>2014</v>
      </c>
      <c r="C595" s="120"/>
      <c r="D595" s="120"/>
      <c r="E595" s="120"/>
      <c r="F595" s="120">
        <v>269194</v>
      </c>
      <c r="G595" s="120"/>
      <c r="H595" s="120"/>
      <c r="I595" s="120"/>
      <c r="J595" s="120"/>
      <c r="K595" s="120"/>
      <c r="L595" s="120"/>
      <c r="M595" s="120"/>
      <c r="N595" s="120"/>
      <c r="O595" s="133">
        <f t="shared" si="242"/>
        <v>269194</v>
      </c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  <c r="BE595" s="191"/>
      <c r="BF595" s="191"/>
      <c r="BG595" s="191"/>
      <c r="BH595" s="191"/>
      <c r="BI595" s="191"/>
      <c r="BJ595" s="191"/>
      <c r="BK595" s="191"/>
      <c r="BL595" s="191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1"/>
    </row>
    <row r="596" spans="1:74" s="192" customFormat="1" ht="25.5" x14ac:dyDescent="0.2">
      <c r="A596" s="208" t="s">
        <v>2015</v>
      </c>
      <c r="B596" s="209" t="s">
        <v>2016</v>
      </c>
      <c r="C596" s="120"/>
      <c r="D596" s="120"/>
      <c r="E596" s="120"/>
      <c r="F596" s="120">
        <v>226909</v>
      </c>
      <c r="G596" s="120"/>
      <c r="H596" s="120"/>
      <c r="I596" s="120"/>
      <c r="J596" s="120"/>
      <c r="K596" s="120"/>
      <c r="L596" s="120"/>
      <c r="M596" s="120"/>
      <c r="N596" s="120"/>
      <c r="O596" s="133">
        <f t="shared" si="242"/>
        <v>226909</v>
      </c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</row>
    <row r="597" spans="1:74" s="192" customFormat="1" ht="25.5" x14ac:dyDescent="0.2">
      <c r="A597" s="208" t="s">
        <v>2017</v>
      </c>
      <c r="B597" s="209" t="s">
        <v>2018</v>
      </c>
      <c r="C597" s="120"/>
      <c r="D597" s="120"/>
      <c r="E597" s="120"/>
      <c r="F597" s="120">
        <v>3534103</v>
      </c>
      <c r="G597" s="120"/>
      <c r="H597" s="120"/>
      <c r="I597" s="120"/>
      <c r="J597" s="120"/>
      <c r="K597" s="120"/>
      <c r="L597" s="120"/>
      <c r="M597" s="120"/>
      <c r="N597" s="120"/>
      <c r="O597" s="133">
        <f t="shared" si="242"/>
        <v>3534103</v>
      </c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  <c r="BE597" s="191"/>
      <c r="BF597" s="191"/>
      <c r="BG597" s="191"/>
      <c r="BH597" s="191"/>
      <c r="BI597" s="191"/>
      <c r="BJ597" s="191"/>
      <c r="BK597" s="191"/>
      <c r="BL597" s="191"/>
      <c r="BM597" s="191"/>
      <c r="BN597" s="191"/>
      <c r="BO597" s="191"/>
      <c r="BP597" s="191"/>
      <c r="BQ597" s="191"/>
      <c r="BR597" s="191"/>
      <c r="BS597" s="191"/>
      <c r="BT597" s="191"/>
      <c r="BU597" s="191"/>
      <c r="BV597" s="191"/>
    </row>
    <row r="598" spans="1:74" s="192" customFormat="1" ht="25.5" x14ac:dyDescent="0.2">
      <c r="A598" s="208" t="s">
        <v>2019</v>
      </c>
      <c r="B598" s="209" t="s">
        <v>2020</v>
      </c>
      <c r="C598" s="120"/>
      <c r="D598" s="120"/>
      <c r="E598" s="120"/>
      <c r="F598" s="120">
        <v>8107752</v>
      </c>
      <c r="G598" s="120"/>
      <c r="H598" s="120"/>
      <c r="I598" s="120"/>
      <c r="J598" s="120"/>
      <c r="K598" s="120"/>
      <c r="L598" s="120"/>
      <c r="M598" s="120"/>
      <c r="N598" s="120"/>
      <c r="O598" s="133">
        <f t="shared" si="242"/>
        <v>8107752</v>
      </c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1"/>
      <c r="BP598" s="191"/>
      <c r="BQ598" s="191"/>
      <c r="BR598" s="191"/>
      <c r="BS598" s="191"/>
      <c r="BT598" s="191"/>
      <c r="BU598" s="191"/>
      <c r="BV598" s="191"/>
    </row>
    <row r="599" spans="1:74" s="192" customFormat="1" ht="25.5" x14ac:dyDescent="0.2">
      <c r="A599" s="208" t="s">
        <v>2021</v>
      </c>
      <c r="B599" s="209" t="s">
        <v>2022</v>
      </c>
      <c r="C599" s="120"/>
      <c r="D599" s="120"/>
      <c r="E599" s="120"/>
      <c r="F599" s="120">
        <v>3250453</v>
      </c>
      <c r="G599" s="120"/>
      <c r="H599" s="120"/>
      <c r="I599" s="120"/>
      <c r="J599" s="120"/>
      <c r="K599" s="120"/>
      <c r="L599" s="120"/>
      <c r="M599" s="120"/>
      <c r="N599" s="120"/>
      <c r="O599" s="133">
        <f t="shared" si="242"/>
        <v>3250453</v>
      </c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  <c r="BE599" s="191"/>
      <c r="BF599" s="191"/>
      <c r="BG599" s="191"/>
      <c r="BH599" s="191"/>
      <c r="BI599" s="191"/>
      <c r="BJ599" s="191"/>
      <c r="BK599" s="191"/>
      <c r="BL599" s="191"/>
      <c r="BM599" s="191"/>
      <c r="BN599" s="191"/>
      <c r="BO599" s="191"/>
      <c r="BP599" s="191"/>
      <c r="BQ599" s="191"/>
      <c r="BR599" s="191"/>
      <c r="BS599" s="191"/>
      <c r="BT599" s="191"/>
      <c r="BU599" s="191"/>
      <c r="BV599" s="191"/>
    </row>
    <row r="600" spans="1:74" s="192" customFormat="1" ht="25.5" x14ac:dyDescent="0.2">
      <c r="A600" s="208" t="s">
        <v>2023</v>
      </c>
      <c r="B600" s="209" t="s">
        <v>2024</v>
      </c>
      <c r="C600" s="120"/>
      <c r="D600" s="120"/>
      <c r="E600" s="120"/>
      <c r="F600" s="120">
        <v>353121</v>
      </c>
      <c r="G600" s="120"/>
      <c r="H600" s="120"/>
      <c r="I600" s="120"/>
      <c r="J600" s="120"/>
      <c r="K600" s="120"/>
      <c r="L600" s="120"/>
      <c r="M600" s="120"/>
      <c r="N600" s="120"/>
      <c r="O600" s="133">
        <f t="shared" si="242"/>
        <v>353121</v>
      </c>
      <c r="P600" s="191"/>
      <c r="Q600" s="191"/>
      <c r="R600" s="191"/>
      <c r="S600" s="191"/>
      <c r="T600" s="191"/>
      <c r="U600" s="191"/>
      <c r="V600" s="191"/>
      <c r="W600" s="191"/>
      <c r="X600" s="191"/>
      <c r="Y600" s="191"/>
      <c r="Z600" s="191"/>
      <c r="AA600" s="191"/>
      <c r="AB600" s="191"/>
      <c r="AC600" s="191"/>
      <c r="AD600" s="191"/>
      <c r="AE600" s="191"/>
      <c r="AF600" s="191"/>
      <c r="AG600" s="191"/>
      <c r="AH600" s="191"/>
      <c r="AI600" s="191"/>
      <c r="AJ600" s="191"/>
      <c r="AK600" s="191"/>
      <c r="AL600" s="191"/>
      <c r="AM600" s="191"/>
      <c r="AN600" s="191"/>
      <c r="AO600" s="191"/>
      <c r="AP600" s="191"/>
      <c r="AQ600" s="191"/>
      <c r="AR600" s="191"/>
      <c r="AS600" s="191"/>
      <c r="AT600" s="191"/>
      <c r="AU600" s="191"/>
      <c r="AV600" s="191"/>
      <c r="AW600" s="191"/>
      <c r="AX600" s="191"/>
      <c r="AY600" s="191"/>
      <c r="AZ600" s="191"/>
      <c r="BA600" s="191"/>
      <c r="BB600" s="191"/>
      <c r="BC600" s="191"/>
      <c r="BD600" s="191"/>
      <c r="BE600" s="191"/>
      <c r="BF600" s="191"/>
      <c r="BG600" s="191"/>
      <c r="BH600" s="191"/>
      <c r="BI600" s="191"/>
      <c r="BJ600" s="191"/>
      <c r="BK600" s="191"/>
      <c r="BL600" s="191"/>
      <c r="BM600" s="191"/>
      <c r="BN600" s="191"/>
      <c r="BO600" s="191"/>
      <c r="BP600" s="191"/>
      <c r="BQ600" s="191"/>
      <c r="BR600" s="191"/>
      <c r="BS600" s="191"/>
      <c r="BT600" s="191"/>
      <c r="BU600" s="191"/>
      <c r="BV600" s="191"/>
    </row>
    <row r="601" spans="1:74" s="192" customFormat="1" ht="25.5" x14ac:dyDescent="0.2">
      <c r="A601" s="208" t="s">
        <v>2025</v>
      </c>
      <c r="B601" s="209" t="s">
        <v>2024</v>
      </c>
      <c r="C601" s="120"/>
      <c r="D601" s="120"/>
      <c r="E601" s="120"/>
      <c r="F601" s="120">
        <v>1812787</v>
      </c>
      <c r="G601" s="120"/>
      <c r="H601" s="120"/>
      <c r="I601" s="120"/>
      <c r="J601" s="120"/>
      <c r="K601" s="120"/>
      <c r="L601" s="120"/>
      <c r="M601" s="120"/>
      <c r="N601" s="120"/>
      <c r="O601" s="133">
        <f t="shared" si="242"/>
        <v>1812787</v>
      </c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  <c r="BE601" s="191"/>
      <c r="BF601" s="191"/>
      <c r="BG601" s="191"/>
      <c r="BH601" s="191"/>
      <c r="BI601" s="191"/>
      <c r="BJ601" s="191"/>
      <c r="BK601" s="191"/>
      <c r="BL601" s="191"/>
      <c r="BM601" s="191"/>
      <c r="BN601" s="191"/>
      <c r="BO601" s="191"/>
      <c r="BP601" s="191"/>
      <c r="BQ601" s="191"/>
      <c r="BR601" s="191"/>
      <c r="BS601" s="191"/>
      <c r="BT601" s="191"/>
      <c r="BU601" s="191"/>
      <c r="BV601" s="191"/>
    </row>
    <row r="602" spans="1:74" s="192" customFormat="1" ht="25.5" x14ac:dyDescent="0.2">
      <c r="A602" s="208" t="s">
        <v>2026</v>
      </c>
      <c r="B602" s="209" t="s">
        <v>2027</v>
      </c>
      <c r="C602" s="120"/>
      <c r="D602" s="120"/>
      <c r="E602" s="120"/>
      <c r="F602" s="120">
        <v>769188</v>
      </c>
      <c r="G602" s="120"/>
      <c r="H602" s="120"/>
      <c r="I602" s="120"/>
      <c r="J602" s="120"/>
      <c r="K602" s="120"/>
      <c r="L602" s="120"/>
      <c r="M602" s="120"/>
      <c r="N602" s="120"/>
      <c r="O602" s="133">
        <f t="shared" si="242"/>
        <v>769188</v>
      </c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  <c r="BE602" s="191"/>
      <c r="BF602" s="191"/>
      <c r="BG602" s="191"/>
      <c r="BH602" s="191"/>
      <c r="BI602" s="191"/>
      <c r="BJ602" s="191"/>
      <c r="BK602" s="191"/>
      <c r="BL602" s="191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1"/>
    </row>
    <row r="603" spans="1:74" s="192" customFormat="1" ht="25.5" x14ac:dyDescent="0.2">
      <c r="A603" s="208" t="s">
        <v>2028</v>
      </c>
      <c r="B603" s="209" t="s">
        <v>2029</v>
      </c>
      <c r="C603" s="120"/>
      <c r="D603" s="120"/>
      <c r="E603" s="120"/>
      <c r="F603" s="120">
        <v>2604183</v>
      </c>
      <c r="G603" s="120"/>
      <c r="H603" s="120"/>
      <c r="I603" s="120"/>
      <c r="J603" s="120"/>
      <c r="K603" s="120"/>
      <c r="L603" s="120"/>
      <c r="M603" s="120"/>
      <c r="N603" s="120"/>
      <c r="O603" s="133">
        <f t="shared" si="242"/>
        <v>2604183</v>
      </c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  <c r="BE603" s="191"/>
      <c r="BF603" s="191"/>
      <c r="BG603" s="191"/>
      <c r="BH603" s="191"/>
      <c r="BI603" s="191"/>
      <c r="BJ603" s="191"/>
      <c r="BK603" s="191"/>
      <c r="BL603" s="191"/>
      <c r="BM603" s="191"/>
      <c r="BN603" s="191"/>
      <c r="BO603" s="191"/>
      <c r="BP603" s="191"/>
      <c r="BQ603" s="191"/>
      <c r="BR603" s="191"/>
      <c r="BS603" s="191"/>
      <c r="BT603" s="191"/>
      <c r="BU603" s="191"/>
      <c r="BV603" s="191"/>
    </row>
    <row r="604" spans="1:74" s="192" customFormat="1" ht="25.5" x14ac:dyDescent="0.2">
      <c r="A604" s="208" t="s">
        <v>2030</v>
      </c>
      <c r="B604" s="209" t="s">
        <v>2031</v>
      </c>
      <c r="C604" s="120"/>
      <c r="D604" s="120"/>
      <c r="E604" s="120"/>
      <c r="F604" s="120">
        <v>1098843</v>
      </c>
      <c r="G604" s="120"/>
      <c r="H604" s="120"/>
      <c r="I604" s="120"/>
      <c r="J604" s="120"/>
      <c r="K604" s="120"/>
      <c r="L604" s="120"/>
      <c r="M604" s="120"/>
      <c r="N604" s="120"/>
      <c r="O604" s="133">
        <f t="shared" si="242"/>
        <v>1098843</v>
      </c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  <c r="BE604" s="191"/>
      <c r="BF604" s="191"/>
      <c r="BG604" s="191"/>
      <c r="BH604" s="191"/>
      <c r="BI604" s="191"/>
      <c r="BJ604" s="191"/>
      <c r="BK604" s="191"/>
      <c r="BL604" s="191"/>
      <c r="BM604" s="191"/>
      <c r="BN604" s="191"/>
      <c r="BO604" s="191"/>
      <c r="BP604" s="191"/>
      <c r="BQ604" s="191"/>
      <c r="BR604" s="191"/>
      <c r="BS604" s="191"/>
      <c r="BT604" s="191"/>
      <c r="BU604" s="191"/>
      <c r="BV604" s="191"/>
    </row>
    <row r="605" spans="1:74" s="192" customFormat="1" ht="25.5" x14ac:dyDescent="0.2">
      <c r="A605" s="208" t="s">
        <v>2032</v>
      </c>
      <c r="B605" s="209" t="s">
        <v>2033</v>
      </c>
      <c r="C605" s="120"/>
      <c r="D605" s="120"/>
      <c r="E605" s="120"/>
      <c r="F605" s="120">
        <v>178591257</v>
      </c>
      <c r="G605" s="120"/>
      <c r="H605" s="120"/>
      <c r="I605" s="120"/>
      <c r="J605" s="120"/>
      <c r="K605" s="120"/>
      <c r="L605" s="120"/>
      <c r="M605" s="120"/>
      <c r="N605" s="120"/>
      <c r="O605" s="133">
        <f t="shared" si="242"/>
        <v>178591257</v>
      </c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  <c r="BE605" s="191"/>
      <c r="BF605" s="191"/>
      <c r="BG605" s="191"/>
      <c r="BH605" s="191"/>
      <c r="BI605" s="191"/>
      <c r="BJ605" s="191"/>
      <c r="BK605" s="191"/>
      <c r="BL605" s="191"/>
      <c r="BM605" s="191"/>
      <c r="BN605" s="191"/>
      <c r="BO605" s="191"/>
      <c r="BP605" s="191"/>
      <c r="BQ605" s="191"/>
      <c r="BR605" s="191"/>
      <c r="BS605" s="191"/>
      <c r="BT605" s="191"/>
      <c r="BU605" s="191"/>
      <c r="BV605" s="191"/>
    </row>
    <row r="606" spans="1:74" s="192" customFormat="1" ht="25.5" x14ac:dyDescent="0.2">
      <c r="A606" s="208" t="s">
        <v>2034</v>
      </c>
      <c r="B606" s="209" t="s">
        <v>2035</v>
      </c>
      <c r="C606" s="120"/>
      <c r="D606" s="120"/>
      <c r="E606" s="120"/>
      <c r="F606" s="120">
        <v>1394469</v>
      </c>
      <c r="G606" s="120"/>
      <c r="H606" s="120"/>
      <c r="I606" s="120"/>
      <c r="J606" s="120"/>
      <c r="K606" s="120"/>
      <c r="L606" s="120"/>
      <c r="M606" s="120"/>
      <c r="N606" s="120"/>
      <c r="O606" s="133">
        <f t="shared" si="242"/>
        <v>1394469</v>
      </c>
      <c r="P606" s="191"/>
      <c r="Q606" s="191"/>
      <c r="R606" s="191"/>
      <c r="S606" s="191"/>
      <c r="T606" s="191"/>
      <c r="U606" s="191"/>
      <c r="V606" s="191"/>
      <c r="W606" s="191"/>
      <c r="X606" s="191"/>
      <c r="Y606" s="191"/>
      <c r="Z606" s="191"/>
      <c r="AA606" s="191"/>
      <c r="AB606" s="191"/>
      <c r="AC606" s="191"/>
      <c r="AD606" s="191"/>
      <c r="AE606" s="191"/>
      <c r="AF606" s="191"/>
      <c r="AG606" s="191"/>
      <c r="AH606" s="191"/>
      <c r="AI606" s="191"/>
      <c r="AJ606" s="191"/>
      <c r="AK606" s="191"/>
      <c r="AL606" s="191"/>
      <c r="AM606" s="191"/>
      <c r="AN606" s="191"/>
      <c r="AO606" s="191"/>
      <c r="AP606" s="191"/>
      <c r="AQ606" s="191"/>
      <c r="AR606" s="191"/>
      <c r="AS606" s="191"/>
      <c r="AT606" s="191"/>
      <c r="AU606" s="191"/>
      <c r="AV606" s="191"/>
      <c r="AW606" s="191"/>
      <c r="AX606" s="191"/>
      <c r="AY606" s="191"/>
      <c r="AZ606" s="191"/>
      <c r="BA606" s="191"/>
      <c r="BB606" s="191"/>
      <c r="BC606" s="191"/>
      <c r="BD606" s="191"/>
      <c r="BE606" s="191"/>
      <c r="BF606" s="191"/>
      <c r="BG606" s="191"/>
      <c r="BH606" s="191"/>
      <c r="BI606" s="191"/>
      <c r="BJ606" s="191"/>
      <c r="BK606" s="191"/>
      <c r="BL606" s="191"/>
      <c r="BM606" s="191"/>
      <c r="BN606" s="191"/>
      <c r="BO606" s="191"/>
      <c r="BP606" s="191"/>
      <c r="BQ606" s="191"/>
      <c r="BR606" s="191"/>
      <c r="BS606" s="191"/>
      <c r="BT606" s="191"/>
      <c r="BU606" s="191"/>
      <c r="BV606" s="191"/>
    </row>
    <row r="607" spans="1:74" s="192" customFormat="1" ht="25.5" x14ac:dyDescent="0.2">
      <c r="A607" s="208" t="s">
        <v>2036</v>
      </c>
      <c r="B607" s="209" t="s">
        <v>2037</v>
      </c>
      <c r="C607" s="120"/>
      <c r="D607" s="120"/>
      <c r="E607" s="120"/>
      <c r="F607" s="120">
        <v>620297</v>
      </c>
      <c r="G607" s="120"/>
      <c r="H607" s="120"/>
      <c r="I607" s="120"/>
      <c r="J607" s="120"/>
      <c r="K607" s="120"/>
      <c r="L607" s="120"/>
      <c r="M607" s="120"/>
      <c r="N607" s="120"/>
      <c r="O607" s="133">
        <f t="shared" si="242"/>
        <v>620297</v>
      </c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  <c r="BE607" s="191"/>
      <c r="BF607" s="191"/>
      <c r="BG607" s="191"/>
      <c r="BH607" s="191"/>
      <c r="BI607" s="191"/>
      <c r="BJ607" s="191"/>
      <c r="BK607" s="191"/>
      <c r="BL607" s="191"/>
      <c r="BM607" s="191"/>
      <c r="BN607" s="191"/>
      <c r="BO607" s="191"/>
      <c r="BP607" s="191"/>
      <c r="BQ607" s="191"/>
      <c r="BR607" s="191"/>
      <c r="BS607" s="191"/>
      <c r="BT607" s="191"/>
      <c r="BU607" s="191"/>
      <c r="BV607" s="191"/>
    </row>
    <row r="608" spans="1:74" s="192" customFormat="1" ht="25.5" x14ac:dyDescent="0.2">
      <c r="A608" s="208" t="s">
        <v>2038</v>
      </c>
      <c r="B608" s="209" t="s">
        <v>2039</v>
      </c>
      <c r="C608" s="120"/>
      <c r="D608" s="120"/>
      <c r="E608" s="120"/>
      <c r="F608" s="120">
        <v>888573</v>
      </c>
      <c r="G608" s="120"/>
      <c r="H608" s="120"/>
      <c r="I608" s="120"/>
      <c r="J608" s="120"/>
      <c r="K608" s="120"/>
      <c r="L608" s="120"/>
      <c r="M608" s="120"/>
      <c r="N608" s="120"/>
      <c r="O608" s="133">
        <f t="shared" si="242"/>
        <v>888573</v>
      </c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</row>
    <row r="609" spans="1:74" s="192" customFormat="1" ht="25.5" x14ac:dyDescent="0.2">
      <c r="A609" s="208" t="s">
        <v>2040</v>
      </c>
      <c r="B609" s="209" t="s">
        <v>2041</v>
      </c>
      <c r="C609" s="120"/>
      <c r="D609" s="120"/>
      <c r="E609" s="120"/>
      <c r="F609" s="120">
        <v>1537703</v>
      </c>
      <c r="G609" s="120"/>
      <c r="H609" s="120"/>
      <c r="I609" s="120"/>
      <c r="J609" s="120"/>
      <c r="K609" s="120"/>
      <c r="L609" s="120"/>
      <c r="M609" s="120"/>
      <c r="N609" s="120"/>
      <c r="O609" s="133">
        <f t="shared" si="242"/>
        <v>1537703</v>
      </c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  <c r="BE609" s="191"/>
      <c r="BF609" s="191"/>
      <c r="BG609" s="191"/>
      <c r="BH609" s="191"/>
      <c r="BI609" s="191"/>
      <c r="BJ609" s="191"/>
      <c r="BK609" s="191"/>
      <c r="BL609" s="191"/>
      <c r="BM609" s="191"/>
      <c r="BN609" s="191"/>
      <c r="BO609" s="191"/>
      <c r="BP609" s="191"/>
      <c r="BQ609" s="191"/>
      <c r="BR609" s="191"/>
      <c r="BS609" s="191"/>
      <c r="BT609" s="191"/>
      <c r="BU609" s="191"/>
      <c r="BV609" s="191"/>
    </row>
    <row r="610" spans="1:74" s="192" customFormat="1" ht="25.5" x14ac:dyDescent="0.2">
      <c r="A610" s="208" t="s">
        <v>2042</v>
      </c>
      <c r="B610" s="209" t="s">
        <v>2043</v>
      </c>
      <c r="C610" s="120"/>
      <c r="D610" s="120"/>
      <c r="E610" s="120"/>
      <c r="F610" s="120">
        <v>3479237</v>
      </c>
      <c r="G610" s="120"/>
      <c r="H610" s="120"/>
      <c r="I610" s="120"/>
      <c r="J610" s="120"/>
      <c r="K610" s="120"/>
      <c r="L610" s="120"/>
      <c r="M610" s="120"/>
      <c r="N610" s="120"/>
      <c r="O610" s="133">
        <f t="shared" si="242"/>
        <v>3479237</v>
      </c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</row>
    <row r="611" spans="1:74" s="192" customFormat="1" ht="25.5" x14ac:dyDescent="0.2">
      <c r="A611" s="208" t="s">
        <v>2044</v>
      </c>
      <c r="B611" s="209" t="s">
        <v>2045</v>
      </c>
      <c r="C611" s="120"/>
      <c r="D611" s="120"/>
      <c r="E611" s="120"/>
      <c r="F611" s="120">
        <v>954259</v>
      </c>
      <c r="G611" s="120"/>
      <c r="H611" s="120"/>
      <c r="I611" s="120"/>
      <c r="J611" s="120"/>
      <c r="K611" s="120"/>
      <c r="L611" s="120"/>
      <c r="M611" s="120"/>
      <c r="N611" s="120"/>
      <c r="O611" s="133">
        <f t="shared" si="242"/>
        <v>954259</v>
      </c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  <c r="BE611" s="191"/>
      <c r="BF611" s="191"/>
      <c r="BG611" s="191"/>
      <c r="BH611" s="191"/>
      <c r="BI611" s="191"/>
      <c r="BJ611" s="191"/>
      <c r="BK611" s="191"/>
      <c r="BL611" s="191"/>
      <c r="BM611" s="191"/>
      <c r="BN611" s="191"/>
      <c r="BO611" s="191"/>
      <c r="BP611" s="191"/>
      <c r="BQ611" s="191"/>
      <c r="BR611" s="191"/>
      <c r="BS611" s="191"/>
      <c r="BT611" s="191"/>
      <c r="BU611" s="191"/>
      <c r="BV611" s="191"/>
    </row>
    <row r="612" spans="1:74" s="192" customFormat="1" ht="25.5" x14ac:dyDescent="0.2">
      <c r="A612" s="208" t="s">
        <v>2046</v>
      </c>
      <c r="B612" s="209" t="s">
        <v>2047</v>
      </c>
      <c r="C612" s="120"/>
      <c r="D612" s="120"/>
      <c r="E612" s="120"/>
      <c r="F612" s="120">
        <v>547047</v>
      </c>
      <c r="G612" s="120"/>
      <c r="H612" s="120"/>
      <c r="I612" s="120"/>
      <c r="J612" s="120"/>
      <c r="K612" s="120"/>
      <c r="L612" s="120"/>
      <c r="M612" s="120"/>
      <c r="N612" s="120"/>
      <c r="O612" s="133">
        <f t="shared" si="242"/>
        <v>547047</v>
      </c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  <c r="BE612" s="191"/>
      <c r="BF612" s="191"/>
      <c r="BG612" s="191"/>
      <c r="BH612" s="191"/>
      <c r="BI612" s="191"/>
      <c r="BJ612" s="191"/>
      <c r="BK612" s="191"/>
      <c r="BL612" s="191"/>
      <c r="BM612" s="191"/>
      <c r="BN612" s="191"/>
      <c r="BO612" s="191"/>
      <c r="BP612" s="191"/>
      <c r="BQ612" s="191"/>
      <c r="BR612" s="191"/>
      <c r="BS612" s="191"/>
      <c r="BT612" s="191"/>
      <c r="BU612" s="191"/>
      <c r="BV612" s="191"/>
    </row>
    <row r="613" spans="1:74" s="192" customFormat="1" ht="25.5" x14ac:dyDescent="0.2">
      <c r="A613" s="208" t="s">
        <v>2048</v>
      </c>
      <c r="B613" s="209" t="s">
        <v>2049</v>
      </c>
      <c r="C613" s="120"/>
      <c r="D613" s="120"/>
      <c r="E613" s="120"/>
      <c r="F613" s="120">
        <v>1575198</v>
      </c>
      <c r="G613" s="120"/>
      <c r="H613" s="120"/>
      <c r="I613" s="120"/>
      <c r="J613" s="120"/>
      <c r="K613" s="120"/>
      <c r="L613" s="120"/>
      <c r="M613" s="120"/>
      <c r="N613" s="120"/>
      <c r="O613" s="133">
        <f t="shared" si="242"/>
        <v>1575198</v>
      </c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  <c r="BE613" s="191"/>
      <c r="BF613" s="191"/>
      <c r="BG613" s="191"/>
      <c r="BH613" s="191"/>
      <c r="BI613" s="191"/>
      <c r="BJ613" s="191"/>
      <c r="BK613" s="191"/>
      <c r="BL613" s="191"/>
      <c r="BM613" s="191"/>
      <c r="BN613" s="191"/>
      <c r="BO613" s="191"/>
      <c r="BP613" s="191"/>
      <c r="BQ613" s="191"/>
      <c r="BR613" s="191"/>
      <c r="BS613" s="191"/>
      <c r="BT613" s="191"/>
      <c r="BU613" s="191"/>
      <c r="BV613" s="191"/>
    </row>
    <row r="614" spans="1:74" s="192" customFormat="1" ht="25.5" x14ac:dyDescent="0.2">
      <c r="A614" s="208" t="s">
        <v>2050</v>
      </c>
      <c r="B614" s="209" t="s">
        <v>2051</v>
      </c>
      <c r="C614" s="120"/>
      <c r="D614" s="120"/>
      <c r="E614" s="120"/>
      <c r="F614" s="120">
        <v>8750377</v>
      </c>
      <c r="G614" s="120"/>
      <c r="H614" s="120"/>
      <c r="I614" s="120"/>
      <c r="J614" s="120"/>
      <c r="K614" s="120"/>
      <c r="L614" s="120"/>
      <c r="M614" s="120"/>
      <c r="N614" s="120"/>
      <c r="O614" s="133">
        <f t="shared" si="242"/>
        <v>8750377</v>
      </c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  <c r="BE614" s="191"/>
      <c r="BF614" s="191"/>
      <c r="BG614" s="191"/>
      <c r="BH614" s="191"/>
      <c r="BI614" s="191"/>
      <c r="BJ614" s="191"/>
      <c r="BK614" s="191"/>
      <c r="BL614" s="191"/>
      <c r="BM614" s="191"/>
      <c r="BN614" s="191"/>
      <c r="BO614" s="191"/>
      <c r="BP614" s="191"/>
      <c r="BQ614" s="191"/>
      <c r="BR614" s="191"/>
      <c r="BS614" s="191"/>
      <c r="BT614" s="191"/>
      <c r="BU614" s="191"/>
      <c r="BV614" s="191"/>
    </row>
    <row r="615" spans="1:74" s="192" customFormat="1" ht="25.5" x14ac:dyDescent="0.2">
      <c r="A615" s="208" t="s">
        <v>2052</v>
      </c>
      <c r="B615" s="209" t="s">
        <v>2053</v>
      </c>
      <c r="C615" s="120"/>
      <c r="D615" s="120"/>
      <c r="E615" s="120"/>
      <c r="F615" s="120">
        <v>295469</v>
      </c>
      <c r="G615" s="120"/>
      <c r="H615" s="120"/>
      <c r="I615" s="120"/>
      <c r="J615" s="120"/>
      <c r="K615" s="120"/>
      <c r="L615" s="120"/>
      <c r="M615" s="120"/>
      <c r="N615" s="120"/>
      <c r="O615" s="133">
        <f t="shared" si="242"/>
        <v>295469</v>
      </c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  <c r="BE615" s="191"/>
      <c r="BF615" s="191"/>
      <c r="BG615" s="191"/>
      <c r="BH615" s="191"/>
      <c r="BI615" s="191"/>
      <c r="BJ615" s="191"/>
      <c r="BK615" s="191"/>
      <c r="BL615" s="191"/>
      <c r="BM615" s="191"/>
      <c r="BN615" s="191"/>
      <c r="BO615" s="191"/>
      <c r="BP615" s="191"/>
      <c r="BQ615" s="191"/>
      <c r="BR615" s="191"/>
      <c r="BS615" s="191"/>
      <c r="BT615" s="191"/>
      <c r="BU615" s="191"/>
      <c r="BV615" s="191"/>
    </row>
    <row r="616" spans="1:74" s="192" customFormat="1" ht="25.5" x14ac:dyDescent="0.2">
      <c r="A616" s="208" t="s">
        <v>2054</v>
      </c>
      <c r="B616" s="209" t="s">
        <v>2055</v>
      </c>
      <c r="C616" s="120"/>
      <c r="D616" s="120"/>
      <c r="E616" s="120"/>
      <c r="F616" s="120">
        <v>417981</v>
      </c>
      <c r="G616" s="120"/>
      <c r="H616" s="120"/>
      <c r="I616" s="120"/>
      <c r="J616" s="120"/>
      <c r="K616" s="120"/>
      <c r="L616" s="120"/>
      <c r="M616" s="120"/>
      <c r="N616" s="120"/>
      <c r="O616" s="133">
        <f t="shared" si="242"/>
        <v>417981</v>
      </c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  <c r="BE616" s="191"/>
      <c r="BF616" s="191"/>
      <c r="BG616" s="191"/>
      <c r="BH616" s="191"/>
      <c r="BI616" s="191"/>
      <c r="BJ616" s="191"/>
      <c r="BK616" s="191"/>
      <c r="BL616" s="191"/>
      <c r="BM616" s="191"/>
      <c r="BN616" s="191"/>
      <c r="BO616" s="191"/>
      <c r="BP616" s="191"/>
      <c r="BQ616" s="191"/>
      <c r="BR616" s="191"/>
      <c r="BS616" s="191"/>
      <c r="BT616" s="191"/>
      <c r="BU616" s="191"/>
      <c r="BV616" s="191"/>
    </row>
    <row r="617" spans="1:74" s="192" customFormat="1" ht="25.5" x14ac:dyDescent="0.2">
      <c r="A617" s="208" t="s">
        <v>2056</v>
      </c>
      <c r="B617" s="209" t="s">
        <v>2057</v>
      </c>
      <c r="C617" s="120"/>
      <c r="D617" s="120"/>
      <c r="E617" s="120"/>
      <c r="F617" s="120">
        <v>1311917</v>
      </c>
      <c r="G617" s="120"/>
      <c r="H617" s="120"/>
      <c r="I617" s="120"/>
      <c r="J617" s="120"/>
      <c r="K617" s="120"/>
      <c r="L617" s="120"/>
      <c r="M617" s="120"/>
      <c r="N617" s="120"/>
      <c r="O617" s="133">
        <f t="shared" si="242"/>
        <v>1311917</v>
      </c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  <c r="BE617" s="191"/>
      <c r="BF617" s="191"/>
      <c r="BG617" s="191"/>
      <c r="BH617" s="191"/>
      <c r="BI617" s="191"/>
      <c r="BJ617" s="191"/>
      <c r="BK617" s="191"/>
      <c r="BL617" s="191"/>
      <c r="BM617" s="191"/>
      <c r="BN617" s="191"/>
      <c r="BO617" s="191"/>
      <c r="BP617" s="191"/>
      <c r="BQ617" s="191"/>
      <c r="BR617" s="191"/>
      <c r="BS617" s="191"/>
      <c r="BT617" s="191"/>
      <c r="BU617" s="191"/>
      <c r="BV617" s="191"/>
    </row>
    <row r="618" spans="1:74" s="192" customFormat="1" ht="25.5" x14ac:dyDescent="0.2">
      <c r="A618" s="208" t="s">
        <v>2058</v>
      </c>
      <c r="B618" s="209" t="s">
        <v>2059</v>
      </c>
      <c r="C618" s="120"/>
      <c r="D618" s="120"/>
      <c r="E618" s="120"/>
      <c r="F618" s="120">
        <v>1021251</v>
      </c>
      <c r="G618" s="120"/>
      <c r="H618" s="120"/>
      <c r="I618" s="120"/>
      <c r="J618" s="120"/>
      <c r="K618" s="120"/>
      <c r="L618" s="120"/>
      <c r="M618" s="120"/>
      <c r="N618" s="120"/>
      <c r="O618" s="133">
        <f t="shared" si="242"/>
        <v>1021251</v>
      </c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  <c r="BE618" s="191"/>
      <c r="BF618" s="191"/>
      <c r="BG618" s="191"/>
      <c r="BH618" s="191"/>
      <c r="BI618" s="191"/>
      <c r="BJ618" s="191"/>
      <c r="BK618" s="191"/>
      <c r="BL618" s="191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1"/>
    </row>
    <row r="619" spans="1:74" s="192" customFormat="1" ht="25.5" x14ac:dyDescent="0.2">
      <c r="A619" s="208" t="s">
        <v>2060</v>
      </c>
      <c r="B619" s="209" t="s">
        <v>2061</v>
      </c>
      <c r="C619" s="120"/>
      <c r="D619" s="120"/>
      <c r="E619" s="120"/>
      <c r="F619" s="120">
        <v>1443902</v>
      </c>
      <c r="G619" s="120"/>
      <c r="H619" s="120"/>
      <c r="I619" s="120"/>
      <c r="J619" s="120"/>
      <c r="K619" s="120"/>
      <c r="L619" s="120"/>
      <c r="M619" s="120"/>
      <c r="N619" s="120"/>
      <c r="O619" s="133">
        <f t="shared" si="242"/>
        <v>1443902</v>
      </c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  <c r="BE619" s="191"/>
      <c r="BF619" s="191"/>
      <c r="BG619" s="191"/>
      <c r="BH619" s="191"/>
      <c r="BI619" s="191"/>
      <c r="BJ619" s="191"/>
      <c r="BK619" s="191"/>
      <c r="BL619" s="191"/>
      <c r="BM619" s="191"/>
      <c r="BN619" s="191"/>
      <c r="BO619" s="191"/>
      <c r="BP619" s="191"/>
      <c r="BQ619" s="191"/>
      <c r="BR619" s="191"/>
      <c r="BS619" s="191"/>
      <c r="BT619" s="191"/>
      <c r="BU619" s="191"/>
      <c r="BV619" s="191"/>
    </row>
    <row r="620" spans="1:74" s="192" customFormat="1" ht="25.5" x14ac:dyDescent="0.2">
      <c r="A620" s="208" t="s">
        <v>2062</v>
      </c>
      <c r="B620" s="209" t="s">
        <v>2063</v>
      </c>
      <c r="C620" s="120"/>
      <c r="D620" s="120"/>
      <c r="E620" s="120"/>
      <c r="F620" s="120">
        <v>731466</v>
      </c>
      <c r="G620" s="120"/>
      <c r="H620" s="120"/>
      <c r="I620" s="120"/>
      <c r="J620" s="120"/>
      <c r="K620" s="120"/>
      <c r="L620" s="120"/>
      <c r="M620" s="120"/>
      <c r="N620" s="120"/>
      <c r="O620" s="133">
        <f t="shared" si="242"/>
        <v>731466</v>
      </c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  <c r="BE620" s="191"/>
      <c r="BF620" s="191"/>
      <c r="BG620" s="191"/>
      <c r="BH620" s="191"/>
      <c r="BI620" s="191"/>
      <c r="BJ620" s="191"/>
      <c r="BK620" s="191"/>
      <c r="BL620" s="191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1"/>
    </row>
    <row r="621" spans="1:74" s="192" customFormat="1" ht="25.5" x14ac:dyDescent="0.2">
      <c r="A621" s="208" t="s">
        <v>2064</v>
      </c>
      <c r="B621" s="209" t="s">
        <v>2065</v>
      </c>
      <c r="C621" s="120"/>
      <c r="D621" s="120"/>
      <c r="E621" s="120"/>
      <c r="F621" s="120">
        <v>475633</v>
      </c>
      <c r="G621" s="120"/>
      <c r="H621" s="120"/>
      <c r="I621" s="120"/>
      <c r="J621" s="120"/>
      <c r="K621" s="120"/>
      <c r="L621" s="120"/>
      <c r="M621" s="120"/>
      <c r="N621" s="120"/>
      <c r="O621" s="133">
        <f t="shared" si="242"/>
        <v>475633</v>
      </c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191"/>
      <c r="BS621" s="191"/>
      <c r="BT621" s="191"/>
      <c r="BU621" s="191"/>
      <c r="BV621" s="191"/>
    </row>
    <row r="622" spans="1:74" s="192" customFormat="1" ht="25.5" x14ac:dyDescent="0.2">
      <c r="A622" s="208" t="s">
        <v>2066</v>
      </c>
      <c r="B622" s="209" t="s">
        <v>2067</v>
      </c>
      <c r="C622" s="120"/>
      <c r="D622" s="120"/>
      <c r="E622" s="120"/>
      <c r="F622" s="120">
        <v>806924</v>
      </c>
      <c r="G622" s="120"/>
      <c r="H622" s="120"/>
      <c r="I622" s="120"/>
      <c r="J622" s="120"/>
      <c r="K622" s="120"/>
      <c r="L622" s="120"/>
      <c r="M622" s="120"/>
      <c r="N622" s="120"/>
      <c r="O622" s="133">
        <f t="shared" si="242"/>
        <v>806924</v>
      </c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  <c r="BE622" s="191"/>
      <c r="BF622" s="191"/>
      <c r="BG622" s="191"/>
      <c r="BH622" s="191"/>
      <c r="BI622" s="191"/>
      <c r="BJ622" s="191"/>
      <c r="BK622" s="191"/>
      <c r="BL622" s="191"/>
      <c r="BM622" s="191"/>
      <c r="BN622" s="191"/>
      <c r="BO622" s="191"/>
      <c r="BP622" s="191"/>
      <c r="BQ622" s="191"/>
      <c r="BR622" s="191"/>
      <c r="BS622" s="191"/>
      <c r="BT622" s="191"/>
      <c r="BU622" s="191"/>
      <c r="BV622" s="191"/>
    </row>
    <row r="623" spans="1:74" s="192" customFormat="1" ht="25.5" x14ac:dyDescent="0.2">
      <c r="A623" s="208" t="s">
        <v>2068</v>
      </c>
      <c r="B623" s="209" t="s">
        <v>2069</v>
      </c>
      <c r="C623" s="120"/>
      <c r="D623" s="120"/>
      <c r="E623" s="120"/>
      <c r="F623" s="120">
        <v>13899887</v>
      </c>
      <c r="G623" s="120"/>
      <c r="H623" s="120"/>
      <c r="I623" s="120"/>
      <c r="J623" s="120"/>
      <c r="K623" s="120"/>
      <c r="L623" s="120"/>
      <c r="M623" s="120"/>
      <c r="N623" s="120"/>
      <c r="O623" s="133">
        <f t="shared" si="242"/>
        <v>13899887</v>
      </c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  <c r="BE623" s="191"/>
      <c r="BF623" s="191"/>
      <c r="BG623" s="191"/>
      <c r="BH623" s="191"/>
      <c r="BI623" s="191"/>
      <c r="BJ623" s="191"/>
      <c r="BK623" s="191"/>
      <c r="BL623" s="191"/>
      <c r="BM623" s="191"/>
      <c r="BN623" s="191"/>
      <c r="BO623" s="191"/>
      <c r="BP623" s="191"/>
      <c r="BQ623" s="191"/>
      <c r="BR623" s="191"/>
      <c r="BS623" s="191"/>
      <c r="BT623" s="191"/>
      <c r="BU623" s="191"/>
      <c r="BV623" s="191"/>
    </row>
    <row r="624" spans="1:74" s="192" customFormat="1" ht="25.5" x14ac:dyDescent="0.2">
      <c r="A624" s="208" t="s">
        <v>2070</v>
      </c>
      <c r="B624" s="209" t="s">
        <v>2071</v>
      </c>
      <c r="C624" s="120"/>
      <c r="D624" s="120"/>
      <c r="E624" s="120"/>
      <c r="F624" s="120">
        <v>1012340</v>
      </c>
      <c r="G624" s="120"/>
      <c r="H624" s="120"/>
      <c r="I624" s="120"/>
      <c r="J624" s="120"/>
      <c r="K624" s="120"/>
      <c r="L624" s="120"/>
      <c r="M624" s="120"/>
      <c r="N624" s="120"/>
      <c r="O624" s="133">
        <f t="shared" si="242"/>
        <v>1012340</v>
      </c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</row>
    <row r="625" spans="1:74" s="192" customFormat="1" ht="25.5" x14ac:dyDescent="0.2">
      <c r="A625" s="208" t="s">
        <v>2072</v>
      </c>
      <c r="B625" s="209" t="s">
        <v>2073</v>
      </c>
      <c r="C625" s="120"/>
      <c r="D625" s="120"/>
      <c r="E625" s="120"/>
      <c r="F625" s="120">
        <v>537594</v>
      </c>
      <c r="G625" s="120"/>
      <c r="H625" s="120"/>
      <c r="I625" s="120"/>
      <c r="J625" s="120"/>
      <c r="K625" s="120"/>
      <c r="L625" s="120"/>
      <c r="M625" s="120"/>
      <c r="N625" s="120"/>
      <c r="O625" s="133">
        <f t="shared" si="242"/>
        <v>537594</v>
      </c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</row>
    <row r="626" spans="1:74" s="192" customFormat="1" ht="25.5" x14ac:dyDescent="0.2">
      <c r="A626" s="208" t="s">
        <v>2074</v>
      </c>
      <c r="B626" s="209" t="s">
        <v>2075</v>
      </c>
      <c r="C626" s="120"/>
      <c r="D626" s="120"/>
      <c r="E626" s="120"/>
      <c r="F626" s="120">
        <v>276289</v>
      </c>
      <c r="G626" s="120"/>
      <c r="H626" s="120"/>
      <c r="I626" s="120"/>
      <c r="J626" s="120"/>
      <c r="K626" s="120"/>
      <c r="L626" s="120"/>
      <c r="M626" s="120"/>
      <c r="N626" s="120"/>
      <c r="O626" s="133">
        <f t="shared" si="242"/>
        <v>276289</v>
      </c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</row>
    <row r="627" spans="1:74" s="192" customFormat="1" ht="25.5" x14ac:dyDescent="0.2">
      <c r="A627" s="208" t="s">
        <v>2076</v>
      </c>
      <c r="B627" s="209" t="s">
        <v>2077</v>
      </c>
      <c r="C627" s="120"/>
      <c r="D627" s="120"/>
      <c r="E627" s="120"/>
      <c r="F627" s="120">
        <v>755707</v>
      </c>
      <c r="G627" s="120"/>
      <c r="H627" s="120"/>
      <c r="I627" s="120"/>
      <c r="J627" s="120"/>
      <c r="K627" s="120"/>
      <c r="L627" s="120"/>
      <c r="M627" s="120"/>
      <c r="N627" s="120"/>
      <c r="O627" s="133">
        <f t="shared" si="242"/>
        <v>755707</v>
      </c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  <c r="BE627" s="191"/>
      <c r="BF627" s="191"/>
      <c r="BG627" s="191"/>
      <c r="BH627" s="191"/>
      <c r="BI627" s="191"/>
      <c r="BJ627" s="191"/>
      <c r="BK627" s="191"/>
      <c r="BL627" s="191"/>
      <c r="BM627" s="191"/>
      <c r="BN627" s="191"/>
      <c r="BO627" s="191"/>
      <c r="BP627" s="191"/>
      <c r="BQ627" s="191"/>
      <c r="BR627" s="191"/>
      <c r="BS627" s="191"/>
      <c r="BT627" s="191"/>
      <c r="BU627" s="191"/>
      <c r="BV627" s="191"/>
    </row>
    <row r="628" spans="1:74" s="192" customFormat="1" ht="25.5" x14ac:dyDescent="0.2">
      <c r="A628" s="208" t="s">
        <v>2078</v>
      </c>
      <c r="B628" s="209" t="s">
        <v>2079</v>
      </c>
      <c r="C628" s="120"/>
      <c r="D628" s="120"/>
      <c r="E628" s="120"/>
      <c r="F628" s="120">
        <v>2980554</v>
      </c>
      <c r="G628" s="120"/>
      <c r="H628" s="120"/>
      <c r="I628" s="120"/>
      <c r="J628" s="120"/>
      <c r="K628" s="120"/>
      <c r="L628" s="120"/>
      <c r="M628" s="120"/>
      <c r="N628" s="120"/>
      <c r="O628" s="133">
        <f t="shared" si="242"/>
        <v>2980554</v>
      </c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  <c r="BE628" s="191"/>
      <c r="BF628" s="191"/>
      <c r="BG628" s="191"/>
      <c r="BH628" s="191"/>
      <c r="BI628" s="191"/>
      <c r="BJ628" s="191"/>
      <c r="BK628" s="191"/>
      <c r="BL628" s="191"/>
      <c r="BM628" s="191"/>
      <c r="BN628" s="191"/>
      <c r="BO628" s="191"/>
      <c r="BP628" s="191"/>
      <c r="BQ628" s="191"/>
      <c r="BR628" s="191"/>
      <c r="BS628" s="191"/>
      <c r="BT628" s="191"/>
      <c r="BU628" s="191"/>
      <c r="BV628" s="191"/>
    </row>
    <row r="629" spans="1:74" s="192" customFormat="1" ht="25.5" x14ac:dyDescent="0.2">
      <c r="A629" s="208" t="s">
        <v>2080</v>
      </c>
      <c r="B629" s="209" t="s">
        <v>2081</v>
      </c>
      <c r="C629" s="120"/>
      <c r="D629" s="120"/>
      <c r="E629" s="120"/>
      <c r="F629" s="120">
        <v>2066376</v>
      </c>
      <c r="G629" s="120"/>
      <c r="H629" s="120"/>
      <c r="I629" s="120"/>
      <c r="J629" s="120"/>
      <c r="K629" s="120"/>
      <c r="L629" s="120"/>
      <c r="M629" s="120"/>
      <c r="N629" s="120"/>
      <c r="O629" s="133">
        <f t="shared" si="242"/>
        <v>2066376</v>
      </c>
      <c r="P629" s="191"/>
      <c r="Q629" s="191"/>
      <c r="R629" s="191"/>
      <c r="S629" s="191"/>
      <c r="T629" s="191"/>
      <c r="U629" s="191"/>
      <c r="V629" s="191"/>
      <c r="W629" s="191"/>
      <c r="X629" s="191"/>
      <c r="Y629" s="191"/>
      <c r="Z629" s="191"/>
      <c r="AA629" s="191"/>
      <c r="AB629" s="191"/>
      <c r="AC629" s="191"/>
      <c r="AD629" s="191"/>
      <c r="AE629" s="191"/>
      <c r="AF629" s="191"/>
      <c r="AG629" s="191"/>
      <c r="AH629" s="191"/>
      <c r="AI629" s="191"/>
      <c r="AJ629" s="191"/>
      <c r="AK629" s="191"/>
      <c r="AL629" s="191"/>
      <c r="AM629" s="191"/>
      <c r="AN629" s="191"/>
      <c r="AO629" s="191"/>
      <c r="AP629" s="191"/>
      <c r="AQ629" s="191"/>
      <c r="AR629" s="191"/>
      <c r="AS629" s="191"/>
      <c r="AT629" s="191"/>
      <c r="AU629" s="191"/>
      <c r="AV629" s="191"/>
      <c r="AW629" s="191"/>
      <c r="AX629" s="191"/>
      <c r="AY629" s="191"/>
      <c r="AZ629" s="191"/>
      <c r="BA629" s="191"/>
      <c r="BB629" s="191"/>
      <c r="BC629" s="191"/>
      <c r="BD629" s="191"/>
      <c r="BE629" s="191"/>
      <c r="BF629" s="191"/>
      <c r="BG629" s="191"/>
      <c r="BH629" s="191"/>
      <c r="BI629" s="191"/>
      <c r="BJ629" s="191"/>
      <c r="BK629" s="191"/>
      <c r="BL629" s="191"/>
      <c r="BM629" s="191"/>
      <c r="BN629" s="191"/>
      <c r="BO629" s="191"/>
      <c r="BP629" s="191"/>
      <c r="BQ629" s="191"/>
      <c r="BR629" s="191"/>
      <c r="BS629" s="191"/>
      <c r="BT629" s="191"/>
      <c r="BU629" s="191"/>
      <c r="BV629" s="191"/>
    </row>
    <row r="630" spans="1:74" s="192" customFormat="1" ht="25.5" x14ac:dyDescent="0.2">
      <c r="A630" s="208" t="s">
        <v>2082</v>
      </c>
      <c r="B630" s="209" t="s">
        <v>2083</v>
      </c>
      <c r="C630" s="120"/>
      <c r="D630" s="120"/>
      <c r="E630" s="120"/>
      <c r="F630" s="120">
        <v>1651011</v>
      </c>
      <c r="G630" s="120"/>
      <c r="H630" s="120"/>
      <c r="I630" s="120"/>
      <c r="J630" s="120"/>
      <c r="K630" s="120"/>
      <c r="L630" s="120"/>
      <c r="M630" s="120"/>
      <c r="N630" s="120"/>
      <c r="O630" s="133">
        <f t="shared" si="242"/>
        <v>1651011</v>
      </c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  <c r="BE630" s="191"/>
      <c r="BF630" s="191"/>
      <c r="BG630" s="191"/>
      <c r="BH630" s="191"/>
      <c r="BI630" s="191"/>
      <c r="BJ630" s="191"/>
      <c r="BK630" s="191"/>
      <c r="BL630" s="191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1"/>
    </row>
    <row r="631" spans="1:74" s="192" customFormat="1" ht="25.5" x14ac:dyDescent="0.2">
      <c r="A631" s="208" t="s">
        <v>2084</v>
      </c>
      <c r="B631" s="209" t="s">
        <v>2085</v>
      </c>
      <c r="C631" s="120"/>
      <c r="D631" s="120"/>
      <c r="E631" s="120"/>
      <c r="F631" s="120">
        <v>746636</v>
      </c>
      <c r="G631" s="120"/>
      <c r="H631" s="120"/>
      <c r="I631" s="120"/>
      <c r="J631" s="120"/>
      <c r="K631" s="120"/>
      <c r="L631" s="120"/>
      <c r="M631" s="120"/>
      <c r="N631" s="120"/>
      <c r="O631" s="133">
        <f t="shared" si="242"/>
        <v>746636</v>
      </c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  <c r="BE631" s="191"/>
      <c r="BF631" s="191"/>
      <c r="BG631" s="191"/>
      <c r="BH631" s="191"/>
      <c r="BI631" s="191"/>
      <c r="BJ631" s="191"/>
      <c r="BK631" s="191"/>
      <c r="BL631" s="191"/>
      <c r="BM631" s="191"/>
      <c r="BN631" s="191"/>
      <c r="BO631" s="191"/>
      <c r="BP631" s="191"/>
      <c r="BQ631" s="191"/>
      <c r="BR631" s="191"/>
      <c r="BS631" s="191"/>
      <c r="BT631" s="191"/>
      <c r="BU631" s="191"/>
      <c r="BV631" s="191"/>
    </row>
    <row r="632" spans="1:74" s="192" customFormat="1" ht="25.5" x14ac:dyDescent="0.2">
      <c r="A632" s="208" t="s">
        <v>2086</v>
      </c>
      <c r="B632" s="209" t="s">
        <v>2087</v>
      </c>
      <c r="C632" s="120"/>
      <c r="D632" s="120"/>
      <c r="E632" s="120"/>
      <c r="F632" s="120">
        <v>853977</v>
      </c>
      <c r="G632" s="120"/>
      <c r="H632" s="120"/>
      <c r="I632" s="120"/>
      <c r="J632" s="120"/>
      <c r="K632" s="120"/>
      <c r="L632" s="120"/>
      <c r="M632" s="120"/>
      <c r="N632" s="120"/>
      <c r="O632" s="133">
        <f t="shared" si="242"/>
        <v>853977</v>
      </c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  <c r="BE632" s="191"/>
      <c r="BF632" s="191"/>
      <c r="BG632" s="191"/>
      <c r="BH632" s="191"/>
      <c r="BI632" s="191"/>
      <c r="BJ632" s="191"/>
      <c r="BK632" s="191"/>
      <c r="BL632" s="191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1"/>
    </row>
    <row r="633" spans="1:74" s="192" customFormat="1" ht="25.5" x14ac:dyDescent="0.2">
      <c r="A633" s="208" t="s">
        <v>2088</v>
      </c>
      <c r="B633" s="209" t="s">
        <v>2089</v>
      </c>
      <c r="C633" s="120"/>
      <c r="D633" s="120"/>
      <c r="E633" s="120"/>
      <c r="F633" s="120">
        <v>1405630</v>
      </c>
      <c r="G633" s="120"/>
      <c r="H633" s="120"/>
      <c r="I633" s="120"/>
      <c r="J633" s="120"/>
      <c r="K633" s="120"/>
      <c r="L633" s="120"/>
      <c r="M633" s="120"/>
      <c r="N633" s="120"/>
      <c r="O633" s="133">
        <f t="shared" si="242"/>
        <v>1405630</v>
      </c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  <c r="BE633" s="191"/>
      <c r="BF633" s="191"/>
      <c r="BG633" s="191"/>
      <c r="BH633" s="191"/>
      <c r="BI633" s="191"/>
      <c r="BJ633" s="191"/>
      <c r="BK633" s="191"/>
      <c r="BL633" s="191"/>
      <c r="BM633" s="191"/>
      <c r="BN633" s="191"/>
      <c r="BO633" s="191"/>
      <c r="BP633" s="191"/>
      <c r="BQ633" s="191"/>
      <c r="BR633" s="191"/>
      <c r="BS633" s="191"/>
      <c r="BT633" s="191"/>
      <c r="BU633" s="191"/>
      <c r="BV633" s="191"/>
    </row>
    <row r="634" spans="1:74" s="192" customFormat="1" ht="25.5" x14ac:dyDescent="0.2">
      <c r="A634" s="208" t="s">
        <v>2090</v>
      </c>
      <c r="B634" s="209" t="s">
        <v>2091</v>
      </c>
      <c r="C634" s="120"/>
      <c r="D634" s="120"/>
      <c r="E634" s="120"/>
      <c r="F634" s="120">
        <v>891517</v>
      </c>
      <c r="G634" s="120"/>
      <c r="H634" s="120"/>
      <c r="I634" s="120"/>
      <c r="J634" s="120"/>
      <c r="K634" s="120"/>
      <c r="L634" s="120"/>
      <c r="M634" s="120"/>
      <c r="N634" s="120"/>
      <c r="O634" s="133">
        <f t="shared" si="242"/>
        <v>891517</v>
      </c>
      <c r="P634" s="191"/>
      <c r="Q634" s="191"/>
      <c r="R634" s="191"/>
      <c r="S634" s="191"/>
      <c r="T634" s="191"/>
      <c r="U634" s="191"/>
      <c r="V634" s="191"/>
      <c r="W634" s="191"/>
      <c r="X634" s="191"/>
      <c r="Y634" s="191"/>
      <c r="Z634" s="191"/>
      <c r="AA634" s="191"/>
      <c r="AB634" s="191"/>
      <c r="AC634" s="191"/>
      <c r="AD634" s="191"/>
      <c r="AE634" s="191"/>
      <c r="AF634" s="191"/>
      <c r="AG634" s="191"/>
      <c r="AH634" s="191"/>
      <c r="AI634" s="191"/>
      <c r="AJ634" s="191"/>
      <c r="AK634" s="191"/>
      <c r="AL634" s="191"/>
      <c r="AM634" s="191"/>
      <c r="AN634" s="191"/>
      <c r="AO634" s="191"/>
      <c r="AP634" s="191"/>
      <c r="AQ634" s="191"/>
      <c r="AR634" s="191"/>
      <c r="AS634" s="191"/>
      <c r="AT634" s="191"/>
      <c r="AU634" s="191"/>
      <c r="AV634" s="191"/>
      <c r="AW634" s="191"/>
      <c r="AX634" s="191"/>
      <c r="AY634" s="191"/>
      <c r="AZ634" s="191"/>
      <c r="BA634" s="191"/>
      <c r="BB634" s="191"/>
      <c r="BC634" s="191"/>
      <c r="BD634" s="191"/>
      <c r="BE634" s="191"/>
      <c r="BF634" s="191"/>
      <c r="BG634" s="191"/>
      <c r="BH634" s="191"/>
      <c r="BI634" s="191"/>
      <c r="BJ634" s="191"/>
      <c r="BK634" s="191"/>
      <c r="BL634" s="191"/>
      <c r="BM634" s="191"/>
      <c r="BN634" s="191"/>
      <c r="BO634" s="191"/>
      <c r="BP634" s="191"/>
      <c r="BQ634" s="191"/>
      <c r="BR634" s="191"/>
      <c r="BS634" s="191"/>
      <c r="BT634" s="191"/>
      <c r="BU634" s="191"/>
      <c r="BV634" s="191"/>
    </row>
    <row r="635" spans="1:74" s="192" customFormat="1" ht="25.5" x14ac:dyDescent="0.2">
      <c r="A635" s="208" t="s">
        <v>2092</v>
      </c>
      <c r="B635" s="209" t="s">
        <v>2093</v>
      </c>
      <c r="C635" s="120"/>
      <c r="D635" s="120"/>
      <c r="E635" s="120"/>
      <c r="F635" s="120">
        <v>64859</v>
      </c>
      <c r="G635" s="120"/>
      <c r="H635" s="120"/>
      <c r="I635" s="120"/>
      <c r="J635" s="120"/>
      <c r="K635" s="120"/>
      <c r="L635" s="120"/>
      <c r="M635" s="120"/>
      <c r="N635" s="120"/>
      <c r="O635" s="133">
        <f t="shared" si="242"/>
        <v>64859</v>
      </c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  <c r="BE635" s="191"/>
      <c r="BF635" s="191"/>
      <c r="BG635" s="191"/>
      <c r="BH635" s="191"/>
      <c r="BI635" s="191"/>
      <c r="BJ635" s="191"/>
      <c r="BK635" s="191"/>
      <c r="BL635" s="191"/>
      <c r="BM635" s="191"/>
      <c r="BN635" s="191"/>
      <c r="BO635" s="191"/>
      <c r="BP635" s="191"/>
      <c r="BQ635" s="191"/>
      <c r="BR635" s="191"/>
      <c r="BS635" s="191"/>
      <c r="BT635" s="191"/>
      <c r="BU635" s="191"/>
      <c r="BV635" s="191"/>
    </row>
    <row r="636" spans="1:74" s="192" customFormat="1" ht="25.5" x14ac:dyDescent="0.2">
      <c r="A636" s="208" t="s">
        <v>2094</v>
      </c>
      <c r="B636" s="209" t="s">
        <v>2095</v>
      </c>
      <c r="C636" s="120"/>
      <c r="D636" s="120"/>
      <c r="E636" s="120"/>
      <c r="F636" s="120">
        <v>1138637</v>
      </c>
      <c r="G636" s="120"/>
      <c r="H636" s="120"/>
      <c r="I636" s="120"/>
      <c r="J636" s="120"/>
      <c r="K636" s="120"/>
      <c r="L636" s="120"/>
      <c r="M636" s="120"/>
      <c r="N636" s="120"/>
      <c r="O636" s="133">
        <f t="shared" si="242"/>
        <v>1138637</v>
      </c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  <c r="BE636" s="191"/>
      <c r="BF636" s="191"/>
      <c r="BG636" s="191"/>
      <c r="BH636" s="191"/>
      <c r="BI636" s="191"/>
      <c r="BJ636" s="191"/>
      <c r="BK636" s="191"/>
      <c r="BL636" s="191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1"/>
    </row>
    <row r="637" spans="1:74" s="192" customFormat="1" ht="38.25" x14ac:dyDescent="0.2">
      <c r="A637" s="208" t="s">
        <v>2096</v>
      </c>
      <c r="B637" s="209" t="s">
        <v>2097</v>
      </c>
      <c r="C637" s="120"/>
      <c r="D637" s="120"/>
      <c r="E637" s="120"/>
      <c r="F637" s="120">
        <v>3984625</v>
      </c>
      <c r="G637" s="120"/>
      <c r="H637" s="120"/>
      <c r="I637" s="120"/>
      <c r="J637" s="120"/>
      <c r="K637" s="120"/>
      <c r="L637" s="120"/>
      <c r="M637" s="120"/>
      <c r="N637" s="120"/>
      <c r="O637" s="133">
        <f t="shared" si="242"/>
        <v>3984625</v>
      </c>
      <c r="P637" s="191"/>
      <c r="Q637" s="191"/>
      <c r="R637" s="191"/>
      <c r="S637" s="191"/>
      <c r="T637" s="191"/>
      <c r="U637" s="191"/>
      <c r="V637" s="191"/>
      <c r="W637" s="191"/>
      <c r="X637" s="191"/>
      <c r="Y637" s="191"/>
      <c r="Z637" s="191"/>
      <c r="AA637" s="191"/>
      <c r="AB637" s="191"/>
      <c r="AC637" s="191"/>
      <c r="AD637" s="191"/>
      <c r="AE637" s="191"/>
      <c r="AF637" s="191"/>
      <c r="AG637" s="191"/>
      <c r="AH637" s="191"/>
      <c r="AI637" s="191"/>
      <c r="AJ637" s="191"/>
      <c r="AK637" s="191"/>
      <c r="AL637" s="191"/>
      <c r="AM637" s="191"/>
      <c r="AN637" s="191"/>
      <c r="AO637" s="191"/>
      <c r="AP637" s="191"/>
      <c r="AQ637" s="191"/>
      <c r="AR637" s="191"/>
      <c r="AS637" s="191"/>
      <c r="AT637" s="191"/>
      <c r="AU637" s="191"/>
      <c r="AV637" s="191"/>
      <c r="AW637" s="191"/>
      <c r="AX637" s="191"/>
      <c r="AY637" s="191"/>
      <c r="AZ637" s="191"/>
      <c r="BA637" s="191"/>
      <c r="BB637" s="191"/>
      <c r="BC637" s="191"/>
      <c r="BD637" s="191"/>
      <c r="BE637" s="191"/>
      <c r="BF637" s="191"/>
      <c r="BG637" s="191"/>
      <c r="BH637" s="191"/>
      <c r="BI637" s="191"/>
      <c r="BJ637" s="191"/>
      <c r="BK637" s="191"/>
      <c r="BL637" s="191"/>
      <c r="BM637" s="191"/>
      <c r="BN637" s="191"/>
      <c r="BO637" s="191"/>
      <c r="BP637" s="191"/>
      <c r="BQ637" s="191"/>
      <c r="BR637" s="191"/>
      <c r="BS637" s="191"/>
      <c r="BT637" s="191"/>
      <c r="BU637" s="191"/>
      <c r="BV637" s="191"/>
    </row>
    <row r="638" spans="1:74" s="192" customFormat="1" ht="25.5" x14ac:dyDescent="0.2">
      <c r="A638" s="208" t="s">
        <v>2098</v>
      </c>
      <c r="B638" s="209" t="s">
        <v>2099</v>
      </c>
      <c r="C638" s="120"/>
      <c r="D638" s="120"/>
      <c r="E638" s="120"/>
      <c r="F638" s="120">
        <v>35854628</v>
      </c>
      <c r="G638" s="120"/>
      <c r="H638" s="120"/>
      <c r="I638" s="120"/>
      <c r="J638" s="120"/>
      <c r="K638" s="120"/>
      <c r="L638" s="120"/>
      <c r="M638" s="120"/>
      <c r="N638" s="120"/>
      <c r="O638" s="133">
        <f t="shared" si="242"/>
        <v>35854628</v>
      </c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</row>
    <row r="639" spans="1:74" s="192" customFormat="1" ht="38.25" x14ac:dyDescent="0.2">
      <c r="A639" s="208" t="s">
        <v>2100</v>
      </c>
      <c r="B639" s="209" t="s">
        <v>2101</v>
      </c>
      <c r="C639" s="120"/>
      <c r="D639" s="120"/>
      <c r="E639" s="120"/>
      <c r="F639" s="120">
        <v>12507845</v>
      </c>
      <c r="G639" s="120"/>
      <c r="H639" s="120"/>
      <c r="I639" s="120"/>
      <c r="J639" s="120"/>
      <c r="K639" s="120"/>
      <c r="L639" s="120"/>
      <c r="M639" s="120"/>
      <c r="N639" s="120"/>
      <c r="O639" s="133">
        <f t="shared" si="242"/>
        <v>12507845</v>
      </c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  <c r="BE639" s="191"/>
      <c r="BF639" s="191"/>
      <c r="BG639" s="191"/>
      <c r="BH639" s="191"/>
      <c r="BI639" s="191"/>
      <c r="BJ639" s="191"/>
      <c r="BK639" s="191"/>
      <c r="BL639" s="191"/>
      <c r="BM639" s="191"/>
      <c r="BN639" s="191"/>
      <c r="BO639" s="191"/>
      <c r="BP639" s="191"/>
      <c r="BQ639" s="191"/>
      <c r="BR639" s="191"/>
      <c r="BS639" s="191"/>
      <c r="BT639" s="191"/>
      <c r="BU639" s="191"/>
      <c r="BV639" s="191"/>
    </row>
    <row r="640" spans="1:74" s="192" customFormat="1" ht="25.5" x14ac:dyDescent="0.2">
      <c r="A640" s="208" t="s">
        <v>2102</v>
      </c>
      <c r="B640" s="209" t="s">
        <v>2103</v>
      </c>
      <c r="C640" s="120"/>
      <c r="D640" s="120"/>
      <c r="E640" s="120"/>
      <c r="F640" s="120">
        <v>3722357</v>
      </c>
      <c r="G640" s="120"/>
      <c r="H640" s="120"/>
      <c r="I640" s="120"/>
      <c r="J640" s="120"/>
      <c r="K640" s="120"/>
      <c r="L640" s="120"/>
      <c r="M640" s="120"/>
      <c r="N640" s="120"/>
      <c r="O640" s="133">
        <f t="shared" si="242"/>
        <v>3722357</v>
      </c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1"/>
      <c r="BM640" s="191"/>
      <c r="BN640" s="191"/>
      <c r="BO640" s="191"/>
      <c r="BP640" s="191"/>
      <c r="BQ640" s="191"/>
      <c r="BR640" s="191"/>
      <c r="BS640" s="191"/>
      <c r="BT640" s="191"/>
      <c r="BU640" s="191"/>
      <c r="BV640" s="191"/>
    </row>
    <row r="641" spans="1:74" s="192" customFormat="1" ht="38.25" x14ac:dyDescent="0.2">
      <c r="A641" s="208" t="s">
        <v>2104</v>
      </c>
      <c r="B641" s="209" t="s">
        <v>2105</v>
      </c>
      <c r="C641" s="120"/>
      <c r="D641" s="120"/>
      <c r="E641" s="120"/>
      <c r="F641" s="120">
        <v>26453605</v>
      </c>
      <c r="G641" s="120"/>
      <c r="H641" s="120"/>
      <c r="I641" s="120"/>
      <c r="J641" s="120"/>
      <c r="K641" s="120"/>
      <c r="L641" s="120"/>
      <c r="M641" s="120"/>
      <c r="N641" s="120"/>
      <c r="O641" s="133">
        <f t="shared" si="242"/>
        <v>26453605</v>
      </c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  <c r="BE641" s="191"/>
      <c r="BF641" s="191"/>
      <c r="BG641" s="191"/>
      <c r="BH641" s="191"/>
      <c r="BI641" s="191"/>
      <c r="BJ641" s="191"/>
      <c r="BK641" s="191"/>
      <c r="BL641" s="191"/>
      <c r="BM641" s="191"/>
      <c r="BN641" s="191"/>
      <c r="BO641" s="191"/>
      <c r="BP641" s="191"/>
      <c r="BQ641" s="191"/>
      <c r="BR641" s="191"/>
      <c r="BS641" s="191"/>
      <c r="BT641" s="191"/>
      <c r="BU641" s="191"/>
      <c r="BV641" s="191"/>
    </row>
    <row r="642" spans="1:74" s="192" customFormat="1" ht="25.5" x14ac:dyDescent="0.2">
      <c r="A642" s="208" t="s">
        <v>2106</v>
      </c>
      <c r="B642" s="209" t="s">
        <v>2107</v>
      </c>
      <c r="C642" s="120"/>
      <c r="D642" s="120"/>
      <c r="E642" s="120"/>
      <c r="F642" s="120">
        <v>563063</v>
      </c>
      <c r="G642" s="120"/>
      <c r="H642" s="120"/>
      <c r="I642" s="120"/>
      <c r="J642" s="120"/>
      <c r="K642" s="120"/>
      <c r="L642" s="120"/>
      <c r="M642" s="120"/>
      <c r="N642" s="120"/>
      <c r="O642" s="133">
        <f t="shared" si="242"/>
        <v>563063</v>
      </c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  <c r="BE642" s="191"/>
      <c r="BF642" s="191"/>
      <c r="BG642" s="191"/>
      <c r="BH642" s="191"/>
      <c r="BI642" s="191"/>
      <c r="BJ642" s="191"/>
      <c r="BK642" s="191"/>
      <c r="BL642" s="191"/>
      <c r="BM642" s="191"/>
      <c r="BN642" s="191"/>
      <c r="BO642" s="191"/>
      <c r="BP642" s="191"/>
      <c r="BQ642" s="191"/>
      <c r="BR642" s="191"/>
      <c r="BS642" s="191"/>
      <c r="BT642" s="191"/>
      <c r="BU642" s="191"/>
      <c r="BV642" s="191"/>
    </row>
    <row r="643" spans="1:74" s="192" customFormat="1" ht="25.5" x14ac:dyDescent="0.2">
      <c r="A643" s="208" t="s">
        <v>2108</v>
      </c>
      <c r="B643" s="209" t="s">
        <v>2109</v>
      </c>
      <c r="C643" s="120"/>
      <c r="D643" s="120"/>
      <c r="E643" s="120"/>
      <c r="F643" s="120">
        <v>5186333</v>
      </c>
      <c r="G643" s="120"/>
      <c r="H643" s="120"/>
      <c r="I643" s="120"/>
      <c r="J643" s="120"/>
      <c r="K643" s="120"/>
      <c r="L643" s="120"/>
      <c r="M643" s="120"/>
      <c r="N643" s="120"/>
      <c r="O643" s="133">
        <f t="shared" si="242"/>
        <v>5186333</v>
      </c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  <c r="BE643" s="191"/>
      <c r="BF643" s="191"/>
      <c r="BG643" s="191"/>
      <c r="BH643" s="191"/>
      <c r="BI643" s="191"/>
      <c r="BJ643" s="191"/>
      <c r="BK643" s="191"/>
      <c r="BL643" s="191"/>
      <c r="BM643" s="191"/>
      <c r="BN643" s="191"/>
      <c r="BO643" s="191"/>
      <c r="BP643" s="191"/>
      <c r="BQ643" s="191"/>
      <c r="BR643" s="191"/>
      <c r="BS643" s="191"/>
      <c r="BT643" s="191"/>
      <c r="BU643" s="191"/>
      <c r="BV643" s="191"/>
    </row>
    <row r="644" spans="1:74" s="192" customFormat="1" ht="25.5" x14ac:dyDescent="0.2">
      <c r="A644" s="208" t="s">
        <v>2110</v>
      </c>
      <c r="B644" s="209" t="s">
        <v>2111</v>
      </c>
      <c r="C644" s="120"/>
      <c r="D644" s="120"/>
      <c r="E644" s="120"/>
      <c r="F644" s="120">
        <v>299072</v>
      </c>
      <c r="G644" s="120"/>
      <c r="H644" s="120"/>
      <c r="I644" s="120"/>
      <c r="J644" s="120"/>
      <c r="K644" s="120"/>
      <c r="L644" s="120"/>
      <c r="M644" s="120"/>
      <c r="N644" s="120"/>
      <c r="O644" s="133">
        <f t="shared" si="242"/>
        <v>299072</v>
      </c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  <c r="BE644" s="191"/>
      <c r="BF644" s="191"/>
      <c r="BG644" s="191"/>
      <c r="BH644" s="191"/>
      <c r="BI644" s="191"/>
      <c r="BJ644" s="191"/>
      <c r="BK644" s="191"/>
      <c r="BL644" s="191"/>
      <c r="BM644" s="191"/>
      <c r="BN644" s="191"/>
      <c r="BO644" s="191"/>
      <c r="BP644" s="191"/>
      <c r="BQ644" s="191"/>
      <c r="BR644" s="191"/>
      <c r="BS644" s="191"/>
      <c r="BT644" s="191"/>
      <c r="BU644" s="191"/>
      <c r="BV644" s="191"/>
    </row>
    <row r="645" spans="1:74" s="192" customFormat="1" ht="38.25" x14ac:dyDescent="0.2">
      <c r="A645" s="208" t="s">
        <v>2112</v>
      </c>
      <c r="B645" s="209" t="s">
        <v>2113</v>
      </c>
      <c r="C645" s="120"/>
      <c r="D645" s="120"/>
      <c r="E645" s="120"/>
      <c r="F645" s="120">
        <v>1159624</v>
      </c>
      <c r="G645" s="120"/>
      <c r="H645" s="120"/>
      <c r="I645" s="120"/>
      <c r="J645" s="120"/>
      <c r="K645" s="120"/>
      <c r="L645" s="120"/>
      <c r="M645" s="120"/>
      <c r="N645" s="120"/>
      <c r="O645" s="133">
        <f t="shared" si="242"/>
        <v>1159624</v>
      </c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  <c r="BE645" s="191"/>
      <c r="BF645" s="191"/>
      <c r="BG645" s="191"/>
      <c r="BH645" s="191"/>
      <c r="BI645" s="191"/>
      <c r="BJ645" s="191"/>
      <c r="BK645" s="191"/>
      <c r="BL645" s="191"/>
      <c r="BM645" s="191"/>
      <c r="BN645" s="191"/>
      <c r="BO645" s="191"/>
      <c r="BP645" s="191"/>
      <c r="BQ645" s="191"/>
      <c r="BR645" s="191"/>
      <c r="BS645" s="191"/>
      <c r="BT645" s="191"/>
      <c r="BU645" s="191"/>
      <c r="BV645" s="191"/>
    </row>
    <row r="646" spans="1:74" s="192" customFormat="1" ht="38.25" x14ac:dyDescent="0.2">
      <c r="A646" s="208" t="s">
        <v>2114</v>
      </c>
      <c r="B646" s="209" t="s">
        <v>2115</v>
      </c>
      <c r="C646" s="120"/>
      <c r="D646" s="120"/>
      <c r="E646" s="120"/>
      <c r="F646" s="120">
        <v>6207835</v>
      </c>
      <c r="G646" s="120"/>
      <c r="H646" s="120"/>
      <c r="I646" s="120"/>
      <c r="J646" s="120"/>
      <c r="K646" s="120"/>
      <c r="L646" s="120"/>
      <c r="M646" s="120"/>
      <c r="N646" s="120"/>
      <c r="O646" s="133">
        <f t="shared" si="242"/>
        <v>6207835</v>
      </c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  <c r="BE646" s="191"/>
      <c r="BF646" s="191"/>
      <c r="BG646" s="191"/>
      <c r="BH646" s="191"/>
      <c r="BI646" s="191"/>
      <c r="BJ646" s="191"/>
      <c r="BK646" s="191"/>
      <c r="BL646" s="191"/>
      <c r="BM646" s="191"/>
      <c r="BN646" s="191"/>
      <c r="BO646" s="191"/>
      <c r="BP646" s="191"/>
      <c r="BQ646" s="191"/>
      <c r="BR646" s="191"/>
      <c r="BS646" s="191"/>
      <c r="BT646" s="191"/>
      <c r="BU646" s="191"/>
      <c r="BV646" s="191"/>
    </row>
    <row r="647" spans="1:74" s="192" customFormat="1" ht="25.5" x14ac:dyDescent="0.2">
      <c r="A647" s="208" t="s">
        <v>2116</v>
      </c>
      <c r="B647" s="209" t="s">
        <v>2117</v>
      </c>
      <c r="C647" s="120"/>
      <c r="D647" s="120"/>
      <c r="E647" s="120"/>
      <c r="F647" s="120">
        <v>167033</v>
      </c>
      <c r="G647" s="120"/>
      <c r="H647" s="120"/>
      <c r="I647" s="120"/>
      <c r="J647" s="120"/>
      <c r="K647" s="120"/>
      <c r="L647" s="120"/>
      <c r="M647" s="120"/>
      <c r="N647" s="120"/>
      <c r="O647" s="133">
        <f t="shared" si="242"/>
        <v>167033</v>
      </c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  <c r="BE647" s="191"/>
      <c r="BF647" s="191"/>
      <c r="BG647" s="191"/>
      <c r="BH647" s="191"/>
      <c r="BI647" s="191"/>
      <c r="BJ647" s="191"/>
      <c r="BK647" s="191"/>
      <c r="BL647" s="191"/>
      <c r="BM647" s="191"/>
      <c r="BN647" s="191"/>
      <c r="BO647" s="191"/>
      <c r="BP647" s="191"/>
      <c r="BQ647" s="191"/>
      <c r="BR647" s="191"/>
      <c r="BS647" s="191"/>
      <c r="BT647" s="191"/>
      <c r="BU647" s="191"/>
      <c r="BV647" s="191"/>
    </row>
    <row r="648" spans="1:74" s="192" customFormat="1" ht="38.25" x14ac:dyDescent="0.2">
      <c r="A648" s="208" t="s">
        <v>2118</v>
      </c>
      <c r="B648" s="209" t="s">
        <v>2119</v>
      </c>
      <c r="C648" s="120"/>
      <c r="D648" s="120"/>
      <c r="E648" s="120"/>
      <c r="F648" s="120">
        <v>1383958</v>
      </c>
      <c r="G648" s="120"/>
      <c r="H648" s="120"/>
      <c r="I648" s="120"/>
      <c r="J648" s="120"/>
      <c r="K648" s="120"/>
      <c r="L648" s="120"/>
      <c r="M648" s="120"/>
      <c r="N648" s="120"/>
      <c r="O648" s="133">
        <f t="shared" si="242"/>
        <v>1383958</v>
      </c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  <c r="BE648" s="191"/>
      <c r="BF648" s="191"/>
      <c r="BG648" s="191"/>
      <c r="BH648" s="191"/>
      <c r="BI648" s="191"/>
      <c r="BJ648" s="191"/>
      <c r="BK648" s="191"/>
      <c r="BL648" s="191"/>
      <c r="BM648" s="191"/>
      <c r="BN648" s="191"/>
      <c r="BO648" s="191"/>
      <c r="BP648" s="191"/>
      <c r="BQ648" s="191"/>
      <c r="BR648" s="191"/>
      <c r="BS648" s="191"/>
      <c r="BT648" s="191"/>
      <c r="BU648" s="191"/>
      <c r="BV648" s="191"/>
    </row>
    <row r="649" spans="1:74" s="192" customFormat="1" ht="25.5" x14ac:dyDescent="0.2">
      <c r="A649" s="208" t="s">
        <v>2120</v>
      </c>
      <c r="B649" s="209" t="s">
        <v>2121</v>
      </c>
      <c r="C649" s="120"/>
      <c r="D649" s="120"/>
      <c r="E649" s="120"/>
      <c r="F649" s="120">
        <v>3058362.6</v>
      </c>
      <c r="G649" s="120"/>
      <c r="H649" s="120"/>
      <c r="I649" s="120"/>
      <c r="J649" s="120"/>
      <c r="K649" s="120"/>
      <c r="L649" s="120"/>
      <c r="M649" s="120"/>
      <c r="N649" s="120"/>
      <c r="O649" s="133">
        <f t="shared" si="242"/>
        <v>3058362.6</v>
      </c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  <c r="BE649" s="191"/>
      <c r="BF649" s="191"/>
      <c r="BG649" s="191"/>
      <c r="BH649" s="191"/>
      <c r="BI649" s="191"/>
      <c r="BJ649" s="191"/>
      <c r="BK649" s="191"/>
      <c r="BL649" s="191"/>
      <c r="BM649" s="191"/>
      <c r="BN649" s="191"/>
      <c r="BO649" s="191"/>
      <c r="BP649" s="191"/>
      <c r="BQ649" s="191"/>
      <c r="BR649" s="191"/>
      <c r="BS649" s="191"/>
      <c r="BT649" s="191"/>
      <c r="BU649" s="191"/>
      <c r="BV649" s="191"/>
    </row>
    <row r="650" spans="1:74" s="192" customFormat="1" ht="25.5" x14ac:dyDescent="0.2">
      <c r="A650" s="208" t="s">
        <v>2122</v>
      </c>
      <c r="B650" s="209" t="s">
        <v>2123</v>
      </c>
      <c r="C650" s="120"/>
      <c r="D650" s="120"/>
      <c r="E650" s="120"/>
      <c r="F650" s="120">
        <v>608954</v>
      </c>
      <c r="G650" s="120"/>
      <c r="H650" s="120"/>
      <c r="I650" s="120"/>
      <c r="J650" s="120"/>
      <c r="K650" s="120"/>
      <c r="L650" s="120"/>
      <c r="M650" s="120"/>
      <c r="N650" s="120"/>
      <c r="O650" s="133">
        <f t="shared" si="242"/>
        <v>608954</v>
      </c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  <c r="BE650" s="191"/>
      <c r="BF650" s="191"/>
      <c r="BG650" s="191"/>
      <c r="BH650" s="191"/>
      <c r="BI650" s="191"/>
      <c r="BJ650" s="191"/>
      <c r="BK650" s="191"/>
      <c r="BL650" s="191"/>
      <c r="BM650" s="191"/>
      <c r="BN650" s="191"/>
      <c r="BO650" s="191"/>
      <c r="BP650" s="191"/>
      <c r="BQ650" s="191"/>
      <c r="BR650" s="191"/>
      <c r="BS650" s="191"/>
      <c r="BT650" s="191"/>
      <c r="BU650" s="191"/>
      <c r="BV650" s="191"/>
    </row>
    <row r="651" spans="1:74" s="192" customFormat="1" ht="25.5" x14ac:dyDescent="0.2">
      <c r="A651" s="208" t="s">
        <v>2124</v>
      </c>
      <c r="B651" s="209" t="s">
        <v>2125</v>
      </c>
      <c r="C651" s="120"/>
      <c r="D651" s="120"/>
      <c r="E651" s="120"/>
      <c r="F651" s="120">
        <v>1043577</v>
      </c>
      <c r="G651" s="120"/>
      <c r="H651" s="120"/>
      <c r="I651" s="120"/>
      <c r="J651" s="120"/>
      <c r="K651" s="120"/>
      <c r="L651" s="120"/>
      <c r="M651" s="120"/>
      <c r="N651" s="120"/>
      <c r="O651" s="133">
        <f t="shared" si="242"/>
        <v>1043577</v>
      </c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  <c r="BE651" s="191"/>
      <c r="BF651" s="191"/>
      <c r="BG651" s="191"/>
      <c r="BH651" s="191"/>
      <c r="BI651" s="191"/>
      <c r="BJ651" s="191"/>
      <c r="BK651" s="191"/>
      <c r="BL651" s="191"/>
      <c r="BM651" s="191"/>
      <c r="BN651" s="191"/>
      <c r="BO651" s="191"/>
      <c r="BP651" s="191"/>
      <c r="BQ651" s="191"/>
      <c r="BR651" s="191"/>
      <c r="BS651" s="191"/>
      <c r="BT651" s="191"/>
      <c r="BU651" s="191"/>
      <c r="BV651" s="191"/>
    </row>
    <row r="652" spans="1:74" s="192" customFormat="1" ht="25.5" x14ac:dyDescent="0.2">
      <c r="A652" s="208" t="s">
        <v>2126</v>
      </c>
      <c r="B652" s="209" t="s">
        <v>2127</v>
      </c>
      <c r="C652" s="120"/>
      <c r="D652" s="120"/>
      <c r="E652" s="120"/>
      <c r="F652" s="120">
        <v>4438400</v>
      </c>
      <c r="G652" s="120"/>
      <c r="H652" s="120"/>
      <c r="I652" s="120"/>
      <c r="J652" s="120"/>
      <c r="K652" s="120"/>
      <c r="L652" s="120"/>
      <c r="M652" s="120"/>
      <c r="N652" s="120"/>
      <c r="O652" s="133">
        <f t="shared" si="242"/>
        <v>4438400</v>
      </c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</row>
    <row r="653" spans="1:74" s="192" customFormat="1" ht="25.5" x14ac:dyDescent="0.2">
      <c r="A653" s="208" t="s">
        <v>2128</v>
      </c>
      <c r="B653" s="209" t="s">
        <v>2129</v>
      </c>
      <c r="C653" s="120"/>
      <c r="D653" s="120"/>
      <c r="E653" s="120"/>
      <c r="F653" s="120">
        <v>241420</v>
      </c>
      <c r="G653" s="120"/>
      <c r="H653" s="120"/>
      <c r="I653" s="120"/>
      <c r="J653" s="120"/>
      <c r="K653" s="120"/>
      <c r="L653" s="120"/>
      <c r="M653" s="120"/>
      <c r="N653" s="120"/>
      <c r="O653" s="133">
        <f t="shared" si="242"/>
        <v>241420</v>
      </c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1"/>
      <c r="BJ653" s="191"/>
      <c r="BK653" s="191"/>
      <c r="BL653" s="191"/>
      <c r="BM653" s="191"/>
      <c r="BN653" s="191"/>
      <c r="BO653" s="191"/>
      <c r="BP653" s="191"/>
      <c r="BQ653" s="191"/>
      <c r="BR653" s="191"/>
      <c r="BS653" s="191"/>
      <c r="BT653" s="191"/>
      <c r="BU653" s="191"/>
      <c r="BV653" s="191"/>
    </row>
    <row r="654" spans="1:74" s="192" customFormat="1" ht="25.5" x14ac:dyDescent="0.2">
      <c r="A654" s="208" t="s">
        <v>2130</v>
      </c>
      <c r="B654" s="209" t="s">
        <v>2131</v>
      </c>
      <c r="C654" s="120"/>
      <c r="D654" s="120"/>
      <c r="E654" s="120"/>
      <c r="F654" s="120">
        <v>1001712</v>
      </c>
      <c r="G654" s="120"/>
      <c r="H654" s="120"/>
      <c r="I654" s="120"/>
      <c r="J654" s="120"/>
      <c r="K654" s="120"/>
      <c r="L654" s="120"/>
      <c r="M654" s="120"/>
      <c r="N654" s="120"/>
      <c r="O654" s="133">
        <f t="shared" si="242"/>
        <v>1001712</v>
      </c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  <c r="BE654" s="191"/>
      <c r="BF654" s="191"/>
      <c r="BG654" s="191"/>
      <c r="BH654" s="191"/>
      <c r="BI654" s="191"/>
      <c r="BJ654" s="191"/>
      <c r="BK654" s="191"/>
      <c r="BL654" s="191"/>
      <c r="BM654" s="191"/>
      <c r="BN654" s="191"/>
      <c r="BO654" s="191"/>
      <c r="BP654" s="191"/>
      <c r="BQ654" s="191"/>
      <c r="BR654" s="191"/>
      <c r="BS654" s="191"/>
      <c r="BT654" s="191"/>
      <c r="BU654" s="191"/>
      <c r="BV654" s="191"/>
    </row>
    <row r="655" spans="1:74" s="192" customFormat="1" ht="25.5" x14ac:dyDescent="0.2">
      <c r="A655" s="208" t="s">
        <v>2132</v>
      </c>
      <c r="B655" s="209" t="s">
        <v>2133</v>
      </c>
      <c r="C655" s="120"/>
      <c r="D655" s="120"/>
      <c r="E655" s="120"/>
      <c r="F655" s="120">
        <v>1589412</v>
      </c>
      <c r="G655" s="120"/>
      <c r="H655" s="120"/>
      <c r="I655" s="120"/>
      <c r="J655" s="120"/>
      <c r="K655" s="120"/>
      <c r="L655" s="120"/>
      <c r="M655" s="120"/>
      <c r="N655" s="120"/>
      <c r="O655" s="133">
        <f t="shared" si="242"/>
        <v>1589412</v>
      </c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  <c r="BE655" s="191"/>
      <c r="BF655" s="191"/>
      <c r="BG655" s="191"/>
      <c r="BH655" s="191"/>
      <c r="BI655" s="191"/>
      <c r="BJ655" s="191"/>
      <c r="BK655" s="191"/>
      <c r="BL655" s="191"/>
      <c r="BM655" s="191"/>
      <c r="BN655" s="191"/>
      <c r="BO655" s="191"/>
      <c r="BP655" s="191"/>
      <c r="BQ655" s="191"/>
      <c r="BR655" s="191"/>
      <c r="BS655" s="191"/>
      <c r="BT655" s="191"/>
      <c r="BU655" s="191"/>
      <c r="BV655" s="191"/>
    </row>
    <row r="656" spans="1:74" s="192" customFormat="1" ht="25.5" x14ac:dyDescent="0.2">
      <c r="A656" s="208" t="s">
        <v>2134</v>
      </c>
      <c r="B656" s="209" t="s">
        <v>2135</v>
      </c>
      <c r="C656" s="120"/>
      <c r="D656" s="120"/>
      <c r="E656" s="120"/>
      <c r="F656" s="120">
        <v>498956</v>
      </c>
      <c r="G656" s="120"/>
      <c r="H656" s="120"/>
      <c r="I656" s="120"/>
      <c r="J656" s="120"/>
      <c r="K656" s="120"/>
      <c r="L656" s="120"/>
      <c r="M656" s="120"/>
      <c r="N656" s="120"/>
      <c r="O656" s="133">
        <f t="shared" si="242"/>
        <v>498956</v>
      </c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  <c r="BE656" s="191"/>
      <c r="BF656" s="191"/>
      <c r="BG656" s="191"/>
      <c r="BH656" s="191"/>
      <c r="BI656" s="191"/>
      <c r="BJ656" s="191"/>
      <c r="BK656" s="191"/>
      <c r="BL656" s="191"/>
      <c r="BM656" s="191"/>
      <c r="BN656" s="191"/>
      <c r="BO656" s="191"/>
      <c r="BP656" s="191"/>
      <c r="BQ656" s="191"/>
      <c r="BR656" s="191"/>
      <c r="BS656" s="191"/>
      <c r="BT656" s="191"/>
      <c r="BU656" s="191"/>
      <c r="BV656" s="191"/>
    </row>
    <row r="657" spans="1:74" s="192" customFormat="1" ht="38.25" x14ac:dyDescent="0.2">
      <c r="A657" s="208" t="s">
        <v>2136</v>
      </c>
      <c r="B657" s="209" t="s">
        <v>2137</v>
      </c>
      <c r="C657" s="120"/>
      <c r="D657" s="120"/>
      <c r="E657" s="120"/>
      <c r="F657" s="120">
        <v>546913</v>
      </c>
      <c r="G657" s="120"/>
      <c r="H657" s="120"/>
      <c r="I657" s="120"/>
      <c r="J657" s="120"/>
      <c r="K657" s="120"/>
      <c r="L657" s="120"/>
      <c r="M657" s="120"/>
      <c r="N657" s="120"/>
      <c r="O657" s="133">
        <f t="shared" si="242"/>
        <v>546913</v>
      </c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1"/>
      <c r="BP657" s="191"/>
      <c r="BQ657" s="191"/>
      <c r="BR657" s="191"/>
      <c r="BS657" s="191"/>
      <c r="BT657" s="191"/>
      <c r="BU657" s="191"/>
      <c r="BV657" s="191"/>
    </row>
    <row r="658" spans="1:74" s="192" customFormat="1" ht="25.5" x14ac:dyDescent="0.2">
      <c r="A658" s="208" t="s">
        <v>2138</v>
      </c>
      <c r="B658" s="209" t="s">
        <v>2139</v>
      </c>
      <c r="C658" s="120"/>
      <c r="D658" s="120"/>
      <c r="E658" s="120"/>
      <c r="F658" s="120">
        <v>453043</v>
      </c>
      <c r="G658" s="120"/>
      <c r="H658" s="120"/>
      <c r="I658" s="120"/>
      <c r="J658" s="120"/>
      <c r="K658" s="120"/>
      <c r="L658" s="120"/>
      <c r="M658" s="120"/>
      <c r="N658" s="120"/>
      <c r="O658" s="133">
        <f t="shared" si="242"/>
        <v>453043</v>
      </c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  <c r="BE658" s="191"/>
      <c r="BF658" s="191"/>
      <c r="BG658" s="191"/>
      <c r="BH658" s="191"/>
      <c r="BI658" s="191"/>
      <c r="BJ658" s="191"/>
      <c r="BK658" s="191"/>
      <c r="BL658" s="191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1"/>
    </row>
    <row r="659" spans="1:74" s="192" customFormat="1" ht="25.5" x14ac:dyDescent="0.2">
      <c r="A659" s="208" t="s">
        <v>2140</v>
      </c>
      <c r="B659" s="209" t="s">
        <v>2141</v>
      </c>
      <c r="C659" s="120"/>
      <c r="D659" s="120"/>
      <c r="E659" s="120"/>
      <c r="F659" s="120">
        <v>3015175</v>
      </c>
      <c r="G659" s="120"/>
      <c r="H659" s="120"/>
      <c r="I659" s="120"/>
      <c r="J659" s="120"/>
      <c r="K659" s="120"/>
      <c r="L659" s="120"/>
      <c r="M659" s="120"/>
      <c r="N659" s="120"/>
      <c r="O659" s="133">
        <f t="shared" si="242"/>
        <v>3015175</v>
      </c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  <c r="BE659" s="191"/>
      <c r="BF659" s="191"/>
      <c r="BG659" s="191"/>
      <c r="BH659" s="191"/>
      <c r="BI659" s="191"/>
      <c r="BJ659" s="191"/>
      <c r="BK659" s="191"/>
      <c r="BL659" s="191"/>
      <c r="BM659" s="191"/>
      <c r="BN659" s="191"/>
      <c r="BO659" s="191"/>
      <c r="BP659" s="191"/>
      <c r="BQ659" s="191"/>
      <c r="BR659" s="191"/>
      <c r="BS659" s="191"/>
      <c r="BT659" s="191"/>
      <c r="BU659" s="191"/>
      <c r="BV659" s="191"/>
    </row>
    <row r="660" spans="1:74" s="192" customFormat="1" ht="25.5" x14ac:dyDescent="0.2">
      <c r="A660" s="208" t="s">
        <v>2142</v>
      </c>
      <c r="B660" s="209" t="s">
        <v>2143</v>
      </c>
      <c r="C660" s="120"/>
      <c r="D660" s="120"/>
      <c r="E660" s="120"/>
      <c r="F660" s="120">
        <v>183220</v>
      </c>
      <c r="G660" s="120"/>
      <c r="H660" s="120"/>
      <c r="I660" s="120"/>
      <c r="J660" s="120"/>
      <c r="K660" s="120"/>
      <c r="L660" s="120"/>
      <c r="M660" s="120"/>
      <c r="N660" s="120"/>
      <c r="O660" s="133">
        <f t="shared" si="242"/>
        <v>183220</v>
      </c>
      <c r="P660" s="191"/>
      <c r="Q660" s="191"/>
      <c r="R660" s="191"/>
      <c r="S660" s="191"/>
      <c r="T660" s="191"/>
      <c r="U660" s="191"/>
      <c r="V660" s="191"/>
      <c r="W660" s="191"/>
      <c r="X660" s="191"/>
      <c r="Y660" s="191"/>
      <c r="Z660" s="191"/>
      <c r="AA660" s="191"/>
      <c r="AB660" s="191"/>
      <c r="AC660" s="191"/>
      <c r="AD660" s="191"/>
      <c r="AE660" s="191"/>
      <c r="AF660" s="191"/>
      <c r="AG660" s="191"/>
      <c r="AH660" s="191"/>
      <c r="AI660" s="191"/>
      <c r="AJ660" s="191"/>
      <c r="AK660" s="191"/>
      <c r="AL660" s="191"/>
      <c r="AM660" s="191"/>
      <c r="AN660" s="191"/>
      <c r="AO660" s="191"/>
      <c r="AP660" s="191"/>
      <c r="AQ660" s="191"/>
      <c r="AR660" s="191"/>
      <c r="AS660" s="191"/>
      <c r="AT660" s="191"/>
      <c r="AU660" s="191"/>
      <c r="AV660" s="191"/>
      <c r="AW660" s="191"/>
      <c r="AX660" s="191"/>
      <c r="AY660" s="191"/>
      <c r="AZ660" s="191"/>
      <c r="BA660" s="191"/>
      <c r="BB660" s="191"/>
      <c r="BC660" s="191"/>
      <c r="BD660" s="191"/>
      <c r="BE660" s="191"/>
      <c r="BF660" s="191"/>
      <c r="BG660" s="191"/>
      <c r="BH660" s="191"/>
      <c r="BI660" s="191"/>
      <c r="BJ660" s="191"/>
      <c r="BK660" s="191"/>
      <c r="BL660" s="191"/>
      <c r="BM660" s="191"/>
      <c r="BN660" s="191"/>
      <c r="BO660" s="191"/>
      <c r="BP660" s="191"/>
      <c r="BQ660" s="191"/>
      <c r="BR660" s="191"/>
      <c r="BS660" s="191"/>
      <c r="BT660" s="191"/>
      <c r="BU660" s="191"/>
      <c r="BV660" s="191"/>
    </row>
    <row r="661" spans="1:74" s="192" customFormat="1" ht="25.5" x14ac:dyDescent="0.2">
      <c r="A661" s="208" t="s">
        <v>2144</v>
      </c>
      <c r="B661" s="209" t="s">
        <v>2145</v>
      </c>
      <c r="C661" s="120"/>
      <c r="D661" s="120"/>
      <c r="E661" s="120"/>
      <c r="F661" s="120">
        <v>375468</v>
      </c>
      <c r="G661" s="120"/>
      <c r="H661" s="120"/>
      <c r="I661" s="120"/>
      <c r="J661" s="120"/>
      <c r="K661" s="120"/>
      <c r="L661" s="120"/>
      <c r="M661" s="120"/>
      <c r="N661" s="120"/>
      <c r="O661" s="133">
        <f t="shared" si="242"/>
        <v>375468</v>
      </c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  <c r="BE661" s="191"/>
      <c r="BF661" s="191"/>
      <c r="BG661" s="191"/>
      <c r="BH661" s="191"/>
      <c r="BI661" s="191"/>
      <c r="BJ661" s="191"/>
      <c r="BK661" s="191"/>
      <c r="BL661" s="191"/>
      <c r="BM661" s="191"/>
      <c r="BN661" s="191"/>
      <c r="BO661" s="191"/>
      <c r="BP661" s="191"/>
      <c r="BQ661" s="191"/>
      <c r="BR661" s="191"/>
      <c r="BS661" s="191"/>
      <c r="BT661" s="191"/>
      <c r="BU661" s="191"/>
      <c r="BV661" s="191"/>
    </row>
    <row r="662" spans="1:74" s="192" customFormat="1" ht="25.5" x14ac:dyDescent="0.2">
      <c r="A662" s="208" t="s">
        <v>2146</v>
      </c>
      <c r="B662" s="209" t="s">
        <v>2147</v>
      </c>
      <c r="C662" s="120"/>
      <c r="D662" s="120"/>
      <c r="E662" s="120"/>
      <c r="F662" s="120">
        <v>201948</v>
      </c>
      <c r="G662" s="120"/>
      <c r="H662" s="120"/>
      <c r="I662" s="120"/>
      <c r="J662" s="120"/>
      <c r="K662" s="120"/>
      <c r="L662" s="120"/>
      <c r="M662" s="120"/>
      <c r="N662" s="120"/>
      <c r="O662" s="133">
        <f t="shared" si="242"/>
        <v>201948</v>
      </c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  <c r="BE662" s="191"/>
      <c r="BF662" s="191"/>
      <c r="BG662" s="191"/>
      <c r="BH662" s="191"/>
      <c r="BI662" s="191"/>
      <c r="BJ662" s="191"/>
      <c r="BK662" s="191"/>
      <c r="BL662" s="191"/>
      <c r="BM662" s="191"/>
      <c r="BN662" s="191"/>
      <c r="BO662" s="191"/>
      <c r="BP662" s="191"/>
      <c r="BQ662" s="191"/>
      <c r="BR662" s="191"/>
      <c r="BS662" s="191"/>
      <c r="BT662" s="191"/>
      <c r="BU662" s="191"/>
      <c r="BV662" s="191"/>
    </row>
    <row r="663" spans="1:74" s="192" customFormat="1" ht="25.5" x14ac:dyDescent="0.2">
      <c r="A663" s="208" t="s">
        <v>2148</v>
      </c>
      <c r="B663" s="209" t="s">
        <v>2149</v>
      </c>
      <c r="C663" s="120"/>
      <c r="D663" s="120"/>
      <c r="E663" s="120"/>
      <c r="F663" s="120">
        <v>1482042</v>
      </c>
      <c r="G663" s="120"/>
      <c r="H663" s="120"/>
      <c r="I663" s="120"/>
      <c r="J663" s="120"/>
      <c r="K663" s="120"/>
      <c r="L663" s="120"/>
      <c r="M663" s="120"/>
      <c r="N663" s="120"/>
      <c r="O663" s="133">
        <f t="shared" si="242"/>
        <v>1482042</v>
      </c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  <c r="BE663" s="191"/>
      <c r="BF663" s="191"/>
      <c r="BG663" s="191"/>
      <c r="BH663" s="191"/>
      <c r="BI663" s="191"/>
      <c r="BJ663" s="191"/>
      <c r="BK663" s="191"/>
      <c r="BL663" s="191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1"/>
    </row>
    <row r="664" spans="1:74" s="192" customFormat="1" ht="38.25" x14ac:dyDescent="0.2">
      <c r="A664" s="208" t="s">
        <v>2150</v>
      </c>
      <c r="B664" s="209" t="s">
        <v>2151</v>
      </c>
      <c r="C664" s="120"/>
      <c r="D664" s="120"/>
      <c r="E664" s="120"/>
      <c r="F664" s="120">
        <v>2718864</v>
      </c>
      <c r="G664" s="120"/>
      <c r="H664" s="120"/>
      <c r="I664" s="120"/>
      <c r="J664" s="120"/>
      <c r="K664" s="120"/>
      <c r="L664" s="120"/>
      <c r="M664" s="120"/>
      <c r="N664" s="120"/>
      <c r="O664" s="133">
        <f t="shared" si="242"/>
        <v>2718864</v>
      </c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  <c r="BE664" s="191"/>
      <c r="BF664" s="191"/>
      <c r="BG664" s="191"/>
      <c r="BH664" s="191"/>
      <c r="BI664" s="191"/>
      <c r="BJ664" s="191"/>
      <c r="BK664" s="191"/>
      <c r="BL664" s="191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1"/>
    </row>
    <row r="665" spans="1:74" s="192" customFormat="1" ht="25.5" x14ac:dyDescent="0.2">
      <c r="A665" s="208" t="s">
        <v>2152</v>
      </c>
      <c r="B665" s="209" t="s">
        <v>2153</v>
      </c>
      <c r="C665" s="120"/>
      <c r="D665" s="120"/>
      <c r="E665" s="120"/>
      <c r="F665" s="120">
        <v>771915</v>
      </c>
      <c r="G665" s="120"/>
      <c r="H665" s="120"/>
      <c r="I665" s="120"/>
      <c r="J665" s="120"/>
      <c r="K665" s="120"/>
      <c r="L665" s="120"/>
      <c r="M665" s="120"/>
      <c r="N665" s="120"/>
      <c r="O665" s="133">
        <f t="shared" si="242"/>
        <v>771915</v>
      </c>
      <c r="P665" s="191"/>
      <c r="Q665" s="191"/>
      <c r="R665" s="191"/>
      <c r="S665" s="191"/>
      <c r="T665" s="191"/>
      <c r="U665" s="191"/>
      <c r="V665" s="191"/>
      <c r="W665" s="191"/>
      <c r="X665" s="191"/>
      <c r="Y665" s="191"/>
      <c r="Z665" s="191"/>
      <c r="AA665" s="191"/>
      <c r="AB665" s="191"/>
      <c r="AC665" s="191"/>
      <c r="AD665" s="191"/>
      <c r="AE665" s="191"/>
      <c r="AF665" s="191"/>
      <c r="AG665" s="191"/>
      <c r="AH665" s="191"/>
      <c r="AI665" s="191"/>
      <c r="AJ665" s="191"/>
      <c r="AK665" s="191"/>
      <c r="AL665" s="191"/>
      <c r="AM665" s="191"/>
      <c r="AN665" s="191"/>
      <c r="AO665" s="191"/>
      <c r="AP665" s="191"/>
      <c r="AQ665" s="191"/>
      <c r="AR665" s="191"/>
      <c r="AS665" s="191"/>
      <c r="AT665" s="191"/>
      <c r="AU665" s="191"/>
      <c r="AV665" s="191"/>
      <c r="AW665" s="191"/>
      <c r="AX665" s="191"/>
      <c r="AY665" s="191"/>
      <c r="AZ665" s="191"/>
      <c r="BA665" s="191"/>
      <c r="BB665" s="191"/>
      <c r="BC665" s="191"/>
      <c r="BD665" s="191"/>
      <c r="BE665" s="191"/>
      <c r="BF665" s="191"/>
      <c r="BG665" s="191"/>
      <c r="BH665" s="191"/>
      <c r="BI665" s="191"/>
      <c r="BJ665" s="191"/>
      <c r="BK665" s="191"/>
      <c r="BL665" s="191"/>
      <c r="BM665" s="191"/>
      <c r="BN665" s="191"/>
      <c r="BO665" s="191"/>
      <c r="BP665" s="191"/>
      <c r="BQ665" s="191"/>
      <c r="BR665" s="191"/>
      <c r="BS665" s="191"/>
      <c r="BT665" s="191"/>
      <c r="BU665" s="191"/>
      <c r="BV665" s="191"/>
    </row>
    <row r="666" spans="1:74" s="192" customFormat="1" ht="25.5" x14ac:dyDescent="0.2">
      <c r="A666" s="208" t="s">
        <v>2154</v>
      </c>
      <c r="B666" s="209" t="s">
        <v>2155</v>
      </c>
      <c r="C666" s="120"/>
      <c r="D666" s="120"/>
      <c r="E666" s="120"/>
      <c r="F666" s="120">
        <v>972886</v>
      </c>
      <c r="G666" s="120"/>
      <c r="H666" s="120"/>
      <c r="I666" s="120"/>
      <c r="J666" s="120"/>
      <c r="K666" s="120"/>
      <c r="L666" s="120"/>
      <c r="M666" s="120"/>
      <c r="N666" s="120"/>
      <c r="O666" s="133">
        <f t="shared" si="242"/>
        <v>972886</v>
      </c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  <c r="BE666" s="191"/>
      <c r="BF666" s="191"/>
      <c r="BG666" s="191"/>
      <c r="BH666" s="191"/>
      <c r="BI666" s="191"/>
      <c r="BJ666" s="191"/>
      <c r="BK666" s="191"/>
      <c r="BL666" s="191"/>
      <c r="BM666" s="191"/>
      <c r="BN666" s="191"/>
      <c r="BO666" s="191"/>
      <c r="BP666" s="191"/>
      <c r="BQ666" s="191"/>
      <c r="BR666" s="191"/>
      <c r="BS666" s="191"/>
      <c r="BT666" s="191"/>
      <c r="BU666" s="191"/>
      <c r="BV666" s="191"/>
    </row>
    <row r="667" spans="1:74" s="192" customFormat="1" ht="25.5" x14ac:dyDescent="0.2">
      <c r="A667" s="208" t="s">
        <v>2156</v>
      </c>
      <c r="B667" s="209" t="s">
        <v>2157</v>
      </c>
      <c r="C667" s="120"/>
      <c r="D667" s="120"/>
      <c r="E667" s="120"/>
      <c r="F667" s="120">
        <v>4408019</v>
      </c>
      <c r="G667" s="120"/>
      <c r="H667" s="120"/>
      <c r="I667" s="120"/>
      <c r="J667" s="120"/>
      <c r="K667" s="120"/>
      <c r="L667" s="120"/>
      <c r="M667" s="120"/>
      <c r="N667" s="120"/>
      <c r="O667" s="133">
        <f t="shared" si="242"/>
        <v>4408019</v>
      </c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</row>
    <row r="668" spans="1:74" s="192" customFormat="1" ht="25.5" x14ac:dyDescent="0.2">
      <c r="A668" s="208" t="s">
        <v>2158</v>
      </c>
      <c r="B668" s="209" t="s">
        <v>2159</v>
      </c>
      <c r="C668" s="120"/>
      <c r="D668" s="120"/>
      <c r="E668" s="120"/>
      <c r="F668" s="120">
        <v>3706628</v>
      </c>
      <c r="G668" s="120"/>
      <c r="H668" s="120"/>
      <c r="I668" s="120"/>
      <c r="J668" s="120"/>
      <c r="K668" s="120"/>
      <c r="L668" s="120"/>
      <c r="M668" s="120"/>
      <c r="N668" s="120"/>
      <c r="O668" s="133">
        <f t="shared" si="242"/>
        <v>3706628</v>
      </c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  <c r="BE668" s="191"/>
      <c r="BF668" s="191"/>
      <c r="BG668" s="191"/>
      <c r="BH668" s="191"/>
      <c r="BI668" s="191"/>
      <c r="BJ668" s="191"/>
      <c r="BK668" s="191"/>
      <c r="BL668" s="191"/>
      <c r="BM668" s="191"/>
      <c r="BN668" s="191"/>
      <c r="BO668" s="191"/>
      <c r="BP668" s="191"/>
      <c r="BQ668" s="191"/>
      <c r="BR668" s="191"/>
      <c r="BS668" s="191"/>
      <c r="BT668" s="191"/>
      <c r="BU668" s="191"/>
      <c r="BV668" s="191"/>
    </row>
    <row r="669" spans="1:74" s="192" customFormat="1" ht="25.5" x14ac:dyDescent="0.2">
      <c r="A669" s="208" t="s">
        <v>2160</v>
      </c>
      <c r="B669" s="209" t="s">
        <v>2161</v>
      </c>
      <c r="C669" s="120"/>
      <c r="D669" s="120"/>
      <c r="E669" s="120"/>
      <c r="F669" s="120">
        <v>4082082</v>
      </c>
      <c r="G669" s="120"/>
      <c r="H669" s="120"/>
      <c r="I669" s="120"/>
      <c r="J669" s="120"/>
      <c r="K669" s="120"/>
      <c r="L669" s="120"/>
      <c r="M669" s="120"/>
      <c r="N669" s="120"/>
      <c r="O669" s="133">
        <f t="shared" si="242"/>
        <v>4082082</v>
      </c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  <c r="BE669" s="191"/>
      <c r="BF669" s="191"/>
      <c r="BG669" s="191"/>
      <c r="BH669" s="191"/>
      <c r="BI669" s="191"/>
      <c r="BJ669" s="191"/>
      <c r="BK669" s="191"/>
      <c r="BL669" s="191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1"/>
    </row>
    <row r="670" spans="1:74" s="192" customFormat="1" ht="38.25" x14ac:dyDescent="0.2">
      <c r="A670" s="208" t="s">
        <v>2162</v>
      </c>
      <c r="B670" s="209" t="s">
        <v>2163</v>
      </c>
      <c r="C670" s="120"/>
      <c r="D670" s="120"/>
      <c r="E670" s="120"/>
      <c r="F670" s="120">
        <v>461188</v>
      </c>
      <c r="G670" s="120"/>
      <c r="H670" s="120"/>
      <c r="I670" s="120"/>
      <c r="J670" s="120"/>
      <c r="K670" s="120"/>
      <c r="L670" s="120"/>
      <c r="M670" s="120"/>
      <c r="N670" s="120"/>
      <c r="O670" s="133">
        <f t="shared" si="242"/>
        <v>461188</v>
      </c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  <c r="BE670" s="191"/>
      <c r="BF670" s="191"/>
      <c r="BG670" s="191"/>
      <c r="BH670" s="191"/>
      <c r="BI670" s="191"/>
      <c r="BJ670" s="191"/>
      <c r="BK670" s="191"/>
      <c r="BL670" s="191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1"/>
    </row>
    <row r="671" spans="1:74" s="192" customFormat="1" ht="25.5" x14ac:dyDescent="0.2">
      <c r="A671" s="208" t="s">
        <v>2164</v>
      </c>
      <c r="B671" s="209" t="s">
        <v>2165</v>
      </c>
      <c r="C671" s="120"/>
      <c r="D671" s="120"/>
      <c r="E671" s="120"/>
      <c r="F671" s="120">
        <v>1235869</v>
      </c>
      <c r="G671" s="120"/>
      <c r="H671" s="120"/>
      <c r="I671" s="120"/>
      <c r="J671" s="120"/>
      <c r="K671" s="120"/>
      <c r="L671" s="120"/>
      <c r="M671" s="120"/>
      <c r="N671" s="120"/>
      <c r="O671" s="133">
        <f t="shared" si="242"/>
        <v>1235869</v>
      </c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</row>
    <row r="672" spans="1:74" s="192" customFormat="1" ht="25.5" x14ac:dyDescent="0.2">
      <c r="A672" s="208" t="s">
        <v>2166</v>
      </c>
      <c r="B672" s="209" t="s">
        <v>2167</v>
      </c>
      <c r="C672" s="120"/>
      <c r="D672" s="120"/>
      <c r="E672" s="120"/>
      <c r="F672" s="120">
        <v>2358876</v>
      </c>
      <c r="G672" s="120"/>
      <c r="H672" s="120"/>
      <c r="I672" s="120"/>
      <c r="J672" s="120"/>
      <c r="K672" s="120"/>
      <c r="L672" s="120"/>
      <c r="M672" s="120"/>
      <c r="N672" s="120"/>
      <c r="O672" s="133">
        <f t="shared" si="242"/>
        <v>2358876</v>
      </c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  <c r="BE672" s="191"/>
      <c r="BF672" s="191"/>
      <c r="BG672" s="191"/>
      <c r="BH672" s="191"/>
      <c r="BI672" s="191"/>
      <c r="BJ672" s="191"/>
      <c r="BK672" s="191"/>
      <c r="BL672" s="191"/>
      <c r="BM672" s="191"/>
      <c r="BN672" s="191"/>
      <c r="BO672" s="191"/>
      <c r="BP672" s="191"/>
      <c r="BQ672" s="191"/>
      <c r="BR672" s="191"/>
      <c r="BS672" s="191"/>
      <c r="BT672" s="191"/>
      <c r="BU672" s="191"/>
      <c r="BV672" s="191"/>
    </row>
    <row r="673" spans="1:74" s="192" customFormat="1" ht="25.5" x14ac:dyDescent="0.2">
      <c r="A673" s="208" t="s">
        <v>2168</v>
      </c>
      <c r="B673" s="209" t="s">
        <v>2169</v>
      </c>
      <c r="C673" s="120"/>
      <c r="D673" s="120"/>
      <c r="E673" s="120"/>
      <c r="F673" s="120">
        <v>2283993</v>
      </c>
      <c r="G673" s="120"/>
      <c r="H673" s="120"/>
      <c r="I673" s="120"/>
      <c r="J673" s="120"/>
      <c r="K673" s="120"/>
      <c r="L673" s="120"/>
      <c r="M673" s="120"/>
      <c r="N673" s="120"/>
      <c r="O673" s="133">
        <f t="shared" si="242"/>
        <v>2283993</v>
      </c>
      <c r="P673" s="191"/>
      <c r="Q673" s="191"/>
      <c r="R673" s="191"/>
      <c r="S673" s="191"/>
      <c r="T673" s="191"/>
      <c r="U673" s="191"/>
      <c r="V673" s="191"/>
      <c r="W673" s="191"/>
      <c r="X673" s="191"/>
      <c r="Y673" s="191"/>
      <c r="Z673" s="191"/>
      <c r="AA673" s="191"/>
      <c r="AB673" s="191"/>
      <c r="AC673" s="191"/>
      <c r="AD673" s="191"/>
      <c r="AE673" s="191"/>
      <c r="AF673" s="191"/>
      <c r="AG673" s="191"/>
      <c r="AH673" s="191"/>
      <c r="AI673" s="191"/>
      <c r="AJ673" s="191"/>
      <c r="AK673" s="191"/>
      <c r="AL673" s="191"/>
      <c r="AM673" s="191"/>
      <c r="AN673" s="191"/>
      <c r="AO673" s="191"/>
      <c r="AP673" s="191"/>
      <c r="AQ673" s="191"/>
      <c r="AR673" s="191"/>
      <c r="AS673" s="191"/>
      <c r="AT673" s="191"/>
      <c r="AU673" s="191"/>
      <c r="AV673" s="191"/>
      <c r="AW673" s="191"/>
      <c r="AX673" s="191"/>
      <c r="AY673" s="191"/>
      <c r="AZ673" s="191"/>
      <c r="BA673" s="191"/>
      <c r="BB673" s="191"/>
      <c r="BC673" s="191"/>
      <c r="BD673" s="191"/>
      <c r="BE673" s="191"/>
      <c r="BF673" s="191"/>
      <c r="BG673" s="191"/>
      <c r="BH673" s="191"/>
      <c r="BI673" s="191"/>
      <c r="BJ673" s="191"/>
      <c r="BK673" s="191"/>
      <c r="BL673" s="191"/>
      <c r="BM673" s="191"/>
      <c r="BN673" s="191"/>
      <c r="BO673" s="191"/>
      <c r="BP673" s="191"/>
      <c r="BQ673" s="191"/>
      <c r="BR673" s="191"/>
      <c r="BS673" s="191"/>
      <c r="BT673" s="191"/>
      <c r="BU673" s="191"/>
      <c r="BV673" s="191"/>
    </row>
    <row r="674" spans="1:74" s="192" customFormat="1" ht="25.5" x14ac:dyDescent="0.2">
      <c r="A674" s="208" t="s">
        <v>2170</v>
      </c>
      <c r="B674" s="209" t="s">
        <v>2171</v>
      </c>
      <c r="C674" s="120"/>
      <c r="D674" s="120"/>
      <c r="E674" s="120"/>
      <c r="F674" s="120">
        <v>2752692</v>
      </c>
      <c r="G674" s="120"/>
      <c r="H674" s="120"/>
      <c r="I674" s="120"/>
      <c r="J674" s="120"/>
      <c r="K674" s="120"/>
      <c r="L674" s="120"/>
      <c r="M674" s="120"/>
      <c r="N674" s="120"/>
      <c r="O674" s="133">
        <f t="shared" si="242"/>
        <v>2752692</v>
      </c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  <c r="BE674" s="191"/>
      <c r="BF674" s="191"/>
      <c r="BG674" s="191"/>
      <c r="BH674" s="191"/>
      <c r="BI674" s="191"/>
      <c r="BJ674" s="191"/>
      <c r="BK674" s="191"/>
      <c r="BL674" s="191"/>
      <c r="BM674" s="191"/>
      <c r="BN674" s="191"/>
      <c r="BO674" s="191"/>
      <c r="BP674" s="191"/>
      <c r="BQ674" s="191"/>
      <c r="BR674" s="191"/>
      <c r="BS674" s="191"/>
      <c r="BT674" s="191"/>
      <c r="BU674" s="191"/>
      <c r="BV674" s="191"/>
    </row>
    <row r="675" spans="1:74" s="192" customFormat="1" ht="25.5" x14ac:dyDescent="0.2">
      <c r="A675" s="208" t="s">
        <v>2172</v>
      </c>
      <c r="B675" s="209" t="s">
        <v>2173</v>
      </c>
      <c r="C675" s="120"/>
      <c r="D675" s="120"/>
      <c r="E675" s="120"/>
      <c r="F675" s="120">
        <v>2553366</v>
      </c>
      <c r="G675" s="120"/>
      <c r="H675" s="120"/>
      <c r="I675" s="120"/>
      <c r="J675" s="120"/>
      <c r="K675" s="120"/>
      <c r="L675" s="120"/>
      <c r="M675" s="120"/>
      <c r="N675" s="120"/>
      <c r="O675" s="133">
        <f t="shared" si="242"/>
        <v>2553366</v>
      </c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  <c r="BE675" s="191"/>
      <c r="BF675" s="191"/>
      <c r="BG675" s="191"/>
      <c r="BH675" s="191"/>
      <c r="BI675" s="191"/>
      <c r="BJ675" s="191"/>
      <c r="BK675" s="191"/>
      <c r="BL675" s="191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1"/>
    </row>
    <row r="676" spans="1:74" s="192" customFormat="1" ht="25.5" x14ac:dyDescent="0.2">
      <c r="A676" s="208" t="s">
        <v>2174</v>
      </c>
      <c r="B676" s="209" t="s">
        <v>2175</v>
      </c>
      <c r="C676" s="120"/>
      <c r="D676" s="120"/>
      <c r="E676" s="120"/>
      <c r="F676" s="120">
        <v>3179047</v>
      </c>
      <c r="G676" s="120"/>
      <c r="H676" s="120"/>
      <c r="I676" s="120"/>
      <c r="J676" s="120"/>
      <c r="K676" s="120"/>
      <c r="L676" s="120"/>
      <c r="M676" s="120"/>
      <c r="N676" s="120"/>
      <c r="O676" s="133">
        <f t="shared" si="242"/>
        <v>3179047</v>
      </c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  <c r="BE676" s="191"/>
      <c r="BF676" s="191"/>
      <c r="BG676" s="191"/>
      <c r="BH676" s="191"/>
      <c r="BI676" s="191"/>
      <c r="BJ676" s="191"/>
      <c r="BK676" s="191"/>
      <c r="BL676" s="191"/>
      <c r="BM676" s="191"/>
      <c r="BN676" s="191"/>
      <c r="BO676" s="191"/>
      <c r="BP676" s="191"/>
      <c r="BQ676" s="191"/>
      <c r="BR676" s="191"/>
      <c r="BS676" s="191"/>
      <c r="BT676" s="191"/>
      <c r="BU676" s="191"/>
      <c r="BV676" s="191"/>
    </row>
    <row r="677" spans="1:74" s="192" customFormat="1" ht="38.25" x14ac:dyDescent="0.2">
      <c r="A677" s="208" t="s">
        <v>2176</v>
      </c>
      <c r="B677" s="209" t="s">
        <v>2177</v>
      </c>
      <c r="C677" s="120"/>
      <c r="D677" s="120"/>
      <c r="E677" s="120"/>
      <c r="F677" s="120">
        <v>659781276</v>
      </c>
      <c r="G677" s="120"/>
      <c r="H677" s="120"/>
      <c r="I677" s="120"/>
      <c r="J677" s="120"/>
      <c r="K677" s="120"/>
      <c r="L677" s="120"/>
      <c r="M677" s="120"/>
      <c r="N677" s="120"/>
      <c r="O677" s="133">
        <f t="shared" si="242"/>
        <v>659781276</v>
      </c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  <c r="BE677" s="191"/>
      <c r="BF677" s="191"/>
      <c r="BG677" s="191"/>
      <c r="BH677" s="191"/>
      <c r="BI677" s="191"/>
      <c r="BJ677" s="191"/>
      <c r="BK677" s="191"/>
      <c r="BL677" s="191"/>
      <c r="BM677" s="191"/>
      <c r="BN677" s="191"/>
      <c r="BO677" s="191"/>
      <c r="BP677" s="191"/>
      <c r="BQ677" s="191"/>
      <c r="BR677" s="191"/>
      <c r="BS677" s="191"/>
      <c r="BT677" s="191"/>
      <c r="BU677" s="191"/>
      <c r="BV677" s="191"/>
    </row>
    <row r="678" spans="1:74" s="192" customFormat="1" ht="25.5" x14ac:dyDescent="0.2">
      <c r="A678" s="208" t="s">
        <v>2178</v>
      </c>
      <c r="B678" s="209" t="s">
        <v>2179</v>
      </c>
      <c r="C678" s="120"/>
      <c r="D678" s="120"/>
      <c r="E678" s="120"/>
      <c r="F678" s="120">
        <v>600447556.71000004</v>
      </c>
      <c r="G678" s="120"/>
      <c r="H678" s="120"/>
      <c r="I678" s="120"/>
      <c r="J678" s="120"/>
      <c r="K678" s="120"/>
      <c r="L678" s="120"/>
      <c r="M678" s="120"/>
      <c r="N678" s="120"/>
      <c r="O678" s="133">
        <f t="shared" si="242"/>
        <v>600447556.71000004</v>
      </c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  <c r="BE678" s="191"/>
      <c r="BF678" s="191"/>
      <c r="BG678" s="191"/>
      <c r="BH678" s="191"/>
      <c r="BI678" s="191"/>
      <c r="BJ678" s="191"/>
      <c r="BK678" s="191"/>
      <c r="BL678" s="191"/>
      <c r="BM678" s="191"/>
      <c r="BN678" s="191"/>
      <c r="BO678" s="191"/>
      <c r="BP678" s="191"/>
      <c r="BQ678" s="191"/>
      <c r="BR678" s="191"/>
      <c r="BS678" s="191"/>
      <c r="BT678" s="191"/>
      <c r="BU678" s="191"/>
      <c r="BV678" s="191"/>
    </row>
    <row r="679" spans="1:74" s="192" customFormat="1" ht="25.5" x14ac:dyDescent="0.2">
      <c r="A679" s="208" t="s">
        <v>2180</v>
      </c>
      <c r="B679" s="209" t="s">
        <v>2181</v>
      </c>
      <c r="C679" s="120"/>
      <c r="D679" s="120"/>
      <c r="E679" s="120"/>
      <c r="F679" s="120">
        <v>33000646.48</v>
      </c>
      <c r="G679" s="120"/>
      <c r="H679" s="120"/>
      <c r="I679" s="120"/>
      <c r="J679" s="120"/>
      <c r="K679" s="120"/>
      <c r="L679" s="120"/>
      <c r="M679" s="120"/>
      <c r="N679" s="120"/>
      <c r="O679" s="133">
        <f t="shared" si="242"/>
        <v>33000646.48</v>
      </c>
      <c r="P679" s="191"/>
      <c r="Q679" s="191"/>
      <c r="R679" s="191"/>
      <c r="S679" s="191"/>
      <c r="T679" s="191"/>
      <c r="U679" s="191"/>
      <c r="V679" s="191"/>
      <c r="W679" s="191"/>
      <c r="X679" s="191"/>
      <c r="Y679" s="191"/>
      <c r="Z679" s="191"/>
      <c r="AA679" s="191"/>
      <c r="AB679" s="191"/>
      <c r="AC679" s="191"/>
      <c r="AD679" s="191"/>
      <c r="AE679" s="191"/>
      <c r="AF679" s="191"/>
      <c r="AG679" s="191"/>
      <c r="AH679" s="191"/>
      <c r="AI679" s="191"/>
      <c r="AJ679" s="191"/>
      <c r="AK679" s="191"/>
      <c r="AL679" s="191"/>
      <c r="AM679" s="191"/>
      <c r="AN679" s="191"/>
      <c r="AO679" s="191"/>
      <c r="AP679" s="191"/>
      <c r="AQ679" s="191"/>
      <c r="AR679" s="191"/>
      <c r="AS679" s="191"/>
      <c r="AT679" s="191"/>
      <c r="AU679" s="191"/>
      <c r="AV679" s="191"/>
      <c r="AW679" s="191"/>
      <c r="AX679" s="191"/>
      <c r="AY679" s="191"/>
      <c r="AZ679" s="191"/>
      <c r="BA679" s="191"/>
      <c r="BB679" s="191"/>
      <c r="BC679" s="191"/>
      <c r="BD679" s="191"/>
      <c r="BE679" s="191"/>
      <c r="BF679" s="191"/>
      <c r="BG679" s="191"/>
      <c r="BH679" s="191"/>
      <c r="BI679" s="191"/>
      <c r="BJ679" s="191"/>
      <c r="BK679" s="191"/>
      <c r="BL679" s="191"/>
      <c r="BM679" s="191"/>
      <c r="BN679" s="191"/>
      <c r="BO679" s="191"/>
      <c r="BP679" s="191"/>
      <c r="BQ679" s="191"/>
      <c r="BR679" s="191"/>
      <c r="BS679" s="191"/>
      <c r="BT679" s="191"/>
      <c r="BU679" s="191"/>
      <c r="BV679" s="191"/>
    </row>
    <row r="680" spans="1:74" s="192" customFormat="1" ht="25.5" x14ac:dyDescent="0.2">
      <c r="A680" s="208" t="s">
        <v>2182</v>
      </c>
      <c r="B680" s="209" t="s">
        <v>2183</v>
      </c>
      <c r="C680" s="120"/>
      <c r="D680" s="120"/>
      <c r="E680" s="120"/>
      <c r="F680" s="120">
        <v>200000000</v>
      </c>
      <c r="G680" s="120"/>
      <c r="H680" s="120"/>
      <c r="I680" s="120"/>
      <c r="J680" s="120"/>
      <c r="K680" s="120"/>
      <c r="L680" s="120"/>
      <c r="M680" s="120"/>
      <c r="N680" s="120"/>
      <c r="O680" s="133">
        <f t="shared" si="242"/>
        <v>200000000</v>
      </c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  <c r="BE680" s="191"/>
      <c r="BF680" s="191"/>
      <c r="BG680" s="191"/>
      <c r="BH680" s="191"/>
      <c r="BI680" s="191"/>
      <c r="BJ680" s="191"/>
      <c r="BK680" s="191"/>
      <c r="BL680" s="191"/>
      <c r="BM680" s="191"/>
      <c r="BN680" s="191"/>
      <c r="BO680" s="191"/>
      <c r="BP680" s="191"/>
      <c r="BQ680" s="191"/>
      <c r="BR680" s="191"/>
      <c r="BS680" s="191"/>
      <c r="BT680" s="191"/>
      <c r="BU680" s="191"/>
      <c r="BV680" s="191"/>
    </row>
    <row r="681" spans="1:74" s="192" customFormat="1" ht="51" x14ac:dyDescent="0.2">
      <c r="A681" s="208" t="s">
        <v>2184</v>
      </c>
      <c r="B681" s="209" t="s">
        <v>2185</v>
      </c>
      <c r="C681" s="120"/>
      <c r="D681" s="120"/>
      <c r="E681" s="120"/>
      <c r="F681" s="120">
        <v>30591410.09</v>
      </c>
      <c r="G681" s="120"/>
      <c r="H681" s="120"/>
      <c r="I681" s="120"/>
      <c r="J681" s="120"/>
      <c r="K681" s="120"/>
      <c r="L681" s="120"/>
      <c r="M681" s="120"/>
      <c r="N681" s="120"/>
      <c r="O681" s="133">
        <f t="shared" si="242"/>
        <v>30591410.09</v>
      </c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  <c r="BE681" s="191"/>
      <c r="BF681" s="191"/>
      <c r="BG681" s="191"/>
      <c r="BH681" s="191"/>
      <c r="BI681" s="191"/>
      <c r="BJ681" s="191"/>
      <c r="BK681" s="191"/>
      <c r="BL681" s="191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1"/>
    </row>
    <row r="682" spans="1:74" s="128" customFormat="1" ht="25.5" x14ac:dyDescent="0.2">
      <c r="A682" s="210" t="s">
        <v>941</v>
      </c>
      <c r="B682" s="205" t="s">
        <v>1567</v>
      </c>
      <c r="C682" s="119">
        <f>SUM(C683:C686)</f>
        <v>0</v>
      </c>
      <c r="D682" s="119">
        <f t="shared" ref="D682:N682" si="243">SUM(D683:D686)</f>
        <v>17241721416.599998</v>
      </c>
      <c r="E682" s="119">
        <f t="shared" si="243"/>
        <v>0</v>
      </c>
      <c r="F682" s="119">
        <f>SUM(F683:F686)</f>
        <v>32134090026.419998</v>
      </c>
      <c r="G682" s="119">
        <f t="shared" si="243"/>
        <v>10965088298.299999</v>
      </c>
      <c r="H682" s="119">
        <f t="shared" si="243"/>
        <v>0</v>
      </c>
      <c r="I682" s="119">
        <f t="shared" si="243"/>
        <v>0</v>
      </c>
      <c r="J682" s="119">
        <f t="shared" si="243"/>
        <v>0</v>
      </c>
      <c r="K682" s="119">
        <f t="shared" si="243"/>
        <v>0</v>
      </c>
      <c r="L682" s="119">
        <f t="shared" si="243"/>
        <v>0</v>
      </c>
      <c r="M682" s="119">
        <f t="shared" si="243"/>
        <v>0</v>
      </c>
      <c r="N682" s="119">
        <f t="shared" si="243"/>
        <v>0</v>
      </c>
      <c r="O682" s="133">
        <f t="shared" si="242"/>
        <v>60340899741.319992</v>
      </c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7"/>
    </row>
    <row r="683" spans="1:74" s="192" customFormat="1" ht="25.5" x14ac:dyDescent="0.2">
      <c r="A683" s="208" t="s">
        <v>942</v>
      </c>
      <c r="B683" s="209" t="s">
        <v>1568</v>
      </c>
      <c r="C683" s="120"/>
      <c r="D683" s="46">
        <v>243113730.25999999</v>
      </c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33">
        <f t="shared" si="242"/>
        <v>243113730.25999999</v>
      </c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</row>
    <row r="684" spans="1:74" s="192" customFormat="1" ht="25.5" x14ac:dyDescent="0.2">
      <c r="A684" s="208" t="s">
        <v>942</v>
      </c>
      <c r="B684" s="209" t="s">
        <v>1568</v>
      </c>
      <c r="C684" s="120"/>
      <c r="D684" s="46">
        <v>16998607686.34</v>
      </c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33">
        <f t="shared" si="242"/>
        <v>16998607686.34</v>
      </c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  <c r="BE684" s="191"/>
      <c r="BF684" s="191"/>
      <c r="BG684" s="191"/>
      <c r="BH684" s="191"/>
      <c r="BI684" s="191"/>
      <c r="BJ684" s="191"/>
      <c r="BK684" s="191"/>
      <c r="BL684" s="191"/>
      <c r="BM684" s="191"/>
      <c r="BN684" s="191"/>
      <c r="BO684" s="191"/>
      <c r="BP684" s="191"/>
      <c r="BQ684" s="191"/>
      <c r="BR684" s="191"/>
      <c r="BS684" s="191"/>
      <c r="BT684" s="191"/>
      <c r="BU684" s="191"/>
      <c r="BV684" s="191"/>
    </row>
    <row r="685" spans="1:74" s="192" customFormat="1" ht="25.5" x14ac:dyDescent="0.2">
      <c r="A685" s="208" t="s">
        <v>942</v>
      </c>
      <c r="B685" s="209" t="s">
        <v>1568</v>
      </c>
      <c r="C685" s="120"/>
      <c r="D685" s="46"/>
      <c r="E685" s="120"/>
      <c r="F685" s="120">
        <v>32134090026.419998</v>
      </c>
      <c r="G685" s="120"/>
      <c r="H685" s="120"/>
      <c r="I685" s="120"/>
      <c r="J685" s="120"/>
      <c r="K685" s="120"/>
      <c r="L685" s="120"/>
      <c r="M685" s="120"/>
      <c r="N685" s="120"/>
      <c r="O685" s="133">
        <f t="shared" si="242"/>
        <v>32134090026.419998</v>
      </c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</row>
    <row r="686" spans="1:74" s="192" customFormat="1" ht="25.5" x14ac:dyDescent="0.2">
      <c r="A686" s="208" t="s">
        <v>942</v>
      </c>
      <c r="B686" s="209" t="s">
        <v>1568</v>
      </c>
      <c r="C686" s="120"/>
      <c r="D686" s="46"/>
      <c r="E686" s="120"/>
      <c r="F686" s="120"/>
      <c r="G686" s="120">
        <v>10965088298.299999</v>
      </c>
      <c r="H686" s="120"/>
      <c r="I686" s="120"/>
      <c r="J686" s="120"/>
      <c r="K686" s="120"/>
      <c r="L686" s="120"/>
      <c r="M686" s="120"/>
      <c r="N686" s="120"/>
      <c r="O686" s="133">
        <f t="shared" si="242"/>
        <v>10965088298.299999</v>
      </c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</row>
    <row r="687" spans="1:74" s="128" customFormat="1" x14ac:dyDescent="0.2">
      <c r="A687" s="210" t="s">
        <v>943</v>
      </c>
      <c r="B687" s="205" t="s">
        <v>1569</v>
      </c>
      <c r="C687" s="119">
        <f>SUM(C688:C689)</f>
        <v>0</v>
      </c>
      <c r="D687" s="119">
        <f>SUM(D688:D689)</f>
        <v>376478681</v>
      </c>
      <c r="E687" s="119">
        <f t="shared" ref="E687:N687" si="244">SUM(E688:E689)</f>
        <v>0</v>
      </c>
      <c r="F687" s="119">
        <f>SUM(F688:F689)</f>
        <v>107167896.48</v>
      </c>
      <c r="G687" s="119">
        <f t="shared" si="244"/>
        <v>0</v>
      </c>
      <c r="H687" s="119">
        <f t="shared" si="244"/>
        <v>0</v>
      </c>
      <c r="I687" s="119">
        <f t="shared" si="244"/>
        <v>0</v>
      </c>
      <c r="J687" s="119">
        <f t="shared" si="244"/>
        <v>0</v>
      </c>
      <c r="K687" s="119">
        <f t="shared" si="244"/>
        <v>0</v>
      </c>
      <c r="L687" s="119">
        <f t="shared" si="244"/>
        <v>0</v>
      </c>
      <c r="M687" s="119">
        <f t="shared" si="244"/>
        <v>0</v>
      </c>
      <c r="N687" s="119">
        <f t="shared" si="244"/>
        <v>0</v>
      </c>
      <c r="O687" s="133">
        <f t="shared" si="242"/>
        <v>483646577.48000002</v>
      </c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</row>
    <row r="688" spans="1:74" s="192" customFormat="1" ht="14.25" x14ac:dyDescent="0.2">
      <c r="A688" s="208" t="s">
        <v>944</v>
      </c>
      <c r="B688" s="209" t="s">
        <v>1569</v>
      </c>
      <c r="C688" s="120"/>
      <c r="D688" s="46">
        <v>376478681</v>
      </c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33">
        <f t="shared" si="242"/>
        <v>376478681</v>
      </c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  <c r="BE688" s="191"/>
      <c r="BF688" s="191"/>
      <c r="BG688" s="191"/>
      <c r="BH688" s="191"/>
      <c r="BI688" s="191"/>
      <c r="BJ688" s="191"/>
      <c r="BK688" s="191"/>
      <c r="BL688" s="191"/>
      <c r="BM688" s="191"/>
      <c r="BN688" s="191"/>
      <c r="BO688" s="191"/>
      <c r="BP688" s="191"/>
      <c r="BQ688" s="191"/>
      <c r="BR688" s="191"/>
      <c r="BS688" s="191"/>
      <c r="BT688" s="191"/>
      <c r="BU688" s="191"/>
      <c r="BV688" s="191"/>
    </row>
    <row r="689" spans="1:74" s="192" customFormat="1" ht="14.25" x14ac:dyDescent="0.2">
      <c r="A689" s="208" t="s">
        <v>944</v>
      </c>
      <c r="B689" s="209" t="s">
        <v>1569</v>
      </c>
      <c r="C689" s="120"/>
      <c r="D689" s="46"/>
      <c r="E689" s="120"/>
      <c r="F689" s="120">
        <v>107167896.48</v>
      </c>
      <c r="G689" s="120"/>
      <c r="H689" s="120"/>
      <c r="I689" s="120"/>
      <c r="J689" s="120"/>
      <c r="K689" s="120"/>
      <c r="L689" s="120"/>
      <c r="M689" s="120"/>
      <c r="N689" s="120"/>
      <c r="O689" s="133">
        <f t="shared" si="242"/>
        <v>107167896.48</v>
      </c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  <c r="BE689" s="191"/>
      <c r="BF689" s="191"/>
      <c r="BG689" s="191"/>
      <c r="BH689" s="191"/>
      <c r="BI689" s="191"/>
      <c r="BJ689" s="191"/>
      <c r="BK689" s="191"/>
      <c r="BL689" s="191"/>
      <c r="BM689" s="191"/>
      <c r="BN689" s="191"/>
      <c r="BO689" s="191"/>
      <c r="BP689" s="191"/>
      <c r="BQ689" s="191"/>
      <c r="BR689" s="191"/>
      <c r="BS689" s="191"/>
      <c r="BT689" s="191"/>
      <c r="BU689" s="191"/>
      <c r="BV689" s="191"/>
    </row>
    <row r="690" spans="1:74" s="128" customFormat="1" x14ac:dyDescent="0.2">
      <c r="A690" s="210" t="s">
        <v>945</v>
      </c>
      <c r="B690" s="205" t="s">
        <v>1570</v>
      </c>
      <c r="C690" s="119">
        <f>SUM(C691:C692)</f>
        <v>0</v>
      </c>
      <c r="D690" s="119">
        <f t="shared" ref="D690:E690" si="245">SUM(D691:D692)</f>
        <v>51016718</v>
      </c>
      <c r="E690" s="119">
        <f t="shared" si="245"/>
        <v>0</v>
      </c>
      <c r="F690" s="119">
        <f>SUM(F691:F692)</f>
        <v>605864725</v>
      </c>
      <c r="G690" s="119">
        <f t="shared" ref="G690:N690" si="246">SUM(G691:G692)</f>
        <v>0</v>
      </c>
      <c r="H690" s="119">
        <f t="shared" si="246"/>
        <v>0</v>
      </c>
      <c r="I690" s="119">
        <f t="shared" si="246"/>
        <v>0</v>
      </c>
      <c r="J690" s="119">
        <f t="shared" si="246"/>
        <v>0</v>
      </c>
      <c r="K690" s="119">
        <f t="shared" si="246"/>
        <v>0</v>
      </c>
      <c r="L690" s="119">
        <f t="shared" si="246"/>
        <v>0</v>
      </c>
      <c r="M690" s="119">
        <f t="shared" si="246"/>
        <v>0</v>
      </c>
      <c r="N690" s="119">
        <f t="shared" si="246"/>
        <v>0</v>
      </c>
      <c r="O690" s="133">
        <f t="shared" si="242"/>
        <v>656881443</v>
      </c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</row>
    <row r="691" spans="1:74" s="192" customFormat="1" ht="14.25" x14ac:dyDescent="0.2">
      <c r="A691" s="208" t="s">
        <v>946</v>
      </c>
      <c r="B691" s="209" t="s">
        <v>1571</v>
      </c>
      <c r="C691" s="120"/>
      <c r="D691" s="46">
        <v>51016718</v>
      </c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33">
        <f t="shared" si="242"/>
        <v>51016718</v>
      </c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  <c r="BE691" s="191"/>
      <c r="BF691" s="191"/>
      <c r="BG691" s="191"/>
      <c r="BH691" s="191"/>
      <c r="BI691" s="191"/>
      <c r="BJ691" s="191"/>
      <c r="BK691" s="191"/>
      <c r="BL691" s="191"/>
      <c r="BM691" s="191"/>
      <c r="BN691" s="191"/>
      <c r="BO691" s="191"/>
      <c r="BP691" s="191"/>
      <c r="BQ691" s="191"/>
      <c r="BR691" s="191"/>
      <c r="BS691" s="191"/>
      <c r="BT691" s="191"/>
      <c r="BU691" s="191"/>
      <c r="BV691" s="191"/>
    </row>
    <row r="692" spans="1:74" s="192" customFormat="1" ht="14.25" x14ac:dyDescent="0.2">
      <c r="A692" s="208" t="s">
        <v>946</v>
      </c>
      <c r="B692" s="209" t="s">
        <v>1571</v>
      </c>
      <c r="C692" s="120"/>
      <c r="D692" s="46"/>
      <c r="E692" s="120"/>
      <c r="F692" s="120">
        <v>605864725</v>
      </c>
      <c r="G692" s="120"/>
      <c r="H692" s="120"/>
      <c r="I692" s="120"/>
      <c r="J692" s="120"/>
      <c r="K692" s="120"/>
      <c r="L692" s="120"/>
      <c r="M692" s="120"/>
      <c r="N692" s="120"/>
      <c r="O692" s="133">
        <f t="shared" si="242"/>
        <v>605864725</v>
      </c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  <c r="BE692" s="191"/>
      <c r="BF692" s="191"/>
      <c r="BG692" s="191"/>
      <c r="BH692" s="191"/>
      <c r="BI692" s="191"/>
      <c r="BJ692" s="191"/>
      <c r="BK692" s="191"/>
      <c r="BL692" s="191"/>
      <c r="BM692" s="191"/>
      <c r="BN692" s="191"/>
      <c r="BO692" s="191"/>
      <c r="BP692" s="191"/>
      <c r="BQ692" s="191"/>
      <c r="BR692" s="191"/>
      <c r="BS692" s="191"/>
      <c r="BT692" s="191"/>
      <c r="BU692" s="191"/>
      <c r="BV692" s="191"/>
    </row>
    <row r="693" spans="1:74" s="128" customFormat="1" ht="12.75" customHeight="1" x14ac:dyDescent="0.2">
      <c r="A693" s="210" t="s">
        <v>947</v>
      </c>
      <c r="B693" s="205" t="s">
        <v>1572</v>
      </c>
      <c r="C693" s="119">
        <f>SUM(C694:C695)</f>
        <v>0</v>
      </c>
      <c r="D693" s="119">
        <f t="shared" ref="D693:E693" si="247">SUM(D694:D695)</f>
        <v>26646143</v>
      </c>
      <c r="E693" s="119">
        <f t="shared" si="247"/>
        <v>0</v>
      </c>
      <c r="F693" s="119">
        <f>SUM(F694:F695)</f>
        <v>147407511.78999999</v>
      </c>
      <c r="G693" s="119">
        <f t="shared" ref="G693:N693" si="248">SUM(G694:G695)</f>
        <v>0</v>
      </c>
      <c r="H693" s="119">
        <f t="shared" si="248"/>
        <v>0</v>
      </c>
      <c r="I693" s="119">
        <f t="shared" si="248"/>
        <v>0</v>
      </c>
      <c r="J693" s="119">
        <f t="shared" si="248"/>
        <v>0</v>
      </c>
      <c r="K693" s="119">
        <f t="shared" si="248"/>
        <v>0</v>
      </c>
      <c r="L693" s="119">
        <f t="shared" si="248"/>
        <v>0</v>
      </c>
      <c r="M693" s="119">
        <f t="shared" si="248"/>
        <v>0</v>
      </c>
      <c r="N693" s="119">
        <f t="shared" si="248"/>
        <v>0</v>
      </c>
      <c r="O693" s="133">
        <f t="shared" si="242"/>
        <v>174053654.78999999</v>
      </c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</row>
    <row r="694" spans="1:74" s="192" customFormat="1" ht="14.25" x14ac:dyDescent="0.2">
      <c r="A694" s="208" t="s">
        <v>948</v>
      </c>
      <c r="B694" s="209" t="s">
        <v>1573</v>
      </c>
      <c r="C694" s="120"/>
      <c r="D694" s="46">
        <v>26646143</v>
      </c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33">
        <f t="shared" si="242"/>
        <v>26646143</v>
      </c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  <c r="BE694" s="191"/>
      <c r="BF694" s="191"/>
      <c r="BG694" s="191"/>
      <c r="BH694" s="191"/>
      <c r="BI694" s="191"/>
      <c r="BJ694" s="191"/>
      <c r="BK694" s="191"/>
      <c r="BL694" s="191"/>
      <c r="BM694" s="191"/>
      <c r="BN694" s="191"/>
      <c r="BO694" s="191"/>
      <c r="BP694" s="191"/>
      <c r="BQ694" s="191"/>
      <c r="BR694" s="191"/>
      <c r="BS694" s="191"/>
      <c r="BT694" s="191"/>
      <c r="BU694" s="191"/>
      <c r="BV694" s="191"/>
    </row>
    <row r="695" spans="1:74" s="192" customFormat="1" ht="14.25" x14ac:dyDescent="0.2">
      <c r="A695" s="208" t="s">
        <v>948</v>
      </c>
      <c r="B695" s="209" t="s">
        <v>1573</v>
      </c>
      <c r="C695" s="120"/>
      <c r="D695" s="46"/>
      <c r="E695" s="120"/>
      <c r="F695" s="120">
        <v>147407511.78999999</v>
      </c>
      <c r="G695" s="120"/>
      <c r="H695" s="120"/>
      <c r="I695" s="120"/>
      <c r="J695" s="120"/>
      <c r="K695" s="120"/>
      <c r="L695" s="120"/>
      <c r="M695" s="120"/>
      <c r="N695" s="120"/>
      <c r="O695" s="133">
        <f t="shared" si="242"/>
        <v>147407511.78999999</v>
      </c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  <c r="BE695" s="191"/>
      <c r="BF695" s="191"/>
      <c r="BG695" s="191"/>
      <c r="BH695" s="191"/>
      <c r="BI695" s="191"/>
      <c r="BJ695" s="191"/>
      <c r="BK695" s="191"/>
      <c r="BL695" s="191"/>
      <c r="BM695" s="191"/>
      <c r="BN695" s="191"/>
      <c r="BO695" s="191"/>
      <c r="BP695" s="191"/>
      <c r="BQ695" s="191"/>
      <c r="BR695" s="191"/>
      <c r="BS695" s="191"/>
      <c r="BT695" s="191"/>
      <c r="BU695" s="191"/>
      <c r="BV695" s="191"/>
    </row>
    <row r="696" spans="1:74" s="128" customFormat="1" ht="25.5" x14ac:dyDescent="0.2">
      <c r="A696" s="210" t="s">
        <v>949</v>
      </c>
      <c r="B696" s="205" t="s">
        <v>1574</v>
      </c>
      <c r="C696" s="119">
        <f>SUM(C697:C699)</f>
        <v>0</v>
      </c>
      <c r="D696" s="119">
        <f t="shared" ref="D696:N696" si="249">SUM(D697:D699)</f>
        <v>586666.66</v>
      </c>
      <c r="E696" s="119">
        <f t="shared" si="249"/>
        <v>0</v>
      </c>
      <c r="F696" s="119">
        <f t="shared" si="249"/>
        <v>284093791.52999997</v>
      </c>
      <c r="G696" s="119">
        <f t="shared" si="249"/>
        <v>0</v>
      </c>
      <c r="H696" s="119">
        <f t="shared" si="249"/>
        <v>0</v>
      </c>
      <c r="I696" s="119">
        <f t="shared" si="249"/>
        <v>586666.66</v>
      </c>
      <c r="J696" s="119">
        <f t="shared" si="249"/>
        <v>0</v>
      </c>
      <c r="K696" s="119">
        <f t="shared" si="249"/>
        <v>0</v>
      </c>
      <c r="L696" s="119">
        <f t="shared" si="249"/>
        <v>0</v>
      </c>
      <c r="M696" s="119">
        <f t="shared" si="249"/>
        <v>0</v>
      </c>
      <c r="N696" s="119">
        <f t="shared" si="249"/>
        <v>0</v>
      </c>
      <c r="O696" s="133">
        <f t="shared" si="242"/>
        <v>285267124.85000002</v>
      </c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</row>
    <row r="697" spans="1:74" s="192" customFormat="1" ht="14.25" x14ac:dyDescent="0.2">
      <c r="A697" s="208" t="s">
        <v>950</v>
      </c>
      <c r="B697" s="209" t="s">
        <v>1575</v>
      </c>
      <c r="C697" s="120"/>
      <c r="D697" s="46">
        <v>586666.66</v>
      </c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33">
        <f t="shared" si="242"/>
        <v>586666.66</v>
      </c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  <c r="BE697" s="191"/>
      <c r="BF697" s="191"/>
      <c r="BG697" s="191"/>
      <c r="BH697" s="191"/>
      <c r="BI697" s="191"/>
      <c r="BJ697" s="191"/>
      <c r="BK697" s="191"/>
      <c r="BL697" s="191"/>
      <c r="BM697" s="191"/>
      <c r="BN697" s="191"/>
      <c r="BO697" s="191"/>
      <c r="BP697" s="191"/>
      <c r="BQ697" s="191"/>
      <c r="BR697" s="191"/>
      <c r="BS697" s="191"/>
      <c r="BT697" s="191"/>
      <c r="BU697" s="191"/>
      <c r="BV697" s="191"/>
    </row>
    <row r="698" spans="1:74" s="192" customFormat="1" ht="14.25" x14ac:dyDescent="0.2">
      <c r="A698" s="208" t="s">
        <v>950</v>
      </c>
      <c r="B698" s="209" t="s">
        <v>1575</v>
      </c>
      <c r="C698" s="120"/>
      <c r="D698" s="46"/>
      <c r="E698" s="120"/>
      <c r="F698" s="120">
        <v>284093791.52999997</v>
      </c>
      <c r="G698" s="120"/>
      <c r="H698" s="120"/>
      <c r="I698" s="120"/>
      <c r="J698" s="120"/>
      <c r="K698" s="120"/>
      <c r="L698" s="120"/>
      <c r="M698" s="120"/>
      <c r="N698" s="120"/>
      <c r="O698" s="133">
        <f t="shared" si="242"/>
        <v>284093791.52999997</v>
      </c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  <c r="BE698" s="191"/>
      <c r="BF698" s="191"/>
      <c r="BG698" s="191"/>
      <c r="BH698" s="191"/>
      <c r="BI698" s="191"/>
      <c r="BJ698" s="191"/>
      <c r="BK698" s="191"/>
      <c r="BL698" s="191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1"/>
    </row>
    <row r="699" spans="1:74" s="192" customFormat="1" ht="14.25" x14ac:dyDescent="0.2">
      <c r="A699" s="208" t="s">
        <v>950</v>
      </c>
      <c r="B699" s="209" t="s">
        <v>1575</v>
      </c>
      <c r="C699" s="120"/>
      <c r="D699" s="46"/>
      <c r="E699" s="120"/>
      <c r="F699" s="120"/>
      <c r="G699" s="120"/>
      <c r="H699" s="120"/>
      <c r="I699" s="120">
        <v>586666.66</v>
      </c>
      <c r="J699" s="120"/>
      <c r="K699" s="120"/>
      <c r="L699" s="120"/>
      <c r="M699" s="120"/>
      <c r="N699" s="120"/>
      <c r="O699" s="133">
        <f t="shared" si="242"/>
        <v>586666.66</v>
      </c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  <c r="BE699" s="191"/>
      <c r="BF699" s="191"/>
      <c r="BG699" s="191"/>
      <c r="BH699" s="191"/>
      <c r="BI699" s="191"/>
      <c r="BJ699" s="191"/>
      <c r="BK699" s="191"/>
      <c r="BL699" s="191"/>
      <c r="BM699" s="191"/>
      <c r="BN699" s="191"/>
      <c r="BO699" s="191"/>
      <c r="BP699" s="191"/>
      <c r="BQ699" s="191"/>
      <c r="BR699" s="191"/>
      <c r="BS699" s="191"/>
      <c r="BT699" s="191"/>
      <c r="BU699" s="191"/>
      <c r="BV699" s="191"/>
    </row>
    <row r="700" spans="1:74" s="128" customFormat="1" x14ac:dyDescent="0.2">
      <c r="A700" s="210" t="s">
        <v>951</v>
      </c>
      <c r="B700" s="205" t="s">
        <v>1576</v>
      </c>
      <c r="C700" s="119">
        <f>SUM(C701:C707)</f>
        <v>0</v>
      </c>
      <c r="D700" s="119">
        <f t="shared" ref="D700:O700" si="250">SUM(D701:D707)</f>
        <v>6747928.5499999998</v>
      </c>
      <c r="E700" s="119">
        <f t="shared" si="250"/>
        <v>0</v>
      </c>
      <c r="F700" s="119">
        <f>SUM(F701:F707)</f>
        <v>14492780.77</v>
      </c>
      <c r="G700" s="119">
        <f t="shared" si="250"/>
        <v>0</v>
      </c>
      <c r="H700" s="119">
        <f t="shared" si="250"/>
        <v>0</v>
      </c>
      <c r="I700" s="119">
        <f t="shared" si="250"/>
        <v>0</v>
      </c>
      <c r="J700" s="119">
        <f t="shared" si="250"/>
        <v>0</v>
      </c>
      <c r="K700" s="119">
        <f t="shared" si="250"/>
        <v>0</v>
      </c>
      <c r="L700" s="119">
        <f t="shared" si="250"/>
        <v>0</v>
      </c>
      <c r="M700" s="119">
        <f t="shared" si="250"/>
        <v>0</v>
      </c>
      <c r="N700" s="119">
        <f t="shared" si="250"/>
        <v>0</v>
      </c>
      <c r="O700" s="119">
        <f t="shared" si="250"/>
        <v>21240709.32</v>
      </c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</row>
    <row r="701" spans="1:74" s="192" customFormat="1" ht="25.5" x14ac:dyDescent="0.2">
      <c r="A701" s="208" t="s">
        <v>1577</v>
      </c>
      <c r="B701" s="209" t="s">
        <v>1578</v>
      </c>
      <c r="C701" s="120"/>
      <c r="D701" s="46">
        <v>1327426</v>
      </c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33">
        <f t="shared" si="242"/>
        <v>1327426</v>
      </c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  <c r="BE701" s="191"/>
      <c r="BF701" s="191"/>
      <c r="BG701" s="191"/>
      <c r="BH701" s="191"/>
      <c r="BI701" s="191"/>
      <c r="BJ701" s="191"/>
      <c r="BK701" s="191"/>
      <c r="BL701" s="191"/>
      <c r="BM701" s="191"/>
      <c r="BN701" s="191"/>
      <c r="BO701" s="191"/>
      <c r="BP701" s="191"/>
      <c r="BQ701" s="191"/>
      <c r="BR701" s="191"/>
      <c r="BS701" s="191"/>
      <c r="BT701" s="191"/>
      <c r="BU701" s="191"/>
      <c r="BV701" s="191"/>
    </row>
    <row r="702" spans="1:74" s="192" customFormat="1" ht="25.5" x14ac:dyDescent="0.2">
      <c r="A702" s="208" t="s">
        <v>1577</v>
      </c>
      <c r="B702" s="209" t="s">
        <v>1578</v>
      </c>
      <c r="C702" s="120"/>
      <c r="D702" s="46"/>
      <c r="E702" s="120"/>
      <c r="F702" s="120">
        <v>6887667</v>
      </c>
      <c r="G702" s="120"/>
      <c r="H702" s="120"/>
      <c r="I702" s="120"/>
      <c r="J702" s="120"/>
      <c r="K702" s="120"/>
      <c r="L702" s="120"/>
      <c r="M702" s="120"/>
      <c r="N702" s="120"/>
      <c r="O702" s="133">
        <f t="shared" si="242"/>
        <v>6887667</v>
      </c>
      <c r="P702" s="191"/>
      <c r="Q702" s="191"/>
      <c r="R702" s="191"/>
      <c r="S702" s="191"/>
      <c r="T702" s="191"/>
      <c r="U702" s="191"/>
      <c r="V702" s="191"/>
      <c r="W702" s="191"/>
      <c r="X702" s="191"/>
      <c r="Y702" s="191"/>
      <c r="Z702" s="191"/>
      <c r="AA702" s="191"/>
      <c r="AB702" s="191"/>
      <c r="AC702" s="191"/>
      <c r="AD702" s="191"/>
      <c r="AE702" s="191"/>
      <c r="AF702" s="191"/>
      <c r="AG702" s="191"/>
      <c r="AH702" s="191"/>
      <c r="AI702" s="191"/>
      <c r="AJ702" s="191"/>
      <c r="AK702" s="191"/>
      <c r="AL702" s="191"/>
      <c r="AM702" s="191"/>
      <c r="AN702" s="191"/>
      <c r="AO702" s="191"/>
      <c r="AP702" s="191"/>
      <c r="AQ702" s="191"/>
      <c r="AR702" s="191"/>
      <c r="AS702" s="191"/>
      <c r="AT702" s="191"/>
      <c r="AU702" s="191"/>
      <c r="AV702" s="191"/>
      <c r="AW702" s="191"/>
      <c r="AX702" s="191"/>
      <c r="AY702" s="191"/>
      <c r="AZ702" s="191"/>
      <c r="BA702" s="191"/>
      <c r="BB702" s="191"/>
      <c r="BC702" s="191"/>
      <c r="BD702" s="191"/>
      <c r="BE702" s="191"/>
      <c r="BF702" s="191"/>
      <c r="BG702" s="191"/>
      <c r="BH702" s="191"/>
      <c r="BI702" s="191"/>
      <c r="BJ702" s="191"/>
      <c r="BK702" s="191"/>
      <c r="BL702" s="191"/>
      <c r="BM702" s="191"/>
      <c r="BN702" s="191"/>
      <c r="BO702" s="191"/>
      <c r="BP702" s="191"/>
      <c r="BQ702" s="191"/>
      <c r="BR702" s="191"/>
      <c r="BS702" s="191"/>
      <c r="BT702" s="191"/>
      <c r="BU702" s="191"/>
      <c r="BV702" s="191"/>
    </row>
    <row r="703" spans="1:74" s="192" customFormat="1" ht="25.5" customHeight="1" x14ac:dyDescent="0.2">
      <c r="A703" s="208" t="s">
        <v>1579</v>
      </c>
      <c r="B703" s="209" t="s">
        <v>1580</v>
      </c>
      <c r="C703" s="120"/>
      <c r="D703" s="46">
        <v>5420502.5499999998</v>
      </c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33">
        <f t="shared" si="242"/>
        <v>5420502.5499999998</v>
      </c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  <c r="BE703" s="191"/>
      <c r="BF703" s="191"/>
      <c r="BG703" s="191"/>
      <c r="BH703" s="191"/>
      <c r="BI703" s="191"/>
      <c r="BJ703" s="191"/>
      <c r="BK703" s="191"/>
      <c r="BL703" s="191"/>
      <c r="BM703" s="191"/>
      <c r="BN703" s="191"/>
      <c r="BO703" s="191"/>
      <c r="BP703" s="191"/>
      <c r="BQ703" s="191"/>
      <c r="BR703" s="191"/>
      <c r="BS703" s="191"/>
      <c r="BT703" s="191"/>
      <c r="BU703" s="191"/>
      <c r="BV703" s="191"/>
    </row>
    <row r="704" spans="1:74" s="192" customFormat="1" ht="25.5" customHeight="1" x14ac:dyDescent="0.2">
      <c r="A704" s="208" t="s">
        <v>2186</v>
      </c>
      <c r="B704" s="209" t="s">
        <v>2187</v>
      </c>
      <c r="C704" s="120"/>
      <c r="D704" s="46"/>
      <c r="E704" s="120"/>
      <c r="F704" s="120">
        <v>98011.8</v>
      </c>
      <c r="G704" s="120"/>
      <c r="H704" s="120"/>
      <c r="I704" s="120"/>
      <c r="J704" s="120"/>
      <c r="K704" s="120"/>
      <c r="L704" s="120"/>
      <c r="M704" s="120"/>
      <c r="N704" s="120"/>
      <c r="O704" s="133">
        <f t="shared" si="242"/>
        <v>98011.8</v>
      </c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  <c r="BE704" s="191"/>
      <c r="BF704" s="191"/>
      <c r="BG704" s="191"/>
      <c r="BH704" s="191"/>
      <c r="BI704" s="191"/>
      <c r="BJ704" s="191"/>
      <c r="BK704" s="191"/>
      <c r="BL704" s="191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1"/>
    </row>
    <row r="705" spans="1:74" s="192" customFormat="1" ht="25.5" customHeight="1" x14ac:dyDescent="0.2">
      <c r="A705" s="208" t="s">
        <v>2188</v>
      </c>
      <c r="B705" s="209" t="s">
        <v>2189</v>
      </c>
      <c r="C705" s="120"/>
      <c r="D705" s="46"/>
      <c r="E705" s="120"/>
      <c r="F705" s="120">
        <v>49069.9</v>
      </c>
      <c r="G705" s="120"/>
      <c r="H705" s="120"/>
      <c r="I705" s="120"/>
      <c r="J705" s="120"/>
      <c r="K705" s="120"/>
      <c r="L705" s="120"/>
      <c r="M705" s="120"/>
      <c r="N705" s="120"/>
      <c r="O705" s="133">
        <f t="shared" si="242"/>
        <v>49069.9</v>
      </c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  <c r="BE705" s="191"/>
      <c r="BF705" s="191"/>
      <c r="BG705" s="191"/>
      <c r="BH705" s="191"/>
      <c r="BI705" s="191"/>
      <c r="BJ705" s="191"/>
      <c r="BK705" s="191"/>
      <c r="BL705" s="191"/>
      <c r="BM705" s="191"/>
      <c r="BN705" s="191"/>
      <c r="BO705" s="191"/>
      <c r="BP705" s="191"/>
      <c r="BQ705" s="191"/>
      <c r="BR705" s="191"/>
      <c r="BS705" s="191"/>
      <c r="BT705" s="191"/>
      <c r="BU705" s="191"/>
      <c r="BV705" s="191"/>
    </row>
    <row r="706" spans="1:74" s="192" customFormat="1" ht="25.5" customHeight="1" x14ac:dyDescent="0.2">
      <c r="A706" s="208" t="s">
        <v>2190</v>
      </c>
      <c r="B706" s="209" t="s">
        <v>2191</v>
      </c>
      <c r="C706" s="120"/>
      <c r="D706" s="46"/>
      <c r="E706" s="120"/>
      <c r="F706" s="120">
        <v>6214.07</v>
      </c>
      <c r="G706" s="120"/>
      <c r="H706" s="120"/>
      <c r="I706" s="120"/>
      <c r="J706" s="120"/>
      <c r="K706" s="120"/>
      <c r="L706" s="120"/>
      <c r="M706" s="120"/>
      <c r="N706" s="120"/>
      <c r="O706" s="133">
        <f t="shared" si="242"/>
        <v>6214.07</v>
      </c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  <c r="BE706" s="191"/>
      <c r="BF706" s="191"/>
      <c r="BG706" s="191"/>
      <c r="BH706" s="191"/>
      <c r="BI706" s="191"/>
      <c r="BJ706" s="191"/>
      <c r="BK706" s="191"/>
      <c r="BL706" s="191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1"/>
    </row>
    <row r="707" spans="1:74" s="192" customFormat="1" ht="25.5" customHeight="1" x14ac:dyDescent="0.2">
      <c r="A707" s="208" t="s">
        <v>2192</v>
      </c>
      <c r="B707" s="209" t="s">
        <v>2193</v>
      </c>
      <c r="C707" s="120"/>
      <c r="D707" s="46"/>
      <c r="E707" s="120"/>
      <c r="F707" s="120">
        <v>7451818</v>
      </c>
      <c r="G707" s="120"/>
      <c r="H707" s="120"/>
      <c r="I707" s="120"/>
      <c r="J707" s="120"/>
      <c r="K707" s="120"/>
      <c r="L707" s="120"/>
      <c r="M707" s="120"/>
      <c r="N707" s="120"/>
      <c r="O707" s="133">
        <f t="shared" si="242"/>
        <v>7451818</v>
      </c>
      <c r="P707" s="191"/>
      <c r="Q707" s="191"/>
      <c r="R707" s="191"/>
      <c r="S707" s="191"/>
      <c r="T707" s="191"/>
      <c r="U707" s="191"/>
      <c r="V707" s="191"/>
      <c r="W707" s="191"/>
      <c r="X707" s="191"/>
      <c r="Y707" s="191"/>
      <c r="Z707" s="191"/>
      <c r="AA707" s="191"/>
      <c r="AB707" s="191"/>
      <c r="AC707" s="191"/>
      <c r="AD707" s="191"/>
      <c r="AE707" s="191"/>
      <c r="AF707" s="191"/>
      <c r="AG707" s="191"/>
      <c r="AH707" s="191"/>
      <c r="AI707" s="191"/>
      <c r="AJ707" s="191"/>
      <c r="AK707" s="191"/>
      <c r="AL707" s="191"/>
      <c r="AM707" s="191"/>
      <c r="AN707" s="191"/>
      <c r="AO707" s="191"/>
      <c r="AP707" s="191"/>
      <c r="AQ707" s="191"/>
      <c r="AR707" s="191"/>
      <c r="AS707" s="191"/>
      <c r="AT707" s="191"/>
      <c r="AU707" s="191"/>
      <c r="AV707" s="191"/>
      <c r="AW707" s="191"/>
      <c r="AX707" s="191"/>
      <c r="AY707" s="191"/>
      <c r="AZ707" s="191"/>
      <c r="BA707" s="191"/>
      <c r="BB707" s="191"/>
      <c r="BC707" s="191"/>
      <c r="BD707" s="191"/>
      <c r="BE707" s="191"/>
      <c r="BF707" s="191"/>
      <c r="BG707" s="191"/>
      <c r="BH707" s="191"/>
      <c r="BI707" s="191"/>
      <c r="BJ707" s="191"/>
      <c r="BK707" s="191"/>
      <c r="BL707" s="191"/>
      <c r="BM707" s="191"/>
      <c r="BN707" s="191"/>
      <c r="BO707" s="191"/>
      <c r="BP707" s="191"/>
      <c r="BQ707" s="191"/>
      <c r="BR707" s="191"/>
      <c r="BS707" s="191"/>
      <c r="BT707" s="191"/>
      <c r="BU707" s="191"/>
      <c r="BV707" s="191"/>
    </row>
    <row r="708" spans="1:74" s="128" customFormat="1" x14ac:dyDescent="0.2">
      <c r="A708" s="210" t="s">
        <v>952</v>
      </c>
      <c r="B708" s="205" t="s">
        <v>1581</v>
      </c>
      <c r="C708" s="119">
        <f>SUM(C709:C711)</f>
        <v>0</v>
      </c>
      <c r="D708" s="119">
        <f t="shared" ref="D708:N708" si="251">SUM(D709:D711)</f>
        <v>54984340</v>
      </c>
      <c r="E708" s="119">
        <f t="shared" si="251"/>
        <v>0</v>
      </c>
      <c r="F708" s="119">
        <f>SUM(F709:F711)</f>
        <v>2318128248.0100002</v>
      </c>
      <c r="G708" s="119">
        <f t="shared" si="251"/>
        <v>0</v>
      </c>
      <c r="H708" s="119">
        <f t="shared" si="251"/>
        <v>0</v>
      </c>
      <c r="I708" s="119">
        <f t="shared" si="251"/>
        <v>0</v>
      </c>
      <c r="J708" s="119">
        <f t="shared" si="251"/>
        <v>0</v>
      </c>
      <c r="K708" s="119">
        <f t="shared" si="251"/>
        <v>0</v>
      </c>
      <c r="L708" s="119">
        <f t="shared" si="251"/>
        <v>0</v>
      </c>
      <c r="M708" s="119">
        <f t="shared" si="251"/>
        <v>0</v>
      </c>
      <c r="N708" s="119">
        <f t="shared" si="251"/>
        <v>0</v>
      </c>
      <c r="O708" s="133">
        <f t="shared" si="242"/>
        <v>2373112588.0100002</v>
      </c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</row>
    <row r="709" spans="1:74" s="192" customFormat="1" ht="25.5" x14ac:dyDescent="0.2">
      <c r="A709" s="208" t="s">
        <v>953</v>
      </c>
      <c r="B709" s="209" t="s">
        <v>1582</v>
      </c>
      <c r="C709" s="120"/>
      <c r="D709" s="46">
        <v>54984340</v>
      </c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33">
        <f t="shared" si="242"/>
        <v>54984340</v>
      </c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  <c r="BE709" s="191"/>
      <c r="BF709" s="191"/>
      <c r="BG709" s="191"/>
      <c r="BH709" s="191"/>
      <c r="BI709" s="191"/>
      <c r="BJ709" s="191"/>
      <c r="BK709" s="191"/>
      <c r="BL709" s="191"/>
      <c r="BM709" s="191"/>
      <c r="BN709" s="191"/>
      <c r="BO709" s="191"/>
      <c r="BP709" s="191"/>
      <c r="BQ709" s="191"/>
      <c r="BR709" s="191"/>
      <c r="BS709" s="191"/>
      <c r="BT709" s="191"/>
      <c r="BU709" s="191"/>
      <c r="BV709" s="191"/>
    </row>
    <row r="710" spans="1:74" s="192" customFormat="1" ht="25.5" x14ac:dyDescent="0.2">
      <c r="A710" s="208" t="s">
        <v>2194</v>
      </c>
      <c r="B710" s="209" t="s">
        <v>2195</v>
      </c>
      <c r="C710" s="120"/>
      <c r="D710" s="46"/>
      <c r="E710" s="120"/>
      <c r="F710" s="120">
        <v>602159926.00999999</v>
      </c>
      <c r="G710" s="120"/>
      <c r="H710" s="120"/>
      <c r="I710" s="120"/>
      <c r="J710" s="120"/>
      <c r="K710" s="120"/>
      <c r="L710" s="120"/>
      <c r="M710" s="120"/>
      <c r="N710" s="120"/>
      <c r="O710" s="133">
        <f t="shared" si="242"/>
        <v>602159926.00999999</v>
      </c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  <c r="BE710" s="191"/>
      <c r="BF710" s="191"/>
      <c r="BG710" s="191"/>
      <c r="BH710" s="191"/>
      <c r="BI710" s="191"/>
      <c r="BJ710" s="191"/>
      <c r="BK710" s="191"/>
      <c r="BL710" s="191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1"/>
    </row>
    <row r="711" spans="1:74" s="192" customFormat="1" ht="25.5" x14ac:dyDescent="0.2">
      <c r="A711" s="208" t="s">
        <v>2196</v>
      </c>
      <c r="B711" s="209" t="s">
        <v>2197</v>
      </c>
      <c r="C711" s="120"/>
      <c r="D711" s="46"/>
      <c r="E711" s="120"/>
      <c r="F711" s="120">
        <v>1715968322</v>
      </c>
      <c r="G711" s="120"/>
      <c r="H711" s="120"/>
      <c r="I711" s="120"/>
      <c r="J711" s="120"/>
      <c r="K711" s="120"/>
      <c r="L711" s="120"/>
      <c r="M711" s="120"/>
      <c r="N711" s="120"/>
      <c r="O711" s="133">
        <f t="shared" si="242"/>
        <v>1715968322</v>
      </c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1"/>
      <c r="BH711" s="191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1"/>
      <c r="BT711" s="191"/>
      <c r="BU711" s="191"/>
      <c r="BV711" s="191"/>
    </row>
    <row r="712" spans="1:74" s="128" customFormat="1" ht="25.5" x14ac:dyDescent="0.2">
      <c r="A712" s="210" t="s">
        <v>954</v>
      </c>
      <c r="B712" s="205" t="s">
        <v>1583</v>
      </c>
      <c r="C712" s="119">
        <f>SUM(C713:C714)</f>
        <v>0</v>
      </c>
      <c r="D712" s="119">
        <f t="shared" ref="D712:N712" si="252">SUM(D713:D714)</f>
        <v>21832075</v>
      </c>
      <c r="E712" s="119">
        <f t="shared" si="252"/>
        <v>0</v>
      </c>
      <c r="F712" s="119">
        <f t="shared" si="252"/>
        <v>2600</v>
      </c>
      <c r="G712" s="119">
        <f t="shared" si="252"/>
        <v>0</v>
      </c>
      <c r="H712" s="119">
        <f t="shared" si="252"/>
        <v>0</v>
      </c>
      <c r="I712" s="119">
        <f t="shared" si="252"/>
        <v>0</v>
      </c>
      <c r="J712" s="119">
        <f t="shared" si="252"/>
        <v>0</v>
      </c>
      <c r="K712" s="119">
        <f t="shared" si="252"/>
        <v>0</v>
      </c>
      <c r="L712" s="119">
        <f t="shared" si="252"/>
        <v>0</v>
      </c>
      <c r="M712" s="119">
        <f t="shared" si="252"/>
        <v>0</v>
      </c>
      <c r="N712" s="119">
        <f t="shared" si="252"/>
        <v>0</v>
      </c>
      <c r="O712" s="133">
        <f t="shared" si="242"/>
        <v>21834675</v>
      </c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</row>
    <row r="713" spans="1:74" s="192" customFormat="1" ht="25.5" x14ac:dyDescent="0.2">
      <c r="A713" s="208" t="s">
        <v>955</v>
      </c>
      <c r="B713" s="209" t="s">
        <v>1584</v>
      </c>
      <c r="C713" s="120"/>
      <c r="D713" s="120">
        <v>21832075</v>
      </c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33">
        <f t="shared" si="242"/>
        <v>21832075</v>
      </c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  <c r="BE713" s="191"/>
      <c r="BF713" s="191"/>
      <c r="BG713" s="191"/>
      <c r="BH713" s="191"/>
      <c r="BI713" s="191"/>
      <c r="BJ713" s="191"/>
      <c r="BK713" s="191"/>
      <c r="BL713" s="191"/>
      <c r="BM713" s="191"/>
      <c r="BN713" s="191"/>
      <c r="BO713" s="191"/>
      <c r="BP713" s="191"/>
      <c r="BQ713" s="191"/>
      <c r="BR713" s="191"/>
      <c r="BS713" s="191"/>
      <c r="BT713" s="191"/>
      <c r="BU713" s="191"/>
      <c r="BV713" s="191"/>
    </row>
    <row r="714" spans="1:74" s="192" customFormat="1" ht="25.5" x14ac:dyDescent="0.2">
      <c r="A714" s="208" t="s">
        <v>955</v>
      </c>
      <c r="B714" s="209" t="s">
        <v>1584</v>
      </c>
      <c r="C714" s="120"/>
      <c r="D714" s="120"/>
      <c r="E714" s="120"/>
      <c r="F714" s="120">
        <v>2600</v>
      </c>
      <c r="G714" s="120"/>
      <c r="H714" s="120"/>
      <c r="I714" s="120"/>
      <c r="J714" s="120"/>
      <c r="K714" s="120"/>
      <c r="L714" s="120"/>
      <c r="M714" s="120"/>
      <c r="N714" s="120"/>
      <c r="O714" s="133">
        <f t="shared" si="242"/>
        <v>2600</v>
      </c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  <c r="BE714" s="191"/>
      <c r="BF714" s="191"/>
      <c r="BG714" s="191"/>
      <c r="BH714" s="191"/>
      <c r="BI714" s="191"/>
      <c r="BJ714" s="191"/>
      <c r="BK714" s="191"/>
      <c r="BL714" s="191"/>
      <c r="BM714" s="191"/>
      <c r="BN714" s="191"/>
      <c r="BO714" s="191"/>
      <c r="BP714" s="191"/>
      <c r="BQ714" s="191"/>
      <c r="BR714" s="191"/>
      <c r="BS714" s="191"/>
      <c r="BT714" s="191"/>
      <c r="BU714" s="191"/>
      <c r="BV714" s="191"/>
    </row>
    <row r="715" spans="1:74" s="128" customFormat="1" x14ac:dyDescent="0.2">
      <c r="A715" s="210" t="s">
        <v>2198</v>
      </c>
      <c r="B715" s="205" t="s">
        <v>2199</v>
      </c>
      <c r="C715" s="119">
        <f>+C716</f>
        <v>0</v>
      </c>
      <c r="D715" s="119">
        <f t="shared" ref="D715:N715" si="253">+D716</f>
        <v>0</v>
      </c>
      <c r="E715" s="119">
        <f t="shared" si="253"/>
        <v>0</v>
      </c>
      <c r="F715" s="119">
        <f t="shared" si="253"/>
        <v>240138376.41999999</v>
      </c>
      <c r="G715" s="119">
        <f t="shared" si="253"/>
        <v>0</v>
      </c>
      <c r="H715" s="119">
        <f t="shared" si="253"/>
        <v>0</v>
      </c>
      <c r="I715" s="119">
        <f t="shared" si="253"/>
        <v>0</v>
      </c>
      <c r="J715" s="119">
        <f t="shared" si="253"/>
        <v>0</v>
      </c>
      <c r="K715" s="119">
        <f t="shared" si="253"/>
        <v>0</v>
      </c>
      <c r="L715" s="119">
        <f t="shared" si="253"/>
        <v>0</v>
      </c>
      <c r="M715" s="119">
        <f t="shared" si="253"/>
        <v>0</v>
      </c>
      <c r="N715" s="119">
        <f t="shared" si="253"/>
        <v>0</v>
      </c>
      <c r="O715" s="133">
        <f t="shared" si="242"/>
        <v>240138376.41999999</v>
      </c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</row>
    <row r="716" spans="1:74" s="192" customFormat="1" x14ac:dyDescent="0.2">
      <c r="A716" s="208" t="s">
        <v>2200</v>
      </c>
      <c r="B716" s="209" t="s">
        <v>2201</v>
      </c>
      <c r="C716" s="120"/>
      <c r="D716" s="120"/>
      <c r="E716" s="120"/>
      <c r="F716" s="120">
        <v>240138376.41999999</v>
      </c>
      <c r="G716" s="120"/>
      <c r="H716" s="120"/>
      <c r="I716" s="120"/>
      <c r="J716" s="120"/>
      <c r="K716" s="120"/>
      <c r="L716" s="120"/>
      <c r="M716" s="120"/>
      <c r="N716" s="120"/>
      <c r="O716" s="133">
        <f t="shared" si="242"/>
        <v>240138376.41999999</v>
      </c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1"/>
      <c r="BP716" s="191"/>
      <c r="BQ716" s="191"/>
      <c r="BR716" s="191"/>
      <c r="BS716" s="191"/>
      <c r="BT716" s="191"/>
      <c r="BU716" s="191"/>
      <c r="BV716" s="191"/>
    </row>
    <row r="717" spans="1:74" s="128" customFormat="1" x14ac:dyDescent="0.2">
      <c r="A717" s="210" t="s">
        <v>956</v>
      </c>
      <c r="B717" s="205" t="s">
        <v>957</v>
      </c>
      <c r="C717" s="119">
        <f>+C718+C730+C736+C741+C745+C748+C752+C758</f>
        <v>0</v>
      </c>
      <c r="D717" s="119">
        <f t="shared" ref="D717:N717" si="254">+D718+D730+D736+D741+D745+D748+D752+D758</f>
        <v>15390814911.1</v>
      </c>
      <c r="E717" s="119">
        <f t="shared" si="254"/>
        <v>0</v>
      </c>
      <c r="F717" s="119">
        <f t="shared" si="254"/>
        <v>45843635977.150002</v>
      </c>
      <c r="G717" s="119">
        <f t="shared" si="254"/>
        <v>0</v>
      </c>
      <c r="H717" s="119">
        <f t="shared" si="254"/>
        <v>0</v>
      </c>
      <c r="I717" s="119">
        <f t="shared" si="254"/>
        <v>449221744.60000002</v>
      </c>
      <c r="J717" s="119">
        <f t="shared" si="254"/>
        <v>0</v>
      </c>
      <c r="K717" s="119">
        <f t="shared" si="254"/>
        <v>0</v>
      </c>
      <c r="L717" s="119">
        <f t="shared" si="254"/>
        <v>0</v>
      </c>
      <c r="M717" s="119">
        <f t="shared" si="254"/>
        <v>0</v>
      </c>
      <c r="N717" s="119">
        <f t="shared" si="254"/>
        <v>0</v>
      </c>
      <c r="O717" s="133">
        <f t="shared" si="242"/>
        <v>61683672632.849998</v>
      </c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</row>
    <row r="718" spans="1:74" s="128" customFormat="1" x14ac:dyDescent="0.2">
      <c r="A718" s="126" t="s">
        <v>958</v>
      </c>
      <c r="B718" s="132" t="s">
        <v>1585</v>
      </c>
      <c r="C718" s="119">
        <f>SUM(C719:C729)</f>
        <v>0</v>
      </c>
      <c r="D718" s="119">
        <f t="shared" ref="D718:N718" si="255">SUM(D719:D729)</f>
        <v>8492266600.4399996</v>
      </c>
      <c r="E718" s="119">
        <f t="shared" si="255"/>
        <v>0</v>
      </c>
      <c r="F718" s="119">
        <f t="shared" si="255"/>
        <v>5018728085.6000004</v>
      </c>
      <c r="G718" s="119">
        <f t="shared" si="255"/>
        <v>0</v>
      </c>
      <c r="H718" s="119">
        <f t="shared" si="255"/>
        <v>0</v>
      </c>
      <c r="I718" s="119">
        <f t="shared" si="255"/>
        <v>107387235.72</v>
      </c>
      <c r="J718" s="119">
        <f t="shared" si="255"/>
        <v>0</v>
      </c>
      <c r="K718" s="119">
        <f t="shared" si="255"/>
        <v>0</v>
      </c>
      <c r="L718" s="119">
        <f t="shared" si="255"/>
        <v>0</v>
      </c>
      <c r="M718" s="119">
        <f t="shared" si="255"/>
        <v>0</v>
      </c>
      <c r="N718" s="119">
        <f t="shared" si="255"/>
        <v>0</v>
      </c>
      <c r="O718" s="133">
        <f t="shared" si="242"/>
        <v>13618381921.76</v>
      </c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</row>
    <row r="719" spans="1:74" s="192" customFormat="1" ht="25.5" x14ac:dyDescent="0.2">
      <c r="A719" s="208" t="s">
        <v>959</v>
      </c>
      <c r="B719" s="209" t="s">
        <v>960</v>
      </c>
      <c r="C719" s="120"/>
      <c r="D719" s="46">
        <v>1810869263.4100001</v>
      </c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33">
        <f t="shared" si="242"/>
        <v>1810869263.4100001</v>
      </c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  <c r="BE719" s="191"/>
      <c r="BF719" s="191"/>
      <c r="BG719" s="191"/>
      <c r="BH719" s="191"/>
      <c r="BI719" s="191"/>
      <c r="BJ719" s="191"/>
      <c r="BK719" s="191"/>
      <c r="BL719" s="191"/>
      <c r="BM719" s="191"/>
      <c r="BN719" s="191"/>
      <c r="BO719" s="191"/>
      <c r="BP719" s="191"/>
      <c r="BQ719" s="191"/>
      <c r="BR719" s="191"/>
      <c r="BS719" s="191"/>
      <c r="BT719" s="191"/>
      <c r="BU719" s="191"/>
      <c r="BV719" s="191"/>
    </row>
    <row r="720" spans="1:74" s="192" customFormat="1" ht="25.5" x14ac:dyDescent="0.2">
      <c r="A720" s="208" t="s">
        <v>959</v>
      </c>
      <c r="B720" s="209" t="s">
        <v>960</v>
      </c>
      <c r="C720" s="120"/>
      <c r="D720" s="46">
        <v>2752920297.9099998</v>
      </c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33">
        <f t="shared" si="242"/>
        <v>2752920297.9099998</v>
      </c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  <c r="BE720" s="191"/>
      <c r="BF720" s="191"/>
      <c r="BG720" s="191"/>
      <c r="BH720" s="191"/>
      <c r="BI720" s="191"/>
      <c r="BJ720" s="191"/>
      <c r="BK720" s="191"/>
      <c r="BL720" s="191"/>
      <c r="BM720" s="191"/>
      <c r="BN720" s="191"/>
      <c r="BO720" s="191"/>
      <c r="BP720" s="191"/>
      <c r="BQ720" s="191"/>
      <c r="BR720" s="191"/>
      <c r="BS720" s="191"/>
      <c r="BT720" s="191"/>
      <c r="BU720" s="191"/>
      <c r="BV720" s="191"/>
    </row>
    <row r="721" spans="1:74" s="192" customFormat="1" ht="25.5" x14ac:dyDescent="0.2">
      <c r="A721" s="208" t="s">
        <v>959</v>
      </c>
      <c r="B721" s="209" t="s">
        <v>960</v>
      </c>
      <c r="C721" s="120"/>
      <c r="D721" s="46"/>
      <c r="E721" s="120"/>
      <c r="F721" s="120">
        <v>84494658.870000005</v>
      </c>
      <c r="G721" s="120"/>
      <c r="H721" s="120"/>
      <c r="I721" s="120"/>
      <c r="J721" s="120"/>
      <c r="K721" s="120"/>
      <c r="L721" s="120"/>
      <c r="M721" s="120"/>
      <c r="N721" s="120"/>
      <c r="O721" s="133">
        <f t="shared" si="242"/>
        <v>84494658.870000005</v>
      </c>
      <c r="P721" s="191"/>
      <c r="Q721" s="191"/>
      <c r="R721" s="191"/>
      <c r="S721" s="191"/>
      <c r="T721" s="191"/>
      <c r="U721" s="191"/>
      <c r="V721" s="191"/>
      <c r="W721" s="191"/>
      <c r="X721" s="191"/>
      <c r="Y721" s="191"/>
      <c r="Z721" s="191"/>
      <c r="AA721" s="191"/>
      <c r="AB721" s="191"/>
      <c r="AC721" s="191"/>
      <c r="AD721" s="191"/>
      <c r="AE721" s="191"/>
      <c r="AF721" s="191"/>
      <c r="AG721" s="191"/>
      <c r="AH721" s="191"/>
      <c r="AI721" s="191"/>
      <c r="AJ721" s="191"/>
      <c r="AK721" s="191"/>
      <c r="AL721" s="191"/>
      <c r="AM721" s="191"/>
      <c r="AN721" s="191"/>
      <c r="AO721" s="191"/>
      <c r="AP721" s="191"/>
      <c r="AQ721" s="191"/>
      <c r="AR721" s="191"/>
      <c r="AS721" s="191"/>
      <c r="AT721" s="191"/>
      <c r="AU721" s="191"/>
      <c r="AV721" s="191"/>
      <c r="AW721" s="191"/>
      <c r="AX721" s="191"/>
      <c r="AY721" s="191"/>
      <c r="AZ721" s="191"/>
      <c r="BA721" s="191"/>
      <c r="BB721" s="191"/>
      <c r="BC721" s="191"/>
      <c r="BD721" s="191"/>
      <c r="BE721" s="191"/>
      <c r="BF721" s="191"/>
      <c r="BG721" s="191"/>
      <c r="BH721" s="191"/>
      <c r="BI721" s="191"/>
      <c r="BJ721" s="191"/>
      <c r="BK721" s="191"/>
      <c r="BL721" s="191"/>
      <c r="BM721" s="191"/>
      <c r="BN721" s="191"/>
      <c r="BO721" s="191"/>
      <c r="BP721" s="191"/>
      <c r="BQ721" s="191"/>
      <c r="BR721" s="191"/>
      <c r="BS721" s="191"/>
      <c r="BT721" s="191"/>
      <c r="BU721" s="191"/>
      <c r="BV721" s="191"/>
    </row>
    <row r="722" spans="1:74" s="192" customFormat="1" ht="25.5" x14ac:dyDescent="0.2">
      <c r="A722" s="208" t="s">
        <v>959</v>
      </c>
      <c r="B722" s="209" t="s">
        <v>960</v>
      </c>
      <c r="C722" s="120"/>
      <c r="D722" s="46"/>
      <c r="E722" s="120"/>
      <c r="F722" s="120"/>
      <c r="G722" s="120"/>
      <c r="H722" s="120"/>
      <c r="I722" s="120">
        <v>75177112.640000001</v>
      </c>
      <c r="J722" s="120"/>
      <c r="K722" s="120"/>
      <c r="L722" s="120"/>
      <c r="M722" s="120"/>
      <c r="N722" s="120"/>
      <c r="O722" s="133">
        <f t="shared" si="242"/>
        <v>75177112.640000001</v>
      </c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  <c r="BE722" s="191"/>
      <c r="BF722" s="191"/>
      <c r="BG722" s="191"/>
      <c r="BH722" s="191"/>
      <c r="BI722" s="191"/>
      <c r="BJ722" s="191"/>
      <c r="BK722" s="191"/>
      <c r="BL722" s="191"/>
      <c r="BM722" s="191"/>
      <c r="BN722" s="191"/>
      <c r="BO722" s="191"/>
      <c r="BP722" s="191"/>
      <c r="BQ722" s="191"/>
      <c r="BR722" s="191"/>
      <c r="BS722" s="191"/>
      <c r="BT722" s="191"/>
      <c r="BU722" s="191"/>
      <c r="BV722" s="191"/>
    </row>
    <row r="723" spans="1:74" s="192" customFormat="1" ht="25.5" x14ac:dyDescent="0.2">
      <c r="A723" s="208" t="s">
        <v>961</v>
      </c>
      <c r="B723" s="209" t="s">
        <v>962</v>
      </c>
      <c r="C723" s="120"/>
      <c r="D723" s="46">
        <v>3039820049.9699998</v>
      </c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33">
        <f t="shared" si="242"/>
        <v>3039820049.9699998</v>
      </c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  <c r="BE723" s="191"/>
      <c r="BF723" s="191"/>
      <c r="BG723" s="191"/>
      <c r="BH723" s="191"/>
      <c r="BI723" s="191"/>
      <c r="BJ723" s="191"/>
      <c r="BK723" s="191"/>
      <c r="BL723" s="191"/>
      <c r="BM723" s="191"/>
      <c r="BN723" s="191"/>
      <c r="BO723" s="191"/>
      <c r="BP723" s="191"/>
      <c r="BQ723" s="191"/>
      <c r="BR723" s="191"/>
      <c r="BS723" s="191"/>
      <c r="BT723" s="191"/>
      <c r="BU723" s="191"/>
      <c r="BV723" s="191"/>
    </row>
    <row r="724" spans="1:74" s="192" customFormat="1" ht="25.5" x14ac:dyDescent="0.2">
      <c r="A724" s="208" t="s">
        <v>961</v>
      </c>
      <c r="B724" s="209" t="s">
        <v>962</v>
      </c>
      <c r="C724" s="120"/>
      <c r="D724" s="46">
        <v>741224230.60000002</v>
      </c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33">
        <f t="shared" si="242"/>
        <v>741224230.60000002</v>
      </c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  <c r="BE724" s="191"/>
      <c r="BF724" s="191"/>
      <c r="BG724" s="191"/>
      <c r="BH724" s="191"/>
      <c r="BI724" s="191"/>
      <c r="BJ724" s="191"/>
      <c r="BK724" s="191"/>
      <c r="BL724" s="191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1"/>
    </row>
    <row r="725" spans="1:74" s="192" customFormat="1" ht="25.5" x14ac:dyDescent="0.2">
      <c r="A725" s="208" t="s">
        <v>961</v>
      </c>
      <c r="B725" s="209" t="s">
        <v>962</v>
      </c>
      <c r="C725" s="120"/>
      <c r="D725" s="46"/>
      <c r="E725" s="120"/>
      <c r="F725" s="120">
        <v>168989317.74000001</v>
      </c>
      <c r="G725" s="120"/>
      <c r="H725" s="120"/>
      <c r="I725" s="120"/>
      <c r="J725" s="120"/>
      <c r="K725" s="120"/>
      <c r="L725" s="120"/>
      <c r="M725" s="120"/>
      <c r="N725" s="120"/>
      <c r="O725" s="133">
        <f t="shared" si="242"/>
        <v>168989317.74000001</v>
      </c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  <c r="BE725" s="191"/>
      <c r="BF725" s="191"/>
      <c r="BG725" s="191"/>
      <c r="BH725" s="191"/>
      <c r="BI725" s="191"/>
      <c r="BJ725" s="191"/>
      <c r="BK725" s="191"/>
      <c r="BL725" s="191"/>
      <c r="BM725" s="191"/>
      <c r="BN725" s="191"/>
      <c r="BO725" s="191"/>
      <c r="BP725" s="191"/>
      <c r="BQ725" s="191"/>
      <c r="BR725" s="191"/>
      <c r="BS725" s="191"/>
      <c r="BT725" s="191"/>
      <c r="BU725" s="191"/>
      <c r="BV725" s="191"/>
    </row>
    <row r="726" spans="1:74" s="192" customFormat="1" ht="25.5" x14ac:dyDescent="0.2">
      <c r="A726" s="208" t="s">
        <v>961</v>
      </c>
      <c r="B726" s="209" t="s">
        <v>962</v>
      </c>
      <c r="C726" s="120"/>
      <c r="D726" s="46"/>
      <c r="E726" s="120"/>
      <c r="F726" s="120"/>
      <c r="G726" s="120"/>
      <c r="H726" s="120"/>
      <c r="I726" s="120">
        <v>32210123.079999998</v>
      </c>
      <c r="J726" s="120"/>
      <c r="K726" s="120"/>
      <c r="L726" s="120"/>
      <c r="M726" s="120"/>
      <c r="N726" s="120"/>
      <c r="O726" s="133">
        <f t="shared" si="242"/>
        <v>32210123.079999998</v>
      </c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  <c r="BE726" s="191"/>
      <c r="BF726" s="191"/>
      <c r="BG726" s="191"/>
      <c r="BH726" s="191"/>
      <c r="BI726" s="191"/>
      <c r="BJ726" s="191"/>
      <c r="BK726" s="191"/>
      <c r="BL726" s="191"/>
      <c r="BM726" s="191"/>
      <c r="BN726" s="191"/>
      <c r="BO726" s="191"/>
      <c r="BP726" s="191"/>
      <c r="BQ726" s="191"/>
      <c r="BR726" s="191"/>
      <c r="BS726" s="191"/>
      <c r="BT726" s="191"/>
      <c r="BU726" s="191"/>
      <c r="BV726" s="191"/>
    </row>
    <row r="727" spans="1:74" s="192" customFormat="1" ht="25.5" x14ac:dyDescent="0.2">
      <c r="A727" s="208" t="s">
        <v>963</v>
      </c>
      <c r="B727" s="209" t="s">
        <v>964</v>
      </c>
      <c r="C727" s="120"/>
      <c r="D727" s="46">
        <v>147432758.55000001</v>
      </c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33">
        <f t="shared" si="242"/>
        <v>147432758.55000001</v>
      </c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  <c r="BE727" s="191"/>
      <c r="BF727" s="191"/>
      <c r="BG727" s="191"/>
      <c r="BH727" s="191"/>
      <c r="BI727" s="191"/>
      <c r="BJ727" s="191"/>
      <c r="BK727" s="191"/>
      <c r="BL727" s="191"/>
      <c r="BM727" s="191"/>
      <c r="BN727" s="191"/>
      <c r="BO727" s="191"/>
      <c r="BP727" s="191"/>
      <c r="BQ727" s="191"/>
      <c r="BR727" s="191"/>
      <c r="BS727" s="191"/>
      <c r="BT727" s="191"/>
      <c r="BU727" s="191"/>
      <c r="BV727" s="191"/>
    </row>
    <row r="728" spans="1:74" s="192" customFormat="1" ht="25.5" x14ac:dyDescent="0.2">
      <c r="A728" s="208" t="s">
        <v>963</v>
      </c>
      <c r="B728" s="209" t="s">
        <v>964</v>
      </c>
      <c r="C728" s="120"/>
      <c r="D728" s="46"/>
      <c r="E728" s="120"/>
      <c r="F728" s="120">
        <v>84494658.870000005</v>
      </c>
      <c r="G728" s="120"/>
      <c r="H728" s="120"/>
      <c r="I728" s="120"/>
      <c r="J728" s="120"/>
      <c r="K728" s="120"/>
      <c r="L728" s="120"/>
      <c r="M728" s="120"/>
      <c r="N728" s="120"/>
      <c r="O728" s="133">
        <f t="shared" si="242"/>
        <v>84494658.870000005</v>
      </c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</row>
    <row r="729" spans="1:74" s="192" customFormat="1" ht="25.5" x14ac:dyDescent="0.2">
      <c r="A729" s="208" t="s">
        <v>2202</v>
      </c>
      <c r="B729" s="209" t="s">
        <v>2203</v>
      </c>
      <c r="C729" s="120"/>
      <c r="D729" s="46"/>
      <c r="E729" s="120"/>
      <c r="F729" s="120">
        <v>4680749450.1199999</v>
      </c>
      <c r="G729" s="120"/>
      <c r="H729" s="120"/>
      <c r="I729" s="120"/>
      <c r="J729" s="120"/>
      <c r="K729" s="120"/>
      <c r="L729" s="120"/>
      <c r="M729" s="120"/>
      <c r="N729" s="120"/>
      <c r="O729" s="133">
        <f t="shared" si="242"/>
        <v>4680749450.1199999</v>
      </c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  <c r="BE729" s="191"/>
      <c r="BF729" s="191"/>
      <c r="BG729" s="191"/>
      <c r="BH729" s="191"/>
      <c r="BI729" s="191"/>
      <c r="BJ729" s="191"/>
      <c r="BK729" s="191"/>
      <c r="BL729" s="191"/>
      <c r="BM729" s="191"/>
      <c r="BN729" s="191"/>
      <c r="BO729" s="191"/>
      <c r="BP729" s="191"/>
      <c r="BQ729" s="191"/>
      <c r="BR729" s="191"/>
      <c r="BS729" s="191"/>
      <c r="BT729" s="191"/>
      <c r="BU729" s="191"/>
      <c r="BV729" s="191"/>
    </row>
    <row r="730" spans="1:74" s="128" customFormat="1" ht="25.5" x14ac:dyDescent="0.2">
      <c r="A730" s="210" t="s">
        <v>965</v>
      </c>
      <c r="B730" s="205" t="s">
        <v>1586</v>
      </c>
      <c r="C730" s="119">
        <f>SUM(C731:C735)</f>
        <v>0</v>
      </c>
      <c r="D730" s="119">
        <f t="shared" ref="D730:N730" si="256">SUM(D731:D735)</f>
        <v>6301272031.3000002</v>
      </c>
      <c r="E730" s="119">
        <f t="shared" si="256"/>
        <v>0</v>
      </c>
      <c r="F730" s="119">
        <f>SUM(F731:F735)</f>
        <v>5688028730.0599995</v>
      </c>
      <c r="G730" s="119">
        <f t="shared" si="256"/>
        <v>0</v>
      </c>
      <c r="H730" s="119">
        <f t="shared" si="256"/>
        <v>0</v>
      </c>
      <c r="I730" s="119">
        <f t="shared" si="256"/>
        <v>49555608.880000003</v>
      </c>
      <c r="J730" s="119">
        <f t="shared" si="256"/>
        <v>0</v>
      </c>
      <c r="K730" s="119">
        <f t="shared" si="256"/>
        <v>0</v>
      </c>
      <c r="L730" s="119">
        <f t="shared" si="256"/>
        <v>0</v>
      </c>
      <c r="M730" s="119">
        <f t="shared" si="256"/>
        <v>0</v>
      </c>
      <c r="N730" s="119">
        <f t="shared" si="256"/>
        <v>0</v>
      </c>
      <c r="O730" s="133">
        <f t="shared" si="242"/>
        <v>12038856370.24</v>
      </c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</row>
    <row r="731" spans="1:74" s="192" customFormat="1" ht="14.25" x14ac:dyDescent="0.2">
      <c r="A731" s="208" t="s">
        <v>966</v>
      </c>
      <c r="B731" s="209" t="s">
        <v>1587</v>
      </c>
      <c r="C731" s="120"/>
      <c r="D731" s="46">
        <v>1368610737.8299999</v>
      </c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33">
        <f t="shared" si="242"/>
        <v>1368610737.8299999</v>
      </c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  <c r="BE731" s="191"/>
      <c r="BF731" s="191"/>
      <c r="BG731" s="191"/>
      <c r="BH731" s="191"/>
      <c r="BI731" s="191"/>
      <c r="BJ731" s="191"/>
      <c r="BK731" s="191"/>
      <c r="BL731" s="191"/>
      <c r="BM731" s="191"/>
      <c r="BN731" s="191"/>
      <c r="BO731" s="191"/>
      <c r="BP731" s="191"/>
      <c r="BQ731" s="191"/>
      <c r="BR731" s="191"/>
      <c r="BS731" s="191"/>
      <c r="BT731" s="191"/>
      <c r="BU731" s="191"/>
      <c r="BV731" s="191"/>
    </row>
    <row r="732" spans="1:74" s="192" customFormat="1" ht="14.25" x14ac:dyDescent="0.2">
      <c r="A732" s="208" t="s">
        <v>966</v>
      </c>
      <c r="B732" s="209" t="s">
        <v>1587</v>
      </c>
      <c r="C732" s="120"/>
      <c r="D732" s="46">
        <v>4932661293.4700003</v>
      </c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33">
        <f t="shared" si="242"/>
        <v>4932661293.4700003</v>
      </c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  <c r="BE732" s="191"/>
      <c r="BF732" s="191"/>
      <c r="BG732" s="191"/>
      <c r="BH732" s="191"/>
      <c r="BI732" s="191"/>
      <c r="BJ732" s="191"/>
      <c r="BK732" s="191"/>
      <c r="BL732" s="191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1"/>
    </row>
    <row r="733" spans="1:74" s="192" customFormat="1" ht="14.25" x14ac:dyDescent="0.2">
      <c r="A733" s="208" t="s">
        <v>966</v>
      </c>
      <c r="B733" s="209" t="s">
        <v>1587</v>
      </c>
      <c r="C733" s="120"/>
      <c r="D733" s="46"/>
      <c r="E733" s="120"/>
      <c r="F733" s="120">
        <v>5000000000</v>
      </c>
      <c r="G733" s="120"/>
      <c r="H733" s="120"/>
      <c r="I733" s="120"/>
      <c r="J733" s="120"/>
      <c r="K733" s="120"/>
      <c r="L733" s="120"/>
      <c r="M733" s="120"/>
      <c r="N733" s="120"/>
      <c r="O733" s="133">
        <f t="shared" si="242"/>
        <v>5000000000</v>
      </c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  <c r="BE733" s="191"/>
      <c r="BF733" s="191"/>
      <c r="BG733" s="191"/>
      <c r="BH733" s="191"/>
      <c r="BI733" s="191"/>
      <c r="BJ733" s="191"/>
      <c r="BK733" s="191"/>
      <c r="BL733" s="191"/>
      <c r="BM733" s="191"/>
      <c r="BN733" s="191"/>
      <c r="BO733" s="191"/>
      <c r="BP733" s="191"/>
      <c r="BQ733" s="191"/>
      <c r="BR733" s="191"/>
      <c r="BS733" s="191"/>
      <c r="BT733" s="191"/>
      <c r="BU733" s="191"/>
      <c r="BV733" s="191"/>
    </row>
    <row r="734" spans="1:74" s="192" customFormat="1" ht="14.25" x14ac:dyDescent="0.2">
      <c r="A734" s="208" t="s">
        <v>966</v>
      </c>
      <c r="B734" s="209" t="s">
        <v>1587</v>
      </c>
      <c r="C734" s="120"/>
      <c r="D734" s="46"/>
      <c r="E734" s="120"/>
      <c r="F734" s="120"/>
      <c r="G734" s="120"/>
      <c r="H734" s="120"/>
      <c r="I734" s="120">
        <v>49555608.880000003</v>
      </c>
      <c r="J734" s="120"/>
      <c r="K734" s="120"/>
      <c r="L734" s="120"/>
      <c r="M734" s="120"/>
      <c r="N734" s="120"/>
      <c r="O734" s="133">
        <f t="shared" si="242"/>
        <v>49555608.880000003</v>
      </c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  <c r="BE734" s="191"/>
      <c r="BF734" s="191"/>
      <c r="BG734" s="191"/>
      <c r="BH734" s="191"/>
      <c r="BI734" s="191"/>
      <c r="BJ734" s="191"/>
      <c r="BK734" s="191"/>
      <c r="BL734" s="191"/>
      <c r="BM734" s="191"/>
      <c r="BN734" s="191"/>
      <c r="BO734" s="191"/>
      <c r="BP734" s="191"/>
      <c r="BQ734" s="191"/>
      <c r="BR734" s="191"/>
      <c r="BS734" s="191"/>
      <c r="BT734" s="191"/>
      <c r="BU734" s="191"/>
      <c r="BV734" s="191"/>
    </row>
    <row r="735" spans="1:74" s="192" customFormat="1" ht="25.5" x14ac:dyDescent="0.2">
      <c r="A735" s="208" t="s">
        <v>2204</v>
      </c>
      <c r="B735" s="209" t="s">
        <v>2205</v>
      </c>
      <c r="C735" s="120"/>
      <c r="D735" s="46"/>
      <c r="E735" s="120"/>
      <c r="F735" s="120">
        <v>688028730.05999994</v>
      </c>
      <c r="G735" s="120"/>
      <c r="H735" s="120"/>
      <c r="I735" s="120"/>
      <c r="J735" s="120"/>
      <c r="K735" s="120"/>
      <c r="L735" s="120"/>
      <c r="M735" s="120"/>
      <c r="N735" s="120"/>
      <c r="O735" s="133">
        <f t="shared" si="242"/>
        <v>688028730.05999994</v>
      </c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  <c r="BE735" s="191"/>
      <c r="BF735" s="191"/>
      <c r="BG735" s="191"/>
      <c r="BH735" s="191"/>
      <c r="BI735" s="191"/>
      <c r="BJ735" s="191"/>
      <c r="BK735" s="191"/>
      <c r="BL735" s="191"/>
      <c r="BM735" s="191"/>
      <c r="BN735" s="191"/>
      <c r="BO735" s="191"/>
      <c r="BP735" s="191"/>
      <c r="BQ735" s="191"/>
      <c r="BR735" s="191"/>
      <c r="BS735" s="191"/>
      <c r="BT735" s="191"/>
      <c r="BU735" s="191"/>
      <c r="BV735" s="191"/>
    </row>
    <row r="736" spans="1:74" s="128" customFormat="1" x14ac:dyDescent="0.2">
      <c r="A736" s="210" t="s">
        <v>967</v>
      </c>
      <c r="B736" s="205" t="s">
        <v>1588</v>
      </c>
      <c r="C736" s="119">
        <f>SUM(C737:C740)</f>
        <v>0</v>
      </c>
      <c r="D736" s="119">
        <f t="shared" ref="D736:N736" si="257">SUM(D737:D740)</f>
        <v>500000000</v>
      </c>
      <c r="E736" s="119">
        <f t="shared" si="257"/>
        <v>0</v>
      </c>
      <c r="F736" s="119">
        <f>SUM(F737:F740)</f>
        <v>13771700476.700001</v>
      </c>
      <c r="G736" s="119">
        <f t="shared" si="257"/>
        <v>0</v>
      </c>
      <c r="H736" s="119">
        <f t="shared" si="257"/>
        <v>0</v>
      </c>
      <c r="I736" s="119">
        <f t="shared" si="257"/>
        <v>0</v>
      </c>
      <c r="J736" s="119">
        <f t="shared" si="257"/>
        <v>0</v>
      </c>
      <c r="K736" s="119">
        <f t="shared" si="257"/>
        <v>0</v>
      </c>
      <c r="L736" s="119">
        <f t="shared" si="257"/>
        <v>0</v>
      </c>
      <c r="M736" s="119">
        <f t="shared" si="257"/>
        <v>0</v>
      </c>
      <c r="N736" s="119">
        <f t="shared" si="257"/>
        <v>0</v>
      </c>
      <c r="O736" s="133">
        <f t="shared" si="242"/>
        <v>14271700476.700001</v>
      </c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</row>
    <row r="737" spans="1:74" s="192" customFormat="1" ht="14.25" x14ac:dyDescent="0.2">
      <c r="A737" s="208" t="s">
        <v>968</v>
      </c>
      <c r="B737" s="209" t="s">
        <v>1589</v>
      </c>
      <c r="C737" s="120"/>
      <c r="D737" s="46">
        <v>500000000</v>
      </c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33">
        <f t="shared" si="242"/>
        <v>500000000</v>
      </c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  <c r="BE737" s="191"/>
      <c r="BF737" s="191"/>
      <c r="BG737" s="191"/>
      <c r="BH737" s="191"/>
      <c r="BI737" s="191"/>
      <c r="BJ737" s="191"/>
      <c r="BK737" s="191"/>
      <c r="BL737" s="191"/>
      <c r="BM737" s="191"/>
      <c r="BN737" s="191"/>
      <c r="BO737" s="191"/>
      <c r="BP737" s="191"/>
      <c r="BQ737" s="191"/>
      <c r="BR737" s="191"/>
      <c r="BS737" s="191"/>
      <c r="BT737" s="191"/>
      <c r="BU737" s="191"/>
      <c r="BV737" s="191"/>
    </row>
    <row r="738" spans="1:74" s="192" customFormat="1" ht="14.25" x14ac:dyDescent="0.2">
      <c r="A738" s="208" t="s">
        <v>2206</v>
      </c>
      <c r="B738" s="209" t="s">
        <v>2207</v>
      </c>
      <c r="C738" s="120"/>
      <c r="D738" s="46"/>
      <c r="E738" s="120"/>
      <c r="F738" s="120">
        <v>11435571261.25</v>
      </c>
      <c r="G738" s="120"/>
      <c r="H738" s="120"/>
      <c r="I738" s="120"/>
      <c r="J738" s="120"/>
      <c r="K738" s="120"/>
      <c r="L738" s="120"/>
      <c r="M738" s="120"/>
      <c r="N738" s="120"/>
      <c r="O738" s="133">
        <f t="shared" si="242"/>
        <v>11435571261.25</v>
      </c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  <c r="BE738" s="191"/>
      <c r="BF738" s="191"/>
      <c r="BG738" s="191"/>
      <c r="BH738" s="191"/>
      <c r="BI738" s="191"/>
      <c r="BJ738" s="191"/>
      <c r="BK738" s="191"/>
      <c r="BL738" s="191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1"/>
    </row>
    <row r="739" spans="1:74" s="192" customFormat="1" ht="25.5" x14ac:dyDescent="0.2">
      <c r="A739" s="208" t="s">
        <v>2208</v>
      </c>
      <c r="B739" s="209" t="s">
        <v>2209</v>
      </c>
      <c r="C739" s="120"/>
      <c r="D739" s="46"/>
      <c r="E739" s="120"/>
      <c r="F739" s="120">
        <v>1501758417.8299999</v>
      </c>
      <c r="G739" s="120"/>
      <c r="H739" s="120"/>
      <c r="I739" s="120"/>
      <c r="J739" s="120"/>
      <c r="K739" s="120"/>
      <c r="L739" s="120"/>
      <c r="M739" s="120"/>
      <c r="N739" s="120"/>
      <c r="O739" s="133">
        <f t="shared" si="242"/>
        <v>1501758417.8299999</v>
      </c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  <c r="BE739" s="191"/>
      <c r="BF739" s="191"/>
      <c r="BG739" s="191"/>
      <c r="BH739" s="191"/>
      <c r="BI739" s="191"/>
      <c r="BJ739" s="191"/>
      <c r="BK739" s="191"/>
      <c r="BL739" s="191"/>
      <c r="BM739" s="191"/>
      <c r="BN739" s="191"/>
      <c r="BO739" s="191"/>
      <c r="BP739" s="191"/>
      <c r="BQ739" s="191"/>
      <c r="BR739" s="191"/>
      <c r="BS739" s="191"/>
      <c r="BT739" s="191"/>
      <c r="BU739" s="191"/>
      <c r="BV739" s="191"/>
    </row>
    <row r="740" spans="1:74" s="192" customFormat="1" ht="14.25" x14ac:dyDescent="0.2">
      <c r="A740" s="208" t="s">
        <v>2210</v>
      </c>
      <c r="B740" s="209" t="s">
        <v>2211</v>
      </c>
      <c r="C740" s="120"/>
      <c r="D740" s="46"/>
      <c r="E740" s="120"/>
      <c r="F740" s="120">
        <v>834370797.62</v>
      </c>
      <c r="G740" s="120"/>
      <c r="H740" s="120"/>
      <c r="I740" s="120"/>
      <c r="J740" s="120"/>
      <c r="K740" s="120"/>
      <c r="L740" s="120"/>
      <c r="M740" s="120"/>
      <c r="N740" s="120"/>
      <c r="O740" s="133">
        <f t="shared" si="242"/>
        <v>834370797.62</v>
      </c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  <c r="BE740" s="191"/>
      <c r="BF740" s="191"/>
      <c r="BG740" s="191"/>
      <c r="BH740" s="191"/>
      <c r="BI740" s="191"/>
      <c r="BJ740" s="191"/>
      <c r="BK740" s="191"/>
      <c r="BL740" s="191"/>
      <c r="BM740" s="191"/>
      <c r="BN740" s="191"/>
      <c r="BO740" s="191"/>
      <c r="BP740" s="191"/>
      <c r="BQ740" s="191"/>
      <c r="BR740" s="191"/>
      <c r="BS740" s="191"/>
      <c r="BT740" s="191"/>
      <c r="BU740" s="191"/>
      <c r="BV740" s="191"/>
    </row>
    <row r="741" spans="1:74" s="128" customFormat="1" x14ac:dyDescent="0.2">
      <c r="A741" s="210" t="s">
        <v>969</v>
      </c>
      <c r="B741" s="205" t="s">
        <v>1590</v>
      </c>
      <c r="C741" s="119">
        <f>SUM(C742:C744)</f>
        <v>0</v>
      </c>
      <c r="D741" s="119">
        <f t="shared" ref="D741:N741" si="258">SUM(D742:D744)</f>
        <v>97276279.359999999</v>
      </c>
      <c r="E741" s="119">
        <f t="shared" si="258"/>
        <v>0</v>
      </c>
      <c r="F741" s="119">
        <f>SUM(F742:F744)</f>
        <v>3885456197.4099998</v>
      </c>
      <c r="G741" s="119">
        <f t="shared" si="258"/>
        <v>0</v>
      </c>
      <c r="H741" s="119">
        <f t="shared" si="258"/>
        <v>0</v>
      </c>
      <c r="I741" s="119">
        <f t="shared" si="258"/>
        <v>0</v>
      </c>
      <c r="J741" s="119">
        <f t="shared" si="258"/>
        <v>0</v>
      </c>
      <c r="K741" s="119">
        <f t="shared" si="258"/>
        <v>0</v>
      </c>
      <c r="L741" s="119">
        <f t="shared" si="258"/>
        <v>0</v>
      </c>
      <c r="M741" s="119">
        <f t="shared" si="258"/>
        <v>0</v>
      </c>
      <c r="N741" s="119">
        <f t="shared" si="258"/>
        <v>0</v>
      </c>
      <c r="O741" s="133">
        <f t="shared" si="242"/>
        <v>3982732476.77</v>
      </c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</row>
    <row r="742" spans="1:74" s="192" customFormat="1" ht="14.25" x14ac:dyDescent="0.2">
      <c r="A742" s="208" t="s">
        <v>970</v>
      </c>
      <c r="B742" s="209" t="s">
        <v>1591</v>
      </c>
      <c r="C742" s="120"/>
      <c r="D742" s="46">
        <v>97276279.359999999</v>
      </c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33">
        <f t="shared" si="242"/>
        <v>97276279.359999999</v>
      </c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  <c r="BE742" s="191"/>
      <c r="BF742" s="191"/>
      <c r="BG742" s="191"/>
      <c r="BH742" s="191"/>
      <c r="BI742" s="191"/>
      <c r="BJ742" s="191"/>
      <c r="BK742" s="191"/>
      <c r="BL742" s="191"/>
      <c r="BM742" s="191"/>
      <c r="BN742" s="191"/>
      <c r="BO742" s="191"/>
      <c r="BP742" s="191"/>
      <c r="BQ742" s="191"/>
      <c r="BR742" s="191"/>
      <c r="BS742" s="191"/>
      <c r="BT742" s="191"/>
      <c r="BU742" s="191"/>
      <c r="BV742" s="191"/>
    </row>
    <row r="743" spans="1:74" s="192" customFormat="1" ht="14.25" x14ac:dyDescent="0.2">
      <c r="A743" s="208" t="s">
        <v>970</v>
      </c>
      <c r="B743" s="209" t="s">
        <v>1591</v>
      </c>
      <c r="C743" s="120"/>
      <c r="D743" s="46"/>
      <c r="E743" s="120"/>
      <c r="F743" s="120">
        <v>3366156576.4699998</v>
      </c>
      <c r="G743" s="120"/>
      <c r="H743" s="120"/>
      <c r="I743" s="120"/>
      <c r="J743" s="120"/>
      <c r="K743" s="120"/>
      <c r="L743" s="120"/>
      <c r="M743" s="120"/>
      <c r="N743" s="120"/>
      <c r="O743" s="133">
        <f t="shared" si="242"/>
        <v>3366156576.4699998</v>
      </c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</row>
    <row r="744" spans="1:74" s="192" customFormat="1" ht="25.5" x14ac:dyDescent="0.2">
      <c r="A744" s="208" t="s">
        <v>2212</v>
      </c>
      <c r="B744" s="209" t="s">
        <v>2213</v>
      </c>
      <c r="C744" s="120"/>
      <c r="D744" s="46"/>
      <c r="E744" s="120"/>
      <c r="F744" s="120">
        <v>519299620.94</v>
      </c>
      <c r="G744" s="120"/>
      <c r="H744" s="120"/>
      <c r="I744" s="120"/>
      <c r="J744" s="120"/>
      <c r="K744" s="120"/>
      <c r="L744" s="120"/>
      <c r="M744" s="120"/>
      <c r="N744" s="120"/>
      <c r="O744" s="133">
        <f t="shared" si="242"/>
        <v>519299620.94</v>
      </c>
      <c r="P744" s="191"/>
      <c r="Q744" s="191"/>
      <c r="R744" s="191"/>
      <c r="S744" s="191"/>
      <c r="T744" s="191"/>
      <c r="U744" s="191"/>
      <c r="V744" s="191"/>
      <c r="W744" s="191"/>
      <c r="X744" s="191"/>
      <c r="Y744" s="191"/>
      <c r="Z744" s="191"/>
      <c r="AA744" s="191"/>
      <c r="AB744" s="191"/>
      <c r="AC744" s="191"/>
      <c r="AD744" s="191"/>
      <c r="AE744" s="191"/>
      <c r="AF744" s="191"/>
      <c r="AG744" s="191"/>
      <c r="AH744" s="191"/>
      <c r="AI744" s="191"/>
      <c r="AJ744" s="191"/>
      <c r="AK744" s="191"/>
      <c r="AL744" s="191"/>
      <c r="AM744" s="191"/>
      <c r="AN744" s="191"/>
      <c r="AO744" s="191"/>
      <c r="AP744" s="191"/>
      <c r="AQ744" s="191"/>
      <c r="AR744" s="191"/>
      <c r="AS744" s="191"/>
      <c r="AT744" s="191"/>
      <c r="AU744" s="191"/>
      <c r="AV744" s="191"/>
      <c r="AW744" s="191"/>
      <c r="AX744" s="191"/>
      <c r="AY744" s="191"/>
      <c r="AZ744" s="191"/>
      <c r="BA744" s="191"/>
      <c r="BB744" s="191"/>
      <c r="BC744" s="191"/>
      <c r="BD744" s="191"/>
      <c r="BE744" s="191"/>
      <c r="BF744" s="191"/>
      <c r="BG744" s="191"/>
      <c r="BH744" s="191"/>
      <c r="BI744" s="191"/>
      <c r="BJ744" s="191"/>
      <c r="BK744" s="191"/>
      <c r="BL744" s="191"/>
      <c r="BM744" s="191"/>
      <c r="BN744" s="191"/>
      <c r="BO744" s="191"/>
      <c r="BP744" s="191"/>
      <c r="BQ744" s="191"/>
      <c r="BR744" s="191"/>
      <c r="BS744" s="191"/>
      <c r="BT744" s="191"/>
      <c r="BU744" s="191"/>
      <c r="BV744" s="191"/>
    </row>
    <row r="745" spans="1:74" s="128" customFormat="1" ht="15" x14ac:dyDescent="0.2">
      <c r="A745" s="375" t="s">
        <v>971</v>
      </c>
      <c r="B745" s="205" t="s">
        <v>2214</v>
      </c>
      <c r="C745" s="119">
        <f>SUM(C746:C747)</f>
        <v>0</v>
      </c>
      <c r="D745" s="48">
        <f t="shared" ref="D745:N745" si="259">SUM(D746:D747)</f>
        <v>0</v>
      </c>
      <c r="E745" s="119">
        <f t="shared" si="259"/>
        <v>0</v>
      </c>
      <c r="F745" s="119">
        <f>SUM(F746:F747)</f>
        <v>74890403.799999997</v>
      </c>
      <c r="G745" s="119">
        <f t="shared" si="259"/>
        <v>0</v>
      </c>
      <c r="H745" s="119">
        <f t="shared" si="259"/>
        <v>0</v>
      </c>
      <c r="I745" s="119">
        <f t="shared" si="259"/>
        <v>0</v>
      </c>
      <c r="J745" s="119">
        <f t="shared" si="259"/>
        <v>0</v>
      </c>
      <c r="K745" s="119">
        <f t="shared" si="259"/>
        <v>0</v>
      </c>
      <c r="L745" s="119">
        <f t="shared" si="259"/>
        <v>0</v>
      </c>
      <c r="M745" s="119">
        <f t="shared" si="259"/>
        <v>0</v>
      </c>
      <c r="N745" s="119">
        <f t="shared" si="259"/>
        <v>0</v>
      </c>
      <c r="O745" s="133">
        <f t="shared" si="242"/>
        <v>74890403.799999997</v>
      </c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</row>
    <row r="746" spans="1:74" s="192" customFormat="1" ht="14.25" x14ac:dyDescent="0.2">
      <c r="A746" s="208" t="s">
        <v>2215</v>
      </c>
      <c r="B746" s="209" t="s">
        <v>2216</v>
      </c>
      <c r="C746" s="120"/>
      <c r="D746" s="46"/>
      <c r="E746" s="120"/>
      <c r="F746" s="120">
        <v>50415865.439999998</v>
      </c>
      <c r="G746" s="120"/>
      <c r="H746" s="120"/>
      <c r="I746" s="120"/>
      <c r="J746" s="120"/>
      <c r="K746" s="120"/>
      <c r="L746" s="120"/>
      <c r="M746" s="120"/>
      <c r="N746" s="120"/>
      <c r="O746" s="133">
        <f t="shared" si="242"/>
        <v>50415865.439999998</v>
      </c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  <c r="BE746" s="191"/>
      <c r="BF746" s="191"/>
      <c r="BG746" s="191"/>
      <c r="BH746" s="191"/>
      <c r="BI746" s="191"/>
      <c r="BJ746" s="191"/>
      <c r="BK746" s="191"/>
      <c r="BL746" s="191"/>
      <c r="BM746" s="191"/>
      <c r="BN746" s="191"/>
      <c r="BO746" s="191"/>
      <c r="BP746" s="191"/>
      <c r="BQ746" s="191"/>
      <c r="BR746" s="191"/>
      <c r="BS746" s="191"/>
      <c r="BT746" s="191"/>
      <c r="BU746" s="191"/>
      <c r="BV746" s="191"/>
    </row>
    <row r="747" spans="1:74" s="192" customFormat="1" ht="14.25" x14ac:dyDescent="0.2">
      <c r="A747" s="208" t="s">
        <v>2217</v>
      </c>
      <c r="B747" s="209" t="s">
        <v>2218</v>
      </c>
      <c r="C747" s="120"/>
      <c r="D747" s="46"/>
      <c r="E747" s="120"/>
      <c r="F747" s="120">
        <v>24474538.359999999</v>
      </c>
      <c r="G747" s="120"/>
      <c r="H747" s="120"/>
      <c r="I747" s="120"/>
      <c r="J747" s="120"/>
      <c r="K747" s="120"/>
      <c r="L747" s="120"/>
      <c r="M747" s="120"/>
      <c r="N747" s="120"/>
      <c r="O747" s="133">
        <f t="shared" si="242"/>
        <v>24474538.359999999</v>
      </c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1"/>
      <c r="BJ747" s="191"/>
      <c r="BK747" s="191"/>
      <c r="BL747" s="191"/>
      <c r="BM747" s="191"/>
      <c r="BN747" s="191"/>
      <c r="BO747" s="191"/>
      <c r="BP747" s="191"/>
      <c r="BQ747" s="191"/>
      <c r="BR747" s="191"/>
      <c r="BS747" s="191"/>
      <c r="BT747" s="191"/>
      <c r="BU747" s="191"/>
      <c r="BV747" s="191"/>
    </row>
    <row r="748" spans="1:74" s="128" customFormat="1" ht="15" x14ac:dyDescent="0.2">
      <c r="A748" s="210" t="s">
        <v>972</v>
      </c>
      <c r="B748" s="205" t="s">
        <v>2219</v>
      </c>
      <c r="C748" s="119">
        <f>SUM(C749:C751)</f>
        <v>0</v>
      </c>
      <c r="D748" s="48">
        <f t="shared" ref="D748:N748" si="260">SUM(D749:D751)</f>
        <v>0</v>
      </c>
      <c r="E748" s="119">
        <f t="shared" si="260"/>
        <v>0</v>
      </c>
      <c r="F748" s="119">
        <f>SUM(F749:F751)</f>
        <v>7721444044.6099997</v>
      </c>
      <c r="G748" s="119">
        <f t="shared" si="260"/>
        <v>0</v>
      </c>
      <c r="H748" s="119">
        <f t="shared" si="260"/>
        <v>0</v>
      </c>
      <c r="I748" s="119">
        <f t="shared" si="260"/>
        <v>0</v>
      </c>
      <c r="J748" s="119">
        <f t="shared" si="260"/>
        <v>0</v>
      </c>
      <c r="K748" s="119">
        <f t="shared" si="260"/>
        <v>0</v>
      </c>
      <c r="L748" s="119">
        <f t="shared" si="260"/>
        <v>0</v>
      </c>
      <c r="M748" s="119">
        <f t="shared" si="260"/>
        <v>0</v>
      </c>
      <c r="N748" s="119">
        <f t="shared" si="260"/>
        <v>0</v>
      </c>
      <c r="O748" s="133">
        <f t="shared" si="242"/>
        <v>7721444044.6099997</v>
      </c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</row>
    <row r="749" spans="1:74" s="192" customFormat="1" ht="14.25" x14ac:dyDescent="0.2">
      <c r="A749" s="208" t="s">
        <v>2220</v>
      </c>
      <c r="B749" s="209" t="s">
        <v>2221</v>
      </c>
      <c r="C749" s="120"/>
      <c r="D749" s="46"/>
      <c r="E749" s="120"/>
      <c r="F749" s="120">
        <v>1531822844.9300001</v>
      </c>
      <c r="G749" s="120"/>
      <c r="H749" s="120"/>
      <c r="I749" s="120"/>
      <c r="J749" s="120"/>
      <c r="K749" s="120"/>
      <c r="L749" s="120"/>
      <c r="M749" s="120"/>
      <c r="N749" s="120"/>
      <c r="O749" s="133">
        <f t="shared" si="242"/>
        <v>1531822844.9300001</v>
      </c>
      <c r="P749" s="191"/>
      <c r="Q749" s="191"/>
      <c r="R749" s="191"/>
      <c r="S749" s="191"/>
      <c r="T749" s="191"/>
      <c r="U749" s="191"/>
      <c r="V749" s="191"/>
      <c r="W749" s="191"/>
      <c r="X749" s="191"/>
      <c r="Y749" s="191"/>
      <c r="Z749" s="191"/>
      <c r="AA749" s="191"/>
      <c r="AB749" s="191"/>
      <c r="AC749" s="191"/>
      <c r="AD749" s="191"/>
      <c r="AE749" s="191"/>
      <c r="AF749" s="191"/>
      <c r="AG749" s="191"/>
      <c r="AH749" s="191"/>
      <c r="AI749" s="191"/>
      <c r="AJ749" s="191"/>
      <c r="AK749" s="191"/>
      <c r="AL749" s="191"/>
      <c r="AM749" s="191"/>
      <c r="AN749" s="191"/>
      <c r="AO749" s="191"/>
      <c r="AP749" s="191"/>
      <c r="AQ749" s="191"/>
      <c r="AR749" s="191"/>
      <c r="AS749" s="191"/>
      <c r="AT749" s="191"/>
      <c r="AU749" s="191"/>
      <c r="AV749" s="191"/>
      <c r="AW749" s="191"/>
      <c r="AX749" s="191"/>
      <c r="AY749" s="191"/>
      <c r="AZ749" s="191"/>
      <c r="BA749" s="191"/>
      <c r="BB749" s="191"/>
      <c r="BC749" s="191"/>
      <c r="BD749" s="191"/>
      <c r="BE749" s="191"/>
      <c r="BF749" s="191"/>
      <c r="BG749" s="191"/>
      <c r="BH749" s="191"/>
      <c r="BI749" s="191"/>
      <c r="BJ749" s="191"/>
      <c r="BK749" s="191"/>
      <c r="BL749" s="191"/>
      <c r="BM749" s="191"/>
      <c r="BN749" s="191"/>
      <c r="BO749" s="191"/>
      <c r="BP749" s="191"/>
      <c r="BQ749" s="191"/>
      <c r="BR749" s="191"/>
      <c r="BS749" s="191"/>
      <c r="BT749" s="191"/>
      <c r="BU749" s="191"/>
      <c r="BV749" s="191"/>
    </row>
    <row r="750" spans="1:74" s="192" customFormat="1" ht="25.5" x14ac:dyDescent="0.2">
      <c r="A750" s="208" t="s">
        <v>2222</v>
      </c>
      <c r="B750" s="209" t="s">
        <v>2223</v>
      </c>
      <c r="C750" s="120"/>
      <c r="D750" s="46"/>
      <c r="E750" s="120"/>
      <c r="F750" s="120">
        <v>6135919918.2299995</v>
      </c>
      <c r="G750" s="120"/>
      <c r="H750" s="120"/>
      <c r="I750" s="120"/>
      <c r="J750" s="120"/>
      <c r="K750" s="120"/>
      <c r="L750" s="120"/>
      <c r="M750" s="120"/>
      <c r="N750" s="120"/>
      <c r="O750" s="133">
        <f t="shared" si="242"/>
        <v>6135919918.2299995</v>
      </c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  <c r="BE750" s="191"/>
      <c r="BF750" s="191"/>
      <c r="BG750" s="191"/>
      <c r="BH750" s="191"/>
      <c r="BI750" s="191"/>
      <c r="BJ750" s="191"/>
      <c r="BK750" s="191"/>
      <c r="BL750" s="191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1"/>
    </row>
    <row r="751" spans="1:74" s="192" customFormat="1" ht="25.5" x14ac:dyDescent="0.2">
      <c r="A751" s="208" t="s">
        <v>2224</v>
      </c>
      <c r="B751" s="209" t="s">
        <v>2225</v>
      </c>
      <c r="C751" s="120"/>
      <c r="D751" s="46"/>
      <c r="E751" s="120"/>
      <c r="F751" s="120">
        <v>53701281.450000003</v>
      </c>
      <c r="G751" s="120"/>
      <c r="H751" s="120"/>
      <c r="I751" s="120"/>
      <c r="J751" s="120"/>
      <c r="K751" s="120"/>
      <c r="L751" s="120"/>
      <c r="M751" s="120"/>
      <c r="N751" s="120"/>
      <c r="O751" s="133">
        <f t="shared" si="242"/>
        <v>53701281.450000003</v>
      </c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  <c r="BE751" s="191"/>
      <c r="BF751" s="191"/>
      <c r="BG751" s="191"/>
      <c r="BH751" s="191"/>
      <c r="BI751" s="191"/>
      <c r="BJ751" s="191"/>
      <c r="BK751" s="191"/>
      <c r="BL751" s="191"/>
      <c r="BM751" s="191"/>
      <c r="BN751" s="191"/>
      <c r="BO751" s="191"/>
      <c r="BP751" s="191"/>
      <c r="BQ751" s="191"/>
      <c r="BR751" s="191"/>
      <c r="BS751" s="191"/>
      <c r="BT751" s="191"/>
      <c r="BU751" s="191"/>
      <c r="BV751" s="191"/>
    </row>
    <row r="752" spans="1:74" s="128" customFormat="1" ht="15" x14ac:dyDescent="0.2">
      <c r="A752" s="210" t="s">
        <v>973</v>
      </c>
      <c r="B752" s="205" t="s">
        <v>2226</v>
      </c>
      <c r="C752" s="119">
        <f>SUM(C753:C757)</f>
        <v>0</v>
      </c>
      <c r="D752" s="48">
        <f t="shared" ref="D752:N752" si="261">SUM(D753:D757)</f>
        <v>0</v>
      </c>
      <c r="E752" s="119">
        <f t="shared" si="261"/>
        <v>0</v>
      </c>
      <c r="F752" s="119">
        <f>SUM(F753:F757)</f>
        <v>9683388038.9699993</v>
      </c>
      <c r="G752" s="119">
        <f t="shared" si="261"/>
        <v>0</v>
      </c>
      <c r="H752" s="119">
        <f t="shared" si="261"/>
        <v>0</v>
      </c>
      <c r="I752" s="119">
        <f t="shared" si="261"/>
        <v>0</v>
      </c>
      <c r="J752" s="119">
        <f t="shared" si="261"/>
        <v>0</v>
      </c>
      <c r="K752" s="119">
        <f t="shared" si="261"/>
        <v>0</v>
      </c>
      <c r="L752" s="119">
        <f t="shared" si="261"/>
        <v>0</v>
      </c>
      <c r="M752" s="119">
        <f t="shared" si="261"/>
        <v>0</v>
      </c>
      <c r="N752" s="119">
        <f t="shared" si="261"/>
        <v>0</v>
      </c>
      <c r="O752" s="133">
        <f t="shared" si="242"/>
        <v>9683388038.9699993</v>
      </c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7"/>
      <c r="BU752" s="127"/>
      <c r="BV752" s="127"/>
    </row>
    <row r="753" spans="1:74" s="192" customFormat="1" ht="14.25" x14ac:dyDescent="0.2">
      <c r="A753" s="208" t="s">
        <v>2227</v>
      </c>
      <c r="B753" s="209" t="s">
        <v>2228</v>
      </c>
      <c r="C753" s="120"/>
      <c r="D753" s="46"/>
      <c r="E753" s="120"/>
      <c r="F753" s="120">
        <v>5042641592</v>
      </c>
      <c r="G753" s="120"/>
      <c r="H753" s="120"/>
      <c r="I753" s="120"/>
      <c r="J753" s="120"/>
      <c r="K753" s="120"/>
      <c r="L753" s="120"/>
      <c r="M753" s="120"/>
      <c r="N753" s="120"/>
      <c r="O753" s="133">
        <f t="shared" si="242"/>
        <v>5042641592</v>
      </c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1"/>
      <c r="BH753" s="191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1"/>
      <c r="BT753" s="191"/>
      <c r="BU753" s="191"/>
      <c r="BV753" s="191"/>
    </row>
    <row r="754" spans="1:74" s="192" customFormat="1" ht="25.5" x14ac:dyDescent="0.2">
      <c r="A754" s="208" t="s">
        <v>2229</v>
      </c>
      <c r="B754" s="209" t="s">
        <v>2230</v>
      </c>
      <c r="C754" s="120"/>
      <c r="D754" s="46"/>
      <c r="E754" s="120"/>
      <c r="F754" s="120">
        <v>581151226.09000003</v>
      </c>
      <c r="G754" s="120"/>
      <c r="H754" s="120"/>
      <c r="I754" s="120"/>
      <c r="J754" s="120"/>
      <c r="K754" s="120"/>
      <c r="L754" s="120"/>
      <c r="M754" s="120"/>
      <c r="N754" s="120"/>
      <c r="O754" s="133">
        <f t="shared" si="242"/>
        <v>581151226.09000003</v>
      </c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  <c r="BE754" s="191"/>
      <c r="BF754" s="191"/>
      <c r="BG754" s="191"/>
      <c r="BH754" s="191"/>
      <c r="BI754" s="191"/>
      <c r="BJ754" s="191"/>
      <c r="BK754" s="191"/>
      <c r="BL754" s="191"/>
      <c r="BM754" s="191"/>
      <c r="BN754" s="191"/>
      <c r="BO754" s="191"/>
      <c r="BP754" s="191"/>
      <c r="BQ754" s="191"/>
      <c r="BR754" s="191"/>
      <c r="BS754" s="191"/>
      <c r="BT754" s="191"/>
      <c r="BU754" s="191"/>
      <c r="BV754" s="191"/>
    </row>
    <row r="755" spans="1:74" s="192" customFormat="1" ht="14.25" x14ac:dyDescent="0.2">
      <c r="A755" s="208" t="s">
        <v>2231</v>
      </c>
      <c r="B755" s="209" t="s">
        <v>2232</v>
      </c>
      <c r="C755" s="120"/>
      <c r="D755" s="46"/>
      <c r="E755" s="120"/>
      <c r="F755" s="120">
        <v>871726840</v>
      </c>
      <c r="G755" s="120"/>
      <c r="H755" s="120"/>
      <c r="I755" s="120"/>
      <c r="J755" s="120"/>
      <c r="K755" s="120"/>
      <c r="L755" s="120"/>
      <c r="M755" s="120"/>
      <c r="N755" s="120"/>
      <c r="O755" s="133">
        <f t="shared" si="242"/>
        <v>871726840</v>
      </c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  <c r="BE755" s="191"/>
      <c r="BF755" s="191"/>
      <c r="BG755" s="191"/>
      <c r="BH755" s="191"/>
      <c r="BI755" s="191"/>
      <c r="BJ755" s="191"/>
      <c r="BK755" s="191"/>
      <c r="BL755" s="191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1"/>
    </row>
    <row r="756" spans="1:74" s="192" customFormat="1" ht="25.5" x14ac:dyDescent="0.2">
      <c r="A756" s="208" t="s">
        <v>2233</v>
      </c>
      <c r="B756" s="209" t="s">
        <v>2234</v>
      </c>
      <c r="C756" s="120"/>
      <c r="D756" s="46"/>
      <c r="E756" s="120"/>
      <c r="F756" s="120">
        <v>1644225124.5799999</v>
      </c>
      <c r="G756" s="120"/>
      <c r="H756" s="120"/>
      <c r="I756" s="120"/>
      <c r="J756" s="120"/>
      <c r="K756" s="120"/>
      <c r="L756" s="120"/>
      <c r="M756" s="120"/>
      <c r="N756" s="120"/>
      <c r="O756" s="133">
        <f t="shared" si="242"/>
        <v>1644225124.5799999</v>
      </c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  <c r="BE756" s="191"/>
      <c r="BF756" s="191"/>
      <c r="BG756" s="191"/>
      <c r="BH756" s="191"/>
      <c r="BI756" s="191"/>
      <c r="BJ756" s="191"/>
      <c r="BK756" s="191"/>
      <c r="BL756" s="191"/>
      <c r="BM756" s="191"/>
      <c r="BN756" s="191"/>
      <c r="BO756" s="191"/>
      <c r="BP756" s="191"/>
      <c r="BQ756" s="191"/>
      <c r="BR756" s="191"/>
      <c r="BS756" s="191"/>
      <c r="BT756" s="191"/>
      <c r="BU756" s="191"/>
      <c r="BV756" s="191"/>
    </row>
    <row r="757" spans="1:74" s="192" customFormat="1" ht="25.5" x14ac:dyDescent="0.2">
      <c r="A757" s="208" t="s">
        <v>2235</v>
      </c>
      <c r="B757" s="209" t="s">
        <v>2236</v>
      </c>
      <c r="C757" s="120"/>
      <c r="D757" s="46"/>
      <c r="E757" s="120"/>
      <c r="F757" s="120">
        <v>1543643256.3</v>
      </c>
      <c r="G757" s="120"/>
      <c r="H757" s="120"/>
      <c r="I757" s="120"/>
      <c r="J757" s="120"/>
      <c r="K757" s="120"/>
      <c r="L757" s="120"/>
      <c r="M757" s="120"/>
      <c r="N757" s="120"/>
      <c r="O757" s="133">
        <f t="shared" si="242"/>
        <v>1543643256.3</v>
      </c>
      <c r="P757" s="191"/>
      <c r="Q757" s="191"/>
      <c r="R757" s="191"/>
      <c r="S757" s="191"/>
      <c r="T757" s="191"/>
      <c r="U757" s="191"/>
      <c r="V757" s="191"/>
      <c r="W757" s="191"/>
      <c r="X757" s="191"/>
      <c r="Y757" s="191"/>
      <c r="Z757" s="191"/>
      <c r="AA757" s="191"/>
      <c r="AB757" s="191"/>
      <c r="AC757" s="191"/>
      <c r="AD757" s="191"/>
      <c r="AE757" s="191"/>
      <c r="AF757" s="191"/>
      <c r="AG757" s="191"/>
      <c r="AH757" s="191"/>
      <c r="AI757" s="191"/>
      <c r="AJ757" s="191"/>
      <c r="AK757" s="191"/>
      <c r="AL757" s="191"/>
      <c r="AM757" s="191"/>
      <c r="AN757" s="191"/>
      <c r="AO757" s="191"/>
      <c r="AP757" s="191"/>
      <c r="AQ757" s="191"/>
      <c r="AR757" s="191"/>
      <c r="AS757" s="191"/>
      <c r="AT757" s="191"/>
      <c r="AU757" s="191"/>
      <c r="AV757" s="191"/>
      <c r="AW757" s="191"/>
      <c r="AX757" s="191"/>
      <c r="AY757" s="191"/>
      <c r="AZ757" s="191"/>
      <c r="BA757" s="191"/>
      <c r="BB757" s="191"/>
      <c r="BC757" s="191"/>
      <c r="BD757" s="191"/>
      <c r="BE757" s="191"/>
      <c r="BF757" s="191"/>
      <c r="BG757" s="191"/>
      <c r="BH757" s="191"/>
      <c r="BI757" s="191"/>
      <c r="BJ757" s="191"/>
      <c r="BK757" s="191"/>
      <c r="BL757" s="191"/>
      <c r="BM757" s="191"/>
      <c r="BN757" s="191"/>
      <c r="BO757" s="191"/>
      <c r="BP757" s="191"/>
      <c r="BQ757" s="191"/>
      <c r="BR757" s="191"/>
      <c r="BS757" s="191"/>
      <c r="BT757" s="191"/>
      <c r="BU757" s="191"/>
      <c r="BV757" s="191"/>
    </row>
    <row r="758" spans="1:74" s="128" customFormat="1" ht="25.5" x14ac:dyDescent="0.2">
      <c r="A758" s="210" t="s">
        <v>2343</v>
      </c>
      <c r="B758" s="205" t="s">
        <v>2344</v>
      </c>
      <c r="C758" s="119">
        <f>+C759</f>
        <v>0</v>
      </c>
      <c r="D758" s="119">
        <f t="shared" ref="D758:N758" si="262">+D759</f>
        <v>0</v>
      </c>
      <c r="E758" s="119">
        <f t="shared" si="262"/>
        <v>0</v>
      </c>
      <c r="F758" s="119">
        <f t="shared" si="262"/>
        <v>0</v>
      </c>
      <c r="G758" s="119">
        <f t="shared" si="262"/>
        <v>0</v>
      </c>
      <c r="H758" s="119">
        <f t="shared" si="262"/>
        <v>0</v>
      </c>
      <c r="I758" s="119">
        <f t="shared" si="262"/>
        <v>292278900</v>
      </c>
      <c r="J758" s="119">
        <f t="shared" si="262"/>
        <v>0</v>
      </c>
      <c r="K758" s="119">
        <f t="shared" si="262"/>
        <v>0</v>
      </c>
      <c r="L758" s="119">
        <f t="shared" si="262"/>
        <v>0</v>
      </c>
      <c r="M758" s="119">
        <f t="shared" si="262"/>
        <v>0</v>
      </c>
      <c r="N758" s="119">
        <f t="shared" si="262"/>
        <v>0</v>
      </c>
      <c r="O758" s="133">
        <f t="shared" si="242"/>
        <v>292278900</v>
      </c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7"/>
      <c r="BU758" s="127"/>
      <c r="BV758" s="127"/>
    </row>
    <row r="759" spans="1:74" s="192" customFormat="1" ht="25.5" x14ac:dyDescent="0.2">
      <c r="A759" s="208" t="s">
        <v>2345</v>
      </c>
      <c r="B759" s="209" t="s">
        <v>2346</v>
      </c>
      <c r="C759" s="120"/>
      <c r="D759" s="46"/>
      <c r="E759" s="120"/>
      <c r="F759" s="120"/>
      <c r="G759" s="120"/>
      <c r="H759" s="120"/>
      <c r="I759" s="120">
        <v>292278900</v>
      </c>
      <c r="J759" s="120"/>
      <c r="K759" s="120"/>
      <c r="L759" s="120"/>
      <c r="M759" s="120"/>
      <c r="N759" s="120"/>
      <c r="O759" s="133">
        <f t="shared" si="242"/>
        <v>292278900</v>
      </c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  <c r="BE759" s="191"/>
      <c r="BF759" s="191"/>
      <c r="BG759" s="191"/>
      <c r="BH759" s="191"/>
      <c r="BI759" s="191"/>
      <c r="BJ759" s="191"/>
      <c r="BK759" s="191"/>
      <c r="BL759" s="191"/>
      <c r="BM759" s="191"/>
      <c r="BN759" s="191"/>
      <c r="BO759" s="191"/>
      <c r="BP759" s="191"/>
      <c r="BQ759" s="191"/>
      <c r="BR759" s="191"/>
      <c r="BS759" s="191"/>
      <c r="BT759" s="191"/>
      <c r="BU759" s="191"/>
      <c r="BV759" s="191"/>
    </row>
    <row r="760" spans="1:74" s="128" customFormat="1" ht="15" x14ac:dyDescent="0.2">
      <c r="A760" s="210" t="s">
        <v>2237</v>
      </c>
      <c r="B760" s="205" t="s">
        <v>2238</v>
      </c>
      <c r="C760" s="119">
        <f>SUM(C761:C762)</f>
        <v>0</v>
      </c>
      <c r="D760" s="48">
        <f t="shared" ref="D760:N760" si="263">SUM(D761:D762)</f>
        <v>0</v>
      </c>
      <c r="E760" s="119">
        <f t="shared" si="263"/>
        <v>0</v>
      </c>
      <c r="F760" s="119">
        <f>SUM(F761:F762)</f>
        <v>5725634160.3299999</v>
      </c>
      <c r="G760" s="119">
        <f t="shared" si="263"/>
        <v>0</v>
      </c>
      <c r="H760" s="119">
        <f t="shared" si="263"/>
        <v>0</v>
      </c>
      <c r="I760" s="119">
        <f t="shared" si="263"/>
        <v>0</v>
      </c>
      <c r="J760" s="119">
        <f t="shared" si="263"/>
        <v>0</v>
      </c>
      <c r="K760" s="119">
        <f t="shared" si="263"/>
        <v>0</v>
      </c>
      <c r="L760" s="119">
        <f t="shared" si="263"/>
        <v>0</v>
      </c>
      <c r="M760" s="119">
        <f t="shared" si="263"/>
        <v>0</v>
      </c>
      <c r="N760" s="119">
        <f t="shared" si="263"/>
        <v>0</v>
      </c>
      <c r="O760" s="133">
        <f t="shared" si="242"/>
        <v>5725634160.3299999</v>
      </c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7"/>
      <c r="BU760" s="127"/>
      <c r="BV760" s="127"/>
    </row>
    <row r="761" spans="1:74" s="192" customFormat="1" ht="14.25" x14ac:dyDescent="0.2">
      <c r="A761" s="208" t="s">
        <v>2239</v>
      </c>
      <c r="B761" s="209" t="s">
        <v>2240</v>
      </c>
      <c r="C761" s="120"/>
      <c r="D761" s="46"/>
      <c r="E761" s="120"/>
      <c r="F761" s="120">
        <v>4148182723.3299999</v>
      </c>
      <c r="G761" s="120"/>
      <c r="H761" s="120"/>
      <c r="I761" s="120"/>
      <c r="J761" s="120"/>
      <c r="K761" s="120"/>
      <c r="L761" s="120"/>
      <c r="M761" s="120"/>
      <c r="N761" s="120"/>
      <c r="O761" s="133">
        <f t="shared" si="242"/>
        <v>4148182723.3299999</v>
      </c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  <c r="BE761" s="191"/>
      <c r="BF761" s="191"/>
      <c r="BG761" s="191"/>
      <c r="BH761" s="191"/>
      <c r="BI761" s="191"/>
      <c r="BJ761" s="191"/>
      <c r="BK761" s="191"/>
      <c r="BL761" s="191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1"/>
    </row>
    <row r="762" spans="1:74" s="192" customFormat="1" ht="25.5" x14ac:dyDescent="0.2">
      <c r="A762" s="208" t="s">
        <v>2241</v>
      </c>
      <c r="B762" s="209" t="s">
        <v>2242</v>
      </c>
      <c r="C762" s="120"/>
      <c r="D762" s="46"/>
      <c r="E762" s="120"/>
      <c r="F762" s="120">
        <v>1577451437</v>
      </c>
      <c r="G762" s="120"/>
      <c r="H762" s="120"/>
      <c r="I762" s="120"/>
      <c r="J762" s="120"/>
      <c r="K762" s="120"/>
      <c r="L762" s="120"/>
      <c r="M762" s="120"/>
      <c r="N762" s="120"/>
      <c r="O762" s="133">
        <f t="shared" si="242"/>
        <v>1577451437</v>
      </c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  <c r="BE762" s="191"/>
      <c r="BF762" s="191"/>
      <c r="BG762" s="191"/>
      <c r="BH762" s="191"/>
      <c r="BI762" s="191"/>
      <c r="BJ762" s="191"/>
      <c r="BK762" s="191"/>
      <c r="BL762" s="191"/>
      <c r="BM762" s="191"/>
      <c r="BN762" s="191"/>
      <c r="BO762" s="191"/>
      <c r="BP762" s="191"/>
      <c r="BQ762" s="191"/>
      <c r="BR762" s="191"/>
      <c r="BS762" s="191"/>
      <c r="BT762" s="191"/>
      <c r="BU762" s="191"/>
      <c r="BV762" s="191"/>
    </row>
    <row r="763" spans="1:74" s="128" customFormat="1" ht="15" x14ac:dyDescent="0.2">
      <c r="A763" s="210" t="s">
        <v>2243</v>
      </c>
      <c r="B763" s="205" t="s">
        <v>2244</v>
      </c>
      <c r="C763" s="119">
        <f>SUM(C764)</f>
        <v>0</v>
      </c>
      <c r="D763" s="48">
        <f t="shared" ref="D763:N763" si="264">SUM(D764)</f>
        <v>0</v>
      </c>
      <c r="E763" s="119">
        <f t="shared" si="264"/>
        <v>0</v>
      </c>
      <c r="F763" s="119">
        <f>SUM(F764)</f>
        <v>1002845979.4</v>
      </c>
      <c r="G763" s="119">
        <f t="shared" si="264"/>
        <v>0</v>
      </c>
      <c r="H763" s="119">
        <f t="shared" si="264"/>
        <v>0</v>
      </c>
      <c r="I763" s="119">
        <f t="shared" si="264"/>
        <v>0</v>
      </c>
      <c r="J763" s="119">
        <f t="shared" si="264"/>
        <v>0</v>
      </c>
      <c r="K763" s="119">
        <f t="shared" si="264"/>
        <v>0</v>
      </c>
      <c r="L763" s="119">
        <f t="shared" si="264"/>
        <v>0</v>
      </c>
      <c r="M763" s="119">
        <f t="shared" si="264"/>
        <v>0</v>
      </c>
      <c r="N763" s="119">
        <f t="shared" si="264"/>
        <v>0</v>
      </c>
      <c r="O763" s="133">
        <f t="shared" si="242"/>
        <v>1002845979.4</v>
      </c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7"/>
      <c r="BU763" s="127"/>
      <c r="BV763" s="127"/>
    </row>
    <row r="764" spans="1:74" s="192" customFormat="1" ht="25.5" x14ac:dyDescent="0.2">
      <c r="A764" s="208" t="s">
        <v>2245</v>
      </c>
      <c r="B764" s="209" t="s">
        <v>2246</v>
      </c>
      <c r="C764" s="120"/>
      <c r="D764" s="46"/>
      <c r="E764" s="120"/>
      <c r="F764" s="120">
        <v>1002845979.4</v>
      </c>
      <c r="G764" s="120"/>
      <c r="H764" s="120"/>
      <c r="I764" s="120"/>
      <c r="J764" s="120"/>
      <c r="K764" s="120"/>
      <c r="L764" s="120"/>
      <c r="M764" s="120"/>
      <c r="N764" s="120"/>
      <c r="O764" s="133">
        <f t="shared" si="242"/>
        <v>1002845979.4</v>
      </c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  <c r="BE764" s="191"/>
      <c r="BF764" s="191"/>
      <c r="BG764" s="191"/>
      <c r="BH764" s="191"/>
      <c r="BI764" s="191"/>
      <c r="BJ764" s="191"/>
      <c r="BK764" s="191"/>
      <c r="BL764" s="191"/>
      <c r="BM764" s="191"/>
      <c r="BN764" s="191"/>
      <c r="BO764" s="191"/>
      <c r="BP764" s="191"/>
      <c r="BQ764" s="191"/>
      <c r="BR764" s="191"/>
      <c r="BS764" s="191"/>
      <c r="BT764" s="191"/>
      <c r="BU764" s="191"/>
      <c r="BV764" s="191"/>
    </row>
    <row r="765" spans="1:74" s="128" customFormat="1" ht="25.5" x14ac:dyDescent="0.2">
      <c r="A765" s="210" t="s">
        <v>2247</v>
      </c>
      <c r="B765" s="205" t="s">
        <v>2248</v>
      </c>
      <c r="C765" s="119">
        <f>SUM(C766)</f>
        <v>0</v>
      </c>
      <c r="D765" s="48">
        <f t="shared" ref="D765:N765" si="265">SUM(D766)</f>
        <v>0</v>
      </c>
      <c r="E765" s="119">
        <f t="shared" si="265"/>
        <v>0</v>
      </c>
      <c r="F765" s="119">
        <f>SUM(F766)</f>
        <v>2097320194.6099999</v>
      </c>
      <c r="G765" s="119">
        <f t="shared" si="265"/>
        <v>0</v>
      </c>
      <c r="H765" s="119">
        <f t="shared" si="265"/>
        <v>0</v>
      </c>
      <c r="I765" s="119">
        <f t="shared" si="265"/>
        <v>0</v>
      </c>
      <c r="J765" s="119">
        <f t="shared" si="265"/>
        <v>0</v>
      </c>
      <c r="K765" s="119">
        <f t="shared" si="265"/>
        <v>0</v>
      </c>
      <c r="L765" s="119">
        <f t="shared" si="265"/>
        <v>0</v>
      </c>
      <c r="M765" s="119">
        <f t="shared" si="265"/>
        <v>0</v>
      </c>
      <c r="N765" s="119">
        <f t="shared" si="265"/>
        <v>0</v>
      </c>
      <c r="O765" s="133">
        <f t="shared" si="242"/>
        <v>2097320194.6099999</v>
      </c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</row>
    <row r="766" spans="1:74" s="192" customFormat="1" ht="25.5" x14ac:dyDescent="0.2">
      <c r="A766" s="208" t="s">
        <v>2249</v>
      </c>
      <c r="B766" s="209" t="s">
        <v>2250</v>
      </c>
      <c r="C766" s="120"/>
      <c r="D766" s="46"/>
      <c r="E766" s="120"/>
      <c r="F766" s="120">
        <v>2097320194.6099999</v>
      </c>
      <c r="G766" s="120"/>
      <c r="H766" s="120"/>
      <c r="I766" s="120"/>
      <c r="J766" s="120"/>
      <c r="K766" s="120"/>
      <c r="L766" s="120"/>
      <c r="M766" s="120"/>
      <c r="N766" s="120"/>
      <c r="O766" s="133">
        <f t="shared" si="242"/>
        <v>2097320194.6099999</v>
      </c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  <c r="BE766" s="191"/>
      <c r="BF766" s="191"/>
      <c r="BG766" s="191"/>
      <c r="BH766" s="191"/>
      <c r="BI766" s="191"/>
      <c r="BJ766" s="191"/>
      <c r="BK766" s="191"/>
      <c r="BL766" s="191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1"/>
    </row>
    <row r="767" spans="1:74" s="128" customFormat="1" ht="15" x14ac:dyDescent="0.2">
      <c r="A767" s="210" t="s">
        <v>2251</v>
      </c>
      <c r="B767" s="205" t="s">
        <v>2252</v>
      </c>
      <c r="C767" s="119">
        <f>SUM(C768)</f>
        <v>0</v>
      </c>
      <c r="D767" s="48">
        <f t="shared" ref="D767:N767" si="266">SUM(D768)</f>
        <v>0</v>
      </c>
      <c r="E767" s="119">
        <f t="shared" si="266"/>
        <v>0</v>
      </c>
      <c r="F767" s="119">
        <f>SUM(F768)</f>
        <v>1219100825</v>
      </c>
      <c r="G767" s="119">
        <f t="shared" si="266"/>
        <v>0</v>
      </c>
      <c r="H767" s="119">
        <f t="shared" si="266"/>
        <v>0</v>
      </c>
      <c r="I767" s="119">
        <f t="shared" si="266"/>
        <v>0</v>
      </c>
      <c r="J767" s="119">
        <f t="shared" si="266"/>
        <v>0</v>
      </c>
      <c r="K767" s="119">
        <f t="shared" si="266"/>
        <v>0</v>
      </c>
      <c r="L767" s="119">
        <f t="shared" si="266"/>
        <v>0</v>
      </c>
      <c r="M767" s="119">
        <f t="shared" si="266"/>
        <v>0</v>
      </c>
      <c r="N767" s="119">
        <f t="shared" si="266"/>
        <v>0</v>
      </c>
      <c r="O767" s="133">
        <f t="shared" si="242"/>
        <v>1219100825</v>
      </c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7"/>
      <c r="BU767" s="127"/>
      <c r="BV767" s="127"/>
    </row>
    <row r="768" spans="1:74" s="192" customFormat="1" ht="14.25" x14ac:dyDescent="0.2">
      <c r="A768" s="208" t="s">
        <v>2253</v>
      </c>
      <c r="B768" s="209" t="s">
        <v>2254</v>
      </c>
      <c r="C768" s="120"/>
      <c r="D768" s="46"/>
      <c r="E768" s="120"/>
      <c r="F768" s="120">
        <v>1219100825</v>
      </c>
      <c r="G768" s="120"/>
      <c r="H768" s="120"/>
      <c r="I768" s="120"/>
      <c r="J768" s="120"/>
      <c r="K768" s="120"/>
      <c r="L768" s="120"/>
      <c r="M768" s="120"/>
      <c r="N768" s="120"/>
      <c r="O768" s="133">
        <f t="shared" si="242"/>
        <v>1219100825</v>
      </c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  <c r="BE768" s="191"/>
      <c r="BF768" s="191"/>
      <c r="BG768" s="191"/>
      <c r="BH768" s="191"/>
      <c r="BI768" s="191"/>
      <c r="BJ768" s="191"/>
      <c r="BK768" s="191"/>
      <c r="BL768" s="191"/>
      <c r="BM768" s="191"/>
      <c r="BN768" s="191"/>
      <c r="BO768" s="191"/>
      <c r="BP768" s="191"/>
      <c r="BQ768" s="191"/>
      <c r="BR768" s="191"/>
      <c r="BS768" s="191"/>
      <c r="BT768" s="191"/>
      <c r="BU768" s="191"/>
      <c r="BV768" s="191"/>
    </row>
    <row r="769" spans="1:74" s="128" customFormat="1" ht="15" x14ac:dyDescent="0.2">
      <c r="A769" s="210" t="s">
        <v>2255</v>
      </c>
      <c r="B769" s="205" t="s">
        <v>2256</v>
      </c>
      <c r="C769" s="119">
        <f>SUM(C770)</f>
        <v>0</v>
      </c>
      <c r="D769" s="48">
        <f t="shared" ref="D769:N769" si="267">SUM(D770)</f>
        <v>0</v>
      </c>
      <c r="E769" s="119">
        <f t="shared" si="267"/>
        <v>0</v>
      </c>
      <c r="F769" s="119">
        <f>SUM(F770)</f>
        <v>51778484</v>
      </c>
      <c r="G769" s="119">
        <f t="shared" si="267"/>
        <v>0</v>
      </c>
      <c r="H769" s="119">
        <f t="shared" si="267"/>
        <v>0</v>
      </c>
      <c r="I769" s="119">
        <f t="shared" si="267"/>
        <v>0</v>
      </c>
      <c r="J769" s="119">
        <f t="shared" si="267"/>
        <v>0</v>
      </c>
      <c r="K769" s="119">
        <f t="shared" si="267"/>
        <v>0</v>
      </c>
      <c r="L769" s="119">
        <f t="shared" si="267"/>
        <v>0</v>
      </c>
      <c r="M769" s="119">
        <f t="shared" si="267"/>
        <v>0</v>
      </c>
      <c r="N769" s="119">
        <f t="shared" si="267"/>
        <v>0</v>
      </c>
      <c r="O769" s="133">
        <f t="shared" si="242"/>
        <v>51778484</v>
      </c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7"/>
      <c r="BU769" s="127"/>
      <c r="BV769" s="127"/>
    </row>
    <row r="770" spans="1:74" s="192" customFormat="1" ht="14.25" x14ac:dyDescent="0.2">
      <c r="A770" s="208" t="s">
        <v>2257</v>
      </c>
      <c r="B770" s="209" t="s">
        <v>2258</v>
      </c>
      <c r="C770" s="120"/>
      <c r="D770" s="46"/>
      <c r="E770" s="120"/>
      <c r="F770" s="120">
        <v>51778484</v>
      </c>
      <c r="G770" s="120"/>
      <c r="H770" s="120"/>
      <c r="I770" s="120"/>
      <c r="J770" s="120"/>
      <c r="K770" s="120"/>
      <c r="L770" s="120"/>
      <c r="M770" s="120"/>
      <c r="N770" s="120"/>
      <c r="O770" s="133">
        <f t="shared" si="242"/>
        <v>51778484</v>
      </c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  <c r="BE770" s="191"/>
      <c r="BF770" s="191"/>
      <c r="BG770" s="191"/>
      <c r="BH770" s="191"/>
      <c r="BI770" s="191"/>
      <c r="BJ770" s="191"/>
      <c r="BK770" s="191"/>
      <c r="BL770" s="191"/>
      <c r="BM770" s="191"/>
      <c r="BN770" s="191"/>
      <c r="BO770" s="191"/>
      <c r="BP770" s="191"/>
      <c r="BQ770" s="191"/>
      <c r="BR770" s="191"/>
      <c r="BS770" s="191"/>
      <c r="BT770" s="191"/>
      <c r="BU770" s="191"/>
      <c r="BV770" s="191"/>
    </row>
    <row r="771" spans="1:74" s="128" customFormat="1" ht="25.5" x14ac:dyDescent="0.2">
      <c r="A771" s="210" t="s">
        <v>2259</v>
      </c>
      <c r="B771" s="205" t="s">
        <v>2260</v>
      </c>
      <c r="C771" s="119">
        <f>SUM(C772)</f>
        <v>0</v>
      </c>
      <c r="D771" s="48">
        <f t="shared" ref="D771:N771" si="268">SUM(D772)</f>
        <v>0</v>
      </c>
      <c r="E771" s="119">
        <f t="shared" si="268"/>
        <v>0</v>
      </c>
      <c r="F771" s="119">
        <f>SUM(F772)</f>
        <v>1933937333.3</v>
      </c>
      <c r="G771" s="119">
        <f t="shared" si="268"/>
        <v>0</v>
      </c>
      <c r="H771" s="119">
        <f t="shared" si="268"/>
        <v>0</v>
      </c>
      <c r="I771" s="119">
        <f t="shared" si="268"/>
        <v>0</v>
      </c>
      <c r="J771" s="119">
        <f t="shared" si="268"/>
        <v>0</v>
      </c>
      <c r="K771" s="119">
        <f t="shared" si="268"/>
        <v>0</v>
      </c>
      <c r="L771" s="119">
        <f t="shared" si="268"/>
        <v>0</v>
      </c>
      <c r="M771" s="119">
        <f t="shared" si="268"/>
        <v>0</v>
      </c>
      <c r="N771" s="119">
        <f t="shared" si="268"/>
        <v>0</v>
      </c>
      <c r="O771" s="133">
        <f t="shared" si="242"/>
        <v>1933937333.3</v>
      </c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7"/>
      <c r="BU771" s="127"/>
      <c r="BV771" s="127"/>
    </row>
    <row r="772" spans="1:74" s="192" customFormat="1" ht="14.25" x14ac:dyDescent="0.2">
      <c r="A772" s="208" t="s">
        <v>2261</v>
      </c>
      <c r="B772" s="209" t="s">
        <v>2262</v>
      </c>
      <c r="C772" s="120"/>
      <c r="D772" s="46"/>
      <c r="E772" s="120"/>
      <c r="F772" s="120">
        <v>1933937333.3</v>
      </c>
      <c r="G772" s="120"/>
      <c r="H772" s="120"/>
      <c r="I772" s="120"/>
      <c r="J772" s="120"/>
      <c r="K772" s="120"/>
      <c r="L772" s="120"/>
      <c r="M772" s="120"/>
      <c r="N772" s="120"/>
      <c r="O772" s="133">
        <f t="shared" si="242"/>
        <v>1933937333.3</v>
      </c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  <c r="BE772" s="191"/>
      <c r="BF772" s="191"/>
      <c r="BG772" s="191"/>
      <c r="BH772" s="191"/>
      <c r="BI772" s="191"/>
      <c r="BJ772" s="191"/>
      <c r="BK772" s="191"/>
      <c r="BL772" s="191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1"/>
    </row>
    <row r="773" spans="1:74" s="128" customFormat="1" ht="15" x14ac:dyDescent="0.2">
      <c r="A773" s="210" t="s">
        <v>2263</v>
      </c>
      <c r="B773" s="205" t="s">
        <v>2264</v>
      </c>
      <c r="C773" s="119">
        <f>SUM(C774)</f>
        <v>0</v>
      </c>
      <c r="D773" s="48">
        <f t="shared" ref="D773:N773" si="269">SUM(D774)</f>
        <v>0</v>
      </c>
      <c r="E773" s="119">
        <f t="shared" si="269"/>
        <v>0</v>
      </c>
      <c r="F773" s="119">
        <f>SUM(F774)</f>
        <v>2472210761</v>
      </c>
      <c r="G773" s="119">
        <f t="shared" si="269"/>
        <v>0</v>
      </c>
      <c r="H773" s="119">
        <f t="shared" si="269"/>
        <v>0</v>
      </c>
      <c r="I773" s="119">
        <f t="shared" si="269"/>
        <v>0</v>
      </c>
      <c r="J773" s="119">
        <f t="shared" si="269"/>
        <v>0</v>
      </c>
      <c r="K773" s="119">
        <f t="shared" si="269"/>
        <v>0</v>
      </c>
      <c r="L773" s="119">
        <f t="shared" si="269"/>
        <v>0</v>
      </c>
      <c r="M773" s="119">
        <f t="shared" si="269"/>
        <v>0</v>
      </c>
      <c r="N773" s="119">
        <f t="shared" si="269"/>
        <v>0</v>
      </c>
      <c r="O773" s="133">
        <f t="shared" si="242"/>
        <v>2472210761</v>
      </c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  <c r="BR773" s="127"/>
      <c r="BS773" s="127"/>
      <c r="BT773" s="127"/>
      <c r="BU773" s="127"/>
      <c r="BV773" s="127"/>
    </row>
    <row r="774" spans="1:74" s="192" customFormat="1" ht="14.25" x14ac:dyDescent="0.2">
      <c r="A774" s="208" t="s">
        <v>2265</v>
      </c>
      <c r="B774" s="209" t="s">
        <v>2266</v>
      </c>
      <c r="C774" s="120"/>
      <c r="D774" s="46"/>
      <c r="E774" s="120"/>
      <c r="F774" s="120">
        <v>2472210761</v>
      </c>
      <c r="G774" s="120"/>
      <c r="H774" s="120"/>
      <c r="I774" s="120"/>
      <c r="J774" s="120"/>
      <c r="K774" s="120"/>
      <c r="L774" s="120"/>
      <c r="M774" s="120"/>
      <c r="N774" s="120"/>
      <c r="O774" s="133">
        <f t="shared" si="242"/>
        <v>2472210761</v>
      </c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  <c r="BE774" s="191"/>
      <c r="BF774" s="191"/>
      <c r="BG774" s="191"/>
      <c r="BH774" s="191"/>
      <c r="BI774" s="191"/>
      <c r="BJ774" s="191"/>
      <c r="BK774" s="191"/>
      <c r="BL774" s="191"/>
      <c r="BM774" s="191"/>
      <c r="BN774" s="191"/>
      <c r="BO774" s="191"/>
      <c r="BP774" s="191"/>
      <c r="BQ774" s="191"/>
      <c r="BR774" s="191"/>
      <c r="BS774" s="191"/>
      <c r="BT774" s="191"/>
      <c r="BU774" s="191"/>
      <c r="BV774" s="191"/>
    </row>
    <row r="775" spans="1:74" s="128" customFormat="1" ht="25.5" x14ac:dyDescent="0.2">
      <c r="A775" s="210" t="s">
        <v>2267</v>
      </c>
      <c r="B775" s="205" t="s">
        <v>2268</v>
      </c>
      <c r="C775" s="119">
        <f>SUM(C776)</f>
        <v>0</v>
      </c>
      <c r="D775" s="48">
        <f t="shared" ref="D775:N775" si="270">SUM(D776)</f>
        <v>0</v>
      </c>
      <c r="E775" s="119">
        <f t="shared" si="270"/>
        <v>0</v>
      </c>
      <c r="F775" s="119">
        <f>SUM(F776)</f>
        <v>1152330495.6600001</v>
      </c>
      <c r="G775" s="119">
        <f t="shared" si="270"/>
        <v>0</v>
      </c>
      <c r="H775" s="119">
        <f t="shared" si="270"/>
        <v>0</v>
      </c>
      <c r="I775" s="119">
        <f t="shared" si="270"/>
        <v>0</v>
      </c>
      <c r="J775" s="119">
        <f t="shared" si="270"/>
        <v>0</v>
      </c>
      <c r="K775" s="119">
        <f t="shared" si="270"/>
        <v>0</v>
      </c>
      <c r="L775" s="119">
        <f t="shared" si="270"/>
        <v>0</v>
      </c>
      <c r="M775" s="119">
        <f t="shared" si="270"/>
        <v>0</v>
      </c>
      <c r="N775" s="119">
        <f t="shared" si="270"/>
        <v>0</v>
      </c>
      <c r="O775" s="133">
        <f t="shared" si="242"/>
        <v>1152330495.6600001</v>
      </c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7"/>
      <c r="BU775" s="127"/>
      <c r="BV775" s="127"/>
    </row>
    <row r="776" spans="1:74" s="192" customFormat="1" ht="14.25" x14ac:dyDescent="0.2">
      <c r="A776" s="208" t="s">
        <v>2269</v>
      </c>
      <c r="B776" s="209" t="s">
        <v>2270</v>
      </c>
      <c r="C776" s="120"/>
      <c r="D776" s="46"/>
      <c r="E776" s="120"/>
      <c r="F776" s="120">
        <v>1152330495.6600001</v>
      </c>
      <c r="G776" s="120"/>
      <c r="H776" s="120"/>
      <c r="I776" s="120"/>
      <c r="J776" s="120"/>
      <c r="K776" s="120"/>
      <c r="L776" s="120"/>
      <c r="M776" s="120"/>
      <c r="N776" s="120"/>
      <c r="O776" s="133">
        <f t="shared" si="242"/>
        <v>1152330495.6600001</v>
      </c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  <c r="BE776" s="191"/>
      <c r="BF776" s="191"/>
      <c r="BG776" s="191"/>
      <c r="BH776" s="191"/>
      <c r="BI776" s="191"/>
      <c r="BJ776" s="191"/>
      <c r="BK776" s="191"/>
      <c r="BL776" s="191"/>
      <c r="BM776" s="191"/>
      <c r="BN776" s="191"/>
      <c r="BO776" s="191"/>
      <c r="BP776" s="191"/>
      <c r="BQ776" s="191"/>
      <c r="BR776" s="191"/>
      <c r="BS776" s="191"/>
      <c r="BT776" s="191"/>
      <c r="BU776" s="191"/>
      <c r="BV776" s="191"/>
    </row>
    <row r="777" spans="1:74" s="128" customFormat="1" ht="25.5" x14ac:dyDescent="0.2">
      <c r="A777" s="210" t="s">
        <v>2271</v>
      </c>
      <c r="B777" s="205" t="s">
        <v>2272</v>
      </c>
      <c r="C777" s="119">
        <f>SUM(C778:C779)</f>
        <v>0</v>
      </c>
      <c r="D777" s="119">
        <f t="shared" ref="D777:N777" si="271">SUM(D778:D779)</f>
        <v>0</v>
      </c>
      <c r="E777" s="119">
        <f t="shared" si="271"/>
        <v>0</v>
      </c>
      <c r="F777" s="119">
        <f t="shared" si="271"/>
        <v>770270333.98000002</v>
      </c>
      <c r="G777" s="119">
        <f t="shared" si="271"/>
        <v>0</v>
      </c>
      <c r="H777" s="119">
        <f t="shared" si="271"/>
        <v>0</v>
      </c>
      <c r="I777" s="119">
        <f t="shared" si="271"/>
        <v>717500</v>
      </c>
      <c r="J777" s="119">
        <f t="shared" si="271"/>
        <v>0</v>
      </c>
      <c r="K777" s="119">
        <f t="shared" si="271"/>
        <v>0</v>
      </c>
      <c r="L777" s="119">
        <f t="shared" si="271"/>
        <v>0</v>
      </c>
      <c r="M777" s="119">
        <f t="shared" si="271"/>
        <v>0</v>
      </c>
      <c r="N777" s="119">
        <f t="shared" si="271"/>
        <v>0</v>
      </c>
      <c r="O777" s="133">
        <f t="shared" si="242"/>
        <v>770987833.98000002</v>
      </c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  <c r="BR777" s="127"/>
      <c r="BS777" s="127"/>
      <c r="BT777" s="127"/>
      <c r="BU777" s="127"/>
      <c r="BV777" s="127"/>
    </row>
    <row r="778" spans="1:74" s="192" customFormat="1" ht="25.5" x14ac:dyDescent="0.2">
      <c r="A778" s="208" t="s">
        <v>2273</v>
      </c>
      <c r="B778" s="209" t="s">
        <v>2274</v>
      </c>
      <c r="C778" s="120"/>
      <c r="D778" s="46"/>
      <c r="E778" s="120"/>
      <c r="F778" s="120">
        <v>770270333.98000002</v>
      </c>
      <c r="G778" s="120"/>
      <c r="H778" s="120"/>
      <c r="I778" s="120"/>
      <c r="J778" s="120"/>
      <c r="K778" s="120"/>
      <c r="L778" s="120"/>
      <c r="M778" s="120"/>
      <c r="N778" s="120"/>
      <c r="O778" s="133">
        <f t="shared" si="242"/>
        <v>770270333.98000002</v>
      </c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  <c r="BE778" s="191"/>
      <c r="BF778" s="191"/>
      <c r="BG778" s="191"/>
      <c r="BH778" s="191"/>
      <c r="BI778" s="191"/>
      <c r="BJ778" s="191"/>
      <c r="BK778" s="191"/>
      <c r="BL778" s="191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1"/>
    </row>
    <row r="779" spans="1:74" s="192" customFormat="1" ht="25.5" x14ac:dyDescent="0.2">
      <c r="A779" s="208" t="s">
        <v>2273</v>
      </c>
      <c r="B779" s="209" t="s">
        <v>2274</v>
      </c>
      <c r="C779" s="120"/>
      <c r="D779" s="46"/>
      <c r="E779" s="120"/>
      <c r="F779" s="120"/>
      <c r="G779" s="120"/>
      <c r="H779" s="120"/>
      <c r="I779" s="120">
        <v>717500</v>
      </c>
      <c r="J779" s="120"/>
      <c r="K779" s="120"/>
      <c r="L779" s="120"/>
      <c r="M779" s="120"/>
      <c r="N779" s="120"/>
      <c r="O779" s="133">
        <f t="shared" ref="O779:O780" si="272">SUM(C779:N779)</f>
        <v>717500</v>
      </c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  <c r="BE779" s="191"/>
      <c r="BF779" s="191"/>
      <c r="BG779" s="191"/>
      <c r="BH779" s="191"/>
      <c r="BI779" s="191"/>
      <c r="BJ779" s="191"/>
      <c r="BK779" s="191"/>
      <c r="BL779" s="191"/>
      <c r="BM779" s="191"/>
      <c r="BN779" s="191"/>
      <c r="BO779" s="191"/>
      <c r="BP779" s="191"/>
      <c r="BQ779" s="191"/>
      <c r="BR779" s="191"/>
      <c r="BS779" s="191"/>
      <c r="BT779" s="191"/>
      <c r="BU779" s="191"/>
      <c r="BV779" s="191"/>
    </row>
    <row r="780" spans="1:74" s="128" customFormat="1" ht="25.5" x14ac:dyDescent="0.2">
      <c r="A780" s="210" t="s">
        <v>2275</v>
      </c>
      <c r="B780" s="205" t="s">
        <v>2276</v>
      </c>
      <c r="C780" s="119">
        <f>SUM(C781:C782)</f>
        <v>0</v>
      </c>
      <c r="D780" s="119">
        <f t="shared" ref="D780:N780" si="273">SUM(D781:D782)</f>
        <v>0</v>
      </c>
      <c r="E780" s="119">
        <f t="shared" si="273"/>
        <v>0</v>
      </c>
      <c r="F780" s="119">
        <f t="shared" si="273"/>
        <v>262415550.56999999</v>
      </c>
      <c r="G780" s="119">
        <f t="shared" si="273"/>
        <v>0</v>
      </c>
      <c r="H780" s="119">
        <f t="shared" si="273"/>
        <v>0</v>
      </c>
      <c r="I780" s="119">
        <f t="shared" si="273"/>
        <v>113654635.95999999</v>
      </c>
      <c r="J780" s="119">
        <f t="shared" si="273"/>
        <v>0</v>
      </c>
      <c r="K780" s="119">
        <f t="shared" si="273"/>
        <v>0</v>
      </c>
      <c r="L780" s="119">
        <f t="shared" si="273"/>
        <v>0</v>
      </c>
      <c r="M780" s="119">
        <f t="shared" si="273"/>
        <v>0</v>
      </c>
      <c r="N780" s="119">
        <f t="shared" si="273"/>
        <v>0</v>
      </c>
      <c r="O780" s="133">
        <f t="shared" si="272"/>
        <v>376070186.52999997</v>
      </c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7"/>
      <c r="BU780" s="127"/>
      <c r="BV780" s="127"/>
    </row>
    <row r="781" spans="1:74" s="192" customFormat="1" ht="25.5" x14ac:dyDescent="0.2">
      <c r="A781" s="208" t="s">
        <v>2277</v>
      </c>
      <c r="B781" s="209" t="s">
        <v>2278</v>
      </c>
      <c r="C781" s="120"/>
      <c r="D781" s="46"/>
      <c r="E781" s="120"/>
      <c r="F781" s="120">
        <v>262415550.56999999</v>
      </c>
      <c r="G781" s="120"/>
      <c r="H781" s="120"/>
      <c r="I781" s="120"/>
      <c r="J781" s="120"/>
      <c r="K781" s="120"/>
      <c r="L781" s="120"/>
      <c r="M781" s="120"/>
      <c r="N781" s="120"/>
      <c r="O781" s="133">
        <f t="shared" si="242"/>
        <v>262415550.56999999</v>
      </c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  <c r="BE781" s="191"/>
      <c r="BF781" s="191"/>
      <c r="BG781" s="191"/>
      <c r="BH781" s="191"/>
      <c r="BI781" s="191"/>
      <c r="BJ781" s="191"/>
      <c r="BK781" s="191"/>
      <c r="BL781" s="191"/>
      <c r="BM781" s="191"/>
      <c r="BN781" s="191"/>
      <c r="BO781" s="191"/>
      <c r="BP781" s="191"/>
      <c r="BQ781" s="191"/>
      <c r="BR781" s="191"/>
      <c r="BS781" s="191"/>
      <c r="BT781" s="191"/>
      <c r="BU781" s="191"/>
      <c r="BV781" s="191"/>
    </row>
    <row r="782" spans="1:74" s="192" customFormat="1" ht="25.5" x14ac:dyDescent="0.2">
      <c r="A782" s="208" t="s">
        <v>2277</v>
      </c>
      <c r="B782" s="209" t="s">
        <v>2278</v>
      </c>
      <c r="C782" s="120"/>
      <c r="D782" s="46"/>
      <c r="E782" s="120"/>
      <c r="F782" s="120"/>
      <c r="G782" s="120"/>
      <c r="H782" s="120"/>
      <c r="I782" s="120">
        <v>113654635.95999999</v>
      </c>
      <c r="J782" s="120"/>
      <c r="K782" s="120"/>
      <c r="L782" s="120"/>
      <c r="M782" s="120"/>
      <c r="N782" s="120"/>
      <c r="O782" s="133">
        <f t="shared" ref="O782:O786" si="274">SUM(C782:N782)</f>
        <v>113654635.95999999</v>
      </c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  <c r="BE782" s="191"/>
      <c r="BF782" s="191"/>
      <c r="BG782" s="191"/>
      <c r="BH782" s="191"/>
      <c r="BI782" s="191"/>
      <c r="BJ782" s="191"/>
      <c r="BK782" s="191"/>
      <c r="BL782" s="191"/>
      <c r="BM782" s="191"/>
      <c r="BN782" s="191"/>
      <c r="BO782" s="191"/>
      <c r="BP782" s="191"/>
      <c r="BQ782" s="191"/>
      <c r="BR782" s="191"/>
      <c r="BS782" s="191"/>
      <c r="BT782" s="191"/>
      <c r="BU782" s="191"/>
      <c r="BV782" s="191"/>
    </row>
    <row r="783" spans="1:74" s="128" customFormat="1" ht="25.5" x14ac:dyDescent="0.2">
      <c r="A783" s="375" t="s">
        <v>974</v>
      </c>
      <c r="B783" s="205" t="s">
        <v>975</v>
      </c>
      <c r="C783" s="119">
        <f>SUM(C784:C796)</f>
        <v>0</v>
      </c>
      <c r="D783" s="119">
        <f t="shared" ref="D783:N783" si="275">SUM(D784:D796)</f>
        <v>7676807847</v>
      </c>
      <c r="E783" s="119">
        <f t="shared" si="275"/>
        <v>0</v>
      </c>
      <c r="F783" s="119">
        <f>SUM(F784:F796)</f>
        <v>7685581210.2599993</v>
      </c>
      <c r="G783" s="119">
        <f t="shared" si="275"/>
        <v>0</v>
      </c>
      <c r="H783" s="119">
        <f t="shared" si="275"/>
        <v>0</v>
      </c>
      <c r="I783" s="119">
        <f t="shared" si="275"/>
        <v>0</v>
      </c>
      <c r="J783" s="119">
        <f t="shared" si="275"/>
        <v>0</v>
      </c>
      <c r="K783" s="119">
        <f t="shared" si="275"/>
        <v>0</v>
      </c>
      <c r="L783" s="119">
        <f t="shared" si="275"/>
        <v>0</v>
      </c>
      <c r="M783" s="119">
        <f t="shared" si="275"/>
        <v>0</v>
      </c>
      <c r="N783" s="119">
        <f t="shared" si="275"/>
        <v>0</v>
      </c>
      <c r="O783" s="133">
        <f t="shared" si="274"/>
        <v>15362389057.259998</v>
      </c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  <c r="BR783" s="127"/>
      <c r="BS783" s="127"/>
      <c r="BT783" s="127"/>
      <c r="BU783" s="127"/>
      <c r="BV783" s="127"/>
    </row>
    <row r="784" spans="1:74" s="192" customFormat="1" ht="25.5" x14ac:dyDescent="0.2">
      <c r="A784" s="208" t="s">
        <v>1592</v>
      </c>
      <c r="B784" s="209" t="s">
        <v>1593</v>
      </c>
      <c r="C784" s="120"/>
      <c r="D784" s="46">
        <v>521003231</v>
      </c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33">
        <f t="shared" si="274"/>
        <v>521003231</v>
      </c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  <c r="BE784" s="191"/>
      <c r="BF784" s="191"/>
      <c r="BG784" s="191"/>
      <c r="BH784" s="191"/>
      <c r="BI784" s="191"/>
      <c r="BJ784" s="191"/>
      <c r="BK784" s="191"/>
      <c r="BL784" s="191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1"/>
    </row>
    <row r="785" spans="1:74" s="192" customFormat="1" ht="25.5" x14ac:dyDescent="0.2">
      <c r="A785" s="208" t="s">
        <v>1592</v>
      </c>
      <c r="B785" s="209" t="s">
        <v>1593</v>
      </c>
      <c r="C785" s="120"/>
      <c r="D785" s="46"/>
      <c r="E785" s="120"/>
      <c r="F785" s="120">
        <v>1108444584.0999999</v>
      </c>
      <c r="G785" s="120"/>
      <c r="H785" s="120"/>
      <c r="I785" s="120"/>
      <c r="J785" s="120"/>
      <c r="K785" s="120"/>
      <c r="L785" s="120"/>
      <c r="M785" s="120"/>
      <c r="N785" s="120"/>
      <c r="O785" s="133">
        <f t="shared" si="274"/>
        <v>1108444584.0999999</v>
      </c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  <c r="BE785" s="191"/>
      <c r="BF785" s="191"/>
      <c r="BG785" s="191"/>
      <c r="BH785" s="191"/>
      <c r="BI785" s="191"/>
      <c r="BJ785" s="191"/>
      <c r="BK785" s="191"/>
      <c r="BL785" s="191"/>
      <c r="BM785" s="191"/>
      <c r="BN785" s="191"/>
      <c r="BO785" s="191"/>
      <c r="BP785" s="191"/>
      <c r="BQ785" s="191"/>
      <c r="BR785" s="191"/>
      <c r="BS785" s="191"/>
      <c r="BT785" s="191"/>
      <c r="BU785" s="191"/>
      <c r="BV785" s="191"/>
    </row>
    <row r="786" spans="1:74" s="192" customFormat="1" ht="38.25" x14ac:dyDescent="0.2">
      <c r="A786" s="208" t="s">
        <v>1594</v>
      </c>
      <c r="B786" s="209" t="s">
        <v>1595</v>
      </c>
      <c r="C786" s="120"/>
      <c r="D786" s="46">
        <v>214852293</v>
      </c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33">
        <f t="shared" si="274"/>
        <v>214852293</v>
      </c>
      <c r="P786" s="191"/>
      <c r="Q786" s="191"/>
      <c r="R786" s="191"/>
      <c r="S786" s="191"/>
      <c r="T786" s="191"/>
      <c r="U786" s="191"/>
      <c r="V786" s="191"/>
      <c r="W786" s="191"/>
      <c r="X786" s="191"/>
      <c r="Y786" s="191"/>
      <c r="Z786" s="191"/>
      <c r="AA786" s="191"/>
      <c r="AB786" s="191"/>
      <c r="AC786" s="191"/>
      <c r="AD786" s="191"/>
      <c r="AE786" s="191"/>
      <c r="AF786" s="191"/>
      <c r="AG786" s="191"/>
      <c r="AH786" s="191"/>
      <c r="AI786" s="191"/>
      <c r="AJ786" s="191"/>
      <c r="AK786" s="191"/>
      <c r="AL786" s="191"/>
      <c r="AM786" s="191"/>
      <c r="AN786" s="191"/>
      <c r="AO786" s="191"/>
      <c r="AP786" s="191"/>
      <c r="AQ786" s="191"/>
      <c r="AR786" s="191"/>
      <c r="AS786" s="191"/>
      <c r="AT786" s="191"/>
      <c r="AU786" s="191"/>
      <c r="AV786" s="191"/>
      <c r="AW786" s="191"/>
      <c r="AX786" s="191"/>
      <c r="AY786" s="191"/>
      <c r="AZ786" s="191"/>
      <c r="BA786" s="191"/>
      <c r="BB786" s="191"/>
      <c r="BC786" s="191"/>
      <c r="BD786" s="191"/>
      <c r="BE786" s="191"/>
      <c r="BF786" s="191"/>
      <c r="BG786" s="191"/>
      <c r="BH786" s="191"/>
      <c r="BI786" s="191"/>
      <c r="BJ786" s="191"/>
      <c r="BK786" s="191"/>
      <c r="BL786" s="191"/>
      <c r="BM786" s="191"/>
      <c r="BN786" s="191"/>
      <c r="BO786" s="191"/>
      <c r="BP786" s="191"/>
      <c r="BQ786" s="191"/>
      <c r="BR786" s="191"/>
      <c r="BS786" s="191"/>
      <c r="BT786" s="191"/>
      <c r="BU786" s="191"/>
      <c r="BV786" s="191"/>
    </row>
    <row r="787" spans="1:74" s="192" customFormat="1" ht="38.25" x14ac:dyDescent="0.2">
      <c r="A787" s="208" t="s">
        <v>1594</v>
      </c>
      <c r="B787" s="209" t="s">
        <v>1595</v>
      </c>
      <c r="C787" s="120"/>
      <c r="D787" s="46"/>
      <c r="E787" s="120"/>
      <c r="F787" s="120">
        <v>380111827.61000001</v>
      </c>
      <c r="G787" s="120"/>
      <c r="H787" s="120"/>
      <c r="I787" s="120"/>
      <c r="J787" s="120"/>
      <c r="K787" s="120"/>
      <c r="L787" s="120"/>
      <c r="M787" s="120"/>
      <c r="N787" s="120"/>
      <c r="O787" s="133">
        <f t="shared" si="242"/>
        <v>380111827.61000001</v>
      </c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  <c r="BE787" s="191"/>
      <c r="BF787" s="191"/>
      <c r="BG787" s="191"/>
      <c r="BH787" s="191"/>
      <c r="BI787" s="191"/>
      <c r="BJ787" s="191"/>
      <c r="BK787" s="191"/>
      <c r="BL787" s="191"/>
      <c r="BM787" s="191"/>
      <c r="BN787" s="191"/>
      <c r="BO787" s="191"/>
      <c r="BP787" s="191"/>
      <c r="BQ787" s="191"/>
      <c r="BR787" s="191"/>
      <c r="BS787" s="191"/>
      <c r="BT787" s="191"/>
      <c r="BU787" s="191"/>
      <c r="BV787" s="191"/>
    </row>
    <row r="788" spans="1:74" s="192" customFormat="1" ht="38.25" x14ac:dyDescent="0.2">
      <c r="A788" s="208" t="s">
        <v>1596</v>
      </c>
      <c r="B788" s="209" t="s">
        <v>1597</v>
      </c>
      <c r="C788" s="120"/>
      <c r="D788" s="46">
        <v>1817605932.6600001</v>
      </c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33">
        <f t="shared" si="242"/>
        <v>1817605932.6600001</v>
      </c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  <c r="BE788" s="191"/>
      <c r="BF788" s="191"/>
      <c r="BG788" s="191"/>
      <c r="BH788" s="191"/>
      <c r="BI788" s="191"/>
      <c r="BJ788" s="191"/>
      <c r="BK788" s="191"/>
      <c r="BL788" s="191"/>
      <c r="BM788" s="191"/>
      <c r="BN788" s="191"/>
      <c r="BO788" s="191"/>
      <c r="BP788" s="191"/>
      <c r="BQ788" s="191"/>
      <c r="BR788" s="191"/>
      <c r="BS788" s="191"/>
      <c r="BT788" s="191"/>
      <c r="BU788" s="191"/>
      <c r="BV788" s="191"/>
    </row>
    <row r="789" spans="1:74" s="192" customFormat="1" ht="38.25" x14ac:dyDescent="0.2">
      <c r="A789" s="208" t="s">
        <v>1596</v>
      </c>
      <c r="B789" s="209" t="s">
        <v>1597</v>
      </c>
      <c r="C789" s="120"/>
      <c r="D789" s="46"/>
      <c r="E789" s="120"/>
      <c r="F789" s="120">
        <v>2085124515.49</v>
      </c>
      <c r="G789" s="120"/>
      <c r="H789" s="120"/>
      <c r="I789" s="120"/>
      <c r="J789" s="120"/>
      <c r="K789" s="120"/>
      <c r="L789" s="120"/>
      <c r="M789" s="120"/>
      <c r="N789" s="120"/>
      <c r="O789" s="133">
        <f t="shared" si="242"/>
        <v>2085124515.49</v>
      </c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  <c r="BE789" s="191"/>
      <c r="BF789" s="191"/>
      <c r="BG789" s="191"/>
      <c r="BH789" s="191"/>
      <c r="BI789" s="191"/>
      <c r="BJ789" s="191"/>
      <c r="BK789" s="191"/>
      <c r="BL789" s="191"/>
      <c r="BM789" s="191"/>
      <c r="BN789" s="191"/>
      <c r="BO789" s="191"/>
      <c r="BP789" s="191"/>
      <c r="BQ789" s="191"/>
      <c r="BR789" s="191"/>
      <c r="BS789" s="191"/>
      <c r="BT789" s="191"/>
      <c r="BU789" s="191"/>
      <c r="BV789" s="191"/>
    </row>
    <row r="790" spans="1:74" s="192" customFormat="1" ht="25.5" x14ac:dyDescent="0.2">
      <c r="A790" s="208" t="s">
        <v>1598</v>
      </c>
      <c r="B790" s="209" t="s">
        <v>1599</v>
      </c>
      <c r="C790" s="120"/>
      <c r="D790" s="46">
        <v>222742119</v>
      </c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33">
        <f t="shared" si="242"/>
        <v>222742119</v>
      </c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  <c r="BE790" s="191"/>
      <c r="BF790" s="191"/>
      <c r="BG790" s="191"/>
      <c r="BH790" s="191"/>
      <c r="BI790" s="191"/>
      <c r="BJ790" s="191"/>
      <c r="BK790" s="191"/>
      <c r="BL790" s="191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1"/>
    </row>
    <row r="791" spans="1:74" s="192" customFormat="1" ht="25.5" x14ac:dyDescent="0.2">
      <c r="A791" s="208" t="s">
        <v>1598</v>
      </c>
      <c r="B791" s="209" t="s">
        <v>1599</v>
      </c>
      <c r="C791" s="120"/>
      <c r="D791" s="46">
        <v>4824524540.3400002</v>
      </c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33">
        <f t="shared" si="242"/>
        <v>4824524540.3400002</v>
      </c>
      <c r="P791" s="191"/>
      <c r="Q791" s="191"/>
      <c r="R791" s="191"/>
      <c r="S791" s="191"/>
      <c r="T791" s="191"/>
      <c r="U791" s="191"/>
      <c r="V791" s="191"/>
      <c r="W791" s="191"/>
      <c r="X791" s="191"/>
      <c r="Y791" s="191"/>
      <c r="Z791" s="191"/>
      <c r="AA791" s="191"/>
      <c r="AB791" s="191"/>
      <c r="AC791" s="191"/>
      <c r="AD791" s="191"/>
      <c r="AE791" s="191"/>
      <c r="AF791" s="191"/>
      <c r="AG791" s="191"/>
      <c r="AH791" s="191"/>
      <c r="AI791" s="191"/>
      <c r="AJ791" s="191"/>
      <c r="AK791" s="191"/>
      <c r="AL791" s="191"/>
      <c r="AM791" s="191"/>
      <c r="AN791" s="191"/>
      <c r="AO791" s="191"/>
      <c r="AP791" s="191"/>
      <c r="AQ791" s="191"/>
      <c r="AR791" s="191"/>
      <c r="AS791" s="191"/>
      <c r="AT791" s="191"/>
      <c r="AU791" s="191"/>
      <c r="AV791" s="191"/>
      <c r="AW791" s="191"/>
      <c r="AX791" s="191"/>
      <c r="AY791" s="191"/>
      <c r="AZ791" s="191"/>
      <c r="BA791" s="191"/>
      <c r="BB791" s="191"/>
      <c r="BC791" s="191"/>
      <c r="BD791" s="191"/>
      <c r="BE791" s="191"/>
      <c r="BF791" s="191"/>
      <c r="BG791" s="191"/>
      <c r="BH791" s="191"/>
      <c r="BI791" s="191"/>
      <c r="BJ791" s="191"/>
      <c r="BK791" s="191"/>
      <c r="BL791" s="191"/>
      <c r="BM791" s="191"/>
      <c r="BN791" s="191"/>
      <c r="BO791" s="191"/>
      <c r="BP791" s="191"/>
      <c r="BQ791" s="191"/>
      <c r="BR791" s="191"/>
      <c r="BS791" s="191"/>
      <c r="BT791" s="191"/>
      <c r="BU791" s="191"/>
      <c r="BV791" s="191"/>
    </row>
    <row r="792" spans="1:74" s="192" customFormat="1" ht="25.5" x14ac:dyDescent="0.2">
      <c r="A792" s="208" t="s">
        <v>1598</v>
      </c>
      <c r="B792" s="209" t="s">
        <v>1599</v>
      </c>
      <c r="C792" s="120"/>
      <c r="D792" s="46"/>
      <c r="E792" s="120"/>
      <c r="F792" s="120">
        <v>3821360163.1300001</v>
      </c>
      <c r="G792" s="120"/>
      <c r="H792" s="120"/>
      <c r="I792" s="120"/>
      <c r="J792" s="120"/>
      <c r="K792" s="120"/>
      <c r="L792" s="120"/>
      <c r="M792" s="120"/>
      <c r="N792" s="120"/>
      <c r="O792" s="133">
        <f t="shared" si="242"/>
        <v>3821360163.1300001</v>
      </c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  <c r="BE792" s="191"/>
      <c r="BF792" s="191"/>
      <c r="BG792" s="191"/>
      <c r="BH792" s="191"/>
      <c r="BI792" s="191"/>
      <c r="BJ792" s="191"/>
      <c r="BK792" s="191"/>
      <c r="BL792" s="191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1"/>
    </row>
    <row r="793" spans="1:74" s="192" customFormat="1" ht="38.25" x14ac:dyDescent="0.2">
      <c r="A793" s="208" t="s">
        <v>1600</v>
      </c>
      <c r="B793" s="209" t="s">
        <v>1601</v>
      </c>
      <c r="C793" s="120"/>
      <c r="D793" s="46">
        <v>206233</v>
      </c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33">
        <f t="shared" si="242"/>
        <v>206233</v>
      </c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  <c r="BE793" s="191"/>
      <c r="BF793" s="191"/>
      <c r="BG793" s="191"/>
      <c r="BH793" s="191"/>
      <c r="BI793" s="191"/>
      <c r="BJ793" s="191"/>
      <c r="BK793" s="191"/>
      <c r="BL793" s="191"/>
      <c r="BM793" s="191"/>
      <c r="BN793" s="191"/>
      <c r="BO793" s="191"/>
      <c r="BP793" s="191"/>
      <c r="BQ793" s="191"/>
      <c r="BR793" s="191"/>
      <c r="BS793" s="191"/>
      <c r="BT793" s="191"/>
      <c r="BU793" s="191"/>
      <c r="BV793" s="191"/>
    </row>
    <row r="794" spans="1:74" s="192" customFormat="1" ht="38.25" x14ac:dyDescent="0.2">
      <c r="A794" s="208" t="s">
        <v>1600</v>
      </c>
      <c r="B794" s="209" t="s">
        <v>1601</v>
      </c>
      <c r="C794" s="120"/>
      <c r="D794" s="46"/>
      <c r="E794" s="120"/>
      <c r="F794" s="120">
        <v>190236192.61000001</v>
      </c>
      <c r="G794" s="120"/>
      <c r="H794" s="120"/>
      <c r="I794" s="120"/>
      <c r="J794" s="120"/>
      <c r="K794" s="120"/>
      <c r="L794" s="120"/>
      <c r="M794" s="120"/>
      <c r="N794" s="120"/>
      <c r="O794" s="133">
        <f t="shared" si="242"/>
        <v>190236192.61000001</v>
      </c>
      <c r="P794" s="191"/>
      <c r="Q794" s="191"/>
      <c r="R794" s="191"/>
      <c r="S794" s="191"/>
      <c r="T794" s="191"/>
      <c r="U794" s="191"/>
      <c r="V794" s="191"/>
      <c r="W794" s="191"/>
      <c r="X794" s="191"/>
      <c r="Y794" s="191"/>
      <c r="Z794" s="191"/>
      <c r="AA794" s="191"/>
      <c r="AB794" s="191"/>
      <c r="AC794" s="191"/>
      <c r="AD794" s="191"/>
      <c r="AE794" s="191"/>
      <c r="AF794" s="191"/>
      <c r="AG794" s="191"/>
      <c r="AH794" s="191"/>
      <c r="AI794" s="191"/>
      <c r="AJ794" s="191"/>
      <c r="AK794" s="191"/>
      <c r="AL794" s="191"/>
      <c r="AM794" s="191"/>
      <c r="AN794" s="191"/>
      <c r="AO794" s="191"/>
      <c r="AP794" s="191"/>
      <c r="AQ794" s="191"/>
      <c r="AR794" s="191"/>
      <c r="AS794" s="191"/>
      <c r="AT794" s="191"/>
      <c r="AU794" s="191"/>
      <c r="AV794" s="191"/>
      <c r="AW794" s="191"/>
      <c r="AX794" s="191"/>
      <c r="AY794" s="191"/>
      <c r="AZ794" s="191"/>
      <c r="BA794" s="191"/>
      <c r="BB794" s="191"/>
      <c r="BC794" s="191"/>
      <c r="BD794" s="191"/>
      <c r="BE794" s="191"/>
      <c r="BF794" s="191"/>
      <c r="BG794" s="191"/>
      <c r="BH794" s="191"/>
      <c r="BI794" s="191"/>
      <c r="BJ794" s="191"/>
      <c r="BK794" s="191"/>
      <c r="BL794" s="191"/>
      <c r="BM794" s="191"/>
      <c r="BN794" s="191"/>
      <c r="BO794" s="191"/>
      <c r="BP794" s="191"/>
      <c r="BQ794" s="191"/>
      <c r="BR794" s="191"/>
      <c r="BS794" s="191"/>
      <c r="BT794" s="191"/>
      <c r="BU794" s="191"/>
      <c r="BV794" s="191"/>
    </row>
    <row r="795" spans="1:74" s="192" customFormat="1" ht="38.25" x14ac:dyDescent="0.2">
      <c r="A795" s="208" t="s">
        <v>1602</v>
      </c>
      <c r="B795" s="209" t="s">
        <v>1603</v>
      </c>
      <c r="C795" s="120"/>
      <c r="D795" s="46">
        <v>75873498</v>
      </c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33">
        <f t="shared" si="242"/>
        <v>75873498</v>
      </c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  <c r="BE795" s="191"/>
      <c r="BF795" s="191"/>
      <c r="BG795" s="191"/>
      <c r="BH795" s="191"/>
      <c r="BI795" s="191"/>
      <c r="BJ795" s="191"/>
      <c r="BK795" s="191"/>
      <c r="BL795" s="191"/>
      <c r="BM795" s="191"/>
      <c r="BN795" s="191"/>
      <c r="BO795" s="191"/>
      <c r="BP795" s="191"/>
      <c r="BQ795" s="191"/>
      <c r="BR795" s="191"/>
      <c r="BS795" s="191"/>
      <c r="BT795" s="191"/>
      <c r="BU795" s="191"/>
      <c r="BV795" s="191"/>
    </row>
    <row r="796" spans="1:74" s="192" customFormat="1" ht="38.25" x14ac:dyDescent="0.2">
      <c r="A796" s="208" t="s">
        <v>1602</v>
      </c>
      <c r="B796" s="209" t="s">
        <v>1603</v>
      </c>
      <c r="C796" s="120"/>
      <c r="D796" s="46"/>
      <c r="E796" s="120"/>
      <c r="F796" s="120">
        <v>100303927.31999999</v>
      </c>
      <c r="G796" s="120"/>
      <c r="H796" s="120"/>
      <c r="I796" s="120"/>
      <c r="J796" s="120"/>
      <c r="K796" s="120"/>
      <c r="L796" s="120"/>
      <c r="M796" s="120"/>
      <c r="N796" s="120"/>
      <c r="O796" s="133">
        <f t="shared" si="242"/>
        <v>100303927.31999999</v>
      </c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  <c r="BE796" s="191"/>
      <c r="BF796" s="191"/>
      <c r="BG796" s="191"/>
      <c r="BH796" s="191"/>
      <c r="BI796" s="191"/>
      <c r="BJ796" s="191"/>
      <c r="BK796" s="191"/>
      <c r="BL796" s="191"/>
      <c r="BM796" s="191"/>
      <c r="BN796" s="191"/>
      <c r="BO796" s="191"/>
      <c r="BP796" s="191"/>
      <c r="BQ796" s="191"/>
      <c r="BR796" s="191"/>
      <c r="BS796" s="191"/>
      <c r="BT796" s="191"/>
      <c r="BU796" s="191"/>
      <c r="BV796" s="191"/>
    </row>
    <row r="797" spans="1:74" s="128" customFormat="1" ht="25.5" x14ac:dyDescent="0.2">
      <c r="A797" s="210" t="s">
        <v>2279</v>
      </c>
      <c r="B797" s="205" t="s">
        <v>2280</v>
      </c>
      <c r="C797" s="119">
        <f>SUM(C798:C799)</f>
        <v>0</v>
      </c>
      <c r="D797" s="119">
        <f t="shared" ref="D797:N797" si="276">SUM(D798:D799)</f>
        <v>0</v>
      </c>
      <c r="E797" s="119">
        <f t="shared" si="276"/>
        <v>0</v>
      </c>
      <c r="F797" s="119">
        <f t="shared" si="276"/>
        <v>1289883453.4400001</v>
      </c>
      <c r="G797" s="119">
        <f t="shared" si="276"/>
        <v>0</v>
      </c>
      <c r="H797" s="119">
        <f t="shared" si="276"/>
        <v>0</v>
      </c>
      <c r="I797" s="119">
        <f t="shared" si="276"/>
        <v>311494446.60000002</v>
      </c>
      <c r="J797" s="119">
        <f t="shared" si="276"/>
        <v>0</v>
      </c>
      <c r="K797" s="119">
        <f t="shared" si="276"/>
        <v>0</v>
      </c>
      <c r="L797" s="119">
        <f t="shared" si="276"/>
        <v>0</v>
      </c>
      <c r="M797" s="119">
        <f t="shared" si="276"/>
        <v>0</v>
      </c>
      <c r="N797" s="119">
        <f t="shared" si="276"/>
        <v>0</v>
      </c>
      <c r="O797" s="133">
        <f t="shared" si="242"/>
        <v>1601377900.04</v>
      </c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  <c r="BR797" s="127"/>
      <c r="BS797" s="127"/>
      <c r="BT797" s="127"/>
      <c r="BU797" s="127"/>
      <c r="BV797" s="127"/>
    </row>
    <row r="798" spans="1:74" s="192" customFormat="1" ht="25.5" x14ac:dyDescent="0.2">
      <c r="A798" s="208" t="s">
        <v>2281</v>
      </c>
      <c r="B798" s="209" t="s">
        <v>2282</v>
      </c>
      <c r="C798" s="120"/>
      <c r="D798" s="46"/>
      <c r="E798" s="120"/>
      <c r="F798" s="120">
        <v>1289883453.4400001</v>
      </c>
      <c r="G798" s="120"/>
      <c r="H798" s="120"/>
      <c r="I798" s="120"/>
      <c r="J798" s="120"/>
      <c r="K798" s="120"/>
      <c r="L798" s="120"/>
      <c r="M798" s="120"/>
      <c r="N798" s="120"/>
      <c r="O798" s="133">
        <f t="shared" si="242"/>
        <v>1289883453.4400001</v>
      </c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  <c r="BE798" s="191"/>
      <c r="BF798" s="191"/>
      <c r="BG798" s="191"/>
      <c r="BH798" s="191"/>
      <c r="BI798" s="191"/>
      <c r="BJ798" s="191"/>
      <c r="BK798" s="191"/>
      <c r="BL798" s="191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1"/>
    </row>
    <row r="799" spans="1:74" s="192" customFormat="1" ht="25.5" x14ac:dyDescent="0.2">
      <c r="A799" s="208" t="s">
        <v>2281</v>
      </c>
      <c r="B799" s="209" t="s">
        <v>2282</v>
      </c>
      <c r="C799" s="120"/>
      <c r="D799" s="46"/>
      <c r="E799" s="120"/>
      <c r="F799" s="120"/>
      <c r="G799" s="120"/>
      <c r="H799" s="120"/>
      <c r="I799" s="120">
        <v>311494446.60000002</v>
      </c>
      <c r="J799" s="120"/>
      <c r="K799" s="120"/>
      <c r="L799" s="120"/>
      <c r="M799" s="120"/>
      <c r="N799" s="120"/>
      <c r="O799" s="133">
        <f t="shared" si="242"/>
        <v>311494446.60000002</v>
      </c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  <c r="BE799" s="191"/>
      <c r="BF799" s="191"/>
      <c r="BG799" s="191"/>
      <c r="BH799" s="191"/>
      <c r="BI799" s="191"/>
      <c r="BJ799" s="191"/>
      <c r="BK799" s="191"/>
      <c r="BL799" s="191"/>
      <c r="BM799" s="191"/>
      <c r="BN799" s="191"/>
      <c r="BO799" s="191"/>
      <c r="BP799" s="191"/>
      <c r="BQ799" s="191"/>
      <c r="BR799" s="191"/>
      <c r="BS799" s="191"/>
      <c r="BT799" s="191"/>
      <c r="BU799" s="191"/>
      <c r="BV799" s="191"/>
    </row>
    <row r="800" spans="1:74" s="128" customFormat="1" ht="25.5" x14ac:dyDescent="0.2">
      <c r="A800" s="210" t="s">
        <v>2283</v>
      </c>
      <c r="B800" s="205" t="s">
        <v>2284</v>
      </c>
      <c r="C800" s="119">
        <f>SUM(C801:C802)</f>
        <v>0</v>
      </c>
      <c r="D800" s="119">
        <f t="shared" ref="D800:N800" si="277">SUM(D801:D802)</f>
        <v>0</v>
      </c>
      <c r="E800" s="119">
        <f t="shared" si="277"/>
        <v>0</v>
      </c>
      <c r="F800" s="119">
        <f t="shared" si="277"/>
        <v>835939680.88999999</v>
      </c>
      <c r="G800" s="119">
        <f t="shared" si="277"/>
        <v>0</v>
      </c>
      <c r="H800" s="119">
        <f t="shared" si="277"/>
        <v>0</v>
      </c>
      <c r="I800" s="119">
        <f t="shared" si="277"/>
        <v>77216014</v>
      </c>
      <c r="J800" s="119">
        <f t="shared" si="277"/>
        <v>0</v>
      </c>
      <c r="K800" s="119">
        <f t="shared" si="277"/>
        <v>0</v>
      </c>
      <c r="L800" s="119">
        <f t="shared" si="277"/>
        <v>0</v>
      </c>
      <c r="M800" s="119">
        <f t="shared" si="277"/>
        <v>0</v>
      </c>
      <c r="N800" s="119">
        <f t="shared" si="277"/>
        <v>0</v>
      </c>
      <c r="O800" s="133">
        <f t="shared" ref="O800:O804" si="278">SUM(C800:N800)</f>
        <v>913155694.88999999</v>
      </c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  <c r="BR800" s="127"/>
      <c r="BS800" s="127"/>
      <c r="BT800" s="127"/>
      <c r="BU800" s="127"/>
      <c r="BV800" s="127"/>
    </row>
    <row r="801" spans="1:74" s="192" customFormat="1" ht="14.25" x14ac:dyDescent="0.2">
      <c r="A801" s="208" t="s">
        <v>2285</v>
      </c>
      <c r="B801" s="209" t="s">
        <v>2286</v>
      </c>
      <c r="C801" s="120"/>
      <c r="D801" s="46"/>
      <c r="E801" s="120"/>
      <c r="F801" s="120">
        <v>835939680.88999999</v>
      </c>
      <c r="G801" s="120"/>
      <c r="H801" s="120"/>
      <c r="I801" s="120"/>
      <c r="J801" s="120"/>
      <c r="K801" s="120"/>
      <c r="L801" s="120"/>
      <c r="M801" s="120"/>
      <c r="N801" s="120"/>
      <c r="O801" s="133">
        <f t="shared" si="278"/>
        <v>835939680.88999999</v>
      </c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  <c r="BE801" s="191"/>
      <c r="BF801" s="191"/>
      <c r="BG801" s="191"/>
      <c r="BH801" s="191"/>
      <c r="BI801" s="191"/>
      <c r="BJ801" s="191"/>
      <c r="BK801" s="191"/>
      <c r="BL801" s="191"/>
      <c r="BM801" s="191"/>
      <c r="BN801" s="191"/>
      <c r="BO801" s="191"/>
      <c r="BP801" s="191"/>
      <c r="BQ801" s="191"/>
      <c r="BR801" s="191"/>
      <c r="BS801" s="191"/>
      <c r="BT801" s="191"/>
      <c r="BU801" s="191"/>
      <c r="BV801" s="191"/>
    </row>
    <row r="802" spans="1:74" s="192" customFormat="1" ht="14.25" x14ac:dyDescent="0.2">
      <c r="A802" s="208" t="s">
        <v>2285</v>
      </c>
      <c r="B802" s="209" t="s">
        <v>2286</v>
      </c>
      <c r="C802" s="120"/>
      <c r="D802" s="46"/>
      <c r="E802" s="120"/>
      <c r="F802" s="120"/>
      <c r="G802" s="120"/>
      <c r="H802" s="120"/>
      <c r="I802" s="120">
        <v>77216014</v>
      </c>
      <c r="J802" s="120"/>
      <c r="K802" s="120"/>
      <c r="L802" s="120"/>
      <c r="M802" s="120"/>
      <c r="N802" s="120"/>
      <c r="O802" s="133">
        <f t="shared" si="278"/>
        <v>77216014</v>
      </c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  <c r="BE802" s="191"/>
      <c r="BF802" s="191"/>
      <c r="BG802" s="191"/>
      <c r="BH802" s="191"/>
      <c r="BI802" s="191"/>
      <c r="BJ802" s="191"/>
      <c r="BK802" s="191"/>
      <c r="BL802" s="191"/>
      <c r="BM802" s="191"/>
      <c r="BN802" s="191"/>
      <c r="BO802" s="191"/>
      <c r="BP802" s="191"/>
      <c r="BQ802" s="191"/>
      <c r="BR802" s="191"/>
      <c r="BS802" s="191"/>
      <c r="BT802" s="191"/>
      <c r="BU802" s="191"/>
      <c r="BV802" s="191"/>
    </row>
    <row r="803" spans="1:74" s="128" customFormat="1" x14ac:dyDescent="0.2">
      <c r="A803" s="210" t="s">
        <v>2287</v>
      </c>
      <c r="B803" s="205" t="s">
        <v>2288</v>
      </c>
      <c r="C803" s="119">
        <f>SUM(C804:C806)</f>
        <v>0</v>
      </c>
      <c r="D803" s="119">
        <f t="shared" ref="D803:N803" si="279">SUM(D804:D806)</f>
        <v>0</v>
      </c>
      <c r="E803" s="119">
        <f t="shared" si="279"/>
        <v>0</v>
      </c>
      <c r="F803" s="119">
        <f t="shared" si="279"/>
        <v>295794954.42000002</v>
      </c>
      <c r="G803" s="119">
        <f t="shared" si="279"/>
        <v>0</v>
      </c>
      <c r="H803" s="119">
        <f t="shared" si="279"/>
        <v>0</v>
      </c>
      <c r="I803" s="119">
        <f t="shared" si="279"/>
        <v>833000</v>
      </c>
      <c r="J803" s="119">
        <f t="shared" si="279"/>
        <v>0</v>
      </c>
      <c r="K803" s="119">
        <f t="shared" si="279"/>
        <v>0</v>
      </c>
      <c r="L803" s="119">
        <f t="shared" si="279"/>
        <v>0</v>
      </c>
      <c r="M803" s="119">
        <f t="shared" si="279"/>
        <v>0</v>
      </c>
      <c r="N803" s="119">
        <f t="shared" si="279"/>
        <v>0</v>
      </c>
      <c r="O803" s="133">
        <f t="shared" si="278"/>
        <v>296627954.42000002</v>
      </c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  <c r="BR803" s="127"/>
      <c r="BS803" s="127"/>
      <c r="BT803" s="127"/>
      <c r="BU803" s="127"/>
      <c r="BV803" s="127"/>
    </row>
    <row r="804" spans="1:74" s="192" customFormat="1" ht="14.25" x14ac:dyDescent="0.2">
      <c r="A804" s="208" t="s">
        <v>2289</v>
      </c>
      <c r="B804" s="209" t="s">
        <v>2290</v>
      </c>
      <c r="C804" s="120"/>
      <c r="D804" s="46"/>
      <c r="E804" s="120"/>
      <c r="F804" s="120">
        <v>15385788.060000001</v>
      </c>
      <c r="G804" s="120"/>
      <c r="H804" s="120"/>
      <c r="I804" s="120"/>
      <c r="J804" s="120"/>
      <c r="K804" s="120"/>
      <c r="L804" s="120"/>
      <c r="M804" s="120"/>
      <c r="N804" s="120"/>
      <c r="O804" s="133">
        <f t="shared" si="278"/>
        <v>15385788.060000001</v>
      </c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</row>
    <row r="805" spans="1:74" s="192" customFormat="1" ht="14.25" x14ac:dyDescent="0.2">
      <c r="A805" s="208" t="s">
        <v>2291</v>
      </c>
      <c r="B805" s="209" t="s">
        <v>2292</v>
      </c>
      <c r="C805" s="120"/>
      <c r="D805" s="46"/>
      <c r="E805" s="120"/>
      <c r="F805" s="120">
        <v>280409166.36000001</v>
      </c>
      <c r="G805" s="120"/>
      <c r="H805" s="120"/>
      <c r="I805" s="120"/>
      <c r="J805" s="120"/>
      <c r="K805" s="120"/>
      <c r="L805" s="120"/>
      <c r="M805" s="120"/>
      <c r="N805" s="120"/>
      <c r="O805" s="133">
        <f t="shared" si="242"/>
        <v>280409166.36000001</v>
      </c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  <c r="BE805" s="191"/>
      <c r="BF805" s="191"/>
      <c r="BG805" s="191"/>
      <c r="BH805" s="191"/>
      <c r="BI805" s="191"/>
      <c r="BJ805" s="191"/>
      <c r="BK805" s="191"/>
      <c r="BL805" s="191"/>
      <c r="BM805" s="191"/>
      <c r="BN805" s="191"/>
      <c r="BO805" s="191"/>
      <c r="BP805" s="191"/>
      <c r="BQ805" s="191"/>
      <c r="BR805" s="191"/>
      <c r="BS805" s="191"/>
      <c r="BT805" s="191"/>
      <c r="BU805" s="191"/>
      <c r="BV805" s="191"/>
    </row>
    <row r="806" spans="1:74" s="192" customFormat="1" ht="38.25" x14ac:dyDescent="0.2">
      <c r="A806" s="208" t="s">
        <v>2347</v>
      </c>
      <c r="B806" s="209" t="s">
        <v>2348</v>
      </c>
      <c r="C806" s="120"/>
      <c r="D806" s="46"/>
      <c r="E806" s="120"/>
      <c r="F806" s="120"/>
      <c r="G806" s="120"/>
      <c r="H806" s="120"/>
      <c r="I806" s="120">
        <v>833000</v>
      </c>
      <c r="J806" s="120"/>
      <c r="K806" s="120"/>
      <c r="L806" s="120"/>
      <c r="M806" s="120"/>
      <c r="N806" s="120"/>
      <c r="O806" s="133">
        <f t="shared" si="242"/>
        <v>833000</v>
      </c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  <c r="BE806" s="191"/>
      <c r="BF806" s="191"/>
      <c r="BG806" s="191"/>
      <c r="BH806" s="191"/>
      <c r="BI806" s="191"/>
      <c r="BJ806" s="191"/>
      <c r="BK806" s="191"/>
      <c r="BL806" s="191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1"/>
    </row>
    <row r="807" spans="1:74" s="128" customFormat="1" ht="25.5" x14ac:dyDescent="0.2">
      <c r="A807" s="210" t="s">
        <v>2293</v>
      </c>
      <c r="B807" s="205" t="s">
        <v>2294</v>
      </c>
      <c r="C807" s="119">
        <f>+C808</f>
        <v>0</v>
      </c>
      <c r="D807" s="119">
        <f t="shared" ref="D807:N807" si="280">+D808</f>
        <v>0</v>
      </c>
      <c r="E807" s="119">
        <f t="shared" si="280"/>
        <v>0</v>
      </c>
      <c r="F807" s="119">
        <f t="shared" si="280"/>
        <v>166037899.5</v>
      </c>
      <c r="G807" s="119">
        <f t="shared" si="280"/>
        <v>0</v>
      </c>
      <c r="H807" s="119">
        <f t="shared" si="280"/>
        <v>0</v>
      </c>
      <c r="I807" s="119">
        <f t="shared" si="280"/>
        <v>0</v>
      </c>
      <c r="J807" s="119">
        <f t="shared" si="280"/>
        <v>0</v>
      </c>
      <c r="K807" s="119">
        <f t="shared" si="280"/>
        <v>0</v>
      </c>
      <c r="L807" s="119">
        <f t="shared" si="280"/>
        <v>0</v>
      </c>
      <c r="M807" s="119">
        <f t="shared" si="280"/>
        <v>0</v>
      </c>
      <c r="N807" s="119">
        <f t="shared" si="280"/>
        <v>0</v>
      </c>
      <c r="O807" s="133">
        <f t="shared" si="242"/>
        <v>166037899.5</v>
      </c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  <c r="BR807" s="127"/>
      <c r="BS807" s="127"/>
      <c r="BT807" s="127"/>
      <c r="BU807" s="127"/>
      <c r="BV807" s="127"/>
    </row>
    <row r="808" spans="1:74" s="192" customFormat="1" ht="25.5" x14ac:dyDescent="0.2">
      <c r="A808" s="208" t="s">
        <v>2295</v>
      </c>
      <c r="B808" s="209" t="s">
        <v>2296</v>
      </c>
      <c r="C808" s="120"/>
      <c r="D808" s="46"/>
      <c r="E808" s="120"/>
      <c r="F808" s="120">
        <v>166037899.5</v>
      </c>
      <c r="G808" s="120"/>
      <c r="H808" s="120"/>
      <c r="I808" s="120"/>
      <c r="J808" s="120"/>
      <c r="K808" s="120"/>
      <c r="L808" s="120"/>
      <c r="M808" s="120"/>
      <c r="N808" s="120"/>
      <c r="O808" s="133">
        <f t="shared" si="242"/>
        <v>166037899.5</v>
      </c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  <c r="BE808" s="191"/>
      <c r="BF808" s="191"/>
      <c r="BG808" s="191"/>
      <c r="BH808" s="191"/>
      <c r="BI808" s="191"/>
      <c r="BJ808" s="191"/>
      <c r="BK808" s="191"/>
      <c r="BL808" s="191"/>
      <c r="BM808" s="191"/>
      <c r="BN808" s="191"/>
      <c r="BO808" s="191"/>
      <c r="BP808" s="191"/>
      <c r="BQ808" s="191"/>
      <c r="BR808" s="191"/>
      <c r="BS808" s="191"/>
      <c r="BT808" s="191"/>
      <c r="BU808" s="191"/>
      <c r="BV808" s="191"/>
    </row>
    <row r="809" spans="1:74" s="128" customFormat="1" x14ac:dyDescent="0.2">
      <c r="A809" s="210" t="s">
        <v>2297</v>
      </c>
      <c r="B809" s="205" t="s">
        <v>2298</v>
      </c>
      <c r="C809" s="119">
        <f>+C810</f>
        <v>0</v>
      </c>
      <c r="D809" s="119">
        <f t="shared" ref="D809:N809" si="281">+D810</f>
        <v>0</v>
      </c>
      <c r="E809" s="119">
        <f t="shared" si="281"/>
        <v>0</v>
      </c>
      <c r="F809" s="119">
        <f t="shared" si="281"/>
        <v>2090106186.4300001</v>
      </c>
      <c r="G809" s="119">
        <f t="shared" si="281"/>
        <v>0</v>
      </c>
      <c r="H809" s="119">
        <f t="shared" si="281"/>
        <v>0</v>
      </c>
      <c r="I809" s="119">
        <f t="shared" si="281"/>
        <v>0</v>
      </c>
      <c r="J809" s="119">
        <f t="shared" si="281"/>
        <v>0</v>
      </c>
      <c r="K809" s="119">
        <f t="shared" si="281"/>
        <v>0</v>
      </c>
      <c r="L809" s="119">
        <f t="shared" si="281"/>
        <v>0</v>
      </c>
      <c r="M809" s="119">
        <f t="shared" si="281"/>
        <v>0</v>
      </c>
      <c r="N809" s="119">
        <f t="shared" si="281"/>
        <v>0</v>
      </c>
      <c r="O809" s="133">
        <f t="shared" si="242"/>
        <v>2090106186.4300001</v>
      </c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  <c r="BR809" s="127"/>
      <c r="BS809" s="127"/>
      <c r="BT809" s="127"/>
      <c r="BU809" s="127"/>
      <c r="BV809" s="127"/>
    </row>
    <row r="810" spans="1:74" s="192" customFormat="1" ht="14.25" x14ac:dyDescent="0.2">
      <c r="A810" s="208" t="s">
        <v>2299</v>
      </c>
      <c r="B810" s="209" t="s">
        <v>2300</v>
      </c>
      <c r="C810" s="120"/>
      <c r="D810" s="46"/>
      <c r="E810" s="120"/>
      <c r="F810" s="120">
        <v>2090106186.4300001</v>
      </c>
      <c r="G810" s="120"/>
      <c r="H810" s="120"/>
      <c r="I810" s="120"/>
      <c r="J810" s="120"/>
      <c r="K810" s="120"/>
      <c r="L810" s="120"/>
      <c r="M810" s="120"/>
      <c r="N810" s="120"/>
      <c r="O810" s="133">
        <f t="shared" si="242"/>
        <v>2090106186.4300001</v>
      </c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  <c r="BE810" s="191"/>
      <c r="BF810" s="191"/>
      <c r="BG810" s="191"/>
      <c r="BH810" s="191"/>
      <c r="BI810" s="191"/>
      <c r="BJ810" s="191"/>
      <c r="BK810" s="191"/>
      <c r="BL810" s="191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1"/>
    </row>
    <row r="811" spans="1:74" s="128" customFormat="1" ht="25.5" x14ac:dyDescent="0.2">
      <c r="A811" s="210" t="s">
        <v>2301</v>
      </c>
      <c r="B811" s="205" t="s">
        <v>2302</v>
      </c>
      <c r="C811" s="119">
        <f>+C812</f>
        <v>0</v>
      </c>
      <c r="D811" s="119">
        <f t="shared" ref="D811:N811" si="282">+D812</f>
        <v>0</v>
      </c>
      <c r="E811" s="119">
        <f t="shared" si="282"/>
        <v>0</v>
      </c>
      <c r="F811" s="119">
        <f t="shared" si="282"/>
        <v>646546875.55999994</v>
      </c>
      <c r="G811" s="119">
        <f t="shared" si="282"/>
        <v>0</v>
      </c>
      <c r="H811" s="119">
        <f t="shared" si="282"/>
        <v>0</v>
      </c>
      <c r="I811" s="119">
        <f t="shared" si="282"/>
        <v>0</v>
      </c>
      <c r="J811" s="119">
        <f t="shared" si="282"/>
        <v>0</v>
      </c>
      <c r="K811" s="119">
        <f t="shared" si="282"/>
        <v>0</v>
      </c>
      <c r="L811" s="119">
        <f t="shared" si="282"/>
        <v>0</v>
      </c>
      <c r="M811" s="119">
        <f t="shared" si="282"/>
        <v>0</v>
      </c>
      <c r="N811" s="119">
        <f t="shared" si="282"/>
        <v>0</v>
      </c>
      <c r="O811" s="133">
        <f t="shared" si="242"/>
        <v>646546875.55999994</v>
      </c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  <c r="BR811" s="127"/>
      <c r="BS811" s="127"/>
      <c r="BT811" s="127"/>
      <c r="BU811" s="127"/>
      <c r="BV811" s="127"/>
    </row>
    <row r="812" spans="1:74" s="192" customFormat="1" ht="25.5" x14ac:dyDescent="0.2">
      <c r="A812" s="208" t="s">
        <v>2303</v>
      </c>
      <c r="B812" s="209" t="s">
        <v>2304</v>
      </c>
      <c r="C812" s="120"/>
      <c r="D812" s="46"/>
      <c r="E812" s="120"/>
      <c r="F812" s="120">
        <v>646546875.55999994</v>
      </c>
      <c r="G812" s="120"/>
      <c r="H812" s="120"/>
      <c r="I812" s="120"/>
      <c r="J812" s="120"/>
      <c r="K812" s="120"/>
      <c r="L812" s="120"/>
      <c r="M812" s="120"/>
      <c r="N812" s="120"/>
      <c r="O812" s="133">
        <f t="shared" si="242"/>
        <v>646546875.55999994</v>
      </c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  <c r="BE812" s="191"/>
      <c r="BF812" s="191"/>
      <c r="BG812" s="191"/>
      <c r="BH812" s="191"/>
      <c r="BI812" s="191"/>
      <c r="BJ812" s="191"/>
      <c r="BK812" s="191"/>
      <c r="BL812" s="191"/>
      <c r="BM812" s="191"/>
      <c r="BN812" s="191"/>
      <c r="BO812" s="191"/>
      <c r="BP812" s="191"/>
      <c r="BQ812" s="191"/>
      <c r="BR812" s="191"/>
      <c r="BS812" s="191"/>
      <c r="BT812" s="191"/>
      <c r="BU812" s="191"/>
      <c r="BV812" s="191"/>
    </row>
    <row r="813" spans="1:74" s="128" customFormat="1" ht="25.5" x14ac:dyDescent="0.2">
      <c r="A813" s="210" t="s">
        <v>2305</v>
      </c>
      <c r="B813" s="205" t="s">
        <v>2306</v>
      </c>
      <c r="C813" s="119">
        <f>+C814</f>
        <v>0</v>
      </c>
      <c r="D813" s="119">
        <f t="shared" ref="D813:N813" si="283">+D814</f>
        <v>0</v>
      </c>
      <c r="E813" s="119">
        <f t="shared" si="283"/>
        <v>0</v>
      </c>
      <c r="F813" s="119">
        <f t="shared" si="283"/>
        <v>5820000000</v>
      </c>
      <c r="G813" s="119">
        <f t="shared" si="283"/>
        <v>0</v>
      </c>
      <c r="H813" s="119">
        <f t="shared" si="283"/>
        <v>0</v>
      </c>
      <c r="I813" s="119">
        <f t="shared" si="283"/>
        <v>0</v>
      </c>
      <c r="J813" s="119">
        <f t="shared" si="283"/>
        <v>0</v>
      </c>
      <c r="K813" s="119">
        <f t="shared" si="283"/>
        <v>0</v>
      </c>
      <c r="L813" s="119">
        <f t="shared" si="283"/>
        <v>0</v>
      </c>
      <c r="M813" s="119">
        <f t="shared" si="283"/>
        <v>0</v>
      </c>
      <c r="N813" s="119">
        <f t="shared" si="283"/>
        <v>0</v>
      </c>
      <c r="O813" s="133">
        <f t="shared" si="242"/>
        <v>5820000000</v>
      </c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  <c r="BR813" s="127"/>
      <c r="BS813" s="127"/>
      <c r="BT813" s="127"/>
      <c r="BU813" s="127"/>
      <c r="BV813" s="127"/>
    </row>
    <row r="814" spans="1:74" s="192" customFormat="1" ht="25.5" x14ac:dyDescent="0.2">
      <c r="A814" s="208" t="s">
        <v>2307</v>
      </c>
      <c r="B814" s="209" t="s">
        <v>2308</v>
      </c>
      <c r="C814" s="120"/>
      <c r="D814" s="46"/>
      <c r="E814" s="120"/>
      <c r="F814" s="120">
        <v>5820000000</v>
      </c>
      <c r="G814" s="120"/>
      <c r="H814" s="120"/>
      <c r="I814" s="120"/>
      <c r="J814" s="120"/>
      <c r="K814" s="120"/>
      <c r="L814" s="120"/>
      <c r="M814" s="120"/>
      <c r="N814" s="120"/>
      <c r="O814" s="133">
        <f t="shared" si="242"/>
        <v>5820000000</v>
      </c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  <c r="BE814" s="191"/>
      <c r="BF814" s="191"/>
      <c r="BG814" s="191"/>
      <c r="BH814" s="191"/>
      <c r="BI814" s="191"/>
      <c r="BJ814" s="191"/>
      <c r="BK814" s="191"/>
      <c r="BL814" s="191"/>
      <c r="BM814" s="191"/>
      <c r="BN814" s="191"/>
      <c r="BO814" s="191"/>
      <c r="BP814" s="191"/>
      <c r="BQ814" s="191"/>
      <c r="BR814" s="191"/>
      <c r="BS814" s="191"/>
      <c r="BT814" s="191"/>
      <c r="BU814" s="191"/>
      <c r="BV814" s="191"/>
    </row>
    <row r="815" spans="1:74" s="128" customFormat="1" ht="25.5" x14ac:dyDescent="0.2">
      <c r="A815" s="210" t="s">
        <v>2309</v>
      </c>
      <c r="B815" s="205" t="s">
        <v>2310</v>
      </c>
      <c r="C815" s="119">
        <f>+C816</f>
        <v>0</v>
      </c>
      <c r="D815" s="119">
        <f t="shared" ref="D815:N815" si="284">+D816</f>
        <v>0</v>
      </c>
      <c r="E815" s="119">
        <f t="shared" si="284"/>
        <v>0</v>
      </c>
      <c r="F815" s="119">
        <f t="shared" si="284"/>
        <v>64231303.409999996</v>
      </c>
      <c r="G815" s="119">
        <f t="shared" si="284"/>
        <v>0</v>
      </c>
      <c r="H815" s="119">
        <f t="shared" si="284"/>
        <v>0</v>
      </c>
      <c r="I815" s="119">
        <f t="shared" si="284"/>
        <v>0</v>
      </c>
      <c r="J815" s="119">
        <f t="shared" si="284"/>
        <v>0</v>
      </c>
      <c r="K815" s="119">
        <f t="shared" si="284"/>
        <v>0</v>
      </c>
      <c r="L815" s="119">
        <f t="shared" si="284"/>
        <v>0</v>
      </c>
      <c r="M815" s="119">
        <f t="shared" si="284"/>
        <v>0</v>
      </c>
      <c r="N815" s="119">
        <f t="shared" si="284"/>
        <v>0</v>
      </c>
      <c r="O815" s="133">
        <f t="shared" si="242"/>
        <v>64231303.409999996</v>
      </c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  <c r="BR815" s="127"/>
      <c r="BS815" s="127"/>
      <c r="BT815" s="127"/>
      <c r="BU815" s="127"/>
      <c r="BV815" s="127"/>
    </row>
    <row r="816" spans="1:74" s="192" customFormat="1" ht="14.25" x14ac:dyDescent="0.2">
      <c r="A816" s="208" t="s">
        <v>2311</v>
      </c>
      <c r="B816" s="209" t="s">
        <v>2312</v>
      </c>
      <c r="C816" s="120"/>
      <c r="D816" s="46"/>
      <c r="E816" s="120"/>
      <c r="F816" s="120">
        <v>64231303.409999996</v>
      </c>
      <c r="G816" s="120"/>
      <c r="H816" s="120"/>
      <c r="I816" s="120"/>
      <c r="J816" s="120"/>
      <c r="K816" s="120"/>
      <c r="L816" s="120"/>
      <c r="M816" s="120"/>
      <c r="N816" s="120"/>
      <c r="O816" s="133">
        <f t="shared" si="242"/>
        <v>64231303.409999996</v>
      </c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  <c r="BE816" s="191"/>
      <c r="BF816" s="191"/>
      <c r="BG816" s="191"/>
      <c r="BH816" s="191"/>
      <c r="BI816" s="191"/>
      <c r="BJ816" s="191"/>
      <c r="BK816" s="191"/>
      <c r="BL816" s="191"/>
      <c r="BM816" s="191"/>
      <c r="BN816" s="191"/>
      <c r="BO816" s="191"/>
      <c r="BP816" s="191"/>
      <c r="BQ816" s="191"/>
      <c r="BR816" s="191"/>
      <c r="BS816" s="191"/>
      <c r="BT816" s="191"/>
      <c r="BU816" s="191"/>
      <c r="BV816" s="191"/>
    </row>
    <row r="817" spans="1:74" s="128" customFormat="1" ht="38.25" x14ac:dyDescent="0.2">
      <c r="A817" s="210" t="s">
        <v>2331</v>
      </c>
      <c r="B817" s="205" t="s">
        <v>2334</v>
      </c>
      <c r="C817" s="119">
        <f>SUM(C818:C819)</f>
        <v>0</v>
      </c>
      <c r="D817" s="119">
        <f t="shared" ref="D817:N817" si="285">SUM(D818:D819)</f>
        <v>0</v>
      </c>
      <c r="E817" s="119">
        <f t="shared" si="285"/>
        <v>0</v>
      </c>
      <c r="F817" s="119">
        <f t="shared" si="285"/>
        <v>590488000</v>
      </c>
      <c r="G817" s="119">
        <f t="shared" si="285"/>
        <v>0</v>
      </c>
      <c r="H817" s="119">
        <f t="shared" si="285"/>
        <v>0</v>
      </c>
      <c r="I817" s="119">
        <f t="shared" si="285"/>
        <v>0</v>
      </c>
      <c r="J817" s="119">
        <f t="shared" si="285"/>
        <v>0</v>
      </c>
      <c r="K817" s="119">
        <f t="shared" si="285"/>
        <v>0</v>
      </c>
      <c r="L817" s="119">
        <f t="shared" si="285"/>
        <v>0</v>
      </c>
      <c r="M817" s="119">
        <f t="shared" si="285"/>
        <v>0</v>
      </c>
      <c r="N817" s="119">
        <f t="shared" si="285"/>
        <v>0</v>
      </c>
      <c r="O817" s="133">
        <f t="shared" si="242"/>
        <v>590488000</v>
      </c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  <c r="BS817" s="127"/>
      <c r="BT817" s="127"/>
      <c r="BU817" s="127"/>
      <c r="BV817" s="127"/>
    </row>
    <row r="818" spans="1:74" s="192" customFormat="1" ht="51" x14ac:dyDescent="0.2">
      <c r="A818" s="208" t="s">
        <v>2332</v>
      </c>
      <c r="B818" s="209" t="s">
        <v>2335</v>
      </c>
      <c r="C818" s="120"/>
      <c r="D818" s="46"/>
      <c r="E818" s="120"/>
      <c r="F818" s="120">
        <v>176214000</v>
      </c>
      <c r="G818" s="120"/>
      <c r="H818" s="120"/>
      <c r="I818" s="120"/>
      <c r="J818" s="120"/>
      <c r="K818" s="120"/>
      <c r="L818" s="120"/>
      <c r="M818" s="120"/>
      <c r="N818" s="120"/>
      <c r="O818" s="133">
        <f t="shared" si="242"/>
        <v>176214000</v>
      </c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  <c r="BE818" s="191"/>
      <c r="BF818" s="191"/>
      <c r="BG818" s="191"/>
      <c r="BH818" s="191"/>
      <c r="BI818" s="191"/>
      <c r="BJ818" s="191"/>
      <c r="BK818" s="191"/>
      <c r="BL818" s="191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1"/>
    </row>
    <row r="819" spans="1:74" s="192" customFormat="1" ht="51" x14ac:dyDescent="0.2">
      <c r="A819" s="208" t="s">
        <v>2333</v>
      </c>
      <c r="B819" s="209" t="s">
        <v>2336</v>
      </c>
      <c r="C819" s="120"/>
      <c r="D819" s="46"/>
      <c r="E819" s="120"/>
      <c r="F819" s="120">
        <v>414274000</v>
      </c>
      <c r="G819" s="120"/>
      <c r="H819" s="120"/>
      <c r="I819" s="120"/>
      <c r="J819" s="120"/>
      <c r="K819" s="120"/>
      <c r="L819" s="120"/>
      <c r="M819" s="120"/>
      <c r="N819" s="120"/>
      <c r="O819" s="133">
        <f t="shared" si="242"/>
        <v>414274000</v>
      </c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  <c r="BE819" s="191"/>
      <c r="BF819" s="191"/>
      <c r="BG819" s="191"/>
      <c r="BH819" s="191"/>
      <c r="BI819" s="191"/>
      <c r="BJ819" s="191"/>
      <c r="BK819" s="191"/>
      <c r="BL819" s="191"/>
      <c r="BM819" s="191"/>
      <c r="BN819" s="191"/>
      <c r="BO819" s="191"/>
      <c r="BP819" s="191"/>
      <c r="BQ819" s="191"/>
      <c r="BR819" s="191"/>
      <c r="BS819" s="191"/>
      <c r="BT819" s="191"/>
      <c r="BU819" s="191"/>
      <c r="BV819" s="191"/>
    </row>
    <row r="820" spans="1:74" s="128" customFormat="1" x14ac:dyDescent="0.2">
      <c r="A820" s="210" t="s">
        <v>976</v>
      </c>
      <c r="B820" s="205" t="s">
        <v>1604</v>
      </c>
      <c r="C820" s="119">
        <f>+C821+C858+C878+C896+C908+C911+C840+C842+C844+C846+C848+C850+C852+C854+C856+C860+C862+C890+C892+C894+C898+C900+C902+C904+C906+C913+C915+C917+C864+C866+C868+C870+C872+C874+C876+C880+C882+C884+C886+C888</f>
        <v>0</v>
      </c>
      <c r="D820" s="119">
        <f t="shared" ref="D820:N820" si="286">+D821+D858+D878+D896+D908+D911+D840+D842+D844+D846+D848+D850+D852+D854+D856+D860+D862+D890+D892+D894+D898+D900+D902+D904+D906+D913+D915+D917+D864+D866+D868+D870+D872+D874+D876+D880+D882+D884+D886+D888</f>
        <v>309500389.31</v>
      </c>
      <c r="E820" s="119">
        <f t="shared" si="286"/>
        <v>0</v>
      </c>
      <c r="F820" s="119">
        <f t="shared" si="286"/>
        <v>943216484.75999999</v>
      </c>
      <c r="G820" s="119">
        <f t="shared" si="286"/>
        <v>237478885.41999999</v>
      </c>
      <c r="H820" s="119">
        <f t="shared" si="286"/>
        <v>0</v>
      </c>
      <c r="I820" s="119">
        <f t="shared" si="286"/>
        <v>1196220206.1299999</v>
      </c>
      <c r="J820" s="119">
        <f t="shared" si="286"/>
        <v>0</v>
      </c>
      <c r="K820" s="119">
        <f t="shared" si="286"/>
        <v>0</v>
      </c>
      <c r="L820" s="119">
        <f t="shared" si="286"/>
        <v>0</v>
      </c>
      <c r="M820" s="119">
        <f t="shared" si="286"/>
        <v>0</v>
      </c>
      <c r="N820" s="119">
        <f t="shared" si="286"/>
        <v>0</v>
      </c>
      <c r="O820" s="133">
        <f t="shared" si="242"/>
        <v>2686415965.6199999</v>
      </c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  <c r="BR820" s="127"/>
      <c r="BS820" s="127"/>
      <c r="BT820" s="127"/>
      <c r="BU820" s="127"/>
      <c r="BV820" s="127"/>
    </row>
    <row r="821" spans="1:74" s="128" customFormat="1" x14ac:dyDescent="0.2">
      <c r="A821" s="210" t="s">
        <v>1605</v>
      </c>
      <c r="B821" s="205" t="s">
        <v>1606</v>
      </c>
      <c r="C821" s="119">
        <f>+C822+C828+C830+C832+C834+C836+C838</f>
        <v>0</v>
      </c>
      <c r="D821" s="119">
        <f t="shared" ref="D821:N821" si="287">+D822+D828+D830+D832+D834+D836+D838</f>
        <v>309450351.31</v>
      </c>
      <c r="E821" s="119">
        <f t="shared" si="287"/>
        <v>0</v>
      </c>
      <c r="F821" s="119">
        <f t="shared" si="287"/>
        <v>0</v>
      </c>
      <c r="G821" s="119">
        <f t="shared" si="287"/>
        <v>0</v>
      </c>
      <c r="H821" s="119">
        <f t="shared" si="287"/>
        <v>0</v>
      </c>
      <c r="I821" s="119">
        <f t="shared" si="287"/>
        <v>130153687.18000001</v>
      </c>
      <c r="J821" s="119">
        <f t="shared" si="287"/>
        <v>0</v>
      </c>
      <c r="K821" s="119">
        <f t="shared" si="287"/>
        <v>0</v>
      </c>
      <c r="L821" s="119">
        <f t="shared" si="287"/>
        <v>0</v>
      </c>
      <c r="M821" s="119">
        <f t="shared" si="287"/>
        <v>0</v>
      </c>
      <c r="N821" s="119">
        <f t="shared" si="287"/>
        <v>0</v>
      </c>
      <c r="O821" s="133">
        <f t="shared" si="242"/>
        <v>439604038.49000001</v>
      </c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  <c r="BR821" s="127"/>
      <c r="BS821" s="127"/>
      <c r="BT821" s="127"/>
      <c r="BU821" s="127"/>
      <c r="BV821" s="127"/>
    </row>
    <row r="822" spans="1:74" s="128" customFormat="1" ht="25.5" x14ac:dyDescent="0.2">
      <c r="A822" s="210" t="s">
        <v>1607</v>
      </c>
      <c r="B822" s="205" t="s">
        <v>1608</v>
      </c>
      <c r="C822" s="119">
        <f>SUM(C823:C827)</f>
        <v>0</v>
      </c>
      <c r="D822" s="119">
        <f t="shared" ref="D822:N822" si="288">SUM(D823:D827)</f>
        <v>309450351.31</v>
      </c>
      <c r="E822" s="119">
        <f t="shared" si="288"/>
        <v>0</v>
      </c>
      <c r="F822" s="119">
        <f t="shared" si="288"/>
        <v>0</v>
      </c>
      <c r="G822" s="119">
        <f t="shared" si="288"/>
        <v>0</v>
      </c>
      <c r="H822" s="119">
        <f t="shared" si="288"/>
        <v>0</v>
      </c>
      <c r="I822" s="119">
        <f t="shared" si="288"/>
        <v>0</v>
      </c>
      <c r="J822" s="119">
        <f t="shared" si="288"/>
        <v>0</v>
      </c>
      <c r="K822" s="119">
        <f t="shared" si="288"/>
        <v>0</v>
      </c>
      <c r="L822" s="119">
        <f t="shared" si="288"/>
        <v>0</v>
      </c>
      <c r="M822" s="119">
        <f t="shared" si="288"/>
        <v>0</v>
      </c>
      <c r="N822" s="119">
        <f t="shared" si="288"/>
        <v>0</v>
      </c>
      <c r="O822" s="133">
        <f t="shared" si="242"/>
        <v>309450351.31</v>
      </c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  <c r="BR822" s="127"/>
      <c r="BS822" s="127"/>
      <c r="BT822" s="127"/>
      <c r="BU822" s="127"/>
      <c r="BV822" s="127"/>
    </row>
    <row r="823" spans="1:74" s="192" customFormat="1" ht="25.5" x14ac:dyDescent="0.2">
      <c r="A823" s="208" t="s">
        <v>1609</v>
      </c>
      <c r="B823" s="209" t="s">
        <v>1610</v>
      </c>
      <c r="C823" s="120"/>
      <c r="D823" s="46">
        <v>46880067.409999996</v>
      </c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33">
        <f t="shared" si="242"/>
        <v>46880067.409999996</v>
      </c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  <c r="BE823" s="191"/>
      <c r="BF823" s="191"/>
      <c r="BG823" s="191"/>
      <c r="BH823" s="191"/>
      <c r="BI823" s="191"/>
      <c r="BJ823" s="191"/>
      <c r="BK823" s="191"/>
      <c r="BL823" s="191"/>
      <c r="BM823" s="191"/>
      <c r="BN823" s="191"/>
      <c r="BO823" s="191"/>
      <c r="BP823" s="191"/>
      <c r="BQ823" s="191"/>
      <c r="BR823" s="191"/>
      <c r="BS823" s="191"/>
      <c r="BT823" s="191"/>
      <c r="BU823" s="191"/>
      <c r="BV823" s="191"/>
    </row>
    <row r="824" spans="1:74" s="192" customFormat="1" ht="25.5" x14ac:dyDescent="0.2">
      <c r="A824" s="208" t="s">
        <v>1609</v>
      </c>
      <c r="B824" s="209" t="s">
        <v>1610</v>
      </c>
      <c r="C824" s="120"/>
      <c r="D824" s="46">
        <v>72828000</v>
      </c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33">
        <f t="shared" si="242"/>
        <v>72828000</v>
      </c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  <c r="BE824" s="191"/>
      <c r="BF824" s="191"/>
      <c r="BG824" s="191"/>
      <c r="BH824" s="191"/>
      <c r="BI824" s="191"/>
      <c r="BJ824" s="191"/>
      <c r="BK824" s="191"/>
      <c r="BL824" s="191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1"/>
    </row>
    <row r="825" spans="1:74" s="192" customFormat="1" ht="25.5" x14ac:dyDescent="0.2">
      <c r="A825" s="208" t="s">
        <v>1611</v>
      </c>
      <c r="B825" s="209" t="s">
        <v>1612</v>
      </c>
      <c r="C825" s="120"/>
      <c r="D825" s="46">
        <v>145325420.40000001</v>
      </c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33">
        <f t="shared" ref="O825:O891" si="289">SUM(C825:N825)</f>
        <v>145325420.40000001</v>
      </c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  <c r="BE825" s="191"/>
      <c r="BF825" s="191"/>
      <c r="BG825" s="191"/>
      <c r="BH825" s="191"/>
      <c r="BI825" s="191"/>
      <c r="BJ825" s="191"/>
      <c r="BK825" s="191"/>
      <c r="BL825" s="191"/>
      <c r="BM825" s="191"/>
      <c r="BN825" s="191"/>
      <c r="BO825" s="191"/>
      <c r="BP825" s="191"/>
      <c r="BQ825" s="191"/>
      <c r="BR825" s="191"/>
      <c r="BS825" s="191"/>
      <c r="BT825" s="191"/>
      <c r="BU825" s="191"/>
      <c r="BV825" s="191"/>
    </row>
    <row r="826" spans="1:74" s="192" customFormat="1" ht="25.5" x14ac:dyDescent="0.2">
      <c r="A826" s="208" t="s">
        <v>1611</v>
      </c>
      <c r="B826" s="209" t="s">
        <v>1612</v>
      </c>
      <c r="C826" s="120"/>
      <c r="D826" s="46">
        <v>44416863.5</v>
      </c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33">
        <f t="shared" si="289"/>
        <v>44416863.5</v>
      </c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  <c r="BE826" s="191"/>
      <c r="BF826" s="191"/>
      <c r="BG826" s="191"/>
      <c r="BH826" s="191"/>
      <c r="BI826" s="191"/>
      <c r="BJ826" s="191"/>
      <c r="BK826" s="191"/>
      <c r="BL826" s="191"/>
      <c r="BM826" s="191"/>
      <c r="BN826" s="191"/>
      <c r="BO826" s="191"/>
      <c r="BP826" s="191"/>
      <c r="BQ826" s="191"/>
      <c r="BR826" s="191"/>
      <c r="BS826" s="191"/>
      <c r="BT826" s="191"/>
      <c r="BU826" s="191"/>
      <c r="BV826" s="191"/>
    </row>
    <row r="827" spans="1:74" s="192" customFormat="1" ht="25.5" x14ac:dyDescent="0.2">
      <c r="A827" s="208" t="s">
        <v>2621</v>
      </c>
      <c r="B827" s="209" t="s">
        <v>2622</v>
      </c>
      <c r="C827" s="120"/>
      <c r="D827" s="46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33">
        <f t="shared" si="289"/>
        <v>0</v>
      </c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</row>
    <row r="828" spans="1:74" s="128" customFormat="1" ht="25.5" x14ac:dyDescent="0.2">
      <c r="A828" s="210" t="s">
        <v>2349</v>
      </c>
      <c r="B828" s="205" t="s">
        <v>2350</v>
      </c>
      <c r="C828" s="119">
        <f>+C829</f>
        <v>0</v>
      </c>
      <c r="D828" s="119">
        <f t="shared" ref="D828:N828" si="290">+D829</f>
        <v>0</v>
      </c>
      <c r="E828" s="119">
        <f t="shared" si="290"/>
        <v>0</v>
      </c>
      <c r="F828" s="119">
        <f t="shared" si="290"/>
        <v>0</v>
      </c>
      <c r="G828" s="119">
        <f t="shared" si="290"/>
        <v>0</v>
      </c>
      <c r="H828" s="119">
        <f t="shared" si="290"/>
        <v>0</v>
      </c>
      <c r="I828" s="119">
        <f t="shared" si="290"/>
        <v>130153687.18000001</v>
      </c>
      <c r="J828" s="119">
        <f t="shared" si="290"/>
        <v>0</v>
      </c>
      <c r="K828" s="119">
        <f t="shared" si="290"/>
        <v>0</v>
      </c>
      <c r="L828" s="119">
        <f t="shared" si="290"/>
        <v>0</v>
      </c>
      <c r="M828" s="119">
        <f t="shared" si="290"/>
        <v>0</v>
      </c>
      <c r="N828" s="119">
        <f t="shared" si="290"/>
        <v>0</v>
      </c>
      <c r="O828" s="133">
        <f t="shared" si="289"/>
        <v>130153687.18000001</v>
      </c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  <c r="BR828" s="127"/>
      <c r="BS828" s="127"/>
      <c r="BT828" s="127"/>
      <c r="BU828" s="127"/>
      <c r="BV828" s="127"/>
    </row>
    <row r="829" spans="1:74" s="192" customFormat="1" ht="25.5" x14ac:dyDescent="0.2">
      <c r="A829" s="208" t="s">
        <v>2351</v>
      </c>
      <c r="B829" s="209" t="s">
        <v>2352</v>
      </c>
      <c r="C829" s="120"/>
      <c r="D829" s="120"/>
      <c r="E829" s="120"/>
      <c r="F829" s="120"/>
      <c r="G829" s="120"/>
      <c r="H829" s="120"/>
      <c r="I829" s="120">
        <v>130153687.18000001</v>
      </c>
      <c r="J829" s="120"/>
      <c r="K829" s="120"/>
      <c r="L829" s="120"/>
      <c r="M829" s="120"/>
      <c r="N829" s="120"/>
      <c r="O829" s="133">
        <f t="shared" si="289"/>
        <v>130153687.18000001</v>
      </c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  <c r="BE829" s="191"/>
      <c r="BF829" s="191"/>
      <c r="BG829" s="191"/>
      <c r="BH829" s="191"/>
      <c r="BI829" s="191"/>
      <c r="BJ829" s="191"/>
      <c r="BK829" s="191"/>
      <c r="BL829" s="191"/>
      <c r="BM829" s="191"/>
      <c r="BN829" s="191"/>
      <c r="BO829" s="191"/>
      <c r="BP829" s="191"/>
      <c r="BQ829" s="191"/>
      <c r="BR829" s="191"/>
      <c r="BS829" s="191"/>
      <c r="BT829" s="191"/>
      <c r="BU829" s="191"/>
      <c r="BV829" s="191"/>
    </row>
    <row r="830" spans="1:74" s="128" customFormat="1" ht="25.5" x14ac:dyDescent="0.2">
      <c r="A830" s="210" t="s">
        <v>2483</v>
      </c>
      <c r="B830" s="205" t="s">
        <v>2484</v>
      </c>
      <c r="C830" s="119">
        <f>+C831</f>
        <v>0</v>
      </c>
      <c r="D830" s="119">
        <f t="shared" ref="D830:N830" si="291">+D831</f>
        <v>0</v>
      </c>
      <c r="E830" s="119">
        <f t="shared" si="291"/>
        <v>0</v>
      </c>
      <c r="F830" s="119">
        <f t="shared" si="291"/>
        <v>0</v>
      </c>
      <c r="G830" s="119">
        <f t="shared" si="291"/>
        <v>0</v>
      </c>
      <c r="H830" s="119">
        <f t="shared" si="291"/>
        <v>0</v>
      </c>
      <c r="I830" s="119">
        <f t="shared" si="291"/>
        <v>0</v>
      </c>
      <c r="J830" s="119">
        <f t="shared" si="291"/>
        <v>0</v>
      </c>
      <c r="K830" s="119">
        <f t="shared" si="291"/>
        <v>0</v>
      </c>
      <c r="L830" s="119">
        <f t="shared" si="291"/>
        <v>0</v>
      </c>
      <c r="M830" s="119">
        <f t="shared" si="291"/>
        <v>0</v>
      </c>
      <c r="N830" s="119">
        <f t="shared" si="291"/>
        <v>0</v>
      </c>
      <c r="O830" s="133">
        <f t="shared" si="289"/>
        <v>0</v>
      </c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  <c r="BS830" s="127"/>
      <c r="BT830" s="127"/>
      <c r="BU830" s="127"/>
      <c r="BV830" s="127"/>
    </row>
    <row r="831" spans="1:74" s="192" customFormat="1" ht="25.5" x14ac:dyDescent="0.2">
      <c r="A831" s="208" t="s">
        <v>2485</v>
      </c>
      <c r="B831" s="209" t="s">
        <v>2484</v>
      </c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33">
        <f t="shared" si="289"/>
        <v>0</v>
      </c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  <c r="BE831" s="191"/>
      <c r="BF831" s="191"/>
      <c r="BG831" s="191"/>
      <c r="BH831" s="191"/>
      <c r="BI831" s="191"/>
      <c r="BJ831" s="191"/>
      <c r="BK831" s="191"/>
      <c r="BL831" s="191"/>
      <c r="BM831" s="191"/>
      <c r="BN831" s="191"/>
      <c r="BO831" s="191"/>
      <c r="BP831" s="191"/>
      <c r="BQ831" s="191"/>
      <c r="BR831" s="191"/>
      <c r="BS831" s="191"/>
      <c r="BT831" s="191"/>
      <c r="BU831" s="191"/>
      <c r="BV831" s="191"/>
    </row>
    <row r="832" spans="1:74" s="128" customFormat="1" ht="25.5" x14ac:dyDescent="0.2">
      <c r="A832" s="210" t="s">
        <v>2486</v>
      </c>
      <c r="B832" s="205" t="s">
        <v>2487</v>
      </c>
      <c r="C832" s="119">
        <f>+C833</f>
        <v>0</v>
      </c>
      <c r="D832" s="119">
        <f t="shared" ref="D832:N832" si="292">+D833</f>
        <v>0</v>
      </c>
      <c r="E832" s="119">
        <f t="shared" si="292"/>
        <v>0</v>
      </c>
      <c r="F832" s="119">
        <f t="shared" si="292"/>
        <v>0</v>
      </c>
      <c r="G832" s="119">
        <f t="shared" si="292"/>
        <v>0</v>
      </c>
      <c r="H832" s="119">
        <f t="shared" si="292"/>
        <v>0</v>
      </c>
      <c r="I832" s="119">
        <f t="shared" si="292"/>
        <v>0</v>
      </c>
      <c r="J832" s="119">
        <f t="shared" si="292"/>
        <v>0</v>
      </c>
      <c r="K832" s="119">
        <f t="shared" si="292"/>
        <v>0</v>
      </c>
      <c r="L832" s="119">
        <f t="shared" si="292"/>
        <v>0</v>
      </c>
      <c r="M832" s="119">
        <f t="shared" si="292"/>
        <v>0</v>
      </c>
      <c r="N832" s="119">
        <f t="shared" si="292"/>
        <v>0</v>
      </c>
      <c r="O832" s="133">
        <f t="shared" si="289"/>
        <v>0</v>
      </c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  <c r="BR832" s="127"/>
      <c r="BS832" s="127"/>
      <c r="BT832" s="127"/>
      <c r="BU832" s="127"/>
      <c r="BV832" s="127"/>
    </row>
    <row r="833" spans="1:74" s="192" customFormat="1" ht="25.5" x14ac:dyDescent="0.2">
      <c r="A833" s="208" t="s">
        <v>2488</v>
      </c>
      <c r="B833" s="209" t="s">
        <v>2487</v>
      </c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33">
        <f t="shared" si="289"/>
        <v>0</v>
      </c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  <c r="BE833" s="191"/>
      <c r="BF833" s="191"/>
      <c r="BG833" s="191"/>
      <c r="BH833" s="191"/>
      <c r="BI833" s="191"/>
      <c r="BJ833" s="191"/>
      <c r="BK833" s="191"/>
      <c r="BL833" s="191"/>
      <c r="BM833" s="191"/>
      <c r="BN833" s="191"/>
      <c r="BO833" s="191"/>
      <c r="BP833" s="191"/>
      <c r="BQ833" s="191"/>
      <c r="BR833" s="191"/>
      <c r="BS833" s="191"/>
      <c r="BT833" s="191"/>
      <c r="BU833" s="191"/>
      <c r="BV833" s="191"/>
    </row>
    <row r="834" spans="1:74" s="128" customFormat="1" ht="25.5" x14ac:dyDescent="0.2">
      <c r="A834" s="210" t="s">
        <v>2489</v>
      </c>
      <c r="B834" s="205" t="s">
        <v>2490</v>
      </c>
      <c r="C834" s="119">
        <f>+C835</f>
        <v>0</v>
      </c>
      <c r="D834" s="119">
        <f t="shared" ref="D834:N834" si="293">+D835</f>
        <v>0</v>
      </c>
      <c r="E834" s="119">
        <f t="shared" si="293"/>
        <v>0</v>
      </c>
      <c r="F834" s="119">
        <f t="shared" si="293"/>
        <v>0</v>
      </c>
      <c r="G834" s="119">
        <f t="shared" si="293"/>
        <v>0</v>
      </c>
      <c r="H834" s="119">
        <f t="shared" si="293"/>
        <v>0</v>
      </c>
      <c r="I834" s="119">
        <f t="shared" si="293"/>
        <v>0</v>
      </c>
      <c r="J834" s="119">
        <f t="shared" si="293"/>
        <v>0</v>
      </c>
      <c r="K834" s="119">
        <f t="shared" si="293"/>
        <v>0</v>
      </c>
      <c r="L834" s="119">
        <f t="shared" si="293"/>
        <v>0</v>
      </c>
      <c r="M834" s="119">
        <f t="shared" si="293"/>
        <v>0</v>
      </c>
      <c r="N834" s="119">
        <f t="shared" si="293"/>
        <v>0</v>
      </c>
      <c r="O834" s="133">
        <f t="shared" si="289"/>
        <v>0</v>
      </c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  <c r="BR834" s="127"/>
      <c r="BS834" s="127"/>
      <c r="BT834" s="127"/>
      <c r="BU834" s="127"/>
      <c r="BV834" s="127"/>
    </row>
    <row r="835" spans="1:74" s="192" customFormat="1" ht="25.5" x14ac:dyDescent="0.2">
      <c r="A835" s="208" t="s">
        <v>2491</v>
      </c>
      <c r="B835" s="209" t="s">
        <v>2490</v>
      </c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33">
        <f t="shared" si="289"/>
        <v>0</v>
      </c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  <c r="BE835" s="191"/>
      <c r="BF835" s="191"/>
      <c r="BG835" s="191"/>
      <c r="BH835" s="191"/>
      <c r="BI835" s="191"/>
      <c r="BJ835" s="191"/>
      <c r="BK835" s="191"/>
      <c r="BL835" s="191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1"/>
    </row>
    <row r="836" spans="1:74" s="128" customFormat="1" ht="25.5" x14ac:dyDescent="0.2">
      <c r="A836" s="210" t="s">
        <v>2492</v>
      </c>
      <c r="B836" s="205" t="s">
        <v>2493</v>
      </c>
      <c r="C836" s="119">
        <f>+C837</f>
        <v>0</v>
      </c>
      <c r="D836" s="119">
        <f t="shared" ref="D836:N836" si="294">+D837</f>
        <v>0</v>
      </c>
      <c r="E836" s="119">
        <f t="shared" si="294"/>
        <v>0</v>
      </c>
      <c r="F836" s="119">
        <f t="shared" si="294"/>
        <v>0</v>
      </c>
      <c r="G836" s="119">
        <f t="shared" si="294"/>
        <v>0</v>
      </c>
      <c r="H836" s="119">
        <f t="shared" si="294"/>
        <v>0</v>
      </c>
      <c r="I836" s="119">
        <f t="shared" si="294"/>
        <v>0</v>
      </c>
      <c r="J836" s="119">
        <f t="shared" si="294"/>
        <v>0</v>
      </c>
      <c r="K836" s="119">
        <f t="shared" si="294"/>
        <v>0</v>
      </c>
      <c r="L836" s="119">
        <f t="shared" si="294"/>
        <v>0</v>
      </c>
      <c r="M836" s="119">
        <f t="shared" si="294"/>
        <v>0</v>
      </c>
      <c r="N836" s="119">
        <f t="shared" si="294"/>
        <v>0</v>
      </c>
      <c r="O836" s="133">
        <f t="shared" si="289"/>
        <v>0</v>
      </c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  <c r="BR836" s="127"/>
      <c r="BS836" s="127"/>
      <c r="BT836" s="127"/>
      <c r="BU836" s="127"/>
      <c r="BV836" s="127"/>
    </row>
    <row r="837" spans="1:74" s="192" customFormat="1" ht="25.5" x14ac:dyDescent="0.2">
      <c r="A837" s="208" t="s">
        <v>2494</v>
      </c>
      <c r="B837" s="209" t="s">
        <v>2493</v>
      </c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33">
        <f t="shared" si="289"/>
        <v>0</v>
      </c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  <c r="BE837" s="191"/>
      <c r="BF837" s="191"/>
      <c r="BG837" s="191"/>
      <c r="BH837" s="191"/>
      <c r="BI837" s="191"/>
      <c r="BJ837" s="191"/>
      <c r="BK837" s="191"/>
      <c r="BL837" s="191"/>
      <c r="BM837" s="191"/>
      <c r="BN837" s="191"/>
      <c r="BO837" s="191"/>
      <c r="BP837" s="191"/>
      <c r="BQ837" s="191"/>
      <c r="BR837" s="191"/>
      <c r="BS837" s="191"/>
      <c r="BT837" s="191"/>
      <c r="BU837" s="191"/>
      <c r="BV837" s="191"/>
    </row>
    <row r="838" spans="1:74" s="128" customFormat="1" ht="25.5" x14ac:dyDescent="0.2">
      <c r="A838" s="210" t="s">
        <v>2495</v>
      </c>
      <c r="B838" s="205" t="s">
        <v>2496</v>
      </c>
      <c r="C838" s="119">
        <f>+C839</f>
        <v>0</v>
      </c>
      <c r="D838" s="119">
        <f t="shared" ref="D838:N838" si="295">+D839</f>
        <v>0</v>
      </c>
      <c r="E838" s="119">
        <f t="shared" si="295"/>
        <v>0</v>
      </c>
      <c r="F838" s="119">
        <f t="shared" si="295"/>
        <v>0</v>
      </c>
      <c r="G838" s="119">
        <f t="shared" si="295"/>
        <v>0</v>
      </c>
      <c r="H838" s="119">
        <f t="shared" si="295"/>
        <v>0</v>
      </c>
      <c r="I838" s="119">
        <f t="shared" si="295"/>
        <v>0</v>
      </c>
      <c r="J838" s="119">
        <f t="shared" si="295"/>
        <v>0</v>
      </c>
      <c r="K838" s="119">
        <f t="shared" si="295"/>
        <v>0</v>
      </c>
      <c r="L838" s="119">
        <f t="shared" si="295"/>
        <v>0</v>
      </c>
      <c r="M838" s="119">
        <f t="shared" si="295"/>
        <v>0</v>
      </c>
      <c r="N838" s="119">
        <f t="shared" si="295"/>
        <v>0</v>
      </c>
      <c r="O838" s="133">
        <f t="shared" si="289"/>
        <v>0</v>
      </c>
      <c r="P838" s="127"/>
      <c r="Q838" s="127"/>
      <c r="R838" s="127"/>
      <c r="S838" s="127"/>
      <c r="T838" s="127"/>
      <c r="U838" s="127"/>
      <c r="V838" s="127"/>
      <c r="W838" s="127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  <c r="BR838" s="127"/>
      <c r="BS838" s="127"/>
      <c r="BT838" s="127"/>
      <c r="BU838" s="127"/>
      <c r="BV838" s="127"/>
    </row>
    <row r="839" spans="1:74" s="192" customFormat="1" ht="25.5" x14ac:dyDescent="0.2">
      <c r="A839" s="208" t="s">
        <v>2497</v>
      </c>
      <c r="B839" s="209" t="s">
        <v>2496</v>
      </c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33">
        <f t="shared" si="289"/>
        <v>0</v>
      </c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  <c r="BE839" s="191"/>
      <c r="BF839" s="191"/>
      <c r="BG839" s="191"/>
      <c r="BH839" s="191"/>
      <c r="BI839" s="191"/>
      <c r="BJ839" s="191"/>
      <c r="BK839" s="191"/>
      <c r="BL839" s="191"/>
      <c r="BM839" s="191"/>
      <c r="BN839" s="191"/>
      <c r="BO839" s="191"/>
      <c r="BP839" s="191"/>
      <c r="BQ839" s="191"/>
      <c r="BR839" s="191"/>
      <c r="BS839" s="191"/>
      <c r="BT839" s="191"/>
      <c r="BU839" s="191"/>
      <c r="BV839" s="191"/>
    </row>
    <row r="840" spans="1:74" s="128" customFormat="1" ht="25.5" x14ac:dyDescent="0.2">
      <c r="A840" s="210" t="s">
        <v>2353</v>
      </c>
      <c r="B840" s="205" t="s">
        <v>2354</v>
      </c>
      <c r="C840" s="119">
        <f>+C841</f>
        <v>0</v>
      </c>
      <c r="D840" s="119">
        <f t="shared" ref="D840:N840" si="296">+D841</f>
        <v>0</v>
      </c>
      <c r="E840" s="119">
        <f t="shared" si="296"/>
        <v>0</v>
      </c>
      <c r="F840" s="119">
        <f t="shared" si="296"/>
        <v>0</v>
      </c>
      <c r="G840" s="119">
        <f t="shared" si="296"/>
        <v>0</v>
      </c>
      <c r="H840" s="119">
        <f t="shared" si="296"/>
        <v>0</v>
      </c>
      <c r="I840" s="119">
        <f t="shared" si="296"/>
        <v>2595349</v>
      </c>
      <c r="J840" s="119">
        <f t="shared" si="296"/>
        <v>0</v>
      </c>
      <c r="K840" s="119">
        <f t="shared" si="296"/>
        <v>0</v>
      </c>
      <c r="L840" s="119">
        <f t="shared" si="296"/>
        <v>0</v>
      </c>
      <c r="M840" s="119">
        <f t="shared" si="296"/>
        <v>0</v>
      </c>
      <c r="N840" s="119">
        <f t="shared" si="296"/>
        <v>0</v>
      </c>
      <c r="O840" s="133">
        <f t="shared" si="289"/>
        <v>2595349</v>
      </c>
      <c r="P840" s="127"/>
      <c r="Q840" s="127"/>
      <c r="R840" s="127"/>
      <c r="S840" s="127"/>
      <c r="T840" s="127"/>
      <c r="U840" s="127"/>
      <c r="V840" s="127"/>
      <c r="W840" s="127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  <c r="BR840" s="127"/>
      <c r="BS840" s="127"/>
      <c r="BT840" s="127"/>
      <c r="BU840" s="127"/>
      <c r="BV840" s="127"/>
    </row>
    <row r="841" spans="1:74" s="192" customFormat="1" ht="25.5" x14ac:dyDescent="0.2">
      <c r="A841" s="208" t="s">
        <v>2355</v>
      </c>
      <c r="B841" s="209" t="s">
        <v>2354</v>
      </c>
      <c r="C841" s="120"/>
      <c r="D841" s="120"/>
      <c r="E841" s="120"/>
      <c r="F841" s="120"/>
      <c r="G841" s="120"/>
      <c r="H841" s="120"/>
      <c r="I841" s="120">
        <v>2595349</v>
      </c>
      <c r="J841" s="120"/>
      <c r="K841" s="120"/>
      <c r="L841" s="120"/>
      <c r="M841" s="120"/>
      <c r="N841" s="120"/>
      <c r="O841" s="133">
        <f t="shared" si="289"/>
        <v>2595349</v>
      </c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1"/>
      <c r="BJ841" s="191"/>
      <c r="BK841" s="191"/>
      <c r="BL841" s="191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1"/>
    </row>
    <row r="842" spans="1:74" s="128" customFormat="1" ht="25.5" x14ac:dyDescent="0.2">
      <c r="A842" s="210" t="s">
        <v>2356</v>
      </c>
      <c r="B842" s="205" t="s">
        <v>2357</v>
      </c>
      <c r="C842" s="119">
        <f>+C843</f>
        <v>0</v>
      </c>
      <c r="D842" s="119">
        <f t="shared" ref="D842:N842" si="297">+D843</f>
        <v>0</v>
      </c>
      <c r="E842" s="119">
        <f t="shared" si="297"/>
        <v>0</v>
      </c>
      <c r="F842" s="119">
        <f t="shared" si="297"/>
        <v>0</v>
      </c>
      <c r="G842" s="119">
        <f t="shared" si="297"/>
        <v>0</v>
      </c>
      <c r="H842" s="119">
        <f t="shared" si="297"/>
        <v>0</v>
      </c>
      <c r="I842" s="119">
        <f t="shared" si="297"/>
        <v>23827486</v>
      </c>
      <c r="J842" s="119">
        <f t="shared" si="297"/>
        <v>0</v>
      </c>
      <c r="K842" s="119">
        <f t="shared" si="297"/>
        <v>0</v>
      </c>
      <c r="L842" s="119">
        <f t="shared" si="297"/>
        <v>0</v>
      </c>
      <c r="M842" s="119">
        <f t="shared" si="297"/>
        <v>0</v>
      </c>
      <c r="N842" s="119">
        <f t="shared" si="297"/>
        <v>0</v>
      </c>
      <c r="O842" s="133">
        <f t="shared" si="289"/>
        <v>23827486</v>
      </c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  <c r="BR842" s="127"/>
      <c r="BS842" s="127"/>
      <c r="BT842" s="127"/>
      <c r="BU842" s="127"/>
      <c r="BV842" s="127"/>
    </row>
    <row r="843" spans="1:74" s="192" customFormat="1" ht="25.5" x14ac:dyDescent="0.2">
      <c r="A843" s="208" t="s">
        <v>2358</v>
      </c>
      <c r="B843" s="209" t="s">
        <v>2359</v>
      </c>
      <c r="C843" s="120"/>
      <c r="D843" s="120"/>
      <c r="E843" s="120"/>
      <c r="F843" s="120"/>
      <c r="G843" s="120"/>
      <c r="H843" s="120"/>
      <c r="I843" s="120">
        <v>23827486</v>
      </c>
      <c r="J843" s="120"/>
      <c r="K843" s="120"/>
      <c r="L843" s="120"/>
      <c r="M843" s="120"/>
      <c r="N843" s="120"/>
      <c r="O843" s="133">
        <f t="shared" si="289"/>
        <v>23827486</v>
      </c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  <c r="BE843" s="191"/>
      <c r="BF843" s="191"/>
      <c r="BG843" s="191"/>
      <c r="BH843" s="191"/>
      <c r="BI843" s="191"/>
      <c r="BJ843" s="191"/>
      <c r="BK843" s="191"/>
      <c r="BL843" s="191"/>
      <c r="BM843" s="191"/>
      <c r="BN843" s="191"/>
      <c r="BO843" s="191"/>
      <c r="BP843" s="191"/>
      <c r="BQ843" s="191"/>
      <c r="BR843" s="191"/>
      <c r="BS843" s="191"/>
      <c r="BT843" s="191"/>
      <c r="BU843" s="191"/>
      <c r="BV843" s="191"/>
    </row>
    <row r="844" spans="1:74" s="128" customFormat="1" ht="25.5" x14ac:dyDescent="0.2">
      <c r="A844" s="210" t="s">
        <v>2360</v>
      </c>
      <c r="B844" s="205" t="s">
        <v>2361</v>
      </c>
      <c r="C844" s="119">
        <f>+C845</f>
        <v>0</v>
      </c>
      <c r="D844" s="119">
        <f t="shared" ref="D844:N844" si="298">+D845</f>
        <v>0</v>
      </c>
      <c r="E844" s="119">
        <f t="shared" si="298"/>
        <v>0</v>
      </c>
      <c r="F844" s="119">
        <f t="shared" si="298"/>
        <v>0</v>
      </c>
      <c r="G844" s="119">
        <f t="shared" si="298"/>
        <v>0</v>
      </c>
      <c r="H844" s="119">
        <f t="shared" si="298"/>
        <v>0</v>
      </c>
      <c r="I844" s="119">
        <f t="shared" si="298"/>
        <v>6371508</v>
      </c>
      <c r="J844" s="119">
        <f t="shared" si="298"/>
        <v>0</v>
      </c>
      <c r="K844" s="119">
        <f t="shared" si="298"/>
        <v>0</v>
      </c>
      <c r="L844" s="119">
        <f t="shared" si="298"/>
        <v>0</v>
      </c>
      <c r="M844" s="119">
        <f t="shared" si="298"/>
        <v>0</v>
      </c>
      <c r="N844" s="119">
        <f t="shared" si="298"/>
        <v>0</v>
      </c>
      <c r="O844" s="133">
        <f t="shared" si="289"/>
        <v>6371508</v>
      </c>
      <c r="P844" s="127"/>
      <c r="Q844" s="127"/>
      <c r="R844" s="127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  <c r="BR844" s="127"/>
      <c r="BS844" s="127"/>
      <c r="BT844" s="127"/>
      <c r="BU844" s="127"/>
      <c r="BV844" s="127"/>
    </row>
    <row r="845" spans="1:74" s="192" customFormat="1" ht="25.5" x14ac:dyDescent="0.2">
      <c r="A845" s="208" t="s">
        <v>2362</v>
      </c>
      <c r="B845" s="209" t="s">
        <v>2361</v>
      </c>
      <c r="C845" s="120"/>
      <c r="D845" s="120"/>
      <c r="E845" s="120"/>
      <c r="F845" s="120"/>
      <c r="G845" s="120"/>
      <c r="H845" s="120"/>
      <c r="I845" s="120">
        <v>6371508</v>
      </c>
      <c r="J845" s="120"/>
      <c r="K845" s="120"/>
      <c r="L845" s="120"/>
      <c r="M845" s="120"/>
      <c r="N845" s="120"/>
      <c r="O845" s="133">
        <f t="shared" si="289"/>
        <v>6371508</v>
      </c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  <c r="BE845" s="191"/>
      <c r="BF845" s="191"/>
      <c r="BG845" s="191"/>
      <c r="BH845" s="191"/>
      <c r="BI845" s="191"/>
      <c r="BJ845" s="191"/>
      <c r="BK845" s="191"/>
      <c r="BL845" s="191"/>
      <c r="BM845" s="191"/>
      <c r="BN845" s="191"/>
      <c r="BO845" s="191"/>
      <c r="BP845" s="191"/>
      <c r="BQ845" s="191"/>
      <c r="BR845" s="191"/>
      <c r="BS845" s="191"/>
      <c r="BT845" s="191"/>
      <c r="BU845" s="191"/>
      <c r="BV845" s="191"/>
    </row>
    <row r="846" spans="1:74" s="128" customFormat="1" ht="25.5" x14ac:dyDescent="0.2">
      <c r="A846" s="210" t="s">
        <v>2363</v>
      </c>
      <c r="B846" s="205" t="s">
        <v>2364</v>
      </c>
      <c r="C846" s="119">
        <f>+C847</f>
        <v>0</v>
      </c>
      <c r="D846" s="119">
        <f t="shared" ref="D846:N846" si="299">+D847</f>
        <v>0</v>
      </c>
      <c r="E846" s="119">
        <f t="shared" si="299"/>
        <v>0</v>
      </c>
      <c r="F846" s="119">
        <f t="shared" si="299"/>
        <v>0</v>
      </c>
      <c r="G846" s="119">
        <f t="shared" si="299"/>
        <v>0</v>
      </c>
      <c r="H846" s="119">
        <f t="shared" si="299"/>
        <v>0</v>
      </c>
      <c r="I846" s="119">
        <f t="shared" si="299"/>
        <v>28941285</v>
      </c>
      <c r="J846" s="119">
        <f t="shared" si="299"/>
        <v>0</v>
      </c>
      <c r="K846" s="119">
        <f t="shared" si="299"/>
        <v>0</v>
      </c>
      <c r="L846" s="119">
        <f t="shared" si="299"/>
        <v>0</v>
      </c>
      <c r="M846" s="119">
        <f t="shared" si="299"/>
        <v>0</v>
      </c>
      <c r="N846" s="119">
        <f t="shared" si="299"/>
        <v>0</v>
      </c>
      <c r="O846" s="133">
        <f t="shared" si="289"/>
        <v>28941285</v>
      </c>
      <c r="P846" s="127"/>
      <c r="Q846" s="127"/>
      <c r="R846" s="127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  <c r="BR846" s="127"/>
      <c r="BS846" s="127"/>
      <c r="BT846" s="127"/>
      <c r="BU846" s="127"/>
      <c r="BV846" s="127"/>
    </row>
    <row r="847" spans="1:74" s="192" customFormat="1" ht="25.5" x14ac:dyDescent="0.2">
      <c r="A847" s="208" t="s">
        <v>2365</v>
      </c>
      <c r="B847" s="209" t="s">
        <v>2364</v>
      </c>
      <c r="C847" s="120"/>
      <c r="D847" s="120"/>
      <c r="E847" s="120"/>
      <c r="F847" s="120"/>
      <c r="G847" s="120"/>
      <c r="H847" s="120"/>
      <c r="I847" s="120">
        <v>28941285</v>
      </c>
      <c r="J847" s="120"/>
      <c r="K847" s="120"/>
      <c r="L847" s="120"/>
      <c r="M847" s="120"/>
      <c r="N847" s="120"/>
      <c r="O847" s="133">
        <f t="shared" si="289"/>
        <v>28941285</v>
      </c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  <c r="BE847" s="191"/>
      <c r="BF847" s="191"/>
      <c r="BG847" s="191"/>
      <c r="BH847" s="191"/>
      <c r="BI847" s="191"/>
      <c r="BJ847" s="191"/>
      <c r="BK847" s="191"/>
      <c r="BL847" s="191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1"/>
    </row>
    <row r="848" spans="1:74" s="128" customFormat="1" ht="25.5" x14ac:dyDescent="0.2">
      <c r="A848" s="210" t="s">
        <v>2366</v>
      </c>
      <c r="B848" s="205" t="s">
        <v>2367</v>
      </c>
      <c r="C848" s="119">
        <f>+C849</f>
        <v>0</v>
      </c>
      <c r="D848" s="119">
        <f t="shared" ref="D848:N848" si="300">+D849</f>
        <v>0</v>
      </c>
      <c r="E848" s="119">
        <f t="shared" si="300"/>
        <v>0</v>
      </c>
      <c r="F848" s="119">
        <f t="shared" si="300"/>
        <v>0</v>
      </c>
      <c r="G848" s="119">
        <f t="shared" si="300"/>
        <v>0</v>
      </c>
      <c r="H848" s="119">
        <f t="shared" si="300"/>
        <v>0</v>
      </c>
      <c r="I848" s="119">
        <f t="shared" si="300"/>
        <v>43908125</v>
      </c>
      <c r="J848" s="119">
        <f t="shared" si="300"/>
        <v>0</v>
      </c>
      <c r="K848" s="119">
        <f t="shared" si="300"/>
        <v>0</v>
      </c>
      <c r="L848" s="119">
        <f t="shared" si="300"/>
        <v>0</v>
      </c>
      <c r="M848" s="119">
        <f t="shared" si="300"/>
        <v>0</v>
      </c>
      <c r="N848" s="119">
        <f t="shared" si="300"/>
        <v>0</v>
      </c>
      <c r="O848" s="133">
        <f t="shared" si="289"/>
        <v>43908125</v>
      </c>
      <c r="P848" s="127"/>
      <c r="Q848" s="127"/>
      <c r="R848" s="127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  <c r="BR848" s="127"/>
      <c r="BS848" s="127"/>
      <c r="BT848" s="127"/>
      <c r="BU848" s="127"/>
      <c r="BV848" s="127"/>
    </row>
    <row r="849" spans="1:74" s="192" customFormat="1" ht="25.5" x14ac:dyDescent="0.2">
      <c r="A849" s="208" t="s">
        <v>2368</v>
      </c>
      <c r="B849" s="209" t="s">
        <v>2367</v>
      </c>
      <c r="C849" s="120"/>
      <c r="D849" s="120"/>
      <c r="E849" s="120"/>
      <c r="F849" s="120"/>
      <c r="G849" s="120"/>
      <c r="H849" s="120"/>
      <c r="I849" s="120">
        <v>43908125</v>
      </c>
      <c r="J849" s="120"/>
      <c r="K849" s="120"/>
      <c r="L849" s="120"/>
      <c r="M849" s="120"/>
      <c r="N849" s="120"/>
      <c r="O849" s="133">
        <f t="shared" si="289"/>
        <v>43908125</v>
      </c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  <c r="BE849" s="191"/>
      <c r="BF849" s="191"/>
      <c r="BG849" s="191"/>
      <c r="BH849" s="191"/>
      <c r="BI849" s="191"/>
      <c r="BJ849" s="191"/>
      <c r="BK849" s="191"/>
      <c r="BL849" s="191"/>
      <c r="BM849" s="191"/>
      <c r="BN849" s="191"/>
      <c r="BO849" s="191"/>
      <c r="BP849" s="191"/>
      <c r="BQ849" s="191"/>
      <c r="BR849" s="191"/>
      <c r="BS849" s="191"/>
      <c r="BT849" s="191"/>
      <c r="BU849" s="191"/>
      <c r="BV849" s="191"/>
    </row>
    <row r="850" spans="1:74" s="128" customFormat="1" ht="25.5" x14ac:dyDescent="0.2">
      <c r="A850" s="210" t="s">
        <v>2369</v>
      </c>
      <c r="B850" s="205" t="s">
        <v>2370</v>
      </c>
      <c r="C850" s="119">
        <f>+C851</f>
        <v>0</v>
      </c>
      <c r="D850" s="119">
        <f t="shared" ref="D850:N850" si="301">+D851</f>
        <v>0</v>
      </c>
      <c r="E850" s="119">
        <f t="shared" si="301"/>
        <v>0</v>
      </c>
      <c r="F850" s="119">
        <f t="shared" si="301"/>
        <v>0</v>
      </c>
      <c r="G850" s="119">
        <f t="shared" si="301"/>
        <v>0</v>
      </c>
      <c r="H850" s="119">
        <f t="shared" si="301"/>
        <v>0</v>
      </c>
      <c r="I850" s="119">
        <f t="shared" si="301"/>
        <v>11241741.6</v>
      </c>
      <c r="J850" s="119">
        <f t="shared" si="301"/>
        <v>0</v>
      </c>
      <c r="K850" s="119">
        <f t="shared" si="301"/>
        <v>0</v>
      </c>
      <c r="L850" s="119">
        <f t="shared" si="301"/>
        <v>0</v>
      </c>
      <c r="M850" s="119">
        <f t="shared" si="301"/>
        <v>0</v>
      </c>
      <c r="N850" s="119">
        <f t="shared" si="301"/>
        <v>0</v>
      </c>
      <c r="O850" s="133">
        <f t="shared" si="289"/>
        <v>11241741.6</v>
      </c>
      <c r="P850" s="127"/>
      <c r="Q850" s="127"/>
      <c r="R850" s="127"/>
      <c r="S850" s="127"/>
      <c r="T850" s="127"/>
      <c r="U850" s="127"/>
      <c r="V850" s="127"/>
      <c r="W850" s="127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  <c r="BR850" s="127"/>
      <c r="BS850" s="127"/>
      <c r="BT850" s="127"/>
      <c r="BU850" s="127"/>
      <c r="BV850" s="127"/>
    </row>
    <row r="851" spans="1:74" s="192" customFormat="1" ht="25.5" x14ac:dyDescent="0.2">
      <c r="A851" s="208" t="s">
        <v>2371</v>
      </c>
      <c r="B851" s="209" t="s">
        <v>2370</v>
      </c>
      <c r="C851" s="120"/>
      <c r="D851" s="120"/>
      <c r="E851" s="120"/>
      <c r="F851" s="120"/>
      <c r="G851" s="120"/>
      <c r="H851" s="120"/>
      <c r="I851" s="120">
        <v>11241741.6</v>
      </c>
      <c r="J851" s="120"/>
      <c r="K851" s="120"/>
      <c r="L851" s="120"/>
      <c r="M851" s="120"/>
      <c r="N851" s="120"/>
      <c r="O851" s="133">
        <f t="shared" si="289"/>
        <v>11241741.6</v>
      </c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  <c r="BE851" s="191"/>
      <c r="BF851" s="191"/>
      <c r="BG851" s="191"/>
      <c r="BH851" s="191"/>
      <c r="BI851" s="191"/>
      <c r="BJ851" s="191"/>
      <c r="BK851" s="191"/>
      <c r="BL851" s="191"/>
      <c r="BM851" s="191"/>
      <c r="BN851" s="191"/>
      <c r="BO851" s="191"/>
      <c r="BP851" s="191"/>
      <c r="BQ851" s="191"/>
      <c r="BR851" s="191"/>
      <c r="BS851" s="191"/>
      <c r="BT851" s="191"/>
      <c r="BU851" s="191"/>
      <c r="BV851" s="191"/>
    </row>
    <row r="852" spans="1:74" s="128" customFormat="1" ht="25.5" x14ac:dyDescent="0.2">
      <c r="A852" s="210" t="s">
        <v>2372</v>
      </c>
      <c r="B852" s="205" t="s">
        <v>2373</v>
      </c>
      <c r="C852" s="119">
        <f>+C853</f>
        <v>0</v>
      </c>
      <c r="D852" s="119">
        <f t="shared" ref="D852:N852" si="302">+D853</f>
        <v>0</v>
      </c>
      <c r="E852" s="119">
        <f t="shared" si="302"/>
        <v>0</v>
      </c>
      <c r="F852" s="119">
        <f t="shared" si="302"/>
        <v>0</v>
      </c>
      <c r="G852" s="119">
        <f t="shared" si="302"/>
        <v>0</v>
      </c>
      <c r="H852" s="119">
        <f t="shared" si="302"/>
        <v>0</v>
      </c>
      <c r="I852" s="119">
        <f t="shared" si="302"/>
        <v>11725654.029999999</v>
      </c>
      <c r="J852" s="119">
        <f t="shared" si="302"/>
        <v>0</v>
      </c>
      <c r="K852" s="119">
        <f t="shared" si="302"/>
        <v>0</v>
      </c>
      <c r="L852" s="119">
        <f t="shared" si="302"/>
        <v>0</v>
      </c>
      <c r="M852" s="119">
        <f t="shared" si="302"/>
        <v>0</v>
      </c>
      <c r="N852" s="119">
        <f t="shared" si="302"/>
        <v>0</v>
      </c>
      <c r="O852" s="133">
        <f t="shared" si="289"/>
        <v>11725654.029999999</v>
      </c>
      <c r="P852" s="127"/>
      <c r="Q852" s="127"/>
      <c r="R852" s="127"/>
      <c r="S852" s="127"/>
      <c r="T852" s="127"/>
      <c r="U852" s="127"/>
      <c r="V852" s="127"/>
      <c r="W852" s="127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</row>
    <row r="853" spans="1:74" s="192" customFormat="1" ht="25.5" x14ac:dyDescent="0.2">
      <c r="A853" s="208" t="s">
        <v>2374</v>
      </c>
      <c r="B853" s="209" t="s">
        <v>2373</v>
      </c>
      <c r="C853" s="120"/>
      <c r="D853" s="120"/>
      <c r="E853" s="120"/>
      <c r="F853" s="120"/>
      <c r="G853" s="120"/>
      <c r="H853" s="120"/>
      <c r="I853" s="120">
        <v>11725654.029999999</v>
      </c>
      <c r="J853" s="120"/>
      <c r="K853" s="120"/>
      <c r="L853" s="120"/>
      <c r="M853" s="120"/>
      <c r="N853" s="120"/>
      <c r="O853" s="133">
        <f t="shared" si="289"/>
        <v>11725654.029999999</v>
      </c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</row>
    <row r="854" spans="1:74" s="128" customFormat="1" ht="38.25" x14ac:dyDescent="0.2">
      <c r="A854" s="210" t="s">
        <v>2375</v>
      </c>
      <c r="B854" s="205" t="s">
        <v>2376</v>
      </c>
      <c r="C854" s="119">
        <f>+C855</f>
        <v>0</v>
      </c>
      <c r="D854" s="119">
        <f t="shared" ref="D854:N854" si="303">+D855</f>
        <v>0</v>
      </c>
      <c r="E854" s="119">
        <f t="shared" si="303"/>
        <v>0</v>
      </c>
      <c r="F854" s="119">
        <f t="shared" si="303"/>
        <v>0</v>
      </c>
      <c r="G854" s="119">
        <f t="shared" si="303"/>
        <v>0</v>
      </c>
      <c r="H854" s="119">
        <f t="shared" si="303"/>
        <v>0</v>
      </c>
      <c r="I854" s="119">
        <f t="shared" si="303"/>
        <v>35520365</v>
      </c>
      <c r="J854" s="119">
        <f t="shared" si="303"/>
        <v>0</v>
      </c>
      <c r="K854" s="119">
        <f t="shared" si="303"/>
        <v>0</v>
      </c>
      <c r="L854" s="119">
        <f t="shared" si="303"/>
        <v>0</v>
      </c>
      <c r="M854" s="119">
        <f t="shared" si="303"/>
        <v>0</v>
      </c>
      <c r="N854" s="119">
        <f t="shared" si="303"/>
        <v>0</v>
      </c>
      <c r="O854" s="133">
        <f t="shared" si="289"/>
        <v>35520365</v>
      </c>
      <c r="P854" s="127"/>
      <c r="Q854" s="127"/>
      <c r="R854" s="127"/>
      <c r="S854" s="127"/>
      <c r="T854" s="127"/>
      <c r="U854" s="127"/>
      <c r="V854" s="127"/>
      <c r="W854" s="127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  <c r="BR854" s="127"/>
      <c r="BS854" s="127"/>
      <c r="BT854" s="127"/>
      <c r="BU854" s="127"/>
      <c r="BV854" s="127"/>
    </row>
    <row r="855" spans="1:74" s="192" customFormat="1" ht="38.25" x14ac:dyDescent="0.2">
      <c r="A855" s="208" t="s">
        <v>2377</v>
      </c>
      <c r="B855" s="209" t="s">
        <v>2376</v>
      </c>
      <c r="C855" s="120"/>
      <c r="D855" s="120"/>
      <c r="E855" s="120"/>
      <c r="F855" s="120"/>
      <c r="G855" s="120"/>
      <c r="H855" s="120"/>
      <c r="I855" s="120">
        <v>35520365</v>
      </c>
      <c r="J855" s="120"/>
      <c r="K855" s="120"/>
      <c r="L855" s="120"/>
      <c r="M855" s="120"/>
      <c r="N855" s="120"/>
      <c r="O855" s="133">
        <f t="shared" si="289"/>
        <v>35520365</v>
      </c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  <c r="BE855" s="191"/>
      <c r="BF855" s="191"/>
      <c r="BG855" s="191"/>
      <c r="BH855" s="191"/>
      <c r="BI855" s="191"/>
      <c r="BJ855" s="191"/>
      <c r="BK855" s="191"/>
      <c r="BL855" s="191"/>
      <c r="BM855" s="191"/>
      <c r="BN855" s="191"/>
      <c r="BO855" s="191"/>
      <c r="BP855" s="191"/>
      <c r="BQ855" s="191"/>
      <c r="BR855" s="191"/>
      <c r="BS855" s="191"/>
      <c r="BT855" s="191"/>
      <c r="BU855" s="191"/>
      <c r="BV855" s="191"/>
    </row>
    <row r="856" spans="1:74" s="128" customFormat="1" ht="25.5" x14ac:dyDescent="0.2">
      <c r="A856" s="210" t="s">
        <v>2378</v>
      </c>
      <c r="B856" s="205" t="s">
        <v>2379</v>
      </c>
      <c r="C856" s="119">
        <f>+C857</f>
        <v>0</v>
      </c>
      <c r="D856" s="119">
        <f t="shared" ref="D856:N856" si="304">+D857</f>
        <v>0</v>
      </c>
      <c r="E856" s="119">
        <f t="shared" si="304"/>
        <v>0</v>
      </c>
      <c r="F856" s="119">
        <f t="shared" si="304"/>
        <v>0</v>
      </c>
      <c r="G856" s="119">
        <f t="shared" si="304"/>
        <v>0</v>
      </c>
      <c r="H856" s="119">
        <f t="shared" si="304"/>
        <v>0</v>
      </c>
      <c r="I856" s="119">
        <f t="shared" si="304"/>
        <v>15293260</v>
      </c>
      <c r="J856" s="119">
        <f t="shared" si="304"/>
        <v>0</v>
      </c>
      <c r="K856" s="119">
        <f t="shared" si="304"/>
        <v>0</v>
      </c>
      <c r="L856" s="119">
        <f t="shared" si="304"/>
        <v>0</v>
      </c>
      <c r="M856" s="119">
        <f t="shared" si="304"/>
        <v>0</v>
      </c>
      <c r="N856" s="119">
        <f t="shared" si="304"/>
        <v>0</v>
      </c>
      <c r="O856" s="133">
        <f t="shared" si="289"/>
        <v>15293260</v>
      </c>
      <c r="P856" s="127"/>
      <c r="Q856" s="127"/>
      <c r="R856" s="127"/>
      <c r="S856" s="127"/>
      <c r="T856" s="127"/>
      <c r="U856" s="127"/>
      <c r="V856" s="127"/>
      <c r="W856" s="127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  <c r="BS856" s="127"/>
      <c r="BT856" s="127"/>
      <c r="BU856" s="127"/>
      <c r="BV856" s="127"/>
    </row>
    <row r="857" spans="1:74" s="192" customFormat="1" ht="25.5" x14ac:dyDescent="0.2">
      <c r="A857" s="208" t="s">
        <v>2380</v>
      </c>
      <c r="B857" s="209" t="s">
        <v>2379</v>
      </c>
      <c r="C857" s="120"/>
      <c r="D857" s="120"/>
      <c r="E857" s="120"/>
      <c r="F857" s="120"/>
      <c r="G857" s="120"/>
      <c r="H857" s="120"/>
      <c r="I857" s="120">
        <v>15293260</v>
      </c>
      <c r="J857" s="120"/>
      <c r="K857" s="120"/>
      <c r="L857" s="120"/>
      <c r="M857" s="120"/>
      <c r="N857" s="120"/>
      <c r="O857" s="133">
        <f t="shared" si="289"/>
        <v>15293260</v>
      </c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  <c r="BE857" s="191"/>
      <c r="BF857" s="191"/>
      <c r="BG857" s="191"/>
      <c r="BH857" s="191"/>
      <c r="BI857" s="191"/>
      <c r="BJ857" s="191"/>
      <c r="BK857" s="191"/>
      <c r="BL857" s="191"/>
      <c r="BM857" s="191"/>
      <c r="BN857" s="191"/>
      <c r="BO857" s="191"/>
      <c r="BP857" s="191"/>
      <c r="BQ857" s="191"/>
      <c r="BR857" s="191"/>
      <c r="BS857" s="191"/>
      <c r="BT857" s="191"/>
      <c r="BU857" s="191"/>
      <c r="BV857" s="191"/>
    </row>
    <row r="858" spans="1:74" s="128" customFormat="1" ht="25.5" x14ac:dyDescent="0.2">
      <c r="A858" s="210" t="s">
        <v>1613</v>
      </c>
      <c r="B858" s="205" t="s">
        <v>1614</v>
      </c>
      <c r="C858" s="119">
        <f t="shared" ref="C858:N858" si="305">+C859</f>
        <v>0</v>
      </c>
      <c r="D858" s="119">
        <f t="shared" si="305"/>
        <v>50038</v>
      </c>
      <c r="E858" s="119">
        <f t="shared" si="305"/>
        <v>0</v>
      </c>
      <c r="F858" s="119">
        <f t="shared" si="305"/>
        <v>0</v>
      </c>
      <c r="G858" s="119">
        <f t="shared" si="305"/>
        <v>0</v>
      </c>
      <c r="H858" s="119">
        <f t="shared" si="305"/>
        <v>0</v>
      </c>
      <c r="I858" s="119">
        <f t="shared" si="305"/>
        <v>0</v>
      </c>
      <c r="J858" s="119">
        <f t="shared" si="305"/>
        <v>0</v>
      </c>
      <c r="K858" s="119">
        <f t="shared" si="305"/>
        <v>0</v>
      </c>
      <c r="L858" s="119">
        <f t="shared" si="305"/>
        <v>0</v>
      </c>
      <c r="M858" s="119">
        <f t="shared" si="305"/>
        <v>0</v>
      </c>
      <c r="N858" s="119">
        <f t="shared" si="305"/>
        <v>0</v>
      </c>
      <c r="O858" s="133">
        <f t="shared" si="289"/>
        <v>50038</v>
      </c>
      <c r="P858" s="127"/>
      <c r="Q858" s="127"/>
      <c r="R858" s="127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  <c r="BR858" s="127"/>
      <c r="BS858" s="127"/>
      <c r="BT858" s="127"/>
      <c r="BU858" s="127"/>
      <c r="BV858" s="127"/>
    </row>
    <row r="859" spans="1:74" s="192" customFormat="1" ht="14.25" x14ac:dyDescent="0.2">
      <c r="A859" s="208" t="s">
        <v>1615</v>
      </c>
      <c r="B859" s="209" t="s">
        <v>1616</v>
      </c>
      <c r="C859" s="120"/>
      <c r="D859" s="46">
        <v>50038</v>
      </c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33">
        <f t="shared" si="289"/>
        <v>50038</v>
      </c>
      <c r="P859" s="191"/>
      <c r="Q859" s="191"/>
      <c r="R859" s="191"/>
      <c r="S859" s="191"/>
      <c r="T859" s="191"/>
      <c r="U859" s="191"/>
      <c r="V859" s="191"/>
      <c r="W859" s="191"/>
      <c r="X859" s="191"/>
      <c r="Y859" s="191"/>
      <c r="Z859" s="191"/>
      <c r="AA859" s="191"/>
      <c r="AB859" s="191"/>
      <c r="AC859" s="191"/>
      <c r="AD859" s="191"/>
      <c r="AE859" s="191"/>
      <c r="AF859" s="191"/>
      <c r="AG859" s="191"/>
      <c r="AH859" s="191"/>
      <c r="AI859" s="191"/>
      <c r="AJ859" s="191"/>
      <c r="AK859" s="191"/>
      <c r="AL859" s="191"/>
      <c r="AM859" s="191"/>
      <c r="AN859" s="191"/>
      <c r="AO859" s="191"/>
      <c r="AP859" s="191"/>
      <c r="AQ859" s="191"/>
      <c r="AR859" s="191"/>
      <c r="AS859" s="191"/>
      <c r="AT859" s="191"/>
      <c r="AU859" s="191"/>
      <c r="AV859" s="191"/>
      <c r="AW859" s="191"/>
      <c r="AX859" s="191"/>
      <c r="AY859" s="191"/>
      <c r="AZ859" s="191"/>
      <c r="BA859" s="191"/>
      <c r="BB859" s="191"/>
      <c r="BC859" s="191"/>
      <c r="BD859" s="191"/>
      <c r="BE859" s="191"/>
      <c r="BF859" s="191"/>
      <c r="BG859" s="191"/>
      <c r="BH859" s="191"/>
      <c r="BI859" s="191"/>
      <c r="BJ859" s="191"/>
      <c r="BK859" s="191"/>
      <c r="BL859" s="191"/>
      <c r="BM859" s="191"/>
      <c r="BN859" s="191"/>
      <c r="BO859" s="191"/>
      <c r="BP859" s="191"/>
      <c r="BQ859" s="191"/>
      <c r="BR859" s="191"/>
      <c r="BS859" s="191"/>
      <c r="BT859" s="191"/>
      <c r="BU859" s="191"/>
      <c r="BV859" s="191"/>
    </row>
    <row r="860" spans="1:74" s="128" customFormat="1" ht="25.5" x14ac:dyDescent="0.2">
      <c r="A860" s="210" t="s">
        <v>2381</v>
      </c>
      <c r="B860" s="205" t="s">
        <v>2382</v>
      </c>
      <c r="C860" s="119">
        <f>+C861</f>
        <v>0</v>
      </c>
      <c r="D860" s="119">
        <f t="shared" ref="D860:N860" si="306">+D861</f>
        <v>0</v>
      </c>
      <c r="E860" s="119">
        <f t="shared" si="306"/>
        <v>0</v>
      </c>
      <c r="F860" s="119">
        <f t="shared" si="306"/>
        <v>0</v>
      </c>
      <c r="G860" s="119">
        <f t="shared" si="306"/>
        <v>0</v>
      </c>
      <c r="H860" s="119">
        <f t="shared" si="306"/>
        <v>0</v>
      </c>
      <c r="I860" s="119">
        <f t="shared" si="306"/>
        <v>10195506</v>
      </c>
      <c r="J860" s="119">
        <f t="shared" si="306"/>
        <v>0</v>
      </c>
      <c r="K860" s="119">
        <f t="shared" si="306"/>
        <v>0</v>
      </c>
      <c r="L860" s="119">
        <f t="shared" si="306"/>
        <v>0</v>
      </c>
      <c r="M860" s="119">
        <f t="shared" si="306"/>
        <v>0</v>
      </c>
      <c r="N860" s="119">
        <f t="shared" si="306"/>
        <v>0</v>
      </c>
      <c r="O860" s="133">
        <f t="shared" si="289"/>
        <v>10195506</v>
      </c>
      <c r="P860" s="127"/>
      <c r="Q860" s="127"/>
      <c r="R860" s="127"/>
      <c r="S860" s="127"/>
      <c r="T860" s="127"/>
      <c r="U860" s="127"/>
      <c r="V860" s="127"/>
      <c r="W860" s="127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</row>
    <row r="861" spans="1:74" s="192" customFormat="1" ht="25.5" x14ac:dyDescent="0.2">
      <c r="A861" s="208" t="s">
        <v>2383</v>
      </c>
      <c r="B861" s="209" t="s">
        <v>2382</v>
      </c>
      <c r="C861" s="120"/>
      <c r="D861" s="120"/>
      <c r="E861" s="120"/>
      <c r="F861" s="120"/>
      <c r="G861" s="120"/>
      <c r="H861" s="120"/>
      <c r="I861" s="120">
        <v>10195506</v>
      </c>
      <c r="J861" s="120"/>
      <c r="K861" s="120"/>
      <c r="L861" s="120"/>
      <c r="M861" s="120"/>
      <c r="N861" s="120"/>
      <c r="O861" s="133">
        <f t="shared" si="289"/>
        <v>10195506</v>
      </c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  <c r="BE861" s="191"/>
      <c r="BF861" s="191"/>
      <c r="BG861" s="191"/>
      <c r="BH861" s="191"/>
      <c r="BI861" s="191"/>
      <c r="BJ861" s="191"/>
      <c r="BK861" s="191"/>
      <c r="BL861" s="191"/>
      <c r="BM861" s="191"/>
      <c r="BN861" s="191"/>
      <c r="BO861" s="191"/>
      <c r="BP861" s="191"/>
      <c r="BQ861" s="191"/>
      <c r="BR861" s="191"/>
      <c r="BS861" s="191"/>
      <c r="BT861" s="191"/>
      <c r="BU861" s="191"/>
      <c r="BV861" s="191"/>
    </row>
    <row r="862" spans="1:74" s="128" customFormat="1" ht="38.25" x14ac:dyDescent="0.2">
      <c r="A862" s="210" t="s">
        <v>2384</v>
      </c>
      <c r="B862" s="205" t="s">
        <v>2385</v>
      </c>
      <c r="C862" s="119">
        <f>+C863</f>
        <v>0</v>
      </c>
      <c r="D862" s="119">
        <f t="shared" ref="D862:N862" si="307">+D863</f>
        <v>0</v>
      </c>
      <c r="E862" s="119">
        <f t="shared" si="307"/>
        <v>0</v>
      </c>
      <c r="F862" s="119">
        <f t="shared" si="307"/>
        <v>0</v>
      </c>
      <c r="G862" s="119">
        <f t="shared" si="307"/>
        <v>0</v>
      </c>
      <c r="H862" s="119">
        <f t="shared" si="307"/>
        <v>0</v>
      </c>
      <c r="I862" s="119">
        <f t="shared" si="307"/>
        <v>969889.72</v>
      </c>
      <c r="J862" s="119">
        <f t="shared" si="307"/>
        <v>0</v>
      </c>
      <c r="K862" s="119">
        <f t="shared" si="307"/>
        <v>0</v>
      </c>
      <c r="L862" s="119">
        <f t="shared" si="307"/>
        <v>0</v>
      </c>
      <c r="M862" s="119">
        <f t="shared" si="307"/>
        <v>0</v>
      </c>
      <c r="N862" s="119">
        <f t="shared" si="307"/>
        <v>0</v>
      </c>
      <c r="O862" s="133">
        <f t="shared" si="289"/>
        <v>969889.72</v>
      </c>
      <c r="P862" s="127"/>
      <c r="Q862" s="127"/>
      <c r="R862" s="127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  <c r="BR862" s="127"/>
      <c r="BS862" s="127"/>
      <c r="BT862" s="127"/>
      <c r="BU862" s="127"/>
      <c r="BV862" s="127"/>
    </row>
    <row r="863" spans="1:74" s="192" customFormat="1" ht="38.25" x14ac:dyDescent="0.2">
      <c r="A863" s="208" t="s">
        <v>2386</v>
      </c>
      <c r="B863" s="209" t="s">
        <v>2385</v>
      </c>
      <c r="C863" s="120"/>
      <c r="D863" s="46"/>
      <c r="E863" s="120"/>
      <c r="F863" s="120"/>
      <c r="G863" s="120"/>
      <c r="H863" s="120"/>
      <c r="I863" s="120">
        <v>969889.72</v>
      </c>
      <c r="J863" s="120"/>
      <c r="K863" s="120"/>
      <c r="L863" s="120"/>
      <c r="M863" s="120"/>
      <c r="N863" s="120"/>
      <c r="O863" s="133">
        <f t="shared" si="289"/>
        <v>969889.72</v>
      </c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  <c r="BE863" s="191"/>
      <c r="BF863" s="191"/>
      <c r="BG863" s="191"/>
      <c r="BH863" s="191"/>
      <c r="BI863" s="191"/>
      <c r="BJ863" s="191"/>
      <c r="BK863" s="191"/>
      <c r="BL863" s="191"/>
      <c r="BM863" s="191"/>
      <c r="BN863" s="191"/>
      <c r="BO863" s="191"/>
      <c r="BP863" s="191"/>
      <c r="BQ863" s="191"/>
      <c r="BR863" s="191"/>
      <c r="BS863" s="191"/>
      <c r="BT863" s="191"/>
      <c r="BU863" s="191"/>
      <c r="BV863" s="191"/>
    </row>
    <row r="864" spans="1:74" s="128" customFormat="1" ht="25.5" x14ac:dyDescent="0.2">
      <c r="A864" s="210" t="s">
        <v>2498</v>
      </c>
      <c r="B864" s="205" t="s">
        <v>2499</v>
      </c>
      <c r="C864" s="119">
        <f>+C865</f>
        <v>0</v>
      </c>
      <c r="D864" s="119">
        <f t="shared" ref="D864:N864" si="308">+D865</f>
        <v>0</v>
      </c>
      <c r="E864" s="119">
        <f t="shared" si="308"/>
        <v>0</v>
      </c>
      <c r="F864" s="119">
        <f t="shared" si="308"/>
        <v>0</v>
      </c>
      <c r="G864" s="119">
        <f t="shared" si="308"/>
        <v>0</v>
      </c>
      <c r="H864" s="119">
        <f t="shared" si="308"/>
        <v>0</v>
      </c>
      <c r="I864" s="119">
        <f t="shared" si="308"/>
        <v>0</v>
      </c>
      <c r="J864" s="119">
        <f t="shared" si="308"/>
        <v>0</v>
      </c>
      <c r="K864" s="119">
        <f t="shared" si="308"/>
        <v>0</v>
      </c>
      <c r="L864" s="119">
        <f t="shared" si="308"/>
        <v>0</v>
      </c>
      <c r="M864" s="119">
        <f t="shared" si="308"/>
        <v>0</v>
      </c>
      <c r="N864" s="119">
        <f t="shared" si="308"/>
        <v>0</v>
      </c>
      <c r="O864" s="133">
        <f t="shared" si="289"/>
        <v>0</v>
      </c>
      <c r="P864" s="127"/>
      <c r="Q864" s="127"/>
      <c r="R864" s="127"/>
      <c r="S864" s="127"/>
      <c r="T864" s="127"/>
      <c r="U864" s="127"/>
      <c r="V864" s="127"/>
      <c r="W864" s="127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  <c r="BR864" s="127"/>
      <c r="BS864" s="127"/>
      <c r="BT864" s="127"/>
      <c r="BU864" s="127"/>
      <c r="BV864" s="127"/>
    </row>
    <row r="865" spans="1:74" s="192" customFormat="1" ht="25.5" x14ac:dyDescent="0.2">
      <c r="A865" s="208" t="s">
        <v>2500</v>
      </c>
      <c r="B865" s="209" t="s">
        <v>2499</v>
      </c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33">
        <f t="shared" si="289"/>
        <v>0</v>
      </c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1"/>
      <c r="BN865" s="191"/>
      <c r="BO865" s="191"/>
      <c r="BP865" s="191"/>
      <c r="BQ865" s="191"/>
      <c r="BR865" s="191"/>
      <c r="BS865" s="191"/>
      <c r="BT865" s="191"/>
      <c r="BU865" s="191"/>
      <c r="BV865" s="191"/>
    </row>
    <row r="866" spans="1:74" s="128" customFormat="1" ht="38.25" x14ac:dyDescent="0.2">
      <c r="A866" s="210" t="s">
        <v>2501</v>
      </c>
      <c r="B866" s="205" t="s">
        <v>2502</v>
      </c>
      <c r="C866" s="119">
        <f>+C867</f>
        <v>0</v>
      </c>
      <c r="D866" s="119">
        <f t="shared" ref="D866:N866" si="309">+D867</f>
        <v>0</v>
      </c>
      <c r="E866" s="119">
        <f t="shared" si="309"/>
        <v>0</v>
      </c>
      <c r="F866" s="119">
        <f t="shared" si="309"/>
        <v>0</v>
      </c>
      <c r="G866" s="119">
        <f t="shared" si="309"/>
        <v>0</v>
      </c>
      <c r="H866" s="119">
        <f t="shared" si="309"/>
        <v>0</v>
      </c>
      <c r="I866" s="119">
        <f t="shared" si="309"/>
        <v>0</v>
      </c>
      <c r="J866" s="119">
        <f t="shared" si="309"/>
        <v>0</v>
      </c>
      <c r="K866" s="119">
        <f t="shared" si="309"/>
        <v>0</v>
      </c>
      <c r="L866" s="119">
        <f t="shared" si="309"/>
        <v>0</v>
      </c>
      <c r="M866" s="119">
        <f t="shared" si="309"/>
        <v>0</v>
      </c>
      <c r="N866" s="119">
        <f t="shared" si="309"/>
        <v>0</v>
      </c>
      <c r="O866" s="133">
        <f t="shared" si="289"/>
        <v>0</v>
      </c>
      <c r="P866" s="127"/>
      <c r="Q866" s="127"/>
      <c r="R866" s="127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  <c r="BR866" s="127"/>
      <c r="BS866" s="127"/>
      <c r="BT866" s="127"/>
      <c r="BU866" s="127"/>
      <c r="BV866" s="127"/>
    </row>
    <row r="867" spans="1:74" s="192" customFormat="1" ht="38.25" x14ac:dyDescent="0.2">
      <c r="A867" s="208" t="s">
        <v>2503</v>
      </c>
      <c r="B867" s="209" t="s">
        <v>2502</v>
      </c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33">
        <f t="shared" si="289"/>
        <v>0</v>
      </c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1"/>
      <c r="BN867" s="191"/>
      <c r="BO867" s="191"/>
      <c r="BP867" s="191"/>
      <c r="BQ867" s="191"/>
      <c r="BR867" s="191"/>
      <c r="BS867" s="191"/>
      <c r="BT867" s="191"/>
      <c r="BU867" s="191"/>
      <c r="BV867" s="191"/>
    </row>
    <row r="868" spans="1:74" s="128" customFormat="1" ht="25.5" x14ac:dyDescent="0.2">
      <c r="A868" s="210" t="s">
        <v>2504</v>
      </c>
      <c r="B868" s="205" t="s">
        <v>2505</v>
      </c>
      <c r="C868" s="119">
        <f>+C869</f>
        <v>0</v>
      </c>
      <c r="D868" s="119">
        <f t="shared" ref="D868:N868" si="310">+D869</f>
        <v>0</v>
      </c>
      <c r="E868" s="119">
        <f t="shared" si="310"/>
        <v>0</v>
      </c>
      <c r="F868" s="119">
        <f t="shared" si="310"/>
        <v>0</v>
      </c>
      <c r="G868" s="119">
        <f t="shared" si="310"/>
        <v>0</v>
      </c>
      <c r="H868" s="119">
        <f t="shared" si="310"/>
        <v>0</v>
      </c>
      <c r="I868" s="119">
        <f t="shared" si="310"/>
        <v>0</v>
      </c>
      <c r="J868" s="119">
        <f t="shared" si="310"/>
        <v>0</v>
      </c>
      <c r="K868" s="119">
        <f t="shared" si="310"/>
        <v>0</v>
      </c>
      <c r="L868" s="119">
        <f t="shared" si="310"/>
        <v>0</v>
      </c>
      <c r="M868" s="119">
        <f t="shared" si="310"/>
        <v>0</v>
      </c>
      <c r="N868" s="119">
        <f t="shared" si="310"/>
        <v>0</v>
      </c>
      <c r="O868" s="133">
        <f t="shared" si="289"/>
        <v>0</v>
      </c>
      <c r="P868" s="127"/>
      <c r="Q868" s="127"/>
      <c r="R868" s="127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</row>
    <row r="869" spans="1:74" s="192" customFormat="1" ht="25.5" x14ac:dyDescent="0.2">
      <c r="A869" s="208" t="s">
        <v>2506</v>
      </c>
      <c r="B869" s="209" t="s">
        <v>2505</v>
      </c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33">
        <f t="shared" si="289"/>
        <v>0</v>
      </c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1"/>
      <c r="BT869" s="191"/>
      <c r="BU869" s="191"/>
      <c r="BV869" s="191"/>
    </row>
    <row r="870" spans="1:74" s="128" customFormat="1" ht="25.5" x14ac:dyDescent="0.2">
      <c r="A870" s="210" t="s">
        <v>2507</v>
      </c>
      <c r="B870" s="205" t="s">
        <v>2508</v>
      </c>
      <c r="C870" s="119">
        <f>+C871</f>
        <v>0</v>
      </c>
      <c r="D870" s="119">
        <f t="shared" ref="D870:N870" si="311">+D871</f>
        <v>0</v>
      </c>
      <c r="E870" s="119">
        <f t="shared" si="311"/>
        <v>0</v>
      </c>
      <c r="F870" s="119">
        <f t="shared" si="311"/>
        <v>0</v>
      </c>
      <c r="G870" s="119">
        <f t="shared" si="311"/>
        <v>0</v>
      </c>
      <c r="H870" s="119">
        <f t="shared" si="311"/>
        <v>0</v>
      </c>
      <c r="I870" s="119">
        <f t="shared" si="311"/>
        <v>0</v>
      </c>
      <c r="J870" s="119">
        <f t="shared" si="311"/>
        <v>0</v>
      </c>
      <c r="K870" s="119">
        <f t="shared" si="311"/>
        <v>0</v>
      </c>
      <c r="L870" s="119">
        <f t="shared" si="311"/>
        <v>0</v>
      </c>
      <c r="M870" s="119">
        <f t="shared" si="311"/>
        <v>0</v>
      </c>
      <c r="N870" s="119">
        <f t="shared" si="311"/>
        <v>0</v>
      </c>
      <c r="O870" s="133">
        <f t="shared" si="289"/>
        <v>0</v>
      </c>
      <c r="P870" s="127"/>
      <c r="Q870" s="127"/>
      <c r="R870" s="127"/>
      <c r="S870" s="127"/>
      <c r="T870" s="127"/>
      <c r="U870" s="127"/>
      <c r="V870" s="127"/>
      <c r="W870" s="127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</row>
    <row r="871" spans="1:74" s="192" customFormat="1" ht="25.5" x14ac:dyDescent="0.2">
      <c r="A871" s="208" t="s">
        <v>2509</v>
      </c>
      <c r="B871" s="209" t="s">
        <v>2508</v>
      </c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33">
        <f t="shared" si="289"/>
        <v>0</v>
      </c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1"/>
      <c r="BN871" s="191"/>
      <c r="BO871" s="191"/>
      <c r="BP871" s="191"/>
      <c r="BQ871" s="191"/>
      <c r="BR871" s="191"/>
      <c r="BS871" s="191"/>
      <c r="BT871" s="191"/>
      <c r="BU871" s="191"/>
      <c r="BV871" s="191"/>
    </row>
    <row r="872" spans="1:74" s="128" customFormat="1" ht="25.5" x14ac:dyDescent="0.2">
      <c r="A872" s="210" t="s">
        <v>2510</v>
      </c>
      <c r="B872" s="205" t="s">
        <v>2511</v>
      </c>
      <c r="C872" s="119">
        <f>+C873</f>
        <v>0</v>
      </c>
      <c r="D872" s="119">
        <f t="shared" ref="D872:N872" si="312">+D873</f>
        <v>0</v>
      </c>
      <c r="E872" s="119">
        <f t="shared" si="312"/>
        <v>0</v>
      </c>
      <c r="F872" s="119">
        <f t="shared" si="312"/>
        <v>0</v>
      </c>
      <c r="G872" s="119">
        <f t="shared" si="312"/>
        <v>0</v>
      </c>
      <c r="H872" s="119">
        <f t="shared" si="312"/>
        <v>0</v>
      </c>
      <c r="I872" s="119">
        <f t="shared" si="312"/>
        <v>0</v>
      </c>
      <c r="J872" s="119">
        <f t="shared" si="312"/>
        <v>0</v>
      </c>
      <c r="K872" s="119">
        <f t="shared" si="312"/>
        <v>0</v>
      </c>
      <c r="L872" s="119">
        <f t="shared" si="312"/>
        <v>0</v>
      </c>
      <c r="M872" s="119">
        <f t="shared" si="312"/>
        <v>0</v>
      </c>
      <c r="N872" s="119">
        <f t="shared" si="312"/>
        <v>0</v>
      </c>
      <c r="O872" s="133">
        <f t="shared" si="289"/>
        <v>0</v>
      </c>
      <c r="P872" s="127"/>
      <c r="Q872" s="127"/>
      <c r="R872" s="127"/>
      <c r="S872" s="127"/>
      <c r="T872" s="127"/>
      <c r="U872" s="127"/>
      <c r="V872" s="127"/>
      <c r="W872" s="127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</row>
    <row r="873" spans="1:74" s="192" customFormat="1" ht="25.5" x14ac:dyDescent="0.2">
      <c r="A873" s="208" t="s">
        <v>2512</v>
      </c>
      <c r="B873" s="209" t="s">
        <v>2511</v>
      </c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33">
        <f t="shared" si="289"/>
        <v>0</v>
      </c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1"/>
      <c r="BN873" s="191"/>
      <c r="BO873" s="191"/>
      <c r="BP873" s="191"/>
      <c r="BQ873" s="191"/>
      <c r="BR873" s="191"/>
      <c r="BS873" s="191"/>
      <c r="BT873" s="191"/>
      <c r="BU873" s="191"/>
      <c r="BV873" s="191"/>
    </row>
    <row r="874" spans="1:74" s="128" customFormat="1" ht="25.5" x14ac:dyDescent="0.2">
      <c r="A874" s="210" t="s">
        <v>2513</v>
      </c>
      <c r="B874" s="205" t="s">
        <v>2514</v>
      </c>
      <c r="C874" s="119">
        <f>+C875</f>
        <v>0</v>
      </c>
      <c r="D874" s="119">
        <f t="shared" ref="D874:N874" si="313">+D875</f>
        <v>0</v>
      </c>
      <c r="E874" s="119">
        <f t="shared" si="313"/>
        <v>0</v>
      </c>
      <c r="F874" s="119">
        <f t="shared" si="313"/>
        <v>0</v>
      </c>
      <c r="G874" s="119">
        <f t="shared" si="313"/>
        <v>0</v>
      </c>
      <c r="H874" s="119">
        <f t="shared" si="313"/>
        <v>0</v>
      </c>
      <c r="I874" s="119">
        <f t="shared" si="313"/>
        <v>0</v>
      </c>
      <c r="J874" s="119">
        <f t="shared" si="313"/>
        <v>0</v>
      </c>
      <c r="K874" s="119">
        <f t="shared" si="313"/>
        <v>0</v>
      </c>
      <c r="L874" s="119">
        <f t="shared" si="313"/>
        <v>0</v>
      </c>
      <c r="M874" s="119">
        <f t="shared" si="313"/>
        <v>0</v>
      </c>
      <c r="N874" s="119">
        <f t="shared" si="313"/>
        <v>0</v>
      </c>
      <c r="O874" s="133">
        <f t="shared" si="289"/>
        <v>0</v>
      </c>
      <c r="P874" s="127"/>
      <c r="Q874" s="127"/>
      <c r="R874" s="127"/>
      <c r="S874" s="127"/>
      <c r="T874" s="127"/>
      <c r="U874" s="127"/>
      <c r="V874" s="127"/>
      <c r="W874" s="127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  <c r="BR874" s="127"/>
      <c r="BS874" s="127"/>
      <c r="BT874" s="127"/>
      <c r="BU874" s="127"/>
      <c r="BV874" s="127"/>
    </row>
    <row r="875" spans="1:74" s="192" customFormat="1" ht="25.5" x14ac:dyDescent="0.2">
      <c r="A875" s="208" t="s">
        <v>2515</v>
      </c>
      <c r="B875" s="209" t="s">
        <v>2516</v>
      </c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33">
        <f t="shared" si="289"/>
        <v>0</v>
      </c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1"/>
      <c r="BN875" s="191"/>
      <c r="BO875" s="191"/>
      <c r="BP875" s="191"/>
      <c r="BQ875" s="191"/>
      <c r="BR875" s="191"/>
      <c r="BS875" s="191"/>
      <c r="BT875" s="191"/>
      <c r="BU875" s="191"/>
      <c r="BV875" s="191"/>
    </row>
    <row r="876" spans="1:74" s="128" customFormat="1" ht="25.5" x14ac:dyDescent="0.2">
      <c r="A876" s="210" t="s">
        <v>2517</v>
      </c>
      <c r="B876" s="205" t="s">
        <v>2518</v>
      </c>
      <c r="C876" s="119">
        <f>+C877</f>
        <v>0</v>
      </c>
      <c r="D876" s="119">
        <f t="shared" ref="D876:N876" si="314">+D877</f>
        <v>0</v>
      </c>
      <c r="E876" s="119">
        <f t="shared" si="314"/>
        <v>0</v>
      </c>
      <c r="F876" s="119">
        <f t="shared" si="314"/>
        <v>0</v>
      </c>
      <c r="G876" s="119">
        <f t="shared" si="314"/>
        <v>0</v>
      </c>
      <c r="H876" s="119">
        <f t="shared" si="314"/>
        <v>0</v>
      </c>
      <c r="I876" s="119">
        <f t="shared" si="314"/>
        <v>0</v>
      </c>
      <c r="J876" s="119">
        <f t="shared" si="314"/>
        <v>0</v>
      </c>
      <c r="K876" s="119">
        <f t="shared" si="314"/>
        <v>0</v>
      </c>
      <c r="L876" s="119">
        <f t="shared" si="314"/>
        <v>0</v>
      </c>
      <c r="M876" s="119">
        <f t="shared" si="314"/>
        <v>0</v>
      </c>
      <c r="N876" s="119">
        <f t="shared" si="314"/>
        <v>0</v>
      </c>
      <c r="O876" s="133">
        <f t="shared" si="289"/>
        <v>0</v>
      </c>
      <c r="P876" s="127"/>
      <c r="Q876" s="127"/>
      <c r="R876" s="127"/>
      <c r="S876" s="127"/>
      <c r="T876" s="127"/>
      <c r="U876" s="127"/>
      <c r="V876" s="127"/>
      <c r="W876" s="127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  <c r="BR876" s="127"/>
      <c r="BS876" s="127"/>
      <c r="BT876" s="127"/>
      <c r="BU876" s="127"/>
      <c r="BV876" s="127"/>
    </row>
    <row r="877" spans="1:74" s="192" customFormat="1" ht="25.5" x14ac:dyDescent="0.2">
      <c r="A877" s="208" t="s">
        <v>2519</v>
      </c>
      <c r="B877" s="209" t="s">
        <v>2518</v>
      </c>
      <c r="C877" s="120"/>
      <c r="D877" s="46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33">
        <f t="shared" si="289"/>
        <v>0</v>
      </c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1"/>
      <c r="BN877" s="191"/>
      <c r="BO877" s="191"/>
      <c r="BP877" s="191"/>
      <c r="BQ877" s="191"/>
      <c r="BR877" s="191"/>
      <c r="BS877" s="191"/>
      <c r="BT877" s="191"/>
      <c r="BU877" s="191"/>
      <c r="BV877" s="191"/>
    </row>
    <row r="878" spans="1:74" s="128" customFormat="1" ht="25.5" x14ac:dyDescent="0.2">
      <c r="A878" s="210" t="s">
        <v>1806</v>
      </c>
      <c r="B878" s="205" t="s">
        <v>2313</v>
      </c>
      <c r="C878" s="119">
        <f>+C879</f>
        <v>0</v>
      </c>
      <c r="D878" s="119">
        <f t="shared" ref="D878:N878" si="315">+D879</f>
        <v>0</v>
      </c>
      <c r="E878" s="119">
        <f t="shared" si="315"/>
        <v>0</v>
      </c>
      <c r="F878" s="119">
        <f t="shared" si="315"/>
        <v>28847892.09</v>
      </c>
      <c r="G878" s="119">
        <f t="shared" si="315"/>
        <v>0</v>
      </c>
      <c r="H878" s="119">
        <f t="shared" si="315"/>
        <v>0</v>
      </c>
      <c r="I878" s="119">
        <f t="shared" si="315"/>
        <v>0</v>
      </c>
      <c r="J878" s="119">
        <f t="shared" si="315"/>
        <v>0</v>
      </c>
      <c r="K878" s="119">
        <f t="shared" si="315"/>
        <v>0</v>
      </c>
      <c r="L878" s="119">
        <f t="shared" si="315"/>
        <v>0</v>
      </c>
      <c r="M878" s="119">
        <f t="shared" si="315"/>
        <v>0</v>
      </c>
      <c r="N878" s="119">
        <f t="shared" si="315"/>
        <v>0</v>
      </c>
      <c r="O878" s="133">
        <f t="shared" si="289"/>
        <v>28847892.09</v>
      </c>
      <c r="P878" s="127"/>
      <c r="Q878" s="127"/>
      <c r="R878" s="127"/>
      <c r="S878" s="127"/>
      <c r="T878" s="127"/>
      <c r="U878" s="127"/>
      <c r="V878" s="127"/>
      <c r="W878" s="127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  <c r="BR878" s="127"/>
      <c r="BS878" s="127"/>
      <c r="BT878" s="127"/>
      <c r="BU878" s="127"/>
      <c r="BV878" s="127"/>
    </row>
    <row r="879" spans="1:74" s="192" customFormat="1" ht="25.5" x14ac:dyDescent="0.2">
      <c r="A879" s="208" t="s">
        <v>2314</v>
      </c>
      <c r="B879" s="209" t="s">
        <v>2315</v>
      </c>
      <c r="C879" s="120"/>
      <c r="D879" s="120"/>
      <c r="E879" s="120"/>
      <c r="F879" s="120">
        <v>28847892.09</v>
      </c>
      <c r="G879" s="120"/>
      <c r="H879" s="120"/>
      <c r="I879" s="120"/>
      <c r="J879" s="120"/>
      <c r="K879" s="120"/>
      <c r="L879" s="120"/>
      <c r="M879" s="120"/>
      <c r="N879" s="120"/>
      <c r="O879" s="133">
        <f t="shared" si="289"/>
        <v>28847892.09</v>
      </c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  <c r="BE879" s="191"/>
      <c r="BF879" s="191"/>
      <c r="BG879" s="191"/>
      <c r="BH879" s="191"/>
      <c r="BI879" s="191"/>
      <c r="BJ879" s="191"/>
      <c r="BK879" s="191"/>
      <c r="BL879" s="191"/>
      <c r="BM879" s="191"/>
      <c r="BN879" s="191"/>
      <c r="BO879" s="191"/>
      <c r="BP879" s="191"/>
      <c r="BQ879" s="191"/>
      <c r="BR879" s="191"/>
      <c r="BS879" s="191"/>
      <c r="BT879" s="191"/>
      <c r="BU879" s="191"/>
      <c r="BV879" s="191"/>
    </row>
    <row r="880" spans="1:74" s="128" customFormat="1" ht="25.5" x14ac:dyDescent="0.2">
      <c r="A880" s="210" t="s">
        <v>2520</v>
      </c>
      <c r="B880" s="205" t="s">
        <v>2521</v>
      </c>
      <c r="C880" s="119">
        <f>+C881</f>
        <v>0</v>
      </c>
      <c r="D880" s="119">
        <f t="shared" ref="D880:N880" si="316">+D881</f>
        <v>0</v>
      </c>
      <c r="E880" s="119">
        <f t="shared" si="316"/>
        <v>0</v>
      </c>
      <c r="F880" s="119">
        <f t="shared" si="316"/>
        <v>0</v>
      </c>
      <c r="G880" s="119">
        <f t="shared" si="316"/>
        <v>0</v>
      </c>
      <c r="H880" s="119">
        <f t="shared" si="316"/>
        <v>0</v>
      </c>
      <c r="I880" s="119">
        <f t="shared" si="316"/>
        <v>0</v>
      </c>
      <c r="J880" s="119">
        <f t="shared" si="316"/>
        <v>0</v>
      </c>
      <c r="K880" s="119">
        <f t="shared" si="316"/>
        <v>0</v>
      </c>
      <c r="L880" s="119">
        <f t="shared" si="316"/>
        <v>0</v>
      </c>
      <c r="M880" s="119">
        <f t="shared" si="316"/>
        <v>0</v>
      </c>
      <c r="N880" s="119">
        <f t="shared" si="316"/>
        <v>0</v>
      </c>
      <c r="O880" s="133">
        <f t="shared" si="289"/>
        <v>0</v>
      </c>
      <c r="P880" s="127"/>
      <c r="Q880" s="127"/>
      <c r="R880" s="127"/>
      <c r="S880" s="127"/>
      <c r="T880" s="127"/>
      <c r="U880" s="127"/>
      <c r="V880" s="127"/>
      <c r="W880" s="127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  <c r="BR880" s="127"/>
      <c r="BS880" s="127"/>
      <c r="BT880" s="127"/>
      <c r="BU880" s="127"/>
      <c r="BV880" s="127"/>
    </row>
    <row r="881" spans="1:74" s="192" customFormat="1" ht="25.5" x14ac:dyDescent="0.2">
      <c r="A881" s="208" t="s">
        <v>2522</v>
      </c>
      <c r="B881" s="209" t="s">
        <v>2521</v>
      </c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33">
        <f t="shared" si="289"/>
        <v>0</v>
      </c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  <c r="BE881" s="191"/>
      <c r="BF881" s="191"/>
      <c r="BG881" s="191"/>
      <c r="BH881" s="191"/>
      <c r="BI881" s="191"/>
      <c r="BJ881" s="191"/>
      <c r="BK881" s="191"/>
      <c r="BL881" s="191"/>
      <c r="BM881" s="191"/>
      <c r="BN881" s="191"/>
      <c r="BO881" s="191"/>
      <c r="BP881" s="191"/>
      <c r="BQ881" s="191"/>
      <c r="BR881" s="191"/>
      <c r="BS881" s="191"/>
      <c r="BT881" s="191"/>
      <c r="BU881" s="191"/>
      <c r="BV881" s="191"/>
    </row>
    <row r="882" spans="1:74" s="128" customFormat="1" ht="25.5" x14ac:dyDescent="0.2">
      <c r="A882" s="210" t="s">
        <v>2523</v>
      </c>
      <c r="B882" s="205" t="s">
        <v>2524</v>
      </c>
      <c r="C882" s="119">
        <f>+C883</f>
        <v>0</v>
      </c>
      <c r="D882" s="119">
        <f t="shared" ref="D882:N882" si="317">+D883</f>
        <v>0</v>
      </c>
      <c r="E882" s="119">
        <f t="shared" si="317"/>
        <v>0</v>
      </c>
      <c r="F882" s="119">
        <f t="shared" si="317"/>
        <v>0</v>
      </c>
      <c r="G882" s="119">
        <f t="shared" si="317"/>
        <v>0</v>
      </c>
      <c r="H882" s="119">
        <f t="shared" si="317"/>
        <v>0</v>
      </c>
      <c r="I882" s="119">
        <f t="shared" si="317"/>
        <v>0</v>
      </c>
      <c r="J882" s="119">
        <f t="shared" si="317"/>
        <v>0</v>
      </c>
      <c r="K882" s="119">
        <f t="shared" si="317"/>
        <v>0</v>
      </c>
      <c r="L882" s="119">
        <f t="shared" si="317"/>
        <v>0</v>
      </c>
      <c r="M882" s="119">
        <f t="shared" si="317"/>
        <v>0</v>
      </c>
      <c r="N882" s="119">
        <f t="shared" si="317"/>
        <v>0</v>
      </c>
      <c r="O882" s="133">
        <f t="shared" si="289"/>
        <v>0</v>
      </c>
      <c r="P882" s="127"/>
      <c r="Q882" s="127"/>
      <c r="R882" s="127"/>
      <c r="S882" s="127"/>
      <c r="T882" s="127"/>
      <c r="U882" s="127"/>
      <c r="V882" s="127"/>
      <c r="W882" s="127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  <c r="BR882" s="127"/>
      <c r="BS882" s="127"/>
      <c r="BT882" s="127"/>
      <c r="BU882" s="127"/>
      <c r="BV882" s="127"/>
    </row>
    <row r="883" spans="1:74" s="192" customFormat="1" ht="25.5" x14ac:dyDescent="0.2">
      <c r="A883" s="208" t="s">
        <v>2525</v>
      </c>
      <c r="B883" s="209" t="s">
        <v>2524</v>
      </c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33">
        <f t="shared" si="289"/>
        <v>0</v>
      </c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  <c r="BE883" s="191"/>
      <c r="BF883" s="191"/>
      <c r="BG883" s="191"/>
      <c r="BH883" s="191"/>
      <c r="BI883" s="191"/>
      <c r="BJ883" s="191"/>
      <c r="BK883" s="191"/>
      <c r="BL883" s="191"/>
      <c r="BM883" s="191"/>
      <c r="BN883" s="191"/>
      <c r="BO883" s="191"/>
      <c r="BP883" s="191"/>
      <c r="BQ883" s="191"/>
      <c r="BR883" s="191"/>
      <c r="BS883" s="191"/>
      <c r="BT883" s="191"/>
      <c r="BU883" s="191"/>
      <c r="BV883" s="191"/>
    </row>
    <row r="884" spans="1:74" s="128" customFormat="1" ht="25.5" x14ac:dyDescent="0.2">
      <c r="A884" s="210" t="s">
        <v>2526</v>
      </c>
      <c r="B884" s="205" t="s">
        <v>2527</v>
      </c>
      <c r="C884" s="119">
        <f>+C885</f>
        <v>0</v>
      </c>
      <c r="D884" s="119">
        <f t="shared" ref="D884:N884" si="318">+D885</f>
        <v>0</v>
      </c>
      <c r="E884" s="119">
        <f t="shared" si="318"/>
        <v>0</v>
      </c>
      <c r="F884" s="119">
        <f t="shared" si="318"/>
        <v>0</v>
      </c>
      <c r="G884" s="119">
        <f t="shared" si="318"/>
        <v>0</v>
      </c>
      <c r="H884" s="119">
        <f t="shared" si="318"/>
        <v>0</v>
      </c>
      <c r="I884" s="119">
        <f t="shared" si="318"/>
        <v>0</v>
      </c>
      <c r="J884" s="119">
        <f t="shared" si="318"/>
        <v>0</v>
      </c>
      <c r="K884" s="119">
        <f t="shared" si="318"/>
        <v>0</v>
      </c>
      <c r="L884" s="119">
        <f t="shared" si="318"/>
        <v>0</v>
      </c>
      <c r="M884" s="119">
        <f t="shared" si="318"/>
        <v>0</v>
      </c>
      <c r="N884" s="119">
        <f t="shared" si="318"/>
        <v>0</v>
      </c>
      <c r="O884" s="133">
        <f t="shared" si="289"/>
        <v>0</v>
      </c>
      <c r="P884" s="127"/>
      <c r="Q884" s="127"/>
      <c r="R884" s="127"/>
      <c r="S884" s="127"/>
      <c r="T884" s="127"/>
      <c r="U884" s="127"/>
      <c r="V884" s="127"/>
      <c r="W884" s="127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  <c r="BR884" s="127"/>
      <c r="BS884" s="127"/>
      <c r="BT884" s="127"/>
      <c r="BU884" s="127"/>
      <c r="BV884" s="127"/>
    </row>
    <row r="885" spans="1:74" s="192" customFormat="1" ht="25.5" x14ac:dyDescent="0.2">
      <c r="A885" s="208" t="s">
        <v>2528</v>
      </c>
      <c r="B885" s="209" t="s">
        <v>2527</v>
      </c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33">
        <f t="shared" si="289"/>
        <v>0</v>
      </c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  <c r="BE885" s="191"/>
      <c r="BF885" s="191"/>
      <c r="BG885" s="191"/>
      <c r="BH885" s="191"/>
      <c r="BI885" s="191"/>
      <c r="BJ885" s="191"/>
      <c r="BK885" s="191"/>
      <c r="BL885" s="191"/>
      <c r="BM885" s="191"/>
      <c r="BN885" s="191"/>
      <c r="BO885" s="191"/>
      <c r="BP885" s="191"/>
      <c r="BQ885" s="191"/>
      <c r="BR885" s="191"/>
      <c r="BS885" s="191"/>
      <c r="BT885" s="191"/>
      <c r="BU885" s="191"/>
      <c r="BV885" s="191"/>
    </row>
    <row r="886" spans="1:74" s="128" customFormat="1" ht="25.5" x14ac:dyDescent="0.2">
      <c r="A886" s="210" t="s">
        <v>2529</v>
      </c>
      <c r="B886" s="205" t="s">
        <v>2530</v>
      </c>
      <c r="C886" s="119">
        <f>+C887</f>
        <v>0</v>
      </c>
      <c r="D886" s="119">
        <f t="shared" ref="D886:N886" si="319">+D887</f>
        <v>0</v>
      </c>
      <c r="E886" s="119">
        <f t="shared" si="319"/>
        <v>0</v>
      </c>
      <c r="F886" s="119">
        <f t="shared" si="319"/>
        <v>0</v>
      </c>
      <c r="G886" s="119">
        <f t="shared" si="319"/>
        <v>0</v>
      </c>
      <c r="H886" s="119">
        <f t="shared" si="319"/>
        <v>0</v>
      </c>
      <c r="I886" s="119">
        <f t="shared" si="319"/>
        <v>0</v>
      </c>
      <c r="J886" s="119">
        <f t="shared" si="319"/>
        <v>0</v>
      </c>
      <c r="K886" s="119">
        <f t="shared" si="319"/>
        <v>0</v>
      </c>
      <c r="L886" s="119">
        <f t="shared" si="319"/>
        <v>0</v>
      </c>
      <c r="M886" s="119">
        <f t="shared" si="319"/>
        <v>0</v>
      </c>
      <c r="N886" s="119">
        <f t="shared" si="319"/>
        <v>0</v>
      </c>
      <c r="O886" s="133">
        <f t="shared" si="289"/>
        <v>0</v>
      </c>
      <c r="P886" s="127"/>
      <c r="Q886" s="127"/>
      <c r="R886" s="127"/>
      <c r="S886" s="127"/>
      <c r="T886" s="127"/>
      <c r="U886" s="127"/>
      <c r="V886" s="127"/>
      <c r="W886" s="127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</row>
    <row r="887" spans="1:74" s="192" customFormat="1" ht="25.5" x14ac:dyDescent="0.2">
      <c r="A887" s="208" t="s">
        <v>2531</v>
      </c>
      <c r="B887" s="209" t="s">
        <v>2530</v>
      </c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33">
        <f t="shared" si="289"/>
        <v>0</v>
      </c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  <c r="BE887" s="191"/>
      <c r="BF887" s="191"/>
      <c r="BG887" s="191"/>
      <c r="BH887" s="191"/>
      <c r="BI887" s="191"/>
      <c r="BJ887" s="191"/>
      <c r="BK887" s="191"/>
      <c r="BL887" s="191"/>
      <c r="BM887" s="191"/>
      <c r="BN887" s="191"/>
      <c r="BO887" s="191"/>
      <c r="BP887" s="191"/>
      <c r="BQ887" s="191"/>
      <c r="BR887" s="191"/>
      <c r="BS887" s="191"/>
      <c r="BT887" s="191"/>
      <c r="BU887" s="191"/>
      <c r="BV887" s="191"/>
    </row>
    <row r="888" spans="1:74" s="128" customFormat="1" ht="25.5" x14ac:dyDescent="0.2">
      <c r="A888" s="210" t="s">
        <v>2641</v>
      </c>
      <c r="B888" s="205" t="s">
        <v>2643</v>
      </c>
      <c r="C888" s="119">
        <f>+C889</f>
        <v>0</v>
      </c>
      <c r="D888" s="119">
        <f t="shared" ref="D888:N888" si="320">+D889</f>
        <v>0</v>
      </c>
      <c r="E888" s="119">
        <f t="shared" si="320"/>
        <v>0</v>
      </c>
      <c r="F888" s="119">
        <f t="shared" si="320"/>
        <v>0</v>
      </c>
      <c r="G888" s="119">
        <f t="shared" si="320"/>
        <v>0</v>
      </c>
      <c r="H888" s="119">
        <f t="shared" si="320"/>
        <v>0</v>
      </c>
      <c r="I888" s="119">
        <f t="shared" si="320"/>
        <v>0</v>
      </c>
      <c r="J888" s="119">
        <f t="shared" si="320"/>
        <v>0</v>
      </c>
      <c r="K888" s="119">
        <f t="shared" si="320"/>
        <v>0</v>
      </c>
      <c r="L888" s="119">
        <f t="shared" si="320"/>
        <v>0</v>
      </c>
      <c r="M888" s="119">
        <f t="shared" si="320"/>
        <v>0</v>
      </c>
      <c r="N888" s="119">
        <f t="shared" si="320"/>
        <v>0</v>
      </c>
      <c r="O888" s="133">
        <f t="shared" si="289"/>
        <v>0</v>
      </c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  <c r="BR888" s="127"/>
      <c r="BS888" s="127"/>
      <c r="BT888" s="127"/>
      <c r="BU888" s="127"/>
      <c r="BV888" s="127"/>
    </row>
    <row r="889" spans="1:74" s="192" customFormat="1" ht="25.5" x14ac:dyDescent="0.2">
      <c r="A889" s="208" t="s">
        <v>2642</v>
      </c>
      <c r="B889" s="209" t="s">
        <v>2643</v>
      </c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33">
        <f t="shared" si="289"/>
        <v>0</v>
      </c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  <c r="BE889" s="191"/>
      <c r="BF889" s="191"/>
      <c r="BG889" s="191"/>
      <c r="BH889" s="191"/>
      <c r="BI889" s="191"/>
      <c r="BJ889" s="191"/>
      <c r="BK889" s="191"/>
      <c r="BL889" s="191"/>
      <c r="BM889" s="191"/>
      <c r="BN889" s="191"/>
      <c r="BO889" s="191"/>
      <c r="BP889" s="191"/>
      <c r="BQ889" s="191"/>
      <c r="BR889" s="191"/>
      <c r="BS889" s="191"/>
      <c r="BT889" s="191"/>
      <c r="BU889" s="191"/>
      <c r="BV889" s="191"/>
    </row>
    <row r="890" spans="1:74" s="128" customFormat="1" ht="25.5" x14ac:dyDescent="0.2">
      <c r="A890" s="210" t="s">
        <v>2387</v>
      </c>
      <c r="B890" s="205" t="s">
        <v>2388</v>
      </c>
      <c r="C890" s="119">
        <f>+C891</f>
        <v>0</v>
      </c>
      <c r="D890" s="119">
        <f t="shared" ref="D890:N890" si="321">+D891</f>
        <v>0</v>
      </c>
      <c r="E890" s="119">
        <f t="shared" si="321"/>
        <v>0</v>
      </c>
      <c r="F890" s="119">
        <f t="shared" si="321"/>
        <v>0</v>
      </c>
      <c r="G890" s="119">
        <f t="shared" si="321"/>
        <v>0</v>
      </c>
      <c r="H890" s="119">
        <f t="shared" si="321"/>
        <v>0</v>
      </c>
      <c r="I890" s="119">
        <f t="shared" si="321"/>
        <v>28539447.239999998</v>
      </c>
      <c r="J890" s="119">
        <f t="shared" si="321"/>
        <v>0</v>
      </c>
      <c r="K890" s="119">
        <f t="shared" si="321"/>
        <v>0</v>
      </c>
      <c r="L890" s="119">
        <f t="shared" si="321"/>
        <v>0</v>
      </c>
      <c r="M890" s="119">
        <f t="shared" si="321"/>
        <v>0</v>
      </c>
      <c r="N890" s="119">
        <f t="shared" si="321"/>
        <v>0</v>
      </c>
      <c r="O890" s="133">
        <f t="shared" si="289"/>
        <v>28539447.239999998</v>
      </c>
      <c r="P890" s="127"/>
      <c r="Q890" s="127"/>
      <c r="R890" s="127"/>
      <c r="S890" s="127"/>
      <c r="T890" s="127"/>
      <c r="U890" s="127"/>
      <c r="V890" s="127"/>
      <c r="W890" s="127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  <c r="BR890" s="127"/>
      <c r="BS890" s="127"/>
      <c r="BT890" s="127"/>
      <c r="BU890" s="127"/>
      <c r="BV890" s="127"/>
    </row>
    <row r="891" spans="1:74" s="192" customFormat="1" ht="25.5" x14ac:dyDescent="0.2">
      <c r="A891" s="208" t="s">
        <v>2389</v>
      </c>
      <c r="B891" s="209" t="s">
        <v>2388</v>
      </c>
      <c r="C891" s="120"/>
      <c r="D891" s="120"/>
      <c r="E891" s="120"/>
      <c r="F891" s="120"/>
      <c r="G891" s="120"/>
      <c r="H891" s="120"/>
      <c r="I891" s="120">
        <v>28539447.239999998</v>
      </c>
      <c r="J891" s="120"/>
      <c r="K891" s="120"/>
      <c r="L891" s="120"/>
      <c r="M891" s="120"/>
      <c r="N891" s="120"/>
      <c r="O891" s="133">
        <f t="shared" si="289"/>
        <v>28539447.239999998</v>
      </c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  <c r="BE891" s="191"/>
      <c r="BF891" s="191"/>
      <c r="BG891" s="191"/>
      <c r="BH891" s="191"/>
      <c r="BI891" s="191"/>
      <c r="BJ891" s="191"/>
      <c r="BK891" s="191"/>
      <c r="BL891" s="191"/>
      <c r="BM891" s="191"/>
      <c r="BN891" s="191"/>
      <c r="BO891" s="191"/>
      <c r="BP891" s="191"/>
      <c r="BQ891" s="191"/>
      <c r="BR891" s="191"/>
      <c r="BS891" s="191"/>
      <c r="BT891" s="191"/>
      <c r="BU891" s="191"/>
      <c r="BV891" s="191"/>
    </row>
    <row r="892" spans="1:74" s="128" customFormat="1" ht="38.25" x14ac:dyDescent="0.2">
      <c r="A892" s="210" t="s">
        <v>2390</v>
      </c>
      <c r="B892" s="205" t="s">
        <v>2391</v>
      </c>
      <c r="C892" s="119">
        <f>+C893</f>
        <v>0</v>
      </c>
      <c r="D892" s="119">
        <f t="shared" ref="D892:N892" si="322">+D893</f>
        <v>0</v>
      </c>
      <c r="E892" s="119">
        <f t="shared" si="322"/>
        <v>0</v>
      </c>
      <c r="F892" s="119">
        <f t="shared" si="322"/>
        <v>0</v>
      </c>
      <c r="G892" s="119">
        <f t="shared" si="322"/>
        <v>0</v>
      </c>
      <c r="H892" s="119">
        <f t="shared" si="322"/>
        <v>0</v>
      </c>
      <c r="I892" s="119">
        <f t="shared" si="322"/>
        <v>261409462.30000001</v>
      </c>
      <c r="J892" s="119">
        <f t="shared" si="322"/>
        <v>0</v>
      </c>
      <c r="K892" s="119">
        <f t="shared" si="322"/>
        <v>0</v>
      </c>
      <c r="L892" s="119">
        <f t="shared" si="322"/>
        <v>0</v>
      </c>
      <c r="M892" s="119">
        <f t="shared" si="322"/>
        <v>0</v>
      </c>
      <c r="N892" s="119">
        <f t="shared" si="322"/>
        <v>0</v>
      </c>
      <c r="O892" s="133">
        <f t="shared" ref="O892:O894" si="323">SUM(C892:N892)</f>
        <v>261409462.30000001</v>
      </c>
      <c r="P892" s="127"/>
      <c r="Q892" s="127"/>
      <c r="R892" s="127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  <c r="BR892" s="127"/>
      <c r="BS892" s="127"/>
      <c r="BT892" s="127"/>
      <c r="BU892" s="127"/>
      <c r="BV892" s="127"/>
    </row>
    <row r="893" spans="1:74" s="192" customFormat="1" ht="38.25" x14ac:dyDescent="0.2">
      <c r="A893" s="208" t="s">
        <v>2392</v>
      </c>
      <c r="B893" s="209" t="s">
        <v>2393</v>
      </c>
      <c r="C893" s="120"/>
      <c r="D893" s="120"/>
      <c r="E893" s="120"/>
      <c r="F893" s="120"/>
      <c r="G893" s="120"/>
      <c r="H893" s="120"/>
      <c r="I893" s="120">
        <v>261409462.30000001</v>
      </c>
      <c r="J893" s="120"/>
      <c r="K893" s="120"/>
      <c r="L893" s="120"/>
      <c r="M893" s="120"/>
      <c r="N893" s="120"/>
      <c r="O893" s="133">
        <f t="shared" si="323"/>
        <v>261409462.30000001</v>
      </c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1"/>
      <c r="BT893" s="191"/>
      <c r="BU893" s="191"/>
      <c r="BV893" s="191"/>
    </row>
    <row r="894" spans="1:74" s="128" customFormat="1" ht="38.25" x14ac:dyDescent="0.2">
      <c r="A894" s="210" t="s">
        <v>2394</v>
      </c>
      <c r="B894" s="205" t="s">
        <v>2395</v>
      </c>
      <c r="C894" s="119">
        <f>+C895</f>
        <v>0</v>
      </c>
      <c r="D894" s="119">
        <f t="shared" ref="D894:N894" si="324">+D895</f>
        <v>0</v>
      </c>
      <c r="E894" s="119">
        <f t="shared" si="324"/>
        <v>0</v>
      </c>
      <c r="F894" s="119">
        <f t="shared" si="324"/>
        <v>0</v>
      </c>
      <c r="G894" s="119">
        <f t="shared" si="324"/>
        <v>0</v>
      </c>
      <c r="H894" s="119">
        <f t="shared" si="324"/>
        <v>0</v>
      </c>
      <c r="I894" s="119">
        <f t="shared" si="324"/>
        <v>196057096.72</v>
      </c>
      <c r="J894" s="119">
        <f t="shared" si="324"/>
        <v>0</v>
      </c>
      <c r="K894" s="119">
        <f t="shared" si="324"/>
        <v>0</v>
      </c>
      <c r="L894" s="119">
        <f t="shared" si="324"/>
        <v>0</v>
      </c>
      <c r="M894" s="119">
        <f t="shared" si="324"/>
        <v>0</v>
      </c>
      <c r="N894" s="119">
        <f t="shared" si="324"/>
        <v>0</v>
      </c>
      <c r="O894" s="133">
        <f t="shared" si="323"/>
        <v>196057096.72</v>
      </c>
      <c r="P894" s="127"/>
      <c r="Q894" s="127"/>
      <c r="R894" s="127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  <c r="BR894" s="127"/>
      <c r="BS894" s="127"/>
      <c r="BT894" s="127"/>
      <c r="BU894" s="127"/>
      <c r="BV894" s="127"/>
    </row>
    <row r="895" spans="1:74" s="192" customFormat="1" ht="38.25" x14ac:dyDescent="0.2">
      <c r="A895" s="208" t="s">
        <v>2396</v>
      </c>
      <c r="B895" s="209" t="s">
        <v>2395</v>
      </c>
      <c r="C895" s="120"/>
      <c r="D895" s="120"/>
      <c r="E895" s="120"/>
      <c r="F895" s="120"/>
      <c r="G895" s="120"/>
      <c r="H895" s="120"/>
      <c r="I895" s="120">
        <v>196057096.72</v>
      </c>
      <c r="J895" s="120"/>
      <c r="K895" s="120"/>
      <c r="L895" s="120"/>
      <c r="M895" s="120"/>
      <c r="N895" s="120"/>
      <c r="O895" s="133">
        <f t="shared" ref="O895:O962" si="325">SUM(C895:N895)</f>
        <v>196057096.72</v>
      </c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  <c r="BE895" s="191"/>
      <c r="BF895" s="191"/>
      <c r="BG895" s="191"/>
      <c r="BH895" s="191"/>
      <c r="BI895" s="191"/>
      <c r="BJ895" s="191"/>
      <c r="BK895" s="191"/>
      <c r="BL895" s="191"/>
      <c r="BM895" s="191"/>
      <c r="BN895" s="191"/>
      <c r="BO895" s="191"/>
      <c r="BP895" s="191"/>
      <c r="BQ895" s="191"/>
      <c r="BR895" s="191"/>
      <c r="BS895" s="191"/>
      <c r="BT895" s="191"/>
      <c r="BU895" s="191"/>
      <c r="BV895" s="191"/>
    </row>
    <row r="896" spans="1:74" s="128" customFormat="1" ht="25.5" x14ac:dyDescent="0.2">
      <c r="A896" s="210" t="s">
        <v>1807</v>
      </c>
      <c r="B896" s="205" t="s">
        <v>2316</v>
      </c>
      <c r="C896" s="119">
        <f>+C897</f>
        <v>0</v>
      </c>
      <c r="D896" s="119">
        <f t="shared" ref="D896:N896" si="326">+D897</f>
        <v>0</v>
      </c>
      <c r="E896" s="119">
        <f t="shared" si="326"/>
        <v>0</v>
      </c>
      <c r="F896" s="119">
        <f t="shared" si="326"/>
        <v>830627844.66999996</v>
      </c>
      <c r="G896" s="119">
        <f t="shared" si="326"/>
        <v>0</v>
      </c>
      <c r="H896" s="119">
        <f t="shared" si="326"/>
        <v>0</v>
      </c>
      <c r="I896" s="119">
        <f t="shared" si="326"/>
        <v>0</v>
      </c>
      <c r="J896" s="119">
        <f t="shared" si="326"/>
        <v>0</v>
      </c>
      <c r="K896" s="119">
        <f t="shared" si="326"/>
        <v>0</v>
      </c>
      <c r="L896" s="119">
        <f t="shared" si="326"/>
        <v>0</v>
      </c>
      <c r="M896" s="119">
        <f t="shared" si="326"/>
        <v>0</v>
      </c>
      <c r="N896" s="119">
        <f t="shared" si="326"/>
        <v>0</v>
      </c>
      <c r="O896" s="133">
        <f t="shared" si="325"/>
        <v>830627844.66999996</v>
      </c>
      <c r="P896" s="127"/>
      <c r="Q896" s="127"/>
      <c r="R896" s="127"/>
      <c r="S896" s="127"/>
      <c r="T896" s="127"/>
      <c r="U896" s="127"/>
      <c r="V896" s="127"/>
      <c r="W896" s="127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  <c r="BR896" s="127"/>
      <c r="BS896" s="127"/>
      <c r="BT896" s="127"/>
      <c r="BU896" s="127"/>
      <c r="BV896" s="127"/>
    </row>
    <row r="897" spans="1:74" s="192" customFormat="1" ht="25.5" x14ac:dyDescent="0.2">
      <c r="A897" s="208" t="s">
        <v>2317</v>
      </c>
      <c r="B897" s="209" t="s">
        <v>2318</v>
      </c>
      <c r="C897" s="120"/>
      <c r="D897" s="120"/>
      <c r="E897" s="120"/>
      <c r="F897" s="120">
        <v>830627844.66999996</v>
      </c>
      <c r="G897" s="120"/>
      <c r="H897" s="120"/>
      <c r="I897" s="120"/>
      <c r="J897" s="120"/>
      <c r="K897" s="120"/>
      <c r="L897" s="120"/>
      <c r="M897" s="120"/>
      <c r="N897" s="120"/>
      <c r="O897" s="133">
        <f t="shared" si="325"/>
        <v>830627844.66999996</v>
      </c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  <c r="BE897" s="191"/>
      <c r="BF897" s="191"/>
      <c r="BG897" s="191"/>
      <c r="BH897" s="191"/>
      <c r="BI897" s="191"/>
      <c r="BJ897" s="191"/>
      <c r="BK897" s="191"/>
      <c r="BL897" s="191"/>
      <c r="BM897" s="191"/>
      <c r="BN897" s="191"/>
      <c r="BO897" s="191"/>
      <c r="BP897" s="191"/>
      <c r="BQ897" s="191"/>
      <c r="BR897" s="191"/>
      <c r="BS897" s="191"/>
      <c r="BT897" s="191"/>
      <c r="BU897" s="191"/>
      <c r="BV897" s="191"/>
    </row>
    <row r="898" spans="1:74" s="128" customFormat="1" ht="38.25" x14ac:dyDescent="0.2">
      <c r="A898" s="210" t="s">
        <v>2397</v>
      </c>
      <c r="B898" s="205" t="s">
        <v>2398</v>
      </c>
      <c r="C898" s="119">
        <f>+C899</f>
        <v>0</v>
      </c>
      <c r="D898" s="119">
        <f t="shared" ref="D898:N898" si="327">+D899</f>
        <v>0</v>
      </c>
      <c r="E898" s="119">
        <f t="shared" si="327"/>
        <v>0</v>
      </c>
      <c r="F898" s="119">
        <f t="shared" si="327"/>
        <v>0</v>
      </c>
      <c r="G898" s="119">
        <f t="shared" si="327"/>
        <v>0</v>
      </c>
      <c r="H898" s="119">
        <f t="shared" si="327"/>
        <v>0</v>
      </c>
      <c r="I898" s="119">
        <f t="shared" si="327"/>
        <v>98028548.359999999</v>
      </c>
      <c r="J898" s="119">
        <f t="shared" si="327"/>
        <v>0</v>
      </c>
      <c r="K898" s="119">
        <f t="shared" si="327"/>
        <v>0</v>
      </c>
      <c r="L898" s="119">
        <f t="shared" si="327"/>
        <v>0</v>
      </c>
      <c r="M898" s="119">
        <f t="shared" si="327"/>
        <v>0</v>
      </c>
      <c r="N898" s="119">
        <f t="shared" si="327"/>
        <v>0</v>
      </c>
      <c r="O898" s="133">
        <f t="shared" si="325"/>
        <v>98028548.359999999</v>
      </c>
      <c r="P898" s="127"/>
      <c r="Q898" s="127"/>
      <c r="R898" s="127"/>
      <c r="S898" s="127"/>
      <c r="T898" s="127"/>
      <c r="U898" s="127"/>
      <c r="V898" s="127"/>
      <c r="W898" s="127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</row>
    <row r="899" spans="1:74" s="192" customFormat="1" ht="38.25" x14ac:dyDescent="0.2">
      <c r="A899" s="208" t="s">
        <v>2399</v>
      </c>
      <c r="B899" s="209" t="s">
        <v>2398</v>
      </c>
      <c r="C899" s="120"/>
      <c r="D899" s="120"/>
      <c r="E899" s="120"/>
      <c r="F899" s="120"/>
      <c r="G899" s="120"/>
      <c r="H899" s="120"/>
      <c r="I899" s="120">
        <v>98028548.359999999</v>
      </c>
      <c r="J899" s="120"/>
      <c r="K899" s="120"/>
      <c r="L899" s="120"/>
      <c r="M899" s="120"/>
      <c r="N899" s="120"/>
      <c r="O899" s="133">
        <f t="shared" si="325"/>
        <v>98028548.359999999</v>
      </c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  <c r="BE899" s="191"/>
      <c r="BF899" s="191"/>
      <c r="BG899" s="191"/>
      <c r="BH899" s="191"/>
      <c r="BI899" s="191"/>
      <c r="BJ899" s="191"/>
      <c r="BK899" s="191"/>
      <c r="BL899" s="191"/>
      <c r="BM899" s="191"/>
      <c r="BN899" s="191"/>
      <c r="BO899" s="191"/>
      <c r="BP899" s="191"/>
      <c r="BQ899" s="191"/>
      <c r="BR899" s="191"/>
      <c r="BS899" s="191"/>
      <c r="BT899" s="191"/>
      <c r="BU899" s="191"/>
      <c r="BV899" s="191"/>
    </row>
    <row r="900" spans="1:74" s="128" customFormat="1" ht="25.5" x14ac:dyDescent="0.2">
      <c r="A900" s="210" t="s">
        <v>2400</v>
      </c>
      <c r="B900" s="205" t="s">
        <v>2401</v>
      </c>
      <c r="C900" s="119">
        <f>+C901</f>
        <v>0</v>
      </c>
      <c r="D900" s="119">
        <f t="shared" ref="D900:N900" si="328">+D901</f>
        <v>0</v>
      </c>
      <c r="E900" s="119">
        <f t="shared" si="328"/>
        <v>0</v>
      </c>
      <c r="F900" s="119">
        <f t="shared" si="328"/>
        <v>0</v>
      </c>
      <c r="G900" s="119">
        <f t="shared" si="328"/>
        <v>0</v>
      </c>
      <c r="H900" s="119">
        <f t="shared" si="328"/>
        <v>0</v>
      </c>
      <c r="I900" s="119">
        <f t="shared" si="328"/>
        <v>45746655.899999999</v>
      </c>
      <c r="J900" s="119">
        <f t="shared" si="328"/>
        <v>0</v>
      </c>
      <c r="K900" s="119">
        <f t="shared" si="328"/>
        <v>0</v>
      </c>
      <c r="L900" s="119">
        <f t="shared" si="328"/>
        <v>0</v>
      </c>
      <c r="M900" s="119">
        <f t="shared" si="328"/>
        <v>0</v>
      </c>
      <c r="N900" s="119">
        <f t="shared" si="328"/>
        <v>0</v>
      </c>
      <c r="O900" s="133">
        <f t="shared" si="325"/>
        <v>45746655.899999999</v>
      </c>
      <c r="P900" s="127"/>
      <c r="Q900" s="127"/>
      <c r="R900" s="127"/>
      <c r="S900" s="127"/>
      <c r="T900" s="127"/>
      <c r="U900" s="127"/>
      <c r="V900" s="127"/>
      <c r="W900" s="127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</row>
    <row r="901" spans="1:74" s="192" customFormat="1" ht="25.5" x14ac:dyDescent="0.2">
      <c r="A901" s="208" t="s">
        <v>2402</v>
      </c>
      <c r="B901" s="209" t="s">
        <v>2401</v>
      </c>
      <c r="C901" s="120"/>
      <c r="D901" s="120"/>
      <c r="E901" s="120"/>
      <c r="F901" s="120"/>
      <c r="G901" s="120"/>
      <c r="H901" s="120"/>
      <c r="I901" s="120">
        <v>45746655.899999999</v>
      </c>
      <c r="J901" s="120"/>
      <c r="K901" s="120"/>
      <c r="L901" s="120"/>
      <c r="M901" s="120"/>
      <c r="N901" s="120"/>
      <c r="O901" s="133">
        <f t="shared" si="325"/>
        <v>45746655.899999999</v>
      </c>
      <c r="P901" s="191"/>
      <c r="Q901" s="191"/>
      <c r="R901" s="191"/>
      <c r="S901" s="191"/>
      <c r="T901" s="191"/>
      <c r="U901" s="191"/>
      <c r="V901" s="191"/>
      <c r="W901" s="191"/>
      <c r="X901" s="191"/>
      <c r="Y901" s="191"/>
      <c r="Z901" s="191"/>
      <c r="AA901" s="191"/>
      <c r="AB901" s="191"/>
      <c r="AC901" s="191"/>
      <c r="AD901" s="191"/>
      <c r="AE901" s="191"/>
      <c r="AF901" s="191"/>
      <c r="AG901" s="191"/>
      <c r="AH901" s="191"/>
      <c r="AI901" s="191"/>
      <c r="AJ901" s="191"/>
      <c r="AK901" s="191"/>
      <c r="AL901" s="191"/>
      <c r="AM901" s="191"/>
      <c r="AN901" s="191"/>
      <c r="AO901" s="191"/>
      <c r="AP901" s="191"/>
      <c r="AQ901" s="191"/>
      <c r="AR901" s="191"/>
      <c r="AS901" s="191"/>
      <c r="AT901" s="191"/>
      <c r="AU901" s="191"/>
      <c r="AV901" s="191"/>
      <c r="AW901" s="191"/>
      <c r="AX901" s="191"/>
      <c r="AY901" s="191"/>
      <c r="AZ901" s="191"/>
      <c r="BA901" s="191"/>
      <c r="BB901" s="191"/>
      <c r="BC901" s="191"/>
      <c r="BD901" s="191"/>
      <c r="BE901" s="191"/>
      <c r="BF901" s="191"/>
      <c r="BG901" s="191"/>
      <c r="BH901" s="191"/>
      <c r="BI901" s="191"/>
      <c r="BJ901" s="191"/>
      <c r="BK901" s="191"/>
      <c r="BL901" s="191"/>
      <c r="BM901" s="191"/>
      <c r="BN901" s="191"/>
      <c r="BO901" s="191"/>
      <c r="BP901" s="191"/>
      <c r="BQ901" s="191"/>
      <c r="BR901" s="191"/>
      <c r="BS901" s="191"/>
      <c r="BT901" s="191"/>
      <c r="BU901" s="191"/>
      <c r="BV901" s="191"/>
    </row>
    <row r="902" spans="1:74" s="128" customFormat="1" ht="63.75" x14ac:dyDescent="0.2">
      <c r="A902" s="210" t="s">
        <v>2403</v>
      </c>
      <c r="B902" s="205" t="s">
        <v>2404</v>
      </c>
      <c r="C902" s="119">
        <f>+C903</f>
        <v>0</v>
      </c>
      <c r="D902" s="119">
        <f t="shared" ref="D902:N902" si="329">+D903</f>
        <v>0</v>
      </c>
      <c r="E902" s="119">
        <f t="shared" si="329"/>
        <v>0</v>
      </c>
      <c r="F902" s="119">
        <f t="shared" si="329"/>
        <v>0</v>
      </c>
      <c r="G902" s="119">
        <f t="shared" si="329"/>
        <v>0</v>
      </c>
      <c r="H902" s="119">
        <f t="shared" si="329"/>
        <v>0</v>
      </c>
      <c r="I902" s="119">
        <f t="shared" si="329"/>
        <v>26140946.23</v>
      </c>
      <c r="J902" s="119">
        <f t="shared" si="329"/>
        <v>0</v>
      </c>
      <c r="K902" s="119">
        <f t="shared" si="329"/>
        <v>0</v>
      </c>
      <c r="L902" s="119">
        <f t="shared" si="329"/>
        <v>0</v>
      </c>
      <c r="M902" s="119">
        <f t="shared" si="329"/>
        <v>0</v>
      </c>
      <c r="N902" s="119">
        <f t="shared" si="329"/>
        <v>0</v>
      </c>
      <c r="O902" s="133">
        <f t="shared" si="325"/>
        <v>26140946.23</v>
      </c>
      <c r="P902" s="127"/>
      <c r="Q902" s="127"/>
      <c r="R902" s="127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  <c r="BR902" s="127"/>
      <c r="BS902" s="127"/>
      <c r="BT902" s="127"/>
      <c r="BU902" s="127"/>
      <c r="BV902" s="127"/>
    </row>
    <row r="903" spans="1:74" s="192" customFormat="1" ht="51" x14ac:dyDescent="0.2">
      <c r="A903" s="208" t="s">
        <v>2405</v>
      </c>
      <c r="B903" s="209" t="s">
        <v>2404</v>
      </c>
      <c r="C903" s="120"/>
      <c r="D903" s="120"/>
      <c r="E903" s="120"/>
      <c r="F903" s="120"/>
      <c r="G903" s="120"/>
      <c r="H903" s="120"/>
      <c r="I903" s="120">
        <v>26140946.23</v>
      </c>
      <c r="J903" s="120"/>
      <c r="K903" s="120"/>
      <c r="L903" s="120"/>
      <c r="M903" s="120"/>
      <c r="N903" s="120"/>
      <c r="O903" s="133">
        <f t="shared" si="325"/>
        <v>26140946.23</v>
      </c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  <c r="BE903" s="191"/>
      <c r="BF903" s="191"/>
      <c r="BG903" s="191"/>
      <c r="BH903" s="191"/>
      <c r="BI903" s="191"/>
      <c r="BJ903" s="191"/>
      <c r="BK903" s="191"/>
      <c r="BL903" s="191"/>
      <c r="BM903" s="191"/>
      <c r="BN903" s="191"/>
      <c r="BO903" s="191"/>
      <c r="BP903" s="191"/>
      <c r="BQ903" s="191"/>
      <c r="BR903" s="191"/>
      <c r="BS903" s="191"/>
      <c r="BT903" s="191"/>
      <c r="BU903" s="191"/>
      <c r="BV903" s="191"/>
    </row>
    <row r="904" spans="1:74" s="128" customFormat="1" ht="38.25" x14ac:dyDescent="0.2">
      <c r="A904" s="210" t="s">
        <v>2406</v>
      </c>
      <c r="B904" s="205" t="s">
        <v>2407</v>
      </c>
      <c r="C904" s="119">
        <f>+C905</f>
        <v>0</v>
      </c>
      <c r="D904" s="119">
        <f t="shared" ref="D904:N904" si="330">+D905</f>
        <v>0</v>
      </c>
      <c r="E904" s="119">
        <f t="shared" si="330"/>
        <v>0</v>
      </c>
      <c r="F904" s="119">
        <f t="shared" si="330"/>
        <v>0</v>
      </c>
      <c r="G904" s="119">
        <f t="shared" si="330"/>
        <v>0</v>
      </c>
      <c r="H904" s="119">
        <f t="shared" si="330"/>
        <v>0</v>
      </c>
      <c r="I904" s="119">
        <f t="shared" si="330"/>
        <v>26140946.23</v>
      </c>
      <c r="J904" s="119">
        <f t="shared" si="330"/>
        <v>0</v>
      </c>
      <c r="K904" s="119">
        <f t="shared" si="330"/>
        <v>0</v>
      </c>
      <c r="L904" s="119">
        <f t="shared" si="330"/>
        <v>0</v>
      </c>
      <c r="M904" s="119">
        <f t="shared" si="330"/>
        <v>0</v>
      </c>
      <c r="N904" s="119">
        <f t="shared" si="330"/>
        <v>0</v>
      </c>
      <c r="O904" s="133">
        <f t="shared" si="325"/>
        <v>26140946.23</v>
      </c>
      <c r="P904" s="127"/>
      <c r="Q904" s="127"/>
      <c r="R904" s="127"/>
      <c r="S904" s="127"/>
      <c r="T904" s="127"/>
      <c r="U904" s="127"/>
      <c r="V904" s="127"/>
      <c r="W904" s="127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  <c r="BR904" s="127"/>
      <c r="BS904" s="127"/>
      <c r="BT904" s="127"/>
      <c r="BU904" s="127"/>
      <c r="BV904" s="127"/>
    </row>
    <row r="905" spans="1:74" s="192" customFormat="1" ht="38.25" x14ac:dyDescent="0.2">
      <c r="A905" s="208" t="s">
        <v>2408</v>
      </c>
      <c r="B905" s="209" t="s">
        <v>2407</v>
      </c>
      <c r="C905" s="120"/>
      <c r="D905" s="120"/>
      <c r="E905" s="120"/>
      <c r="F905" s="120"/>
      <c r="G905" s="120"/>
      <c r="H905" s="120"/>
      <c r="I905" s="120">
        <v>26140946.23</v>
      </c>
      <c r="J905" s="120"/>
      <c r="K905" s="120"/>
      <c r="L905" s="120"/>
      <c r="M905" s="120"/>
      <c r="N905" s="120"/>
      <c r="O905" s="133">
        <f t="shared" si="325"/>
        <v>26140946.23</v>
      </c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  <c r="BE905" s="191"/>
      <c r="BF905" s="191"/>
      <c r="BG905" s="191"/>
      <c r="BH905" s="191"/>
      <c r="BI905" s="191"/>
      <c r="BJ905" s="191"/>
      <c r="BK905" s="191"/>
      <c r="BL905" s="191"/>
      <c r="BM905" s="191"/>
      <c r="BN905" s="191"/>
      <c r="BO905" s="191"/>
      <c r="BP905" s="191"/>
      <c r="BQ905" s="191"/>
      <c r="BR905" s="191"/>
      <c r="BS905" s="191"/>
      <c r="BT905" s="191"/>
      <c r="BU905" s="191"/>
      <c r="BV905" s="191"/>
    </row>
    <row r="906" spans="1:74" s="128" customFormat="1" ht="25.5" x14ac:dyDescent="0.2">
      <c r="A906" s="210" t="s">
        <v>2409</v>
      </c>
      <c r="B906" s="205" t="s">
        <v>2410</v>
      </c>
      <c r="C906" s="119">
        <f>+C907</f>
        <v>0</v>
      </c>
      <c r="D906" s="119">
        <f t="shared" ref="D906:N906" si="331">+D907</f>
        <v>0</v>
      </c>
      <c r="E906" s="119">
        <f t="shared" si="331"/>
        <v>0</v>
      </c>
      <c r="F906" s="119">
        <f t="shared" si="331"/>
        <v>0</v>
      </c>
      <c r="G906" s="119">
        <f t="shared" si="331"/>
        <v>0</v>
      </c>
      <c r="H906" s="119">
        <f t="shared" si="331"/>
        <v>0</v>
      </c>
      <c r="I906" s="119">
        <f t="shared" si="331"/>
        <v>32047619.620000001</v>
      </c>
      <c r="J906" s="119">
        <f t="shared" si="331"/>
        <v>0</v>
      </c>
      <c r="K906" s="119">
        <f t="shared" si="331"/>
        <v>0</v>
      </c>
      <c r="L906" s="119">
        <f t="shared" si="331"/>
        <v>0</v>
      </c>
      <c r="M906" s="119">
        <f t="shared" si="331"/>
        <v>0</v>
      </c>
      <c r="N906" s="119">
        <f t="shared" si="331"/>
        <v>0</v>
      </c>
      <c r="O906" s="133">
        <f t="shared" si="325"/>
        <v>32047619.620000001</v>
      </c>
      <c r="P906" s="127"/>
      <c r="Q906" s="127"/>
      <c r="R906" s="127"/>
      <c r="S906" s="127"/>
      <c r="T906" s="127"/>
      <c r="U906" s="127"/>
      <c r="V906" s="127"/>
      <c r="W906" s="127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</row>
    <row r="907" spans="1:74" s="192" customFormat="1" ht="25.5" x14ac:dyDescent="0.2">
      <c r="A907" s="208" t="s">
        <v>2411</v>
      </c>
      <c r="B907" s="209" t="s">
        <v>2410</v>
      </c>
      <c r="C907" s="120"/>
      <c r="D907" s="120"/>
      <c r="E907" s="120"/>
      <c r="F907" s="120"/>
      <c r="G907" s="120"/>
      <c r="H907" s="120"/>
      <c r="I907" s="120">
        <v>32047619.620000001</v>
      </c>
      <c r="J907" s="120"/>
      <c r="K907" s="120"/>
      <c r="L907" s="120"/>
      <c r="M907" s="120"/>
      <c r="N907" s="120"/>
      <c r="O907" s="133">
        <f t="shared" si="325"/>
        <v>32047619.620000001</v>
      </c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  <c r="BE907" s="191"/>
      <c r="BF907" s="191"/>
      <c r="BG907" s="191"/>
      <c r="BH907" s="191"/>
      <c r="BI907" s="191"/>
      <c r="BJ907" s="191"/>
      <c r="BK907" s="191"/>
      <c r="BL907" s="191"/>
      <c r="BM907" s="191"/>
      <c r="BN907" s="191"/>
      <c r="BO907" s="191"/>
      <c r="BP907" s="191"/>
      <c r="BQ907" s="191"/>
      <c r="BR907" s="191"/>
      <c r="BS907" s="191"/>
      <c r="BT907" s="191"/>
      <c r="BU907" s="191"/>
      <c r="BV907" s="191"/>
    </row>
    <row r="908" spans="1:74" s="128" customFormat="1" ht="25.5" x14ac:dyDescent="0.2">
      <c r="A908" s="210" t="s">
        <v>2319</v>
      </c>
      <c r="B908" s="205" t="s">
        <v>2320</v>
      </c>
      <c r="C908" s="119">
        <f>SUM(C909:C910)</f>
        <v>0</v>
      </c>
      <c r="D908" s="119">
        <f t="shared" ref="D908:N908" si="332">SUM(D909:D910)</f>
        <v>0</v>
      </c>
      <c r="E908" s="119">
        <f t="shared" si="332"/>
        <v>0</v>
      </c>
      <c r="F908" s="119">
        <f t="shared" si="332"/>
        <v>83740748</v>
      </c>
      <c r="G908" s="119">
        <f t="shared" si="332"/>
        <v>0</v>
      </c>
      <c r="H908" s="119">
        <f t="shared" si="332"/>
        <v>0</v>
      </c>
      <c r="I908" s="119">
        <f t="shared" si="332"/>
        <v>80541103</v>
      </c>
      <c r="J908" s="119">
        <f t="shared" si="332"/>
        <v>0</v>
      </c>
      <c r="K908" s="119">
        <f t="shared" si="332"/>
        <v>0</v>
      </c>
      <c r="L908" s="119">
        <f t="shared" si="332"/>
        <v>0</v>
      </c>
      <c r="M908" s="119">
        <f t="shared" si="332"/>
        <v>0</v>
      </c>
      <c r="N908" s="119">
        <f t="shared" si="332"/>
        <v>0</v>
      </c>
      <c r="O908" s="133">
        <f t="shared" si="325"/>
        <v>164281851</v>
      </c>
      <c r="P908" s="127"/>
      <c r="Q908" s="127"/>
      <c r="R908" s="127"/>
      <c r="S908" s="127"/>
      <c r="T908" s="127"/>
      <c r="U908" s="127"/>
      <c r="V908" s="127"/>
      <c r="W908" s="127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</row>
    <row r="909" spans="1:74" s="192" customFormat="1" ht="25.5" x14ac:dyDescent="0.2">
      <c r="A909" s="208" t="s">
        <v>2321</v>
      </c>
      <c r="B909" s="209" t="s">
        <v>2322</v>
      </c>
      <c r="C909" s="120"/>
      <c r="D909" s="120"/>
      <c r="E909" s="120"/>
      <c r="F909" s="120">
        <v>83740748</v>
      </c>
      <c r="G909" s="120"/>
      <c r="H909" s="120"/>
      <c r="I909" s="120"/>
      <c r="J909" s="120"/>
      <c r="K909" s="120"/>
      <c r="L909" s="120"/>
      <c r="M909" s="120"/>
      <c r="N909" s="120"/>
      <c r="O909" s="133">
        <f t="shared" si="325"/>
        <v>83740748</v>
      </c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  <c r="BE909" s="191"/>
      <c r="BF909" s="191"/>
      <c r="BG909" s="191"/>
      <c r="BH909" s="191"/>
      <c r="BI909" s="191"/>
      <c r="BJ909" s="191"/>
      <c r="BK909" s="191"/>
      <c r="BL909" s="191"/>
      <c r="BM909" s="191"/>
      <c r="BN909" s="191"/>
      <c r="BO909" s="191"/>
      <c r="BP909" s="191"/>
      <c r="BQ909" s="191"/>
      <c r="BR909" s="191"/>
      <c r="BS909" s="191"/>
      <c r="BT909" s="191"/>
      <c r="BU909" s="191"/>
      <c r="BV909" s="191"/>
    </row>
    <row r="910" spans="1:74" s="192" customFormat="1" ht="25.5" x14ac:dyDescent="0.2">
      <c r="A910" s="208" t="s">
        <v>2321</v>
      </c>
      <c r="B910" s="209" t="s">
        <v>2322</v>
      </c>
      <c r="C910" s="120"/>
      <c r="D910" s="120"/>
      <c r="E910" s="120"/>
      <c r="F910" s="120"/>
      <c r="G910" s="120"/>
      <c r="H910" s="120"/>
      <c r="I910" s="120">
        <v>80541103</v>
      </c>
      <c r="J910" s="120"/>
      <c r="K910" s="120"/>
      <c r="L910" s="120"/>
      <c r="M910" s="120"/>
      <c r="N910" s="120"/>
      <c r="O910" s="133">
        <f t="shared" si="325"/>
        <v>80541103</v>
      </c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  <c r="BE910" s="191"/>
      <c r="BF910" s="191"/>
      <c r="BG910" s="191"/>
      <c r="BH910" s="191"/>
      <c r="BI910" s="191"/>
      <c r="BJ910" s="191"/>
      <c r="BK910" s="191"/>
      <c r="BL910" s="191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1"/>
    </row>
    <row r="911" spans="1:74" s="128" customFormat="1" ht="38.25" x14ac:dyDescent="0.2">
      <c r="A911" s="126" t="s">
        <v>2323</v>
      </c>
      <c r="B911" s="205" t="s">
        <v>2324</v>
      </c>
      <c r="C911" s="119">
        <f>+C912</f>
        <v>0</v>
      </c>
      <c r="D911" s="119">
        <f t="shared" ref="D911:N911" si="333">+D912</f>
        <v>0</v>
      </c>
      <c r="E911" s="119">
        <f t="shared" si="333"/>
        <v>0</v>
      </c>
      <c r="F911" s="119">
        <f t="shared" si="333"/>
        <v>0</v>
      </c>
      <c r="G911" s="119">
        <f t="shared" si="333"/>
        <v>237478885.41999999</v>
      </c>
      <c r="H911" s="119">
        <f t="shared" si="333"/>
        <v>0</v>
      </c>
      <c r="I911" s="119">
        <f t="shared" si="333"/>
        <v>0</v>
      </c>
      <c r="J911" s="119">
        <f t="shared" si="333"/>
        <v>0</v>
      </c>
      <c r="K911" s="119">
        <f t="shared" si="333"/>
        <v>0</v>
      </c>
      <c r="L911" s="119">
        <f t="shared" si="333"/>
        <v>0</v>
      </c>
      <c r="M911" s="119">
        <f t="shared" si="333"/>
        <v>0</v>
      </c>
      <c r="N911" s="119">
        <f t="shared" si="333"/>
        <v>0</v>
      </c>
      <c r="O911" s="133">
        <f t="shared" si="325"/>
        <v>237478885.41999999</v>
      </c>
      <c r="P911" s="127"/>
      <c r="Q911" s="127"/>
      <c r="R911" s="127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  <c r="BR911" s="127"/>
      <c r="BS911" s="127"/>
      <c r="BT911" s="127"/>
      <c r="BU911" s="127"/>
      <c r="BV911" s="127"/>
    </row>
    <row r="912" spans="1:74" s="192" customFormat="1" ht="25.5" x14ac:dyDescent="0.2">
      <c r="A912" s="208" t="s">
        <v>2325</v>
      </c>
      <c r="B912" s="209" t="s">
        <v>2326</v>
      </c>
      <c r="C912" s="120"/>
      <c r="D912" s="120"/>
      <c r="E912" s="120"/>
      <c r="F912" s="120"/>
      <c r="G912" s="120">
        <v>237478885.41999999</v>
      </c>
      <c r="H912" s="120"/>
      <c r="I912" s="120"/>
      <c r="J912" s="120"/>
      <c r="K912" s="120"/>
      <c r="L912" s="120"/>
      <c r="M912" s="120"/>
      <c r="N912" s="120"/>
      <c r="O912" s="133">
        <f t="shared" si="325"/>
        <v>237478885.41999999</v>
      </c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  <c r="BE912" s="191"/>
      <c r="BF912" s="191"/>
      <c r="BG912" s="191"/>
      <c r="BH912" s="191"/>
      <c r="BI912" s="191"/>
      <c r="BJ912" s="191"/>
      <c r="BK912" s="191"/>
      <c r="BL912" s="191"/>
      <c r="BM912" s="191"/>
      <c r="BN912" s="191"/>
      <c r="BO912" s="191"/>
      <c r="BP912" s="191"/>
      <c r="BQ912" s="191"/>
      <c r="BR912" s="191"/>
      <c r="BS912" s="191"/>
      <c r="BT912" s="191"/>
      <c r="BU912" s="191"/>
      <c r="BV912" s="191"/>
    </row>
    <row r="913" spans="1:74" s="128" customFormat="1" ht="25.5" x14ac:dyDescent="0.2">
      <c r="A913" s="126" t="s">
        <v>2412</v>
      </c>
      <c r="B913" s="205" t="s">
        <v>2413</v>
      </c>
      <c r="C913" s="119">
        <f>+C914</f>
        <v>0</v>
      </c>
      <c r="D913" s="119">
        <f t="shared" ref="D913:N913" si="334">+D914</f>
        <v>0</v>
      </c>
      <c r="E913" s="119">
        <f t="shared" si="334"/>
        <v>0</v>
      </c>
      <c r="F913" s="119">
        <f t="shared" si="334"/>
        <v>0</v>
      </c>
      <c r="G913" s="119">
        <f t="shared" si="334"/>
        <v>0</v>
      </c>
      <c r="H913" s="119">
        <f t="shared" si="334"/>
        <v>0</v>
      </c>
      <c r="I913" s="119">
        <f t="shared" si="334"/>
        <v>59825083</v>
      </c>
      <c r="J913" s="119">
        <f t="shared" si="334"/>
        <v>0</v>
      </c>
      <c r="K913" s="119">
        <f t="shared" si="334"/>
        <v>0</v>
      </c>
      <c r="L913" s="119">
        <f t="shared" si="334"/>
        <v>0</v>
      </c>
      <c r="M913" s="119">
        <f t="shared" si="334"/>
        <v>0</v>
      </c>
      <c r="N913" s="119">
        <f t="shared" si="334"/>
        <v>0</v>
      </c>
      <c r="O913" s="133">
        <f t="shared" si="325"/>
        <v>59825083</v>
      </c>
      <c r="P913" s="127"/>
      <c r="Q913" s="127"/>
      <c r="R913" s="127"/>
      <c r="S913" s="127"/>
      <c r="T913" s="127"/>
      <c r="U913" s="127"/>
      <c r="V913" s="127"/>
      <c r="W913" s="127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  <c r="BR913" s="127"/>
      <c r="BS913" s="127"/>
      <c r="BT913" s="127"/>
      <c r="BU913" s="127"/>
      <c r="BV913" s="127"/>
    </row>
    <row r="914" spans="1:74" s="192" customFormat="1" ht="25.5" x14ac:dyDescent="0.2">
      <c r="A914" s="208" t="s">
        <v>2414</v>
      </c>
      <c r="B914" s="209" t="s">
        <v>2415</v>
      </c>
      <c r="C914" s="120"/>
      <c r="D914" s="120"/>
      <c r="E914" s="120"/>
      <c r="F914" s="120"/>
      <c r="G914" s="120"/>
      <c r="H914" s="120"/>
      <c r="I914" s="120">
        <v>59825083</v>
      </c>
      <c r="J914" s="120"/>
      <c r="K914" s="120"/>
      <c r="L914" s="120"/>
      <c r="M914" s="120"/>
      <c r="N914" s="120"/>
      <c r="O914" s="133">
        <f t="shared" si="325"/>
        <v>59825083</v>
      </c>
      <c r="P914" s="191"/>
      <c r="Q914" s="191"/>
      <c r="R914" s="191"/>
      <c r="S914" s="191"/>
      <c r="T914" s="191"/>
      <c r="U914" s="191"/>
      <c r="V914" s="191"/>
      <c r="W914" s="191"/>
      <c r="X914" s="191"/>
      <c r="Y914" s="191"/>
      <c r="Z914" s="191"/>
      <c r="AA914" s="191"/>
      <c r="AB914" s="191"/>
      <c r="AC914" s="191"/>
      <c r="AD914" s="191"/>
      <c r="AE914" s="191"/>
      <c r="AF914" s="191"/>
      <c r="AG914" s="191"/>
      <c r="AH914" s="191"/>
      <c r="AI914" s="191"/>
      <c r="AJ914" s="191"/>
      <c r="AK914" s="191"/>
      <c r="AL914" s="191"/>
      <c r="AM914" s="191"/>
      <c r="AN914" s="191"/>
      <c r="AO914" s="191"/>
      <c r="AP914" s="191"/>
      <c r="AQ914" s="191"/>
      <c r="AR914" s="191"/>
      <c r="AS914" s="191"/>
      <c r="AT914" s="191"/>
      <c r="AU914" s="191"/>
      <c r="AV914" s="191"/>
      <c r="AW914" s="191"/>
      <c r="AX914" s="191"/>
      <c r="AY914" s="191"/>
      <c r="AZ914" s="191"/>
      <c r="BA914" s="191"/>
      <c r="BB914" s="191"/>
      <c r="BC914" s="191"/>
      <c r="BD914" s="191"/>
      <c r="BE914" s="191"/>
      <c r="BF914" s="191"/>
      <c r="BG914" s="191"/>
      <c r="BH914" s="191"/>
      <c r="BI914" s="191"/>
      <c r="BJ914" s="191"/>
      <c r="BK914" s="191"/>
      <c r="BL914" s="191"/>
      <c r="BM914" s="191"/>
      <c r="BN914" s="191"/>
      <c r="BO914" s="191"/>
      <c r="BP914" s="191"/>
      <c r="BQ914" s="191"/>
      <c r="BR914" s="191"/>
      <c r="BS914" s="191"/>
      <c r="BT914" s="191"/>
      <c r="BU914" s="191"/>
      <c r="BV914" s="191"/>
    </row>
    <row r="915" spans="1:74" s="128" customFormat="1" ht="25.5" x14ac:dyDescent="0.2">
      <c r="A915" s="126" t="s">
        <v>2416</v>
      </c>
      <c r="B915" s="205" t="s">
        <v>2417</v>
      </c>
      <c r="C915" s="119">
        <f>+C916</f>
        <v>0</v>
      </c>
      <c r="D915" s="119">
        <f t="shared" ref="D915:N915" si="335">+D916</f>
        <v>0</v>
      </c>
      <c r="E915" s="119">
        <f t="shared" si="335"/>
        <v>0</v>
      </c>
      <c r="F915" s="119">
        <f t="shared" si="335"/>
        <v>0</v>
      </c>
      <c r="G915" s="119">
        <f t="shared" si="335"/>
        <v>0</v>
      </c>
      <c r="H915" s="119">
        <f t="shared" si="335"/>
        <v>0</v>
      </c>
      <c r="I915" s="119">
        <f t="shared" si="335"/>
        <v>20736929</v>
      </c>
      <c r="J915" s="119">
        <f t="shared" si="335"/>
        <v>0</v>
      </c>
      <c r="K915" s="119">
        <f t="shared" si="335"/>
        <v>0</v>
      </c>
      <c r="L915" s="119">
        <f t="shared" si="335"/>
        <v>0</v>
      </c>
      <c r="M915" s="119">
        <f t="shared" si="335"/>
        <v>0</v>
      </c>
      <c r="N915" s="119">
        <f t="shared" si="335"/>
        <v>0</v>
      </c>
      <c r="O915" s="133">
        <f t="shared" si="325"/>
        <v>20736929</v>
      </c>
      <c r="P915" s="127"/>
      <c r="Q915" s="127"/>
      <c r="R915" s="127"/>
      <c r="S915" s="127"/>
      <c r="T915" s="127"/>
      <c r="U915" s="127"/>
      <c r="V915" s="127"/>
      <c r="W915" s="127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  <c r="BR915" s="127"/>
      <c r="BS915" s="127"/>
      <c r="BT915" s="127"/>
      <c r="BU915" s="127"/>
      <c r="BV915" s="127"/>
    </row>
    <row r="916" spans="1:74" s="192" customFormat="1" ht="25.5" x14ac:dyDescent="0.2">
      <c r="A916" s="208" t="s">
        <v>2418</v>
      </c>
      <c r="B916" s="209" t="s">
        <v>2417</v>
      </c>
      <c r="C916" s="120"/>
      <c r="D916" s="120"/>
      <c r="E916" s="120"/>
      <c r="F916" s="120"/>
      <c r="G916" s="120"/>
      <c r="H916" s="120"/>
      <c r="I916" s="120">
        <v>20736929</v>
      </c>
      <c r="J916" s="120"/>
      <c r="K916" s="120"/>
      <c r="L916" s="120"/>
      <c r="M916" s="120"/>
      <c r="N916" s="120"/>
      <c r="O916" s="133">
        <f t="shared" si="325"/>
        <v>20736929</v>
      </c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  <c r="BE916" s="191"/>
      <c r="BF916" s="191"/>
      <c r="BG916" s="191"/>
      <c r="BH916" s="191"/>
      <c r="BI916" s="191"/>
      <c r="BJ916" s="191"/>
      <c r="BK916" s="191"/>
      <c r="BL916" s="191"/>
      <c r="BM916" s="191"/>
      <c r="BN916" s="191"/>
      <c r="BO916" s="191"/>
      <c r="BP916" s="191"/>
      <c r="BQ916" s="191"/>
      <c r="BR916" s="191"/>
      <c r="BS916" s="191"/>
      <c r="BT916" s="191"/>
      <c r="BU916" s="191"/>
      <c r="BV916" s="191"/>
    </row>
    <row r="917" spans="1:74" s="128" customFormat="1" ht="25.5" x14ac:dyDescent="0.2">
      <c r="A917" s="126" t="s">
        <v>2419</v>
      </c>
      <c r="B917" s="205" t="s">
        <v>2420</v>
      </c>
      <c r="C917" s="119">
        <f>+C918</f>
        <v>0</v>
      </c>
      <c r="D917" s="119">
        <f t="shared" ref="D917:N917" si="336">+D918</f>
        <v>0</v>
      </c>
      <c r="E917" s="119">
        <f t="shared" si="336"/>
        <v>0</v>
      </c>
      <c r="F917" s="119">
        <f t="shared" si="336"/>
        <v>0</v>
      </c>
      <c r="G917" s="119">
        <f t="shared" si="336"/>
        <v>0</v>
      </c>
      <c r="H917" s="119">
        <f t="shared" si="336"/>
        <v>0</v>
      </c>
      <c r="I917" s="119">
        <f t="shared" si="336"/>
        <v>262512</v>
      </c>
      <c r="J917" s="119">
        <f t="shared" si="336"/>
        <v>0</v>
      </c>
      <c r="K917" s="119">
        <f t="shared" si="336"/>
        <v>0</v>
      </c>
      <c r="L917" s="119">
        <f t="shared" si="336"/>
        <v>0</v>
      </c>
      <c r="M917" s="119">
        <f t="shared" si="336"/>
        <v>0</v>
      </c>
      <c r="N917" s="119">
        <f t="shared" si="336"/>
        <v>0</v>
      </c>
      <c r="O917" s="133">
        <f t="shared" si="325"/>
        <v>262512</v>
      </c>
      <c r="P917" s="127"/>
      <c r="Q917" s="127"/>
      <c r="R917" s="127"/>
      <c r="S917" s="127"/>
      <c r="T917" s="127"/>
      <c r="U917" s="127"/>
      <c r="V917" s="127"/>
      <c r="W917" s="127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  <c r="BR917" s="127"/>
      <c r="BS917" s="127"/>
      <c r="BT917" s="127"/>
      <c r="BU917" s="127"/>
      <c r="BV917" s="127"/>
    </row>
    <row r="918" spans="1:74" s="192" customFormat="1" ht="25.5" x14ac:dyDescent="0.2">
      <c r="A918" s="208" t="s">
        <v>2421</v>
      </c>
      <c r="B918" s="209" t="s">
        <v>2420</v>
      </c>
      <c r="C918" s="120"/>
      <c r="D918" s="120"/>
      <c r="E918" s="120"/>
      <c r="F918" s="120"/>
      <c r="G918" s="120"/>
      <c r="H918" s="120"/>
      <c r="I918" s="120">
        <v>262512</v>
      </c>
      <c r="J918" s="120"/>
      <c r="K918" s="120"/>
      <c r="L918" s="120"/>
      <c r="M918" s="120"/>
      <c r="N918" s="120"/>
      <c r="O918" s="133">
        <f t="shared" si="325"/>
        <v>262512</v>
      </c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  <c r="BE918" s="191"/>
      <c r="BF918" s="191"/>
      <c r="BG918" s="191"/>
      <c r="BH918" s="191"/>
      <c r="BI918" s="191"/>
      <c r="BJ918" s="191"/>
      <c r="BK918" s="191"/>
      <c r="BL918" s="191"/>
      <c r="BM918" s="191"/>
      <c r="BN918" s="191"/>
      <c r="BO918" s="191"/>
      <c r="BP918" s="191"/>
      <c r="BQ918" s="191"/>
      <c r="BR918" s="191"/>
      <c r="BS918" s="191"/>
      <c r="BT918" s="191"/>
      <c r="BU918" s="191"/>
      <c r="BV918" s="191"/>
    </row>
    <row r="919" spans="1:74" s="128" customFormat="1" x14ac:dyDescent="0.2">
      <c r="A919" s="210" t="s">
        <v>977</v>
      </c>
      <c r="B919" s="205" t="s">
        <v>1617</v>
      </c>
      <c r="C919" s="119">
        <f>SUM(C920:C949)+C952+C953+C954+C955</f>
        <v>0</v>
      </c>
      <c r="D919" s="119">
        <f t="shared" ref="D919:N919" si="337">SUM(D920:D949)+D952+D953+D954+D955</f>
        <v>899657028.31999993</v>
      </c>
      <c r="E919" s="119">
        <f t="shared" si="337"/>
        <v>0</v>
      </c>
      <c r="F919" s="119">
        <f t="shared" si="337"/>
        <v>636871</v>
      </c>
      <c r="G919" s="119">
        <f t="shared" si="337"/>
        <v>488915148.37</v>
      </c>
      <c r="H919" s="119">
        <f t="shared" si="337"/>
        <v>0</v>
      </c>
      <c r="I919" s="119">
        <f t="shared" si="337"/>
        <v>97479820.069999993</v>
      </c>
      <c r="J919" s="119">
        <f t="shared" si="337"/>
        <v>0</v>
      </c>
      <c r="K919" s="119">
        <f t="shared" si="337"/>
        <v>0</v>
      </c>
      <c r="L919" s="119">
        <f t="shared" si="337"/>
        <v>0</v>
      </c>
      <c r="M919" s="119">
        <f t="shared" si="337"/>
        <v>0</v>
      </c>
      <c r="N919" s="119">
        <f t="shared" si="337"/>
        <v>0</v>
      </c>
      <c r="O919" s="133">
        <f t="shared" si="325"/>
        <v>1486688867.76</v>
      </c>
      <c r="P919" s="127"/>
      <c r="Q919" s="127"/>
      <c r="R919" s="127"/>
      <c r="S919" s="127"/>
      <c r="T919" s="127"/>
      <c r="U919" s="127"/>
      <c r="V919" s="127"/>
      <c r="W919" s="127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  <c r="BR919" s="127"/>
      <c r="BS919" s="127"/>
      <c r="BT919" s="127"/>
      <c r="BU919" s="127"/>
      <c r="BV919" s="127"/>
    </row>
    <row r="920" spans="1:74" s="192" customFormat="1" ht="25.5" x14ac:dyDescent="0.2">
      <c r="A920" s="208" t="s">
        <v>1618</v>
      </c>
      <c r="B920" s="209" t="s">
        <v>1619</v>
      </c>
      <c r="C920" s="120"/>
      <c r="D920" s="46">
        <v>99831545.319999993</v>
      </c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33">
        <f t="shared" si="325"/>
        <v>99831545.319999993</v>
      </c>
      <c r="P920" s="191"/>
      <c r="Q920" s="191"/>
      <c r="R920" s="191"/>
      <c r="S920" s="191"/>
      <c r="T920" s="191"/>
      <c r="U920" s="191"/>
      <c r="V920" s="191"/>
      <c r="W920" s="191"/>
      <c r="X920" s="191"/>
      <c r="Y920" s="191"/>
      <c r="Z920" s="191"/>
      <c r="AA920" s="191"/>
      <c r="AB920" s="191"/>
      <c r="AC920" s="191"/>
      <c r="AD920" s="191"/>
      <c r="AE920" s="191"/>
      <c r="AF920" s="191"/>
      <c r="AG920" s="191"/>
      <c r="AH920" s="191"/>
      <c r="AI920" s="191"/>
      <c r="AJ920" s="191"/>
      <c r="AK920" s="191"/>
      <c r="AL920" s="191"/>
      <c r="AM920" s="191"/>
      <c r="AN920" s="191"/>
      <c r="AO920" s="191"/>
      <c r="AP920" s="191"/>
      <c r="AQ920" s="191"/>
      <c r="AR920" s="191"/>
      <c r="AS920" s="191"/>
      <c r="AT920" s="191"/>
      <c r="AU920" s="191"/>
      <c r="AV920" s="191"/>
      <c r="AW920" s="191"/>
      <c r="AX920" s="191"/>
      <c r="AY920" s="191"/>
      <c r="AZ920" s="191"/>
      <c r="BA920" s="191"/>
      <c r="BB920" s="191"/>
      <c r="BC920" s="191"/>
      <c r="BD920" s="191"/>
      <c r="BE920" s="191"/>
      <c r="BF920" s="191"/>
      <c r="BG920" s="191"/>
      <c r="BH920" s="191"/>
      <c r="BI920" s="191"/>
      <c r="BJ920" s="191"/>
      <c r="BK920" s="191"/>
      <c r="BL920" s="191"/>
      <c r="BM920" s="191"/>
      <c r="BN920" s="191"/>
      <c r="BO920" s="191"/>
      <c r="BP920" s="191"/>
      <c r="BQ920" s="191"/>
      <c r="BR920" s="191"/>
      <c r="BS920" s="191"/>
      <c r="BT920" s="191"/>
      <c r="BU920" s="191"/>
      <c r="BV920" s="191"/>
    </row>
    <row r="921" spans="1:74" s="192" customFormat="1" ht="25.5" x14ac:dyDescent="0.2">
      <c r="A921" s="208" t="s">
        <v>1618</v>
      </c>
      <c r="B921" s="209" t="s">
        <v>1619</v>
      </c>
      <c r="C921" s="120"/>
      <c r="D921" s="46"/>
      <c r="E921" s="120"/>
      <c r="F921" s="120">
        <v>636871</v>
      </c>
      <c r="G921" s="120"/>
      <c r="H921" s="120"/>
      <c r="I921" s="120"/>
      <c r="J921" s="120"/>
      <c r="K921" s="120"/>
      <c r="L921" s="120"/>
      <c r="M921" s="120"/>
      <c r="N921" s="120"/>
      <c r="O921" s="133">
        <f t="shared" si="325"/>
        <v>636871</v>
      </c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  <c r="BE921" s="191"/>
      <c r="BF921" s="191"/>
      <c r="BG921" s="191"/>
      <c r="BH921" s="191"/>
      <c r="BI921" s="191"/>
      <c r="BJ921" s="191"/>
      <c r="BK921" s="191"/>
      <c r="BL921" s="191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1"/>
    </row>
    <row r="922" spans="1:74" s="192" customFormat="1" ht="25.5" x14ac:dyDescent="0.2">
      <c r="A922" s="208" t="s">
        <v>2422</v>
      </c>
      <c r="B922" s="209" t="s">
        <v>2423</v>
      </c>
      <c r="C922" s="120"/>
      <c r="D922" s="46"/>
      <c r="E922" s="120"/>
      <c r="F922" s="120"/>
      <c r="G922" s="120"/>
      <c r="H922" s="120"/>
      <c r="I922" s="120">
        <v>85196301.25</v>
      </c>
      <c r="J922" s="120"/>
      <c r="K922" s="120"/>
      <c r="L922" s="120"/>
      <c r="M922" s="120"/>
      <c r="N922" s="120"/>
      <c r="O922" s="133">
        <f t="shared" si="325"/>
        <v>85196301.25</v>
      </c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  <c r="BE922" s="191"/>
      <c r="BF922" s="191"/>
      <c r="BG922" s="191"/>
      <c r="BH922" s="191"/>
      <c r="BI922" s="191"/>
      <c r="BJ922" s="191"/>
      <c r="BK922" s="191"/>
      <c r="BL922" s="191"/>
      <c r="BM922" s="191"/>
      <c r="BN922" s="191"/>
      <c r="BO922" s="191"/>
      <c r="BP922" s="191"/>
      <c r="BQ922" s="191"/>
      <c r="BR922" s="191"/>
      <c r="BS922" s="191"/>
      <c r="BT922" s="191"/>
      <c r="BU922" s="191"/>
      <c r="BV922" s="191"/>
    </row>
    <row r="923" spans="1:74" s="192" customFormat="1" ht="25.5" x14ac:dyDescent="0.2">
      <c r="A923" s="208" t="s">
        <v>2424</v>
      </c>
      <c r="B923" s="209" t="s">
        <v>2425</v>
      </c>
      <c r="C923" s="120"/>
      <c r="D923" s="46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33">
        <f t="shared" si="325"/>
        <v>0</v>
      </c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  <c r="BE923" s="191"/>
      <c r="BF923" s="191"/>
      <c r="BG923" s="191"/>
      <c r="BH923" s="191"/>
      <c r="BI923" s="191"/>
      <c r="BJ923" s="191"/>
      <c r="BK923" s="191"/>
      <c r="BL923" s="191"/>
      <c r="BM923" s="191"/>
      <c r="BN923" s="191"/>
      <c r="BO923" s="191"/>
      <c r="BP923" s="191"/>
      <c r="BQ923" s="191"/>
      <c r="BR923" s="191"/>
      <c r="BS923" s="191"/>
      <c r="BT923" s="191"/>
      <c r="BU923" s="191"/>
      <c r="BV923" s="191"/>
    </row>
    <row r="924" spans="1:74" s="192" customFormat="1" ht="25.5" x14ac:dyDescent="0.2">
      <c r="A924" s="208" t="s">
        <v>2426</v>
      </c>
      <c r="B924" s="209" t="s">
        <v>2427</v>
      </c>
      <c r="C924" s="120"/>
      <c r="D924" s="46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33">
        <f t="shared" si="325"/>
        <v>0</v>
      </c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  <c r="BE924" s="191"/>
      <c r="BF924" s="191"/>
      <c r="BG924" s="191"/>
      <c r="BH924" s="191"/>
      <c r="BI924" s="191"/>
      <c r="BJ924" s="191"/>
      <c r="BK924" s="191"/>
      <c r="BL924" s="191"/>
      <c r="BM924" s="191"/>
      <c r="BN924" s="191"/>
      <c r="BO924" s="191"/>
      <c r="BP924" s="191"/>
      <c r="BQ924" s="191"/>
      <c r="BR924" s="191"/>
      <c r="BS924" s="191"/>
      <c r="BT924" s="191"/>
      <c r="BU924" s="191"/>
      <c r="BV924" s="191"/>
    </row>
    <row r="925" spans="1:74" s="192" customFormat="1" ht="25.5" x14ac:dyDescent="0.2">
      <c r="A925" s="208" t="s">
        <v>2428</v>
      </c>
      <c r="B925" s="209" t="s">
        <v>2429</v>
      </c>
      <c r="C925" s="120"/>
      <c r="D925" s="46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33">
        <f t="shared" si="325"/>
        <v>0</v>
      </c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  <c r="BE925" s="191"/>
      <c r="BF925" s="191"/>
      <c r="BG925" s="191"/>
      <c r="BH925" s="191"/>
      <c r="BI925" s="191"/>
      <c r="BJ925" s="191"/>
      <c r="BK925" s="191"/>
      <c r="BL925" s="191"/>
      <c r="BM925" s="191"/>
      <c r="BN925" s="191"/>
      <c r="BO925" s="191"/>
      <c r="BP925" s="191"/>
      <c r="BQ925" s="191"/>
      <c r="BR925" s="191"/>
      <c r="BS925" s="191"/>
      <c r="BT925" s="191"/>
      <c r="BU925" s="191"/>
      <c r="BV925" s="191"/>
    </row>
    <row r="926" spans="1:74" s="192" customFormat="1" ht="25.5" x14ac:dyDescent="0.2">
      <c r="A926" s="208" t="s">
        <v>2430</v>
      </c>
      <c r="B926" s="209" t="s">
        <v>2431</v>
      </c>
      <c r="C926" s="120"/>
      <c r="D926" s="46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33">
        <f t="shared" si="325"/>
        <v>0</v>
      </c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  <c r="BE926" s="191"/>
      <c r="BF926" s="191"/>
      <c r="BG926" s="191"/>
      <c r="BH926" s="191"/>
      <c r="BI926" s="191"/>
      <c r="BJ926" s="191"/>
      <c r="BK926" s="191"/>
      <c r="BL926" s="191"/>
      <c r="BM926" s="191"/>
      <c r="BN926" s="191"/>
      <c r="BO926" s="191"/>
      <c r="BP926" s="191"/>
      <c r="BQ926" s="191"/>
      <c r="BR926" s="191"/>
      <c r="BS926" s="191"/>
      <c r="BT926" s="191"/>
      <c r="BU926" s="191"/>
      <c r="BV926" s="191"/>
    </row>
    <row r="927" spans="1:74" s="192" customFormat="1" ht="25.5" x14ac:dyDescent="0.2">
      <c r="A927" s="208" t="s">
        <v>2432</v>
      </c>
      <c r="B927" s="209" t="s">
        <v>2433</v>
      </c>
      <c r="C927" s="120"/>
      <c r="D927" s="46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33">
        <f t="shared" si="325"/>
        <v>0</v>
      </c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  <c r="BE927" s="191"/>
      <c r="BF927" s="191"/>
      <c r="BG927" s="191"/>
      <c r="BH927" s="191"/>
      <c r="BI927" s="191"/>
      <c r="BJ927" s="191"/>
      <c r="BK927" s="191"/>
      <c r="BL927" s="191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1"/>
    </row>
    <row r="928" spans="1:74" s="192" customFormat="1" ht="25.5" x14ac:dyDescent="0.2">
      <c r="A928" s="208" t="s">
        <v>978</v>
      </c>
      <c r="B928" s="209" t="s">
        <v>1620</v>
      </c>
      <c r="C928" s="120"/>
      <c r="D928" s="46">
        <v>799825483</v>
      </c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33">
        <f t="shared" si="325"/>
        <v>799825483</v>
      </c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  <c r="BE928" s="191"/>
      <c r="BF928" s="191"/>
      <c r="BG928" s="191"/>
      <c r="BH928" s="191"/>
      <c r="BI928" s="191"/>
      <c r="BJ928" s="191"/>
      <c r="BK928" s="191"/>
      <c r="BL928" s="191"/>
      <c r="BM928" s="191"/>
      <c r="BN928" s="191"/>
      <c r="BO928" s="191"/>
      <c r="BP928" s="191"/>
      <c r="BQ928" s="191"/>
      <c r="BR928" s="191"/>
      <c r="BS928" s="191"/>
      <c r="BT928" s="191"/>
      <c r="BU928" s="191"/>
      <c r="BV928" s="191"/>
    </row>
    <row r="929" spans="1:74" s="192" customFormat="1" ht="25.5" x14ac:dyDescent="0.2">
      <c r="A929" s="208" t="s">
        <v>2434</v>
      </c>
      <c r="B929" s="209" t="s">
        <v>2435</v>
      </c>
      <c r="C929" s="120"/>
      <c r="D929" s="46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33">
        <f t="shared" si="325"/>
        <v>0</v>
      </c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  <c r="BE929" s="191"/>
      <c r="BF929" s="191"/>
      <c r="BG929" s="191"/>
      <c r="BH929" s="191"/>
      <c r="BI929" s="191"/>
      <c r="BJ929" s="191"/>
      <c r="BK929" s="191"/>
      <c r="BL929" s="191"/>
      <c r="BM929" s="191"/>
      <c r="BN929" s="191"/>
      <c r="BO929" s="191"/>
      <c r="BP929" s="191"/>
      <c r="BQ929" s="191"/>
      <c r="BR929" s="191"/>
      <c r="BS929" s="191"/>
      <c r="BT929" s="191"/>
      <c r="BU929" s="191"/>
      <c r="BV929" s="191"/>
    </row>
    <row r="930" spans="1:74" s="192" customFormat="1" ht="14.25" x14ac:dyDescent="0.2">
      <c r="A930" s="208" t="s">
        <v>2436</v>
      </c>
      <c r="B930" s="209" t="s">
        <v>2437</v>
      </c>
      <c r="C930" s="120"/>
      <c r="D930" s="46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33">
        <f t="shared" si="325"/>
        <v>0</v>
      </c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  <c r="BE930" s="191"/>
      <c r="BF930" s="191"/>
      <c r="BG930" s="191"/>
      <c r="BH930" s="191"/>
      <c r="BI930" s="191"/>
      <c r="BJ930" s="191"/>
      <c r="BK930" s="191"/>
      <c r="BL930" s="191"/>
      <c r="BM930" s="191"/>
      <c r="BN930" s="191"/>
      <c r="BO930" s="191"/>
      <c r="BP930" s="191"/>
      <c r="BQ930" s="191"/>
      <c r="BR930" s="191"/>
      <c r="BS930" s="191"/>
      <c r="BT930" s="191"/>
      <c r="BU930" s="191"/>
      <c r="BV930" s="191"/>
    </row>
    <row r="931" spans="1:74" s="192" customFormat="1" ht="14.25" x14ac:dyDescent="0.2">
      <c r="A931" s="208" t="s">
        <v>2438</v>
      </c>
      <c r="B931" s="209" t="s">
        <v>2439</v>
      </c>
      <c r="C931" s="120"/>
      <c r="D931" s="46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33">
        <f t="shared" si="325"/>
        <v>0</v>
      </c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  <c r="BE931" s="191"/>
      <c r="BF931" s="191"/>
      <c r="BG931" s="191"/>
      <c r="BH931" s="191"/>
      <c r="BI931" s="191"/>
      <c r="BJ931" s="191"/>
      <c r="BK931" s="191"/>
      <c r="BL931" s="191"/>
      <c r="BM931" s="191"/>
      <c r="BN931" s="191"/>
      <c r="BO931" s="191"/>
      <c r="BP931" s="191"/>
      <c r="BQ931" s="191"/>
      <c r="BR931" s="191"/>
      <c r="BS931" s="191"/>
      <c r="BT931" s="191"/>
      <c r="BU931" s="191"/>
      <c r="BV931" s="191"/>
    </row>
    <row r="932" spans="1:74" s="192" customFormat="1" ht="14.25" x14ac:dyDescent="0.2">
      <c r="A932" s="208" t="s">
        <v>2440</v>
      </c>
      <c r="B932" s="209" t="s">
        <v>2441</v>
      </c>
      <c r="C932" s="120"/>
      <c r="D932" s="46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33">
        <f t="shared" si="325"/>
        <v>0</v>
      </c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  <c r="BE932" s="191"/>
      <c r="BF932" s="191"/>
      <c r="BG932" s="191"/>
      <c r="BH932" s="191"/>
      <c r="BI932" s="191"/>
      <c r="BJ932" s="191"/>
      <c r="BK932" s="191"/>
      <c r="BL932" s="191"/>
      <c r="BM932" s="191"/>
      <c r="BN932" s="191"/>
      <c r="BO932" s="191"/>
      <c r="BP932" s="191"/>
      <c r="BQ932" s="191"/>
      <c r="BR932" s="191"/>
      <c r="BS932" s="191"/>
      <c r="BT932" s="191"/>
      <c r="BU932" s="191"/>
      <c r="BV932" s="191"/>
    </row>
    <row r="933" spans="1:74" s="192" customFormat="1" ht="14.25" x14ac:dyDescent="0.2">
      <c r="A933" s="208" t="s">
        <v>2442</v>
      </c>
      <c r="B933" s="209" t="s">
        <v>2443</v>
      </c>
      <c r="C933" s="120"/>
      <c r="D933" s="46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33">
        <f t="shared" si="325"/>
        <v>0</v>
      </c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  <c r="BE933" s="191"/>
      <c r="BF933" s="191"/>
      <c r="BG933" s="191"/>
      <c r="BH933" s="191"/>
      <c r="BI933" s="191"/>
      <c r="BJ933" s="191"/>
      <c r="BK933" s="191"/>
      <c r="BL933" s="191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1"/>
    </row>
    <row r="934" spans="1:74" s="192" customFormat="1" ht="14.25" x14ac:dyDescent="0.2">
      <c r="A934" s="208" t="s">
        <v>2444</v>
      </c>
      <c r="B934" s="209" t="s">
        <v>2445</v>
      </c>
      <c r="C934" s="120"/>
      <c r="D934" s="46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33">
        <f t="shared" si="325"/>
        <v>0</v>
      </c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  <c r="BE934" s="191"/>
      <c r="BF934" s="191"/>
      <c r="BG934" s="191"/>
      <c r="BH934" s="191"/>
      <c r="BI934" s="191"/>
      <c r="BJ934" s="191"/>
      <c r="BK934" s="191"/>
      <c r="BL934" s="191"/>
      <c r="BM934" s="191"/>
      <c r="BN934" s="191"/>
      <c r="BO934" s="191"/>
      <c r="BP934" s="191"/>
      <c r="BQ934" s="191"/>
      <c r="BR934" s="191"/>
      <c r="BS934" s="191"/>
      <c r="BT934" s="191"/>
      <c r="BU934" s="191"/>
      <c r="BV934" s="191"/>
    </row>
    <row r="935" spans="1:74" s="192" customFormat="1" ht="14.25" x14ac:dyDescent="0.2">
      <c r="A935" s="208" t="s">
        <v>2446</v>
      </c>
      <c r="B935" s="209" t="s">
        <v>2447</v>
      </c>
      <c r="C935" s="120"/>
      <c r="D935" s="46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33">
        <f t="shared" si="325"/>
        <v>0</v>
      </c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1"/>
      <c r="BJ935" s="191"/>
      <c r="BK935" s="191"/>
      <c r="BL935" s="191"/>
      <c r="BM935" s="191"/>
      <c r="BN935" s="191"/>
      <c r="BO935" s="191"/>
      <c r="BP935" s="191"/>
      <c r="BQ935" s="191"/>
      <c r="BR935" s="191"/>
      <c r="BS935" s="191"/>
      <c r="BT935" s="191"/>
      <c r="BU935" s="191"/>
      <c r="BV935" s="191"/>
    </row>
    <row r="936" spans="1:74" s="192" customFormat="1" ht="25.5" x14ac:dyDescent="0.2">
      <c r="A936" s="208" t="s">
        <v>2448</v>
      </c>
      <c r="B936" s="209" t="s">
        <v>2449</v>
      </c>
      <c r="C936" s="120"/>
      <c r="D936" s="46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33">
        <f t="shared" si="325"/>
        <v>0</v>
      </c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  <c r="BE936" s="191"/>
      <c r="BF936" s="191"/>
      <c r="BG936" s="191"/>
      <c r="BH936" s="191"/>
      <c r="BI936" s="191"/>
      <c r="BJ936" s="191"/>
      <c r="BK936" s="191"/>
      <c r="BL936" s="191"/>
      <c r="BM936" s="191"/>
      <c r="BN936" s="191"/>
      <c r="BO936" s="191"/>
      <c r="BP936" s="191"/>
      <c r="BQ936" s="191"/>
      <c r="BR936" s="191"/>
      <c r="BS936" s="191"/>
      <c r="BT936" s="191"/>
      <c r="BU936" s="191"/>
      <c r="BV936" s="191"/>
    </row>
    <row r="937" spans="1:74" s="192" customFormat="1" ht="25.5" x14ac:dyDescent="0.2">
      <c r="A937" s="208" t="s">
        <v>2450</v>
      </c>
      <c r="B937" s="209" t="s">
        <v>2451</v>
      </c>
      <c r="C937" s="120"/>
      <c r="D937" s="46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33">
        <f t="shared" si="325"/>
        <v>0</v>
      </c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  <c r="BE937" s="191"/>
      <c r="BF937" s="191"/>
      <c r="BG937" s="191"/>
      <c r="BH937" s="191"/>
      <c r="BI937" s="191"/>
      <c r="BJ937" s="191"/>
      <c r="BK937" s="191"/>
      <c r="BL937" s="191"/>
      <c r="BM937" s="191"/>
      <c r="BN937" s="191"/>
      <c r="BO937" s="191"/>
      <c r="BP937" s="191"/>
      <c r="BQ937" s="191"/>
      <c r="BR937" s="191"/>
      <c r="BS937" s="191"/>
      <c r="BT937" s="191"/>
      <c r="BU937" s="191"/>
      <c r="BV937" s="191"/>
    </row>
    <row r="938" spans="1:74" s="192" customFormat="1" ht="25.5" x14ac:dyDescent="0.2">
      <c r="A938" s="208" t="s">
        <v>2452</v>
      </c>
      <c r="B938" s="209" t="s">
        <v>2453</v>
      </c>
      <c r="C938" s="120"/>
      <c r="D938" s="46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33">
        <f t="shared" si="325"/>
        <v>0</v>
      </c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  <c r="BE938" s="191"/>
      <c r="BF938" s="191"/>
      <c r="BG938" s="191"/>
      <c r="BH938" s="191"/>
      <c r="BI938" s="191"/>
      <c r="BJ938" s="191"/>
      <c r="BK938" s="191"/>
      <c r="BL938" s="191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1"/>
    </row>
    <row r="939" spans="1:74" s="192" customFormat="1" ht="14.25" x14ac:dyDescent="0.2">
      <c r="A939" s="208" t="s">
        <v>2454</v>
      </c>
      <c r="B939" s="209" t="s">
        <v>2455</v>
      </c>
      <c r="C939" s="120"/>
      <c r="D939" s="46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33">
        <f t="shared" si="325"/>
        <v>0</v>
      </c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  <c r="BE939" s="191"/>
      <c r="BF939" s="191"/>
      <c r="BG939" s="191"/>
      <c r="BH939" s="191"/>
      <c r="BI939" s="191"/>
      <c r="BJ939" s="191"/>
      <c r="BK939" s="191"/>
      <c r="BL939" s="191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1"/>
    </row>
    <row r="940" spans="1:74" s="192" customFormat="1" ht="25.5" x14ac:dyDescent="0.2">
      <c r="A940" s="208" t="s">
        <v>2456</v>
      </c>
      <c r="B940" s="209" t="s">
        <v>2457</v>
      </c>
      <c r="C940" s="120"/>
      <c r="D940" s="46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33">
        <f t="shared" si="325"/>
        <v>0</v>
      </c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  <c r="BE940" s="191"/>
      <c r="BF940" s="191"/>
      <c r="BG940" s="191"/>
      <c r="BH940" s="191"/>
      <c r="BI940" s="191"/>
      <c r="BJ940" s="191"/>
      <c r="BK940" s="191"/>
      <c r="BL940" s="191"/>
      <c r="BM940" s="191"/>
      <c r="BN940" s="191"/>
      <c r="BO940" s="191"/>
      <c r="BP940" s="191"/>
      <c r="BQ940" s="191"/>
      <c r="BR940" s="191"/>
      <c r="BS940" s="191"/>
      <c r="BT940" s="191"/>
      <c r="BU940" s="191"/>
      <c r="BV940" s="191"/>
    </row>
    <row r="941" spans="1:74" s="192" customFormat="1" ht="14.25" x14ac:dyDescent="0.2">
      <c r="A941" s="208" t="s">
        <v>2458</v>
      </c>
      <c r="B941" s="209" t="s">
        <v>2459</v>
      </c>
      <c r="C941" s="120"/>
      <c r="D941" s="46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33">
        <f t="shared" si="325"/>
        <v>0</v>
      </c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  <c r="BE941" s="191"/>
      <c r="BF941" s="191"/>
      <c r="BG941" s="191"/>
      <c r="BH941" s="191"/>
      <c r="BI941" s="191"/>
      <c r="BJ941" s="191"/>
      <c r="BK941" s="191"/>
      <c r="BL941" s="191"/>
      <c r="BM941" s="191"/>
      <c r="BN941" s="191"/>
      <c r="BO941" s="191"/>
      <c r="BP941" s="191"/>
      <c r="BQ941" s="191"/>
      <c r="BR941" s="191"/>
      <c r="BS941" s="191"/>
      <c r="BT941" s="191"/>
      <c r="BU941" s="191"/>
      <c r="BV941" s="191"/>
    </row>
    <row r="942" spans="1:74" s="192" customFormat="1" ht="25.5" x14ac:dyDescent="0.2">
      <c r="A942" s="208" t="s">
        <v>2460</v>
      </c>
      <c r="B942" s="209" t="s">
        <v>2461</v>
      </c>
      <c r="C942" s="120"/>
      <c r="D942" s="46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33">
        <f t="shared" si="325"/>
        <v>0</v>
      </c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  <c r="BE942" s="191"/>
      <c r="BF942" s="191"/>
      <c r="BG942" s="191"/>
      <c r="BH942" s="191"/>
      <c r="BI942" s="191"/>
      <c r="BJ942" s="191"/>
      <c r="BK942" s="191"/>
      <c r="BL942" s="191"/>
      <c r="BM942" s="191"/>
      <c r="BN942" s="191"/>
      <c r="BO942" s="191"/>
      <c r="BP942" s="191"/>
      <c r="BQ942" s="191"/>
      <c r="BR942" s="191"/>
      <c r="BS942" s="191"/>
      <c r="BT942" s="191"/>
      <c r="BU942" s="191"/>
      <c r="BV942" s="191"/>
    </row>
    <row r="943" spans="1:74" s="192" customFormat="1" ht="25.5" x14ac:dyDescent="0.2">
      <c r="A943" s="208" t="s">
        <v>2462</v>
      </c>
      <c r="B943" s="209" t="s">
        <v>2463</v>
      </c>
      <c r="C943" s="120"/>
      <c r="D943" s="46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33">
        <f t="shared" si="325"/>
        <v>0</v>
      </c>
      <c r="P943" s="191"/>
      <c r="Q943" s="191"/>
      <c r="R943" s="191"/>
      <c r="S943" s="191"/>
      <c r="T943" s="191"/>
      <c r="U943" s="191"/>
      <c r="V943" s="191"/>
      <c r="W943" s="191"/>
      <c r="X943" s="191"/>
      <c r="Y943" s="191"/>
      <c r="Z943" s="191"/>
      <c r="AA943" s="191"/>
      <c r="AB943" s="191"/>
      <c r="AC943" s="191"/>
      <c r="AD943" s="191"/>
      <c r="AE943" s="191"/>
      <c r="AF943" s="191"/>
      <c r="AG943" s="191"/>
      <c r="AH943" s="191"/>
      <c r="AI943" s="191"/>
      <c r="AJ943" s="191"/>
      <c r="AK943" s="191"/>
      <c r="AL943" s="191"/>
      <c r="AM943" s="191"/>
      <c r="AN943" s="191"/>
      <c r="AO943" s="191"/>
      <c r="AP943" s="191"/>
      <c r="AQ943" s="191"/>
      <c r="AR943" s="191"/>
      <c r="AS943" s="191"/>
      <c r="AT943" s="191"/>
      <c r="AU943" s="191"/>
      <c r="AV943" s="191"/>
      <c r="AW943" s="191"/>
      <c r="AX943" s="191"/>
      <c r="AY943" s="191"/>
      <c r="AZ943" s="191"/>
      <c r="BA943" s="191"/>
      <c r="BB943" s="191"/>
      <c r="BC943" s="191"/>
      <c r="BD943" s="191"/>
      <c r="BE943" s="191"/>
      <c r="BF943" s="191"/>
      <c r="BG943" s="191"/>
      <c r="BH943" s="191"/>
      <c r="BI943" s="191"/>
      <c r="BJ943" s="191"/>
      <c r="BK943" s="191"/>
      <c r="BL943" s="191"/>
      <c r="BM943" s="191"/>
      <c r="BN943" s="191"/>
      <c r="BO943" s="191"/>
      <c r="BP943" s="191"/>
      <c r="BQ943" s="191"/>
      <c r="BR943" s="191"/>
      <c r="BS943" s="191"/>
      <c r="BT943" s="191"/>
      <c r="BU943" s="191"/>
      <c r="BV943" s="191"/>
    </row>
    <row r="944" spans="1:74" s="192" customFormat="1" ht="25.5" x14ac:dyDescent="0.2">
      <c r="A944" s="208" t="s">
        <v>2464</v>
      </c>
      <c r="B944" s="209" t="s">
        <v>2465</v>
      </c>
      <c r="C944" s="120"/>
      <c r="D944" s="46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33">
        <f t="shared" si="325"/>
        <v>0</v>
      </c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  <c r="BE944" s="191"/>
      <c r="BF944" s="191"/>
      <c r="BG944" s="191"/>
      <c r="BH944" s="191"/>
      <c r="BI944" s="191"/>
      <c r="BJ944" s="191"/>
      <c r="BK944" s="191"/>
      <c r="BL944" s="191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1"/>
    </row>
    <row r="945" spans="1:74" s="192" customFormat="1" ht="14.25" x14ac:dyDescent="0.2">
      <c r="A945" s="208" t="s">
        <v>2466</v>
      </c>
      <c r="B945" s="209" t="s">
        <v>2467</v>
      </c>
      <c r="C945" s="120"/>
      <c r="D945" s="46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33">
        <f t="shared" si="325"/>
        <v>0</v>
      </c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  <c r="BE945" s="191"/>
      <c r="BF945" s="191"/>
      <c r="BG945" s="191"/>
      <c r="BH945" s="191"/>
      <c r="BI945" s="191"/>
      <c r="BJ945" s="191"/>
      <c r="BK945" s="191"/>
      <c r="BL945" s="191"/>
      <c r="BM945" s="191"/>
      <c r="BN945" s="191"/>
      <c r="BO945" s="191"/>
      <c r="BP945" s="191"/>
      <c r="BQ945" s="191"/>
      <c r="BR945" s="191"/>
      <c r="BS945" s="191"/>
      <c r="BT945" s="191"/>
      <c r="BU945" s="191"/>
      <c r="BV945" s="191"/>
    </row>
    <row r="946" spans="1:74" s="192" customFormat="1" ht="14.25" x14ac:dyDescent="0.2">
      <c r="A946" s="208" t="s">
        <v>2468</v>
      </c>
      <c r="B946" s="209" t="s">
        <v>2469</v>
      </c>
      <c r="C946" s="120"/>
      <c r="D946" s="46"/>
      <c r="E946" s="120"/>
      <c r="F946" s="120"/>
      <c r="G946" s="120"/>
      <c r="H946" s="120"/>
      <c r="I946" s="120">
        <v>4087090</v>
      </c>
      <c r="J946" s="120"/>
      <c r="K946" s="120"/>
      <c r="L946" s="120"/>
      <c r="M946" s="120"/>
      <c r="N946" s="120"/>
      <c r="O946" s="133">
        <f t="shared" si="325"/>
        <v>4087090</v>
      </c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  <c r="BE946" s="191"/>
      <c r="BF946" s="191"/>
      <c r="BG946" s="191"/>
      <c r="BH946" s="191"/>
      <c r="BI946" s="191"/>
      <c r="BJ946" s="191"/>
      <c r="BK946" s="191"/>
      <c r="BL946" s="191"/>
      <c r="BM946" s="191"/>
      <c r="BN946" s="191"/>
      <c r="BO946" s="191"/>
      <c r="BP946" s="191"/>
      <c r="BQ946" s="191"/>
      <c r="BR946" s="191"/>
      <c r="BS946" s="191"/>
      <c r="BT946" s="191"/>
      <c r="BU946" s="191"/>
      <c r="BV946" s="191"/>
    </row>
    <row r="947" spans="1:74" s="192" customFormat="1" ht="38.25" x14ac:dyDescent="0.2">
      <c r="A947" s="208" t="s">
        <v>2470</v>
      </c>
      <c r="B947" s="209" t="s">
        <v>2471</v>
      </c>
      <c r="C947" s="120"/>
      <c r="D947" s="46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33">
        <f t="shared" si="325"/>
        <v>0</v>
      </c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  <c r="BE947" s="191"/>
      <c r="BF947" s="191"/>
      <c r="BG947" s="191"/>
      <c r="BH947" s="191"/>
      <c r="BI947" s="191"/>
      <c r="BJ947" s="191"/>
      <c r="BK947" s="191"/>
      <c r="BL947" s="191"/>
      <c r="BM947" s="191"/>
      <c r="BN947" s="191"/>
      <c r="BO947" s="191"/>
      <c r="BP947" s="191"/>
      <c r="BQ947" s="191"/>
      <c r="BR947" s="191"/>
      <c r="BS947" s="191"/>
      <c r="BT947" s="191"/>
      <c r="BU947" s="191"/>
      <c r="BV947" s="191"/>
    </row>
    <row r="948" spans="1:74" s="192" customFormat="1" ht="38.25" x14ac:dyDescent="0.2">
      <c r="A948" s="208" t="s">
        <v>2472</v>
      </c>
      <c r="B948" s="209" t="s">
        <v>2473</v>
      </c>
      <c r="C948" s="120"/>
      <c r="D948" s="46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33">
        <f t="shared" si="325"/>
        <v>0</v>
      </c>
      <c r="P948" s="191"/>
      <c r="Q948" s="191"/>
      <c r="R948" s="191"/>
      <c r="S948" s="191"/>
      <c r="T948" s="191"/>
      <c r="U948" s="191"/>
      <c r="V948" s="191"/>
      <c r="W948" s="191"/>
      <c r="X948" s="191"/>
      <c r="Y948" s="191"/>
      <c r="Z948" s="191"/>
      <c r="AA948" s="191"/>
      <c r="AB948" s="191"/>
      <c r="AC948" s="191"/>
      <c r="AD948" s="191"/>
      <c r="AE948" s="191"/>
      <c r="AF948" s="191"/>
      <c r="AG948" s="191"/>
      <c r="AH948" s="191"/>
      <c r="AI948" s="191"/>
      <c r="AJ948" s="191"/>
      <c r="AK948" s="191"/>
      <c r="AL948" s="191"/>
      <c r="AM948" s="191"/>
      <c r="AN948" s="191"/>
      <c r="AO948" s="191"/>
      <c r="AP948" s="191"/>
      <c r="AQ948" s="191"/>
      <c r="AR948" s="191"/>
      <c r="AS948" s="191"/>
      <c r="AT948" s="191"/>
      <c r="AU948" s="191"/>
      <c r="AV948" s="191"/>
      <c r="AW948" s="191"/>
      <c r="AX948" s="191"/>
      <c r="AY948" s="191"/>
      <c r="AZ948" s="191"/>
      <c r="BA948" s="191"/>
      <c r="BB948" s="191"/>
      <c r="BC948" s="191"/>
      <c r="BD948" s="191"/>
      <c r="BE948" s="191"/>
      <c r="BF948" s="191"/>
      <c r="BG948" s="191"/>
      <c r="BH948" s="191"/>
      <c r="BI948" s="191"/>
      <c r="BJ948" s="191"/>
      <c r="BK948" s="191"/>
      <c r="BL948" s="191"/>
      <c r="BM948" s="191"/>
      <c r="BN948" s="191"/>
      <c r="BO948" s="191"/>
      <c r="BP948" s="191"/>
      <c r="BQ948" s="191"/>
      <c r="BR948" s="191"/>
      <c r="BS948" s="191"/>
      <c r="BT948" s="191"/>
      <c r="BU948" s="191"/>
      <c r="BV948" s="191"/>
    </row>
    <row r="949" spans="1:74" s="128" customFormat="1" ht="25.5" x14ac:dyDescent="0.2">
      <c r="A949" s="210" t="s">
        <v>2337</v>
      </c>
      <c r="B949" s="205" t="s">
        <v>2338</v>
      </c>
      <c r="C949" s="119">
        <f>SUM(C950:C951)</f>
        <v>0</v>
      </c>
      <c r="D949" s="119">
        <f t="shared" ref="D949:N949" si="338">SUM(D950:D951)</f>
        <v>0</v>
      </c>
      <c r="E949" s="119">
        <f t="shared" si="338"/>
        <v>0</v>
      </c>
      <c r="F949" s="119">
        <f t="shared" si="338"/>
        <v>0</v>
      </c>
      <c r="G949" s="119">
        <f t="shared" si="338"/>
        <v>488915148.37</v>
      </c>
      <c r="H949" s="119">
        <f t="shared" si="338"/>
        <v>0</v>
      </c>
      <c r="I949" s="119">
        <f t="shared" si="338"/>
        <v>8196428.8200000003</v>
      </c>
      <c r="J949" s="119">
        <f t="shared" si="338"/>
        <v>0</v>
      </c>
      <c r="K949" s="119">
        <f t="shared" si="338"/>
        <v>0</v>
      </c>
      <c r="L949" s="119">
        <f t="shared" si="338"/>
        <v>0</v>
      </c>
      <c r="M949" s="119">
        <f t="shared" si="338"/>
        <v>0</v>
      </c>
      <c r="N949" s="119">
        <f t="shared" si="338"/>
        <v>0</v>
      </c>
      <c r="O949" s="133">
        <f t="shared" si="325"/>
        <v>497111577.19</v>
      </c>
      <c r="P949" s="127"/>
      <c r="Q949" s="127"/>
      <c r="R949" s="127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  <c r="BR949" s="127"/>
      <c r="BS949" s="127"/>
      <c r="BT949" s="127"/>
      <c r="BU949" s="127"/>
      <c r="BV949" s="127"/>
    </row>
    <row r="950" spans="1:74" s="192" customFormat="1" ht="25.5" x14ac:dyDescent="0.2">
      <c r="A950" s="208" t="s">
        <v>2339</v>
      </c>
      <c r="B950" s="209" t="s">
        <v>2340</v>
      </c>
      <c r="C950" s="120"/>
      <c r="D950" s="46"/>
      <c r="E950" s="120"/>
      <c r="F950" s="120"/>
      <c r="G950" s="120">
        <v>488915148.37</v>
      </c>
      <c r="H950" s="120"/>
      <c r="I950" s="120"/>
      <c r="J950" s="120"/>
      <c r="K950" s="120"/>
      <c r="L950" s="120"/>
      <c r="M950" s="120"/>
      <c r="N950" s="120"/>
      <c r="O950" s="133">
        <f t="shared" si="325"/>
        <v>488915148.37</v>
      </c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  <c r="BE950" s="191"/>
      <c r="BF950" s="191"/>
      <c r="BG950" s="191"/>
      <c r="BH950" s="191"/>
      <c r="BI950" s="191"/>
      <c r="BJ950" s="191"/>
      <c r="BK950" s="191"/>
      <c r="BL950" s="191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1"/>
    </row>
    <row r="951" spans="1:74" s="192" customFormat="1" ht="38.25" x14ac:dyDescent="0.2">
      <c r="A951" s="208" t="s">
        <v>2474</v>
      </c>
      <c r="B951" s="209" t="s">
        <v>2475</v>
      </c>
      <c r="C951" s="120"/>
      <c r="D951" s="46"/>
      <c r="E951" s="120"/>
      <c r="F951" s="120"/>
      <c r="G951" s="120"/>
      <c r="H951" s="120"/>
      <c r="I951" s="120">
        <v>8196428.8200000003</v>
      </c>
      <c r="J951" s="120"/>
      <c r="K951" s="120"/>
      <c r="L951" s="120"/>
      <c r="M951" s="120"/>
      <c r="N951" s="120"/>
      <c r="O951" s="133">
        <f t="shared" si="325"/>
        <v>8196428.8200000003</v>
      </c>
      <c r="P951" s="191"/>
      <c r="Q951" s="191"/>
      <c r="R951" s="191"/>
      <c r="S951" s="191"/>
      <c r="T951" s="191"/>
      <c r="U951" s="191"/>
      <c r="V951" s="191"/>
      <c r="W951" s="191"/>
      <c r="X951" s="191"/>
      <c r="Y951" s="191"/>
      <c r="Z951" s="191"/>
      <c r="AA951" s="191"/>
      <c r="AB951" s="191"/>
      <c r="AC951" s="191"/>
      <c r="AD951" s="191"/>
      <c r="AE951" s="191"/>
      <c r="AF951" s="191"/>
      <c r="AG951" s="191"/>
      <c r="AH951" s="191"/>
      <c r="AI951" s="191"/>
      <c r="AJ951" s="191"/>
      <c r="AK951" s="191"/>
      <c r="AL951" s="191"/>
      <c r="AM951" s="191"/>
      <c r="AN951" s="191"/>
      <c r="AO951" s="191"/>
      <c r="AP951" s="191"/>
      <c r="AQ951" s="191"/>
      <c r="AR951" s="191"/>
      <c r="AS951" s="191"/>
      <c r="AT951" s="191"/>
      <c r="AU951" s="191"/>
      <c r="AV951" s="191"/>
      <c r="AW951" s="191"/>
      <c r="AX951" s="191"/>
      <c r="AY951" s="191"/>
      <c r="AZ951" s="191"/>
      <c r="BA951" s="191"/>
      <c r="BB951" s="191"/>
      <c r="BC951" s="191"/>
      <c r="BD951" s="191"/>
      <c r="BE951" s="191"/>
      <c r="BF951" s="191"/>
      <c r="BG951" s="191"/>
      <c r="BH951" s="191"/>
      <c r="BI951" s="191"/>
      <c r="BJ951" s="191"/>
      <c r="BK951" s="191"/>
      <c r="BL951" s="191"/>
      <c r="BM951" s="191"/>
      <c r="BN951" s="191"/>
      <c r="BO951" s="191"/>
      <c r="BP951" s="191"/>
      <c r="BQ951" s="191"/>
      <c r="BR951" s="191"/>
      <c r="BS951" s="191"/>
      <c r="BT951" s="191"/>
      <c r="BU951" s="191"/>
      <c r="BV951" s="191"/>
    </row>
    <row r="952" spans="1:74" s="192" customFormat="1" ht="38.25" x14ac:dyDescent="0.2">
      <c r="A952" s="208" t="s">
        <v>2476</v>
      </c>
      <c r="B952" s="209" t="s">
        <v>2477</v>
      </c>
      <c r="C952" s="120"/>
      <c r="D952" s="46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33">
        <f t="shared" si="325"/>
        <v>0</v>
      </c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1"/>
      <c r="BP952" s="191"/>
      <c r="BQ952" s="191"/>
      <c r="BR952" s="191"/>
      <c r="BS952" s="191"/>
      <c r="BT952" s="191"/>
      <c r="BU952" s="191"/>
      <c r="BV952" s="191"/>
    </row>
    <row r="953" spans="1:74" s="192" customFormat="1" ht="25.5" x14ac:dyDescent="0.2">
      <c r="A953" s="208" t="s">
        <v>2478</v>
      </c>
      <c r="B953" s="209" t="s">
        <v>2479</v>
      </c>
      <c r="C953" s="120"/>
      <c r="D953" s="46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33">
        <f t="shared" si="325"/>
        <v>0</v>
      </c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  <c r="BE953" s="191"/>
      <c r="BF953" s="191"/>
      <c r="BG953" s="191"/>
      <c r="BH953" s="191"/>
      <c r="BI953" s="191"/>
      <c r="BJ953" s="191"/>
      <c r="BK953" s="191"/>
      <c r="BL953" s="191"/>
      <c r="BM953" s="191"/>
      <c r="BN953" s="191"/>
      <c r="BO953" s="191"/>
      <c r="BP953" s="191"/>
      <c r="BQ953" s="191"/>
      <c r="BR953" s="191"/>
      <c r="BS953" s="191"/>
      <c r="BT953" s="191"/>
      <c r="BU953" s="191"/>
      <c r="BV953" s="191"/>
    </row>
    <row r="954" spans="1:74" s="192" customFormat="1" ht="51" x14ac:dyDescent="0.2">
      <c r="A954" s="208" t="s">
        <v>2480</v>
      </c>
      <c r="B954" s="209" t="s">
        <v>2481</v>
      </c>
      <c r="C954" s="120"/>
      <c r="D954" s="46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33">
        <f t="shared" si="325"/>
        <v>0</v>
      </c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  <c r="BE954" s="191"/>
      <c r="BF954" s="191"/>
      <c r="BG954" s="191"/>
      <c r="BH954" s="191"/>
      <c r="BI954" s="191"/>
      <c r="BJ954" s="191"/>
      <c r="BK954" s="191"/>
      <c r="BL954" s="191"/>
      <c r="BM954" s="191"/>
      <c r="BN954" s="191"/>
      <c r="BO954" s="191"/>
      <c r="BP954" s="191"/>
      <c r="BQ954" s="191"/>
      <c r="BR954" s="191"/>
      <c r="BS954" s="191"/>
      <c r="BT954" s="191"/>
      <c r="BU954" s="191"/>
      <c r="BV954" s="191"/>
    </row>
    <row r="955" spans="1:74" s="192" customFormat="1" ht="51" x14ac:dyDescent="0.2">
      <c r="A955" s="208" t="s">
        <v>2482</v>
      </c>
      <c r="B955" s="209" t="s">
        <v>2481</v>
      </c>
      <c r="C955" s="120"/>
      <c r="D955" s="46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33">
        <f t="shared" si="325"/>
        <v>0</v>
      </c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  <c r="BE955" s="191"/>
      <c r="BF955" s="191"/>
      <c r="BG955" s="191"/>
      <c r="BH955" s="191"/>
      <c r="BI955" s="191"/>
      <c r="BJ955" s="191"/>
      <c r="BK955" s="191"/>
      <c r="BL955" s="191"/>
      <c r="BM955" s="191"/>
      <c r="BN955" s="191"/>
      <c r="BO955" s="191"/>
      <c r="BP955" s="191"/>
      <c r="BQ955" s="191"/>
      <c r="BR955" s="191"/>
      <c r="BS955" s="191"/>
      <c r="BT955" s="191"/>
      <c r="BU955" s="191"/>
      <c r="BV955" s="191"/>
    </row>
    <row r="956" spans="1:74" s="128" customFormat="1" ht="30" customHeight="1" x14ac:dyDescent="0.2">
      <c r="A956" s="210" t="s">
        <v>979</v>
      </c>
      <c r="B956" s="205" t="s">
        <v>1621</v>
      </c>
      <c r="C956" s="119">
        <f>SUM(C957:C960)</f>
        <v>0</v>
      </c>
      <c r="D956" s="119">
        <f t="shared" ref="D956:N956" si="339">SUM(D957:D960)</f>
        <v>1800983938.6800001</v>
      </c>
      <c r="E956" s="119">
        <f t="shared" si="339"/>
        <v>0</v>
      </c>
      <c r="F956" s="119">
        <f t="shared" si="339"/>
        <v>19689295.73</v>
      </c>
      <c r="G956" s="119">
        <f t="shared" si="339"/>
        <v>0</v>
      </c>
      <c r="H956" s="119">
        <f t="shared" si="339"/>
        <v>0</v>
      </c>
      <c r="I956" s="119">
        <f t="shared" si="339"/>
        <v>126400.55</v>
      </c>
      <c r="J956" s="119">
        <f t="shared" si="339"/>
        <v>0</v>
      </c>
      <c r="K956" s="119">
        <f t="shared" si="339"/>
        <v>0</v>
      </c>
      <c r="L956" s="119">
        <f t="shared" si="339"/>
        <v>0</v>
      </c>
      <c r="M956" s="119">
        <f t="shared" si="339"/>
        <v>0</v>
      </c>
      <c r="N956" s="119">
        <f t="shared" si="339"/>
        <v>0</v>
      </c>
      <c r="O956" s="133">
        <f t="shared" si="325"/>
        <v>1820799634.96</v>
      </c>
      <c r="P956" s="127"/>
      <c r="Q956" s="127"/>
      <c r="R956" s="127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  <c r="BR956" s="127"/>
      <c r="BS956" s="127"/>
      <c r="BT956" s="127"/>
      <c r="BU956" s="127"/>
      <c r="BV956" s="127"/>
    </row>
    <row r="957" spans="1:74" s="192" customFormat="1" ht="21" customHeight="1" x14ac:dyDescent="0.2">
      <c r="A957" s="208" t="s">
        <v>980</v>
      </c>
      <c r="B957" s="209" t="s">
        <v>1622</v>
      </c>
      <c r="C957" s="120"/>
      <c r="D957" s="46">
        <v>171177769.69</v>
      </c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33">
        <f t="shared" si="325"/>
        <v>171177769.69</v>
      </c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  <c r="BE957" s="191"/>
      <c r="BF957" s="191"/>
      <c r="BG957" s="191"/>
      <c r="BH957" s="191"/>
      <c r="BI957" s="191"/>
      <c r="BJ957" s="191"/>
      <c r="BK957" s="191"/>
      <c r="BL957" s="191"/>
      <c r="BM957" s="191"/>
      <c r="BN957" s="191"/>
      <c r="BO957" s="191"/>
      <c r="BP957" s="191"/>
      <c r="BQ957" s="191"/>
      <c r="BR957" s="191"/>
      <c r="BS957" s="191"/>
      <c r="BT957" s="191"/>
      <c r="BU957" s="191"/>
      <c r="BV957" s="191"/>
    </row>
    <row r="958" spans="1:74" s="192" customFormat="1" ht="17.25" customHeight="1" x14ac:dyDescent="0.2">
      <c r="A958" s="208" t="s">
        <v>980</v>
      </c>
      <c r="B958" s="209" t="s">
        <v>1622</v>
      </c>
      <c r="C958" s="120"/>
      <c r="D958" s="46">
        <v>1629806168.99</v>
      </c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33">
        <f t="shared" si="325"/>
        <v>1629806168.99</v>
      </c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  <c r="BE958" s="191"/>
      <c r="BF958" s="191"/>
      <c r="BG958" s="191"/>
      <c r="BH958" s="191"/>
      <c r="BI958" s="191"/>
      <c r="BJ958" s="191"/>
      <c r="BK958" s="191"/>
      <c r="BL958" s="191"/>
      <c r="BM958" s="191"/>
      <c r="BN958" s="191"/>
      <c r="BO958" s="191"/>
      <c r="BP958" s="191"/>
      <c r="BQ958" s="191"/>
      <c r="BR958" s="191"/>
      <c r="BS958" s="191"/>
      <c r="BT958" s="191"/>
      <c r="BU958" s="191"/>
      <c r="BV958" s="191"/>
    </row>
    <row r="959" spans="1:74" s="192" customFormat="1" ht="17.25" customHeight="1" x14ac:dyDescent="0.2">
      <c r="A959" s="208" t="s">
        <v>980</v>
      </c>
      <c r="B959" s="209" t="s">
        <v>1622</v>
      </c>
      <c r="C959" s="120"/>
      <c r="D959" s="46"/>
      <c r="E959" s="120"/>
      <c r="F959" s="120">
        <v>19689295.73</v>
      </c>
      <c r="G959" s="120"/>
      <c r="H959" s="120"/>
      <c r="I959" s="120"/>
      <c r="J959" s="120"/>
      <c r="K959" s="120"/>
      <c r="L959" s="120"/>
      <c r="M959" s="120"/>
      <c r="N959" s="120"/>
      <c r="O959" s="133">
        <f t="shared" si="325"/>
        <v>19689295.73</v>
      </c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</row>
    <row r="960" spans="1:74" s="192" customFormat="1" ht="17.25" customHeight="1" x14ac:dyDescent="0.2">
      <c r="A960" s="208" t="s">
        <v>980</v>
      </c>
      <c r="B960" s="209" t="s">
        <v>1622</v>
      </c>
      <c r="C960" s="120"/>
      <c r="D960" s="46"/>
      <c r="E960" s="120"/>
      <c r="F960" s="120"/>
      <c r="G960" s="120"/>
      <c r="H960" s="120"/>
      <c r="I960" s="120">
        <v>126400.55</v>
      </c>
      <c r="J960" s="120"/>
      <c r="K960" s="120"/>
      <c r="L960" s="120"/>
      <c r="M960" s="120"/>
      <c r="N960" s="120"/>
      <c r="O960" s="133">
        <f t="shared" si="325"/>
        <v>126400.55</v>
      </c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  <c r="BE960" s="191"/>
      <c r="BF960" s="191"/>
      <c r="BG960" s="191"/>
      <c r="BH960" s="191"/>
      <c r="BI960" s="191"/>
      <c r="BJ960" s="191"/>
      <c r="BK960" s="191"/>
      <c r="BL960" s="191"/>
      <c r="BM960" s="191"/>
      <c r="BN960" s="191"/>
      <c r="BO960" s="191"/>
      <c r="BP960" s="191"/>
      <c r="BQ960" s="191"/>
      <c r="BR960" s="191"/>
      <c r="BS960" s="191"/>
      <c r="BT960" s="191"/>
      <c r="BU960" s="191"/>
      <c r="BV960" s="191"/>
    </row>
    <row r="961" spans="1:74" s="128" customFormat="1" ht="25.5" x14ac:dyDescent="0.2">
      <c r="A961" s="210" t="s">
        <v>981</v>
      </c>
      <c r="B961" s="205" t="s">
        <v>1623</v>
      </c>
      <c r="C961" s="119">
        <f>SUM(C962:C963)</f>
        <v>0</v>
      </c>
      <c r="D961" s="119">
        <f t="shared" ref="D961" si="340">+D962</f>
        <v>182843711</v>
      </c>
      <c r="E961" s="119">
        <f t="shared" ref="E961:N961" si="341">SUM(E962:E963)</f>
        <v>0</v>
      </c>
      <c r="F961" s="119">
        <f>SUM(F962:F963)</f>
        <v>9550511728.9899998</v>
      </c>
      <c r="G961" s="119">
        <f t="shared" si="341"/>
        <v>0</v>
      </c>
      <c r="H961" s="119">
        <f t="shared" si="341"/>
        <v>0</v>
      </c>
      <c r="I961" s="119">
        <f t="shared" si="341"/>
        <v>0</v>
      </c>
      <c r="J961" s="119">
        <f t="shared" si="341"/>
        <v>0</v>
      </c>
      <c r="K961" s="119">
        <f t="shared" si="341"/>
        <v>0</v>
      </c>
      <c r="L961" s="119">
        <f t="shared" si="341"/>
        <v>0</v>
      </c>
      <c r="M961" s="119">
        <f t="shared" si="341"/>
        <v>0</v>
      </c>
      <c r="N961" s="119">
        <f t="shared" si="341"/>
        <v>0</v>
      </c>
      <c r="O961" s="133">
        <f t="shared" si="325"/>
        <v>9733355439.9899998</v>
      </c>
      <c r="P961" s="127"/>
      <c r="Q961" s="127"/>
      <c r="R961" s="127"/>
      <c r="S961" s="127"/>
      <c r="T961" s="127"/>
      <c r="U961" s="127"/>
      <c r="V961" s="127"/>
      <c r="W961" s="127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  <c r="BR961" s="127"/>
      <c r="BS961" s="127"/>
      <c r="BT961" s="127"/>
      <c r="BU961" s="127"/>
      <c r="BV961" s="127"/>
    </row>
    <row r="962" spans="1:74" s="192" customFormat="1" ht="14.25" x14ac:dyDescent="0.2">
      <c r="A962" s="208" t="s">
        <v>982</v>
      </c>
      <c r="B962" s="209" t="s">
        <v>1624</v>
      </c>
      <c r="C962" s="120"/>
      <c r="D962" s="46">
        <v>182843711</v>
      </c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33">
        <f t="shared" si="325"/>
        <v>182843711</v>
      </c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  <c r="BE962" s="191"/>
      <c r="BF962" s="191"/>
      <c r="BG962" s="191"/>
      <c r="BH962" s="191"/>
      <c r="BI962" s="191"/>
      <c r="BJ962" s="191"/>
      <c r="BK962" s="191"/>
      <c r="BL962" s="191"/>
      <c r="BM962" s="191"/>
      <c r="BN962" s="191"/>
      <c r="BO962" s="191"/>
      <c r="BP962" s="191"/>
      <c r="BQ962" s="191"/>
      <c r="BR962" s="191"/>
      <c r="BS962" s="191"/>
      <c r="BT962" s="191"/>
      <c r="BU962" s="191"/>
      <c r="BV962" s="191"/>
    </row>
    <row r="963" spans="1:74" s="192" customFormat="1" ht="14.25" x14ac:dyDescent="0.2">
      <c r="A963" s="208" t="s">
        <v>982</v>
      </c>
      <c r="B963" s="209" t="s">
        <v>1624</v>
      </c>
      <c r="C963" s="120"/>
      <c r="D963" s="46"/>
      <c r="E963" s="120"/>
      <c r="F963" s="120">
        <v>9550511728.9899998</v>
      </c>
      <c r="G963" s="120"/>
      <c r="H963" s="120"/>
      <c r="I963" s="120"/>
      <c r="J963" s="120"/>
      <c r="K963" s="120"/>
      <c r="L963" s="120"/>
      <c r="M963" s="120"/>
      <c r="N963" s="120"/>
      <c r="O963" s="133">
        <f t="shared" ref="O963:O997" si="342">SUM(C963:N963)</f>
        <v>9550511728.9899998</v>
      </c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  <c r="BE963" s="191"/>
      <c r="BF963" s="191"/>
      <c r="BG963" s="191"/>
      <c r="BH963" s="191"/>
      <c r="BI963" s="191"/>
      <c r="BJ963" s="191"/>
      <c r="BK963" s="191"/>
      <c r="BL963" s="191"/>
      <c r="BM963" s="191"/>
      <c r="BN963" s="191"/>
      <c r="BO963" s="191"/>
      <c r="BP963" s="191"/>
      <c r="BQ963" s="191"/>
      <c r="BR963" s="191"/>
      <c r="BS963" s="191"/>
      <c r="BT963" s="191"/>
      <c r="BU963" s="191"/>
      <c r="BV963" s="191"/>
    </row>
    <row r="964" spans="1:74" s="128" customFormat="1" ht="25.5" x14ac:dyDescent="0.2">
      <c r="A964" s="210" t="s">
        <v>983</v>
      </c>
      <c r="B964" s="205" t="s">
        <v>1625</v>
      </c>
      <c r="C964" s="119">
        <f>SUM(C965:C966)</f>
        <v>0</v>
      </c>
      <c r="D964" s="119">
        <f t="shared" ref="D964" si="343">+D965</f>
        <v>256832697.63999999</v>
      </c>
      <c r="E964" s="119">
        <f t="shared" ref="E964:N964" si="344">SUM(E965:E966)</f>
        <v>0</v>
      </c>
      <c r="F964" s="119">
        <f t="shared" si="344"/>
        <v>777237082.16999996</v>
      </c>
      <c r="G964" s="119">
        <f t="shared" si="344"/>
        <v>0</v>
      </c>
      <c r="H964" s="119">
        <f t="shared" si="344"/>
        <v>0</v>
      </c>
      <c r="I964" s="119">
        <f t="shared" si="344"/>
        <v>0</v>
      </c>
      <c r="J964" s="119">
        <f t="shared" si="344"/>
        <v>0</v>
      </c>
      <c r="K964" s="119">
        <f t="shared" si="344"/>
        <v>0</v>
      </c>
      <c r="L964" s="119">
        <f t="shared" si="344"/>
        <v>0</v>
      </c>
      <c r="M964" s="119">
        <f t="shared" si="344"/>
        <v>0</v>
      </c>
      <c r="N964" s="119">
        <f t="shared" si="344"/>
        <v>0</v>
      </c>
      <c r="O964" s="133">
        <f t="shared" si="342"/>
        <v>1034069779.8099999</v>
      </c>
      <c r="P964" s="127"/>
      <c r="Q964" s="127"/>
      <c r="R964" s="127"/>
      <c r="S964" s="127"/>
      <c r="T964" s="127"/>
      <c r="U964" s="127"/>
      <c r="V964" s="127"/>
      <c r="W964" s="127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  <c r="BS964" s="127"/>
      <c r="BT964" s="127"/>
      <c r="BU964" s="127"/>
      <c r="BV964" s="127"/>
    </row>
    <row r="965" spans="1:74" s="192" customFormat="1" ht="25.5" x14ac:dyDescent="0.2">
      <c r="A965" s="208" t="s">
        <v>984</v>
      </c>
      <c r="B965" s="209" t="s">
        <v>1626</v>
      </c>
      <c r="C965" s="120"/>
      <c r="D965" s="46">
        <v>256832697.63999999</v>
      </c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33">
        <f t="shared" si="342"/>
        <v>256832697.63999999</v>
      </c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  <c r="BE965" s="191"/>
      <c r="BF965" s="191"/>
      <c r="BG965" s="191"/>
      <c r="BH965" s="191"/>
      <c r="BI965" s="191"/>
      <c r="BJ965" s="191"/>
      <c r="BK965" s="191"/>
      <c r="BL965" s="191"/>
      <c r="BM965" s="191"/>
      <c r="BN965" s="191"/>
      <c r="BO965" s="191"/>
      <c r="BP965" s="191"/>
      <c r="BQ965" s="191"/>
      <c r="BR965" s="191"/>
      <c r="BS965" s="191"/>
      <c r="BT965" s="191"/>
      <c r="BU965" s="191"/>
      <c r="BV965" s="191"/>
    </row>
    <row r="966" spans="1:74" s="192" customFormat="1" ht="25.5" x14ac:dyDescent="0.2">
      <c r="A966" s="208" t="s">
        <v>984</v>
      </c>
      <c r="B966" s="209" t="s">
        <v>1626</v>
      </c>
      <c r="C966" s="120"/>
      <c r="D966" s="46"/>
      <c r="E966" s="120"/>
      <c r="F966" s="120">
        <v>777237082.16999996</v>
      </c>
      <c r="G966" s="120"/>
      <c r="H966" s="120"/>
      <c r="I966" s="120"/>
      <c r="J966" s="120"/>
      <c r="K966" s="120"/>
      <c r="L966" s="120"/>
      <c r="M966" s="120"/>
      <c r="N966" s="120"/>
      <c r="O966" s="133">
        <f t="shared" si="342"/>
        <v>777237082.16999996</v>
      </c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  <c r="BE966" s="191"/>
      <c r="BF966" s="191"/>
      <c r="BG966" s="191"/>
      <c r="BH966" s="191"/>
      <c r="BI966" s="191"/>
      <c r="BJ966" s="191"/>
      <c r="BK966" s="191"/>
      <c r="BL966" s="191"/>
      <c r="BM966" s="191"/>
      <c r="BN966" s="191"/>
      <c r="BO966" s="191"/>
      <c r="BP966" s="191"/>
      <c r="BQ966" s="191"/>
      <c r="BR966" s="191"/>
      <c r="BS966" s="191"/>
      <c r="BT966" s="191"/>
      <c r="BU966" s="191"/>
      <c r="BV966" s="191"/>
    </row>
    <row r="967" spans="1:74" s="128" customFormat="1" ht="25.5" x14ac:dyDescent="0.2">
      <c r="A967" s="210" t="s">
        <v>985</v>
      </c>
      <c r="B967" s="205" t="s">
        <v>1627</v>
      </c>
      <c r="C967" s="119">
        <f>SUM(C968:C970)</f>
        <v>0</v>
      </c>
      <c r="D967" s="119">
        <f t="shared" ref="D967" si="345">SUM(D968:D969)</f>
        <v>333033100.71999997</v>
      </c>
      <c r="E967" s="119">
        <f t="shared" ref="E967:N967" si="346">SUM(E968:E970)</f>
        <v>0</v>
      </c>
      <c r="F967" s="119">
        <f t="shared" si="346"/>
        <v>14511755</v>
      </c>
      <c r="G967" s="119">
        <f t="shared" si="346"/>
        <v>0</v>
      </c>
      <c r="H967" s="119">
        <f t="shared" si="346"/>
        <v>0</v>
      </c>
      <c r="I967" s="119">
        <f t="shared" si="346"/>
        <v>0</v>
      </c>
      <c r="J967" s="119">
        <f t="shared" si="346"/>
        <v>0</v>
      </c>
      <c r="K967" s="119">
        <f t="shared" si="346"/>
        <v>0</v>
      </c>
      <c r="L967" s="119">
        <f t="shared" si="346"/>
        <v>0</v>
      </c>
      <c r="M967" s="119">
        <f t="shared" si="346"/>
        <v>0</v>
      </c>
      <c r="N967" s="119">
        <f t="shared" si="346"/>
        <v>0</v>
      </c>
      <c r="O967" s="133">
        <f t="shared" si="342"/>
        <v>347544855.71999997</v>
      </c>
      <c r="P967" s="127"/>
      <c r="Q967" s="127"/>
      <c r="R967" s="127"/>
      <c r="S967" s="127"/>
      <c r="T967" s="127"/>
      <c r="U967" s="127"/>
      <c r="V967" s="127"/>
      <c r="W967" s="127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  <c r="BR967" s="127"/>
      <c r="BS967" s="127"/>
      <c r="BT967" s="127"/>
      <c r="BU967" s="127"/>
      <c r="BV967" s="127"/>
    </row>
    <row r="968" spans="1:74" s="192" customFormat="1" ht="14.25" x14ac:dyDescent="0.2">
      <c r="A968" s="208" t="s">
        <v>986</v>
      </c>
      <c r="B968" s="209" t="s">
        <v>1628</v>
      </c>
      <c r="C968" s="120"/>
      <c r="D968" s="46">
        <v>326781921.00999999</v>
      </c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33">
        <f t="shared" si="342"/>
        <v>326781921.00999999</v>
      </c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  <c r="BE968" s="191"/>
      <c r="BF968" s="191"/>
      <c r="BG968" s="191"/>
      <c r="BH968" s="191"/>
      <c r="BI968" s="191"/>
      <c r="BJ968" s="191"/>
      <c r="BK968" s="191"/>
      <c r="BL968" s="191"/>
      <c r="BM968" s="191"/>
      <c r="BN968" s="191"/>
      <c r="BO968" s="191"/>
      <c r="BP968" s="191"/>
      <c r="BQ968" s="191"/>
      <c r="BR968" s="191"/>
      <c r="BS968" s="191"/>
      <c r="BT968" s="191"/>
      <c r="BU968" s="191"/>
      <c r="BV968" s="191"/>
    </row>
    <row r="969" spans="1:74" s="192" customFormat="1" ht="14.25" x14ac:dyDescent="0.2">
      <c r="A969" s="208" t="s">
        <v>986</v>
      </c>
      <c r="B969" s="209" t="s">
        <v>1628</v>
      </c>
      <c r="C969" s="120"/>
      <c r="D969" s="46">
        <v>6251179.71</v>
      </c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33">
        <f t="shared" si="342"/>
        <v>6251179.71</v>
      </c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  <c r="BE969" s="191"/>
      <c r="BF969" s="191"/>
      <c r="BG969" s="191"/>
      <c r="BH969" s="191"/>
      <c r="BI969" s="191"/>
      <c r="BJ969" s="191"/>
      <c r="BK969" s="191"/>
      <c r="BL969" s="191"/>
      <c r="BM969" s="191"/>
      <c r="BN969" s="191"/>
      <c r="BO969" s="191"/>
      <c r="BP969" s="191"/>
      <c r="BQ969" s="191"/>
      <c r="BR969" s="191"/>
      <c r="BS969" s="191"/>
      <c r="BT969" s="191"/>
      <c r="BU969" s="191"/>
      <c r="BV969" s="191"/>
    </row>
    <row r="970" spans="1:74" s="192" customFormat="1" ht="14.25" x14ac:dyDescent="0.2">
      <c r="A970" s="208" t="s">
        <v>986</v>
      </c>
      <c r="B970" s="209" t="s">
        <v>1628</v>
      </c>
      <c r="C970" s="120"/>
      <c r="D970" s="46"/>
      <c r="E970" s="120"/>
      <c r="F970" s="120">
        <v>14511755</v>
      </c>
      <c r="G970" s="120"/>
      <c r="H970" s="120"/>
      <c r="I970" s="120"/>
      <c r="J970" s="120"/>
      <c r="K970" s="120"/>
      <c r="L970" s="120"/>
      <c r="M970" s="120"/>
      <c r="N970" s="120"/>
      <c r="O970" s="133">
        <f t="shared" si="342"/>
        <v>14511755</v>
      </c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  <c r="BE970" s="191"/>
      <c r="BF970" s="191"/>
      <c r="BG970" s="191"/>
      <c r="BH970" s="191"/>
      <c r="BI970" s="191"/>
      <c r="BJ970" s="191"/>
      <c r="BK970" s="191"/>
      <c r="BL970" s="191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1"/>
    </row>
    <row r="971" spans="1:74" s="128" customFormat="1" x14ac:dyDescent="0.2">
      <c r="A971" s="210" t="s">
        <v>1183</v>
      </c>
      <c r="B971" s="205" t="s">
        <v>1184</v>
      </c>
      <c r="C971" s="119">
        <f t="shared" ref="C971:N972" si="347">+C972</f>
        <v>0</v>
      </c>
      <c r="D971" s="119">
        <f t="shared" si="347"/>
        <v>0</v>
      </c>
      <c r="E971" s="119">
        <f t="shared" si="347"/>
        <v>0</v>
      </c>
      <c r="F971" s="119">
        <f t="shared" si="347"/>
        <v>0</v>
      </c>
      <c r="G971" s="119">
        <f t="shared" si="347"/>
        <v>0</v>
      </c>
      <c r="H971" s="119">
        <f t="shared" si="347"/>
        <v>0</v>
      </c>
      <c r="I971" s="119">
        <f t="shared" si="347"/>
        <v>0</v>
      </c>
      <c r="J971" s="119">
        <f t="shared" si="347"/>
        <v>0</v>
      </c>
      <c r="K971" s="119">
        <f t="shared" si="347"/>
        <v>0</v>
      </c>
      <c r="L971" s="119">
        <f t="shared" si="347"/>
        <v>0</v>
      </c>
      <c r="M971" s="119">
        <f t="shared" si="347"/>
        <v>0</v>
      </c>
      <c r="N971" s="119">
        <f t="shared" si="347"/>
        <v>0</v>
      </c>
      <c r="O971" s="133">
        <f t="shared" si="342"/>
        <v>0</v>
      </c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  <c r="BR971" s="127"/>
      <c r="BS971" s="127"/>
      <c r="BT971" s="127"/>
      <c r="BU971" s="127"/>
      <c r="BV971" s="127"/>
    </row>
    <row r="972" spans="1:74" s="128" customFormat="1" x14ac:dyDescent="0.2">
      <c r="A972" s="210" t="s">
        <v>1185</v>
      </c>
      <c r="B972" s="205" t="s">
        <v>1186</v>
      </c>
      <c r="C972" s="119">
        <f t="shared" si="347"/>
        <v>0</v>
      </c>
      <c r="D972" s="119">
        <f t="shared" si="347"/>
        <v>0</v>
      </c>
      <c r="E972" s="119">
        <f t="shared" si="347"/>
        <v>0</v>
      </c>
      <c r="F972" s="119">
        <f t="shared" si="347"/>
        <v>0</v>
      </c>
      <c r="G972" s="119">
        <f t="shared" si="347"/>
        <v>0</v>
      </c>
      <c r="H972" s="119">
        <f t="shared" si="347"/>
        <v>0</v>
      </c>
      <c r="I972" s="119">
        <f t="shared" si="347"/>
        <v>0</v>
      </c>
      <c r="J972" s="119">
        <f t="shared" si="347"/>
        <v>0</v>
      </c>
      <c r="K972" s="119">
        <f t="shared" si="347"/>
        <v>0</v>
      </c>
      <c r="L972" s="119">
        <f t="shared" si="347"/>
        <v>0</v>
      </c>
      <c r="M972" s="119">
        <f t="shared" si="347"/>
        <v>0</v>
      </c>
      <c r="N972" s="119">
        <f t="shared" si="347"/>
        <v>0</v>
      </c>
      <c r="O972" s="133">
        <f t="shared" si="342"/>
        <v>0</v>
      </c>
      <c r="P972" s="127"/>
      <c r="Q972" s="127"/>
      <c r="R972" s="127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  <c r="BR972" s="127"/>
      <c r="BS972" s="127"/>
      <c r="BT972" s="127"/>
      <c r="BU972" s="127"/>
      <c r="BV972" s="127"/>
    </row>
    <row r="973" spans="1:74" s="128" customFormat="1" x14ac:dyDescent="0.2">
      <c r="A973" s="210" t="s">
        <v>1187</v>
      </c>
      <c r="B973" s="205" t="s">
        <v>1188</v>
      </c>
      <c r="C973" s="119">
        <f t="shared" ref="C973:N973" si="348">SUM(C974:C975)</f>
        <v>0</v>
      </c>
      <c r="D973" s="119">
        <f t="shared" si="348"/>
        <v>0</v>
      </c>
      <c r="E973" s="119">
        <f t="shared" si="348"/>
        <v>0</v>
      </c>
      <c r="F973" s="119">
        <f t="shared" si="348"/>
        <v>0</v>
      </c>
      <c r="G973" s="119">
        <f t="shared" si="348"/>
        <v>0</v>
      </c>
      <c r="H973" s="119">
        <f t="shared" si="348"/>
        <v>0</v>
      </c>
      <c r="I973" s="119">
        <f t="shared" si="348"/>
        <v>0</v>
      </c>
      <c r="J973" s="119">
        <f t="shared" si="348"/>
        <v>0</v>
      </c>
      <c r="K973" s="119">
        <f t="shared" si="348"/>
        <v>0</v>
      </c>
      <c r="L973" s="119">
        <f t="shared" si="348"/>
        <v>0</v>
      </c>
      <c r="M973" s="119">
        <f t="shared" si="348"/>
        <v>0</v>
      </c>
      <c r="N973" s="119">
        <f t="shared" si="348"/>
        <v>0</v>
      </c>
      <c r="O973" s="133">
        <f t="shared" si="342"/>
        <v>0</v>
      </c>
      <c r="P973" s="127"/>
      <c r="Q973" s="127"/>
      <c r="R973" s="127"/>
      <c r="S973" s="127"/>
      <c r="T973" s="127"/>
      <c r="U973" s="127"/>
      <c r="V973" s="127"/>
      <c r="W973" s="127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  <c r="BR973" s="127"/>
      <c r="BS973" s="127"/>
      <c r="BT973" s="127"/>
      <c r="BU973" s="127"/>
      <c r="BV973" s="127"/>
    </row>
    <row r="974" spans="1:74" s="192" customFormat="1" ht="25.5" x14ac:dyDescent="0.2">
      <c r="A974" s="208" t="s">
        <v>1189</v>
      </c>
      <c r="B974" s="209" t="s">
        <v>1190</v>
      </c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33">
        <f t="shared" si="342"/>
        <v>0</v>
      </c>
      <c r="P974" s="191"/>
      <c r="Q974" s="191"/>
      <c r="R974" s="191"/>
      <c r="S974" s="191"/>
      <c r="T974" s="191"/>
      <c r="U974" s="191"/>
      <c r="V974" s="191"/>
      <c r="W974" s="191"/>
      <c r="X974" s="191"/>
      <c r="Y974" s="191"/>
      <c r="Z974" s="191"/>
      <c r="AA974" s="191"/>
      <c r="AB974" s="191"/>
      <c r="AC974" s="191"/>
      <c r="AD974" s="191"/>
      <c r="AE974" s="191"/>
      <c r="AF974" s="191"/>
      <c r="AG974" s="191"/>
      <c r="AH974" s="191"/>
      <c r="AI974" s="191"/>
      <c r="AJ974" s="191"/>
      <c r="AK974" s="191"/>
      <c r="AL974" s="191"/>
      <c r="AM974" s="191"/>
      <c r="AN974" s="191"/>
      <c r="AO974" s="191"/>
      <c r="AP974" s="191"/>
      <c r="AQ974" s="191"/>
      <c r="AR974" s="191"/>
      <c r="AS974" s="191"/>
      <c r="AT974" s="191"/>
      <c r="AU974" s="191"/>
      <c r="AV974" s="191"/>
      <c r="AW974" s="191"/>
      <c r="AX974" s="191"/>
      <c r="AY974" s="191"/>
      <c r="AZ974" s="191"/>
      <c r="BA974" s="191"/>
      <c r="BB974" s="191"/>
      <c r="BC974" s="191"/>
      <c r="BD974" s="191"/>
      <c r="BE974" s="191"/>
      <c r="BF974" s="191"/>
      <c r="BG974" s="191"/>
      <c r="BH974" s="191"/>
      <c r="BI974" s="191"/>
      <c r="BJ974" s="191"/>
      <c r="BK974" s="191"/>
      <c r="BL974" s="191"/>
      <c r="BM974" s="191"/>
      <c r="BN974" s="191"/>
      <c r="BO974" s="191"/>
      <c r="BP974" s="191"/>
      <c r="BQ974" s="191"/>
      <c r="BR974" s="191"/>
      <c r="BS974" s="191"/>
      <c r="BT974" s="191"/>
      <c r="BU974" s="191"/>
      <c r="BV974" s="191"/>
    </row>
    <row r="975" spans="1:74" s="192" customFormat="1" ht="25.5" x14ac:dyDescent="0.2">
      <c r="A975" s="208" t="s">
        <v>1196</v>
      </c>
      <c r="B975" s="209" t="s">
        <v>1723</v>
      </c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33">
        <f t="shared" si="342"/>
        <v>0</v>
      </c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  <c r="BE975" s="191"/>
      <c r="BF975" s="191"/>
      <c r="BG975" s="191"/>
      <c r="BH975" s="191"/>
      <c r="BI975" s="191"/>
      <c r="BJ975" s="191"/>
      <c r="BK975" s="191"/>
      <c r="BL975" s="191"/>
      <c r="BM975" s="191"/>
      <c r="BN975" s="191"/>
      <c r="BO975" s="191"/>
      <c r="BP975" s="191"/>
      <c r="BQ975" s="191"/>
      <c r="BR975" s="191"/>
      <c r="BS975" s="191"/>
      <c r="BT975" s="191"/>
      <c r="BU975" s="191"/>
      <c r="BV975" s="191"/>
    </row>
    <row r="976" spans="1:74" s="128" customFormat="1" ht="25.5" x14ac:dyDescent="0.2">
      <c r="A976" s="210" t="s">
        <v>310</v>
      </c>
      <c r="B976" s="205" t="s">
        <v>105</v>
      </c>
      <c r="C976" s="119">
        <f t="shared" ref="C976:N976" si="349">+C977+C981</f>
        <v>0</v>
      </c>
      <c r="D976" s="119">
        <f t="shared" si="349"/>
        <v>0</v>
      </c>
      <c r="E976" s="119">
        <f t="shared" si="349"/>
        <v>0</v>
      </c>
      <c r="F976" s="119">
        <f t="shared" si="349"/>
        <v>0</v>
      </c>
      <c r="G976" s="119">
        <f t="shared" si="349"/>
        <v>0</v>
      </c>
      <c r="H976" s="119">
        <f t="shared" si="349"/>
        <v>0</v>
      </c>
      <c r="I976" s="119">
        <f t="shared" si="349"/>
        <v>0</v>
      </c>
      <c r="J976" s="119">
        <f t="shared" si="349"/>
        <v>33907047</v>
      </c>
      <c r="K976" s="119">
        <f t="shared" si="349"/>
        <v>0</v>
      </c>
      <c r="L976" s="119">
        <f t="shared" si="349"/>
        <v>0</v>
      </c>
      <c r="M976" s="119">
        <f t="shared" si="349"/>
        <v>0</v>
      </c>
      <c r="N976" s="119">
        <f t="shared" si="349"/>
        <v>0</v>
      </c>
      <c r="O976" s="133">
        <f t="shared" si="342"/>
        <v>33907047</v>
      </c>
      <c r="P976" s="127"/>
      <c r="Q976" s="127"/>
      <c r="R976" s="127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  <c r="BR976" s="127"/>
      <c r="BS976" s="127"/>
      <c r="BT976" s="127"/>
      <c r="BU976" s="127"/>
      <c r="BV976" s="127"/>
    </row>
    <row r="977" spans="1:74" s="128" customFormat="1" ht="25.5" x14ac:dyDescent="0.2">
      <c r="A977" s="210" t="s">
        <v>806</v>
      </c>
      <c r="B977" s="205" t="s">
        <v>106</v>
      </c>
      <c r="C977" s="119">
        <f t="shared" ref="C977:N977" si="350">+C978</f>
        <v>0</v>
      </c>
      <c r="D977" s="119">
        <f t="shared" si="350"/>
        <v>0</v>
      </c>
      <c r="E977" s="119">
        <f t="shared" si="350"/>
        <v>0</v>
      </c>
      <c r="F977" s="119">
        <f t="shared" si="350"/>
        <v>0</v>
      </c>
      <c r="G977" s="119">
        <f t="shared" si="350"/>
        <v>0</v>
      </c>
      <c r="H977" s="119">
        <f t="shared" si="350"/>
        <v>0</v>
      </c>
      <c r="I977" s="119">
        <f t="shared" si="350"/>
        <v>0</v>
      </c>
      <c r="J977" s="119">
        <f t="shared" si="350"/>
        <v>33907047</v>
      </c>
      <c r="K977" s="119">
        <f t="shared" si="350"/>
        <v>0</v>
      </c>
      <c r="L977" s="119">
        <f t="shared" si="350"/>
        <v>0</v>
      </c>
      <c r="M977" s="119">
        <f t="shared" si="350"/>
        <v>0</v>
      </c>
      <c r="N977" s="119">
        <f t="shared" si="350"/>
        <v>0</v>
      </c>
      <c r="O977" s="133">
        <f t="shared" si="342"/>
        <v>33907047</v>
      </c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  <c r="BR977" s="127"/>
      <c r="BS977" s="127"/>
      <c r="BT977" s="127"/>
      <c r="BU977" s="127"/>
      <c r="BV977" s="127"/>
    </row>
    <row r="978" spans="1:74" s="128" customFormat="1" ht="51" x14ac:dyDescent="0.2">
      <c r="A978" s="210" t="s">
        <v>807</v>
      </c>
      <c r="B978" s="205" t="s">
        <v>808</v>
      </c>
      <c r="C978" s="119">
        <f>SUM(C979:C980)</f>
        <v>0</v>
      </c>
      <c r="D978" s="119">
        <f t="shared" ref="D978:N978" si="351">SUM(D979:D980)</f>
        <v>0</v>
      </c>
      <c r="E978" s="119">
        <f t="shared" si="351"/>
        <v>0</v>
      </c>
      <c r="F978" s="119">
        <f t="shared" si="351"/>
        <v>0</v>
      </c>
      <c r="G978" s="119">
        <f t="shared" si="351"/>
        <v>0</v>
      </c>
      <c r="H978" s="119">
        <f t="shared" si="351"/>
        <v>0</v>
      </c>
      <c r="I978" s="119">
        <f t="shared" si="351"/>
        <v>0</v>
      </c>
      <c r="J978" s="119">
        <f t="shared" si="351"/>
        <v>33907047</v>
      </c>
      <c r="K978" s="119">
        <f t="shared" si="351"/>
        <v>0</v>
      </c>
      <c r="L978" s="119">
        <f t="shared" si="351"/>
        <v>0</v>
      </c>
      <c r="M978" s="119">
        <f t="shared" si="351"/>
        <v>0</v>
      </c>
      <c r="N978" s="119">
        <f t="shared" si="351"/>
        <v>0</v>
      </c>
      <c r="O978" s="133">
        <f t="shared" si="342"/>
        <v>33907047</v>
      </c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  <c r="BR978" s="127"/>
      <c r="BS978" s="127"/>
      <c r="BT978" s="127"/>
      <c r="BU978" s="127"/>
      <c r="BV978" s="127"/>
    </row>
    <row r="979" spans="1:74" s="192" customFormat="1" x14ac:dyDescent="0.2">
      <c r="A979" s="208" t="s">
        <v>809</v>
      </c>
      <c r="B979" s="209" t="s">
        <v>107</v>
      </c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33">
        <f t="shared" si="342"/>
        <v>0</v>
      </c>
      <c r="P979" s="191"/>
      <c r="Q979" s="191"/>
      <c r="R979" s="191"/>
      <c r="S979" s="191"/>
      <c r="T979" s="191"/>
      <c r="U979" s="191"/>
      <c r="V979" s="191"/>
      <c r="W979" s="191"/>
      <c r="X979" s="191"/>
      <c r="Y979" s="191"/>
      <c r="Z979" s="191"/>
      <c r="AA979" s="191"/>
      <c r="AB979" s="191"/>
      <c r="AC979" s="191"/>
      <c r="AD979" s="191"/>
      <c r="AE979" s="191"/>
      <c r="AF979" s="191"/>
      <c r="AG979" s="191"/>
      <c r="AH979" s="191"/>
      <c r="AI979" s="191"/>
      <c r="AJ979" s="191"/>
      <c r="AK979" s="191"/>
      <c r="AL979" s="191"/>
      <c r="AM979" s="191"/>
      <c r="AN979" s="191"/>
      <c r="AO979" s="191"/>
      <c r="AP979" s="191"/>
      <c r="AQ979" s="191"/>
      <c r="AR979" s="191"/>
      <c r="AS979" s="191"/>
      <c r="AT979" s="191"/>
      <c r="AU979" s="191"/>
      <c r="AV979" s="191"/>
      <c r="AW979" s="191"/>
      <c r="AX979" s="191"/>
      <c r="AY979" s="191"/>
      <c r="AZ979" s="191"/>
      <c r="BA979" s="191"/>
      <c r="BB979" s="191"/>
      <c r="BC979" s="191"/>
      <c r="BD979" s="191"/>
      <c r="BE979" s="191"/>
      <c r="BF979" s="191"/>
      <c r="BG979" s="191"/>
      <c r="BH979" s="191"/>
      <c r="BI979" s="191"/>
      <c r="BJ979" s="191"/>
      <c r="BK979" s="191"/>
      <c r="BL979" s="191"/>
      <c r="BM979" s="191"/>
      <c r="BN979" s="191"/>
      <c r="BO979" s="191"/>
      <c r="BP979" s="191"/>
      <c r="BQ979" s="191"/>
      <c r="BR979" s="191"/>
      <c r="BS979" s="191"/>
      <c r="BT979" s="191"/>
      <c r="BU979" s="191"/>
      <c r="BV979" s="191"/>
    </row>
    <row r="980" spans="1:74" s="192" customFormat="1" x14ac:dyDescent="0.2">
      <c r="A980" s="208" t="s">
        <v>809</v>
      </c>
      <c r="B980" s="209" t="s">
        <v>107</v>
      </c>
      <c r="C980" s="120"/>
      <c r="D980" s="120"/>
      <c r="E980" s="120"/>
      <c r="F980" s="120"/>
      <c r="G980" s="120"/>
      <c r="H980" s="120"/>
      <c r="I980" s="120"/>
      <c r="J980" s="120">
        <v>33907047</v>
      </c>
      <c r="K980" s="120"/>
      <c r="L980" s="120"/>
      <c r="M980" s="120"/>
      <c r="N980" s="120"/>
      <c r="O980" s="133">
        <f t="shared" si="342"/>
        <v>33907047</v>
      </c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  <c r="BE980" s="191"/>
      <c r="BF980" s="191"/>
      <c r="BG980" s="191"/>
      <c r="BH980" s="191"/>
      <c r="BI980" s="191"/>
      <c r="BJ980" s="191"/>
      <c r="BK980" s="191"/>
      <c r="BL980" s="191"/>
      <c r="BM980" s="191"/>
      <c r="BN980" s="191"/>
      <c r="BO980" s="191"/>
      <c r="BP980" s="191"/>
      <c r="BQ980" s="191"/>
      <c r="BR980" s="191"/>
      <c r="BS980" s="191"/>
      <c r="BT980" s="191"/>
      <c r="BU980" s="191"/>
      <c r="BV980" s="191"/>
    </row>
    <row r="981" spans="1:74" s="128" customFormat="1" ht="25.5" x14ac:dyDescent="0.2">
      <c r="A981" s="210" t="s">
        <v>311</v>
      </c>
      <c r="B981" s="205" t="s">
        <v>810</v>
      </c>
      <c r="C981" s="119">
        <f t="shared" ref="C981:N981" si="352">+C985+C982</f>
        <v>0</v>
      </c>
      <c r="D981" s="119">
        <f t="shared" si="352"/>
        <v>0</v>
      </c>
      <c r="E981" s="119">
        <f t="shared" si="352"/>
        <v>0</v>
      </c>
      <c r="F981" s="119">
        <f t="shared" si="352"/>
        <v>0</v>
      </c>
      <c r="G981" s="119">
        <f t="shared" si="352"/>
        <v>0</v>
      </c>
      <c r="H981" s="119">
        <f t="shared" si="352"/>
        <v>0</v>
      </c>
      <c r="I981" s="119">
        <f t="shared" si="352"/>
        <v>0</v>
      </c>
      <c r="J981" s="119">
        <f t="shared" si="352"/>
        <v>0</v>
      </c>
      <c r="K981" s="119">
        <f t="shared" si="352"/>
        <v>0</v>
      </c>
      <c r="L981" s="119">
        <f t="shared" si="352"/>
        <v>0</v>
      </c>
      <c r="M981" s="119">
        <f t="shared" si="352"/>
        <v>0</v>
      </c>
      <c r="N981" s="119">
        <f t="shared" si="352"/>
        <v>0</v>
      </c>
      <c r="O981" s="133">
        <f t="shared" si="342"/>
        <v>0</v>
      </c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  <c r="BS981" s="127"/>
      <c r="BT981" s="127"/>
      <c r="BU981" s="127"/>
      <c r="BV981" s="127"/>
    </row>
    <row r="982" spans="1:74" s="128" customFormat="1" ht="25.5" x14ac:dyDescent="0.2">
      <c r="A982" s="210" t="s">
        <v>811</v>
      </c>
      <c r="B982" s="205" t="s">
        <v>812</v>
      </c>
      <c r="C982" s="119">
        <f t="shared" ref="C982:N983" si="353">+C983</f>
        <v>0</v>
      </c>
      <c r="D982" s="119">
        <f t="shared" si="353"/>
        <v>0</v>
      </c>
      <c r="E982" s="119">
        <f t="shared" si="353"/>
        <v>0</v>
      </c>
      <c r="F982" s="119">
        <f t="shared" si="353"/>
        <v>0</v>
      </c>
      <c r="G982" s="119">
        <f t="shared" si="353"/>
        <v>0</v>
      </c>
      <c r="H982" s="119">
        <f t="shared" si="353"/>
        <v>0</v>
      </c>
      <c r="I982" s="119">
        <f t="shared" si="353"/>
        <v>0</v>
      </c>
      <c r="J982" s="119">
        <f t="shared" si="353"/>
        <v>0</v>
      </c>
      <c r="K982" s="119">
        <f t="shared" si="353"/>
        <v>0</v>
      </c>
      <c r="L982" s="119">
        <f t="shared" si="353"/>
        <v>0</v>
      </c>
      <c r="M982" s="119">
        <f t="shared" si="353"/>
        <v>0</v>
      </c>
      <c r="N982" s="119">
        <f t="shared" si="353"/>
        <v>0</v>
      </c>
      <c r="O982" s="133">
        <f t="shared" si="342"/>
        <v>0</v>
      </c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  <c r="BS982" s="127"/>
      <c r="BT982" s="127"/>
      <c r="BU982" s="127"/>
      <c r="BV982" s="127"/>
    </row>
    <row r="983" spans="1:74" s="192" customFormat="1" ht="38.25" x14ac:dyDescent="0.2">
      <c r="A983" s="210" t="s">
        <v>813</v>
      </c>
      <c r="B983" s="205" t="s">
        <v>814</v>
      </c>
      <c r="C983" s="119">
        <f t="shared" si="353"/>
        <v>0</v>
      </c>
      <c r="D983" s="119">
        <f t="shared" si="353"/>
        <v>0</v>
      </c>
      <c r="E983" s="119">
        <f t="shared" si="353"/>
        <v>0</v>
      </c>
      <c r="F983" s="119">
        <f t="shared" si="353"/>
        <v>0</v>
      </c>
      <c r="G983" s="119">
        <f t="shared" si="353"/>
        <v>0</v>
      </c>
      <c r="H983" s="119">
        <f t="shared" si="353"/>
        <v>0</v>
      </c>
      <c r="I983" s="119">
        <f t="shared" si="353"/>
        <v>0</v>
      </c>
      <c r="J983" s="119">
        <f t="shared" si="353"/>
        <v>0</v>
      </c>
      <c r="K983" s="119">
        <f t="shared" si="353"/>
        <v>0</v>
      </c>
      <c r="L983" s="119">
        <f t="shared" si="353"/>
        <v>0</v>
      </c>
      <c r="M983" s="119">
        <f t="shared" si="353"/>
        <v>0</v>
      </c>
      <c r="N983" s="119">
        <f t="shared" si="353"/>
        <v>0</v>
      </c>
      <c r="O983" s="133">
        <f t="shared" si="342"/>
        <v>0</v>
      </c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  <c r="BE983" s="191"/>
      <c r="BF983" s="191"/>
      <c r="BG983" s="191"/>
      <c r="BH983" s="191"/>
      <c r="BI983" s="191"/>
      <c r="BJ983" s="191"/>
      <c r="BK983" s="191"/>
      <c r="BL983" s="191"/>
      <c r="BM983" s="191"/>
      <c r="BN983" s="191"/>
      <c r="BO983" s="191"/>
      <c r="BP983" s="191"/>
      <c r="BQ983" s="191"/>
      <c r="BR983" s="191"/>
      <c r="BS983" s="191"/>
      <c r="BT983" s="191"/>
      <c r="BU983" s="191"/>
      <c r="BV983" s="191"/>
    </row>
    <row r="984" spans="1:74" s="192" customFormat="1" x14ac:dyDescent="0.2">
      <c r="A984" s="208" t="s">
        <v>815</v>
      </c>
      <c r="B984" s="209" t="s">
        <v>816</v>
      </c>
      <c r="C984" s="120">
        <v>0</v>
      </c>
      <c r="D984" s="120">
        <v>0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33">
        <f t="shared" si="342"/>
        <v>0</v>
      </c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  <c r="BE984" s="191"/>
      <c r="BF984" s="191"/>
      <c r="BG984" s="191"/>
      <c r="BH984" s="191"/>
      <c r="BI984" s="191"/>
      <c r="BJ984" s="191"/>
      <c r="BK984" s="191"/>
      <c r="BL984" s="191"/>
      <c r="BM984" s="191"/>
      <c r="BN984" s="191"/>
      <c r="BO984" s="191"/>
      <c r="BP984" s="191"/>
      <c r="BQ984" s="191"/>
      <c r="BR984" s="191"/>
      <c r="BS984" s="191"/>
      <c r="BT984" s="191"/>
      <c r="BU984" s="191"/>
      <c r="BV984" s="191"/>
    </row>
    <row r="985" spans="1:74" s="192" customFormat="1" ht="42" customHeight="1" x14ac:dyDescent="0.2">
      <c r="A985" s="210" t="s">
        <v>312</v>
      </c>
      <c r="B985" s="205" t="s">
        <v>109</v>
      </c>
      <c r="C985" s="119">
        <f>+C986+C1007+C1055+C1077+C1091+C987+C989+C991+C993+C995+C997+C1003+C1005+C1039+C1041+C1043+C1093+C1045+C1097+C1099+C999+C1001+C1095+C1047+C1049+C1051+C1053+C1057+C1059+C1061+C1063+C1065+C1067+C1069+C1071+C1073+C1075+C1079+C1081+C1083+C1085+C1087+C1089</f>
        <v>0</v>
      </c>
      <c r="D985" s="119">
        <f t="shared" ref="D985:N985" si="354">+D986+D1007+D1055+D1077+D1091+D987+D989+D991+D993+D995+D997+D1003+D1005+D1039+D1041+D1043+D1093+D1045+D1097+D1099+D999+D1001+D1095+D1047+D1049+D1051+D1053+D1057+D1059+D1061+D1063+D1065+D1067+D1069+D1071+D1073+D1075+D1079+D1081+D1083+D1085+D1087+D1089</f>
        <v>0</v>
      </c>
      <c r="E985" s="119">
        <f t="shared" si="354"/>
        <v>0</v>
      </c>
      <c r="F985" s="119">
        <f t="shared" si="354"/>
        <v>0</v>
      </c>
      <c r="G985" s="119">
        <f t="shared" si="354"/>
        <v>0</v>
      </c>
      <c r="H985" s="119">
        <f t="shared" si="354"/>
        <v>0</v>
      </c>
      <c r="I985" s="119">
        <f t="shared" si="354"/>
        <v>0</v>
      </c>
      <c r="J985" s="119">
        <f t="shared" si="354"/>
        <v>0</v>
      </c>
      <c r="K985" s="119">
        <f t="shared" si="354"/>
        <v>0</v>
      </c>
      <c r="L985" s="119">
        <f t="shared" si="354"/>
        <v>0</v>
      </c>
      <c r="M985" s="119">
        <f t="shared" si="354"/>
        <v>0</v>
      </c>
      <c r="N985" s="119">
        <f t="shared" si="354"/>
        <v>0</v>
      </c>
      <c r="O985" s="133">
        <f t="shared" si="342"/>
        <v>0</v>
      </c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  <c r="BE985" s="191"/>
      <c r="BF985" s="191"/>
      <c r="BG985" s="191"/>
      <c r="BH985" s="191"/>
      <c r="BI985" s="191"/>
      <c r="BJ985" s="191"/>
      <c r="BK985" s="191"/>
      <c r="BL985" s="191"/>
      <c r="BM985" s="191"/>
      <c r="BN985" s="191"/>
      <c r="BO985" s="191"/>
      <c r="BP985" s="191"/>
      <c r="BQ985" s="191"/>
      <c r="BR985" s="191"/>
      <c r="BS985" s="191"/>
      <c r="BT985" s="191"/>
      <c r="BU985" s="191"/>
      <c r="BV985" s="191"/>
    </row>
    <row r="986" spans="1:74" s="192" customFormat="1" x14ac:dyDescent="0.2">
      <c r="A986" s="208" t="s">
        <v>314</v>
      </c>
      <c r="B986" s="209" t="s">
        <v>110</v>
      </c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33">
        <f t="shared" si="342"/>
        <v>0</v>
      </c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  <c r="BE986" s="191"/>
      <c r="BF986" s="191"/>
      <c r="BG986" s="191"/>
      <c r="BH986" s="191"/>
      <c r="BI986" s="191"/>
      <c r="BJ986" s="191"/>
      <c r="BK986" s="191"/>
      <c r="BL986" s="191"/>
      <c r="BM986" s="191"/>
      <c r="BN986" s="191"/>
      <c r="BO986" s="191"/>
      <c r="BP986" s="191"/>
      <c r="BQ986" s="191"/>
      <c r="BR986" s="191"/>
      <c r="BS986" s="191"/>
      <c r="BT986" s="191"/>
      <c r="BU986" s="191"/>
      <c r="BV986" s="191"/>
    </row>
    <row r="987" spans="1:74" s="128" customFormat="1" ht="38.25" x14ac:dyDescent="0.2">
      <c r="A987" s="210" t="s">
        <v>1210</v>
      </c>
      <c r="B987" s="205" t="s">
        <v>1211</v>
      </c>
      <c r="C987" s="119">
        <f t="shared" ref="C987:N987" si="355">+C988</f>
        <v>0</v>
      </c>
      <c r="D987" s="119">
        <f t="shared" si="355"/>
        <v>0</v>
      </c>
      <c r="E987" s="119">
        <f t="shared" si="355"/>
        <v>0</v>
      </c>
      <c r="F987" s="119">
        <f t="shared" si="355"/>
        <v>0</v>
      </c>
      <c r="G987" s="119">
        <f t="shared" si="355"/>
        <v>0</v>
      </c>
      <c r="H987" s="119">
        <f t="shared" si="355"/>
        <v>0</v>
      </c>
      <c r="I987" s="119">
        <f t="shared" si="355"/>
        <v>0</v>
      </c>
      <c r="J987" s="119">
        <f t="shared" si="355"/>
        <v>0</v>
      </c>
      <c r="K987" s="119">
        <f t="shared" si="355"/>
        <v>0</v>
      </c>
      <c r="L987" s="119">
        <f t="shared" si="355"/>
        <v>0</v>
      </c>
      <c r="M987" s="119">
        <f t="shared" si="355"/>
        <v>0</v>
      </c>
      <c r="N987" s="119">
        <f t="shared" si="355"/>
        <v>0</v>
      </c>
      <c r="O987" s="133">
        <f t="shared" si="342"/>
        <v>0</v>
      </c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  <c r="BS987" s="127"/>
      <c r="BT987" s="127"/>
      <c r="BU987" s="127"/>
      <c r="BV987" s="127"/>
    </row>
    <row r="988" spans="1:74" s="192" customFormat="1" ht="38.25" x14ac:dyDescent="0.2">
      <c r="A988" s="208" t="s">
        <v>1212</v>
      </c>
      <c r="B988" s="209" t="s">
        <v>1213</v>
      </c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33">
        <f t="shared" si="342"/>
        <v>0</v>
      </c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  <c r="BE988" s="191"/>
      <c r="BF988" s="191"/>
      <c r="BG988" s="191"/>
      <c r="BH988" s="191"/>
      <c r="BI988" s="191"/>
      <c r="BJ988" s="191"/>
      <c r="BK988" s="191"/>
      <c r="BL988" s="191"/>
      <c r="BM988" s="191"/>
      <c r="BN988" s="191"/>
      <c r="BO988" s="191"/>
      <c r="BP988" s="191"/>
      <c r="BQ988" s="191"/>
      <c r="BR988" s="191"/>
      <c r="BS988" s="191"/>
      <c r="BT988" s="191"/>
      <c r="BU988" s="191"/>
      <c r="BV988" s="191"/>
    </row>
    <row r="989" spans="1:74" s="128" customFormat="1" ht="45.75" customHeight="1" x14ac:dyDescent="0.2">
      <c r="A989" s="210" t="s">
        <v>1214</v>
      </c>
      <c r="B989" s="205" t="s">
        <v>1215</v>
      </c>
      <c r="C989" s="119">
        <f t="shared" ref="C989:N989" si="356">+C990</f>
        <v>0</v>
      </c>
      <c r="D989" s="119">
        <f t="shared" si="356"/>
        <v>0</v>
      </c>
      <c r="E989" s="119">
        <f t="shared" si="356"/>
        <v>0</v>
      </c>
      <c r="F989" s="119">
        <f t="shared" si="356"/>
        <v>0</v>
      </c>
      <c r="G989" s="119">
        <f t="shared" si="356"/>
        <v>0</v>
      </c>
      <c r="H989" s="119">
        <f t="shared" si="356"/>
        <v>0</v>
      </c>
      <c r="I989" s="119">
        <f t="shared" si="356"/>
        <v>0</v>
      </c>
      <c r="J989" s="119">
        <f t="shared" si="356"/>
        <v>0</v>
      </c>
      <c r="K989" s="119">
        <f t="shared" si="356"/>
        <v>0</v>
      </c>
      <c r="L989" s="119">
        <f t="shared" si="356"/>
        <v>0</v>
      </c>
      <c r="M989" s="119">
        <f t="shared" si="356"/>
        <v>0</v>
      </c>
      <c r="N989" s="119">
        <f t="shared" si="356"/>
        <v>0</v>
      </c>
      <c r="O989" s="133">
        <f t="shared" si="342"/>
        <v>0</v>
      </c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  <c r="BR989" s="127"/>
      <c r="BS989" s="127"/>
      <c r="BT989" s="127"/>
      <c r="BU989" s="127"/>
      <c r="BV989" s="127"/>
    </row>
    <row r="990" spans="1:74" s="192" customFormat="1" ht="38.25" x14ac:dyDescent="0.2">
      <c r="A990" s="208" t="s">
        <v>1216</v>
      </c>
      <c r="B990" s="209" t="s">
        <v>1217</v>
      </c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33">
        <f t="shared" si="342"/>
        <v>0</v>
      </c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  <c r="BE990" s="191"/>
      <c r="BF990" s="191"/>
      <c r="BG990" s="191"/>
      <c r="BH990" s="191"/>
      <c r="BI990" s="191"/>
      <c r="BJ990" s="191"/>
      <c r="BK990" s="191"/>
      <c r="BL990" s="191"/>
      <c r="BM990" s="191"/>
      <c r="BN990" s="191"/>
      <c r="BO990" s="191"/>
      <c r="BP990" s="191"/>
      <c r="BQ990" s="191"/>
      <c r="BR990" s="191"/>
      <c r="BS990" s="191"/>
      <c r="BT990" s="191"/>
      <c r="BU990" s="191"/>
      <c r="BV990" s="191"/>
    </row>
    <row r="991" spans="1:74" s="128" customFormat="1" ht="38.25" x14ac:dyDescent="0.2">
      <c r="A991" s="126" t="s">
        <v>1218</v>
      </c>
      <c r="B991" s="207" t="s">
        <v>1219</v>
      </c>
      <c r="C991" s="119">
        <f t="shared" ref="C991:N991" si="357">+C992</f>
        <v>0</v>
      </c>
      <c r="D991" s="119">
        <f t="shared" si="357"/>
        <v>0</v>
      </c>
      <c r="E991" s="119">
        <f t="shared" si="357"/>
        <v>0</v>
      </c>
      <c r="F991" s="119">
        <f t="shared" si="357"/>
        <v>0</v>
      </c>
      <c r="G991" s="119">
        <f t="shared" si="357"/>
        <v>0</v>
      </c>
      <c r="H991" s="119">
        <f t="shared" si="357"/>
        <v>0</v>
      </c>
      <c r="I991" s="119">
        <f t="shared" si="357"/>
        <v>0</v>
      </c>
      <c r="J991" s="119">
        <f t="shared" si="357"/>
        <v>0</v>
      </c>
      <c r="K991" s="119">
        <f t="shared" si="357"/>
        <v>0</v>
      </c>
      <c r="L991" s="119">
        <f t="shared" si="357"/>
        <v>0</v>
      </c>
      <c r="M991" s="119">
        <f t="shared" si="357"/>
        <v>0</v>
      </c>
      <c r="N991" s="119">
        <f t="shared" si="357"/>
        <v>0</v>
      </c>
      <c r="O991" s="133">
        <f t="shared" si="342"/>
        <v>0</v>
      </c>
      <c r="P991" s="127"/>
      <c r="Q991" s="127"/>
      <c r="R991" s="127"/>
      <c r="S991" s="127"/>
      <c r="T991" s="127"/>
      <c r="U991" s="127"/>
      <c r="V991" s="127"/>
      <c r="W991" s="127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  <c r="BR991" s="127"/>
      <c r="BS991" s="127"/>
      <c r="BT991" s="127"/>
      <c r="BU991" s="127"/>
      <c r="BV991" s="127"/>
    </row>
    <row r="992" spans="1:74" s="192" customFormat="1" ht="38.25" x14ac:dyDescent="0.2">
      <c r="A992" s="202" t="s">
        <v>1220</v>
      </c>
      <c r="B992" s="206" t="s">
        <v>1221</v>
      </c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33">
        <f t="shared" si="342"/>
        <v>0</v>
      </c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  <c r="BE992" s="191"/>
      <c r="BF992" s="191"/>
      <c r="BG992" s="191"/>
      <c r="BH992" s="191"/>
      <c r="BI992" s="191"/>
      <c r="BJ992" s="191"/>
      <c r="BK992" s="191"/>
      <c r="BL992" s="191"/>
      <c r="BM992" s="191"/>
      <c r="BN992" s="191"/>
      <c r="BO992" s="191"/>
      <c r="BP992" s="191"/>
      <c r="BQ992" s="191"/>
      <c r="BR992" s="191"/>
      <c r="BS992" s="191"/>
      <c r="BT992" s="191"/>
      <c r="BU992" s="191"/>
      <c r="BV992" s="191"/>
    </row>
    <row r="993" spans="1:74" s="128" customFormat="1" ht="38.25" x14ac:dyDescent="0.2">
      <c r="A993" s="126" t="s">
        <v>1222</v>
      </c>
      <c r="B993" s="207" t="s">
        <v>1223</v>
      </c>
      <c r="C993" s="119">
        <f t="shared" ref="C993:N993" si="358">+C994</f>
        <v>0</v>
      </c>
      <c r="D993" s="119">
        <f t="shared" si="358"/>
        <v>0</v>
      </c>
      <c r="E993" s="119">
        <f t="shared" si="358"/>
        <v>0</v>
      </c>
      <c r="F993" s="119">
        <f t="shared" si="358"/>
        <v>0</v>
      </c>
      <c r="G993" s="119">
        <f t="shared" si="358"/>
        <v>0</v>
      </c>
      <c r="H993" s="119">
        <f t="shared" si="358"/>
        <v>0</v>
      </c>
      <c r="I993" s="119">
        <f t="shared" si="358"/>
        <v>0</v>
      </c>
      <c r="J993" s="119">
        <f t="shared" si="358"/>
        <v>0</v>
      </c>
      <c r="K993" s="119">
        <f t="shared" si="358"/>
        <v>0</v>
      </c>
      <c r="L993" s="119">
        <f t="shared" si="358"/>
        <v>0</v>
      </c>
      <c r="M993" s="119">
        <f t="shared" si="358"/>
        <v>0</v>
      </c>
      <c r="N993" s="119">
        <f t="shared" si="358"/>
        <v>0</v>
      </c>
      <c r="O993" s="133">
        <f t="shared" si="342"/>
        <v>0</v>
      </c>
      <c r="P993" s="127"/>
      <c r="Q993" s="127"/>
      <c r="R993" s="127"/>
      <c r="S993" s="127"/>
      <c r="T993" s="127"/>
      <c r="U993" s="127"/>
      <c r="V993" s="127"/>
      <c r="W993" s="127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  <c r="BR993" s="127"/>
      <c r="BS993" s="127"/>
      <c r="BT993" s="127"/>
      <c r="BU993" s="127"/>
      <c r="BV993" s="127"/>
    </row>
    <row r="994" spans="1:74" s="192" customFormat="1" ht="25.5" x14ac:dyDescent="0.2">
      <c r="A994" s="202" t="s">
        <v>1224</v>
      </c>
      <c r="B994" s="206" t="s">
        <v>1225</v>
      </c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33">
        <f t="shared" si="342"/>
        <v>0</v>
      </c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  <c r="BE994" s="191"/>
      <c r="BF994" s="191"/>
      <c r="BG994" s="191"/>
      <c r="BH994" s="191"/>
      <c r="BI994" s="191"/>
      <c r="BJ994" s="191"/>
      <c r="BK994" s="191"/>
      <c r="BL994" s="191"/>
      <c r="BM994" s="191"/>
      <c r="BN994" s="191"/>
      <c r="BO994" s="191"/>
      <c r="BP994" s="191"/>
      <c r="BQ994" s="191"/>
      <c r="BR994" s="191"/>
      <c r="BS994" s="191"/>
      <c r="BT994" s="191"/>
      <c r="BU994" s="191"/>
      <c r="BV994" s="191"/>
    </row>
    <row r="995" spans="1:74" s="128" customFormat="1" ht="63.75" x14ac:dyDescent="0.2">
      <c r="A995" s="126" t="s">
        <v>1226</v>
      </c>
      <c r="B995" s="207" t="s">
        <v>1227</v>
      </c>
      <c r="C995" s="119">
        <f t="shared" ref="C995:N995" si="359">+C996</f>
        <v>0</v>
      </c>
      <c r="D995" s="119">
        <f t="shared" si="359"/>
        <v>0</v>
      </c>
      <c r="E995" s="119">
        <f t="shared" si="359"/>
        <v>0</v>
      </c>
      <c r="F995" s="119">
        <f t="shared" si="359"/>
        <v>0</v>
      </c>
      <c r="G995" s="119">
        <f t="shared" si="359"/>
        <v>0</v>
      </c>
      <c r="H995" s="119">
        <f t="shared" si="359"/>
        <v>0</v>
      </c>
      <c r="I995" s="119">
        <f t="shared" si="359"/>
        <v>0</v>
      </c>
      <c r="J995" s="119">
        <f t="shared" si="359"/>
        <v>0</v>
      </c>
      <c r="K995" s="119">
        <f t="shared" si="359"/>
        <v>0</v>
      </c>
      <c r="L995" s="119">
        <f t="shared" si="359"/>
        <v>0</v>
      </c>
      <c r="M995" s="119">
        <f t="shared" si="359"/>
        <v>0</v>
      </c>
      <c r="N995" s="119">
        <f t="shared" si="359"/>
        <v>0</v>
      </c>
      <c r="O995" s="133">
        <f t="shared" si="342"/>
        <v>0</v>
      </c>
      <c r="P995" s="127"/>
      <c r="Q995" s="127"/>
      <c r="R995" s="127"/>
      <c r="S995" s="127"/>
      <c r="T995" s="127"/>
      <c r="U995" s="127"/>
      <c r="V995" s="127"/>
      <c r="W995" s="127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  <c r="BR995" s="127"/>
      <c r="BS995" s="127"/>
      <c r="BT995" s="127"/>
      <c r="BU995" s="127"/>
      <c r="BV995" s="127"/>
    </row>
    <row r="996" spans="1:74" s="192" customFormat="1" ht="51" x14ac:dyDescent="0.2">
      <c r="A996" s="202" t="s">
        <v>1228</v>
      </c>
      <c r="B996" s="206" t="s">
        <v>1229</v>
      </c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33">
        <f t="shared" si="342"/>
        <v>0</v>
      </c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  <c r="BE996" s="191"/>
      <c r="BF996" s="191"/>
      <c r="BG996" s="191"/>
      <c r="BH996" s="191"/>
      <c r="BI996" s="191"/>
      <c r="BJ996" s="191"/>
      <c r="BK996" s="191"/>
      <c r="BL996" s="191"/>
      <c r="BM996" s="191"/>
      <c r="BN996" s="191"/>
      <c r="BO996" s="191"/>
      <c r="BP996" s="191"/>
      <c r="BQ996" s="191"/>
      <c r="BR996" s="191"/>
      <c r="BS996" s="191"/>
      <c r="BT996" s="191"/>
      <c r="BU996" s="191"/>
      <c r="BV996" s="191"/>
    </row>
    <row r="997" spans="1:74" s="192" customFormat="1" ht="51" x14ac:dyDescent="0.2">
      <c r="A997" s="126" t="s">
        <v>1230</v>
      </c>
      <c r="B997" s="132" t="s">
        <v>1231</v>
      </c>
      <c r="C997" s="119">
        <f t="shared" ref="C997:N997" si="360">+C998</f>
        <v>0</v>
      </c>
      <c r="D997" s="119">
        <f t="shared" si="360"/>
        <v>0</v>
      </c>
      <c r="E997" s="119">
        <f t="shared" si="360"/>
        <v>0</v>
      </c>
      <c r="F997" s="119">
        <f t="shared" si="360"/>
        <v>0</v>
      </c>
      <c r="G997" s="119">
        <f t="shared" si="360"/>
        <v>0</v>
      </c>
      <c r="H997" s="119">
        <f t="shared" si="360"/>
        <v>0</v>
      </c>
      <c r="I997" s="119">
        <f t="shared" si="360"/>
        <v>0</v>
      </c>
      <c r="J997" s="119">
        <f t="shared" si="360"/>
        <v>0</v>
      </c>
      <c r="K997" s="119">
        <f t="shared" si="360"/>
        <v>0</v>
      </c>
      <c r="L997" s="119">
        <f t="shared" si="360"/>
        <v>0</v>
      </c>
      <c r="M997" s="119">
        <f t="shared" si="360"/>
        <v>0</v>
      </c>
      <c r="N997" s="119">
        <f t="shared" si="360"/>
        <v>0</v>
      </c>
      <c r="O997" s="133">
        <f t="shared" si="342"/>
        <v>0</v>
      </c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  <c r="BE997" s="191"/>
      <c r="BF997" s="191"/>
      <c r="BG997" s="191"/>
      <c r="BH997" s="191"/>
      <c r="BI997" s="191"/>
      <c r="BJ997" s="191"/>
      <c r="BK997" s="191"/>
      <c r="BL997" s="191"/>
      <c r="BM997" s="191"/>
      <c r="BN997" s="191"/>
      <c r="BO997" s="191"/>
      <c r="BP997" s="191"/>
      <c r="BQ997" s="191"/>
      <c r="BR997" s="191"/>
      <c r="BS997" s="191"/>
      <c r="BT997" s="191"/>
      <c r="BU997" s="191"/>
      <c r="BV997" s="191"/>
    </row>
    <row r="998" spans="1:74" s="192" customFormat="1" ht="38.25" x14ac:dyDescent="0.2">
      <c r="A998" s="202" t="s">
        <v>1232</v>
      </c>
      <c r="B998" s="203" t="s">
        <v>1233</v>
      </c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33">
        <f t="shared" ref="O998:O1019" si="361">SUM(C998:N998)</f>
        <v>0</v>
      </c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  <c r="BE998" s="191"/>
      <c r="BF998" s="191"/>
      <c r="BG998" s="191"/>
      <c r="BH998" s="191"/>
      <c r="BI998" s="191"/>
      <c r="BJ998" s="191"/>
      <c r="BK998" s="191"/>
      <c r="BL998" s="191"/>
      <c r="BM998" s="191"/>
      <c r="BN998" s="191"/>
      <c r="BO998" s="191"/>
      <c r="BP998" s="191"/>
      <c r="BQ998" s="191"/>
      <c r="BR998" s="191"/>
      <c r="BS998" s="191"/>
      <c r="BT998" s="191"/>
      <c r="BU998" s="191"/>
      <c r="BV998" s="191"/>
    </row>
    <row r="999" spans="1:74" s="192" customFormat="1" ht="25.5" x14ac:dyDescent="0.2">
      <c r="A999" s="126" t="s">
        <v>1270</v>
      </c>
      <c r="B999" s="145" t="s">
        <v>1271</v>
      </c>
      <c r="C999" s="119">
        <f t="shared" ref="C999:N999" si="362">+C1000</f>
        <v>0</v>
      </c>
      <c r="D999" s="119">
        <f t="shared" si="362"/>
        <v>0</v>
      </c>
      <c r="E999" s="119">
        <f t="shared" si="362"/>
        <v>0</v>
      </c>
      <c r="F999" s="119">
        <f t="shared" si="362"/>
        <v>0</v>
      </c>
      <c r="G999" s="119">
        <f t="shared" si="362"/>
        <v>0</v>
      </c>
      <c r="H999" s="119">
        <f t="shared" si="362"/>
        <v>0</v>
      </c>
      <c r="I999" s="119">
        <f t="shared" si="362"/>
        <v>0</v>
      </c>
      <c r="J999" s="119">
        <f t="shared" si="362"/>
        <v>0</v>
      </c>
      <c r="K999" s="119">
        <f t="shared" si="362"/>
        <v>0</v>
      </c>
      <c r="L999" s="119">
        <f t="shared" si="362"/>
        <v>0</v>
      </c>
      <c r="M999" s="119">
        <f t="shared" si="362"/>
        <v>0</v>
      </c>
      <c r="N999" s="119">
        <f t="shared" si="362"/>
        <v>0</v>
      </c>
      <c r="O999" s="133">
        <f t="shared" si="361"/>
        <v>0</v>
      </c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  <c r="BE999" s="191"/>
      <c r="BF999" s="191"/>
      <c r="BG999" s="191"/>
      <c r="BH999" s="191"/>
      <c r="BI999" s="191"/>
      <c r="BJ999" s="191"/>
      <c r="BK999" s="191"/>
      <c r="BL999" s="191"/>
      <c r="BM999" s="191"/>
      <c r="BN999" s="191"/>
      <c r="BO999" s="191"/>
      <c r="BP999" s="191"/>
      <c r="BQ999" s="191"/>
      <c r="BR999" s="191"/>
      <c r="BS999" s="191"/>
      <c r="BT999" s="191"/>
      <c r="BU999" s="191"/>
      <c r="BV999" s="191"/>
    </row>
    <row r="1000" spans="1:74" s="192" customFormat="1" ht="25.5" x14ac:dyDescent="0.2">
      <c r="A1000" s="202" t="s">
        <v>1272</v>
      </c>
      <c r="B1000" s="211" t="s">
        <v>1273</v>
      </c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33">
        <f t="shared" si="361"/>
        <v>0</v>
      </c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1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  <c r="BD1000" s="191"/>
      <c r="BE1000" s="191"/>
      <c r="BF1000" s="191"/>
      <c r="BG1000" s="191"/>
      <c r="BH1000" s="191"/>
      <c r="BI1000" s="191"/>
      <c r="BJ1000" s="191"/>
      <c r="BK1000" s="191"/>
      <c r="BL1000" s="191"/>
      <c r="BM1000" s="191"/>
      <c r="BN1000" s="191"/>
      <c r="BO1000" s="191"/>
      <c r="BP1000" s="191"/>
      <c r="BQ1000" s="191"/>
      <c r="BR1000" s="191"/>
      <c r="BS1000" s="191"/>
      <c r="BT1000" s="191"/>
      <c r="BU1000" s="191"/>
      <c r="BV1000" s="191"/>
    </row>
    <row r="1001" spans="1:74" s="192" customFormat="1" x14ac:dyDescent="0.2">
      <c r="A1001" s="126" t="s">
        <v>1274</v>
      </c>
      <c r="B1001" s="132" t="s">
        <v>1275</v>
      </c>
      <c r="C1001" s="119">
        <f t="shared" ref="C1001:N1001" si="363">+C1002</f>
        <v>0</v>
      </c>
      <c r="D1001" s="119">
        <f t="shared" si="363"/>
        <v>0</v>
      </c>
      <c r="E1001" s="119">
        <f t="shared" si="363"/>
        <v>0</v>
      </c>
      <c r="F1001" s="119">
        <f t="shared" si="363"/>
        <v>0</v>
      </c>
      <c r="G1001" s="119">
        <f t="shared" si="363"/>
        <v>0</v>
      </c>
      <c r="H1001" s="119">
        <f t="shared" si="363"/>
        <v>0</v>
      </c>
      <c r="I1001" s="119">
        <f t="shared" si="363"/>
        <v>0</v>
      </c>
      <c r="J1001" s="119">
        <f t="shared" si="363"/>
        <v>0</v>
      </c>
      <c r="K1001" s="119">
        <f t="shared" si="363"/>
        <v>0</v>
      </c>
      <c r="L1001" s="119">
        <f t="shared" si="363"/>
        <v>0</v>
      </c>
      <c r="M1001" s="119">
        <f t="shared" si="363"/>
        <v>0</v>
      </c>
      <c r="N1001" s="119">
        <f t="shared" si="363"/>
        <v>0</v>
      </c>
      <c r="O1001" s="133">
        <f t="shared" si="361"/>
        <v>0</v>
      </c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1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  <c r="BD1001" s="191"/>
      <c r="BE1001" s="191"/>
      <c r="BF1001" s="191"/>
      <c r="BG1001" s="191"/>
      <c r="BH1001" s="191"/>
      <c r="BI1001" s="191"/>
      <c r="BJ1001" s="191"/>
      <c r="BK1001" s="191"/>
      <c r="BL1001" s="191"/>
      <c r="BM1001" s="191"/>
      <c r="BN1001" s="191"/>
      <c r="BO1001" s="191"/>
      <c r="BP1001" s="191"/>
      <c r="BQ1001" s="191"/>
      <c r="BR1001" s="191"/>
      <c r="BS1001" s="191"/>
      <c r="BT1001" s="191"/>
      <c r="BU1001" s="191"/>
      <c r="BV1001" s="191"/>
    </row>
    <row r="1002" spans="1:74" s="192" customFormat="1" x14ac:dyDescent="0.2">
      <c r="A1002" s="202" t="s">
        <v>1276</v>
      </c>
      <c r="B1002" s="206" t="s">
        <v>1277</v>
      </c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33">
        <f t="shared" si="361"/>
        <v>0</v>
      </c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  <c r="BD1002" s="191"/>
      <c r="BE1002" s="191"/>
      <c r="BF1002" s="191"/>
      <c r="BG1002" s="191"/>
      <c r="BH1002" s="191"/>
      <c r="BI1002" s="191"/>
      <c r="BJ1002" s="191"/>
      <c r="BK1002" s="191"/>
      <c r="BL1002" s="191"/>
      <c r="BM1002" s="191"/>
      <c r="BN1002" s="191"/>
      <c r="BO1002" s="191"/>
      <c r="BP1002" s="191"/>
      <c r="BQ1002" s="191"/>
      <c r="BR1002" s="191"/>
      <c r="BS1002" s="191"/>
      <c r="BT1002" s="191"/>
      <c r="BU1002" s="191"/>
      <c r="BV1002" s="191"/>
    </row>
    <row r="1003" spans="1:74" s="192" customFormat="1" ht="25.5" x14ac:dyDescent="0.2">
      <c r="A1003" s="126" t="s">
        <v>1234</v>
      </c>
      <c r="B1003" s="132" t="s">
        <v>1235</v>
      </c>
      <c r="C1003" s="119">
        <f t="shared" ref="C1003:N1003" si="364">+C1004</f>
        <v>0</v>
      </c>
      <c r="D1003" s="119">
        <f t="shared" si="364"/>
        <v>0</v>
      </c>
      <c r="E1003" s="119">
        <f t="shared" si="364"/>
        <v>0</v>
      </c>
      <c r="F1003" s="119">
        <f t="shared" si="364"/>
        <v>0</v>
      </c>
      <c r="G1003" s="119">
        <f t="shared" si="364"/>
        <v>0</v>
      </c>
      <c r="H1003" s="119">
        <f t="shared" si="364"/>
        <v>0</v>
      </c>
      <c r="I1003" s="119">
        <f t="shared" si="364"/>
        <v>0</v>
      </c>
      <c r="J1003" s="119">
        <f t="shared" si="364"/>
        <v>0</v>
      </c>
      <c r="K1003" s="119">
        <f t="shared" si="364"/>
        <v>0</v>
      </c>
      <c r="L1003" s="119">
        <f t="shared" si="364"/>
        <v>0</v>
      </c>
      <c r="M1003" s="119">
        <f t="shared" si="364"/>
        <v>0</v>
      </c>
      <c r="N1003" s="119">
        <f t="shared" si="364"/>
        <v>0</v>
      </c>
      <c r="O1003" s="133">
        <f t="shared" si="361"/>
        <v>0</v>
      </c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  <c r="BD1003" s="191"/>
      <c r="BE1003" s="191"/>
      <c r="BF1003" s="191"/>
      <c r="BG1003" s="191"/>
      <c r="BH1003" s="191"/>
      <c r="BI1003" s="191"/>
      <c r="BJ1003" s="191"/>
      <c r="BK1003" s="191"/>
      <c r="BL1003" s="191"/>
      <c r="BM1003" s="191"/>
      <c r="BN1003" s="191"/>
      <c r="BO1003" s="191"/>
      <c r="BP1003" s="191"/>
      <c r="BQ1003" s="191"/>
      <c r="BR1003" s="191"/>
      <c r="BS1003" s="191"/>
      <c r="BT1003" s="191"/>
      <c r="BU1003" s="191"/>
      <c r="BV1003" s="191"/>
    </row>
    <row r="1004" spans="1:74" s="192" customFormat="1" x14ac:dyDescent="0.2">
      <c r="A1004" s="202" t="s">
        <v>1236</v>
      </c>
      <c r="B1004" s="206" t="s">
        <v>1237</v>
      </c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33">
        <f t="shared" si="361"/>
        <v>0</v>
      </c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  <c r="BD1004" s="191"/>
      <c r="BE1004" s="191"/>
      <c r="BF1004" s="191"/>
      <c r="BG1004" s="191"/>
      <c r="BH1004" s="191"/>
      <c r="BI1004" s="191"/>
      <c r="BJ1004" s="191"/>
      <c r="BK1004" s="191"/>
      <c r="BL1004" s="191"/>
      <c r="BM1004" s="191"/>
      <c r="BN1004" s="191"/>
      <c r="BO1004" s="191"/>
      <c r="BP1004" s="191"/>
      <c r="BQ1004" s="191"/>
      <c r="BR1004" s="191"/>
      <c r="BS1004" s="191"/>
      <c r="BT1004" s="191"/>
      <c r="BU1004" s="191"/>
      <c r="BV1004" s="191"/>
    </row>
    <row r="1005" spans="1:74" s="192" customFormat="1" ht="25.5" x14ac:dyDescent="0.2">
      <c r="A1005" s="126" t="s">
        <v>1238</v>
      </c>
      <c r="B1005" s="132" t="s">
        <v>1239</v>
      </c>
      <c r="C1005" s="119">
        <f t="shared" ref="C1005:N1005" si="365">+C1006</f>
        <v>0</v>
      </c>
      <c r="D1005" s="119">
        <f t="shared" si="365"/>
        <v>0</v>
      </c>
      <c r="E1005" s="119">
        <f t="shared" si="365"/>
        <v>0</v>
      </c>
      <c r="F1005" s="119">
        <f t="shared" si="365"/>
        <v>0</v>
      </c>
      <c r="G1005" s="119">
        <f t="shared" si="365"/>
        <v>0</v>
      </c>
      <c r="H1005" s="119">
        <f t="shared" si="365"/>
        <v>0</v>
      </c>
      <c r="I1005" s="119">
        <f t="shared" si="365"/>
        <v>0</v>
      </c>
      <c r="J1005" s="119">
        <f t="shared" si="365"/>
        <v>0</v>
      </c>
      <c r="K1005" s="119">
        <f t="shared" si="365"/>
        <v>0</v>
      </c>
      <c r="L1005" s="119">
        <f t="shared" si="365"/>
        <v>0</v>
      </c>
      <c r="M1005" s="119">
        <f t="shared" si="365"/>
        <v>0</v>
      </c>
      <c r="N1005" s="119">
        <f t="shared" si="365"/>
        <v>0</v>
      </c>
      <c r="O1005" s="133">
        <f t="shared" si="361"/>
        <v>0</v>
      </c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1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  <c r="BD1005" s="191"/>
      <c r="BE1005" s="191"/>
      <c r="BF1005" s="191"/>
      <c r="BG1005" s="191"/>
      <c r="BH1005" s="191"/>
      <c r="BI1005" s="191"/>
      <c r="BJ1005" s="191"/>
      <c r="BK1005" s="191"/>
      <c r="BL1005" s="191"/>
      <c r="BM1005" s="191"/>
      <c r="BN1005" s="191"/>
      <c r="BO1005" s="191"/>
      <c r="BP1005" s="191"/>
      <c r="BQ1005" s="191"/>
      <c r="BR1005" s="191"/>
      <c r="BS1005" s="191"/>
      <c r="BT1005" s="191"/>
      <c r="BU1005" s="191"/>
      <c r="BV1005" s="191"/>
    </row>
    <row r="1006" spans="1:74" s="192" customFormat="1" ht="25.5" x14ac:dyDescent="0.2">
      <c r="A1006" s="202" t="s">
        <v>1240</v>
      </c>
      <c r="B1006" s="206" t="s">
        <v>1241</v>
      </c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33">
        <f t="shared" si="361"/>
        <v>0</v>
      </c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1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  <c r="BD1006" s="191"/>
      <c r="BE1006" s="191"/>
      <c r="BF1006" s="191"/>
      <c r="BG1006" s="191"/>
      <c r="BH1006" s="191"/>
      <c r="BI1006" s="191"/>
      <c r="BJ1006" s="191"/>
      <c r="BK1006" s="191"/>
      <c r="BL1006" s="191"/>
      <c r="BM1006" s="191"/>
      <c r="BN1006" s="191"/>
      <c r="BO1006" s="191"/>
      <c r="BP1006" s="191"/>
      <c r="BQ1006" s="191"/>
      <c r="BR1006" s="191"/>
      <c r="BS1006" s="191"/>
      <c r="BT1006" s="191"/>
      <c r="BU1006" s="191"/>
      <c r="BV1006" s="191"/>
    </row>
    <row r="1007" spans="1:74" s="192" customFormat="1" x14ac:dyDescent="0.2">
      <c r="A1007" s="126" t="s">
        <v>317</v>
      </c>
      <c r="B1007" s="132" t="s">
        <v>111</v>
      </c>
      <c r="C1007" s="119">
        <f t="shared" ref="C1007:N1007" si="366">+C1008+C1013+C1018+C1021+C1024+C1028+C1034+C1036</f>
        <v>0</v>
      </c>
      <c r="D1007" s="119">
        <f t="shared" si="366"/>
        <v>0</v>
      </c>
      <c r="E1007" s="119">
        <f t="shared" si="366"/>
        <v>0</v>
      </c>
      <c r="F1007" s="119">
        <f t="shared" si="366"/>
        <v>0</v>
      </c>
      <c r="G1007" s="119">
        <f t="shared" si="366"/>
        <v>0</v>
      </c>
      <c r="H1007" s="119">
        <f t="shared" si="366"/>
        <v>0</v>
      </c>
      <c r="I1007" s="119">
        <f t="shared" si="366"/>
        <v>0</v>
      </c>
      <c r="J1007" s="119">
        <f t="shared" si="366"/>
        <v>0</v>
      </c>
      <c r="K1007" s="119">
        <f t="shared" si="366"/>
        <v>0</v>
      </c>
      <c r="L1007" s="119">
        <f t="shared" si="366"/>
        <v>0</v>
      </c>
      <c r="M1007" s="119">
        <f t="shared" si="366"/>
        <v>0</v>
      </c>
      <c r="N1007" s="119">
        <f t="shared" si="366"/>
        <v>0</v>
      </c>
      <c r="O1007" s="133">
        <f t="shared" si="361"/>
        <v>0</v>
      </c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1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  <c r="BD1007" s="191"/>
      <c r="BE1007" s="191"/>
      <c r="BF1007" s="191"/>
      <c r="BG1007" s="191"/>
      <c r="BH1007" s="191"/>
      <c r="BI1007" s="191"/>
      <c r="BJ1007" s="191"/>
      <c r="BK1007" s="191"/>
      <c r="BL1007" s="191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1"/>
    </row>
    <row r="1008" spans="1:74" s="192" customFormat="1" ht="25.5" x14ac:dyDescent="0.2">
      <c r="A1008" s="202" t="s">
        <v>817</v>
      </c>
      <c r="B1008" s="206" t="s">
        <v>818</v>
      </c>
      <c r="C1008" s="119"/>
      <c r="D1008" s="119"/>
      <c r="E1008" s="119"/>
      <c r="F1008" s="119"/>
      <c r="G1008" s="119"/>
      <c r="H1008" s="119"/>
      <c r="I1008" s="119"/>
      <c r="J1008" s="119"/>
      <c r="K1008" s="119"/>
      <c r="L1008" s="119"/>
      <c r="M1008" s="119"/>
      <c r="N1008" s="119"/>
      <c r="O1008" s="133">
        <f t="shared" si="361"/>
        <v>0</v>
      </c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  <c r="BD1008" s="191"/>
      <c r="BE1008" s="191"/>
      <c r="BF1008" s="191"/>
      <c r="BG1008" s="191"/>
      <c r="BH1008" s="191"/>
      <c r="BI1008" s="191"/>
      <c r="BJ1008" s="191"/>
      <c r="BK1008" s="191"/>
      <c r="BL1008" s="191"/>
      <c r="BM1008" s="191"/>
      <c r="BN1008" s="191"/>
      <c r="BO1008" s="191"/>
      <c r="BP1008" s="191"/>
      <c r="BQ1008" s="191"/>
      <c r="BR1008" s="191"/>
      <c r="BS1008" s="191"/>
      <c r="BT1008" s="191"/>
      <c r="BU1008" s="191"/>
      <c r="BV1008" s="191"/>
    </row>
    <row r="1009" spans="1:74" s="128" customFormat="1" x14ac:dyDescent="0.2">
      <c r="A1009" s="126" t="s">
        <v>819</v>
      </c>
      <c r="B1009" s="132" t="s">
        <v>112</v>
      </c>
      <c r="C1009" s="119">
        <f t="shared" ref="C1009:N1009" si="367">+C1008*60%</f>
        <v>0</v>
      </c>
      <c r="D1009" s="119">
        <f t="shared" si="367"/>
        <v>0</v>
      </c>
      <c r="E1009" s="119">
        <f t="shared" si="367"/>
        <v>0</v>
      </c>
      <c r="F1009" s="119">
        <f t="shared" si="367"/>
        <v>0</v>
      </c>
      <c r="G1009" s="119">
        <f t="shared" si="367"/>
        <v>0</v>
      </c>
      <c r="H1009" s="119">
        <f t="shared" si="367"/>
        <v>0</v>
      </c>
      <c r="I1009" s="119">
        <f t="shared" si="367"/>
        <v>0</v>
      </c>
      <c r="J1009" s="119">
        <f t="shared" si="367"/>
        <v>0</v>
      </c>
      <c r="K1009" s="119">
        <f t="shared" si="367"/>
        <v>0</v>
      </c>
      <c r="L1009" s="119">
        <f t="shared" si="367"/>
        <v>0</v>
      </c>
      <c r="M1009" s="119">
        <f t="shared" si="367"/>
        <v>0</v>
      </c>
      <c r="N1009" s="119">
        <f t="shared" si="367"/>
        <v>0</v>
      </c>
      <c r="O1009" s="133">
        <f t="shared" si="361"/>
        <v>0</v>
      </c>
      <c r="P1009" s="127"/>
      <c r="Q1009" s="127"/>
      <c r="R1009" s="127"/>
      <c r="S1009" s="127"/>
      <c r="T1009" s="127"/>
      <c r="U1009" s="127"/>
      <c r="V1009" s="127"/>
      <c r="W1009" s="127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  <c r="BE1009" s="127"/>
      <c r="BF1009" s="127"/>
      <c r="BG1009" s="127"/>
      <c r="BH1009" s="127"/>
      <c r="BI1009" s="127"/>
      <c r="BJ1009" s="127"/>
      <c r="BK1009" s="127"/>
      <c r="BL1009" s="127"/>
      <c r="BM1009" s="127"/>
      <c r="BN1009" s="127"/>
      <c r="BO1009" s="127"/>
      <c r="BP1009" s="127"/>
      <c r="BQ1009" s="127"/>
      <c r="BR1009" s="127"/>
      <c r="BS1009" s="127"/>
      <c r="BT1009" s="127"/>
      <c r="BU1009" s="127"/>
      <c r="BV1009" s="127"/>
    </row>
    <row r="1010" spans="1:74" s="192" customFormat="1" ht="25.5" x14ac:dyDescent="0.2">
      <c r="A1010" s="202" t="s">
        <v>820</v>
      </c>
      <c r="B1010" s="206" t="s">
        <v>113</v>
      </c>
      <c r="C1010" s="120">
        <f t="shared" ref="C1010:N1010" si="368">+C1008*20%</f>
        <v>0</v>
      </c>
      <c r="D1010" s="120">
        <f t="shared" si="368"/>
        <v>0</v>
      </c>
      <c r="E1010" s="120">
        <f t="shared" si="368"/>
        <v>0</v>
      </c>
      <c r="F1010" s="120">
        <f t="shared" si="368"/>
        <v>0</v>
      </c>
      <c r="G1010" s="120">
        <f t="shared" si="368"/>
        <v>0</v>
      </c>
      <c r="H1010" s="120">
        <f t="shared" si="368"/>
        <v>0</v>
      </c>
      <c r="I1010" s="120">
        <f t="shared" si="368"/>
        <v>0</v>
      </c>
      <c r="J1010" s="120">
        <f t="shared" si="368"/>
        <v>0</v>
      </c>
      <c r="K1010" s="120">
        <f t="shared" si="368"/>
        <v>0</v>
      </c>
      <c r="L1010" s="120">
        <f t="shared" si="368"/>
        <v>0</v>
      </c>
      <c r="M1010" s="120">
        <f t="shared" si="368"/>
        <v>0</v>
      </c>
      <c r="N1010" s="120">
        <f t="shared" si="368"/>
        <v>0</v>
      </c>
      <c r="O1010" s="133">
        <f t="shared" si="361"/>
        <v>0</v>
      </c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1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  <c r="BD1010" s="191"/>
      <c r="BE1010" s="191"/>
      <c r="BF1010" s="191"/>
      <c r="BG1010" s="191"/>
      <c r="BH1010" s="191"/>
      <c r="BI1010" s="191"/>
      <c r="BJ1010" s="191"/>
      <c r="BK1010" s="191"/>
      <c r="BL1010" s="191"/>
      <c r="BM1010" s="191"/>
      <c r="BN1010" s="191"/>
      <c r="BO1010" s="191"/>
      <c r="BP1010" s="191"/>
      <c r="BQ1010" s="191"/>
      <c r="BR1010" s="191"/>
      <c r="BS1010" s="191"/>
      <c r="BT1010" s="191"/>
      <c r="BU1010" s="191"/>
      <c r="BV1010" s="191"/>
    </row>
    <row r="1011" spans="1:74" s="128" customFormat="1" ht="25.5" x14ac:dyDescent="0.2">
      <c r="A1011" s="126" t="s">
        <v>821</v>
      </c>
      <c r="B1011" s="132" t="s">
        <v>114</v>
      </c>
      <c r="C1011" s="119">
        <f t="shared" ref="C1011:N1011" si="369">+C1008*10%</f>
        <v>0</v>
      </c>
      <c r="D1011" s="119">
        <f t="shared" si="369"/>
        <v>0</v>
      </c>
      <c r="E1011" s="119">
        <f t="shared" si="369"/>
        <v>0</v>
      </c>
      <c r="F1011" s="119">
        <f t="shared" si="369"/>
        <v>0</v>
      </c>
      <c r="G1011" s="119">
        <f t="shared" si="369"/>
        <v>0</v>
      </c>
      <c r="H1011" s="119">
        <f t="shared" si="369"/>
        <v>0</v>
      </c>
      <c r="I1011" s="119">
        <f t="shared" si="369"/>
        <v>0</v>
      </c>
      <c r="J1011" s="119">
        <f t="shared" si="369"/>
        <v>0</v>
      </c>
      <c r="K1011" s="119">
        <f t="shared" si="369"/>
        <v>0</v>
      </c>
      <c r="L1011" s="119">
        <f t="shared" si="369"/>
        <v>0</v>
      </c>
      <c r="M1011" s="119">
        <f t="shared" si="369"/>
        <v>0</v>
      </c>
      <c r="N1011" s="119">
        <f t="shared" si="369"/>
        <v>0</v>
      </c>
      <c r="O1011" s="133">
        <f t="shared" si="361"/>
        <v>0</v>
      </c>
      <c r="P1011" s="127"/>
      <c r="Q1011" s="127"/>
      <c r="R1011" s="127"/>
      <c r="S1011" s="127"/>
      <c r="T1011" s="127"/>
      <c r="U1011" s="127"/>
      <c r="V1011" s="127"/>
      <c r="W1011" s="127"/>
      <c r="X1011" s="127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  <c r="BE1011" s="127"/>
      <c r="BF1011" s="127"/>
      <c r="BG1011" s="127"/>
      <c r="BH1011" s="127"/>
      <c r="BI1011" s="127"/>
      <c r="BJ1011" s="127"/>
      <c r="BK1011" s="127"/>
      <c r="BL1011" s="127"/>
      <c r="BM1011" s="127"/>
      <c r="BN1011" s="127"/>
      <c r="BO1011" s="127"/>
      <c r="BP1011" s="127"/>
      <c r="BQ1011" s="127"/>
      <c r="BR1011" s="127"/>
      <c r="BS1011" s="127"/>
      <c r="BT1011" s="127"/>
      <c r="BU1011" s="127"/>
      <c r="BV1011" s="127"/>
    </row>
    <row r="1012" spans="1:74" s="192" customFormat="1" ht="25.5" x14ac:dyDescent="0.2">
      <c r="A1012" s="202" t="s">
        <v>822</v>
      </c>
      <c r="B1012" s="206" t="s">
        <v>823</v>
      </c>
      <c r="C1012" s="120">
        <f t="shared" ref="C1012:N1012" si="370">+C1008*10%</f>
        <v>0</v>
      </c>
      <c r="D1012" s="120">
        <f t="shared" si="370"/>
        <v>0</v>
      </c>
      <c r="E1012" s="120">
        <f t="shared" si="370"/>
        <v>0</v>
      </c>
      <c r="F1012" s="120">
        <f t="shared" si="370"/>
        <v>0</v>
      </c>
      <c r="G1012" s="120">
        <f t="shared" si="370"/>
        <v>0</v>
      </c>
      <c r="H1012" s="120">
        <f t="shared" si="370"/>
        <v>0</v>
      </c>
      <c r="I1012" s="120">
        <f t="shared" si="370"/>
        <v>0</v>
      </c>
      <c r="J1012" s="120">
        <f t="shared" si="370"/>
        <v>0</v>
      </c>
      <c r="K1012" s="120">
        <f t="shared" si="370"/>
        <v>0</v>
      </c>
      <c r="L1012" s="120">
        <f t="shared" si="370"/>
        <v>0</v>
      </c>
      <c r="M1012" s="120">
        <f t="shared" si="370"/>
        <v>0</v>
      </c>
      <c r="N1012" s="120">
        <f t="shared" si="370"/>
        <v>0</v>
      </c>
      <c r="O1012" s="133">
        <f t="shared" si="361"/>
        <v>0</v>
      </c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  <c r="BD1012" s="191"/>
      <c r="BE1012" s="191"/>
      <c r="BF1012" s="191"/>
      <c r="BG1012" s="191"/>
      <c r="BH1012" s="191"/>
      <c r="BI1012" s="191"/>
      <c r="BJ1012" s="191"/>
      <c r="BK1012" s="191"/>
      <c r="BL1012" s="191"/>
      <c r="BM1012" s="191"/>
      <c r="BN1012" s="191"/>
      <c r="BO1012" s="191"/>
      <c r="BP1012" s="191"/>
      <c r="BQ1012" s="191"/>
      <c r="BR1012" s="191"/>
      <c r="BS1012" s="191"/>
      <c r="BT1012" s="191"/>
      <c r="BU1012" s="191"/>
      <c r="BV1012" s="191"/>
    </row>
    <row r="1013" spans="1:74" s="128" customFormat="1" ht="25.5" x14ac:dyDescent="0.2">
      <c r="A1013" s="126" t="s">
        <v>824</v>
      </c>
      <c r="B1013" s="132" t="s">
        <v>825</v>
      </c>
      <c r="C1013" s="119"/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33">
        <f t="shared" si="361"/>
        <v>0</v>
      </c>
      <c r="P1013" s="127"/>
      <c r="Q1013" s="127"/>
      <c r="R1013" s="127"/>
      <c r="S1013" s="127"/>
      <c r="T1013" s="127"/>
      <c r="U1013" s="127"/>
      <c r="V1013" s="127"/>
      <c r="W1013" s="127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  <c r="BE1013" s="127"/>
      <c r="BF1013" s="127"/>
      <c r="BG1013" s="127"/>
      <c r="BH1013" s="127"/>
      <c r="BI1013" s="127"/>
      <c r="BJ1013" s="127"/>
      <c r="BK1013" s="127"/>
      <c r="BL1013" s="127"/>
      <c r="BM1013" s="127"/>
      <c r="BN1013" s="127"/>
      <c r="BO1013" s="127"/>
      <c r="BP1013" s="127"/>
      <c r="BQ1013" s="127"/>
      <c r="BR1013" s="127"/>
      <c r="BS1013" s="127"/>
      <c r="BT1013" s="127"/>
      <c r="BU1013" s="127"/>
      <c r="BV1013" s="127"/>
    </row>
    <row r="1014" spans="1:74" s="192" customFormat="1" ht="25.5" x14ac:dyDescent="0.2">
      <c r="A1014" s="202" t="s">
        <v>826</v>
      </c>
      <c r="B1014" s="206" t="s">
        <v>115</v>
      </c>
      <c r="C1014" s="120">
        <f t="shared" ref="C1014:N1014" si="371">+C1013*40%</f>
        <v>0</v>
      </c>
      <c r="D1014" s="120">
        <f t="shared" si="371"/>
        <v>0</v>
      </c>
      <c r="E1014" s="120">
        <f t="shared" si="371"/>
        <v>0</v>
      </c>
      <c r="F1014" s="120">
        <f t="shared" si="371"/>
        <v>0</v>
      </c>
      <c r="G1014" s="120">
        <f t="shared" si="371"/>
        <v>0</v>
      </c>
      <c r="H1014" s="120">
        <f t="shared" si="371"/>
        <v>0</v>
      </c>
      <c r="I1014" s="120">
        <f t="shared" si="371"/>
        <v>0</v>
      </c>
      <c r="J1014" s="120">
        <f t="shared" si="371"/>
        <v>0</v>
      </c>
      <c r="K1014" s="120">
        <f t="shared" si="371"/>
        <v>0</v>
      </c>
      <c r="L1014" s="120">
        <f t="shared" si="371"/>
        <v>0</v>
      </c>
      <c r="M1014" s="120">
        <f t="shared" si="371"/>
        <v>0</v>
      </c>
      <c r="N1014" s="120">
        <f t="shared" si="371"/>
        <v>0</v>
      </c>
      <c r="O1014" s="133">
        <f t="shared" si="361"/>
        <v>0</v>
      </c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  <c r="BD1014" s="191"/>
      <c r="BE1014" s="191"/>
      <c r="BF1014" s="191"/>
      <c r="BG1014" s="191"/>
      <c r="BH1014" s="191"/>
      <c r="BI1014" s="191"/>
      <c r="BJ1014" s="191"/>
      <c r="BK1014" s="191"/>
      <c r="BL1014" s="191"/>
      <c r="BM1014" s="191"/>
      <c r="BN1014" s="191"/>
      <c r="BO1014" s="191"/>
      <c r="BP1014" s="191"/>
      <c r="BQ1014" s="191"/>
      <c r="BR1014" s="191"/>
      <c r="BS1014" s="191"/>
      <c r="BT1014" s="191"/>
      <c r="BU1014" s="191"/>
      <c r="BV1014" s="191"/>
    </row>
    <row r="1015" spans="1:74" s="192" customFormat="1" ht="25.5" x14ac:dyDescent="0.2">
      <c r="A1015" s="202" t="s">
        <v>827</v>
      </c>
      <c r="B1015" s="203" t="s">
        <v>116</v>
      </c>
      <c r="C1015" s="120">
        <f t="shared" ref="C1015:N1015" si="372">+C1013*20%</f>
        <v>0</v>
      </c>
      <c r="D1015" s="120">
        <f t="shared" si="372"/>
        <v>0</v>
      </c>
      <c r="E1015" s="120">
        <f t="shared" si="372"/>
        <v>0</v>
      </c>
      <c r="F1015" s="120">
        <f t="shared" si="372"/>
        <v>0</v>
      </c>
      <c r="G1015" s="120">
        <f t="shared" si="372"/>
        <v>0</v>
      </c>
      <c r="H1015" s="120">
        <f t="shared" si="372"/>
        <v>0</v>
      </c>
      <c r="I1015" s="120">
        <f t="shared" si="372"/>
        <v>0</v>
      </c>
      <c r="J1015" s="120">
        <f t="shared" si="372"/>
        <v>0</v>
      </c>
      <c r="K1015" s="120">
        <f t="shared" si="372"/>
        <v>0</v>
      </c>
      <c r="L1015" s="120">
        <f t="shared" si="372"/>
        <v>0</v>
      </c>
      <c r="M1015" s="120">
        <f t="shared" si="372"/>
        <v>0</v>
      </c>
      <c r="N1015" s="120">
        <f t="shared" si="372"/>
        <v>0</v>
      </c>
      <c r="O1015" s="133">
        <f t="shared" si="361"/>
        <v>0</v>
      </c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1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  <c r="BD1015" s="191"/>
      <c r="BE1015" s="191"/>
      <c r="BF1015" s="191"/>
      <c r="BG1015" s="191"/>
      <c r="BH1015" s="191"/>
      <c r="BI1015" s="191"/>
      <c r="BJ1015" s="191"/>
      <c r="BK1015" s="191"/>
      <c r="BL1015" s="191"/>
      <c r="BM1015" s="191"/>
      <c r="BN1015" s="191"/>
      <c r="BO1015" s="191"/>
      <c r="BP1015" s="191"/>
      <c r="BQ1015" s="191"/>
      <c r="BR1015" s="191"/>
      <c r="BS1015" s="191"/>
      <c r="BT1015" s="191"/>
      <c r="BU1015" s="191"/>
      <c r="BV1015" s="191"/>
    </row>
    <row r="1016" spans="1:74" s="192" customFormat="1" ht="25.5" x14ac:dyDescent="0.2">
      <c r="A1016" s="202" t="s">
        <v>828</v>
      </c>
      <c r="B1016" s="206" t="s">
        <v>117</v>
      </c>
      <c r="C1016" s="120">
        <f t="shared" ref="C1016:N1016" si="373">+C1013*20%</f>
        <v>0</v>
      </c>
      <c r="D1016" s="120">
        <f t="shared" si="373"/>
        <v>0</v>
      </c>
      <c r="E1016" s="120">
        <f t="shared" si="373"/>
        <v>0</v>
      </c>
      <c r="F1016" s="120">
        <f t="shared" si="373"/>
        <v>0</v>
      </c>
      <c r="G1016" s="120">
        <f t="shared" si="373"/>
        <v>0</v>
      </c>
      <c r="H1016" s="120">
        <f t="shared" si="373"/>
        <v>0</v>
      </c>
      <c r="I1016" s="120">
        <f t="shared" si="373"/>
        <v>0</v>
      </c>
      <c r="J1016" s="120">
        <f t="shared" si="373"/>
        <v>0</v>
      </c>
      <c r="K1016" s="120">
        <f t="shared" si="373"/>
        <v>0</v>
      </c>
      <c r="L1016" s="120">
        <f t="shared" si="373"/>
        <v>0</v>
      </c>
      <c r="M1016" s="120">
        <f t="shared" si="373"/>
        <v>0</v>
      </c>
      <c r="N1016" s="120">
        <f t="shared" si="373"/>
        <v>0</v>
      </c>
      <c r="O1016" s="133">
        <f t="shared" si="361"/>
        <v>0</v>
      </c>
      <c r="P1016" s="191"/>
      <c r="Q1016" s="191"/>
      <c r="R1016" s="191"/>
      <c r="S1016" s="191"/>
      <c r="T1016" s="191"/>
      <c r="U1016" s="191"/>
      <c r="V1016" s="191"/>
      <c r="W1016" s="191"/>
      <c r="X1016" s="191"/>
      <c r="Y1016" s="191"/>
      <c r="Z1016" s="191"/>
      <c r="AA1016" s="191"/>
      <c r="AB1016" s="191"/>
      <c r="AC1016" s="191"/>
      <c r="AD1016" s="191"/>
      <c r="AE1016" s="191"/>
      <c r="AF1016" s="191"/>
      <c r="AG1016" s="191"/>
      <c r="AH1016" s="191"/>
      <c r="AI1016" s="191"/>
      <c r="AJ1016" s="191"/>
      <c r="AK1016" s="191"/>
      <c r="AL1016" s="191"/>
      <c r="AM1016" s="191"/>
      <c r="AN1016" s="191"/>
      <c r="AO1016" s="191"/>
      <c r="AP1016" s="191"/>
      <c r="AQ1016" s="191"/>
      <c r="AR1016" s="191"/>
      <c r="AS1016" s="191"/>
      <c r="AT1016" s="191"/>
      <c r="AU1016" s="191"/>
      <c r="AV1016" s="191"/>
      <c r="AW1016" s="191"/>
      <c r="AX1016" s="191"/>
      <c r="AY1016" s="191"/>
      <c r="AZ1016" s="191"/>
      <c r="BA1016" s="191"/>
      <c r="BB1016" s="191"/>
      <c r="BC1016" s="191"/>
      <c r="BD1016" s="191"/>
      <c r="BE1016" s="191"/>
      <c r="BF1016" s="191"/>
      <c r="BG1016" s="191"/>
      <c r="BH1016" s="191"/>
      <c r="BI1016" s="191"/>
      <c r="BJ1016" s="191"/>
      <c r="BK1016" s="191"/>
      <c r="BL1016" s="191"/>
      <c r="BM1016" s="191"/>
      <c r="BN1016" s="191"/>
      <c r="BO1016" s="191"/>
      <c r="BP1016" s="191"/>
      <c r="BQ1016" s="191"/>
      <c r="BR1016" s="191"/>
      <c r="BS1016" s="191"/>
      <c r="BT1016" s="191"/>
      <c r="BU1016" s="191"/>
      <c r="BV1016" s="191"/>
    </row>
    <row r="1017" spans="1:74" s="192" customFormat="1" ht="25.5" x14ac:dyDescent="0.2">
      <c r="A1017" s="202" t="s">
        <v>829</v>
      </c>
      <c r="B1017" s="203" t="s">
        <v>118</v>
      </c>
      <c r="C1017" s="120">
        <f t="shared" ref="C1017:N1017" si="374">+C1013*20%</f>
        <v>0</v>
      </c>
      <c r="D1017" s="120">
        <f t="shared" si="374"/>
        <v>0</v>
      </c>
      <c r="E1017" s="120">
        <f t="shared" si="374"/>
        <v>0</v>
      </c>
      <c r="F1017" s="120">
        <f t="shared" si="374"/>
        <v>0</v>
      </c>
      <c r="G1017" s="120">
        <f t="shared" si="374"/>
        <v>0</v>
      </c>
      <c r="H1017" s="120">
        <f t="shared" si="374"/>
        <v>0</v>
      </c>
      <c r="I1017" s="120">
        <f t="shared" si="374"/>
        <v>0</v>
      </c>
      <c r="J1017" s="120">
        <f t="shared" si="374"/>
        <v>0</v>
      </c>
      <c r="K1017" s="120">
        <f t="shared" si="374"/>
        <v>0</v>
      </c>
      <c r="L1017" s="120">
        <f t="shared" si="374"/>
        <v>0</v>
      </c>
      <c r="M1017" s="120">
        <f t="shared" si="374"/>
        <v>0</v>
      </c>
      <c r="N1017" s="120">
        <f t="shared" si="374"/>
        <v>0</v>
      </c>
      <c r="O1017" s="133">
        <f t="shared" si="361"/>
        <v>0</v>
      </c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1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  <c r="BD1017" s="191"/>
      <c r="BE1017" s="191"/>
      <c r="BF1017" s="191"/>
      <c r="BG1017" s="191"/>
      <c r="BH1017" s="191"/>
      <c r="BI1017" s="191"/>
      <c r="BJ1017" s="191"/>
      <c r="BK1017" s="191"/>
      <c r="BL1017" s="191"/>
      <c r="BM1017" s="191"/>
      <c r="BN1017" s="191"/>
      <c r="BO1017" s="191"/>
      <c r="BP1017" s="191"/>
      <c r="BQ1017" s="191"/>
      <c r="BR1017" s="191"/>
      <c r="BS1017" s="191"/>
      <c r="BT1017" s="191"/>
      <c r="BU1017" s="191"/>
      <c r="BV1017" s="191"/>
    </row>
    <row r="1018" spans="1:74" s="128" customFormat="1" ht="25.5" x14ac:dyDescent="0.2">
      <c r="A1018" s="126" t="s">
        <v>830</v>
      </c>
      <c r="B1018" s="207" t="s">
        <v>831</v>
      </c>
      <c r="C1018" s="119"/>
      <c r="D1018" s="119"/>
      <c r="E1018" s="119"/>
      <c r="F1018" s="119"/>
      <c r="G1018" s="119"/>
      <c r="H1018" s="119"/>
      <c r="I1018" s="119"/>
      <c r="J1018" s="119"/>
      <c r="K1018" s="119"/>
      <c r="L1018" s="119"/>
      <c r="M1018" s="119"/>
      <c r="N1018" s="119"/>
      <c r="O1018" s="133">
        <f t="shared" si="361"/>
        <v>0</v>
      </c>
      <c r="P1018" s="127"/>
      <c r="Q1018" s="127"/>
      <c r="R1018" s="127"/>
      <c r="S1018" s="127"/>
      <c r="T1018" s="127"/>
      <c r="U1018" s="127"/>
      <c r="V1018" s="127"/>
      <c r="W1018" s="127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  <c r="BE1018" s="127"/>
      <c r="BF1018" s="127"/>
      <c r="BG1018" s="127"/>
      <c r="BH1018" s="127"/>
      <c r="BI1018" s="127"/>
      <c r="BJ1018" s="127"/>
      <c r="BK1018" s="127"/>
      <c r="BL1018" s="127"/>
      <c r="BM1018" s="127"/>
      <c r="BN1018" s="127"/>
      <c r="BO1018" s="127"/>
      <c r="BP1018" s="127"/>
      <c r="BQ1018" s="127"/>
      <c r="BR1018" s="127"/>
      <c r="BS1018" s="127"/>
      <c r="BT1018" s="127"/>
      <c r="BU1018" s="127"/>
      <c r="BV1018" s="127"/>
    </row>
    <row r="1019" spans="1:74" s="192" customFormat="1" x14ac:dyDescent="0.2">
      <c r="A1019" s="202" t="s">
        <v>832</v>
      </c>
      <c r="B1019" s="203" t="s">
        <v>119</v>
      </c>
      <c r="C1019" s="120">
        <f t="shared" ref="C1019:N1019" si="375">+C1018*80%</f>
        <v>0</v>
      </c>
      <c r="D1019" s="120">
        <f t="shared" si="375"/>
        <v>0</v>
      </c>
      <c r="E1019" s="120">
        <f t="shared" si="375"/>
        <v>0</v>
      </c>
      <c r="F1019" s="120">
        <f t="shared" si="375"/>
        <v>0</v>
      </c>
      <c r="G1019" s="120">
        <f t="shared" si="375"/>
        <v>0</v>
      </c>
      <c r="H1019" s="120">
        <f t="shared" si="375"/>
        <v>0</v>
      </c>
      <c r="I1019" s="120">
        <f t="shared" si="375"/>
        <v>0</v>
      </c>
      <c r="J1019" s="120">
        <f t="shared" si="375"/>
        <v>0</v>
      </c>
      <c r="K1019" s="120">
        <f t="shared" si="375"/>
        <v>0</v>
      </c>
      <c r="L1019" s="120">
        <f t="shared" si="375"/>
        <v>0</v>
      </c>
      <c r="M1019" s="120">
        <f t="shared" si="375"/>
        <v>0</v>
      </c>
      <c r="N1019" s="120">
        <f t="shared" si="375"/>
        <v>0</v>
      </c>
      <c r="O1019" s="133">
        <f t="shared" si="361"/>
        <v>0</v>
      </c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1"/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  <c r="BD1019" s="191"/>
      <c r="BE1019" s="191"/>
      <c r="BF1019" s="191"/>
      <c r="BG1019" s="191"/>
      <c r="BH1019" s="191"/>
      <c r="BI1019" s="191"/>
      <c r="BJ1019" s="191"/>
      <c r="BK1019" s="191"/>
      <c r="BL1019" s="191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1"/>
    </row>
    <row r="1020" spans="1:74" s="192" customFormat="1" ht="25.5" x14ac:dyDescent="0.2">
      <c r="A1020" s="202" t="s">
        <v>833</v>
      </c>
      <c r="B1020" s="206" t="s">
        <v>120</v>
      </c>
      <c r="C1020" s="120">
        <f t="shared" ref="C1020:N1020" si="376">+C1018*20%</f>
        <v>0</v>
      </c>
      <c r="D1020" s="120">
        <f t="shared" si="376"/>
        <v>0</v>
      </c>
      <c r="E1020" s="120">
        <f t="shared" si="376"/>
        <v>0</v>
      </c>
      <c r="F1020" s="120">
        <f t="shared" si="376"/>
        <v>0</v>
      </c>
      <c r="G1020" s="120">
        <f t="shared" si="376"/>
        <v>0</v>
      </c>
      <c r="H1020" s="120">
        <f t="shared" si="376"/>
        <v>0</v>
      </c>
      <c r="I1020" s="120">
        <f t="shared" si="376"/>
        <v>0</v>
      </c>
      <c r="J1020" s="120">
        <f t="shared" si="376"/>
        <v>0</v>
      </c>
      <c r="K1020" s="120">
        <f t="shared" si="376"/>
        <v>0</v>
      </c>
      <c r="L1020" s="120">
        <f t="shared" si="376"/>
        <v>0</v>
      </c>
      <c r="M1020" s="120">
        <f t="shared" si="376"/>
        <v>0</v>
      </c>
      <c r="N1020" s="120">
        <f t="shared" si="376"/>
        <v>0</v>
      </c>
      <c r="O1020" s="133">
        <f t="shared" ref="O1020:O1100" si="377">SUM(C1020:N1020)</f>
        <v>0</v>
      </c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191"/>
      <c r="AS1020" s="191"/>
      <c r="AT1020" s="191"/>
      <c r="AU1020" s="191"/>
      <c r="AV1020" s="191"/>
      <c r="AW1020" s="191"/>
      <c r="AX1020" s="191"/>
      <c r="AY1020" s="191"/>
      <c r="AZ1020" s="191"/>
      <c r="BA1020" s="191"/>
      <c r="BB1020" s="191"/>
      <c r="BC1020" s="191"/>
      <c r="BD1020" s="191"/>
      <c r="BE1020" s="191"/>
      <c r="BF1020" s="191"/>
      <c r="BG1020" s="191"/>
      <c r="BH1020" s="191"/>
      <c r="BI1020" s="191"/>
      <c r="BJ1020" s="191"/>
      <c r="BK1020" s="191"/>
      <c r="BL1020" s="191"/>
      <c r="BM1020" s="191"/>
      <c r="BN1020" s="191"/>
      <c r="BO1020" s="191"/>
      <c r="BP1020" s="191"/>
      <c r="BQ1020" s="191"/>
      <c r="BR1020" s="191"/>
      <c r="BS1020" s="191"/>
      <c r="BT1020" s="191"/>
      <c r="BU1020" s="191"/>
      <c r="BV1020" s="191"/>
    </row>
    <row r="1021" spans="1:74" s="128" customFormat="1" ht="25.5" x14ac:dyDescent="0.2">
      <c r="A1021" s="126" t="s">
        <v>834</v>
      </c>
      <c r="B1021" s="145" t="s">
        <v>835</v>
      </c>
      <c r="C1021" s="119"/>
      <c r="D1021" s="119"/>
      <c r="E1021" s="119"/>
      <c r="F1021" s="119"/>
      <c r="G1021" s="119"/>
      <c r="H1021" s="119"/>
      <c r="I1021" s="119"/>
      <c r="J1021" s="119"/>
      <c r="K1021" s="119"/>
      <c r="L1021" s="119"/>
      <c r="M1021" s="119"/>
      <c r="N1021" s="119"/>
      <c r="O1021" s="133">
        <f t="shared" si="377"/>
        <v>0</v>
      </c>
      <c r="P1021" s="127"/>
      <c r="Q1021" s="127"/>
      <c r="R1021" s="127"/>
      <c r="S1021" s="127"/>
      <c r="T1021" s="127"/>
      <c r="U1021" s="127"/>
      <c r="V1021" s="127"/>
      <c r="W1021" s="127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7"/>
      <c r="AW1021" s="127"/>
      <c r="AX1021" s="127"/>
      <c r="AY1021" s="127"/>
      <c r="AZ1021" s="127"/>
      <c r="BA1021" s="127"/>
      <c r="BB1021" s="127"/>
      <c r="BC1021" s="127"/>
      <c r="BD1021" s="127"/>
      <c r="BE1021" s="127"/>
      <c r="BF1021" s="127"/>
      <c r="BG1021" s="127"/>
      <c r="BH1021" s="127"/>
      <c r="BI1021" s="127"/>
      <c r="BJ1021" s="127"/>
      <c r="BK1021" s="127"/>
      <c r="BL1021" s="127"/>
      <c r="BM1021" s="127"/>
      <c r="BN1021" s="127"/>
      <c r="BO1021" s="127"/>
      <c r="BP1021" s="127"/>
      <c r="BQ1021" s="127"/>
      <c r="BR1021" s="127"/>
      <c r="BS1021" s="127"/>
      <c r="BT1021" s="127"/>
      <c r="BU1021" s="127"/>
      <c r="BV1021" s="127"/>
    </row>
    <row r="1022" spans="1:74" s="192" customFormat="1" ht="25.5" x14ac:dyDescent="0.2">
      <c r="A1022" s="202" t="s">
        <v>836</v>
      </c>
      <c r="B1022" s="211" t="s">
        <v>121</v>
      </c>
      <c r="C1022" s="120">
        <f t="shared" ref="C1022:N1022" si="378">+C1021*80%</f>
        <v>0</v>
      </c>
      <c r="D1022" s="120">
        <f t="shared" si="378"/>
        <v>0</v>
      </c>
      <c r="E1022" s="120">
        <f t="shared" si="378"/>
        <v>0</v>
      </c>
      <c r="F1022" s="120">
        <f t="shared" si="378"/>
        <v>0</v>
      </c>
      <c r="G1022" s="120">
        <f t="shared" si="378"/>
        <v>0</v>
      </c>
      <c r="H1022" s="120">
        <f t="shared" si="378"/>
        <v>0</v>
      </c>
      <c r="I1022" s="120">
        <f t="shared" si="378"/>
        <v>0</v>
      </c>
      <c r="J1022" s="120">
        <f t="shared" si="378"/>
        <v>0</v>
      </c>
      <c r="K1022" s="120">
        <f t="shared" si="378"/>
        <v>0</v>
      </c>
      <c r="L1022" s="120">
        <f t="shared" si="378"/>
        <v>0</v>
      </c>
      <c r="M1022" s="120">
        <f t="shared" si="378"/>
        <v>0</v>
      </c>
      <c r="N1022" s="120">
        <f t="shared" si="378"/>
        <v>0</v>
      </c>
      <c r="O1022" s="133">
        <f t="shared" si="377"/>
        <v>0</v>
      </c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1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  <c r="BD1022" s="191"/>
      <c r="BE1022" s="191"/>
      <c r="BF1022" s="191"/>
      <c r="BG1022" s="191"/>
      <c r="BH1022" s="191"/>
      <c r="BI1022" s="191"/>
      <c r="BJ1022" s="191"/>
      <c r="BK1022" s="191"/>
      <c r="BL1022" s="191"/>
      <c r="BM1022" s="191"/>
      <c r="BN1022" s="191"/>
      <c r="BO1022" s="191"/>
      <c r="BP1022" s="191"/>
      <c r="BQ1022" s="191"/>
      <c r="BR1022" s="191"/>
      <c r="BS1022" s="191"/>
      <c r="BT1022" s="191"/>
      <c r="BU1022" s="191"/>
      <c r="BV1022" s="191"/>
    </row>
    <row r="1023" spans="1:74" s="192" customFormat="1" ht="25.5" x14ac:dyDescent="0.2">
      <c r="A1023" s="202" t="s">
        <v>837</v>
      </c>
      <c r="B1023" s="211" t="s">
        <v>122</v>
      </c>
      <c r="C1023" s="120">
        <f t="shared" ref="C1023:N1023" si="379">+C1021*20%</f>
        <v>0</v>
      </c>
      <c r="D1023" s="120">
        <f t="shared" si="379"/>
        <v>0</v>
      </c>
      <c r="E1023" s="120">
        <f t="shared" si="379"/>
        <v>0</v>
      </c>
      <c r="F1023" s="120">
        <f t="shared" si="379"/>
        <v>0</v>
      </c>
      <c r="G1023" s="120">
        <f t="shared" si="379"/>
        <v>0</v>
      </c>
      <c r="H1023" s="120">
        <f t="shared" si="379"/>
        <v>0</v>
      </c>
      <c r="I1023" s="120">
        <f t="shared" si="379"/>
        <v>0</v>
      </c>
      <c r="J1023" s="120">
        <f t="shared" si="379"/>
        <v>0</v>
      </c>
      <c r="K1023" s="120">
        <f t="shared" si="379"/>
        <v>0</v>
      </c>
      <c r="L1023" s="120">
        <f t="shared" si="379"/>
        <v>0</v>
      </c>
      <c r="M1023" s="120">
        <f t="shared" si="379"/>
        <v>0</v>
      </c>
      <c r="N1023" s="120">
        <f t="shared" si="379"/>
        <v>0</v>
      </c>
      <c r="O1023" s="133">
        <f t="shared" si="377"/>
        <v>0</v>
      </c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1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  <c r="BD1023" s="191"/>
      <c r="BE1023" s="191"/>
      <c r="BF1023" s="191"/>
      <c r="BG1023" s="191"/>
      <c r="BH1023" s="191"/>
      <c r="BI1023" s="191"/>
      <c r="BJ1023" s="191"/>
      <c r="BK1023" s="191"/>
      <c r="BL1023" s="191"/>
      <c r="BM1023" s="191"/>
      <c r="BN1023" s="191"/>
      <c r="BO1023" s="191"/>
      <c r="BP1023" s="191"/>
      <c r="BQ1023" s="191"/>
      <c r="BR1023" s="191"/>
      <c r="BS1023" s="191"/>
      <c r="BT1023" s="191"/>
      <c r="BU1023" s="191"/>
      <c r="BV1023" s="191"/>
    </row>
    <row r="1024" spans="1:74" s="128" customFormat="1" ht="25.5" x14ac:dyDescent="0.2">
      <c r="A1024" s="126" t="s">
        <v>838</v>
      </c>
      <c r="B1024" s="132" t="s">
        <v>839</v>
      </c>
      <c r="C1024" s="119"/>
      <c r="D1024" s="119"/>
      <c r="E1024" s="119"/>
      <c r="F1024" s="119"/>
      <c r="G1024" s="119"/>
      <c r="H1024" s="119"/>
      <c r="I1024" s="119"/>
      <c r="J1024" s="119"/>
      <c r="K1024" s="119"/>
      <c r="L1024" s="119"/>
      <c r="M1024" s="119"/>
      <c r="N1024" s="119"/>
      <c r="O1024" s="133">
        <f t="shared" si="377"/>
        <v>0</v>
      </c>
      <c r="P1024" s="127"/>
      <c r="Q1024" s="127"/>
      <c r="R1024" s="127"/>
      <c r="S1024" s="127"/>
      <c r="T1024" s="127"/>
      <c r="U1024" s="127"/>
      <c r="V1024" s="127"/>
      <c r="W1024" s="127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7"/>
      <c r="AW1024" s="127"/>
      <c r="AX1024" s="127"/>
      <c r="AY1024" s="127"/>
      <c r="AZ1024" s="127"/>
      <c r="BA1024" s="127"/>
      <c r="BB1024" s="127"/>
      <c r="BC1024" s="127"/>
      <c r="BD1024" s="127"/>
      <c r="BE1024" s="127"/>
      <c r="BF1024" s="127"/>
      <c r="BG1024" s="127"/>
      <c r="BH1024" s="127"/>
      <c r="BI1024" s="127"/>
      <c r="BJ1024" s="127"/>
      <c r="BK1024" s="127"/>
      <c r="BL1024" s="127"/>
      <c r="BM1024" s="127"/>
      <c r="BN1024" s="127"/>
      <c r="BO1024" s="127"/>
      <c r="BP1024" s="127"/>
      <c r="BQ1024" s="127"/>
      <c r="BR1024" s="127"/>
      <c r="BS1024" s="127"/>
      <c r="BT1024" s="127"/>
      <c r="BU1024" s="127"/>
      <c r="BV1024" s="127"/>
    </row>
    <row r="1025" spans="1:74" s="192" customFormat="1" x14ac:dyDescent="0.2">
      <c r="A1025" s="202" t="s">
        <v>840</v>
      </c>
      <c r="B1025" s="203" t="s">
        <v>123</v>
      </c>
      <c r="C1025" s="120">
        <f>+(C1024-C1026)*75%</f>
        <v>0</v>
      </c>
      <c r="D1025" s="120">
        <f t="shared" ref="D1025:N1025" si="380">+(D1024-D1026)*75%</f>
        <v>0</v>
      </c>
      <c r="E1025" s="120">
        <f t="shared" si="380"/>
        <v>0</v>
      </c>
      <c r="F1025" s="120">
        <f t="shared" si="380"/>
        <v>0</v>
      </c>
      <c r="G1025" s="120">
        <f t="shared" si="380"/>
        <v>0</v>
      </c>
      <c r="H1025" s="120">
        <f t="shared" si="380"/>
        <v>0</v>
      </c>
      <c r="I1025" s="120">
        <f t="shared" si="380"/>
        <v>0</v>
      </c>
      <c r="J1025" s="120">
        <f t="shared" si="380"/>
        <v>0</v>
      </c>
      <c r="K1025" s="120">
        <f t="shared" si="380"/>
        <v>0</v>
      </c>
      <c r="L1025" s="120">
        <f t="shared" si="380"/>
        <v>0</v>
      </c>
      <c r="M1025" s="120">
        <f t="shared" si="380"/>
        <v>0</v>
      </c>
      <c r="N1025" s="120">
        <f t="shared" si="380"/>
        <v>0</v>
      </c>
      <c r="O1025" s="133">
        <f t="shared" si="377"/>
        <v>0</v>
      </c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1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  <c r="BD1025" s="191"/>
      <c r="BE1025" s="191"/>
      <c r="BF1025" s="191"/>
      <c r="BG1025" s="191"/>
      <c r="BH1025" s="191"/>
      <c r="BI1025" s="191"/>
      <c r="BJ1025" s="191"/>
      <c r="BK1025" s="191"/>
      <c r="BL1025" s="191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1"/>
    </row>
    <row r="1026" spans="1:74" s="192" customFormat="1" ht="25.5" x14ac:dyDescent="0.2">
      <c r="A1026" s="202" t="s">
        <v>2617</v>
      </c>
      <c r="B1026" s="203" t="s">
        <v>2618</v>
      </c>
      <c r="C1026" s="120">
        <f>+C1024*20%</f>
        <v>0</v>
      </c>
      <c r="D1026" s="120">
        <f t="shared" ref="D1026:N1026" si="381">+D1024*20%</f>
        <v>0</v>
      </c>
      <c r="E1026" s="120">
        <f t="shared" si="381"/>
        <v>0</v>
      </c>
      <c r="F1026" s="120">
        <f t="shared" si="381"/>
        <v>0</v>
      </c>
      <c r="G1026" s="120">
        <f t="shared" si="381"/>
        <v>0</v>
      </c>
      <c r="H1026" s="120">
        <f t="shared" si="381"/>
        <v>0</v>
      </c>
      <c r="I1026" s="120">
        <f t="shared" si="381"/>
        <v>0</v>
      </c>
      <c r="J1026" s="120">
        <f t="shared" si="381"/>
        <v>0</v>
      </c>
      <c r="K1026" s="120">
        <f t="shared" si="381"/>
        <v>0</v>
      </c>
      <c r="L1026" s="120">
        <f t="shared" si="381"/>
        <v>0</v>
      </c>
      <c r="M1026" s="120">
        <f t="shared" si="381"/>
        <v>0</v>
      </c>
      <c r="N1026" s="120">
        <f t="shared" si="381"/>
        <v>0</v>
      </c>
      <c r="O1026" s="133">
        <f t="shared" si="377"/>
        <v>0</v>
      </c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  <c r="BD1026" s="191"/>
      <c r="BE1026" s="191"/>
      <c r="BF1026" s="191"/>
      <c r="BG1026" s="191"/>
      <c r="BH1026" s="191"/>
      <c r="BI1026" s="191"/>
      <c r="BJ1026" s="191"/>
      <c r="BK1026" s="191"/>
      <c r="BL1026" s="191"/>
      <c r="BM1026" s="191"/>
      <c r="BN1026" s="191"/>
      <c r="BO1026" s="191"/>
      <c r="BP1026" s="191"/>
      <c r="BQ1026" s="191"/>
      <c r="BR1026" s="191"/>
      <c r="BS1026" s="191"/>
      <c r="BT1026" s="191"/>
      <c r="BU1026" s="191"/>
      <c r="BV1026" s="191"/>
    </row>
    <row r="1027" spans="1:74" s="192" customFormat="1" ht="25.5" x14ac:dyDescent="0.2">
      <c r="A1027" s="202" t="s">
        <v>2619</v>
      </c>
      <c r="B1027" s="203" t="s">
        <v>2620</v>
      </c>
      <c r="C1027" s="120">
        <f>+C1024-C1025-C1026</f>
        <v>0</v>
      </c>
      <c r="D1027" s="120">
        <f t="shared" ref="D1027:N1027" si="382">+D1024-D1025-D1026</f>
        <v>0</v>
      </c>
      <c r="E1027" s="120">
        <f t="shared" si="382"/>
        <v>0</v>
      </c>
      <c r="F1027" s="120">
        <f t="shared" si="382"/>
        <v>0</v>
      </c>
      <c r="G1027" s="120">
        <f t="shared" si="382"/>
        <v>0</v>
      </c>
      <c r="H1027" s="120">
        <f t="shared" si="382"/>
        <v>0</v>
      </c>
      <c r="I1027" s="120">
        <f t="shared" si="382"/>
        <v>0</v>
      </c>
      <c r="J1027" s="120">
        <f t="shared" si="382"/>
        <v>0</v>
      </c>
      <c r="K1027" s="120">
        <f t="shared" si="382"/>
        <v>0</v>
      </c>
      <c r="L1027" s="120">
        <f t="shared" si="382"/>
        <v>0</v>
      </c>
      <c r="M1027" s="120">
        <f t="shared" si="382"/>
        <v>0</v>
      </c>
      <c r="N1027" s="120">
        <f t="shared" si="382"/>
        <v>0</v>
      </c>
      <c r="O1027" s="133">
        <f t="shared" si="377"/>
        <v>0</v>
      </c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  <c r="BD1027" s="191"/>
      <c r="BE1027" s="191"/>
      <c r="BF1027" s="191"/>
      <c r="BG1027" s="191"/>
      <c r="BH1027" s="191"/>
      <c r="BI1027" s="191"/>
      <c r="BJ1027" s="191"/>
      <c r="BK1027" s="191"/>
      <c r="BL1027" s="191"/>
      <c r="BM1027" s="191"/>
      <c r="BN1027" s="191"/>
      <c r="BO1027" s="191"/>
      <c r="BP1027" s="191"/>
      <c r="BQ1027" s="191"/>
      <c r="BR1027" s="191"/>
      <c r="BS1027" s="191"/>
      <c r="BT1027" s="191"/>
      <c r="BU1027" s="191"/>
      <c r="BV1027" s="191"/>
    </row>
    <row r="1028" spans="1:74" s="128" customFormat="1" x14ac:dyDescent="0.2">
      <c r="A1028" s="126" t="s">
        <v>841</v>
      </c>
      <c r="B1028" s="132" t="s">
        <v>842</v>
      </c>
      <c r="C1028" s="119"/>
      <c r="D1028" s="119"/>
      <c r="E1028" s="119"/>
      <c r="F1028" s="119"/>
      <c r="G1028" s="119"/>
      <c r="H1028" s="119"/>
      <c r="I1028" s="119"/>
      <c r="J1028" s="119"/>
      <c r="K1028" s="119"/>
      <c r="L1028" s="119"/>
      <c r="M1028" s="119"/>
      <c r="N1028" s="119"/>
      <c r="O1028" s="133">
        <f t="shared" si="377"/>
        <v>0</v>
      </c>
      <c r="P1028" s="127"/>
      <c r="Q1028" s="127"/>
      <c r="R1028" s="127"/>
      <c r="S1028" s="127"/>
      <c r="T1028" s="127"/>
      <c r="U1028" s="127"/>
      <c r="V1028" s="127"/>
      <c r="W1028" s="127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27"/>
      <c r="BR1028" s="127"/>
      <c r="BS1028" s="127"/>
      <c r="BT1028" s="127"/>
      <c r="BU1028" s="127"/>
      <c r="BV1028" s="127"/>
    </row>
    <row r="1029" spans="1:74" s="192" customFormat="1" ht="25.5" x14ac:dyDescent="0.2">
      <c r="A1029" s="202" t="s">
        <v>843</v>
      </c>
      <c r="B1029" s="203" t="s">
        <v>124</v>
      </c>
      <c r="C1029" s="120">
        <f t="shared" ref="C1029:N1029" si="383">+C1028*75%</f>
        <v>0</v>
      </c>
      <c r="D1029" s="120">
        <f t="shared" si="383"/>
        <v>0</v>
      </c>
      <c r="E1029" s="120">
        <f t="shared" si="383"/>
        <v>0</v>
      </c>
      <c r="F1029" s="120">
        <f t="shared" si="383"/>
        <v>0</v>
      </c>
      <c r="G1029" s="120">
        <f t="shared" si="383"/>
        <v>0</v>
      </c>
      <c r="H1029" s="120">
        <f t="shared" si="383"/>
        <v>0</v>
      </c>
      <c r="I1029" s="120">
        <f t="shared" si="383"/>
        <v>0</v>
      </c>
      <c r="J1029" s="120">
        <f t="shared" si="383"/>
        <v>0</v>
      </c>
      <c r="K1029" s="120">
        <f t="shared" si="383"/>
        <v>0</v>
      </c>
      <c r="L1029" s="120">
        <f t="shared" si="383"/>
        <v>0</v>
      </c>
      <c r="M1029" s="120">
        <f t="shared" si="383"/>
        <v>0</v>
      </c>
      <c r="N1029" s="120">
        <f t="shared" si="383"/>
        <v>0</v>
      </c>
      <c r="O1029" s="133">
        <f t="shared" si="377"/>
        <v>0</v>
      </c>
      <c r="P1029" s="191"/>
      <c r="Q1029" s="191"/>
      <c r="R1029" s="191"/>
      <c r="S1029" s="191"/>
      <c r="T1029" s="191"/>
      <c r="U1029" s="191"/>
      <c r="V1029" s="191"/>
      <c r="W1029" s="191"/>
      <c r="X1029" s="191"/>
      <c r="Y1029" s="191"/>
      <c r="Z1029" s="191"/>
      <c r="AA1029" s="191"/>
      <c r="AB1029" s="191"/>
      <c r="AC1029" s="191"/>
      <c r="AD1029" s="191"/>
      <c r="AE1029" s="191"/>
      <c r="AF1029" s="191"/>
      <c r="AG1029" s="191"/>
      <c r="AH1029" s="191"/>
      <c r="AI1029" s="191"/>
      <c r="AJ1029" s="191"/>
      <c r="AK1029" s="191"/>
      <c r="AL1029" s="191"/>
      <c r="AM1029" s="191"/>
      <c r="AN1029" s="191"/>
      <c r="AO1029" s="191"/>
      <c r="AP1029" s="191"/>
      <c r="AQ1029" s="191"/>
      <c r="AR1029" s="191"/>
      <c r="AS1029" s="191"/>
      <c r="AT1029" s="191"/>
      <c r="AU1029" s="191"/>
      <c r="AV1029" s="191"/>
      <c r="AW1029" s="191"/>
      <c r="AX1029" s="191"/>
      <c r="AY1029" s="191"/>
      <c r="AZ1029" s="191"/>
      <c r="BA1029" s="191"/>
      <c r="BB1029" s="191"/>
      <c r="BC1029" s="191"/>
      <c r="BD1029" s="191"/>
      <c r="BE1029" s="191"/>
      <c r="BF1029" s="191"/>
      <c r="BG1029" s="191"/>
      <c r="BH1029" s="191"/>
      <c r="BI1029" s="191"/>
      <c r="BJ1029" s="191"/>
      <c r="BK1029" s="191"/>
      <c r="BL1029" s="191"/>
      <c r="BM1029" s="191"/>
      <c r="BN1029" s="191"/>
      <c r="BO1029" s="191"/>
      <c r="BP1029" s="191"/>
      <c r="BQ1029" s="191"/>
      <c r="BR1029" s="191"/>
      <c r="BS1029" s="191"/>
      <c r="BT1029" s="191"/>
      <c r="BU1029" s="191"/>
      <c r="BV1029" s="191"/>
    </row>
    <row r="1030" spans="1:74" s="192" customFormat="1" ht="25.5" x14ac:dyDescent="0.2">
      <c r="A1030" s="202" t="s">
        <v>844</v>
      </c>
      <c r="B1030" s="211" t="s">
        <v>125</v>
      </c>
      <c r="C1030" s="120">
        <f t="shared" ref="C1030:N1030" si="384">+C1028*12%</f>
        <v>0</v>
      </c>
      <c r="D1030" s="120">
        <f t="shared" si="384"/>
        <v>0</v>
      </c>
      <c r="E1030" s="120">
        <f t="shared" si="384"/>
        <v>0</v>
      </c>
      <c r="F1030" s="120">
        <f t="shared" si="384"/>
        <v>0</v>
      </c>
      <c r="G1030" s="120">
        <f t="shared" si="384"/>
        <v>0</v>
      </c>
      <c r="H1030" s="120">
        <f t="shared" si="384"/>
        <v>0</v>
      </c>
      <c r="I1030" s="120">
        <f t="shared" si="384"/>
        <v>0</v>
      </c>
      <c r="J1030" s="120">
        <f t="shared" si="384"/>
        <v>0</v>
      </c>
      <c r="K1030" s="120">
        <f t="shared" si="384"/>
        <v>0</v>
      </c>
      <c r="L1030" s="120">
        <f t="shared" si="384"/>
        <v>0</v>
      </c>
      <c r="M1030" s="120">
        <f t="shared" si="384"/>
        <v>0</v>
      </c>
      <c r="N1030" s="120">
        <f t="shared" si="384"/>
        <v>0</v>
      </c>
      <c r="O1030" s="133">
        <f t="shared" si="377"/>
        <v>0</v>
      </c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1"/>
      <c r="BN1030" s="191"/>
      <c r="BO1030" s="191"/>
      <c r="BP1030" s="191"/>
      <c r="BQ1030" s="191"/>
      <c r="BR1030" s="191"/>
      <c r="BS1030" s="191"/>
      <c r="BT1030" s="191"/>
      <c r="BU1030" s="191"/>
      <c r="BV1030" s="191"/>
    </row>
    <row r="1031" spans="1:74" s="192" customFormat="1" ht="25.5" x14ac:dyDescent="0.2">
      <c r="A1031" s="202" t="s">
        <v>845</v>
      </c>
      <c r="B1031" s="211" t="s">
        <v>126</v>
      </c>
      <c r="C1031" s="120">
        <f t="shared" ref="C1031:N1031" si="385">+C1028*8%</f>
        <v>0</v>
      </c>
      <c r="D1031" s="120">
        <f t="shared" si="385"/>
        <v>0</v>
      </c>
      <c r="E1031" s="120">
        <f t="shared" si="385"/>
        <v>0</v>
      </c>
      <c r="F1031" s="120">
        <f t="shared" si="385"/>
        <v>0</v>
      </c>
      <c r="G1031" s="120">
        <f t="shared" si="385"/>
        <v>0</v>
      </c>
      <c r="H1031" s="120">
        <f t="shared" si="385"/>
        <v>0</v>
      </c>
      <c r="I1031" s="120">
        <f t="shared" si="385"/>
        <v>0</v>
      </c>
      <c r="J1031" s="120">
        <f t="shared" si="385"/>
        <v>0</v>
      </c>
      <c r="K1031" s="120">
        <f t="shared" si="385"/>
        <v>0</v>
      </c>
      <c r="L1031" s="120">
        <f t="shared" si="385"/>
        <v>0</v>
      </c>
      <c r="M1031" s="120">
        <f t="shared" si="385"/>
        <v>0</v>
      </c>
      <c r="N1031" s="120">
        <f t="shared" si="385"/>
        <v>0</v>
      </c>
      <c r="O1031" s="133">
        <f t="shared" si="377"/>
        <v>0</v>
      </c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1"/>
      <c r="BN1031" s="191"/>
      <c r="BO1031" s="191"/>
      <c r="BP1031" s="191"/>
      <c r="BQ1031" s="191"/>
      <c r="BR1031" s="191"/>
      <c r="BS1031" s="191"/>
      <c r="BT1031" s="191"/>
      <c r="BU1031" s="191"/>
      <c r="BV1031" s="191"/>
    </row>
    <row r="1032" spans="1:74" s="192" customFormat="1" ht="25.5" x14ac:dyDescent="0.2">
      <c r="A1032" s="202" t="s">
        <v>846</v>
      </c>
      <c r="B1032" s="211" t="s">
        <v>127</v>
      </c>
      <c r="C1032" s="120">
        <f t="shared" ref="C1032:N1032" si="386">+C1028*3%</f>
        <v>0</v>
      </c>
      <c r="D1032" s="120">
        <f t="shared" si="386"/>
        <v>0</v>
      </c>
      <c r="E1032" s="120">
        <f t="shared" si="386"/>
        <v>0</v>
      </c>
      <c r="F1032" s="120">
        <f t="shared" si="386"/>
        <v>0</v>
      </c>
      <c r="G1032" s="120">
        <f t="shared" si="386"/>
        <v>0</v>
      </c>
      <c r="H1032" s="120">
        <f t="shared" si="386"/>
        <v>0</v>
      </c>
      <c r="I1032" s="120">
        <f t="shared" si="386"/>
        <v>0</v>
      </c>
      <c r="J1032" s="120">
        <f t="shared" si="386"/>
        <v>0</v>
      </c>
      <c r="K1032" s="120">
        <f t="shared" si="386"/>
        <v>0</v>
      </c>
      <c r="L1032" s="120">
        <f t="shared" si="386"/>
        <v>0</v>
      </c>
      <c r="M1032" s="120">
        <f t="shared" si="386"/>
        <v>0</v>
      </c>
      <c r="N1032" s="120">
        <f t="shared" si="386"/>
        <v>0</v>
      </c>
      <c r="O1032" s="133">
        <f t="shared" si="377"/>
        <v>0</v>
      </c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1"/>
      <c r="BN1032" s="191"/>
      <c r="BO1032" s="191"/>
      <c r="BP1032" s="191"/>
      <c r="BQ1032" s="191"/>
      <c r="BR1032" s="191"/>
      <c r="BS1032" s="191"/>
      <c r="BT1032" s="191"/>
      <c r="BU1032" s="191"/>
      <c r="BV1032" s="191"/>
    </row>
    <row r="1033" spans="1:74" s="192" customFormat="1" ht="25.5" x14ac:dyDescent="0.2">
      <c r="A1033" s="202" t="s">
        <v>847</v>
      </c>
      <c r="B1033" s="211" t="s">
        <v>128</v>
      </c>
      <c r="C1033" s="120">
        <f t="shared" ref="C1033:N1033" si="387">+C1028*2%</f>
        <v>0</v>
      </c>
      <c r="D1033" s="120">
        <f t="shared" si="387"/>
        <v>0</v>
      </c>
      <c r="E1033" s="120">
        <f t="shared" si="387"/>
        <v>0</v>
      </c>
      <c r="F1033" s="120">
        <f t="shared" si="387"/>
        <v>0</v>
      </c>
      <c r="G1033" s="120">
        <f t="shared" si="387"/>
        <v>0</v>
      </c>
      <c r="H1033" s="120">
        <f t="shared" si="387"/>
        <v>0</v>
      </c>
      <c r="I1033" s="120">
        <f t="shared" si="387"/>
        <v>0</v>
      </c>
      <c r="J1033" s="120">
        <f t="shared" si="387"/>
        <v>0</v>
      </c>
      <c r="K1033" s="120">
        <f t="shared" si="387"/>
        <v>0</v>
      </c>
      <c r="L1033" s="120">
        <f t="shared" si="387"/>
        <v>0</v>
      </c>
      <c r="M1033" s="120">
        <f t="shared" si="387"/>
        <v>0</v>
      </c>
      <c r="N1033" s="120">
        <f t="shared" si="387"/>
        <v>0</v>
      </c>
      <c r="O1033" s="133">
        <f t="shared" si="377"/>
        <v>0</v>
      </c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1"/>
      <c r="BN1033" s="191"/>
      <c r="BO1033" s="191"/>
      <c r="BP1033" s="191"/>
      <c r="BQ1033" s="191"/>
      <c r="BR1033" s="191"/>
      <c r="BS1033" s="191"/>
      <c r="BT1033" s="191"/>
      <c r="BU1033" s="191"/>
      <c r="BV1033" s="191"/>
    </row>
    <row r="1034" spans="1:74" s="128" customFormat="1" ht="25.5" x14ac:dyDescent="0.2">
      <c r="A1034" s="126" t="s">
        <v>848</v>
      </c>
      <c r="B1034" s="145" t="s">
        <v>849</v>
      </c>
      <c r="C1034" s="119"/>
      <c r="D1034" s="119"/>
      <c r="E1034" s="119"/>
      <c r="F1034" s="119"/>
      <c r="G1034" s="119"/>
      <c r="H1034" s="119"/>
      <c r="I1034" s="119"/>
      <c r="J1034" s="119"/>
      <c r="K1034" s="119"/>
      <c r="L1034" s="119"/>
      <c r="M1034" s="119"/>
      <c r="N1034" s="119"/>
      <c r="O1034" s="133">
        <f t="shared" si="377"/>
        <v>0</v>
      </c>
      <c r="P1034" s="127"/>
      <c r="Q1034" s="127"/>
      <c r="R1034" s="127"/>
      <c r="S1034" s="127"/>
      <c r="T1034" s="127"/>
      <c r="U1034" s="127"/>
      <c r="V1034" s="127"/>
      <c r="W1034" s="127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7"/>
      <c r="AW1034" s="127"/>
      <c r="AX1034" s="127"/>
      <c r="AY1034" s="127"/>
      <c r="AZ1034" s="127"/>
      <c r="BA1034" s="127"/>
      <c r="BB1034" s="127"/>
      <c r="BC1034" s="127"/>
      <c r="BD1034" s="127"/>
      <c r="BE1034" s="127"/>
      <c r="BF1034" s="127"/>
      <c r="BG1034" s="127"/>
      <c r="BH1034" s="127"/>
      <c r="BI1034" s="127"/>
      <c r="BJ1034" s="127"/>
      <c r="BK1034" s="127"/>
      <c r="BL1034" s="127"/>
      <c r="BM1034" s="127"/>
      <c r="BN1034" s="127"/>
      <c r="BO1034" s="127"/>
      <c r="BP1034" s="127"/>
      <c r="BQ1034" s="127"/>
      <c r="BR1034" s="127"/>
      <c r="BS1034" s="127"/>
      <c r="BT1034" s="127"/>
      <c r="BU1034" s="127"/>
      <c r="BV1034" s="127"/>
    </row>
    <row r="1035" spans="1:74" s="192" customFormat="1" ht="25.5" x14ac:dyDescent="0.2">
      <c r="A1035" s="202" t="s">
        <v>850</v>
      </c>
      <c r="B1035" s="211" t="s">
        <v>129</v>
      </c>
      <c r="C1035" s="120">
        <f t="shared" ref="C1035:N1035" si="388">+C1034*100%</f>
        <v>0</v>
      </c>
      <c r="D1035" s="120">
        <f t="shared" si="388"/>
        <v>0</v>
      </c>
      <c r="E1035" s="120">
        <f t="shared" si="388"/>
        <v>0</v>
      </c>
      <c r="F1035" s="120">
        <f t="shared" si="388"/>
        <v>0</v>
      </c>
      <c r="G1035" s="120">
        <f t="shared" si="388"/>
        <v>0</v>
      </c>
      <c r="H1035" s="120">
        <f t="shared" si="388"/>
        <v>0</v>
      </c>
      <c r="I1035" s="120">
        <f t="shared" si="388"/>
        <v>0</v>
      </c>
      <c r="J1035" s="120">
        <f t="shared" si="388"/>
        <v>0</v>
      </c>
      <c r="K1035" s="120">
        <f t="shared" si="388"/>
        <v>0</v>
      </c>
      <c r="L1035" s="120">
        <f t="shared" si="388"/>
        <v>0</v>
      </c>
      <c r="M1035" s="120">
        <f t="shared" si="388"/>
        <v>0</v>
      </c>
      <c r="N1035" s="120">
        <f t="shared" si="388"/>
        <v>0</v>
      </c>
      <c r="O1035" s="133">
        <f t="shared" si="377"/>
        <v>0</v>
      </c>
      <c r="P1035" s="191"/>
      <c r="Q1035" s="191"/>
      <c r="R1035" s="191"/>
      <c r="S1035" s="191"/>
      <c r="T1035" s="191"/>
      <c r="U1035" s="191"/>
      <c r="V1035" s="191"/>
      <c r="W1035" s="191"/>
      <c r="X1035" s="191"/>
      <c r="Y1035" s="191"/>
      <c r="Z1035" s="191"/>
      <c r="AA1035" s="191"/>
      <c r="AB1035" s="191"/>
      <c r="AC1035" s="191"/>
      <c r="AD1035" s="191"/>
      <c r="AE1035" s="191"/>
      <c r="AF1035" s="191"/>
      <c r="AG1035" s="191"/>
      <c r="AH1035" s="191"/>
      <c r="AI1035" s="191"/>
      <c r="AJ1035" s="191"/>
      <c r="AK1035" s="191"/>
      <c r="AL1035" s="191"/>
      <c r="AM1035" s="191"/>
      <c r="AN1035" s="191"/>
      <c r="AO1035" s="191"/>
      <c r="AP1035" s="191"/>
      <c r="AQ1035" s="191"/>
      <c r="AR1035" s="191"/>
      <c r="AS1035" s="191"/>
      <c r="AT1035" s="191"/>
      <c r="AU1035" s="191"/>
      <c r="AV1035" s="191"/>
      <c r="AW1035" s="191"/>
      <c r="AX1035" s="191"/>
      <c r="AY1035" s="191"/>
      <c r="AZ1035" s="191"/>
      <c r="BA1035" s="191"/>
      <c r="BB1035" s="191"/>
      <c r="BC1035" s="191"/>
      <c r="BD1035" s="191"/>
      <c r="BE1035" s="191"/>
      <c r="BF1035" s="191"/>
      <c r="BG1035" s="191"/>
      <c r="BH1035" s="191"/>
      <c r="BI1035" s="191"/>
      <c r="BJ1035" s="191"/>
      <c r="BK1035" s="191"/>
      <c r="BL1035" s="191"/>
      <c r="BM1035" s="191"/>
      <c r="BN1035" s="191"/>
      <c r="BO1035" s="191"/>
      <c r="BP1035" s="191"/>
      <c r="BQ1035" s="191"/>
      <c r="BR1035" s="191"/>
      <c r="BS1035" s="191"/>
      <c r="BT1035" s="191"/>
      <c r="BU1035" s="191"/>
      <c r="BV1035" s="191"/>
    </row>
    <row r="1036" spans="1:74" s="128" customFormat="1" ht="25.5" x14ac:dyDescent="0.2">
      <c r="A1036" s="126" t="s">
        <v>851</v>
      </c>
      <c r="B1036" s="145" t="s">
        <v>852</v>
      </c>
      <c r="C1036" s="119"/>
      <c r="D1036" s="119"/>
      <c r="E1036" s="119"/>
      <c r="F1036" s="119"/>
      <c r="G1036" s="119"/>
      <c r="H1036" s="119"/>
      <c r="I1036" s="119"/>
      <c r="J1036" s="119"/>
      <c r="K1036" s="119"/>
      <c r="L1036" s="119"/>
      <c r="M1036" s="119"/>
      <c r="N1036" s="119"/>
      <c r="O1036" s="133">
        <f t="shared" si="377"/>
        <v>0</v>
      </c>
      <c r="P1036" s="127"/>
      <c r="Q1036" s="127"/>
      <c r="R1036" s="127"/>
      <c r="S1036" s="127"/>
      <c r="T1036" s="127"/>
      <c r="U1036" s="127"/>
      <c r="V1036" s="127"/>
      <c r="W1036" s="127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7"/>
      <c r="AW1036" s="127"/>
      <c r="AX1036" s="127"/>
      <c r="AY1036" s="127"/>
      <c r="AZ1036" s="127"/>
      <c r="BA1036" s="127"/>
      <c r="BB1036" s="127"/>
      <c r="BC1036" s="127"/>
      <c r="BD1036" s="127"/>
      <c r="BE1036" s="127"/>
      <c r="BF1036" s="127"/>
      <c r="BG1036" s="127"/>
      <c r="BH1036" s="127"/>
      <c r="BI1036" s="127"/>
      <c r="BJ1036" s="127"/>
      <c r="BK1036" s="127"/>
      <c r="BL1036" s="127"/>
      <c r="BM1036" s="127"/>
      <c r="BN1036" s="127"/>
      <c r="BO1036" s="127"/>
      <c r="BP1036" s="127"/>
      <c r="BQ1036" s="127"/>
      <c r="BR1036" s="127"/>
      <c r="BS1036" s="127"/>
      <c r="BT1036" s="127"/>
      <c r="BU1036" s="127"/>
      <c r="BV1036" s="127"/>
    </row>
    <row r="1037" spans="1:74" s="192" customFormat="1" x14ac:dyDescent="0.2">
      <c r="A1037" s="202" t="s">
        <v>853</v>
      </c>
      <c r="B1037" s="211" t="s">
        <v>854</v>
      </c>
      <c r="C1037" s="120">
        <f t="shared" ref="C1037:N1037" si="389">+C1036*80%</f>
        <v>0</v>
      </c>
      <c r="D1037" s="120">
        <f t="shared" si="389"/>
        <v>0</v>
      </c>
      <c r="E1037" s="120">
        <f t="shared" si="389"/>
        <v>0</v>
      </c>
      <c r="F1037" s="120">
        <f t="shared" si="389"/>
        <v>0</v>
      </c>
      <c r="G1037" s="120">
        <f t="shared" si="389"/>
        <v>0</v>
      </c>
      <c r="H1037" s="120">
        <f t="shared" si="389"/>
        <v>0</v>
      </c>
      <c r="I1037" s="120">
        <f t="shared" si="389"/>
        <v>0</v>
      </c>
      <c r="J1037" s="120">
        <f t="shared" si="389"/>
        <v>0</v>
      </c>
      <c r="K1037" s="120">
        <f t="shared" si="389"/>
        <v>0</v>
      </c>
      <c r="L1037" s="120">
        <f t="shared" si="389"/>
        <v>0</v>
      </c>
      <c r="M1037" s="120">
        <f t="shared" si="389"/>
        <v>0</v>
      </c>
      <c r="N1037" s="120">
        <f t="shared" si="389"/>
        <v>0</v>
      </c>
      <c r="O1037" s="133">
        <f t="shared" si="377"/>
        <v>0</v>
      </c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1"/>
      <c r="BN1037" s="191"/>
      <c r="BO1037" s="191"/>
      <c r="BP1037" s="191"/>
      <c r="BQ1037" s="191"/>
      <c r="BR1037" s="191"/>
      <c r="BS1037" s="191"/>
      <c r="BT1037" s="191"/>
      <c r="BU1037" s="191"/>
      <c r="BV1037" s="191"/>
    </row>
    <row r="1038" spans="1:74" s="192" customFormat="1" ht="25.5" x14ac:dyDescent="0.2">
      <c r="A1038" s="202" t="s">
        <v>855</v>
      </c>
      <c r="B1038" s="211" t="s">
        <v>856</v>
      </c>
      <c r="C1038" s="120">
        <f t="shared" ref="C1038:N1038" si="390">+C1036*20%</f>
        <v>0</v>
      </c>
      <c r="D1038" s="120">
        <f t="shared" si="390"/>
        <v>0</v>
      </c>
      <c r="E1038" s="120">
        <f t="shared" si="390"/>
        <v>0</v>
      </c>
      <c r="F1038" s="120">
        <f t="shared" si="390"/>
        <v>0</v>
      </c>
      <c r="G1038" s="120">
        <f t="shared" si="390"/>
        <v>0</v>
      </c>
      <c r="H1038" s="120">
        <f t="shared" si="390"/>
        <v>0</v>
      </c>
      <c r="I1038" s="120">
        <f t="shared" si="390"/>
        <v>0</v>
      </c>
      <c r="J1038" s="120">
        <f t="shared" si="390"/>
        <v>0</v>
      </c>
      <c r="K1038" s="120">
        <f t="shared" si="390"/>
        <v>0</v>
      </c>
      <c r="L1038" s="120">
        <f t="shared" si="390"/>
        <v>0</v>
      </c>
      <c r="M1038" s="120">
        <f t="shared" si="390"/>
        <v>0</v>
      </c>
      <c r="N1038" s="120">
        <f t="shared" si="390"/>
        <v>0</v>
      </c>
      <c r="O1038" s="133">
        <f t="shared" si="377"/>
        <v>0</v>
      </c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1"/>
      <c r="BN1038" s="191"/>
      <c r="BO1038" s="191"/>
      <c r="BP1038" s="191"/>
      <c r="BQ1038" s="191"/>
      <c r="BR1038" s="191"/>
      <c r="BS1038" s="191"/>
      <c r="BT1038" s="191"/>
      <c r="BU1038" s="191"/>
      <c r="BV1038" s="191"/>
    </row>
    <row r="1039" spans="1:74" s="128" customFormat="1" ht="25.5" x14ac:dyDescent="0.2">
      <c r="A1039" s="126" t="s">
        <v>1242</v>
      </c>
      <c r="B1039" s="132" t="s">
        <v>1243</v>
      </c>
      <c r="C1039" s="119">
        <f>+C1040</f>
        <v>0</v>
      </c>
      <c r="D1039" s="119">
        <f t="shared" ref="D1039:N1039" si="391">+D1040</f>
        <v>0</v>
      </c>
      <c r="E1039" s="119">
        <f t="shared" si="391"/>
        <v>0</v>
      </c>
      <c r="F1039" s="119">
        <f t="shared" si="391"/>
        <v>0</v>
      </c>
      <c r="G1039" s="119">
        <f t="shared" si="391"/>
        <v>0</v>
      </c>
      <c r="H1039" s="119">
        <f t="shared" si="391"/>
        <v>0</v>
      </c>
      <c r="I1039" s="119">
        <f t="shared" si="391"/>
        <v>0</v>
      </c>
      <c r="J1039" s="119">
        <f t="shared" si="391"/>
        <v>0</v>
      </c>
      <c r="K1039" s="119">
        <f t="shared" si="391"/>
        <v>0</v>
      </c>
      <c r="L1039" s="119">
        <f t="shared" si="391"/>
        <v>0</v>
      </c>
      <c r="M1039" s="119">
        <f t="shared" si="391"/>
        <v>0</v>
      </c>
      <c r="N1039" s="119">
        <f t="shared" si="391"/>
        <v>0</v>
      </c>
      <c r="O1039" s="133">
        <f t="shared" si="377"/>
        <v>0</v>
      </c>
      <c r="P1039" s="127"/>
      <c r="Q1039" s="127"/>
      <c r="R1039" s="127"/>
      <c r="S1039" s="127"/>
      <c r="T1039" s="127"/>
      <c r="U1039" s="127"/>
      <c r="V1039" s="127"/>
      <c r="W1039" s="127"/>
      <c r="X1039" s="127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  <c r="BE1039" s="127"/>
      <c r="BF1039" s="127"/>
      <c r="BG1039" s="127"/>
      <c r="BH1039" s="127"/>
      <c r="BI1039" s="127"/>
      <c r="BJ1039" s="127"/>
      <c r="BK1039" s="127"/>
      <c r="BL1039" s="127"/>
      <c r="BM1039" s="127"/>
      <c r="BN1039" s="127"/>
      <c r="BO1039" s="127"/>
      <c r="BP1039" s="127"/>
      <c r="BQ1039" s="127"/>
      <c r="BR1039" s="127"/>
      <c r="BS1039" s="127"/>
      <c r="BT1039" s="127"/>
      <c r="BU1039" s="127"/>
      <c r="BV1039" s="127"/>
    </row>
    <row r="1040" spans="1:74" s="192" customFormat="1" ht="25.5" x14ac:dyDescent="0.2">
      <c r="A1040" s="202" t="s">
        <v>1244</v>
      </c>
      <c r="B1040" s="203" t="s">
        <v>1245</v>
      </c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33">
        <f t="shared" si="377"/>
        <v>0</v>
      </c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1"/>
      <c r="BN1040" s="191"/>
      <c r="BO1040" s="191"/>
      <c r="BP1040" s="191"/>
      <c r="BQ1040" s="191"/>
      <c r="BR1040" s="191"/>
      <c r="BS1040" s="191"/>
      <c r="BT1040" s="191"/>
      <c r="BU1040" s="191"/>
      <c r="BV1040" s="191"/>
    </row>
    <row r="1041" spans="1:74" s="128" customFormat="1" ht="25.5" x14ac:dyDescent="0.2">
      <c r="A1041" s="126" t="s">
        <v>1246</v>
      </c>
      <c r="B1041" s="132" t="s">
        <v>1247</v>
      </c>
      <c r="C1041" s="119">
        <f t="shared" ref="C1041:N1041" si="392">+C1042</f>
        <v>0</v>
      </c>
      <c r="D1041" s="119">
        <f t="shared" si="392"/>
        <v>0</v>
      </c>
      <c r="E1041" s="119">
        <f t="shared" si="392"/>
        <v>0</v>
      </c>
      <c r="F1041" s="119">
        <f t="shared" si="392"/>
        <v>0</v>
      </c>
      <c r="G1041" s="119">
        <f t="shared" si="392"/>
        <v>0</v>
      </c>
      <c r="H1041" s="119">
        <f t="shared" si="392"/>
        <v>0</v>
      </c>
      <c r="I1041" s="119">
        <f t="shared" si="392"/>
        <v>0</v>
      </c>
      <c r="J1041" s="119">
        <f t="shared" si="392"/>
        <v>0</v>
      </c>
      <c r="K1041" s="119">
        <f t="shared" si="392"/>
        <v>0</v>
      </c>
      <c r="L1041" s="119">
        <f t="shared" si="392"/>
        <v>0</v>
      </c>
      <c r="M1041" s="119">
        <f t="shared" si="392"/>
        <v>0</v>
      </c>
      <c r="N1041" s="119">
        <f t="shared" si="392"/>
        <v>0</v>
      </c>
      <c r="O1041" s="133">
        <f t="shared" si="377"/>
        <v>0</v>
      </c>
      <c r="P1041" s="127"/>
      <c r="Q1041" s="127"/>
      <c r="R1041" s="127"/>
      <c r="S1041" s="127"/>
      <c r="T1041" s="127"/>
      <c r="U1041" s="127"/>
      <c r="V1041" s="127"/>
      <c r="W1041" s="127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  <c r="BE1041" s="127"/>
      <c r="BF1041" s="127"/>
      <c r="BG1041" s="127"/>
      <c r="BH1041" s="127"/>
      <c r="BI1041" s="127"/>
      <c r="BJ1041" s="127"/>
      <c r="BK1041" s="127"/>
      <c r="BL1041" s="127"/>
      <c r="BM1041" s="127"/>
      <c r="BN1041" s="127"/>
      <c r="BO1041" s="127"/>
      <c r="BP1041" s="127"/>
      <c r="BQ1041" s="127"/>
      <c r="BR1041" s="127"/>
      <c r="BS1041" s="127"/>
      <c r="BT1041" s="127"/>
      <c r="BU1041" s="127"/>
      <c r="BV1041" s="127"/>
    </row>
    <row r="1042" spans="1:74" s="192" customFormat="1" ht="25.5" x14ac:dyDescent="0.2">
      <c r="A1042" s="202" t="s">
        <v>1248</v>
      </c>
      <c r="B1042" s="211" t="s">
        <v>1249</v>
      </c>
      <c r="C1042" s="120"/>
      <c r="D1042" s="120"/>
      <c r="E1042" s="120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33">
        <f t="shared" si="377"/>
        <v>0</v>
      </c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1"/>
      <c r="BN1042" s="191"/>
      <c r="BO1042" s="191"/>
      <c r="BP1042" s="191"/>
      <c r="BQ1042" s="191"/>
      <c r="BR1042" s="191"/>
      <c r="BS1042" s="191"/>
      <c r="BT1042" s="191"/>
      <c r="BU1042" s="191"/>
      <c r="BV1042" s="191"/>
    </row>
    <row r="1043" spans="1:74" s="128" customFormat="1" ht="25.5" x14ac:dyDescent="0.2">
      <c r="A1043" s="126" t="s">
        <v>1250</v>
      </c>
      <c r="B1043" s="145" t="s">
        <v>1251</v>
      </c>
      <c r="C1043" s="119">
        <f t="shared" ref="C1043:N1043" si="393">+C1044</f>
        <v>0</v>
      </c>
      <c r="D1043" s="119">
        <f t="shared" si="393"/>
        <v>0</v>
      </c>
      <c r="E1043" s="119">
        <f t="shared" si="393"/>
        <v>0</v>
      </c>
      <c r="F1043" s="119">
        <f t="shared" si="393"/>
        <v>0</v>
      </c>
      <c r="G1043" s="119">
        <f t="shared" si="393"/>
        <v>0</v>
      </c>
      <c r="H1043" s="119">
        <f t="shared" si="393"/>
        <v>0</v>
      </c>
      <c r="I1043" s="119">
        <f t="shared" si="393"/>
        <v>0</v>
      </c>
      <c r="J1043" s="119">
        <f t="shared" si="393"/>
        <v>0</v>
      </c>
      <c r="K1043" s="119">
        <f t="shared" si="393"/>
        <v>0</v>
      </c>
      <c r="L1043" s="119">
        <f t="shared" si="393"/>
        <v>0</v>
      </c>
      <c r="M1043" s="119">
        <f t="shared" si="393"/>
        <v>0</v>
      </c>
      <c r="N1043" s="119">
        <f t="shared" si="393"/>
        <v>0</v>
      </c>
      <c r="O1043" s="133">
        <f t="shared" si="377"/>
        <v>0</v>
      </c>
      <c r="P1043" s="127"/>
      <c r="Q1043" s="127"/>
      <c r="R1043" s="127"/>
      <c r="S1043" s="127"/>
      <c r="T1043" s="127"/>
      <c r="U1043" s="127"/>
      <c r="V1043" s="127"/>
      <c r="W1043" s="127"/>
      <c r="X1043" s="127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Q1043" s="127"/>
      <c r="AR1043" s="127"/>
      <c r="AS1043" s="127"/>
      <c r="AT1043" s="127"/>
      <c r="AU1043" s="127"/>
      <c r="AV1043" s="127"/>
      <c r="AW1043" s="127"/>
      <c r="AX1043" s="127"/>
      <c r="AY1043" s="127"/>
      <c r="AZ1043" s="127"/>
      <c r="BA1043" s="127"/>
      <c r="BB1043" s="127"/>
      <c r="BC1043" s="127"/>
      <c r="BD1043" s="127"/>
      <c r="BE1043" s="127"/>
      <c r="BF1043" s="127"/>
      <c r="BG1043" s="127"/>
      <c r="BH1043" s="127"/>
      <c r="BI1043" s="127"/>
      <c r="BJ1043" s="127"/>
      <c r="BK1043" s="127"/>
      <c r="BL1043" s="127"/>
      <c r="BM1043" s="127"/>
      <c r="BN1043" s="127"/>
      <c r="BO1043" s="127"/>
      <c r="BP1043" s="127"/>
      <c r="BQ1043" s="127"/>
      <c r="BR1043" s="127"/>
      <c r="BS1043" s="127"/>
      <c r="BT1043" s="127"/>
      <c r="BU1043" s="127"/>
      <c r="BV1043" s="127"/>
    </row>
    <row r="1044" spans="1:74" s="192" customFormat="1" ht="25.5" x14ac:dyDescent="0.2">
      <c r="A1044" s="202" t="s">
        <v>1252</v>
      </c>
      <c r="B1044" s="203" t="s">
        <v>1253</v>
      </c>
      <c r="C1044" s="120"/>
      <c r="D1044" s="120"/>
      <c r="E1044" s="120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33">
        <f t="shared" si="377"/>
        <v>0</v>
      </c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1"/>
      <c r="BN1044" s="191"/>
      <c r="BO1044" s="191"/>
      <c r="BP1044" s="191"/>
      <c r="BQ1044" s="191"/>
      <c r="BR1044" s="191"/>
      <c r="BS1044" s="191"/>
      <c r="BT1044" s="191"/>
      <c r="BU1044" s="191"/>
      <c r="BV1044" s="191"/>
    </row>
    <row r="1045" spans="1:74" s="128" customFormat="1" ht="25.5" x14ac:dyDescent="0.2">
      <c r="A1045" s="126" t="s">
        <v>1258</v>
      </c>
      <c r="B1045" s="132" t="s">
        <v>1259</v>
      </c>
      <c r="C1045" s="119">
        <f t="shared" ref="C1045:N1045" si="394">+C1046</f>
        <v>0</v>
      </c>
      <c r="D1045" s="119">
        <f t="shared" si="394"/>
        <v>0</v>
      </c>
      <c r="E1045" s="119">
        <f t="shared" si="394"/>
        <v>0</v>
      </c>
      <c r="F1045" s="119">
        <f t="shared" si="394"/>
        <v>0</v>
      </c>
      <c r="G1045" s="119">
        <f t="shared" si="394"/>
        <v>0</v>
      </c>
      <c r="H1045" s="119">
        <f t="shared" si="394"/>
        <v>0</v>
      </c>
      <c r="I1045" s="119">
        <f t="shared" si="394"/>
        <v>0</v>
      </c>
      <c r="J1045" s="119">
        <f t="shared" si="394"/>
        <v>0</v>
      </c>
      <c r="K1045" s="119">
        <f t="shared" si="394"/>
        <v>0</v>
      </c>
      <c r="L1045" s="119">
        <f t="shared" si="394"/>
        <v>0</v>
      </c>
      <c r="M1045" s="119">
        <f t="shared" si="394"/>
        <v>0</v>
      </c>
      <c r="N1045" s="119">
        <f t="shared" si="394"/>
        <v>0</v>
      </c>
      <c r="O1045" s="133">
        <f t="shared" si="377"/>
        <v>0</v>
      </c>
      <c r="P1045" s="127"/>
      <c r="Q1045" s="127"/>
      <c r="R1045" s="127"/>
      <c r="S1045" s="127"/>
      <c r="T1045" s="127"/>
      <c r="U1045" s="127"/>
      <c r="V1045" s="127"/>
      <c r="W1045" s="127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  <c r="BQ1045" s="127"/>
      <c r="BR1045" s="127"/>
      <c r="BS1045" s="127"/>
      <c r="BT1045" s="127"/>
      <c r="BU1045" s="127"/>
      <c r="BV1045" s="127"/>
    </row>
    <row r="1046" spans="1:74" s="192" customFormat="1" ht="25.5" x14ac:dyDescent="0.2">
      <c r="A1046" s="202" t="s">
        <v>1260</v>
      </c>
      <c r="B1046" s="203" t="s">
        <v>1261</v>
      </c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33">
        <f t="shared" si="377"/>
        <v>0</v>
      </c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  <c r="BD1046" s="191"/>
      <c r="BE1046" s="191"/>
      <c r="BF1046" s="191"/>
      <c r="BG1046" s="191"/>
      <c r="BH1046" s="191"/>
      <c r="BI1046" s="191"/>
      <c r="BJ1046" s="191"/>
      <c r="BK1046" s="191"/>
      <c r="BL1046" s="191"/>
      <c r="BM1046" s="191"/>
      <c r="BN1046" s="191"/>
      <c r="BO1046" s="191"/>
      <c r="BP1046" s="191"/>
      <c r="BQ1046" s="191"/>
      <c r="BR1046" s="191"/>
      <c r="BS1046" s="191"/>
      <c r="BT1046" s="191"/>
      <c r="BU1046" s="191"/>
      <c r="BV1046" s="191"/>
    </row>
    <row r="1047" spans="1:74" s="128" customFormat="1" x14ac:dyDescent="0.2">
      <c r="A1047" s="126" t="s">
        <v>1343</v>
      </c>
      <c r="B1047" s="132" t="s">
        <v>1344</v>
      </c>
      <c r="C1047" s="119">
        <f t="shared" ref="C1047:N1047" si="395">+C1048</f>
        <v>0</v>
      </c>
      <c r="D1047" s="119">
        <f t="shared" si="395"/>
        <v>0</v>
      </c>
      <c r="E1047" s="119">
        <f t="shared" si="395"/>
        <v>0</v>
      </c>
      <c r="F1047" s="119">
        <f t="shared" si="395"/>
        <v>0</v>
      </c>
      <c r="G1047" s="119">
        <f t="shared" si="395"/>
        <v>0</v>
      </c>
      <c r="H1047" s="119">
        <f t="shared" si="395"/>
        <v>0</v>
      </c>
      <c r="I1047" s="119">
        <f t="shared" si="395"/>
        <v>0</v>
      </c>
      <c r="J1047" s="119">
        <f t="shared" si="395"/>
        <v>0</v>
      </c>
      <c r="K1047" s="119">
        <f t="shared" si="395"/>
        <v>0</v>
      </c>
      <c r="L1047" s="119">
        <f t="shared" si="395"/>
        <v>0</v>
      </c>
      <c r="M1047" s="119">
        <f t="shared" si="395"/>
        <v>0</v>
      </c>
      <c r="N1047" s="119">
        <f t="shared" si="395"/>
        <v>0</v>
      </c>
      <c r="O1047" s="133">
        <f t="shared" si="377"/>
        <v>0</v>
      </c>
      <c r="P1047" s="127"/>
      <c r="Q1047" s="127"/>
      <c r="R1047" s="127"/>
      <c r="S1047" s="127"/>
      <c r="T1047" s="127"/>
      <c r="U1047" s="127"/>
      <c r="V1047" s="127"/>
      <c r="W1047" s="127"/>
      <c r="X1047" s="127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Q1047" s="127"/>
      <c r="AR1047" s="127"/>
      <c r="AS1047" s="127"/>
      <c r="AT1047" s="127"/>
      <c r="AU1047" s="127"/>
      <c r="AV1047" s="127"/>
      <c r="AW1047" s="127"/>
      <c r="AX1047" s="127"/>
      <c r="AY1047" s="127"/>
      <c r="AZ1047" s="127"/>
      <c r="BA1047" s="127"/>
      <c r="BB1047" s="127"/>
      <c r="BC1047" s="127"/>
      <c r="BD1047" s="127"/>
      <c r="BE1047" s="127"/>
      <c r="BF1047" s="127"/>
      <c r="BG1047" s="127"/>
      <c r="BH1047" s="127"/>
      <c r="BI1047" s="127"/>
      <c r="BJ1047" s="127"/>
      <c r="BK1047" s="127"/>
      <c r="BL1047" s="127"/>
      <c r="BM1047" s="127"/>
      <c r="BN1047" s="127"/>
      <c r="BO1047" s="127"/>
      <c r="BP1047" s="127"/>
      <c r="BQ1047" s="127"/>
      <c r="BR1047" s="127"/>
      <c r="BS1047" s="127"/>
      <c r="BT1047" s="127"/>
      <c r="BU1047" s="127"/>
      <c r="BV1047" s="127"/>
    </row>
    <row r="1048" spans="1:74" s="192" customFormat="1" x14ac:dyDescent="0.2">
      <c r="A1048" s="202" t="s">
        <v>1345</v>
      </c>
      <c r="B1048" s="203" t="s">
        <v>1346</v>
      </c>
      <c r="C1048" s="120"/>
      <c r="D1048" s="120"/>
      <c r="E1048" s="120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33">
        <f t="shared" si="377"/>
        <v>0</v>
      </c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  <c r="BD1048" s="191"/>
      <c r="BE1048" s="191"/>
      <c r="BF1048" s="191"/>
      <c r="BG1048" s="191"/>
      <c r="BH1048" s="191"/>
      <c r="BI1048" s="191"/>
      <c r="BJ1048" s="191"/>
      <c r="BK1048" s="191"/>
      <c r="BL1048" s="191"/>
      <c r="BM1048" s="191"/>
      <c r="BN1048" s="191"/>
      <c r="BO1048" s="191"/>
      <c r="BP1048" s="191"/>
      <c r="BQ1048" s="191"/>
      <c r="BR1048" s="191"/>
      <c r="BS1048" s="191"/>
      <c r="BT1048" s="191"/>
      <c r="BU1048" s="191"/>
      <c r="BV1048" s="191"/>
    </row>
    <row r="1049" spans="1:74" s="192" customFormat="1" x14ac:dyDescent="0.2">
      <c r="A1049" s="126" t="s">
        <v>2557</v>
      </c>
      <c r="B1049" s="132" t="s">
        <v>2558</v>
      </c>
      <c r="C1049" s="119">
        <f>+C1050</f>
        <v>0</v>
      </c>
      <c r="D1049" s="119">
        <f t="shared" ref="D1049:N1049" si="396">+D1050</f>
        <v>0</v>
      </c>
      <c r="E1049" s="119">
        <f t="shared" si="396"/>
        <v>0</v>
      </c>
      <c r="F1049" s="119">
        <f t="shared" si="396"/>
        <v>0</v>
      </c>
      <c r="G1049" s="119">
        <f t="shared" si="396"/>
        <v>0</v>
      </c>
      <c r="H1049" s="119">
        <f t="shared" si="396"/>
        <v>0</v>
      </c>
      <c r="I1049" s="119">
        <f t="shared" si="396"/>
        <v>0</v>
      </c>
      <c r="J1049" s="119">
        <f t="shared" si="396"/>
        <v>0</v>
      </c>
      <c r="K1049" s="119">
        <f t="shared" si="396"/>
        <v>0</v>
      </c>
      <c r="L1049" s="119">
        <f t="shared" si="396"/>
        <v>0</v>
      </c>
      <c r="M1049" s="119">
        <f t="shared" si="396"/>
        <v>0</v>
      </c>
      <c r="N1049" s="119">
        <f t="shared" si="396"/>
        <v>0</v>
      </c>
      <c r="O1049" s="133">
        <f t="shared" si="377"/>
        <v>0</v>
      </c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  <c r="BD1049" s="191"/>
      <c r="BE1049" s="191"/>
      <c r="BF1049" s="191"/>
      <c r="BG1049" s="191"/>
      <c r="BH1049" s="191"/>
      <c r="BI1049" s="191"/>
      <c r="BJ1049" s="191"/>
      <c r="BK1049" s="191"/>
      <c r="BL1049" s="191"/>
      <c r="BM1049" s="191"/>
      <c r="BN1049" s="191"/>
      <c r="BO1049" s="191"/>
      <c r="BP1049" s="191"/>
      <c r="BQ1049" s="191"/>
      <c r="BR1049" s="191"/>
      <c r="BS1049" s="191"/>
      <c r="BT1049" s="191"/>
      <c r="BU1049" s="191"/>
      <c r="BV1049" s="191"/>
    </row>
    <row r="1050" spans="1:74" s="192" customFormat="1" x14ac:dyDescent="0.2">
      <c r="A1050" s="202" t="s">
        <v>2559</v>
      </c>
      <c r="B1050" s="203" t="s">
        <v>2558</v>
      </c>
      <c r="C1050" s="119"/>
      <c r="D1050" s="119"/>
      <c r="E1050" s="119"/>
      <c r="F1050" s="119"/>
      <c r="G1050" s="119"/>
      <c r="H1050" s="119"/>
      <c r="I1050" s="119"/>
      <c r="J1050" s="119"/>
      <c r="K1050" s="119"/>
      <c r="L1050" s="119"/>
      <c r="M1050" s="119"/>
      <c r="N1050" s="119"/>
      <c r="O1050" s="133">
        <f t="shared" si="377"/>
        <v>0</v>
      </c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  <c r="BD1050" s="191"/>
      <c r="BE1050" s="191"/>
      <c r="BF1050" s="191"/>
      <c r="BG1050" s="191"/>
      <c r="BH1050" s="191"/>
      <c r="BI1050" s="191"/>
      <c r="BJ1050" s="191"/>
      <c r="BK1050" s="191"/>
      <c r="BL1050" s="191"/>
      <c r="BM1050" s="191"/>
      <c r="BN1050" s="191"/>
      <c r="BO1050" s="191"/>
      <c r="BP1050" s="191"/>
      <c r="BQ1050" s="191"/>
      <c r="BR1050" s="191"/>
      <c r="BS1050" s="191"/>
      <c r="BT1050" s="191"/>
      <c r="BU1050" s="191"/>
      <c r="BV1050" s="191"/>
    </row>
    <row r="1051" spans="1:74" s="192" customFormat="1" ht="25.5" x14ac:dyDescent="0.2">
      <c r="A1051" s="126" t="s">
        <v>2560</v>
      </c>
      <c r="B1051" s="132" t="s">
        <v>2561</v>
      </c>
      <c r="C1051" s="119">
        <f>+C1052</f>
        <v>0</v>
      </c>
      <c r="D1051" s="119">
        <f t="shared" ref="D1051:N1051" si="397">+D1052</f>
        <v>0</v>
      </c>
      <c r="E1051" s="119">
        <f t="shared" si="397"/>
        <v>0</v>
      </c>
      <c r="F1051" s="119">
        <f t="shared" si="397"/>
        <v>0</v>
      </c>
      <c r="G1051" s="119">
        <f t="shared" si="397"/>
        <v>0</v>
      </c>
      <c r="H1051" s="119">
        <f t="shared" si="397"/>
        <v>0</v>
      </c>
      <c r="I1051" s="119">
        <f t="shared" si="397"/>
        <v>0</v>
      </c>
      <c r="J1051" s="119">
        <f t="shared" si="397"/>
        <v>0</v>
      </c>
      <c r="K1051" s="119">
        <f t="shared" si="397"/>
        <v>0</v>
      </c>
      <c r="L1051" s="119">
        <f t="shared" si="397"/>
        <v>0</v>
      </c>
      <c r="M1051" s="119">
        <f t="shared" si="397"/>
        <v>0</v>
      </c>
      <c r="N1051" s="119">
        <f t="shared" si="397"/>
        <v>0</v>
      </c>
      <c r="O1051" s="133">
        <f t="shared" si="377"/>
        <v>0</v>
      </c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1"/>
      <c r="BH1051" s="191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1"/>
      <c r="BT1051" s="191"/>
      <c r="BU1051" s="191"/>
      <c r="BV1051" s="191"/>
    </row>
    <row r="1052" spans="1:74" s="192" customFormat="1" ht="25.5" x14ac:dyDescent="0.2">
      <c r="A1052" s="202" t="s">
        <v>2562</v>
      </c>
      <c r="B1052" s="203" t="s">
        <v>2561</v>
      </c>
      <c r="C1052" s="119"/>
      <c r="D1052" s="119"/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33">
        <f t="shared" si="377"/>
        <v>0</v>
      </c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  <c r="BD1052" s="191"/>
      <c r="BE1052" s="191"/>
      <c r="BF1052" s="191"/>
      <c r="BG1052" s="191"/>
      <c r="BH1052" s="191"/>
      <c r="BI1052" s="191"/>
      <c r="BJ1052" s="191"/>
      <c r="BK1052" s="191"/>
      <c r="BL1052" s="191"/>
      <c r="BM1052" s="191"/>
      <c r="BN1052" s="191"/>
      <c r="BO1052" s="191"/>
      <c r="BP1052" s="191"/>
      <c r="BQ1052" s="191"/>
      <c r="BR1052" s="191"/>
      <c r="BS1052" s="191"/>
      <c r="BT1052" s="191"/>
      <c r="BU1052" s="191"/>
      <c r="BV1052" s="191"/>
    </row>
    <row r="1053" spans="1:74" s="192" customFormat="1" ht="25.5" x14ac:dyDescent="0.2">
      <c r="A1053" s="126" t="s">
        <v>2563</v>
      </c>
      <c r="B1053" s="132" t="s">
        <v>2564</v>
      </c>
      <c r="C1053" s="119">
        <f>+C1054</f>
        <v>0</v>
      </c>
      <c r="D1053" s="119">
        <f t="shared" ref="D1053:N1053" si="398">+D1054</f>
        <v>0</v>
      </c>
      <c r="E1053" s="119">
        <f t="shared" si="398"/>
        <v>0</v>
      </c>
      <c r="F1053" s="119">
        <f t="shared" si="398"/>
        <v>0</v>
      </c>
      <c r="G1053" s="119">
        <f t="shared" si="398"/>
        <v>0</v>
      </c>
      <c r="H1053" s="119">
        <f t="shared" si="398"/>
        <v>0</v>
      </c>
      <c r="I1053" s="119">
        <f t="shared" si="398"/>
        <v>0</v>
      </c>
      <c r="J1053" s="119">
        <f t="shared" si="398"/>
        <v>0</v>
      </c>
      <c r="K1053" s="119">
        <f t="shared" si="398"/>
        <v>0</v>
      </c>
      <c r="L1053" s="119">
        <f t="shared" si="398"/>
        <v>0</v>
      </c>
      <c r="M1053" s="119">
        <f t="shared" si="398"/>
        <v>0</v>
      </c>
      <c r="N1053" s="119">
        <f t="shared" si="398"/>
        <v>0</v>
      </c>
      <c r="O1053" s="133">
        <f t="shared" si="377"/>
        <v>0</v>
      </c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  <c r="BD1053" s="191"/>
      <c r="BE1053" s="191"/>
      <c r="BF1053" s="191"/>
      <c r="BG1053" s="191"/>
      <c r="BH1053" s="191"/>
      <c r="BI1053" s="191"/>
      <c r="BJ1053" s="191"/>
      <c r="BK1053" s="191"/>
      <c r="BL1053" s="191"/>
      <c r="BM1053" s="191"/>
      <c r="BN1053" s="191"/>
      <c r="BO1053" s="191"/>
      <c r="BP1053" s="191"/>
      <c r="BQ1053" s="191"/>
      <c r="BR1053" s="191"/>
      <c r="BS1053" s="191"/>
      <c r="BT1053" s="191"/>
      <c r="BU1053" s="191"/>
      <c r="BV1053" s="191"/>
    </row>
    <row r="1054" spans="1:74" s="192" customFormat="1" x14ac:dyDescent="0.2">
      <c r="A1054" s="202" t="s">
        <v>2565</v>
      </c>
      <c r="B1054" s="203" t="s">
        <v>2564</v>
      </c>
      <c r="C1054" s="120"/>
      <c r="D1054" s="120"/>
      <c r="E1054" s="120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33">
        <f t="shared" si="377"/>
        <v>0</v>
      </c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  <c r="BD1054" s="191"/>
      <c r="BE1054" s="191"/>
      <c r="BF1054" s="191"/>
      <c r="BG1054" s="191"/>
      <c r="BH1054" s="191"/>
      <c r="BI1054" s="191"/>
      <c r="BJ1054" s="191"/>
      <c r="BK1054" s="191"/>
      <c r="BL1054" s="191"/>
      <c r="BM1054" s="191"/>
      <c r="BN1054" s="191"/>
      <c r="BO1054" s="191"/>
      <c r="BP1054" s="191"/>
      <c r="BQ1054" s="191"/>
      <c r="BR1054" s="191"/>
      <c r="BS1054" s="191"/>
      <c r="BT1054" s="191"/>
      <c r="BU1054" s="191"/>
      <c r="BV1054" s="191"/>
    </row>
    <row r="1055" spans="1:74" s="128" customFormat="1" ht="25.5" x14ac:dyDescent="0.2">
      <c r="A1055" s="126" t="s">
        <v>857</v>
      </c>
      <c r="B1055" s="132" t="s">
        <v>130</v>
      </c>
      <c r="C1055" s="119">
        <f t="shared" ref="C1055:N1055" si="399">+C1056</f>
        <v>0</v>
      </c>
      <c r="D1055" s="119">
        <f t="shared" si="399"/>
        <v>0</v>
      </c>
      <c r="E1055" s="119">
        <f t="shared" si="399"/>
        <v>0</v>
      </c>
      <c r="F1055" s="119">
        <f t="shared" si="399"/>
        <v>0</v>
      </c>
      <c r="G1055" s="119">
        <f t="shared" si="399"/>
        <v>0</v>
      </c>
      <c r="H1055" s="119">
        <f t="shared" si="399"/>
        <v>0</v>
      </c>
      <c r="I1055" s="119">
        <f t="shared" si="399"/>
        <v>0</v>
      </c>
      <c r="J1055" s="119">
        <f t="shared" si="399"/>
        <v>0</v>
      </c>
      <c r="K1055" s="119">
        <f t="shared" si="399"/>
        <v>0</v>
      </c>
      <c r="L1055" s="119">
        <f t="shared" si="399"/>
        <v>0</v>
      </c>
      <c r="M1055" s="119">
        <f t="shared" si="399"/>
        <v>0</v>
      </c>
      <c r="N1055" s="119">
        <f t="shared" si="399"/>
        <v>0</v>
      </c>
      <c r="O1055" s="133">
        <f t="shared" si="377"/>
        <v>0</v>
      </c>
      <c r="P1055" s="127"/>
      <c r="Q1055" s="127"/>
      <c r="R1055" s="127"/>
      <c r="S1055" s="127"/>
      <c r="T1055" s="127"/>
      <c r="U1055" s="127"/>
      <c r="V1055" s="127"/>
      <c r="W1055" s="127"/>
      <c r="X1055" s="127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  <c r="BE1055" s="127"/>
      <c r="BF1055" s="127"/>
      <c r="BG1055" s="127"/>
      <c r="BH1055" s="127"/>
      <c r="BI1055" s="127"/>
      <c r="BJ1055" s="127"/>
      <c r="BK1055" s="127"/>
      <c r="BL1055" s="127"/>
      <c r="BM1055" s="127"/>
      <c r="BN1055" s="127"/>
      <c r="BO1055" s="127"/>
      <c r="BP1055" s="127"/>
      <c r="BQ1055" s="127"/>
      <c r="BR1055" s="127"/>
      <c r="BS1055" s="127"/>
      <c r="BT1055" s="127"/>
      <c r="BU1055" s="127"/>
      <c r="BV1055" s="127"/>
    </row>
    <row r="1056" spans="1:74" s="192" customFormat="1" x14ac:dyDescent="0.2">
      <c r="A1056" s="202" t="s">
        <v>858</v>
      </c>
      <c r="B1056" s="203" t="s">
        <v>131</v>
      </c>
      <c r="C1056" s="120"/>
      <c r="D1056" s="120"/>
      <c r="E1056" s="120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33">
        <f t="shared" si="377"/>
        <v>0</v>
      </c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  <c r="BD1056" s="191"/>
      <c r="BE1056" s="191"/>
      <c r="BF1056" s="191"/>
      <c r="BG1056" s="191"/>
      <c r="BH1056" s="191"/>
      <c r="BI1056" s="191"/>
      <c r="BJ1056" s="191"/>
      <c r="BK1056" s="191"/>
      <c r="BL1056" s="191"/>
      <c r="BM1056" s="191"/>
      <c r="BN1056" s="191"/>
      <c r="BO1056" s="191"/>
      <c r="BP1056" s="191"/>
      <c r="BQ1056" s="191"/>
      <c r="BR1056" s="191"/>
      <c r="BS1056" s="191"/>
      <c r="BT1056" s="191"/>
      <c r="BU1056" s="191"/>
      <c r="BV1056" s="191"/>
    </row>
    <row r="1057" spans="1:74" s="192" customFormat="1" ht="15.75" x14ac:dyDescent="0.2">
      <c r="A1057" s="126" t="s">
        <v>2566</v>
      </c>
      <c r="B1057" s="132" t="s">
        <v>2567</v>
      </c>
      <c r="C1057" s="106">
        <f t="shared" ref="C1057:N1057" si="400">+C1058</f>
        <v>0</v>
      </c>
      <c r="D1057" s="106">
        <f t="shared" si="400"/>
        <v>0</v>
      </c>
      <c r="E1057" s="106">
        <f t="shared" si="400"/>
        <v>0</v>
      </c>
      <c r="F1057" s="106">
        <f t="shared" si="400"/>
        <v>0</v>
      </c>
      <c r="G1057" s="106">
        <f t="shared" si="400"/>
        <v>0</v>
      </c>
      <c r="H1057" s="106">
        <f t="shared" si="400"/>
        <v>0</v>
      </c>
      <c r="I1057" s="106">
        <f t="shared" si="400"/>
        <v>0</v>
      </c>
      <c r="J1057" s="106">
        <f t="shared" si="400"/>
        <v>0</v>
      </c>
      <c r="K1057" s="106">
        <f t="shared" si="400"/>
        <v>0</v>
      </c>
      <c r="L1057" s="106">
        <f t="shared" si="400"/>
        <v>0</v>
      </c>
      <c r="M1057" s="106">
        <f t="shared" si="400"/>
        <v>0</v>
      </c>
      <c r="N1057" s="106">
        <f t="shared" si="400"/>
        <v>0</v>
      </c>
      <c r="O1057" s="133">
        <f t="shared" si="377"/>
        <v>0</v>
      </c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  <c r="BD1057" s="191"/>
      <c r="BE1057" s="191"/>
      <c r="BF1057" s="191"/>
      <c r="BG1057" s="191"/>
      <c r="BH1057" s="191"/>
      <c r="BI1057" s="191"/>
      <c r="BJ1057" s="191"/>
      <c r="BK1057" s="191"/>
      <c r="BL1057" s="191"/>
      <c r="BM1057" s="191"/>
      <c r="BN1057" s="191"/>
      <c r="BO1057" s="191"/>
      <c r="BP1057" s="191"/>
      <c r="BQ1057" s="191"/>
      <c r="BR1057" s="191"/>
      <c r="BS1057" s="191"/>
      <c r="BT1057" s="191"/>
      <c r="BU1057" s="191"/>
      <c r="BV1057" s="191"/>
    </row>
    <row r="1058" spans="1:74" s="192" customFormat="1" ht="14.25" x14ac:dyDescent="0.2">
      <c r="A1058" s="202" t="s">
        <v>2568</v>
      </c>
      <c r="B1058" s="203" t="s">
        <v>2567</v>
      </c>
      <c r="C1058" s="295"/>
      <c r="D1058" s="295"/>
      <c r="E1058" s="295"/>
      <c r="F1058" s="295"/>
      <c r="G1058" s="295"/>
      <c r="H1058" s="295"/>
      <c r="I1058" s="295"/>
      <c r="J1058" s="295"/>
      <c r="K1058" s="295"/>
      <c r="L1058" s="295"/>
      <c r="M1058" s="295"/>
      <c r="N1058" s="295"/>
      <c r="O1058" s="133">
        <f t="shared" si="377"/>
        <v>0</v>
      </c>
      <c r="P1058" s="191"/>
      <c r="Q1058" s="191"/>
      <c r="R1058" s="191"/>
      <c r="S1058" s="191"/>
      <c r="T1058" s="191"/>
      <c r="U1058" s="191"/>
      <c r="V1058" s="191"/>
      <c r="W1058" s="191"/>
      <c r="X1058" s="191"/>
      <c r="Y1058" s="191"/>
      <c r="Z1058" s="191"/>
      <c r="AA1058" s="191"/>
      <c r="AB1058" s="191"/>
      <c r="AC1058" s="191"/>
      <c r="AD1058" s="191"/>
      <c r="AE1058" s="191"/>
      <c r="AF1058" s="191"/>
      <c r="AG1058" s="191"/>
      <c r="AH1058" s="191"/>
      <c r="AI1058" s="191"/>
      <c r="AJ1058" s="191"/>
      <c r="AK1058" s="191"/>
      <c r="AL1058" s="191"/>
      <c r="AM1058" s="191"/>
      <c r="AN1058" s="191"/>
      <c r="AO1058" s="191"/>
      <c r="AP1058" s="191"/>
      <c r="AQ1058" s="191"/>
      <c r="AR1058" s="191"/>
      <c r="AS1058" s="191"/>
      <c r="AT1058" s="191"/>
      <c r="AU1058" s="191"/>
      <c r="AV1058" s="191"/>
      <c r="AW1058" s="191"/>
      <c r="AX1058" s="191"/>
      <c r="AY1058" s="191"/>
      <c r="AZ1058" s="191"/>
      <c r="BA1058" s="191"/>
      <c r="BB1058" s="191"/>
      <c r="BC1058" s="191"/>
      <c r="BD1058" s="191"/>
      <c r="BE1058" s="191"/>
      <c r="BF1058" s="191"/>
      <c r="BG1058" s="191"/>
      <c r="BH1058" s="191"/>
      <c r="BI1058" s="191"/>
      <c r="BJ1058" s="191"/>
      <c r="BK1058" s="191"/>
      <c r="BL1058" s="191"/>
      <c r="BM1058" s="191"/>
      <c r="BN1058" s="191"/>
      <c r="BO1058" s="191"/>
      <c r="BP1058" s="191"/>
      <c r="BQ1058" s="191"/>
      <c r="BR1058" s="191"/>
      <c r="BS1058" s="191"/>
      <c r="BT1058" s="191"/>
      <c r="BU1058" s="191"/>
      <c r="BV1058" s="191"/>
    </row>
    <row r="1059" spans="1:74" s="192" customFormat="1" ht="25.5" x14ac:dyDescent="0.2">
      <c r="A1059" s="126" t="s">
        <v>2569</v>
      </c>
      <c r="B1059" s="132" t="s">
        <v>2570</v>
      </c>
      <c r="C1059" s="106">
        <f t="shared" ref="C1059:N1059" si="401">+C1060</f>
        <v>0</v>
      </c>
      <c r="D1059" s="106">
        <f t="shared" si="401"/>
        <v>0</v>
      </c>
      <c r="E1059" s="106">
        <f t="shared" si="401"/>
        <v>0</v>
      </c>
      <c r="F1059" s="106">
        <f t="shared" si="401"/>
        <v>0</v>
      </c>
      <c r="G1059" s="106">
        <f t="shared" si="401"/>
        <v>0</v>
      </c>
      <c r="H1059" s="106">
        <f t="shared" si="401"/>
        <v>0</v>
      </c>
      <c r="I1059" s="106">
        <f t="shared" si="401"/>
        <v>0</v>
      </c>
      <c r="J1059" s="106">
        <f t="shared" si="401"/>
        <v>0</v>
      </c>
      <c r="K1059" s="106">
        <f t="shared" si="401"/>
        <v>0</v>
      </c>
      <c r="L1059" s="106">
        <f t="shared" si="401"/>
        <v>0</v>
      </c>
      <c r="M1059" s="106">
        <f t="shared" si="401"/>
        <v>0</v>
      </c>
      <c r="N1059" s="106">
        <f t="shared" si="401"/>
        <v>0</v>
      </c>
      <c r="O1059" s="133">
        <f t="shared" si="377"/>
        <v>0</v>
      </c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  <c r="BD1059" s="191"/>
      <c r="BE1059" s="191"/>
      <c r="BF1059" s="191"/>
      <c r="BG1059" s="191"/>
      <c r="BH1059" s="191"/>
      <c r="BI1059" s="191"/>
      <c r="BJ1059" s="191"/>
      <c r="BK1059" s="191"/>
      <c r="BL1059" s="191"/>
      <c r="BM1059" s="191"/>
      <c r="BN1059" s="191"/>
      <c r="BO1059" s="191"/>
      <c r="BP1059" s="191"/>
      <c r="BQ1059" s="191"/>
      <c r="BR1059" s="191"/>
      <c r="BS1059" s="191"/>
      <c r="BT1059" s="191"/>
      <c r="BU1059" s="191"/>
      <c r="BV1059" s="191"/>
    </row>
    <row r="1060" spans="1:74" s="192" customFormat="1" ht="25.5" x14ac:dyDescent="0.2">
      <c r="A1060" s="202" t="s">
        <v>2571</v>
      </c>
      <c r="B1060" s="203" t="s">
        <v>2570</v>
      </c>
      <c r="C1060" s="295"/>
      <c r="D1060" s="295"/>
      <c r="E1060" s="295"/>
      <c r="F1060" s="295"/>
      <c r="G1060" s="295"/>
      <c r="H1060" s="295"/>
      <c r="I1060" s="295"/>
      <c r="J1060" s="295"/>
      <c r="K1060" s="295"/>
      <c r="L1060" s="295"/>
      <c r="M1060" s="295"/>
      <c r="N1060" s="295"/>
      <c r="O1060" s="133">
        <f t="shared" si="377"/>
        <v>0</v>
      </c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  <c r="BD1060" s="191"/>
      <c r="BE1060" s="191"/>
      <c r="BF1060" s="191"/>
      <c r="BG1060" s="191"/>
      <c r="BH1060" s="191"/>
      <c r="BI1060" s="191"/>
      <c r="BJ1060" s="191"/>
      <c r="BK1060" s="191"/>
      <c r="BL1060" s="191"/>
      <c r="BM1060" s="191"/>
      <c r="BN1060" s="191"/>
      <c r="BO1060" s="191"/>
      <c r="BP1060" s="191"/>
      <c r="BQ1060" s="191"/>
      <c r="BR1060" s="191"/>
      <c r="BS1060" s="191"/>
      <c r="BT1060" s="191"/>
      <c r="BU1060" s="191"/>
      <c r="BV1060" s="191"/>
    </row>
    <row r="1061" spans="1:74" s="192" customFormat="1" ht="15.75" x14ac:dyDescent="0.2">
      <c r="A1061" s="126" t="s">
        <v>2572</v>
      </c>
      <c r="B1061" s="132" t="s">
        <v>2573</v>
      </c>
      <c r="C1061" s="106">
        <f t="shared" ref="C1061:N1061" si="402">+C1062</f>
        <v>0</v>
      </c>
      <c r="D1061" s="106">
        <f t="shared" si="402"/>
        <v>0</v>
      </c>
      <c r="E1061" s="106">
        <f t="shared" si="402"/>
        <v>0</v>
      </c>
      <c r="F1061" s="106">
        <f t="shared" si="402"/>
        <v>0</v>
      </c>
      <c r="G1061" s="106">
        <f t="shared" si="402"/>
        <v>0</v>
      </c>
      <c r="H1061" s="106">
        <f t="shared" si="402"/>
        <v>0</v>
      </c>
      <c r="I1061" s="106">
        <f t="shared" si="402"/>
        <v>0</v>
      </c>
      <c r="J1061" s="106">
        <f t="shared" si="402"/>
        <v>0</v>
      </c>
      <c r="K1061" s="106">
        <f t="shared" si="402"/>
        <v>0</v>
      </c>
      <c r="L1061" s="106">
        <f t="shared" si="402"/>
        <v>0</v>
      </c>
      <c r="M1061" s="106">
        <f t="shared" si="402"/>
        <v>0</v>
      </c>
      <c r="N1061" s="106">
        <f t="shared" si="402"/>
        <v>0</v>
      </c>
      <c r="O1061" s="133">
        <f t="shared" si="377"/>
        <v>0</v>
      </c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  <c r="BD1061" s="191"/>
      <c r="BE1061" s="191"/>
      <c r="BF1061" s="191"/>
      <c r="BG1061" s="191"/>
      <c r="BH1061" s="191"/>
      <c r="BI1061" s="191"/>
      <c r="BJ1061" s="191"/>
      <c r="BK1061" s="191"/>
      <c r="BL1061" s="191"/>
      <c r="BM1061" s="191"/>
      <c r="BN1061" s="191"/>
      <c r="BO1061" s="191"/>
      <c r="BP1061" s="191"/>
      <c r="BQ1061" s="191"/>
      <c r="BR1061" s="191"/>
      <c r="BS1061" s="191"/>
      <c r="BT1061" s="191"/>
      <c r="BU1061" s="191"/>
      <c r="BV1061" s="191"/>
    </row>
    <row r="1062" spans="1:74" s="192" customFormat="1" ht="14.25" x14ac:dyDescent="0.2">
      <c r="A1062" s="202" t="s">
        <v>2574</v>
      </c>
      <c r="B1062" s="203" t="s">
        <v>2573</v>
      </c>
      <c r="C1062" s="295"/>
      <c r="D1062" s="295"/>
      <c r="E1062" s="295"/>
      <c r="F1062" s="295"/>
      <c r="G1062" s="295"/>
      <c r="H1062" s="295"/>
      <c r="I1062" s="295"/>
      <c r="J1062" s="295"/>
      <c r="K1062" s="295"/>
      <c r="L1062" s="295"/>
      <c r="M1062" s="295"/>
      <c r="N1062" s="295"/>
      <c r="O1062" s="133">
        <f t="shared" si="377"/>
        <v>0</v>
      </c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  <c r="BD1062" s="191"/>
      <c r="BE1062" s="191"/>
      <c r="BF1062" s="191"/>
      <c r="BG1062" s="191"/>
      <c r="BH1062" s="191"/>
      <c r="BI1062" s="191"/>
      <c r="BJ1062" s="191"/>
      <c r="BK1062" s="191"/>
      <c r="BL1062" s="191"/>
      <c r="BM1062" s="191"/>
      <c r="BN1062" s="191"/>
      <c r="BO1062" s="191"/>
      <c r="BP1062" s="191"/>
      <c r="BQ1062" s="191"/>
      <c r="BR1062" s="191"/>
      <c r="BS1062" s="191"/>
      <c r="BT1062" s="191"/>
      <c r="BU1062" s="191"/>
      <c r="BV1062" s="191"/>
    </row>
    <row r="1063" spans="1:74" s="192" customFormat="1" ht="25.5" x14ac:dyDescent="0.2">
      <c r="A1063" s="126" t="s">
        <v>2575</v>
      </c>
      <c r="B1063" s="132" t="s">
        <v>2576</v>
      </c>
      <c r="C1063" s="106">
        <f t="shared" ref="C1063:N1063" si="403">+C1064</f>
        <v>0</v>
      </c>
      <c r="D1063" s="106">
        <f t="shared" si="403"/>
        <v>0</v>
      </c>
      <c r="E1063" s="106">
        <f t="shared" si="403"/>
        <v>0</v>
      </c>
      <c r="F1063" s="106">
        <f t="shared" si="403"/>
        <v>0</v>
      </c>
      <c r="G1063" s="106">
        <f t="shared" si="403"/>
        <v>0</v>
      </c>
      <c r="H1063" s="106">
        <f t="shared" si="403"/>
        <v>0</v>
      </c>
      <c r="I1063" s="106">
        <f t="shared" si="403"/>
        <v>0</v>
      </c>
      <c r="J1063" s="106">
        <f t="shared" si="403"/>
        <v>0</v>
      </c>
      <c r="K1063" s="106">
        <f t="shared" si="403"/>
        <v>0</v>
      </c>
      <c r="L1063" s="106">
        <f t="shared" si="403"/>
        <v>0</v>
      </c>
      <c r="M1063" s="106">
        <f t="shared" si="403"/>
        <v>0</v>
      </c>
      <c r="N1063" s="106">
        <f t="shared" si="403"/>
        <v>0</v>
      </c>
      <c r="O1063" s="133">
        <f t="shared" si="377"/>
        <v>0</v>
      </c>
      <c r="P1063" s="191"/>
      <c r="Q1063" s="191"/>
      <c r="R1063" s="191"/>
      <c r="S1063" s="191"/>
      <c r="T1063" s="191"/>
      <c r="U1063" s="191"/>
      <c r="V1063" s="191"/>
      <c r="W1063" s="191"/>
      <c r="X1063" s="191"/>
      <c r="Y1063" s="191"/>
      <c r="Z1063" s="191"/>
      <c r="AA1063" s="191"/>
      <c r="AB1063" s="191"/>
      <c r="AC1063" s="191"/>
      <c r="AD1063" s="191"/>
      <c r="AE1063" s="191"/>
      <c r="AF1063" s="191"/>
      <c r="AG1063" s="191"/>
      <c r="AH1063" s="191"/>
      <c r="AI1063" s="191"/>
      <c r="AJ1063" s="191"/>
      <c r="AK1063" s="191"/>
      <c r="AL1063" s="191"/>
      <c r="AM1063" s="191"/>
      <c r="AN1063" s="191"/>
      <c r="AO1063" s="191"/>
      <c r="AP1063" s="191"/>
      <c r="AQ1063" s="191"/>
      <c r="AR1063" s="191"/>
      <c r="AS1063" s="191"/>
      <c r="AT1063" s="191"/>
      <c r="AU1063" s="191"/>
      <c r="AV1063" s="191"/>
      <c r="AW1063" s="191"/>
      <c r="AX1063" s="191"/>
      <c r="AY1063" s="191"/>
      <c r="AZ1063" s="191"/>
      <c r="BA1063" s="191"/>
      <c r="BB1063" s="191"/>
      <c r="BC1063" s="191"/>
      <c r="BD1063" s="191"/>
      <c r="BE1063" s="191"/>
      <c r="BF1063" s="191"/>
      <c r="BG1063" s="191"/>
      <c r="BH1063" s="191"/>
      <c r="BI1063" s="191"/>
      <c r="BJ1063" s="191"/>
      <c r="BK1063" s="191"/>
      <c r="BL1063" s="191"/>
      <c r="BM1063" s="191"/>
      <c r="BN1063" s="191"/>
      <c r="BO1063" s="191"/>
      <c r="BP1063" s="191"/>
      <c r="BQ1063" s="191"/>
      <c r="BR1063" s="191"/>
      <c r="BS1063" s="191"/>
      <c r="BT1063" s="191"/>
      <c r="BU1063" s="191"/>
      <c r="BV1063" s="191"/>
    </row>
    <row r="1064" spans="1:74" s="192" customFormat="1" ht="25.5" x14ac:dyDescent="0.2">
      <c r="A1064" s="202" t="s">
        <v>2577</v>
      </c>
      <c r="B1064" s="203" t="s">
        <v>2576</v>
      </c>
      <c r="C1064" s="295"/>
      <c r="D1064" s="295"/>
      <c r="E1064" s="295"/>
      <c r="F1064" s="295"/>
      <c r="G1064" s="295"/>
      <c r="H1064" s="295"/>
      <c r="I1064" s="295"/>
      <c r="J1064" s="295"/>
      <c r="K1064" s="295"/>
      <c r="L1064" s="295"/>
      <c r="M1064" s="295"/>
      <c r="N1064" s="295"/>
      <c r="O1064" s="133">
        <f t="shared" si="377"/>
        <v>0</v>
      </c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  <c r="BD1064" s="191"/>
      <c r="BE1064" s="191"/>
      <c r="BF1064" s="191"/>
      <c r="BG1064" s="191"/>
      <c r="BH1064" s="191"/>
      <c r="BI1064" s="191"/>
      <c r="BJ1064" s="191"/>
      <c r="BK1064" s="191"/>
      <c r="BL1064" s="191"/>
      <c r="BM1064" s="191"/>
      <c r="BN1064" s="191"/>
      <c r="BO1064" s="191"/>
      <c r="BP1064" s="191"/>
      <c r="BQ1064" s="191"/>
      <c r="BR1064" s="191"/>
      <c r="BS1064" s="191"/>
      <c r="BT1064" s="191"/>
      <c r="BU1064" s="191"/>
      <c r="BV1064" s="191"/>
    </row>
    <row r="1065" spans="1:74" s="192" customFormat="1" ht="25.5" x14ac:dyDescent="0.2">
      <c r="A1065" s="126" t="s">
        <v>2578</v>
      </c>
      <c r="B1065" s="132" t="s">
        <v>2579</v>
      </c>
      <c r="C1065" s="106">
        <f t="shared" ref="C1065:N1065" si="404">+C1066</f>
        <v>0</v>
      </c>
      <c r="D1065" s="106">
        <f t="shared" si="404"/>
        <v>0</v>
      </c>
      <c r="E1065" s="106">
        <f t="shared" si="404"/>
        <v>0</v>
      </c>
      <c r="F1065" s="106">
        <f t="shared" si="404"/>
        <v>0</v>
      </c>
      <c r="G1065" s="106">
        <f t="shared" si="404"/>
        <v>0</v>
      </c>
      <c r="H1065" s="106">
        <f t="shared" si="404"/>
        <v>0</v>
      </c>
      <c r="I1065" s="106">
        <f t="shared" si="404"/>
        <v>0</v>
      </c>
      <c r="J1065" s="106">
        <f t="shared" si="404"/>
        <v>0</v>
      </c>
      <c r="K1065" s="106">
        <f t="shared" si="404"/>
        <v>0</v>
      </c>
      <c r="L1065" s="106">
        <f t="shared" si="404"/>
        <v>0</v>
      </c>
      <c r="M1065" s="106">
        <f t="shared" si="404"/>
        <v>0</v>
      </c>
      <c r="N1065" s="106">
        <f t="shared" si="404"/>
        <v>0</v>
      </c>
      <c r="O1065" s="133">
        <f t="shared" si="377"/>
        <v>0</v>
      </c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  <c r="BD1065" s="191"/>
      <c r="BE1065" s="191"/>
      <c r="BF1065" s="191"/>
      <c r="BG1065" s="191"/>
      <c r="BH1065" s="191"/>
      <c r="BI1065" s="191"/>
      <c r="BJ1065" s="191"/>
      <c r="BK1065" s="191"/>
      <c r="BL1065" s="191"/>
      <c r="BM1065" s="191"/>
      <c r="BN1065" s="191"/>
      <c r="BO1065" s="191"/>
      <c r="BP1065" s="191"/>
      <c r="BQ1065" s="191"/>
      <c r="BR1065" s="191"/>
      <c r="BS1065" s="191"/>
      <c r="BT1065" s="191"/>
      <c r="BU1065" s="191"/>
      <c r="BV1065" s="191"/>
    </row>
    <row r="1066" spans="1:74" s="192" customFormat="1" ht="25.5" x14ac:dyDescent="0.2">
      <c r="A1066" s="202" t="s">
        <v>2580</v>
      </c>
      <c r="B1066" s="203" t="s">
        <v>2579</v>
      </c>
      <c r="C1066" s="295"/>
      <c r="D1066" s="295"/>
      <c r="E1066" s="295"/>
      <c r="F1066" s="295"/>
      <c r="G1066" s="295"/>
      <c r="H1066" s="295"/>
      <c r="I1066" s="295"/>
      <c r="J1066" s="295"/>
      <c r="K1066" s="295"/>
      <c r="L1066" s="295"/>
      <c r="M1066" s="295"/>
      <c r="N1066" s="295"/>
      <c r="O1066" s="133">
        <f t="shared" si="377"/>
        <v>0</v>
      </c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  <c r="BD1066" s="191"/>
      <c r="BE1066" s="191"/>
      <c r="BF1066" s="191"/>
      <c r="BG1066" s="191"/>
      <c r="BH1066" s="191"/>
      <c r="BI1066" s="191"/>
      <c r="BJ1066" s="191"/>
      <c r="BK1066" s="191"/>
      <c r="BL1066" s="191"/>
      <c r="BM1066" s="191"/>
      <c r="BN1066" s="191"/>
      <c r="BO1066" s="191"/>
      <c r="BP1066" s="191"/>
      <c r="BQ1066" s="191"/>
      <c r="BR1066" s="191"/>
      <c r="BS1066" s="191"/>
      <c r="BT1066" s="191"/>
      <c r="BU1066" s="191"/>
      <c r="BV1066" s="191"/>
    </row>
    <row r="1067" spans="1:74" s="192" customFormat="1" ht="38.25" x14ac:dyDescent="0.2">
      <c r="A1067" s="126" t="s">
        <v>2581</v>
      </c>
      <c r="B1067" s="132" t="s">
        <v>2582</v>
      </c>
      <c r="C1067" s="106">
        <f t="shared" ref="C1067:N1067" si="405">+C1068</f>
        <v>0</v>
      </c>
      <c r="D1067" s="106">
        <f t="shared" si="405"/>
        <v>0</v>
      </c>
      <c r="E1067" s="106">
        <f t="shared" si="405"/>
        <v>0</v>
      </c>
      <c r="F1067" s="106">
        <f t="shared" si="405"/>
        <v>0</v>
      </c>
      <c r="G1067" s="106">
        <f t="shared" si="405"/>
        <v>0</v>
      </c>
      <c r="H1067" s="106">
        <f t="shared" si="405"/>
        <v>0</v>
      </c>
      <c r="I1067" s="106">
        <f t="shared" si="405"/>
        <v>0</v>
      </c>
      <c r="J1067" s="106">
        <f t="shared" si="405"/>
        <v>0</v>
      </c>
      <c r="K1067" s="106">
        <f t="shared" si="405"/>
        <v>0</v>
      </c>
      <c r="L1067" s="106">
        <f t="shared" si="405"/>
        <v>0</v>
      </c>
      <c r="M1067" s="106">
        <f t="shared" si="405"/>
        <v>0</v>
      </c>
      <c r="N1067" s="106">
        <f t="shared" si="405"/>
        <v>0</v>
      </c>
      <c r="O1067" s="133">
        <f t="shared" si="377"/>
        <v>0</v>
      </c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  <c r="BD1067" s="191"/>
      <c r="BE1067" s="191"/>
      <c r="BF1067" s="191"/>
      <c r="BG1067" s="191"/>
      <c r="BH1067" s="191"/>
      <c r="BI1067" s="191"/>
      <c r="BJ1067" s="191"/>
      <c r="BK1067" s="191"/>
      <c r="BL1067" s="191"/>
      <c r="BM1067" s="191"/>
      <c r="BN1067" s="191"/>
      <c r="BO1067" s="191"/>
      <c r="BP1067" s="191"/>
      <c r="BQ1067" s="191"/>
      <c r="BR1067" s="191"/>
      <c r="BS1067" s="191"/>
      <c r="BT1067" s="191"/>
      <c r="BU1067" s="191"/>
      <c r="BV1067" s="191"/>
    </row>
    <row r="1068" spans="1:74" s="192" customFormat="1" ht="38.25" x14ac:dyDescent="0.2">
      <c r="A1068" s="202" t="s">
        <v>2583</v>
      </c>
      <c r="B1068" s="203" t="s">
        <v>2582</v>
      </c>
      <c r="C1068" s="295"/>
      <c r="D1068" s="295"/>
      <c r="E1068" s="295"/>
      <c r="F1068" s="295"/>
      <c r="G1068" s="295"/>
      <c r="H1068" s="295"/>
      <c r="I1068" s="295"/>
      <c r="J1068" s="295"/>
      <c r="K1068" s="295"/>
      <c r="L1068" s="295"/>
      <c r="M1068" s="295"/>
      <c r="N1068" s="295"/>
      <c r="O1068" s="133">
        <f t="shared" si="377"/>
        <v>0</v>
      </c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  <c r="BD1068" s="191"/>
      <c r="BE1068" s="191"/>
      <c r="BF1068" s="191"/>
      <c r="BG1068" s="191"/>
      <c r="BH1068" s="191"/>
      <c r="BI1068" s="191"/>
      <c r="BJ1068" s="191"/>
      <c r="BK1068" s="191"/>
      <c r="BL1068" s="191"/>
      <c r="BM1068" s="191"/>
      <c r="BN1068" s="191"/>
      <c r="BO1068" s="191"/>
      <c r="BP1068" s="191"/>
      <c r="BQ1068" s="191"/>
      <c r="BR1068" s="191"/>
      <c r="BS1068" s="191"/>
      <c r="BT1068" s="191"/>
      <c r="BU1068" s="191"/>
      <c r="BV1068" s="191"/>
    </row>
    <row r="1069" spans="1:74" s="192" customFormat="1" ht="25.5" x14ac:dyDescent="0.2">
      <c r="A1069" s="126" t="s">
        <v>2584</v>
      </c>
      <c r="B1069" s="132" t="s">
        <v>2585</v>
      </c>
      <c r="C1069" s="106">
        <f t="shared" ref="C1069:N1069" si="406">+C1070</f>
        <v>0</v>
      </c>
      <c r="D1069" s="106">
        <f t="shared" si="406"/>
        <v>0</v>
      </c>
      <c r="E1069" s="106">
        <f t="shared" si="406"/>
        <v>0</v>
      </c>
      <c r="F1069" s="106">
        <f t="shared" si="406"/>
        <v>0</v>
      </c>
      <c r="G1069" s="106">
        <f t="shared" si="406"/>
        <v>0</v>
      </c>
      <c r="H1069" s="106">
        <f t="shared" si="406"/>
        <v>0</v>
      </c>
      <c r="I1069" s="106">
        <f t="shared" si="406"/>
        <v>0</v>
      </c>
      <c r="J1069" s="106">
        <f t="shared" si="406"/>
        <v>0</v>
      </c>
      <c r="K1069" s="106">
        <f t="shared" si="406"/>
        <v>0</v>
      </c>
      <c r="L1069" s="106">
        <f t="shared" si="406"/>
        <v>0</v>
      </c>
      <c r="M1069" s="106">
        <f t="shared" si="406"/>
        <v>0</v>
      </c>
      <c r="N1069" s="106">
        <f t="shared" si="406"/>
        <v>0</v>
      </c>
      <c r="O1069" s="133">
        <f t="shared" si="377"/>
        <v>0</v>
      </c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  <c r="BD1069" s="191"/>
      <c r="BE1069" s="191"/>
      <c r="BF1069" s="191"/>
      <c r="BG1069" s="191"/>
      <c r="BH1069" s="191"/>
      <c r="BI1069" s="191"/>
      <c r="BJ1069" s="191"/>
      <c r="BK1069" s="191"/>
      <c r="BL1069" s="191"/>
      <c r="BM1069" s="191"/>
      <c r="BN1069" s="191"/>
      <c r="BO1069" s="191"/>
      <c r="BP1069" s="191"/>
      <c r="BQ1069" s="191"/>
      <c r="BR1069" s="191"/>
      <c r="BS1069" s="191"/>
      <c r="BT1069" s="191"/>
      <c r="BU1069" s="191"/>
      <c r="BV1069" s="191"/>
    </row>
    <row r="1070" spans="1:74" s="192" customFormat="1" ht="25.5" x14ac:dyDescent="0.2">
      <c r="A1070" s="202" t="s">
        <v>2586</v>
      </c>
      <c r="B1070" s="203" t="s">
        <v>2585</v>
      </c>
      <c r="C1070" s="295"/>
      <c r="D1070" s="295"/>
      <c r="E1070" s="295"/>
      <c r="F1070" s="295"/>
      <c r="G1070" s="295"/>
      <c r="H1070" s="295"/>
      <c r="I1070" s="295"/>
      <c r="J1070" s="295"/>
      <c r="K1070" s="295"/>
      <c r="L1070" s="295"/>
      <c r="M1070" s="295"/>
      <c r="N1070" s="295"/>
      <c r="O1070" s="133">
        <f t="shared" si="377"/>
        <v>0</v>
      </c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</row>
    <row r="1071" spans="1:74" s="192" customFormat="1" ht="25.5" x14ac:dyDescent="0.2">
      <c r="A1071" s="126" t="s">
        <v>2587</v>
      </c>
      <c r="B1071" s="132" t="s">
        <v>2588</v>
      </c>
      <c r="C1071" s="106">
        <f t="shared" ref="C1071:N1071" si="407">+C1072</f>
        <v>0</v>
      </c>
      <c r="D1071" s="106">
        <f t="shared" si="407"/>
        <v>0</v>
      </c>
      <c r="E1071" s="106">
        <f t="shared" si="407"/>
        <v>0</v>
      </c>
      <c r="F1071" s="106">
        <f t="shared" si="407"/>
        <v>0</v>
      </c>
      <c r="G1071" s="106">
        <f t="shared" si="407"/>
        <v>0</v>
      </c>
      <c r="H1071" s="106">
        <f t="shared" si="407"/>
        <v>0</v>
      </c>
      <c r="I1071" s="106">
        <f t="shared" si="407"/>
        <v>0</v>
      </c>
      <c r="J1071" s="106">
        <f t="shared" si="407"/>
        <v>0</v>
      </c>
      <c r="K1071" s="106">
        <f t="shared" si="407"/>
        <v>0</v>
      </c>
      <c r="L1071" s="106">
        <f t="shared" si="407"/>
        <v>0</v>
      </c>
      <c r="M1071" s="106">
        <f t="shared" si="407"/>
        <v>0</v>
      </c>
      <c r="N1071" s="106">
        <f t="shared" si="407"/>
        <v>0</v>
      </c>
      <c r="O1071" s="133">
        <f t="shared" si="377"/>
        <v>0</v>
      </c>
      <c r="P1071" s="191"/>
      <c r="Q1071" s="191"/>
      <c r="R1071" s="191"/>
      <c r="S1071" s="191"/>
      <c r="T1071" s="191"/>
      <c r="U1071" s="191"/>
      <c r="V1071" s="191"/>
      <c r="W1071" s="191"/>
      <c r="X1071" s="191"/>
      <c r="Y1071" s="191"/>
      <c r="Z1071" s="191"/>
      <c r="AA1071" s="191"/>
      <c r="AB1071" s="191"/>
      <c r="AC1071" s="191"/>
      <c r="AD1071" s="191"/>
      <c r="AE1071" s="191"/>
      <c r="AF1071" s="191"/>
      <c r="AG1071" s="191"/>
      <c r="AH1071" s="191"/>
      <c r="AI1071" s="191"/>
      <c r="AJ1071" s="191"/>
      <c r="AK1071" s="191"/>
      <c r="AL1071" s="191"/>
      <c r="AM1071" s="191"/>
      <c r="AN1071" s="191"/>
      <c r="AO1071" s="191"/>
      <c r="AP1071" s="191"/>
      <c r="AQ1071" s="191"/>
      <c r="AR1071" s="191"/>
      <c r="AS1071" s="191"/>
      <c r="AT1071" s="191"/>
      <c r="AU1071" s="191"/>
      <c r="AV1071" s="191"/>
      <c r="AW1071" s="191"/>
      <c r="AX1071" s="191"/>
      <c r="AY1071" s="191"/>
      <c r="AZ1071" s="191"/>
      <c r="BA1071" s="191"/>
      <c r="BB1071" s="191"/>
      <c r="BC1071" s="191"/>
      <c r="BD1071" s="191"/>
      <c r="BE1071" s="191"/>
      <c r="BF1071" s="191"/>
      <c r="BG1071" s="191"/>
      <c r="BH1071" s="191"/>
      <c r="BI1071" s="191"/>
      <c r="BJ1071" s="191"/>
      <c r="BK1071" s="191"/>
      <c r="BL1071" s="191"/>
      <c r="BM1071" s="191"/>
      <c r="BN1071" s="191"/>
      <c r="BO1071" s="191"/>
      <c r="BP1071" s="191"/>
      <c r="BQ1071" s="191"/>
      <c r="BR1071" s="191"/>
      <c r="BS1071" s="191"/>
      <c r="BT1071" s="191"/>
      <c r="BU1071" s="191"/>
      <c r="BV1071" s="191"/>
    </row>
    <row r="1072" spans="1:74" s="192" customFormat="1" ht="25.5" x14ac:dyDescent="0.2">
      <c r="A1072" s="202" t="s">
        <v>2589</v>
      </c>
      <c r="B1072" s="203" t="s">
        <v>2588</v>
      </c>
      <c r="C1072" s="295"/>
      <c r="D1072" s="295"/>
      <c r="E1072" s="295"/>
      <c r="F1072" s="295"/>
      <c r="G1072" s="295"/>
      <c r="H1072" s="295"/>
      <c r="I1072" s="295"/>
      <c r="J1072" s="295"/>
      <c r="K1072" s="295"/>
      <c r="L1072" s="295"/>
      <c r="M1072" s="295"/>
      <c r="N1072" s="295"/>
      <c r="O1072" s="133">
        <f t="shared" si="377"/>
        <v>0</v>
      </c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  <c r="BD1072" s="191"/>
      <c r="BE1072" s="191"/>
      <c r="BF1072" s="191"/>
      <c r="BG1072" s="191"/>
      <c r="BH1072" s="191"/>
      <c r="BI1072" s="191"/>
      <c r="BJ1072" s="191"/>
      <c r="BK1072" s="191"/>
      <c r="BL1072" s="191"/>
      <c r="BM1072" s="191"/>
      <c r="BN1072" s="191"/>
      <c r="BO1072" s="191"/>
      <c r="BP1072" s="191"/>
      <c r="BQ1072" s="191"/>
      <c r="BR1072" s="191"/>
      <c r="BS1072" s="191"/>
      <c r="BT1072" s="191"/>
      <c r="BU1072" s="191"/>
      <c r="BV1072" s="191"/>
    </row>
    <row r="1073" spans="1:74" s="192" customFormat="1" ht="25.5" x14ac:dyDescent="0.2">
      <c r="A1073" s="126" t="s">
        <v>2590</v>
      </c>
      <c r="B1073" s="132" t="s">
        <v>2591</v>
      </c>
      <c r="C1073" s="106">
        <f t="shared" ref="C1073:N1073" si="408">+C1074</f>
        <v>0</v>
      </c>
      <c r="D1073" s="106">
        <f t="shared" si="408"/>
        <v>0</v>
      </c>
      <c r="E1073" s="106">
        <f t="shared" si="408"/>
        <v>0</v>
      </c>
      <c r="F1073" s="106">
        <f t="shared" si="408"/>
        <v>0</v>
      </c>
      <c r="G1073" s="106">
        <f t="shared" si="408"/>
        <v>0</v>
      </c>
      <c r="H1073" s="106">
        <f t="shared" si="408"/>
        <v>0</v>
      </c>
      <c r="I1073" s="106">
        <f t="shared" si="408"/>
        <v>0</v>
      </c>
      <c r="J1073" s="106">
        <f t="shared" si="408"/>
        <v>0</v>
      </c>
      <c r="K1073" s="106">
        <f t="shared" si="408"/>
        <v>0</v>
      </c>
      <c r="L1073" s="106">
        <f t="shared" si="408"/>
        <v>0</v>
      </c>
      <c r="M1073" s="106">
        <f t="shared" si="408"/>
        <v>0</v>
      </c>
      <c r="N1073" s="106">
        <f t="shared" si="408"/>
        <v>0</v>
      </c>
      <c r="O1073" s="133">
        <f t="shared" si="377"/>
        <v>0</v>
      </c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  <c r="BD1073" s="191"/>
      <c r="BE1073" s="191"/>
      <c r="BF1073" s="191"/>
      <c r="BG1073" s="191"/>
      <c r="BH1073" s="191"/>
      <c r="BI1073" s="191"/>
      <c r="BJ1073" s="191"/>
      <c r="BK1073" s="191"/>
      <c r="BL1073" s="191"/>
      <c r="BM1073" s="191"/>
      <c r="BN1073" s="191"/>
      <c r="BO1073" s="191"/>
      <c r="BP1073" s="191"/>
      <c r="BQ1073" s="191"/>
      <c r="BR1073" s="191"/>
      <c r="BS1073" s="191"/>
      <c r="BT1073" s="191"/>
      <c r="BU1073" s="191"/>
      <c r="BV1073" s="191"/>
    </row>
    <row r="1074" spans="1:74" s="192" customFormat="1" ht="25.5" x14ac:dyDescent="0.2">
      <c r="A1074" s="202" t="s">
        <v>2592</v>
      </c>
      <c r="B1074" s="203" t="s">
        <v>2591</v>
      </c>
      <c r="C1074" s="295"/>
      <c r="D1074" s="295"/>
      <c r="E1074" s="295"/>
      <c r="F1074" s="295"/>
      <c r="G1074" s="295"/>
      <c r="H1074" s="295"/>
      <c r="I1074" s="295"/>
      <c r="J1074" s="295"/>
      <c r="K1074" s="295"/>
      <c r="L1074" s="295"/>
      <c r="M1074" s="295"/>
      <c r="N1074" s="295"/>
      <c r="O1074" s="133">
        <f t="shared" si="377"/>
        <v>0</v>
      </c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  <c r="BD1074" s="191"/>
      <c r="BE1074" s="191"/>
      <c r="BF1074" s="191"/>
      <c r="BG1074" s="191"/>
      <c r="BH1074" s="191"/>
      <c r="BI1074" s="191"/>
      <c r="BJ1074" s="191"/>
      <c r="BK1074" s="191"/>
      <c r="BL1074" s="191"/>
      <c r="BM1074" s="191"/>
      <c r="BN1074" s="191"/>
      <c r="BO1074" s="191"/>
      <c r="BP1074" s="191"/>
      <c r="BQ1074" s="191"/>
      <c r="BR1074" s="191"/>
      <c r="BS1074" s="191"/>
      <c r="BT1074" s="191"/>
      <c r="BU1074" s="191"/>
      <c r="BV1074" s="191"/>
    </row>
    <row r="1075" spans="1:74" s="192" customFormat="1" ht="25.5" x14ac:dyDescent="0.2">
      <c r="A1075" s="126" t="s">
        <v>2593</v>
      </c>
      <c r="B1075" s="132" t="s">
        <v>2594</v>
      </c>
      <c r="C1075" s="106">
        <f t="shared" ref="C1075:N1075" si="409">+C1076</f>
        <v>0</v>
      </c>
      <c r="D1075" s="106">
        <f t="shared" si="409"/>
        <v>0</v>
      </c>
      <c r="E1075" s="106">
        <f t="shared" si="409"/>
        <v>0</v>
      </c>
      <c r="F1075" s="106">
        <f t="shared" si="409"/>
        <v>0</v>
      </c>
      <c r="G1075" s="106">
        <f t="shared" si="409"/>
        <v>0</v>
      </c>
      <c r="H1075" s="106">
        <f t="shared" si="409"/>
        <v>0</v>
      </c>
      <c r="I1075" s="106">
        <f t="shared" si="409"/>
        <v>0</v>
      </c>
      <c r="J1075" s="106">
        <f t="shared" si="409"/>
        <v>0</v>
      </c>
      <c r="K1075" s="106">
        <f t="shared" si="409"/>
        <v>0</v>
      </c>
      <c r="L1075" s="106">
        <f t="shared" si="409"/>
        <v>0</v>
      </c>
      <c r="M1075" s="106">
        <f t="shared" si="409"/>
        <v>0</v>
      </c>
      <c r="N1075" s="106">
        <f t="shared" si="409"/>
        <v>0</v>
      </c>
      <c r="O1075" s="133">
        <f t="shared" si="377"/>
        <v>0</v>
      </c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1"/>
      <c r="BH1075" s="191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1"/>
      <c r="BT1075" s="191"/>
      <c r="BU1075" s="191"/>
      <c r="BV1075" s="191"/>
    </row>
    <row r="1076" spans="1:74" s="192" customFormat="1" ht="25.5" x14ac:dyDescent="0.2">
      <c r="A1076" s="202" t="s">
        <v>2595</v>
      </c>
      <c r="B1076" s="203" t="s">
        <v>2594</v>
      </c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0"/>
      <c r="M1076" s="120"/>
      <c r="N1076" s="120"/>
      <c r="O1076" s="133">
        <f t="shared" si="377"/>
        <v>0</v>
      </c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  <c r="BD1076" s="191"/>
      <c r="BE1076" s="191"/>
      <c r="BF1076" s="191"/>
      <c r="BG1076" s="191"/>
      <c r="BH1076" s="191"/>
      <c r="BI1076" s="191"/>
      <c r="BJ1076" s="191"/>
      <c r="BK1076" s="191"/>
      <c r="BL1076" s="191"/>
      <c r="BM1076" s="191"/>
      <c r="BN1076" s="191"/>
      <c r="BO1076" s="191"/>
      <c r="BP1076" s="191"/>
      <c r="BQ1076" s="191"/>
      <c r="BR1076" s="191"/>
      <c r="BS1076" s="191"/>
      <c r="BT1076" s="191"/>
      <c r="BU1076" s="191"/>
      <c r="BV1076" s="191"/>
    </row>
    <row r="1077" spans="1:74" s="128" customFormat="1" x14ac:dyDescent="0.2">
      <c r="A1077" s="126" t="s">
        <v>859</v>
      </c>
      <c r="B1077" s="132" t="s">
        <v>860</v>
      </c>
      <c r="C1077" s="119">
        <f t="shared" ref="C1077:N1077" si="410">+C1078</f>
        <v>0</v>
      </c>
      <c r="D1077" s="119">
        <f t="shared" si="410"/>
        <v>0</v>
      </c>
      <c r="E1077" s="119">
        <f t="shared" si="410"/>
        <v>0</v>
      </c>
      <c r="F1077" s="119">
        <f t="shared" si="410"/>
        <v>0</v>
      </c>
      <c r="G1077" s="119">
        <f t="shared" si="410"/>
        <v>0</v>
      </c>
      <c r="H1077" s="119">
        <f t="shared" si="410"/>
        <v>0</v>
      </c>
      <c r="I1077" s="119">
        <f t="shared" si="410"/>
        <v>0</v>
      </c>
      <c r="J1077" s="119">
        <f t="shared" si="410"/>
        <v>0</v>
      </c>
      <c r="K1077" s="119">
        <f t="shared" si="410"/>
        <v>0</v>
      </c>
      <c r="L1077" s="119">
        <f t="shared" si="410"/>
        <v>0</v>
      </c>
      <c r="M1077" s="119">
        <f t="shared" si="410"/>
        <v>0</v>
      </c>
      <c r="N1077" s="119">
        <f t="shared" si="410"/>
        <v>0</v>
      </c>
      <c r="O1077" s="133">
        <f t="shared" si="377"/>
        <v>0</v>
      </c>
      <c r="P1077" s="127"/>
      <c r="Q1077" s="127"/>
      <c r="R1077" s="127"/>
      <c r="S1077" s="127"/>
      <c r="T1077" s="127"/>
      <c r="U1077" s="127"/>
      <c r="V1077" s="127"/>
      <c r="W1077" s="127"/>
      <c r="X1077" s="127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Q1077" s="127"/>
      <c r="AR1077" s="127"/>
      <c r="AS1077" s="127"/>
      <c r="AT1077" s="127"/>
      <c r="AU1077" s="127"/>
      <c r="AV1077" s="127"/>
      <c r="AW1077" s="127"/>
      <c r="AX1077" s="127"/>
      <c r="AY1077" s="127"/>
      <c r="AZ1077" s="127"/>
      <c r="BA1077" s="127"/>
      <c r="BB1077" s="127"/>
      <c r="BC1077" s="127"/>
      <c r="BD1077" s="127"/>
      <c r="BE1077" s="127"/>
      <c r="BF1077" s="127"/>
      <c r="BG1077" s="127"/>
      <c r="BH1077" s="127"/>
      <c r="BI1077" s="127"/>
      <c r="BJ1077" s="127"/>
      <c r="BK1077" s="127"/>
      <c r="BL1077" s="127"/>
      <c r="BM1077" s="127"/>
      <c r="BN1077" s="127"/>
      <c r="BO1077" s="127"/>
      <c r="BP1077" s="127"/>
      <c r="BQ1077" s="127"/>
      <c r="BR1077" s="127"/>
      <c r="BS1077" s="127"/>
      <c r="BT1077" s="127"/>
      <c r="BU1077" s="127"/>
      <c r="BV1077" s="127"/>
    </row>
    <row r="1078" spans="1:74" s="192" customFormat="1" ht="12.75" customHeight="1" x14ac:dyDescent="0.2">
      <c r="A1078" s="202" t="s">
        <v>861</v>
      </c>
      <c r="B1078" s="203" t="s">
        <v>860</v>
      </c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33">
        <f t="shared" si="377"/>
        <v>0</v>
      </c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  <c r="BD1078" s="191"/>
      <c r="BE1078" s="191"/>
      <c r="BF1078" s="191"/>
      <c r="BG1078" s="191"/>
      <c r="BH1078" s="191"/>
      <c r="BI1078" s="191"/>
      <c r="BJ1078" s="191"/>
      <c r="BK1078" s="191"/>
      <c r="BL1078" s="191"/>
      <c r="BM1078" s="191"/>
      <c r="BN1078" s="191"/>
      <c r="BO1078" s="191"/>
      <c r="BP1078" s="191"/>
      <c r="BQ1078" s="191"/>
      <c r="BR1078" s="191"/>
      <c r="BS1078" s="191"/>
      <c r="BT1078" s="191"/>
      <c r="BU1078" s="191"/>
      <c r="BV1078" s="191"/>
    </row>
    <row r="1079" spans="1:74" s="192" customFormat="1" ht="12.75" customHeight="1" x14ac:dyDescent="0.2">
      <c r="A1079" s="126" t="s">
        <v>2596</v>
      </c>
      <c r="B1079" s="132" t="s">
        <v>2597</v>
      </c>
      <c r="C1079" s="119">
        <v>0</v>
      </c>
      <c r="D1079" s="119">
        <v>0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33">
        <f t="shared" si="377"/>
        <v>0</v>
      </c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  <c r="BD1079" s="191"/>
      <c r="BE1079" s="191"/>
      <c r="BF1079" s="191"/>
      <c r="BG1079" s="191"/>
      <c r="BH1079" s="191"/>
      <c r="BI1079" s="191"/>
      <c r="BJ1079" s="191"/>
      <c r="BK1079" s="191"/>
      <c r="BL1079" s="191"/>
      <c r="BM1079" s="191"/>
      <c r="BN1079" s="191"/>
      <c r="BO1079" s="191"/>
      <c r="BP1079" s="191"/>
      <c r="BQ1079" s="191"/>
      <c r="BR1079" s="191"/>
      <c r="BS1079" s="191"/>
      <c r="BT1079" s="191"/>
      <c r="BU1079" s="191"/>
      <c r="BV1079" s="191"/>
    </row>
    <row r="1080" spans="1:74" s="192" customFormat="1" ht="12.75" customHeight="1" x14ac:dyDescent="0.2">
      <c r="A1080" s="202" t="s">
        <v>2598</v>
      </c>
      <c r="B1080" s="203" t="s">
        <v>2597</v>
      </c>
      <c r="C1080" s="119"/>
      <c r="D1080" s="119"/>
      <c r="E1080" s="119"/>
      <c r="F1080" s="119"/>
      <c r="G1080" s="119"/>
      <c r="H1080" s="119"/>
      <c r="I1080" s="119"/>
      <c r="J1080" s="119"/>
      <c r="K1080" s="119"/>
      <c r="L1080" s="119"/>
      <c r="M1080" s="119"/>
      <c r="N1080" s="119"/>
      <c r="O1080" s="133">
        <f t="shared" si="377"/>
        <v>0</v>
      </c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  <c r="BD1080" s="191"/>
      <c r="BE1080" s="191"/>
      <c r="BF1080" s="191"/>
      <c r="BG1080" s="191"/>
      <c r="BH1080" s="191"/>
      <c r="BI1080" s="191"/>
      <c r="BJ1080" s="191"/>
      <c r="BK1080" s="191"/>
      <c r="BL1080" s="191"/>
      <c r="BM1080" s="191"/>
      <c r="BN1080" s="191"/>
      <c r="BO1080" s="191"/>
      <c r="BP1080" s="191"/>
      <c r="BQ1080" s="191"/>
      <c r="BR1080" s="191"/>
      <c r="BS1080" s="191"/>
      <c r="BT1080" s="191"/>
      <c r="BU1080" s="191"/>
      <c r="BV1080" s="191"/>
    </row>
    <row r="1081" spans="1:74" s="192" customFormat="1" ht="12.75" customHeight="1" x14ac:dyDescent="0.2">
      <c r="A1081" s="126" t="s">
        <v>2599</v>
      </c>
      <c r="B1081" s="132" t="s">
        <v>2600</v>
      </c>
      <c r="C1081" s="119">
        <v>0</v>
      </c>
      <c r="D1081" s="119">
        <v>0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33">
        <f t="shared" si="377"/>
        <v>0</v>
      </c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1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  <c r="BD1081" s="191"/>
      <c r="BE1081" s="191"/>
      <c r="BF1081" s="191"/>
      <c r="BG1081" s="191"/>
      <c r="BH1081" s="191"/>
      <c r="BI1081" s="191"/>
      <c r="BJ1081" s="191"/>
      <c r="BK1081" s="191"/>
      <c r="BL1081" s="191"/>
      <c r="BM1081" s="191"/>
      <c r="BN1081" s="191"/>
      <c r="BO1081" s="191"/>
      <c r="BP1081" s="191"/>
      <c r="BQ1081" s="191"/>
      <c r="BR1081" s="191"/>
      <c r="BS1081" s="191"/>
      <c r="BT1081" s="191"/>
      <c r="BU1081" s="191"/>
      <c r="BV1081" s="191"/>
    </row>
    <row r="1082" spans="1:74" s="192" customFormat="1" ht="12.75" customHeight="1" x14ac:dyDescent="0.2">
      <c r="A1082" s="202" t="s">
        <v>2601</v>
      </c>
      <c r="B1082" s="203" t="s">
        <v>2600</v>
      </c>
      <c r="C1082" s="119"/>
      <c r="D1082" s="119"/>
      <c r="E1082" s="119"/>
      <c r="F1082" s="119"/>
      <c r="G1082" s="119"/>
      <c r="H1082" s="119"/>
      <c r="I1082" s="119"/>
      <c r="J1082" s="119"/>
      <c r="K1082" s="119"/>
      <c r="L1082" s="119"/>
      <c r="M1082" s="119"/>
      <c r="N1082" s="119"/>
      <c r="O1082" s="133">
        <f t="shared" si="377"/>
        <v>0</v>
      </c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  <c r="BD1082" s="191"/>
      <c r="BE1082" s="191"/>
      <c r="BF1082" s="191"/>
      <c r="BG1082" s="191"/>
      <c r="BH1082" s="191"/>
      <c r="BI1082" s="191"/>
      <c r="BJ1082" s="191"/>
      <c r="BK1082" s="191"/>
      <c r="BL1082" s="191"/>
      <c r="BM1082" s="191"/>
      <c r="BN1082" s="191"/>
      <c r="BO1082" s="191"/>
      <c r="BP1082" s="191"/>
      <c r="BQ1082" s="191"/>
      <c r="BR1082" s="191"/>
      <c r="BS1082" s="191"/>
      <c r="BT1082" s="191"/>
      <c r="BU1082" s="191"/>
      <c r="BV1082" s="191"/>
    </row>
    <row r="1083" spans="1:74" s="192" customFormat="1" ht="12.75" customHeight="1" x14ac:dyDescent="0.2">
      <c r="A1083" s="126" t="s">
        <v>2602</v>
      </c>
      <c r="B1083" s="132" t="s">
        <v>2603</v>
      </c>
      <c r="C1083" s="119">
        <v>0</v>
      </c>
      <c r="D1083" s="119">
        <v>0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33">
        <f t="shared" si="377"/>
        <v>0</v>
      </c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  <c r="BD1083" s="191"/>
      <c r="BE1083" s="191"/>
      <c r="BF1083" s="191"/>
      <c r="BG1083" s="191"/>
      <c r="BH1083" s="191"/>
      <c r="BI1083" s="191"/>
      <c r="BJ1083" s="191"/>
      <c r="BK1083" s="191"/>
      <c r="BL1083" s="191"/>
      <c r="BM1083" s="191"/>
      <c r="BN1083" s="191"/>
      <c r="BO1083" s="191"/>
      <c r="BP1083" s="191"/>
      <c r="BQ1083" s="191"/>
      <c r="BR1083" s="191"/>
      <c r="BS1083" s="191"/>
      <c r="BT1083" s="191"/>
      <c r="BU1083" s="191"/>
      <c r="BV1083" s="191"/>
    </row>
    <row r="1084" spans="1:74" s="192" customFormat="1" ht="12.75" customHeight="1" x14ac:dyDescent="0.2">
      <c r="A1084" s="202" t="s">
        <v>2604</v>
      </c>
      <c r="B1084" s="203" t="s">
        <v>2603</v>
      </c>
      <c r="C1084" s="119"/>
      <c r="D1084" s="119"/>
      <c r="E1084" s="119"/>
      <c r="F1084" s="119"/>
      <c r="G1084" s="119"/>
      <c r="H1084" s="119"/>
      <c r="I1084" s="119"/>
      <c r="J1084" s="119"/>
      <c r="K1084" s="119"/>
      <c r="L1084" s="119"/>
      <c r="M1084" s="119"/>
      <c r="N1084" s="119"/>
      <c r="O1084" s="133">
        <f t="shared" si="377"/>
        <v>0</v>
      </c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1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  <c r="BD1084" s="191"/>
      <c r="BE1084" s="191"/>
      <c r="BF1084" s="191"/>
      <c r="BG1084" s="191"/>
      <c r="BH1084" s="191"/>
      <c r="BI1084" s="191"/>
      <c r="BJ1084" s="191"/>
      <c r="BK1084" s="191"/>
      <c r="BL1084" s="191"/>
      <c r="BM1084" s="191"/>
      <c r="BN1084" s="191"/>
      <c r="BO1084" s="191"/>
      <c r="BP1084" s="191"/>
      <c r="BQ1084" s="191"/>
      <c r="BR1084" s="191"/>
      <c r="BS1084" s="191"/>
      <c r="BT1084" s="191"/>
      <c r="BU1084" s="191"/>
      <c r="BV1084" s="191"/>
    </row>
    <row r="1085" spans="1:74" s="192" customFormat="1" ht="12.75" customHeight="1" x14ac:dyDescent="0.2">
      <c r="A1085" s="126" t="s">
        <v>2605</v>
      </c>
      <c r="B1085" s="132" t="s">
        <v>2606</v>
      </c>
      <c r="C1085" s="119">
        <v>0</v>
      </c>
      <c r="D1085" s="119">
        <v>0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33">
        <f t="shared" si="377"/>
        <v>0</v>
      </c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  <c r="BD1085" s="191"/>
      <c r="BE1085" s="191"/>
      <c r="BF1085" s="191"/>
      <c r="BG1085" s="191"/>
      <c r="BH1085" s="191"/>
      <c r="BI1085" s="191"/>
      <c r="BJ1085" s="191"/>
      <c r="BK1085" s="191"/>
      <c r="BL1085" s="191"/>
      <c r="BM1085" s="191"/>
      <c r="BN1085" s="191"/>
      <c r="BO1085" s="191"/>
      <c r="BP1085" s="191"/>
      <c r="BQ1085" s="191"/>
      <c r="BR1085" s="191"/>
      <c r="BS1085" s="191"/>
      <c r="BT1085" s="191"/>
      <c r="BU1085" s="191"/>
      <c r="BV1085" s="191"/>
    </row>
    <row r="1086" spans="1:74" s="192" customFormat="1" ht="12.75" customHeight="1" x14ac:dyDescent="0.2">
      <c r="A1086" s="202" t="s">
        <v>2607</v>
      </c>
      <c r="B1086" s="203" t="s">
        <v>2606</v>
      </c>
      <c r="C1086" s="119"/>
      <c r="D1086" s="119"/>
      <c r="E1086" s="119"/>
      <c r="F1086" s="119"/>
      <c r="G1086" s="119"/>
      <c r="H1086" s="119"/>
      <c r="I1086" s="119"/>
      <c r="J1086" s="119"/>
      <c r="K1086" s="119"/>
      <c r="L1086" s="119"/>
      <c r="M1086" s="119"/>
      <c r="N1086" s="119"/>
      <c r="O1086" s="133">
        <f t="shared" si="377"/>
        <v>0</v>
      </c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  <c r="BD1086" s="191"/>
      <c r="BE1086" s="191"/>
      <c r="BF1086" s="191"/>
      <c r="BG1086" s="191"/>
      <c r="BH1086" s="191"/>
      <c r="BI1086" s="191"/>
      <c r="BJ1086" s="191"/>
      <c r="BK1086" s="191"/>
      <c r="BL1086" s="191"/>
      <c r="BM1086" s="191"/>
      <c r="BN1086" s="191"/>
      <c r="BO1086" s="191"/>
      <c r="BP1086" s="191"/>
      <c r="BQ1086" s="191"/>
      <c r="BR1086" s="191"/>
      <c r="BS1086" s="191"/>
      <c r="BT1086" s="191"/>
      <c r="BU1086" s="191"/>
      <c r="BV1086" s="191"/>
    </row>
    <row r="1087" spans="1:74" s="192" customFormat="1" ht="12.75" customHeight="1" x14ac:dyDescent="0.2">
      <c r="A1087" s="126" t="s">
        <v>2608</v>
      </c>
      <c r="B1087" s="132" t="s">
        <v>2609</v>
      </c>
      <c r="C1087" s="119">
        <v>0</v>
      </c>
      <c r="D1087" s="119">
        <v>0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33">
        <f t="shared" si="377"/>
        <v>0</v>
      </c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1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  <c r="BD1087" s="191"/>
      <c r="BE1087" s="191"/>
      <c r="BF1087" s="191"/>
      <c r="BG1087" s="191"/>
      <c r="BH1087" s="191"/>
      <c r="BI1087" s="191"/>
      <c r="BJ1087" s="191"/>
      <c r="BK1087" s="191"/>
      <c r="BL1087" s="191"/>
      <c r="BM1087" s="191"/>
      <c r="BN1087" s="191"/>
      <c r="BO1087" s="191"/>
      <c r="BP1087" s="191"/>
      <c r="BQ1087" s="191"/>
      <c r="BR1087" s="191"/>
      <c r="BS1087" s="191"/>
      <c r="BT1087" s="191"/>
      <c r="BU1087" s="191"/>
      <c r="BV1087" s="191"/>
    </row>
    <row r="1088" spans="1:74" s="192" customFormat="1" ht="12.75" customHeight="1" x14ac:dyDescent="0.2">
      <c r="A1088" s="202" t="s">
        <v>2610</v>
      </c>
      <c r="B1088" s="203" t="s">
        <v>2609</v>
      </c>
      <c r="C1088" s="119"/>
      <c r="D1088" s="119"/>
      <c r="E1088" s="119"/>
      <c r="F1088" s="119"/>
      <c r="G1088" s="119"/>
      <c r="H1088" s="119"/>
      <c r="I1088" s="119"/>
      <c r="J1088" s="119"/>
      <c r="K1088" s="119"/>
      <c r="L1088" s="119"/>
      <c r="M1088" s="119"/>
      <c r="N1088" s="119"/>
      <c r="O1088" s="133">
        <f t="shared" si="377"/>
        <v>0</v>
      </c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  <c r="BD1088" s="191"/>
      <c r="BE1088" s="191"/>
      <c r="BF1088" s="191"/>
      <c r="BG1088" s="191"/>
      <c r="BH1088" s="191"/>
      <c r="BI1088" s="191"/>
      <c r="BJ1088" s="191"/>
      <c r="BK1088" s="191"/>
      <c r="BL1088" s="191"/>
      <c r="BM1088" s="191"/>
      <c r="BN1088" s="191"/>
      <c r="BO1088" s="191"/>
      <c r="BP1088" s="191"/>
      <c r="BQ1088" s="191"/>
      <c r="BR1088" s="191"/>
      <c r="BS1088" s="191"/>
      <c r="BT1088" s="191"/>
      <c r="BU1088" s="191"/>
      <c r="BV1088" s="191"/>
    </row>
    <row r="1089" spans="1:74" s="192" customFormat="1" ht="12.75" customHeight="1" x14ac:dyDescent="0.2">
      <c r="A1089" s="126" t="s">
        <v>2611</v>
      </c>
      <c r="B1089" s="132" t="s">
        <v>2612</v>
      </c>
      <c r="C1089" s="119">
        <v>0</v>
      </c>
      <c r="D1089" s="119">
        <v>0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33">
        <f t="shared" si="377"/>
        <v>0</v>
      </c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  <c r="BD1089" s="191"/>
      <c r="BE1089" s="191"/>
      <c r="BF1089" s="191"/>
      <c r="BG1089" s="191"/>
      <c r="BH1089" s="191"/>
      <c r="BI1089" s="191"/>
      <c r="BJ1089" s="191"/>
      <c r="BK1089" s="191"/>
      <c r="BL1089" s="191"/>
      <c r="BM1089" s="191"/>
      <c r="BN1089" s="191"/>
      <c r="BO1089" s="191"/>
      <c r="BP1089" s="191"/>
      <c r="BQ1089" s="191"/>
      <c r="BR1089" s="191"/>
      <c r="BS1089" s="191"/>
      <c r="BT1089" s="191"/>
      <c r="BU1089" s="191"/>
      <c r="BV1089" s="191"/>
    </row>
    <row r="1090" spans="1:74" s="192" customFormat="1" ht="12.75" customHeight="1" x14ac:dyDescent="0.2">
      <c r="A1090" s="202" t="s">
        <v>2613</v>
      </c>
      <c r="B1090" s="203" t="s">
        <v>2612</v>
      </c>
      <c r="C1090" s="119"/>
      <c r="D1090" s="119"/>
      <c r="E1090" s="119"/>
      <c r="F1090" s="119"/>
      <c r="G1090" s="119"/>
      <c r="H1090" s="119"/>
      <c r="I1090" s="119"/>
      <c r="J1090" s="119"/>
      <c r="K1090" s="119"/>
      <c r="L1090" s="119"/>
      <c r="M1090" s="119"/>
      <c r="N1090" s="119"/>
      <c r="O1090" s="133">
        <f t="shared" si="377"/>
        <v>0</v>
      </c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1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  <c r="BD1090" s="191"/>
      <c r="BE1090" s="191"/>
      <c r="BF1090" s="191"/>
      <c r="BG1090" s="191"/>
      <c r="BH1090" s="191"/>
      <c r="BI1090" s="191"/>
      <c r="BJ1090" s="191"/>
      <c r="BK1090" s="191"/>
      <c r="BL1090" s="191"/>
      <c r="BM1090" s="191"/>
      <c r="BN1090" s="191"/>
      <c r="BO1090" s="191"/>
      <c r="BP1090" s="191"/>
      <c r="BQ1090" s="191"/>
      <c r="BR1090" s="191"/>
      <c r="BS1090" s="191"/>
      <c r="BT1090" s="191"/>
      <c r="BU1090" s="191"/>
      <c r="BV1090" s="191"/>
    </row>
    <row r="1091" spans="1:74" s="128" customFormat="1" x14ac:dyDescent="0.2">
      <c r="A1091" s="126" t="s">
        <v>1191</v>
      </c>
      <c r="B1091" s="132" t="s">
        <v>1193</v>
      </c>
      <c r="C1091" s="119">
        <f t="shared" ref="C1091:N1091" si="411">+C1092</f>
        <v>0</v>
      </c>
      <c r="D1091" s="119">
        <f t="shared" si="411"/>
        <v>0</v>
      </c>
      <c r="E1091" s="119">
        <f t="shared" si="411"/>
        <v>0</v>
      </c>
      <c r="F1091" s="119">
        <f t="shared" si="411"/>
        <v>0</v>
      </c>
      <c r="G1091" s="119">
        <f t="shared" si="411"/>
        <v>0</v>
      </c>
      <c r="H1091" s="119">
        <f t="shared" si="411"/>
        <v>0</v>
      </c>
      <c r="I1091" s="119">
        <f t="shared" si="411"/>
        <v>0</v>
      </c>
      <c r="J1091" s="119">
        <f t="shared" si="411"/>
        <v>0</v>
      </c>
      <c r="K1091" s="119">
        <f t="shared" si="411"/>
        <v>0</v>
      </c>
      <c r="L1091" s="119">
        <f t="shared" si="411"/>
        <v>0</v>
      </c>
      <c r="M1091" s="119">
        <f t="shared" si="411"/>
        <v>0</v>
      </c>
      <c r="N1091" s="119">
        <f t="shared" si="411"/>
        <v>0</v>
      </c>
      <c r="O1091" s="133">
        <f t="shared" si="377"/>
        <v>0</v>
      </c>
      <c r="P1091" s="127"/>
      <c r="Q1091" s="127"/>
      <c r="R1091" s="127"/>
      <c r="S1091" s="127"/>
      <c r="T1091" s="127"/>
      <c r="U1091" s="127"/>
      <c r="V1091" s="127"/>
      <c r="W1091" s="127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7"/>
      <c r="AW1091" s="127"/>
      <c r="AX1091" s="127"/>
      <c r="AY1091" s="127"/>
      <c r="AZ1091" s="127"/>
      <c r="BA1091" s="127"/>
      <c r="BB1091" s="127"/>
      <c r="BC1091" s="127"/>
      <c r="BD1091" s="127"/>
      <c r="BE1091" s="127"/>
      <c r="BF1091" s="127"/>
      <c r="BG1091" s="127"/>
      <c r="BH1091" s="127"/>
      <c r="BI1091" s="127"/>
      <c r="BJ1091" s="127"/>
      <c r="BK1091" s="127"/>
      <c r="BL1091" s="127"/>
      <c r="BM1091" s="127"/>
      <c r="BN1091" s="127"/>
      <c r="BO1091" s="127"/>
      <c r="BP1091" s="127"/>
      <c r="BQ1091" s="127"/>
      <c r="BR1091" s="127"/>
      <c r="BS1091" s="127"/>
      <c r="BT1091" s="127"/>
      <c r="BU1091" s="127"/>
      <c r="BV1091" s="127"/>
    </row>
    <row r="1092" spans="1:74" s="192" customFormat="1" ht="25.5" x14ac:dyDescent="0.2">
      <c r="A1092" s="208" t="s">
        <v>1192</v>
      </c>
      <c r="B1092" s="209" t="s">
        <v>1194</v>
      </c>
      <c r="C1092" s="120"/>
      <c r="D1092" s="120"/>
      <c r="E1092" s="120"/>
      <c r="F1092" s="120"/>
      <c r="G1092" s="120"/>
      <c r="H1092" s="120"/>
      <c r="I1092" s="120"/>
      <c r="J1092" s="120"/>
      <c r="K1092" s="120"/>
      <c r="L1092" s="120"/>
      <c r="M1092" s="120"/>
      <c r="N1092" s="120"/>
      <c r="O1092" s="133">
        <f t="shared" si="377"/>
        <v>0</v>
      </c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  <c r="BD1092" s="191"/>
      <c r="BE1092" s="191"/>
      <c r="BF1092" s="191"/>
      <c r="BG1092" s="191"/>
      <c r="BH1092" s="191"/>
      <c r="BI1092" s="191"/>
      <c r="BJ1092" s="191"/>
      <c r="BK1092" s="191"/>
      <c r="BL1092" s="191"/>
      <c r="BM1092" s="191"/>
      <c r="BN1092" s="191"/>
      <c r="BO1092" s="191"/>
      <c r="BP1092" s="191"/>
      <c r="BQ1092" s="191"/>
      <c r="BR1092" s="191"/>
      <c r="BS1092" s="191"/>
      <c r="BT1092" s="191"/>
      <c r="BU1092" s="191"/>
      <c r="BV1092" s="191"/>
    </row>
    <row r="1093" spans="1:74" s="192" customFormat="1" x14ac:dyDescent="0.2">
      <c r="A1093" s="210" t="s">
        <v>1254</v>
      </c>
      <c r="B1093" s="205" t="s">
        <v>1255</v>
      </c>
      <c r="C1093" s="119">
        <f t="shared" ref="C1093:N1093" si="412">+C1094</f>
        <v>0</v>
      </c>
      <c r="D1093" s="119">
        <f t="shared" si="412"/>
        <v>0</v>
      </c>
      <c r="E1093" s="119">
        <f t="shared" si="412"/>
        <v>0</v>
      </c>
      <c r="F1093" s="119">
        <f t="shared" si="412"/>
        <v>0</v>
      </c>
      <c r="G1093" s="119">
        <f t="shared" si="412"/>
        <v>0</v>
      </c>
      <c r="H1093" s="119">
        <f t="shared" si="412"/>
        <v>0</v>
      </c>
      <c r="I1093" s="119">
        <f t="shared" si="412"/>
        <v>0</v>
      </c>
      <c r="J1093" s="119">
        <f t="shared" si="412"/>
        <v>0</v>
      </c>
      <c r="K1093" s="119">
        <f t="shared" si="412"/>
        <v>0</v>
      </c>
      <c r="L1093" s="119">
        <f t="shared" si="412"/>
        <v>0</v>
      </c>
      <c r="M1093" s="119">
        <f t="shared" si="412"/>
        <v>0</v>
      </c>
      <c r="N1093" s="119">
        <f t="shared" si="412"/>
        <v>0</v>
      </c>
      <c r="O1093" s="133">
        <f t="shared" si="377"/>
        <v>0</v>
      </c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  <c r="BD1093" s="191"/>
      <c r="BE1093" s="191"/>
      <c r="BF1093" s="191"/>
      <c r="BG1093" s="191"/>
      <c r="BH1093" s="191"/>
      <c r="BI1093" s="191"/>
      <c r="BJ1093" s="191"/>
      <c r="BK1093" s="191"/>
      <c r="BL1093" s="191"/>
      <c r="BM1093" s="191"/>
      <c r="BN1093" s="191"/>
      <c r="BO1093" s="191"/>
      <c r="BP1093" s="191"/>
      <c r="BQ1093" s="191"/>
      <c r="BR1093" s="191"/>
      <c r="BS1093" s="191"/>
      <c r="BT1093" s="191"/>
      <c r="BU1093" s="191"/>
      <c r="BV1093" s="191"/>
    </row>
    <row r="1094" spans="1:74" s="192" customFormat="1" x14ac:dyDescent="0.2">
      <c r="A1094" s="208" t="s">
        <v>1256</v>
      </c>
      <c r="B1094" s="209" t="s">
        <v>1257</v>
      </c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  <c r="M1094" s="120"/>
      <c r="N1094" s="120"/>
      <c r="O1094" s="133">
        <f t="shared" si="377"/>
        <v>0</v>
      </c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  <c r="BD1094" s="191"/>
      <c r="BE1094" s="191"/>
      <c r="BF1094" s="191"/>
      <c r="BG1094" s="191"/>
      <c r="BH1094" s="191"/>
      <c r="BI1094" s="191"/>
      <c r="BJ1094" s="191"/>
      <c r="BK1094" s="191"/>
      <c r="BL1094" s="191"/>
      <c r="BM1094" s="191"/>
      <c r="BN1094" s="191"/>
      <c r="BO1094" s="191"/>
      <c r="BP1094" s="191"/>
      <c r="BQ1094" s="191"/>
      <c r="BR1094" s="191"/>
      <c r="BS1094" s="191"/>
      <c r="BT1094" s="191"/>
      <c r="BU1094" s="191"/>
      <c r="BV1094" s="191"/>
    </row>
    <row r="1095" spans="1:74" s="192" customFormat="1" ht="25.5" x14ac:dyDescent="0.2">
      <c r="A1095" s="210" t="s">
        <v>1278</v>
      </c>
      <c r="B1095" s="205" t="s">
        <v>1279</v>
      </c>
      <c r="C1095" s="119">
        <f t="shared" ref="C1095:N1095" si="413">+C1096</f>
        <v>0</v>
      </c>
      <c r="D1095" s="119">
        <f t="shared" si="413"/>
        <v>0</v>
      </c>
      <c r="E1095" s="119">
        <f t="shared" si="413"/>
        <v>0</v>
      </c>
      <c r="F1095" s="119">
        <f t="shared" si="413"/>
        <v>0</v>
      </c>
      <c r="G1095" s="119">
        <f t="shared" si="413"/>
        <v>0</v>
      </c>
      <c r="H1095" s="119">
        <f t="shared" si="413"/>
        <v>0</v>
      </c>
      <c r="I1095" s="119">
        <f t="shared" si="413"/>
        <v>0</v>
      </c>
      <c r="J1095" s="119">
        <f t="shared" si="413"/>
        <v>0</v>
      </c>
      <c r="K1095" s="119">
        <f t="shared" si="413"/>
        <v>0</v>
      </c>
      <c r="L1095" s="119">
        <f t="shared" si="413"/>
        <v>0</v>
      </c>
      <c r="M1095" s="119">
        <f t="shared" si="413"/>
        <v>0</v>
      </c>
      <c r="N1095" s="119">
        <f t="shared" si="413"/>
        <v>0</v>
      </c>
      <c r="O1095" s="133">
        <f t="shared" si="377"/>
        <v>0</v>
      </c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  <c r="BD1095" s="191"/>
      <c r="BE1095" s="191"/>
      <c r="BF1095" s="191"/>
      <c r="BG1095" s="191"/>
      <c r="BH1095" s="191"/>
      <c r="BI1095" s="191"/>
      <c r="BJ1095" s="191"/>
      <c r="BK1095" s="191"/>
      <c r="BL1095" s="191"/>
      <c r="BM1095" s="191"/>
      <c r="BN1095" s="191"/>
      <c r="BO1095" s="191"/>
      <c r="BP1095" s="191"/>
      <c r="BQ1095" s="191"/>
      <c r="BR1095" s="191"/>
      <c r="BS1095" s="191"/>
      <c r="BT1095" s="191"/>
      <c r="BU1095" s="191"/>
      <c r="BV1095" s="191"/>
    </row>
    <row r="1096" spans="1:74" s="192" customFormat="1" x14ac:dyDescent="0.2">
      <c r="A1096" s="208" t="s">
        <v>1280</v>
      </c>
      <c r="B1096" s="209" t="s">
        <v>1281</v>
      </c>
      <c r="C1096" s="120"/>
      <c r="D1096" s="120"/>
      <c r="E1096" s="120"/>
      <c r="F1096" s="120"/>
      <c r="G1096" s="120"/>
      <c r="H1096" s="120"/>
      <c r="I1096" s="120"/>
      <c r="J1096" s="120"/>
      <c r="K1096" s="120"/>
      <c r="L1096" s="120"/>
      <c r="M1096" s="120"/>
      <c r="N1096" s="120"/>
      <c r="O1096" s="133">
        <f t="shared" si="377"/>
        <v>0</v>
      </c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  <c r="BD1096" s="191"/>
      <c r="BE1096" s="191"/>
      <c r="BF1096" s="191"/>
      <c r="BG1096" s="191"/>
      <c r="BH1096" s="191"/>
      <c r="BI1096" s="191"/>
      <c r="BJ1096" s="191"/>
      <c r="BK1096" s="191"/>
      <c r="BL1096" s="191"/>
      <c r="BM1096" s="191"/>
      <c r="BN1096" s="191"/>
      <c r="BO1096" s="191"/>
      <c r="BP1096" s="191"/>
      <c r="BQ1096" s="191"/>
      <c r="BR1096" s="191"/>
      <c r="BS1096" s="191"/>
      <c r="BT1096" s="191"/>
      <c r="BU1096" s="191"/>
      <c r="BV1096" s="191"/>
    </row>
    <row r="1097" spans="1:74" s="192" customFormat="1" x14ac:dyDescent="0.2">
      <c r="A1097" s="210" t="s">
        <v>1262</v>
      </c>
      <c r="B1097" s="205" t="s">
        <v>1263</v>
      </c>
      <c r="C1097" s="119">
        <f t="shared" ref="C1097:N1097" si="414">+C1098</f>
        <v>0</v>
      </c>
      <c r="D1097" s="119">
        <f t="shared" si="414"/>
        <v>0</v>
      </c>
      <c r="E1097" s="119">
        <f t="shared" si="414"/>
        <v>0</v>
      </c>
      <c r="F1097" s="119">
        <f t="shared" si="414"/>
        <v>0</v>
      </c>
      <c r="G1097" s="119">
        <f t="shared" si="414"/>
        <v>0</v>
      </c>
      <c r="H1097" s="119">
        <f t="shared" si="414"/>
        <v>0</v>
      </c>
      <c r="I1097" s="119">
        <f t="shared" si="414"/>
        <v>0</v>
      </c>
      <c r="J1097" s="119">
        <f t="shared" si="414"/>
        <v>0</v>
      </c>
      <c r="K1097" s="119">
        <f t="shared" si="414"/>
        <v>0</v>
      </c>
      <c r="L1097" s="119">
        <f t="shared" si="414"/>
        <v>0</v>
      </c>
      <c r="M1097" s="119">
        <f t="shared" si="414"/>
        <v>0</v>
      </c>
      <c r="N1097" s="119">
        <f t="shared" si="414"/>
        <v>0</v>
      </c>
      <c r="O1097" s="133">
        <f t="shared" si="377"/>
        <v>0</v>
      </c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  <c r="BD1097" s="191"/>
      <c r="BE1097" s="191"/>
      <c r="BF1097" s="191"/>
      <c r="BG1097" s="191"/>
      <c r="BH1097" s="191"/>
      <c r="BI1097" s="191"/>
      <c r="BJ1097" s="191"/>
      <c r="BK1097" s="191"/>
      <c r="BL1097" s="191"/>
      <c r="BM1097" s="191"/>
      <c r="BN1097" s="191"/>
      <c r="BO1097" s="191"/>
      <c r="BP1097" s="191"/>
      <c r="BQ1097" s="191"/>
      <c r="BR1097" s="191"/>
      <c r="BS1097" s="191"/>
      <c r="BT1097" s="191"/>
      <c r="BU1097" s="191"/>
      <c r="BV1097" s="191"/>
    </row>
    <row r="1098" spans="1:74" s="192" customFormat="1" x14ac:dyDescent="0.2">
      <c r="A1098" s="208" t="s">
        <v>1264</v>
      </c>
      <c r="B1098" s="209" t="s">
        <v>1265</v>
      </c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0"/>
      <c r="M1098" s="120"/>
      <c r="N1098" s="120"/>
      <c r="O1098" s="133">
        <f t="shared" si="377"/>
        <v>0</v>
      </c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1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  <c r="BD1098" s="191"/>
      <c r="BE1098" s="191"/>
      <c r="BF1098" s="191"/>
      <c r="BG1098" s="191"/>
      <c r="BH1098" s="191"/>
      <c r="BI1098" s="191"/>
      <c r="BJ1098" s="191"/>
      <c r="BK1098" s="191"/>
      <c r="BL1098" s="191"/>
      <c r="BM1098" s="191"/>
      <c r="BN1098" s="191"/>
      <c r="BO1098" s="191"/>
      <c r="BP1098" s="191"/>
      <c r="BQ1098" s="191"/>
      <c r="BR1098" s="191"/>
      <c r="BS1098" s="191"/>
      <c r="BT1098" s="191"/>
      <c r="BU1098" s="191"/>
      <c r="BV1098" s="191"/>
    </row>
    <row r="1099" spans="1:74" s="192" customFormat="1" x14ac:dyDescent="0.2">
      <c r="A1099" s="210" t="s">
        <v>1266</v>
      </c>
      <c r="B1099" s="205" t="s">
        <v>1267</v>
      </c>
      <c r="C1099" s="119">
        <f t="shared" ref="C1099:N1099" si="415">+C1100</f>
        <v>0</v>
      </c>
      <c r="D1099" s="119">
        <f t="shared" si="415"/>
        <v>0</v>
      </c>
      <c r="E1099" s="119">
        <f t="shared" si="415"/>
        <v>0</v>
      </c>
      <c r="F1099" s="119">
        <f t="shared" si="415"/>
        <v>0</v>
      </c>
      <c r="G1099" s="119">
        <f t="shared" si="415"/>
        <v>0</v>
      </c>
      <c r="H1099" s="119">
        <f t="shared" si="415"/>
        <v>0</v>
      </c>
      <c r="I1099" s="119">
        <f t="shared" si="415"/>
        <v>0</v>
      </c>
      <c r="J1099" s="119">
        <f t="shared" si="415"/>
        <v>0</v>
      </c>
      <c r="K1099" s="119">
        <f t="shared" si="415"/>
        <v>0</v>
      </c>
      <c r="L1099" s="119">
        <f t="shared" si="415"/>
        <v>0</v>
      </c>
      <c r="M1099" s="119">
        <f t="shared" si="415"/>
        <v>0</v>
      </c>
      <c r="N1099" s="119">
        <f t="shared" si="415"/>
        <v>0</v>
      </c>
      <c r="O1099" s="133">
        <f t="shared" si="377"/>
        <v>0</v>
      </c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  <c r="BD1099" s="191"/>
      <c r="BE1099" s="191"/>
      <c r="BF1099" s="191"/>
      <c r="BG1099" s="191"/>
      <c r="BH1099" s="191"/>
      <c r="BI1099" s="191"/>
      <c r="BJ1099" s="191"/>
      <c r="BK1099" s="191"/>
      <c r="BL1099" s="191"/>
      <c r="BM1099" s="191"/>
      <c r="BN1099" s="191"/>
      <c r="BO1099" s="191"/>
      <c r="BP1099" s="191"/>
      <c r="BQ1099" s="191"/>
      <c r="BR1099" s="191"/>
      <c r="BS1099" s="191"/>
      <c r="BT1099" s="191"/>
      <c r="BU1099" s="191"/>
      <c r="BV1099" s="191"/>
    </row>
    <row r="1100" spans="1:74" s="192" customFormat="1" ht="13.5" thickBot="1" x14ac:dyDescent="0.25">
      <c r="A1100" s="225" t="s">
        <v>1268</v>
      </c>
      <c r="B1100" s="226" t="s">
        <v>1269</v>
      </c>
      <c r="C1100" s="173"/>
      <c r="D1100" s="173"/>
      <c r="E1100" s="173"/>
      <c r="F1100" s="173"/>
      <c r="G1100" s="173"/>
      <c r="H1100" s="173"/>
      <c r="I1100" s="173"/>
      <c r="J1100" s="173"/>
      <c r="K1100" s="173"/>
      <c r="L1100" s="173"/>
      <c r="M1100" s="173"/>
      <c r="N1100" s="173"/>
      <c r="O1100" s="133">
        <f t="shared" si="377"/>
        <v>0</v>
      </c>
      <c r="P1100" s="191"/>
      <c r="Q1100" s="191"/>
      <c r="R1100" s="191"/>
      <c r="S1100" s="191"/>
      <c r="T1100" s="191"/>
      <c r="U1100" s="191"/>
      <c r="V1100" s="191"/>
      <c r="W1100" s="191"/>
      <c r="X1100" s="191"/>
      <c r="Y1100" s="191"/>
      <c r="Z1100" s="191"/>
      <c r="AA1100" s="191"/>
      <c r="AB1100" s="191"/>
      <c r="AC1100" s="191"/>
      <c r="AD1100" s="191"/>
      <c r="AE1100" s="191"/>
      <c r="AF1100" s="191"/>
      <c r="AG1100" s="191"/>
      <c r="AH1100" s="191"/>
      <c r="AI1100" s="191"/>
      <c r="AJ1100" s="191"/>
      <c r="AK1100" s="191"/>
      <c r="AL1100" s="191"/>
      <c r="AM1100" s="191"/>
      <c r="AN1100" s="191"/>
      <c r="AO1100" s="191"/>
      <c r="AP1100" s="191"/>
      <c r="AQ1100" s="191"/>
      <c r="AR1100" s="191"/>
      <c r="AS1100" s="191"/>
      <c r="AT1100" s="191"/>
      <c r="AU1100" s="191"/>
      <c r="AV1100" s="191"/>
      <c r="AW1100" s="191"/>
      <c r="AX1100" s="191"/>
      <c r="AY1100" s="191"/>
      <c r="AZ1100" s="191"/>
      <c r="BA1100" s="191"/>
      <c r="BB1100" s="191"/>
      <c r="BC1100" s="191"/>
      <c r="BD1100" s="191"/>
      <c r="BE1100" s="191"/>
      <c r="BF1100" s="191"/>
      <c r="BG1100" s="191"/>
      <c r="BH1100" s="191"/>
      <c r="BI1100" s="191"/>
      <c r="BJ1100" s="191"/>
      <c r="BK1100" s="191"/>
      <c r="BL1100" s="191"/>
      <c r="BM1100" s="191"/>
      <c r="BN1100" s="191"/>
      <c r="BO1100" s="191"/>
      <c r="BP1100" s="191"/>
      <c r="BQ1100" s="191"/>
      <c r="BR1100" s="191"/>
      <c r="BS1100" s="191"/>
      <c r="BT1100" s="191"/>
      <c r="BU1100" s="191"/>
      <c r="BV1100" s="191"/>
    </row>
    <row r="1101" spans="1:74" s="223" customFormat="1" ht="16.5" thickBot="1" x14ac:dyDescent="0.25">
      <c r="A1101" s="468" t="s">
        <v>50</v>
      </c>
      <c r="B1101" s="469"/>
      <c r="C1101" s="121">
        <f t="shared" ref="C1101:O1101" si="416">+C11</f>
        <v>0</v>
      </c>
      <c r="D1101" s="121">
        <f t="shared" si="416"/>
        <v>184933317490.52005</v>
      </c>
      <c r="E1101" s="121">
        <f t="shared" si="416"/>
        <v>0</v>
      </c>
      <c r="F1101" s="121">
        <f t="shared" si="416"/>
        <v>196261588366.01001</v>
      </c>
      <c r="G1101" s="121">
        <f t="shared" si="416"/>
        <v>14357603104.09</v>
      </c>
      <c r="H1101" s="121">
        <f t="shared" si="416"/>
        <v>0</v>
      </c>
      <c r="I1101" s="121">
        <f t="shared" si="416"/>
        <v>4641171735.8899994</v>
      </c>
      <c r="J1101" s="121">
        <f t="shared" si="416"/>
        <v>12319148855.09</v>
      </c>
      <c r="K1101" s="121">
        <f t="shared" si="416"/>
        <v>0</v>
      </c>
      <c r="L1101" s="121">
        <f t="shared" si="416"/>
        <v>0</v>
      </c>
      <c r="M1101" s="121">
        <f t="shared" si="416"/>
        <v>0</v>
      </c>
      <c r="N1101" s="121">
        <f t="shared" si="416"/>
        <v>0</v>
      </c>
      <c r="O1101" s="224">
        <f t="shared" si="416"/>
        <v>412512829551.6001</v>
      </c>
      <c r="P1101" s="222"/>
      <c r="Q1101" s="222"/>
      <c r="R1101" s="222"/>
      <c r="S1101" s="222"/>
      <c r="T1101" s="222"/>
      <c r="U1101" s="222"/>
      <c r="V1101" s="222"/>
      <c r="W1101" s="222"/>
      <c r="X1101" s="222"/>
      <c r="Y1101" s="222"/>
      <c r="Z1101" s="222"/>
      <c r="AA1101" s="222"/>
      <c r="AB1101" s="222"/>
      <c r="AC1101" s="222"/>
      <c r="AD1101" s="222"/>
      <c r="AE1101" s="222"/>
      <c r="AF1101" s="222"/>
      <c r="AG1101" s="222"/>
      <c r="AH1101" s="222"/>
      <c r="AI1101" s="222"/>
      <c r="AJ1101" s="222"/>
      <c r="AK1101" s="222"/>
      <c r="AL1101" s="222"/>
      <c r="AM1101" s="222"/>
      <c r="AN1101" s="222"/>
      <c r="AO1101" s="222"/>
      <c r="AP1101" s="222"/>
      <c r="AQ1101" s="222"/>
      <c r="AR1101" s="222"/>
      <c r="AS1101" s="222"/>
      <c r="AT1101" s="222"/>
      <c r="AU1101" s="222"/>
      <c r="AV1101" s="222"/>
      <c r="AW1101" s="222"/>
      <c r="AX1101" s="222"/>
      <c r="AY1101" s="222"/>
      <c r="AZ1101" s="222"/>
      <c r="BA1101" s="222"/>
      <c r="BB1101" s="222"/>
      <c r="BC1101" s="222"/>
      <c r="BD1101" s="222"/>
      <c r="BE1101" s="222"/>
      <c r="BF1101" s="222"/>
      <c r="BG1101" s="222"/>
      <c r="BH1101" s="222"/>
      <c r="BI1101" s="222"/>
      <c r="BJ1101" s="222"/>
      <c r="BK1101" s="222"/>
      <c r="BL1101" s="222"/>
      <c r="BM1101" s="222"/>
      <c r="BN1101" s="222"/>
      <c r="BO1101" s="222"/>
      <c r="BP1101" s="222"/>
      <c r="BQ1101" s="222"/>
      <c r="BR1101" s="222"/>
      <c r="BS1101" s="222"/>
      <c r="BT1101" s="222"/>
      <c r="BU1101" s="222"/>
      <c r="BV1101" s="222"/>
    </row>
    <row r="1102" spans="1:74" s="192" customFormat="1" x14ac:dyDescent="0.2">
      <c r="A1102" s="212"/>
      <c r="B1102" s="213"/>
      <c r="C1102" s="95"/>
      <c r="D1102" s="95"/>
      <c r="E1102" s="214"/>
      <c r="F1102" s="376"/>
      <c r="G1102" s="95"/>
      <c r="H1102" s="95"/>
      <c r="I1102" s="95"/>
      <c r="J1102" s="95"/>
      <c r="K1102" s="95"/>
      <c r="L1102" s="95"/>
      <c r="M1102" s="95"/>
      <c r="N1102" s="95"/>
      <c r="O1102" s="215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1"/>
      <c r="BN1102" s="191"/>
      <c r="BO1102" s="191"/>
      <c r="BP1102" s="191"/>
      <c r="BQ1102" s="191"/>
      <c r="BR1102" s="191"/>
      <c r="BS1102" s="191"/>
      <c r="BT1102" s="191"/>
      <c r="BU1102" s="191"/>
      <c r="BV1102" s="191"/>
    </row>
    <row r="1103" spans="1:74" s="192" customFormat="1" ht="15.75" x14ac:dyDescent="0.2">
      <c r="A1103" s="212"/>
      <c r="B1103" s="476" t="s">
        <v>22</v>
      </c>
      <c r="C1103" s="476"/>
      <c r="D1103" s="94"/>
      <c r="E1103" s="216"/>
      <c r="F1103" s="94"/>
      <c r="G1103" s="94"/>
      <c r="H1103" s="94"/>
      <c r="I1103" s="94"/>
      <c r="J1103" s="94"/>
      <c r="K1103" s="94"/>
      <c r="L1103" s="94"/>
      <c r="M1103" s="94"/>
      <c r="N1103" s="94"/>
      <c r="O1103" s="215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1"/>
      <c r="BN1103" s="191"/>
      <c r="BO1103" s="191"/>
      <c r="BP1103" s="191"/>
      <c r="BQ1103" s="191"/>
      <c r="BR1103" s="191"/>
      <c r="BS1103" s="191"/>
      <c r="BT1103" s="191"/>
      <c r="BU1103" s="191"/>
      <c r="BV1103" s="191"/>
    </row>
    <row r="1104" spans="1:74" s="87" customFormat="1" ht="22.5" customHeight="1" x14ac:dyDescent="0.2">
      <c r="A1104" s="239" t="s">
        <v>90</v>
      </c>
      <c r="B1104" s="240" t="s">
        <v>185</v>
      </c>
      <c r="C1104" s="72">
        <f t="shared" ref="C1104:N1104" si="417">+C1105</f>
        <v>0</v>
      </c>
      <c r="D1104" s="72">
        <f t="shared" si="417"/>
        <v>57244832139.009995</v>
      </c>
      <c r="E1104" s="72">
        <f t="shared" si="417"/>
        <v>0</v>
      </c>
      <c r="F1104" s="72">
        <f t="shared" si="417"/>
        <v>43377650924.860008</v>
      </c>
      <c r="G1104" s="72">
        <f t="shared" si="417"/>
        <v>0</v>
      </c>
      <c r="H1104" s="72">
        <f t="shared" si="417"/>
        <v>0</v>
      </c>
      <c r="I1104" s="72">
        <f t="shared" si="417"/>
        <v>9866414600.9100018</v>
      </c>
      <c r="J1104" s="72">
        <f t="shared" si="417"/>
        <v>10675785046</v>
      </c>
      <c r="K1104" s="72">
        <f t="shared" si="417"/>
        <v>0</v>
      </c>
      <c r="L1104" s="72">
        <f t="shared" si="417"/>
        <v>0</v>
      </c>
      <c r="M1104" s="72">
        <f t="shared" si="417"/>
        <v>0</v>
      </c>
      <c r="N1104" s="72">
        <f t="shared" si="417"/>
        <v>0</v>
      </c>
      <c r="O1104" s="133">
        <f>SUM(C1104:N1104)</f>
        <v>121164682710.78</v>
      </c>
      <c r="P1104" s="86"/>
      <c r="Q1104" s="86"/>
      <c r="R1104" s="86"/>
      <c r="S1104" s="86"/>
      <c r="T1104" s="86"/>
      <c r="U1104" s="86"/>
      <c r="V1104" s="86"/>
      <c r="W1104" s="86"/>
      <c r="X1104" s="86"/>
      <c r="Y1104" s="86"/>
      <c r="Z1104" s="86"/>
      <c r="AA1104" s="86"/>
      <c r="AB1104" s="86"/>
      <c r="AC1104" s="86"/>
      <c r="AD1104" s="86"/>
      <c r="AE1104" s="86"/>
      <c r="AF1104" s="86"/>
      <c r="AG1104" s="86"/>
      <c r="AH1104" s="86"/>
      <c r="AI1104" s="86"/>
      <c r="AJ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  <c r="BQ1104" s="86"/>
      <c r="BR1104" s="86"/>
      <c r="BS1104" s="86"/>
      <c r="BT1104" s="86"/>
      <c r="BU1104" s="86"/>
      <c r="BV1104" s="86"/>
    </row>
    <row r="1105" spans="1:74" s="87" customFormat="1" ht="22.5" customHeight="1" x14ac:dyDescent="0.2">
      <c r="A1105" s="239" t="s">
        <v>186</v>
      </c>
      <c r="B1105" s="240" t="s">
        <v>187</v>
      </c>
      <c r="C1105" s="72">
        <f t="shared" ref="C1105:N1105" si="418">+C1106+C1264</f>
        <v>0</v>
      </c>
      <c r="D1105" s="72">
        <f t="shared" si="418"/>
        <v>57244832139.009995</v>
      </c>
      <c r="E1105" s="72">
        <f t="shared" si="418"/>
        <v>0</v>
      </c>
      <c r="F1105" s="72">
        <f t="shared" si="418"/>
        <v>43377650924.860008</v>
      </c>
      <c r="G1105" s="72">
        <f t="shared" si="418"/>
        <v>0</v>
      </c>
      <c r="H1105" s="72">
        <f t="shared" si="418"/>
        <v>0</v>
      </c>
      <c r="I1105" s="72">
        <f t="shared" si="418"/>
        <v>9866414600.9100018</v>
      </c>
      <c r="J1105" s="72">
        <f t="shared" si="418"/>
        <v>10675785046</v>
      </c>
      <c r="K1105" s="72">
        <f t="shared" si="418"/>
        <v>0</v>
      </c>
      <c r="L1105" s="72">
        <f t="shared" si="418"/>
        <v>0</v>
      </c>
      <c r="M1105" s="72">
        <f t="shared" si="418"/>
        <v>0</v>
      </c>
      <c r="N1105" s="72">
        <f t="shared" si="418"/>
        <v>0</v>
      </c>
      <c r="O1105" s="133">
        <f t="shared" ref="O1105:O1171" si="419">SUM(C1105:N1105)</f>
        <v>121164682710.78</v>
      </c>
      <c r="P1105" s="86"/>
      <c r="Q1105" s="86"/>
      <c r="R1105" s="86"/>
      <c r="S1105" s="86"/>
      <c r="T1105" s="86"/>
      <c r="U1105" s="86"/>
      <c r="V1105" s="86"/>
      <c r="W1105" s="86"/>
      <c r="X1105" s="86"/>
      <c r="Y1105" s="86"/>
      <c r="Z1105" s="86"/>
      <c r="AA1105" s="86"/>
      <c r="AB1105" s="86"/>
      <c r="AC1105" s="86"/>
      <c r="AD1105" s="86"/>
      <c r="AE1105" s="86"/>
      <c r="AF1105" s="86"/>
      <c r="AG1105" s="86"/>
      <c r="AH1105" s="86"/>
      <c r="AI1105" s="86"/>
      <c r="AJ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  <c r="BQ1105" s="86"/>
      <c r="BR1105" s="86"/>
      <c r="BS1105" s="86"/>
      <c r="BT1105" s="86"/>
      <c r="BU1105" s="86"/>
      <c r="BV1105" s="86"/>
    </row>
    <row r="1106" spans="1:74" s="87" customFormat="1" ht="22.5" customHeight="1" x14ac:dyDescent="0.2">
      <c r="A1106" s="239" t="s">
        <v>188</v>
      </c>
      <c r="B1106" s="240" t="s">
        <v>91</v>
      </c>
      <c r="C1106" s="73">
        <f t="shared" ref="C1106:N1106" si="420">+C1107+C1151</f>
        <v>0</v>
      </c>
      <c r="D1106" s="73">
        <f t="shared" si="420"/>
        <v>20259668655</v>
      </c>
      <c r="E1106" s="73">
        <f t="shared" si="420"/>
        <v>0</v>
      </c>
      <c r="F1106" s="73">
        <f t="shared" si="420"/>
        <v>6730116165.3500004</v>
      </c>
      <c r="G1106" s="73">
        <f t="shared" si="420"/>
        <v>0</v>
      </c>
      <c r="H1106" s="73">
        <f t="shared" si="420"/>
        <v>0</v>
      </c>
      <c r="I1106" s="73">
        <f t="shared" si="420"/>
        <v>1893910868</v>
      </c>
      <c r="J1106" s="73">
        <f t="shared" si="420"/>
        <v>10675785046</v>
      </c>
      <c r="K1106" s="73">
        <f t="shared" si="420"/>
        <v>0</v>
      </c>
      <c r="L1106" s="73">
        <f t="shared" si="420"/>
        <v>0</v>
      </c>
      <c r="M1106" s="73">
        <f t="shared" si="420"/>
        <v>0</v>
      </c>
      <c r="N1106" s="73">
        <f t="shared" si="420"/>
        <v>0</v>
      </c>
      <c r="O1106" s="133">
        <f t="shared" si="419"/>
        <v>39559480734.349998</v>
      </c>
      <c r="P1106" s="86"/>
      <c r="Q1106" s="86"/>
      <c r="R1106" s="86"/>
      <c r="S1106" s="86"/>
      <c r="T1106" s="86"/>
      <c r="U1106" s="86"/>
      <c r="V1106" s="86"/>
      <c r="W1106" s="86"/>
      <c r="X1106" s="86"/>
      <c r="Y1106" s="86"/>
      <c r="Z1106" s="86"/>
      <c r="AA1106" s="86"/>
      <c r="AB1106" s="86"/>
      <c r="AC1106" s="86"/>
      <c r="AD1106" s="86"/>
      <c r="AE1106" s="86"/>
      <c r="AF1106" s="86"/>
      <c r="AG1106" s="86"/>
      <c r="AH1106" s="86"/>
      <c r="AI1106" s="86"/>
      <c r="AJ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  <c r="BQ1106" s="86"/>
      <c r="BR1106" s="86"/>
      <c r="BS1106" s="86"/>
      <c r="BT1106" s="86"/>
      <c r="BU1106" s="86"/>
      <c r="BV1106" s="86"/>
    </row>
    <row r="1107" spans="1:74" s="87" customFormat="1" ht="22.5" customHeight="1" x14ac:dyDescent="0.2">
      <c r="A1107" s="239" t="s">
        <v>189</v>
      </c>
      <c r="B1107" s="240" t="s">
        <v>190</v>
      </c>
      <c r="C1107" s="73">
        <f t="shared" ref="C1107:N1107" si="421">+C1108+C1113+C1118+C1125+C1134+C1145</f>
        <v>0</v>
      </c>
      <c r="D1107" s="73">
        <f t="shared" si="421"/>
        <v>0</v>
      </c>
      <c r="E1107" s="73">
        <f t="shared" si="421"/>
        <v>0</v>
      </c>
      <c r="F1107" s="73">
        <f t="shared" si="421"/>
        <v>0</v>
      </c>
      <c r="G1107" s="73">
        <f t="shared" si="421"/>
        <v>0</v>
      </c>
      <c r="H1107" s="73">
        <f t="shared" si="421"/>
        <v>0</v>
      </c>
      <c r="I1107" s="73">
        <f t="shared" si="421"/>
        <v>0</v>
      </c>
      <c r="J1107" s="73">
        <f t="shared" si="421"/>
        <v>0</v>
      </c>
      <c r="K1107" s="73">
        <f t="shared" si="421"/>
        <v>0</v>
      </c>
      <c r="L1107" s="73">
        <f t="shared" si="421"/>
        <v>0</v>
      </c>
      <c r="M1107" s="73">
        <f t="shared" si="421"/>
        <v>0</v>
      </c>
      <c r="N1107" s="73">
        <f t="shared" si="421"/>
        <v>0</v>
      </c>
      <c r="O1107" s="133">
        <f t="shared" si="419"/>
        <v>0</v>
      </c>
      <c r="P1107" s="86"/>
      <c r="Q1107" s="86"/>
      <c r="R1107" s="86"/>
      <c r="S1107" s="86"/>
      <c r="T1107" s="86"/>
      <c r="U1107" s="86"/>
      <c r="V1107" s="86"/>
      <c r="W1107" s="86"/>
      <c r="X1107" s="86"/>
      <c r="Y1107" s="86"/>
      <c r="Z1107" s="86"/>
      <c r="AA1107" s="86"/>
      <c r="AB1107" s="86"/>
      <c r="AC1107" s="86"/>
      <c r="AD1107" s="86"/>
      <c r="AE1107" s="86"/>
      <c r="AF1107" s="86"/>
      <c r="AG1107" s="86"/>
      <c r="AH1107" s="86"/>
      <c r="AI1107" s="86"/>
      <c r="AJ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  <c r="BQ1107" s="86"/>
      <c r="BR1107" s="86"/>
      <c r="BS1107" s="86"/>
      <c r="BT1107" s="86"/>
      <c r="BU1107" s="86"/>
      <c r="BV1107" s="86"/>
    </row>
    <row r="1108" spans="1:74" s="87" customFormat="1" ht="22.5" customHeight="1" x14ac:dyDescent="0.2">
      <c r="A1108" s="239" t="s">
        <v>191</v>
      </c>
      <c r="B1108" s="240" t="s">
        <v>192</v>
      </c>
      <c r="C1108" s="73">
        <f t="shared" ref="C1108:N1108" si="422">SUM(C1109:C1111)</f>
        <v>0</v>
      </c>
      <c r="D1108" s="73">
        <f t="shared" si="422"/>
        <v>0</v>
      </c>
      <c r="E1108" s="73">
        <f t="shared" si="422"/>
        <v>0</v>
      </c>
      <c r="F1108" s="73">
        <f t="shared" si="422"/>
        <v>0</v>
      </c>
      <c r="G1108" s="73">
        <f t="shared" si="422"/>
        <v>0</v>
      </c>
      <c r="H1108" s="73">
        <f t="shared" si="422"/>
        <v>0</v>
      </c>
      <c r="I1108" s="73">
        <f t="shared" si="422"/>
        <v>0</v>
      </c>
      <c r="J1108" s="73">
        <f t="shared" si="422"/>
        <v>0</v>
      </c>
      <c r="K1108" s="73">
        <f t="shared" si="422"/>
        <v>0</v>
      </c>
      <c r="L1108" s="73">
        <f t="shared" si="422"/>
        <v>0</v>
      </c>
      <c r="M1108" s="73">
        <f t="shared" si="422"/>
        <v>0</v>
      </c>
      <c r="N1108" s="73">
        <f t="shared" si="422"/>
        <v>0</v>
      </c>
      <c r="O1108" s="133">
        <f t="shared" si="419"/>
        <v>0</v>
      </c>
      <c r="P1108" s="86"/>
      <c r="Q1108" s="86"/>
      <c r="R1108" s="86"/>
      <c r="S1108" s="86"/>
      <c r="T1108" s="86"/>
      <c r="U1108" s="86"/>
      <c r="V1108" s="86"/>
      <c r="W1108" s="86"/>
      <c r="X1108" s="86"/>
      <c r="Y1108" s="86"/>
      <c r="Z1108" s="86"/>
      <c r="AA1108" s="86"/>
      <c r="AB1108" s="86"/>
      <c r="AC1108" s="86"/>
      <c r="AD1108" s="86"/>
      <c r="AE1108" s="86"/>
      <c r="AF1108" s="86"/>
      <c r="AG1108" s="86"/>
      <c r="AH1108" s="86"/>
      <c r="AI1108" s="86"/>
      <c r="AJ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  <c r="BQ1108" s="86"/>
      <c r="BR1108" s="86"/>
      <c r="BS1108" s="86"/>
      <c r="BT1108" s="86"/>
      <c r="BU1108" s="86"/>
      <c r="BV1108" s="86"/>
    </row>
    <row r="1109" spans="1:74" s="87" customFormat="1" ht="22.5" customHeight="1" x14ac:dyDescent="0.2">
      <c r="A1109" s="241" t="s">
        <v>193</v>
      </c>
      <c r="B1109" s="242" t="s">
        <v>133</v>
      </c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133">
        <f t="shared" si="419"/>
        <v>0</v>
      </c>
      <c r="P1109" s="86"/>
      <c r="Q1109" s="86"/>
      <c r="R1109" s="86"/>
      <c r="S1109" s="86"/>
      <c r="T1109" s="86"/>
      <c r="U1109" s="86"/>
      <c r="V1109" s="86"/>
      <c r="W1109" s="86"/>
      <c r="X1109" s="86"/>
      <c r="Y1109" s="86"/>
      <c r="Z1109" s="86"/>
      <c r="AA1109" s="86"/>
      <c r="AB1109" s="86"/>
      <c r="AC1109" s="86"/>
      <c r="AD1109" s="86"/>
      <c r="AE1109" s="86"/>
      <c r="AF1109" s="86"/>
      <c r="AG1109" s="86"/>
      <c r="AH1109" s="86"/>
      <c r="AI1109" s="86"/>
      <c r="AJ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  <c r="BQ1109" s="86"/>
      <c r="BR1109" s="86"/>
      <c r="BS1109" s="86"/>
      <c r="BT1109" s="86"/>
      <c r="BU1109" s="86"/>
      <c r="BV1109" s="86"/>
    </row>
    <row r="1110" spans="1:74" s="87" customFormat="1" ht="22.5" customHeight="1" x14ac:dyDescent="0.2">
      <c r="A1110" s="241" t="s">
        <v>193</v>
      </c>
      <c r="B1110" s="242" t="s">
        <v>133</v>
      </c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133">
        <f t="shared" si="419"/>
        <v>0</v>
      </c>
      <c r="P1110" s="86"/>
      <c r="Q1110" s="86"/>
      <c r="R1110" s="86"/>
      <c r="S1110" s="86"/>
      <c r="T1110" s="86"/>
      <c r="U1110" s="86"/>
      <c r="V1110" s="86"/>
      <c r="W1110" s="86"/>
      <c r="X1110" s="86"/>
      <c r="Y1110" s="86"/>
      <c r="Z1110" s="86"/>
      <c r="AA1110" s="86"/>
      <c r="AB1110" s="86"/>
      <c r="AC1110" s="86"/>
      <c r="AD1110" s="86"/>
      <c r="AE1110" s="86"/>
      <c r="AF1110" s="86"/>
      <c r="AG1110" s="86"/>
      <c r="AH1110" s="86"/>
      <c r="AI1110" s="86"/>
      <c r="AJ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  <c r="BQ1110" s="86"/>
      <c r="BR1110" s="86"/>
      <c r="BS1110" s="86"/>
      <c r="BT1110" s="86"/>
      <c r="BU1110" s="86"/>
      <c r="BV1110" s="86"/>
    </row>
    <row r="1111" spans="1:74" s="87" customFormat="1" ht="22.5" customHeight="1" x14ac:dyDescent="0.2">
      <c r="A1111" s="239" t="s">
        <v>194</v>
      </c>
      <c r="B1111" s="240" t="s">
        <v>140</v>
      </c>
      <c r="C1111" s="73">
        <f t="shared" ref="C1111:N1111" si="423">+C1112</f>
        <v>0</v>
      </c>
      <c r="D1111" s="73">
        <f t="shared" si="423"/>
        <v>0</v>
      </c>
      <c r="E1111" s="73">
        <f t="shared" si="423"/>
        <v>0</v>
      </c>
      <c r="F1111" s="73">
        <f t="shared" si="423"/>
        <v>0</v>
      </c>
      <c r="G1111" s="73">
        <f t="shared" si="423"/>
        <v>0</v>
      </c>
      <c r="H1111" s="73">
        <f t="shared" si="423"/>
        <v>0</v>
      </c>
      <c r="I1111" s="73">
        <f t="shared" si="423"/>
        <v>0</v>
      </c>
      <c r="J1111" s="73">
        <f t="shared" si="423"/>
        <v>0</v>
      </c>
      <c r="K1111" s="73">
        <f t="shared" si="423"/>
        <v>0</v>
      </c>
      <c r="L1111" s="73">
        <f t="shared" si="423"/>
        <v>0</v>
      </c>
      <c r="M1111" s="73">
        <f t="shared" si="423"/>
        <v>0</v>
      </c>
      <c r="N1111" s="73">
        <f t="shared" si="423"/>
        <v>0</v>
      </c>
      <c r="O1111" s="133">
        <f t="shared" si="419"/>
        <v>0</v>
      </c>
      <c r="P1111" s="86"/>
      <c r="Q1111" s="86"/>
      <c r="R1111" s="86"/>
      <c r="S1111" s="86"/>
      <c r="T1111" s="86"/>
      <c r="U1111" s="86"/>
      <c r="V1111" s="86"/>
      <c r="W1111" s="86"/>
      <c r="X1111" s="86"/>
      <c r="Y1111" s="86"/>
      <c r="Z1111" s="86"/>
      <c r="AA1111" s="86"/>
      <c r="AB1111" s="86"/>
      <c r="AC1111" s="86"/>
      <c r="AD1111" s="86"/>
      <c r="AE1111" s="86"/>
      <c r="AF1111" s="86"/>
      <c r="AG1111" s="86"/>
      <c r="AH1111" s="86"/>
      <c r="AI1111" s="86"/>
      <c r="AJ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  <c r="BQ1111" s="86"/>
      <c r="BR1111" s="86"/>
      <c r="BS1111" s="86"/>
      <c r="BT1111" s="86"/>
      <c r="BU1111" s="86"/>
      <c r="BV1111" s="86"/>
    </row>
    <row r="1112" spans="1:74" s="87" customFormat="1" ht="22.5" customHeight="1" x14ac:dyDescent="0.2">
      <c r="A1112" s="241" t="s">
        <v>195</v>
      </c>
      <c r="B1112" s="242" t="s">
        <v>134</v>
      </c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133">
        <f t="shared" si="419"/>
        <v>0</v>
      </c>
      <c r="P1112" s="86"/>
      <c r="Q1112" s="86"/>
      <c r="R1112" s="86"/>
      <c r="S1112" s="86"/>
      <c r="T1112" s="86"/>
      <c r="U1112" s="86"/>
      <c r="V1112" s="86"/>
      <c r="W1112" s="86"/>
      <c r="X1112" s="86"/>
      <c r="Y1112" s="86"/>
      <c r="Z1112" s="86"/>
      <c r="AA1112" s="86"/>
      <c r="AB1112" s="86"/>
      <c r="AC1112" s="86"/>
      <c r="AD1112" s="86"/>
      <c r="AE1112" s="86"/>
      <c r="AF1112" s="86"/>
      <c r="AG1112" s="86"/>
      <c r="AH1112" s="86"/>
      <c r="AI1112" s="86"/>
      <c r="AJ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  <c r="BQ1112" s="86"/>
      <c r="BR1112" s="86"/>
      <c r="BS1112" s="86"/>
      <c r="BT1112" s="86"/>
      <c r="BU1112" s="86"/>
      <c r="BV1112" s="86"/>
    </row>
    <row r="1113" spans="1:74" s="87" customFormat="1" ht="22.5" customHeight="1" x14ac:dyDescent="0.2">
      <c r="A1113" s="239" t="s">
        <v>196</v>
      </c>
      <c r="B1113" s="240" t="s">
        <v>135</v>
      </c>
      <c r="C1113" s="73">
        <f t="shared" ref="C1113:N1113" si="424">SUM(C1114:C1116)</f>
        <v>0</v>
      </c>
      <c r="D1113" s="73">
        <f t="shared" si="424"/>
        <v>0</v>
      </c>
      <c r="E1113" s="73">
        <f t="shared" si="424"/>
        <v>0</v>
      </c>
      <c r="F1113" s="73">
        <f t="shared" si="424"/>
        <v>0</v>
      </c>
      <c r="G1113" s="73">
        <f t="shared" si="424"/>
        <v>0</v>
      </c>
      <c r="H1113" s="73">
        <f t="shared" si="424"/>
        <v>0</v>
      </c>
      <c r="I1113" s="73">
        <f t="shared" si="424"/>
        <v>0</v>
      </c>
      <c r="J1113" s="73">
        <f t="shared" si="424"/>
        <v>0</v>
      </c>
      <c r="K1113" s="73">
        <f t="shared" si="424"/>
        <v>0</v>
      </c>
      <c r="L1113" s="73">
        <f t="shared" si="424"/>
        <v>0</v>
      </c>
      <c r="M1113" s="73">
        <f t="shared" si="424"/>
        <v>0</v>
      </c>
      <c r="N1113" s="73">
        <f t="shared" si="424"/>
        <v>0</v>
      </c>
      <c r="O1113" s="133">
        <f t="shared" si="419"/>
        <v>0</v>
      </c>
      <c r="P1113" s="86"/>
      <c r="Q1113" s="86"/>
      <c r="R1113" s="86"/>
      <c r="S1113" s="86"/>
      <c r="T1113" s="86"/>
      <c r="U1113" s="86"/>
      <c r="V1113" s="86"/>
      <c r="W1113" s="86"/>
      <c r="X1113" s="86"/>
      <c r="Y1113" s="86"/>
      <c r="Z1113" s="86"/>
      <c r="AA1113" s="86"/>
      <c r="AB1113" s="86"/>
      <c r="AC1113" s="86"/>
      <c r="AD1113" s="86"/>
      <c r="AE1113" s="86"/>
      <c r="AF1113" s="86"/>
      <c r="AG1113" s="86"/>
      <c r="AH1113" s="86"/>
      <c r="AI1113" s="86"/>
      <c r="AJ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  <c r="BQ1113" s="86"/>
      <c r="BR1113" s="86"/>
      <c r="BS1113" s="86"/>
      <c r="BT1113" s="86"/>
      <c r="BU1113" s="86"/>
      <c r="BV1113" s="86"/>
    </row>
    <row r="1114" spans="1:74" s="87" customFormat="1" ht="22.5" customHeight="1" x14ac:dyDescent="0.2">
      <c r="A1114" s="241" t="s">
        <v>197</v>
      </c>
      <c r="B1114" s="242" t="s">
        <v>133</v>
      </c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133">
        <f t="shared" si="419"/>
        <v>0</v>
      </c>
      <c r="P1114" s="86"/>
      <c r="Q1114" s="86"/>
      <c r="R1114" s="86"/>
      <c r="S1114" s="86"/>
      <c r="T1114" s="86"/>
      <c r="U1114" s="86"/>
      <c r="V1114" s="86"/>
      <c r="W1114" s="86"/>
      <c r="X1114" s="86"/>
      <c r="Y1114" s="86"/>
      <c r="Z1114" s="86"/>
      <c r="AA1114" s="86"/>
      <c r="AB1114" s="86"/>
      <c r="AC1114" s="86"/>
      <c r="AD1114" s="86"/>
      <c r="AE1114" s="86"/>
      <c r="AF1114" s="86"/>
      <c r="AG1114" s="86"/>
      <c r="AH1114" s="86"/>
      <c r="AI1114" s="86"/>
      <c r="AJ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  <c r="BQ1114" s="86"/>
      <c r="BR1114" s="86"/>
      <c r="BS1114" s="86"/>
      <c r="BT1114" s="86"/>
      <c r="BU1114" s="86"/>
      <c r="BV1114" s="86"/>
    </row>
    <row r="1115" spans="1:74" s="87" customFormat="1" ht="22.5" customHeight="1" x14ac:dyDescent="0.2">
      <c r="A1115" s="241" t="s">
        <v>197</v>
      </c>
      <c r="B1115" s="242" t="s">
        <v>133</v>
      </c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133">
        <f t="shared" si="419"/>
        <v>0</v>
      </c>
      <c r="P1115" s="86"/>
      <c r="Q1115" s="86"/>
      <c r="R1115" s="86"/>
      <c r="S1115" s="86"/>
      <c r="T1115" s="86"/>
      <c r="U1115" s="86"/>
      <c r="V1115" s="86"/>
      <c r="W1115" s="86"/>
      <c r="X1115" s="86"/>
      <c r="Y1115" s="86"/>
      <c r="Z1115" s="86"/>
      <c r="AA1115" s="86"/>
      <c r="AB1115" s="86"/>
      <c r="AC1115" s="86"/>
      <c r="AD1115" s="86"/>
      <c r="AE1115" s="86"/>
      <c r="AF1115" s="86"/>
      <c r="AG1115" s="86"/>
      <c r="AH1115" s="86"/>
      <c r="AI1115" s="86"/>
      <c r="AJ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  <c r="BQ1115" s="86"/>
      <c r="BR1115" s="86"/>
      <c r="BS1115" s="86"/>
      <c r="BT1115" s="86"/>
      <c r="BU1115" s="86"/>
      <c r="BV1115" s="86"/>
    </row>
    <row r="1116" spans="1:74" s="87" customFormat="1" ht="22.5" customHeight="1" x14ac:dyDescent="0.2">
      <c r="A1116" s="239" t="s">
        <v>198</v>
      </c>
      <c r="B1116" s="240" t="s">
        <v>199</v>
      </c>
      <c r="C1116" s="73">
        <f t="shared" ref="C1116:N1116" si="425">+C1117</f>
        <v>0</v>
      </c>
      <c r="D1116" s="73">
        <f t="shared" si="425"/>
        <v>0</v>
      </c>
      <c r="E1116" s="73">
        <f t="shared" si="425"/>
        <v>0</v>
      </c>
      <c r="F1116" s="73">
        <f t="shared" si="425"/>
        <v>0</v>
      </c>
      <c r="G1116" s="73">
        <f t="shared" si="425"/>
        <v>0</v>
      </c>
      <c r="H1116" s="73">
        <f t="shared" si="425"/>
        <v>0</v>
      </c>
      <c r="I1116" s="73">
        <f t="shared" si="425"/>
        <v>0</v>
      </c>
      <c r="J1116" s="73">
        <f t="shared" si="425"/>
        <v>0</v>
      </c>
      <c r="K1116" s="73">
        <f t="shared" si="425"/>
        <v>0</v>
      </c>
      <c r="L1116" s="73">
        <f t="shared" si="425"/>
        <v>0</v>
      </c>
      <c r="M1116" s="73">
        <f t="shared" si="425"/>
        <v>0</v>
      </c>
      <c r="N1116" s="73">
        <f t="shared" si="425"/>
        <v>0</v>
      </c>
      <c r="O1116" s="133">
        <f t="shared" si="419"/>
        <v>0</v>
      </c>
      <c r="P1116" s="86"/>
      <c r="Q1116" s="86"/>
      <c r="R1116" s="86"/>
      <c r="S1116" s="86"/>
      <c r="T1116" s="86"/>
      <c r="U1116" s="86"/>
      <c r="V1116" s="86"/>
      <c r="W1116" s="86"/>
      <c r="X1116" s="86"/>
      <c r="Y1116" s="86"/>
      <c r="Z1116" s="86"/>
      <c r="AA1116" s="86"/>
      <c r="AB1116" s="86"/>
      <c r="AC1116" s="86"/>
      <c r="AD1116" s="86"/>
      <c r="AE1116" s="86"/>
      <c r="AF1116" s="86"/>
      <c r="AG1116" s="86"/>
      <c r="AH1116" s="86"/>
      <c r="AI1116" s="86"/>
      <c r="AJ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  <c r="BQ1116" s="86"/>
      <c r="BR1116" s="86"/>
      <c r="BS1116" s="86"/>
      <c r="BT1116" s="86"/>
      <c r="BU1116" s="86"/>
      <c r="BV1116" s="86"/>
    </row>
    <row r="1117" spans="1:74" s="87" customFormat="1" ht="22.5" customHeight="1" x14ac:dyDescent="0.2">
      <c r="A1117" s="241" t="s">
        <v>200</v>
      </c>
      <c r="B1117" s="242" t="s">
        <v>134</v>
      </c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133">
        <f t="shared" si="419"/>
        <v>0</v>
      </c>
      <c r="P1117" s="86"/>
      <c r="Q1117" s="86"/>
      <c r="R1117" s="86"/>
      <c r="S1117" s="86"/>
      <c r="T1117" s="86"/>
      <c r="U1117" s="86"/>
      <c r="V1117" s="86"/>
      <c r="W1117" s="86"/>
      <c r="X1117" s="86"/>
      <c r="Y1117" s="86"/>
      <c r="Z1117" s="86"/>
      <c r="AA1117" s="86"/>
      <c r="AB1117" s="86"/>
      <c r="AC1117" s="86"/>
      <c r="AD1117" s="86"/>
      <c r="AE1117" s="86"/>
      <c r="AF1117" s="86"/>
      <c r="AG1117" s="86"/>
      <c r="AH1117" s="86"/>
      <c r="AI1117" s="86"/>
      <c r="AJ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  <c r="BQ1117" s="86"/>
      <c r="BR1117" s="86"/>
      <c r="BS1117" s="86"/>
      <c r="BT1117" s="86"/>
      <c r="BU1117" s="86"/>
      <c r="BV1117" s="86"/>
    </row>
    <row r="1118" spans="1:74" s="87" customFormat="1" ht="22.5" customHeight="1" x14ac:dyDescent="0.2">
      <c r="A1118" s="239" t="s">
        <v>201</v>
      </c>
      <c r="B1118" s="240" t="s">
        <v>202</v>
      </c>
      <c r="C1118" s="73">
        <f t="shared" ref="C1118:N1119" si="426">+C1119</f>
        <v>0</v>
      </c>
      <c r="D1118" s="73">
        <f t="shared" si="426"/>
        <v>0</v>
      </c>
      <c r="E1118" s="73">
        <f t="shared" si="426"/>
        <v>0</v>
      </c>
      <c r="F1118" s="73">
        <f t="shared" si="426"/>
        <v>0</v>
      </c>
      <c r="G1118" s="73">
        <f t="shared" si="426"/>
        <v>0</v>
      </c>
      <c r="H1118" s="73">
        <f t="shared" si="426"/>
        <v>0</v>
      </c>
      <c r="I1118" s="73">
        <f t="shared" si="426"/>
        <v>0</v>
      </c>
      <c r="J1118" s="73">
        <f t="shared" si="426"/>
        <v>0</v>
      </c>
      <c r="K1118" s="73">
        <f t="shared" si="426"/>
        <v>0</v>
      </c>
      <c r="L1118" s="73">
        <f t="shared" si="426"/>
        <v>0</v>
      </c>
      <c r="M1118" s="73">
        <f t="shared" si="426"/>
        <v>0</v>
      </c>
      <c r="N1118" s="73">
        <f t="shared" si="426"/>
        <v>0</v>
      </c>
      <c r="O1118" s="133">
        <f t="shared" si="419"/>
        <v>0</v>
      </c>
      <c r="P1118" s="86"/>
      <c r="Q1118" s="86"/>
      <c r="R1118" s="86"/>
      <c r="S1118" s="86"/>
      <c r="T1118" s="86"/>
      <c r="U1118" s="86"/>
      <c r="V1118" s="86"/>
      <c r="W1118" s="86"/>
      <c r="X1118" s="86"/>
      <c r="Y1118" s="86"/>
      <c r="Z1118" s="86"/>
      <c r="AA1118" s="86"/>
      <c r="AB1118" s="86"/>
      <c r="AC1118" s="86"/>
      <c r="AD1118" s="86"/>
      <c r="AE1118" s="86"/>
      <c r="AF1118" s="86"/>
      <c r="AG1118" s="86"/>
      <c r="AH1118" s="86"/>
      <c r="AI1118" s="86"/>
      <c r="AJ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  <c r="BQ1118" s="86"/>
      <c r="BR1118" s="86"/>
      <c r="BS1118" s="86"/>
      <c r="BT1118" s="86"/>
      <c r="BU1118" s="86"/>
      <c r="BV1118" s="86"/>
    </row>
    <row r="1119" spans="1:74" s="87" customFormat="1" ht="22.5" customHeight="1" x14ac:dyDescent="0.2">
      <c r="A1119" s="239" t="s">
        <v>203</v>
      </c>
      <c r="B1119" s="240" t="s">
        <v>93</v>
      </c>
      <c r="C1119" s="73">
        <f t="shared" si="426"/>
        <v>0</v>
      </c>
      <c r="D1119" s="73">
        <f t="shared" si="426"/>
        <v>0</v>
      </c>
      <c r="E1119" s="73">
        <f t="shared" si="426"/>
        <v>0</v>
      </c>
      <c r="F1119" s="73">
        <f t="shared" si="426"/>
        <v>0</v>
      </c>
      <c r="G1119" s="73">
        <f t="shared" si="426"/>
        <v>0</v>
      </c>
      <c r="H1119" s="73">
        <f t="shared" si="426"/>
        <v>0</v>
      </c>
      <c r="I1119" s="73">
        <f t="shared" si="426"/>
        <v>0</v>
      </c>
      <c r="J1119" s="73">
        <f t="shared" si="426"/>
        <v>0</v>
      </c>
      <c r="K1119" s="73">
        <f t="shared" si="426"/>
        <v>0</v>
      </c>
      <c r="L1119" s="73">
        <f t="shared" si="426"/>
        <v>0</v>
      </c>
      <c r="M1119" s="73">
        <f t="shared" si="426"/>
        <v>0</v>
      </c>
      <c r="N1119" s="73">
        <f t="shared" si="426"/>
        <v>0</v>
      </c>
      <c r="O1119" s="133">
        <f t="shared" si="419"/>
        <v>0</v>
      </c>
      <c r="P1119" s="86"/>
      <c r="Q1119" s="86"/>
      <c r="R1119" s="86"/>
      <c r="S1119" s="86"/>
      <c r="T1119" s="86"/>
      <c r="U1119" s="86"/>
      <c r="V1119" s="86"/>
      <c r="W1119" s="86"/>
      <c r="X1119" s="86"/>
      <c r="Y1119" s="86"/>
      <c r="Z1119" s="86"/>
      <c r="AA1119" s="86"/>
      <c r="AB1119" s="86"/>
      <c r="AC1119" s="86"/>
      <c r="AD1119" s="86"/>
      <c r="AE1119" s="86"/>
      <c r="AF1119" s="86"/>
      <c r="AG1119" s="86"/>
      <c r="AH1119" s="86"/>
      <c r="AI1119" s="86"/>
      <c r="AJ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  <c r="BQ1119" s="86"/>
      <c r="BR1119" s="86"/>
      <c r="BS1119" s="86"/>
      <c r="BT1119" s="86"/>
      <c r="BU1119" s="86"/>
      <c r="BV1119" s="86"/>
    </row>
    <row r="1120" spans="1:74" s="87" customFormat="1" ht="22.5" customHeight="1" x14ac:dyDescent="0.2">
      <c r="A1120" s="239" t="s">
        <v>204</v>
      </c>
      <c r="B1120" s="240" t="s">
        <v>136</v>
      </c>
      <c r="C1120" s="73">
        <f t="shared" ref="C1120:N1120" si="427">+C1121+C1123</f>
        <v>0</v>
      </c>
      <c r="D1120" s="73">
        <f t="shared" si="427"/>
        <v>0</v>
      </c>
      <c r="E1120" s="73">
        <f t="shared" si="427"/>
        <v>0</v>
      </c>
      <c r="F1120" s="73">
        <f t="shared" si="427"/>
        <v>0</v>
      </c>
      <c r="G1120" s="73">
        <f t="shared" si="427"/>
        <v>0</v>
      </c>
      <c r="H1120" s="73">
        <f t="shared" si="427"/>
        <v>0</v>
      </c>
      <c r="I1120" s="73">
        <f t="shared" si="427"/>
        <v>0</v>
      </c>
      <c r="J1120" s="73">
        <f t="shared" si="427"/>
        <v>0</v>
      </c>
      <c r="K1120" s="73">
        <f t="shared" si="427"/>
        <v>0</v>
      </c>
      <c r="L1120" s="73">
        <f t="shared" si="427"/>
        <v>0</v>
      </c>
      <c r="M1120" s="73">
        <f t="shared" si="427"/>
        <v>0</v>
      </c>
      <c r="N1120" s="73">
        <f t="shared" si="427"/>
        <v>0</v>
      </c>
      <c r="O1120" s="133">
        <f t="shared" si="419"/>
        <v>0</v>
      </c>
      <c r="P1120" s="86"/>
      <c r="Q1120" s="86"/>
      <c r="R1120" s="86"/>
      <c r="S1120" s="86"/>
      <c r="T1120" s="86"/>
      <c r="U1120" s="86"/>
      <c r="V1120" s="86"/>
      <c r="W1120" s="86"/>
      <c r="X1120" s="86"/>
      <c r="Y1120" s="86"/>
      <c r="Z1120" s="86"/>
      <c r="AA1120" s="86"/>
      <c r="AB1120" s="86"/>
      <c r="AC1120" s="86"/>
      <c r="AD1120" s="86"/>
      <c r="AE1120" s="86"/>
      <c r="AF1120" s="86"/>
      <c r="AG1120" s="86"/>
      <c r="AH1120" s="86"/>
      <c r="AI1120" s="86"/>
      <c r="AJ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  <c r="BQ1120" s="86"/>
      <c r="BR1120" s="86"/>
      <c r="BS1120" s="86"/>
      <c r="BT1120" s="86"/>
      <c r="BU1120" s="86"/>
      <c r="BV1120" s="86"/>
    </row>
    <row r="1121" spans="1:74" s="87" customFormat="1" ht="22.5" customHeight="1" x14ac:dyDescent="0.2">
      <c r="A1121" s="239" t="s">
        <v>205</v>
      </c>
      <c r="B1121" s="240" t="s">
        <v>137</v>
      </c>
      <c r="C1121" s="73">
        <f t="shared" ref="C1121:N1121" si="428">+C1122</f>
        <v>0</v>
      </c>
      <c r="D1121" s="73">
        <f t="shared" si="428"/>
        <v>0</v>
      </c>
      <c r="E1121" s="73">
        <f t="shared" si="428"/>
        <v>0</v>
      </c>
      <c r="F1121" s="73">
        <f t="shared" si="428"/>
        <v>0</v>
      </c>
      <c r="G1121" s="73">
        <f t="shared" si="428"/>
        <v>0</v>
      </c>
      <c r="H1121" s="73">
        <f t="shared" si="428"/>
        <v>0</v>
      </c>
      <c r="I1121" s="73">
        <f t="shared" si="428"/>
        <v>0</v>
      </c>
      <c r="J1121" s="73">
        <f t="shared" si="428"/>
        <v>0</v>
      </c>
      <c r="K1121" s="73">
        <f t="shared" si="428"/>
        <v>0</v>
      </c>
      <c r="L1121" s="73">
        <f t="shared" si="428"/>
        <v>0</v>
      </c>
      <c r="M1121" s="73">
        <f t="shared" si="428"/>
        <v>0</v>
      </c>
      <c r="N1121" s="73">
        <f t="shared" si="428"/>
        <v>0</v>
      </c>
      <c r="O1121" s="133">
        <f t="shared" si="419"/>
        <v>0</v>
      </c>
      <c r="P1121" s="86"/>
      <c r="Q1121" s="86"/>
      <c r="R1121" s="86"/>
      <c r="S1121" s="86"/>
      <c r="T1121" s="86"/>
      <c r="U1121" s="86"/>
      <c r="V1121" s="86"/>
      <c r="W1121" s="86"/>
      <c r="X1121" s="86"/>
      <c r="Y1121" s="86"/>
      <c r="Z1121" s="86"/>
      <c r="AA1121" s="86"/>
      <c r="AB1121" s="86"/>
      <c r="AC1121" s="86"/>
      <c r="AD1121" s="86"/>
      <c r="AE1121" s="86"/>
      <c r="AF1121" s="86"/>
      <c r="AG1121" s="86"/>
      <c r="AH1121" s="86"/>
      <c r="AI1121" s="86"/>
      <c r="AJ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  <c r="BQ1121" s="86"/>
      <c r="BR1121" s="86"/>
      <c r="BS1121" s="86"/>
      <c r="BT1121" s="86"/>
      <c r="BU1121" s="86"/>
      <c r="BV1121" s="86"/>
    </row>
    <row r="1122" spans="1:74" s="87" customFormat="1" ht="22.5" customHeight="1" x14ac:dyDescent="0.2">
      <c r="A1122" s="241" t="s">
        <v>206</v>
      </c>
      <c r="B1122" s="242" t="s">
        <v>134</v>
      </c>
      <c r="C1122" s="74">
        <v>0</v>
      </c>
      <c r="D1122" s="74">
        <v>0</v>
      </c>
      <c r="E1122" s="74">
        <v>0</v>
      </c>
      <c r="F1122" s="74">
        <v>0</v>
      </c>
      <c r="G1122" s="74">
        <v>0</v>
      </c>
      <c r="H1122" s="74">
        <v>0</v>
      </c>
      <c r="I1122" s="74">
        <v>0</v>
      </c>
      <c r="J1122" s="74">
        <v>0</v>
      </c>
      <c r="K1122" s="74">
        <v>0</v>
      </c>
      <c r="L1122" s="74">
        <v>0</v>
      </c>
      <c r="M1122" s="74">
        <v>0</v>
      </c>
      <c r="N1122" s="74">
        <v>0</v>
      </c>
      <c r="O1122" s="133">
        <f t="shared" si="419"/>
        <v>0</v>
      </c>
      <c r="P1122" s="86"/>
      <c r="Q1122" s="86"/>
      <c r="R1122" s="86"/>
      <c r="S1122" s="86"/>
      <c r="T1122" s="86"/>
      <c r="U1122" s="86"/>
      <c r="V1122" s="86"/>
      <c r="W1122" s="86"/>
      <c r="X1122" s="86"/>
      <c r="Y1122" s="86"/>
      <c r="Z1122" s="86"/>
      <c r="AA1122" s="86"/>
      <c r="AB1122" s="86"/>
      <c r="AC1122" s="86"/>
      <c r="AD1122" s="86"/>
      <c r="AE1122" s="86"/>
      <c r="AF1122" s="86"/>
      <c r="AG1122" s="86"/>
      <c r="AH1122" s="86"/>
      <c r="AI1122" s="86"/>
      <c r="AJ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  <c r="BQ1122" s="86"/>
      <c r="BR1122" s="86"/>
      <c r="BS1122" s="86"/>
      <c r="BT1122" s="86"/>
      <c r="BU1122" s="86"/>
      <c r="BV1122" s="86"/>
    </row>
    <row r="1123" spans="1:74" s="87" customFormat="1" ht="22.5" customHeight="1" x14ac:dyDescent="0.2">
      <c r="A1123" s="239" t="s">
        <v>207</v>
      </c>
      <c r="B1123" s="240" t="s">
        <v>208</v>
      </c>
      <c r="C1123" s="73">
        <f t="shared" ref="C1123:N1123" si="429">+C1124</f>
        <v>0</v>
      </c>
      <c r="D1123" s="73">
        <f t="shared" si="429"/>
        <v>0</v>
      </c>
      <c r="E1123" s="73">
        <f t="shared" si="429"/>
        <v>0</v>
      </c>
      <c r="F1123" s="73">
        <f t="shared" si="429"/>
        <v>0</v>
      </c>
      <c r="G1123" s="73">
        <f t="shared" si="429"/>
        <v>0</v>
      </c>
      <c r="H1123" s="73">
        <f t="shared" si="429"/>
        <v>0</v>
      </c>
      <c r="I1123" s="73">
        <f t="shared" si="429"/>
        <v>0</v>
      </c>
      <c r="J1123" s="73">
        <f t="shared" si="429"/>
        <v>0</v>
      </c>
      <c r="K1123" s="73">
        <f t="shared" si="429"/>
        <v>0</v>
      </c>
      <c r="L1123" s="73">
        <f t="shared" si="429"/>
        <v>0</v>
      </c>
      <c r="M1123" s="73">
        <f t="shared" si="429"/>
        <v>0</v>
      </c>
      <c r="N1123" s="73">
        <f t="shared" si="429"/>
        <v>0</v>
      </c>
      <c r="O1123" s="133">
        <f t="shared" si="419"/>
        <v>0</v>
      </c>
      <c r="P1123" s="86"/>
      <c r="Q1123" s="86"/>
      <c r="R1123" s="86"/>
      <c r="S1123" s="86"/>
      <c r="T1123" s="86"/>
      <c r="U1123" s="86"/>
      <c r="V1123" s="86"/>
      <c r="W1123" s="86"/>
      <c r="X1123" s="86"/>
      <c r="Y1123" s="86"/>
      <c r="Z1123" s="86"/>
      <c r="AA1123" s="86"/>
      <c r="AB1123" s="86"/>
      <c r="AC1123" s="86"/>
      <c r="AD1123" s="86"/>
      <c r="AE1123" s="86"/>
      <c r="AF1123" s="86"/>
      <c r="AG1123" s="86"/>
      <c r="AH1123" s="86"/>
      <c r="AI1123" s="86"/>
      <c r="AJ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  <c r="BQ1123" s="86"/>
      <c r="BR1123" s="86"/>
      <c r="BS1123" s="86"/>
      <c r="BT1123" s="86"/>
      <c r="BU1123" s="86"/>
      <c r="BV1123" s="86"/>
    </row>
    <row r="1124" spans="1:74" s="87" customFormat="1" ht="22.5" customHeight="1" x14ac:dyDescent="0.2">
      <c r="A1124" s="241" t="s">
        <v>209</v>
      </c>
      <c r="B1124" s="242" t="s">
        <v>134</v>
      </c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133">
        <f t="shared" si="419"/>
        <v>0</v>
      </c>
      <c r="P1124" s="86"/>
      <c r="Q1124" s="86"/>
      <c r="R1124" s="86"/>
      <c r="S1124" s="86"/>
      <c r="T1124" s="86"/>
      <c r="U1124" s="86"/>
      <c r="V1124" s="86"/>
      <c r="W1124" s="86"/>
      <c r="X1124" s="86"/>
      <c r="Y1124" s="86"/>
      <c r="Z1124" s="86"/>
      <c r="AA1124" s="86"/>
      <c r="AB1124" s="86"/>
      <c r="AC1124" s="86"/>
      <c r="AD1124" s="86"/>
      <c r="AE1124" s="86"/>
      <c r="AF1124" s="86"/>
      <c r="AG1124" s="86"/>
      <c r="AH1124" s="86"/>
      <c r="AI1124" s="86"/>
      <c r="AJ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  <c r="BQ1124" s="86"/>
      <c r="BR1124" s="86"/>
      <c r="BS1124" s="86"/>
      <c r="BT1124" s="86"/>
      <c r="BU1124" s="86"/>
      <c r="BV1124" s="86"/>
    </row>
    <row r="1125" spans="1:74" s="87" customFormat="1" ht="22.5" customHeight="1" x14ac:dyDescent="0.2">
      <c r="A1125" s="239" t="s">
        <v>871</v>
      </c>
      <c r="B1125" s="240" t="s">
        <v>872</v>
      </c>
      <c r="C1125" s="73">
        <f>+C1126+C1131</f>
        <v>0</v>
      </c>
      <c r="D1125" s="73">
        <f t="shared" ref="D1125:N1125" si="430">+D1126+D1131</f>
        <v>0</v>
      </c>
      <c r="E1125" s="73">
        <f t="shared" si="430"/>
        <v>0</v>
      </c>
      <c r="F1125" s="73">
        <f t="shared" si="430"/>
        <v>0</v>
      </c>
      <c r="G1125" s="73">
        <f t="shared" si="430"/>
        <v>0</v>
      </c>
      <c r="H1125" s="73">
        <f t="shared" si="430"/>
        <v>0</v>
      </c>
      <c r="I1125" s="73">
        <f t="shared" si="430"/>
        <v>0</v>
      </c>
      <c r="J1125" s="73">
        <f t="shared" si="430"/>
        <v>0</v>
      </c>
      <c r="K1125" s="73">
        <f t="shared" si="430"/>
        <v>0</v>
      </c>
      <c r="L1125" s="73">
        <f t="shared" si="430"/>
        <v>0</v>
      </c>
      <c r="M1125" s="73">
        <f t="shared" si="430"/>
        <v>0</v>
      </c>
      <c r="N1125" s="73">
        <f t="shared" si="430"/>
        <v>0</v>
      </c>
      <c r="O1125" s="133">
        <f t="shared" si="419"/>
        <v>0</v>
      </c>
      <c r="P1125" s="86"/>
      <c r="Q1125" s="86"/>
      <c r="R1125" s="86"/>
      <c r="S1125" s="86"/>
      <c r="T1125" s="86"/>
      <c r="U1125" s="86"/>
      <c r="V1125" s="86"/>
      <c r="W1125" s="86"/>
      <c r="X1125" s="86"/>
      <c r="Y1125" s="86"/>
      <c r="Z1125" s="86"/>
      <c r="AA1125" s="86"/>
      <c r="AB1125" s="86"/>
      <c r="AC1125" s="86"/>
      <c r="AD1125" s="86"/>
      <c r="AE1125" s="86"/>
      <c r="AF1125" s="86"/>
      <c r="AG1125" s="86"/>
      <c r="AH1125" s="86"/>
      <c r="AI1125" s="86"/>
      <c r="AJ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  <c r="BQ1125" s="86"/>
      <c r="BR1125" s="86"/>
      <c r="BS1125" s="86"/>
      <c r="BT1125" s="86"/>
      <c r="BU1125" s="86"/>
      <c r="BV1125" s="86"/>
    </row>
    <row r="1126" spans="1:74" s="87" customFormat="1" ht="22.5" customHeight="1" x14ac:dyDescent="0.2">
      <c r="A1126" s="239" t="s">
        <v>210</v>
      </c>
      <c r="B1126" s="240" t="s">
        <v>873</v>
      </c>
      <c r="C1126" s="73">
        <f t="shared" ref="C1126:N1126" si="431">SUM(C1127:C1129)</f>
        <v>0</v>
      </c>
      <c r="D1126" s="73">
        <f t="shared" si="431"/>
        <v>0</v>
      </c>
      <c r="E1126" s="73">
        <f t="shared" si="431"/>
        <v>0</v>
      </c>
      <c r="F1126" s="73">
        <f t="shared" si="431"/>
        <v>0</v>
      </c>
      <c r="G1126" s="73">
        <f t="shared" si="431"/>
        <v>0</v>
      </c>
      <c r="H1126" s="73">
        <f t="shared" si="431"/>
        <v>0</v>
      </c>
      <c r="I1126" s="73">
        <f t="shared" si="431"/>
        <v>0</v>
      </c>
      <c r="J1126" s="73">
        <f t="shared" si="431"/>
        <v>0</v>
      </c>
      <c r="K1126" s="73">
        <f t="shared" si="431"/>
        <v>0</v>
      </c>
      <c r="L1126" s="73">
        <f t="shared" si="431"/>
        <v>0</v>
      </c>
      <c r="M1126" s="73">
        <f t="shared" si="431"/>
        <v>0</v>
      </c>
      <c r="N1126" s="73">
        <f t="shared" si="431"/>
        <v>0</v>
      </c>
      <c r="O1126" s="133">
        <f t="shared" si="419"/>
        <v>0</v>
      </c>
      <c r="P1126" s="86"/>
      <c r="Q1126" s="86"/>
      <c r="R1126" s="86"/>
      <c r="S1126" s="86"/>
      <c r="T1126" s="86"/>
      <c r="U1126" s="86"/>
      <c r="V1126" s="86"/>
      <c r="W1126" s="86"/>
      <c r="X1126" s="86"/>
      <c r="Y1126" s="86"/>
      <c r="Z1126" s="86"/>
      <c r="AA1126" s="86"/>
      <c r="AB1126" s="86"/>
      <c r="AC1126" s="86"/>
      <c r="AD1126" s="86"/>
      <c r="AE1126" s="86"/>
      <c r="AF1126" s="86"/>
      <c r="AG1126" s="86"/>
      <c r="AH1126" s="86"/>
      <c r="AI1126" s="86"/>
      <c r="AJ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  <c r="BQ1126" s="86"/>
      <c r="BR1126" s="86"/>
      <c r="BS1126" s="86"/>
      <c r="BT1126" s="86"/>
      <c r="BU1126" s="86"/>
      <c r="BV1126" s="86"/>
    </row>
    <row r="1127" spans="1:74" s="87" customFormat="1" ht="22.5" customHeight="1" x14ac:dyDescent="0.2">
      <c r="A1127" s="241" t="s">
        <v>211</v>
      </c>
      <c r="B1127" s="242" t="s">
        <v>133</v>
      </c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133">
        <f t="shared" si="419"/>
        <v>0</v>
      </c>
      <c r="P1127" s="86"/>
      <c r="Q1127" s="86"/>
      <c r="R1127" s="86"/>
      <c r="S1127" s="86"/>
      <c r="T1127" s="86"/>
      <c r="U1127" s="86"/>
      <c r="V1127" s="86"/>
      <c r="W1127" s="86"/>
      <c r="X1127" s="86"/>
      <c r="Y1127" s="86"/>
      <c r="Z1127" s="86"/>
      <c r="AA1127" s="86"/>
      <c r="AB1127" s="86"/>
      <c r="AC1127" s="86"/>
      <c r="AD1127" s="86"/>
      <c r="AE1127" s="86"/>
      <c r="AF1127" s="86"/>
      <c r="AG1127" s="86"/>
      <c r="AH1127" s="86"/>
      <c r="AI1127" s="86"/>
      <c r="AJ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  <c r="BQ1127" s="86"/>
      <c r="BR1127" s="86"/>
      <c r="BS1127" s="86"/>
      <c r="BT1127" s="86"/>
      <c r="BU1127" s="86"/>
      <c r="BV1127" s="86"/>
    </row>
    <row r="1128" spans="1:74" s="87" customFormat="1" ht="22.5" customHeight="1" x14ac:dyDescent="0.2">
      <c r="A1128" s="241" t="s">
        <v>212</v>
      </c>
      <c r="B1128" s="242" t="s">
        <v>138</v>
      </c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133">
        <f t="shared" si="419"/>
        <v>0</v>
      </c>
      <c r="P1128" s="86"/>
      <c r="Q1128" s="86"/>
      <c r="R1128" s="86"/>
      <c r="S1128" s="86"/>
      <c r="T1128" s="86"/>
      <c r="U1128" s="86"/>
      <c r="V1128" s="86"/>
      <c r="W1128" s="86"/>
      <c r="X1128" s="86"/>
      <c r="Y1128" s="86"/>
      <c r="Z1128" s="86"/>
      <c r="AA1128" s="86"/>
      <c r="AB1128" s="86"/>
      <c r="AC1128" s="86"/>
      <c r="AD1128" s="86"/>
      <c r="AE1128" s="86"/>
      <c r="AF1128" s="86"/>
      <c r="AG1128" s="86"/>
      <c r="AH1128" s="86"/>
      <c r="AI1128" s="86"/>
      <c r="AJ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  <c r="BQ1128" s="86"/>
      <c r="BR1128" s="86"/>
      <c r="BS1128" s="86"/>
      <c r="BT1128" s="86"/>
      <c r="BU1128" s="86"/>
      <c r="BV1128" s="86"/>
    </row>
    <row r="1129" spans="1:74" s="87" customFormat="1" ht="22.5" customHeight="1" x14ac:dyDescent="0.2">
      <c r="A1129" s="239" t="s">
        <v>213</v>
      </c>
      <c r="B1129" s="240" t="s">
        <v>101</v>
      </c>
      <c r="C1129" s="73">
        <f t="shared" ref="C1129:N1129" si="432">+C1130</f>
        <v>0</v>
      </c>
      <c r="D1129" s="73">
        <f t="shared" si="432"/>
        <v>0</v>
      </c>
      <c r="E1129" s="73">
        <f t="shared" si="432"/>
        <v>0</v>
      </c>
      <c r="F1129" s="73">
        <f t="shared" si="432"/>
        <v>0</v>
      </c>
      <c r="G1129" s="73">
        <f t="shared" si="432"/>
        <v>0</v>
      </c>
      <c r="H1129" s="73">
        <f t="shared" si="432"/>
        <v>0</v>
      </c>
      <c r="I1129" s="73">
        <f t="shared" si="432"/>
        <v>0</v>
      </c>
      <c r="J1129" s="73">
        <f t="shared" si="432"/>
        <v>0</v>
      </c>
      <c r="K1129" s="73">
        <f t="shared" si="432"/>
        <v>0</v>
      </c>
      <c r="L1129" s="73">
        <f t="shared" si="432"/>
        <v>0</v>
      </c>
      <c r="M1129" s="73">
        <f t="shared" si="432"/>
        <v>0</v>
      </c>
      <c r="N1129" s="73">
        <f t="shared" si="432"/>
        <v>0</v>
      </c>
      <c r="O1129" s="133">
        <f t="shared" si="419"/>
        <v>0</v>
      </c>
      <c r="P1129" s="86"/>
      <c r="Q1129" s="86"/>
      <c r="R1129" s="86"/>
      <c r="S1129" s="86"/>
      <c r="T1129" s="86"/>
      <c r="U1129" s="86"/>
      <c r="V1129" s="86"/>
      <c r="W1129" s="86"/>
      <c r="X1129" s="86"/>
      <c r="Y1129" s="86"/>
      <c r="Z1129" s="86"/>
      <c r="AA1129" s="86"/>
      <c r="AB1129" s="86"/>
      <c r="AC1129" s="86"/>
      <c r="AD1129" s="86"/>
      <c r="AE1129" s="86"/>
      <c r="AF1129" s="86"/>
      <c r="AG1129" s="86"/>
      <c r="AH1129" s="86"/>
      <c r="AI1129" s="86"/>
      <c r="AJ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  <c r="BQ1129" s="86"/>
      <c r="BR1129" s="86"/>
      <c r="BS1129" s="86"/>
      <c r="BT1129" s="86"/>
      <c r="BU1129" s="86"/>
      <c r="BV1129" s="86"/>
    </row>
    <row r="1130" spans="1:74" s="87" customFormat="1" ht="22.5" customHeight="1" x14ac:dyDescent="0.2">
      <c r="A1130" s="241" t="s">
        <v>214</v>
      </c>
      <c r="B1130" s="242" t="s">
        <v>134</v>
      </c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133">
        <f t="shared" si="419"/>
        <v>0</v>
      </c>
      <c r="P1130" s="86"/>
      <c r="Q1130" s="86"/>
      <c r="R1130" s="86"/>
      <c r="S1130" s="86"/>
      <c r="T1130" s="86"/>
      <c r="U1130" s="86"/>
      <c r="V1130" s="86"/>
      <c r="W1130" s="86"/>
      <c r="X1130" s="86"/>
      <c r="Y1130" s="86"/>
      <c r="Z1130" s="86"/>
      <c r="AA1130" s="86"/>
      <c r="AB1130" s="86"/>
      <c r="AC1130" s="86"/>
      <c r="AD1130" s="86"/>
      <c r="AE1130" s="86"/>
      <c r="AF1130" s="86"/>
      <c r="AG1130" s="86"/>
      <c r="AH1130" s="86"/>
      <c r="AI1130" s="86"/>
      <c r="AJ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  <c r="BQ1130" s="86"/>
      <c r="BR1130" s="86"/>
      <c r="BS1130" s="86"/>
      <c r="BT1130" s="86"/>
      <c r="BU1130" s="86"/>
      <c r="BV1130" s="86"/>
    </row>
    <row r="1131" spans="1:74" s="89" customFormat="1" ht="33.75" x14ac:dyDescent="0.2">
      <c r="A1131" s="239" t="s">
        <v>2534</v>
      </c>
      <c r="B1131" s="240" t="s">
        <v>2535</v>
      </c>
      <c r="C1131" s="73">
        <f>SUM(C1132:C1133)</f>
        <v>0</v>
      </c>
      <c r="D1131" s="73">
        <f t="shared" ref="D1131:N1131" si="433">SUM(D1132:D1133)</f>
        <v>0</v>
      </c>
      <c r="E1131" s="73">
        <f t="shared" si="433"/>
        <v>0</v>
      </c>
      <c r="F1131" s="73">
        <f t="shared" si="433"/>
        <v>0</v>
      </c>
      <c r="G1131" s="73">
        <f t="shared" si="433"/>
        <v>0</v>
      </c>
      <c r="H1131" s="73">
        <f t="shared" si="433"/>
        <v>0</v>
      </c>
      <c r="I1131" s="73">
        <f t="shared" si="433"/>
        <v>0</v>
      </c>
      <c r="J1131" s="73">
        <f t="shared" si="433"/>
        <v>0</v>
      </c>
      <c r="K1131" s="73">
        <f t="shared" si="433"/>
        <v>0</v>
      </c>
      <c r="L1131" s="73">
        <f t="shared" si="433"/>
        <v>0</v>
      </c>
      <c r="M1131" s="73">
        <f t="shared" si="433"/>
        <v>0</v>
      </c>
      <c r="N1131" s="73">
        <f t="shared" si="433"/>
        <v>0</v>
      </c>
      <c r="O1131" s="133">
        <f t="shared" si="419"/>
        <v>0</v>
      </c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</row>
    <row r="1132" spans="1:74" s="87" customFormat="1" ht="22.5" customHeight="1" x14ac:dyDescent="0.2">
      <c r="A1132" s="241" t="s">
        <v>2536</v>
      </c>
      <c r="B1132" s="242" t="s">
        <v>134</v>
      </c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133">
        <f t="shared" si="419"/>
        <v>0</v>
      </c>
      <c r="P1132" s="86"/>
      <c r="Q1132" s="86"/>
      <c r="R1132" s="86"/>
      <c r="S1132" s="86"/>
      <c r="T1132" s="86"/>
      <c r="U1132" s="86"/>
      <c r="V1132" s="86"/>
      <c r="W1132" s="86"/>
      <c r="X1132" s="86"/>
      <c r="Y1132" s="86"/>
      <c r="Z1132" s="86"/>
      <c r="AA1132" s="86"/>
      <c r="AB1132" s="86"/>
      <c r="AC1132" s="86"/>
      <c r="AD1132" s="86"/>
      <c r="AE1132" s="86"/>
      <c r="AF1132" s="86"/>
      <c r="AG1132" s="86"/>
      <c r="AH1132" s="86"/>
      <c r="AI1132" s="86"/>
      <c r="AJ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  <c r="BQ1132" s="86"/>
      <c r="BR1132" s="86"/>
      <c r="BS1132" s="86"/>
      <c r="BT1132" s="86"/>
      <c r="BU1132" s="86"/>
      <c r="BV1132" s="86"/>
    </row>
    <row r="1133" spans="1:74" s="87" customFormat="1" ht="22.5" customHeight="1" x14ac:dyDescent="0.2">
      <c r="A1133" s="241" t="s">
        <v>2537</v>
      </c>
      <c r="B1133" s="242" t="s">
        <v>133</v>
      </c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133">
        <f t="shared" si="419"/>
        <v>0</v>
      </c>
      <c r="P1133" s="86"/>
      <c r="Q1133" s="86"/>
      <c r="R1133" s="86"/>
      <c r="S1133" s="86"/>
      <c r="T1133" s="86"/>
      <c r="U1133" s="86"/>
      <c r="V1133" s="86"/>
      <c r="W1133" s="86"/>
      <c r="X1133" s="86"/>
      <c r="Y1133" s="86"/>
      <c r="Z1133" s="86"/>
      <c r="AA1133" s="86"/>
      <c r="AB1133" s="86"/>
      <c r="AC1133" s="86"/>
      <c r="AD1133" s="86"/>
      <c r="AE1133" s="86"/>
      <c r="AF1133" s="86"/>
      <c r="AG1133" s="86"/>
      <c r="AH1133" s="86"/>
      <c r="AI1133" s="86"/>
      <c r="AJ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  <c r="BQ1133" s="86"/>
      <c r="BR1133" s="86"/>
      <c r="BS1133" s="86"/>
      <c r="BT1133" s="86"/>
      <c r="BU1133" s="86"/>
      <c r="BV1133" s="86"/>
    </row>
    <row r="1134" spans="1:74" s="87" customFormat="1" ht="22.5" customHeight="1" x14ac:dyDescent="0.2">
      <c r="A1134" s="239" t="s">
        <v>219</v>
      </c>
      <c r="B1134" s="238" t="s">
        <v>139</v>
      </c>
      <c r="C1134" s="73">
        <f t="shared" ref="C1134:N1134" si="434">+C1135+C1140</f>
        <v>0</v>
      </c>
      <c r="D1134" s="73">
        <f t="shared" si="434"/>
        <v>0</v>
      </c>
      <c r="E1134" s="73">
        <f t="shared" si="434"/>
        <v>0</v>
      </c>
      <c r="F1134" s="73">
        <f t="shared" si="434"/>
        <v>0</v>
      </c>
      <c r="G1134" s="73">
        <f t="shared" si="434"/>
        <v>0</v>
      </c>
      <c r="H1134" s="73">
        <f t="shared" si="434"/>
        <v>0</v>
      </c>
      <c r="I1134" s="73">
        <f t="shared" si="434"/>
        <v>0</v>
      </c>
      <c r="J1134" s="73">
        <f t="shared" si="434"/>
        <v>0</v>
      </c>
      <c r="K1134" s="73">
        <f t="shared" si="434"/>
        <v>0</v>
      </c>
      <c r="L1134" s="73">
        <f t="shared" si="434"/>
        <v>0</v>
      </c>
      <c r="M1134" s="73">
        <f t="shared" si="434"/>
        <v>0</v>
      </c>
      <c r="N1134" s="73">
        <f t="shared" si="434"/>
        <v>0</v>
      </c>
      <c r="O1134" s="133">
        <f t="shared" si="419"/>
        <v>0</v>
      </c>
      <c r="P1134" s="86"/>
      <c r="Q1134" s="86"/>
      <c r="R1134" s="86"/>
      <c r="S1134" s="86"/>
      <c r="T1134" s="86"/>
      <c r="U1134" s="86"/>
      <c r="V1134" s="86"/>
      <c r="W1134" s="86"/>
      <c r="X1134" s="86"/>
      <c r="Y1134" s="86"/>
      <c r="Z1134" s="86"/>
      <c r="AA1134" s="86"/>
      <c r="AB1134" s="86"/>
      <c r="AC1134" s="86"/>
      <c r="AD1134" s="86"/>
      <c r="AE1134" s="86"/>
      <c r="AF1134" s="86"/>
      <c r="AG1134" s="86"/>
      <c r="AH1134" s="86"/>
      <c r="AI1134" s="86"/>
      <c r="AJ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  <c r="BQ1134" s="86"/>
      <c r="BR1134" s="86"/>
      <c r="BS1134" s="86"/>
      <c r="BT1134" s="86"/>
      <c r="BU1134" s="86"/>
      <c r="BV1134" s="86"/>
    </row>
    <row r="1135" spans="1:74" s="87" customFormat="1" ht="22.5" customHeight="1" x14ac:dyDescent="0.2">
      <c r="A1135" s="239" t="s">
        <v>220</v>
      </c>
      <c r="B1135" s="240" t="s">
        <v>221</v>
      </c>
      <c r="C1135" s="73">
        <f t="shared" ref="C1135:N1135" si="435">SUM(C1136:C1138)</f>
        <v>0</v>
      </c>
      <c r="D1135" s="73">
        <f t="shared" si="435"/>
        <v>0</v>
      </c>
      <c r="E1135" s="73">
        <f t="shared" si="435"/>
        <v>0</v>
      </c>
      <c r="F1135" s="73">
        <f t="shared" si="435"/>
        <v>0</v>
      </c>
      <c r="G1135" s="73">
        <f t="shared" si="435"/>
        <v>0</v>
      </c>
      <c r="H1135" s="73">
        <f t="shared" si="435"/>
        <v>0</v>
      </c>
      <c r="I1135" s="73">
        <f t="shared" si="435"/>
        <v>0</v>
      </c>
      <c r="J1135" s="73">
        <f t="shared" si="435"/>
        <v>0</v>
      </c>
      <c r="K1135" s="73">
        <f t="shared" si="435"/>
        <v>0</v>
      </c>
      <c r="L1135" s="73">
        <f t="shared" si="435"/>
        <v>0</v>
      </c>
      <c r="M1135" s="73">
        <f t="shared" si="435"/>
        <v>0</v>
      </c>
      <c r="N1135" s="73">
        <f t="shared" si="435"/>
        <v>0</v>
      </c>
      <c r="O1135" s="133">
        <f t="shared" si="419"/>
        <v>0</v>
      </c>
      <c r="P1135" s="86"/>
      <c r="Q1135" s="86"/>
      <c r="R1135" s="86"/>
      <c r="S1135" s="86"/>
      <c r="T1135" s="86"/>
      <c r="U1135" s="86"/>
      <c r="V1135" s="86"/>
      <c r="W1135" s="86"/>
      <c r="X1135" s="86"/>
      <c r="Y1135" s="86"/>
      <c r="Z1135" s="86"/>
      <c r="AA1135" s="86"/>
      <c r="AB1135" s="86"/>
      <c r="AC1135" s="86"/>
      <c r="AD1135" s="86"/>
      <c r="AE1135" s="86"/>
      <c r="AF1135" s="86"/>
      <c r="AG1135" s="86"/>
      <c r="AH1135" s="86"/>
      <c r="AI1135" s="86"/>
      <c r="AJ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  <c r="BQ1135" s="86"/>
      <c r="BR1135" s="86"/>
      <c r="BS1135" s="86"/>
      <c r="BT1135" s="86"/>
      <c r="BU1135" s="86"/>
      <c r="BV1135" s="86"/>
    </row>
    <row r="1136" spans="1:74" s="87" customFormat="1" ht="22.5" customHeight="1" x14ac:dyDescent="0.2">
      <c r="A1136" s="241" t="s">
        <v>222</v>
      </c>
      <c r="B1136" s="242" t="s">
        <v>133</v>
      </c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133">
        <f t="shared" si="419"/>
        <v>0</v>
      </c>
      <c r="P1136" s="86"/>
      <c r="Q1136" s="86"/>
      <c r="R1136" s="86"/>
      <c r="S1136" s="86"/>
      <c r="T1136" s="86"/>
      <c r="U1136" s="86"/>
      <c r="V1136" s="86"/>
      <c r="W1136" s="86"/>
      <c r="X1136" s="86"/>
      <c r="Y1136" s="86"/>
      <c r="Z1136" s="86"/>
      <c r="AA1136" s="86"/>
      <c r="AB1136" s="86"/>
      <c r="AC1136" s="86"/>
      <c r="AD1136" s="86"/>
      <c r="AE1136" s="86"/>
      <c r="AF1136" s="86"/>
      <c r="AG1136" s="86"/>
      <c r="AH1136" s="86"/>
      <c r="AI1136" s="86"/>
      <c r="AJ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  <c r="BQ1136" s="86"/>
      <c r="BR1136" s="86"/>
      <c r="BS1136" s="86"/>
      <c r="BT1136" s="86"/>
      <c r="BU1136" s="86"/>
      <c r="BV1136" s="86"/>
    </row>
    <row r="1137" spans="1:74" s="87" customFormat="1" ht="22.5" customHeight="1" x14ac:dyDescent="0.2">
      <c r="A1137" s="241" t="s">
        <v>223</v>
      </c>
      <c r="B1137" s="242" t="s">
        <v>138</v>
      </c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133">
        <f t="shared" si="419"/>
        <v>0</v>
      </c>
      <c r="P1137" s="86"/>
      <c r="Q1137" s="86"/>
      <c r="R1137" s="86"/>
      <c r="S1137" s="86"/>
      <c r="T1137" s="86"/>
      <c r="U1137" s="86"/>
      <c r="V1137" s="86"/>
      <c r="W1137" s="86"/>
      <c r="X1137" s="86"/>
      <c r="Y1137" s="86"/>
      <c r="Z1137" s="86"/>
      <c r="AA1137" s="86"/>
      <c r="AB1137" s="86"/>
      <c r="AC1137" s="86"/>
      <c r="AD1137" s="86"/>
      <c r="AE1137" s="86"/>
      <c r="AF1137" s="86"/>
      <c r="AG1137" s="86"/>
      <c r="AH1137" s="86"/>
      <c r="AI1137" s="86"/>
      <c r="AJ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  <c r="BQ1137" s="86"/>
      <c r="BR1137" s="86"/>
      <c r="BS1137" s="86"/>
      <c r="BT1137" s="86"/>
      <c r="BU1137" s="86"/>
      <c r="BV1137" s="86"/>
    </row>
    <row r="1138" spans="1:74" s="87" customFormat="1" ht="22.5" customHeight="1" x14ac:dyDescent="0.2">
      <c r="A1138" s="239" t="s">
        <v>224</v>
      </c>
      <c r="B1138" s="240" t="s">
        <v>140</v>
      </c>
      <c r="C1138" s="73">
        <f t="shared" ref="C1138:N1138" si="436">+C1139</f>
        <v>0</v>
      </c>
      <c r="D1138" s="73">
        <f t="shared" si="436"/>
        <v>0</v>
      </c>
      <c r="E1138" s="73">
        <f t="shared" si="436"/>
        <v>0</v>
      </c>
      <c r="F1138" s="73">
        <f t="shared" si="436"/>
        <v>0</v>
      </c>
      <c r="G1138" s="73">
        <f t="shared" si="436"/>
        <v>0</v>
      </c>
      <c r="H1138" s="73">
        <f t="shared" si="436"/>
        <v>0</v>
      </c>
      <c r="I1138" s="73">
        <f t="shared" si="436"/>
        <v>0</v>
      </c>
      <c r="J1138" s="73">
        <f t="shared" si="436"/>
        <v>0</v>
      </c>
      <c r="K1138" s="73">
        <f t="shared" si="436"/>
        <v>0</v>
      </c>
      <c r="L1138" s="73">
        <f t="shared" si="436"/>
        <v>0</v>
      </c>
      <c r="M1138" s="73">
        <f t="shared" si="436"/>
        <v>0</v>
      </c>
      <c r="N1138" s="73">
        <f t="shared" si="436"/>
        <v>0</v>
      </c>
      <c r="O1138" s="133">
        <f t="shared" si="419"/>
        <v>0</v>
      </c>
      <c r="P1138" s="86"/>
      <c r="Q1138" s="86"/>
      <c r="R1138" s="86"/>
      <c r="S1138" s="86"/>
      <c r="T1138" s="86"/>
      <c r="U1138" s="86"/>
      <c r="V1138" s="86"/>
      <c r="W1138" s="86"/>
      <c r="X1138" s="86"/>
      <c r="Y1138" s="86"/>
      <c r="Z1138" s="86"/>
      <c r="AA1138" s="86"/>
      <c r="AB1138" s="86"/>
      <c r="AC1138" s="86"/>
      <c r="AD1138" s="86"/>
      <c r="AE1138" s="86"/>
      <c r="AF1138" s="86"/>
      <c r="AG1138" s="86"/>
      <c r="AH1138" s="86"/>
      <c r="AI1138" s="86"/>
      <c r="AJ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  <c r="BQ1138" s="86"/>
      <c r="BR1138" s="86"/>
      <c r="BS1138" s="86"/>
      <c r="BT1138" s="86"/>
      <c r="BU1138" s="86"/>
      <c r="BV1138" s="86"/>
    </row>
    <row r="1139" spans="1:74" s="87" customFormat="1" ht="22.5" customHeight="1" x14ac:dyDescent="0.2">
      <c r="A1139" s="241" t="s">
        <v>1724</v>
      </c>
      <c r="B1139" s="242" t="s">
        <v>134</v>
      </c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133">
        <f t="shared" si="419"/>
        <v>0</v>
      </c>
      <c r="P1139" s="86"/>
      <c r="Q1139" s="86"/>
      <c r="R1139" s="86"/>
      <c r="S1139" s="86"/>
      <c r="T1139" s="86"/>
      <c r="U1139" s="86"/>
      <c r="V1139" s="86"/>
      <c r="W1139" s="86"/>
      <c r="X1139" s="86"/>
      <c r="Y1139" s="86"/>
      <c r="Z1139" s="86"/>
      <c r="AA1139" s="86"/>
      <c r="AB1139" s="86"/>
      <c r="AC1139" s="86"/>
      <c r="AD1139" s="86"/>
      <c r="AE1139" s="86"/>
      <c r="AF1139" s="86"/>
      <c r="AG1139" s="86"/>
      <c r="AH1139" s="86"/>
      <c r="AI1139" s="86"/>
      <c r="AJ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  <c r="BQ1139" s="86"/>
      <c r="BR1139" s="86"/>
      <c r="BS1139" s="86"/>
      <c r="BT1139" s="86"/>
      <c r="BU1139" s="86"/>
      <c r="BV1139" s="86"/>
    </row>
    <row r="1140" spans="1:74" s="87" customFormat="1" ht="22.5" customHeight="1" x14ac:dyDescent="0.2">
      <c r="A1140" s="239" t="s">
        <v>225</v>
      </c>
      <c r="B1140" s="240" t="s">
        <v>141</v>
      </c>
      <c r="C1140" s="73">
        <f t="shared" ref="C1140:N1140" si="437">SUM(C1141:C1143)</f>
        <v>0</v>
      </c>
      <c r="D1140" s="73">
        <f t="shared" si="437"/>
        <v>0</v>
      </c>
      <c r="E1140" s="73">
        <f t="shared" si="437"/>
        <v>0</v>
      </c>
      <c r="F1140" s="73">
        <f t="shared" si="437"/>
        <v>0</v>
      </c>
      <c r="G1140" s="73">
        <f t="shared" si="437"/>
        <v>0</v>
      </c>
      <c r="H1140" s="73">
        <f t="shared" si="437"/>
        <v>0</v>
      </c>
      <c r="I1140" s="73">
        <f t="shared" si="437"/>
        <v>0</v>
      </c>
      <c r="J1140" s="73">
        <f t="shared" si="437"/>
        <v>0</v>
      </c>
      <c r="K1140" s="73">
        <f t="shared" si="437"/>
        <v>0</v>
      </c>
      <c r="L1140" s="73">
        <f t="shared" si="437"/>
        <v>0</v>
      </c>
      <c r="M1140" s="73">
        <f t="shared" si="437"/>
        <v>0</v>
      </c>
      <c r="N1140" s="73">
        <f t="shared" si="437"/>
        <v>0</v>
      </c>
      <c r="O1140" s="133">
        <f t="shared" si="419"/>
        <v>0</v>
      </c>
      <c r="P1140" s="86"/>
      <c r="Q1140" s="86"/>
      <c r="R1140" s="86"/>
      <c r="S1140" s="86"/>
      <c r="T1140" s="86"/>
      <c r="U1140" s="86"/>
      <c r="V1140" s="86"/>
      <c r="W1140" s="86"/>
      <c r="X1140" s="86"/>
      <c r="Y1140" s="86"/>
      <c r="Z1140" s="86"/>
      <c r="AA1140" s="86"/>
      <c r="AB1140" s="86"/>
      <c r="AC1140" s="86"/>
      <c r="AD1140" s="86"/>
      <c r="AE1140" s="86"/>
      <c r="AF1140" s="86"/>
      <c r="AG1140" s="86"/>
      <c r="AH1140" s="86"/>
      <c r="AI1140" s="86"/>
      <c r="AJ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  <c r="BQ1140" s="86"/>
      <c r="BR1140" s="86"/>
      <c r="BS1140" s="86"/>
      <c r="BT1140" s="86"/>
      <c r="BU1140" s="86"/>
      <c r="BV1140" s="86"/>
    </row>
    <row r="1141" spans="1:74" s="87" customFormat="1" ht="22.5" customHeight="1" x14ac:dyDescent="0.2">
      <c r="A1141" s="241" t="s">
        <v>226</v>
      </c>
      <c r="B1141" s="242" t="s">
        <v>133</v>
      </c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133">
        <f t="shared" si="419"/>
        <v>0</v>
      </c>
      <c r="P1141" s="86"/>
      <c r="Q1141" s="86"/>
      <c r="R1141" s="86"/>
      <c r="S1141" s="86"/>
      <c r="T1141" s="86"/>
      <c r="U1141" s="86"/>
      <c r="V1141" s="86"/>
      <c r="W1141" s="86"/>
      <c r="X1141" s="86"/>
      <c r="Y1141" s="86"/>
      <c r="Z1141" s="86"/>
      <c r="AA1141" s="86"/>
      <c r="AB1141" s="86"/>
      <c r="AC1141" s="86"/>
      <c r="AD1141" s="86"/>
      <c r="AE1141" s="86"/>
      <c r="AF1141" s="86"/>
      <c r="AG1141" s="86"/>
      <c r="AH1141" s="86"/>
      <c r="AI1141" s="86"/>
      <c r="AJ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  <c r="BQ1141" s="86"/>
      <c r="BR1141" s="86"/>
      <c r="BS1141" s="86"/>
      <c r="BT1141" s="86"/>
      <c r="BU1141" s="86"/>
      <c r="BV1141" s="86"/>
    </row>
    <row r="1142" spans="1:74" s="87" customFormat="1" ht="22.5" customHeight="1" x14ac:dyDescent="0.2">
      <c r="A1142" s="241" t="s">
        <v>227</v>
      </c>
      <c r="B1142" s="242" t="s">
        <v>138</v>
      </c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133">
        <f t="shared" si="419"/>
        <v>0</v>
      </c>
      <c r="P1142" s="86"/>
      <c r="Q1142" s="86"/>
      <c r="R1142" s="86"/>
      <c r="S1142" s="86"/>
      <c r="T1142" s="86"/>
      <c r="U1142" s="86"/>
      <c r="V1142" s="86"/>
      <c r="W1142" s="86"/>
      <c r="X1142" s="86"/>
      <c r="Y1142" s="86"/>
      <c r="Z1142" s="86"/>
      <c r="AA1142" s="86"/>
      <c r="AB1142" s="86"/>
      <c r="AC1142" s="86"/>
      <c r="AD1142" s="86"/>
      <c r="AE1142" s="86"/>
      <c r="AF1142" s="86"/>
      <c r="AG1142" s="86"/>
      <c r="AH1142" s="86"/>
      <c r="AI1142" s="86"/>
      <c r="AJ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  <c r="BQ1142" s="86"/>
      <c r="BR1142" s="86"/>
      <c r="BS1142" s="86"/>
      <c r="BT1142" s="86"/>
      <c r="BU1142" s="86"/>
      <c r="BV1142" s="86"/>
    </row>
    <row r="1143" spans="1:74" s="87" customFormat="1" ht="22.5" customHeight="1" x14ac:dyDescent="0.2">
      <c r="A1143" s="239" t="s">
        <v>228</v>
      </c>
      <c r="B1143" s="240" t="s">
        <v>101</v>
      </c>
      <c r="C1143" s="73">
        <f t="shared" ref="C1143:N1143" si="438">+C1144</f>
        <v>0</v>
      </c>
      <c r="D1143" s="73">
        <f t="shared" si="438"/>
        <v>0</v>
      </c>
      <c r="E1143" s="73">
        <f t="shared" si="438"/>
        <v>0</v>
      </c>
      <c r="F1143" s="73">
        <f t="shared" si="438"/>
        <v>0</v>
      </c>
      <c r="G1143" s="73">
        <f t="shared" si="438"/>
        <v>0</v>
      </c>
      <c r="H1143" s="73">
        <f t="shared" si="438"/>
        <v>0</v>
      </c>
      <c r="I1143" s="73">
        <f t="shared" si="438"/>
        <v>0</v>
      </c>
      <c r="J1143" s="73">
        <f t="shared" si="438"/>
        <v>0</v>
      </c>
      <c r="K1143" s="73">
        <f t="shared" si="438"/>
        <v>0</v>
      </c>
      <c r="L1143" s="73">
        <f t="shared" si="438"/>
        <v>0</v>
      </c>
      <c r="M1143" s="73">
        <f t="shared" si="438"/>
        <v>0</v>
      </c>
      <c r="N1143" s="73">
        <f t="shared" si="438"/>
        <v>0</v>
      </c>
      <c r="O1143" s="133">
        <f t="shared" si="419"/>
        <v>0</v>
      </c>
      <c r="P1143" s="86"/>
      <c r="Q1143" s="86"/>
      <c r="R1143" s="86"/>
      <c r="S1143" s="86"/>
      <c r="T1143" s="86"/>
      <c r="U1143" s="86"/>
      <c r="V1143" s="86"/>
      <c r="W1143" s="86"/>
      <c r="X1143" s="86"/>
      <c r="Y1143" s="86"/>
      <c r="Z1143" s="86"/>
      <c r="AA1143" s="86"/>
      <c r="AB1143" s="86"/>
      <c r="AC1143" s="86"/>
      <c r="AD1143" s="86"/>
      <c r="AE1143" s="86"/>
      <c r="AF1143" s="86"/>
      <c r="AG1143" s="86"/>
      <c r="AH1143" s="86"/>
      <c r="AI1143" s="86"/>
      <c r="AJ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  <c r="BQ1143" s="86"/>
      <c r="BR1143" s="86"/>
      <c r="BS1143" s="86"/>
      <c r="BT1143" s="86"/>
      <c r="BU1143" s="86"/>
      <c r="BV1143" s="86"/>
    </row>
    <row r="1144" spans="1:74" s="87" customFormat="1" ht="22.5" customHeight="1" x14ac:dyDescent="0.2">
      <c r="A1144" s="241" t="s">
        <v>229</v>
      </c>
      <c r="B1144" s="242" t="s">
        <v>134</v>
      </c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133">
        <f t="shared" si="419"/>
        <v>0</v>
      </c>
      <c r="P1144" s="86"/>
      <c r="Q1144" s="86"/>
      <c r="R1144" s="86"/>
      <c r="S1144" s="86"/>
      <c r="T1144" s="86"/>
      <c r="U1144" s="86"/>
      <c r="V1144" s="86"/>
      <c r="W1144" s="86"/>
      <c r="X1144" s="86"/>
      <c r="Y1144" s="86"/>
      <c r="Z1144" s="86"/>
      <c r="AA1144" s="86"/>
      <c r="AB1144" s="86"/>
      <c r="AC1144" s="86"/>
      <c r="AD1144" s="86"/>
      <c r="AE1144" s="86"/>
      <c r="AF1144" s="86"/>
      <c r="AG1144" s="86"/>
      <c r="AH1144" s="86"/>
      <c r="AI1144" s="86"/>
      <c r="AJ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  <c r="BQ1144" s="86"/>
      <c r="BR1144" s="86"/>
      <c r="BS1144" s="86"/>
      <c r="BT1144" s="86"/>
      <c r="BU1144" s="86"/>
      <c r="BV1144" s="86"/>
    </row>
    <row r="1145" spans="1:74" s="87" customFormat="1" ht="22.5" customHeight="1" x14ac:dyDescent="0.2">
      <c r="A1145" s="239" t="s">
        <v>230</v>
      </c>
      <c r="B1145" s="240" t="s">
        <v>94</v>
      </c>
      <c r="C1145" s="73">
        <f>+C1146</f>
        <v>0</v>
      </c>
      <c r="D1145" s="73">
        <f t="shared" ref="D1145:N1145" si="439">+D1146</f>
        <v>0</v>
      </c>
      <c r="E1145" s="73">
        <f t="shared" si="439"/>
        <v>0</v>
      </c>
      <c r="F1145" s="73">
        <f t="shared" si="439"/>
        <v>0</v>
      </c>
      <c r="G1145" s="73">
        <f t="shared" si="439"/>
        <v>0</v>
      </c>
      <c r="H1145" s="73">
        <f t="shared" si="439"/>
        <v>0</v>
      </c>
      <c r="I1145" s="73">
        <f t="shared" si="439"/>
        <v>0</v>
      </c>
      <c r="J1145" s="73">
        <f t="shared" si="439"/>
        <v>0</v>
      </c>
      <c r="K1145" s="73">
        <f t="shared" si="439"/>
        <v>0</v>
      </c>
      <c r="L1145" s="73">
        <f t="shared" si="439"/>
        <v>0</v>
      </c>
      <c r="M1145" s="73">
        <f t="shared" si="439"/>
        <v>0</v>
      </c>
      <c r="N1145" s="73">
        <f t="shared" si="439"/>
        <v>0</v>
      </c>
      <c r="O1145" s="133">
        <f t="shared" si="419"/>
        <v>0</v>
      </c>
      <c r="P1145" s="86"/>
      <c r="Q1145" s="86"/>
      <c r="R1145" s="86"/>
      <c r="S1145" s="86"/>
      <c r="T1145" s="86"/>
      <c r="U1145" s="86"/>
      <c r="V1145" s="86"/>
      <c r="W1145" s="86"/>
      <c r="X1145" s="86"/>
      <c r="Y1145" s="86"/>
      <c r="Z1145" s="86"/>
      <c r="AA1145" s="86"/>
      <c r="AB1145" s="86"/>
      <c r="AC1145" s="86"/>
      <c r="AD1145" s="86"/>
      <c r="AE1145" s="86"/>
      <c r="AF1145" s="86"/>
      <c r="AG1145" s="86"/>
      <c r="AH1145" s="86"/>
      <c r="AI1145" s="86"/>
      <c r="AJ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  <c r="BQ1145" s="86"/>
      <c r="BR1145" s="86"/>
      <c r="BS1145" s="86"/>
      <c r="BT1145" s="86"/>
      <c r="BU1145" s="86"/>
      <c r="BV1145" s="86"/>
    </row>
    <row r="1146" spans="1:74" s="89" customFormat="1" ht="22.5" customHeight="1" x14ac:dyDescent="0.2">
      <c r="A1146" s="239" t="s">
        <v>231</v>
      </c>
      <c r="B1146" s="240" t="s">
        <v>142</v>
      </c>
      <c r="C1146" s="73">
        <f>+C1147+C1149</f>
        <v>0</v>
      </c>
      <c r="D1146" s="73">
        <f t="shared" ref="D1146:N1146" si="440">+D1147+D1149</f>
        <v>0</v>
      </c>
      <c r="E1146" s="73">
        <f t="shared" si="440"/>
        <v>0</v>
      </c>
      <c r="F1146" s="73">
        <f t="shared" si="440"/>
        <v>0</v>
      </c>
      <c r="G1146" s="73">
        <f t="shared" si="440"/>
        <v>0</v>
      </c>
      <c r="H1146" s="73">
        <f t="shared" si="440"/>
        <v>0</v>
      </c>
      <c r="I1146" s="73">
        <f t="shared" si="440"/>
        <v>0</v>
      </c>
      <c r="J1146" s="73">
        <f t="shared" si="440"/>
        <v>0</v>
      </c>
      <c r="K1146" s="73">
        <f t="shared" si="440"/>
        <v>0</v>
      </c>
      <c r="L1146" s="73">
        <f t="shared" si="440"/>
        <v>0</v>
      </c>
      <c r="M1146" s="73">
        <f t="shared" si="440"/>
        <v>0</v>
      </c>
      <c r="N1146" s="73">
        <f t="shared" si="440"/>
        <v>0</v>
      </c>
      <c r="O1146" s="133">
        <f t="shared" si="419"/>
        <v>0</v>
      </c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</row>
    <row r="1147" spans="1:74" s="87" customFormat="1" ht="22.5" customHeight="1" x14ac:dyDescent="0.2">
      <c r="A1147" s="239" t="s">
        <v>232</v>
      </c>
      <c r="B1147" s="240" t="s">
        <v>233</v>
      </c>
      <c r="C1147" s="73">
        <f>+C1148</f>
        <v>0</v>
      </c>
      <c r="D1147" s="73">
        <f t="shared" ref="D1147:N1147" si="441">+D1148</f>
        <v>0</v>
      </c>
      <c r="E1147" s="73">
        <f t="shared" si="441"/>
        <v>0</v>
      </c>
      <c r="F1147" s="73">
        <f t="shared" si="441"/>
        <v>0</v>
      </c>
      <c r="G1147" s="73">
        <f t="shared" si="441"/>
        <v>0</v>
      </c>
      <c r="H1147" s="73">
        <f t="shared" si="441"/>
        <v>0</v>
      </c>
      <c r="I1147" s="73">
        <f t="shared" si="441"/>
        <v>0</v>
      </c>
      <c r="J1147" s="73">
        <f t="shared" si="441"/>
        <v>0</v>
      </c>
      <c r="K1147" s="73">
        <f t="shared" si="441"/>
        <v>0</v>
      </c>
      <c r="L1147" s="73">
        <f t="shared" si="441"/>
        <v>0</v>
      </c>
      <c r="M1147" s="73">
        <f t="shared" si="441"/>
        <v>0</v>
      </c>
      <c r="N1147" s="73">
        <f t="shared" si="441"/>
        <v>0</v>
      </c>
      <c r="O1147" s="133">
        <f t="shared" si="419"/>
        <v>0</v>
      </c>
      <c r="P1147" s="86"/>
      <c r="Q1147" s="86"/>
      <c r="R1147" s="86"/>
      <c r="S1147" s="86"/>
      <c r="T1147" s="86"/>
      <c r="U1147" s="86"/>
      <c r="V1147" s="86"/>
      <c r="W1147" s="86"/>
      <c r="X1147" s="86"/>
      <c r="Y1147" s="86"/>
      <c r="Z1147" s="86"/>
      <c r="AA1147" s="86"/>
      <c r="AB1147" s="86"/>
      <c r="AC1147" s="86"/>
      <c r="AD1147" s="86"/>
      <c r="AE1147" s="86"/>
      <c r="AF1147" s="86"/>
      <c r="AG1147" s="86"/>
      <c r="AH1147" s="86"/>
      <c r="AI1147" s="86"/>
      <c r="AJ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  <c r="BQ1147" s="86"/>
      <c r="BR1147" s="86"/>
      <c r="BS1147" s="86"/>
      <c r="BT1147" s="86"/>
      <c r="BU1147" s="86"/>
      <c r="BV1147" s="86"/>
    </row>
    <row r="1148" spans="1:74" s="87" customFormat="1" ht="22.5" customHeight="1" x14ac:dyDescent="0.2">
      <c r="A1148" s="241" t="s">
        <v>234</v>
      </c>
      <c r="B1148" s="242" t="s">
        <v>134</v>
      </c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133">
        <f t="shared" si="419"/>
        <v>0</v>
      </c>
      <c r="P1148" s="86"/>
      <c r="Q1148" s="86"/>
      <c r="R1148" s="86"/>
      <c r="S1148" s="86"/>
      <c r="T1148" s="86"/>
      <c r="U1148" s="86"/>
      <c r="V1148" s="86"/>
      <c r="W1148" s="86"/>
      <c r="X1148" s="86"/>
      <c r="Y1148" s="86"/>
      <c r="Z1148" s="86"/>
      <c r="AA1148" s="86"/>
      <c r="AB1148" s="86"/>
      <c r="AC1148" s="86"/>
      <c r="AD1148" s="86"/>
      <c r="AE1148" s="86"/>
      <c r="AF1148" s="86"/>
      <c r="AG1148" s="86"/>
      <c r="AH1148" s="86"/>
      <c r="AI1148" s="86"/>
      <c r="AJ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  <c r="BQ1148" s="86"/>
      <c r="BR1148" s="86"/>
      <c r="BS1148" s="86"/>
      <c r="BT1148" s="86"/>
      <c r="BU1148" s="86"/>
      <c r="BV1148" s="86"/>
    </row>
    <row r="1149" spans="1:74" s="87" customFormat="1" ht="22.5" customHeight="1" x14ac:dyDescent="0.2">
      <c r="A1149" s="239" t="s">
        <v>235</v>
      </c>
      <c r="B1149" s="240" t="s">
        <v>143</v>
      </c>
      <c r="C1149" s="73">
        <f t="shared" ref="C1149:N1149" si="442">+C1150</f>
        <v>0</v>
      </c>
      <c r="D1149" s="73">
        <f t="shared" si="442"/>
        <v>0</v>
      </c>
      <c r="E1149" s="73">
        <f t="shared" si="442"/>
        <v>0</v>
      </c>
      <c r="F1149" s="73">
        <f t="shared" si="442"/>
        <v>0</v>
      </c>
      <c r="G1149" s="73">
        <f t="shared" si="442"/>
        <v>0</v>
      </c>
      <c r="H1149" s="73">
        <f t="shared" si="442"/>
        <v>0</v>
      </c>
      <c r="I1149" s="73">
        <f t="shared" si="442"/>
        <v>0</v>
      </c>
      <c r="J1149" s="73">
        <f t="shared" si="442"/>
        <v>0</v>
      </c>
      <c r="K1149" s="73">
        <f t="shared" si="442"/>
        <v>0</v>
      </c>
      <c r="L1149" s="73">
        <f t="shared" si="442"/>
        <v>0</v>
      </c>
      <c r="M1149" s="73">
        <f t="shared" si="442"/>
        <v>0</v>
      </c>
      <c r="N1149" s="73">
        <f t="shared" si="442"/>
        <v>0</v>
      </c>
      <c r="O1149" s="133">
        <f t="shared" si="419"/>
        <v>0</v>
      </c>
      <c r="P1149" s="86"/>
      <c r="Q1149" s="86"/>
      <c r="R1149" s="86"/>
      <c r="S1149" s="86"/>
      <c r="T1149" s="86"/>
      <c r="U1149" s="86"/>
      <c r="V1149" s="86"/>
      <c r="W1149" s="86"/>
      <c r="X1149" s="86"/>
      <c r="Y1149" s="86"/>
      <c r="Z1149" s="86"/>
      <c r="AA1149" s="86"/>
      <c r="AB1149" s="86"/>
      <c r="AC1149" s="86"/>
      <c r="AD1149" s="86"/>
      <c r="AE1149" s="86"/>
      <c r="AF1149" s="86"/>
      <c r="AG1149" s="86"/>
      <c r="AH1149" s="86"/>
      <c r="AI1149" s="86"/>
      <c r="AJ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  <c r="BQ1149" s="86"/>
      <c r="BR1149" s="86"/>
      <c r="BS1149" s="86"/>
      <c r="BT1149" s="86"/>
      <c r="BU1149" s="86"/>
      <c r="BV1149" s="86"/>
    </row>
    <row r="1150" spans="1:74" s="87" customFormat="1" ht="22.5" customHeight="1" x14ac:dyDescent="0.2">
      <c r="A1150" s="241" t="s">
        <v>236</v>
      </c>
      <c r="B1150" s="242" t="s">
        <v>134</v>
      </c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133">
        <f t="shared" si="419"/>
        <v>0</v>
      </c>
      <c r="P1150" s="86"/>
      <c r="Q1150" s="86"/>
      <c r="R1150" s="86"/>
      <c r="S1150" s="86"/>
      <c r="T1150" s="86"/>
      <c r="U1150" s="86"/>
      <c r="V1150" s="86"/>
      <c r="W1150" s="86"/>
      <c r="X1150" s="86"/>
      <c r="Y1150" s="86"/>
      <c r="Z1150" s="86"/>
      <c r="AA1150" s="86"/>
      <c r="AB1150" s="86"/>
      <c r="AC1150" s="86"/>
      <c r="AD1150" s="86"/>
      <c r="AE1150" s="86"/>
      <c r="AF1150" s="86"/>
      <c r="AG1150" s="86"/>
      <c r="AH1150" s="86"/>
      <c r="AI1150" s="86"/>
      <c r="AJ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  <c r="BQ1150" s="86"/>
      <c r="BR1150" s="86"/>
      <c r="BS1150" s="86"/>
      <c r="BT1150" s="86"/>
      <c r="BU1150" s="86"/>
      <c r="BV1150" s="86"/>
    </row>
    <row r="1151" spans="1:74" s="87" customFormat="1" ht="22.5" customHeight="1" x14ac:dyDescent="0.2">
      <c r="A1151" s="239" t="s">
        <v>237</v>
      </c>
      <c r="B1151" s="240" t="s">
        <v>238</v>
      </c>
      <c r="C1151" s="73">
        <f t="shared" ref="C1151:N1151" si="443">+C1152+C1169+C1172+C1184+C1249</f>
        <v>0</v>
      </c>
      <c r="D1151" s="73">
        <f t="shared" si="443"/>
        <v>20259668655</v>
      </c>
      <c r="E1151" s="73">
        <f t="shared" si="443"/>
        <v>0</v>
      </c>
      <c r="F1151" s="73">
        <f t="shared" si="443"/>
        <v>6730116165.3500004</v>
      </c>
      <c r="G1151" s="73">
        <f t="shared" si="443"/>
        <v>0</v>
      </c>
      <c r="H1151" s="73">
        <f t="shared" si="443"/>
        <v>0</v>
      </c>
      <c r="I1151" s="73">
        <f t="shared" si="443"/>
        <v>1893910868</v>
      </c>
      <c r="J1151" s="73">
        <f t="shared" si="443"/>
        <v>10675785046</v>
      </c>
      <c r="K1151" s="73">
        <f t="shared" si="443"/>
        <v>0</v>
      </c>
      <c r="L1151" s="73">
        <f t="shared" si="443"/>
        <v>0</v>
      </c>
      <c r="M1151" s="73">
        <f t="shared" si="443"/>
        <v>0</v>
      </c>
      <c r="N1151" s="73">
        <f t="shared" si="443"/>
        <v>0</v>
      </c>
      <c r="O1151" s="133">
        <f t="shared" si="419"/>
        <v>39559480734.349998</v>
      </c>
      <c r="P1151" s="86"/>
      <c r="Q1151" s="86"/>
      <c r="R1151" s="86"/>
      <c r="S1151" s="86"/>
      <c r="T1151" s="86"/>
      <c r="U1151" s="86"/>
      <c r="V1151" s="86"/>
      <c r="W1151" s="86"/>
      <c r="X1151" s="86"/>
      <c r="Y1151" s="86"/>
      <c r="Z1151" s="86"/>
      <c r="AA1151" s="86"/>
      <c r="AB1151" s="86"/>
      <c r="AC1151" s="86"/>
      <c r="AD1151" s="86"/>
      <c r="AE1151" s="86"/>
      <c r="AF1151" s="86"/>
      <c r="AG1151" s="86"/>
      <c r="AH1151" s="86"/>
      <c r="AI1151" s="86"/>
      <c r="AJ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  <c r="BQ1151" s="86"/>
      <c r="BR1151" s="86"/>
      <c r="BS1151" s="86"/>
      <c r="BT1151" s="86"/>
      <c r="BU1151" s="86"/>
      <c r="BV1151" s="86"/>
    </row>
    <row r="1152" spans="1:74" s="87" customFormat="1" ht="22.5" customHeight="1" x14ac:dyDescent="0.2">
      <c r="A1152" s="239" t="s">
        <v>239</v>
      </c>
      <c r="B1152" s="240" t="s">
        <v>144</v>
      </c>
      <c r="C1152" s="73">
        <f t="shared" ref="C1152:N1152" si="444">+C1153</f>
        <v>0</v>
      </c>
      <c r="D1152" s="73">
        <f t="shared" si="444"/>
        <v>0</v>
      </c>
      <c r="E1152" s="73">
        <f t="shared" si="444"/>
        <v>0</v>
      </c>
      <c r="F1152" s="73">
        <f t="shared" si="444"/>
        <v>0</v>
      </c>
      <c r="G1152" s="73">
        <f t="shared" si="444"/>
        <v>0</v>
      </c>
      <c r="H1152" s="73">
        <f t="shared" si="444"/>
        <v>0</v>
      </c>
      <c r="I1152" s="73">
        <f t="shared" si="444"/>
        <v>0</v>
      </c>
      <c r="J1152" s="73">
        <f t="shared" si="444"/>
        <v>0</v>
      </c>
      <c r="K1152" s="73">
        <f t="shared" si="444"/>
        <v>0</v>
      </c>
      <c r="L1152" s="73">
        <f t="shared" si="444"/>
        <v>0</v>
      </c>
      <c r="M1152" s="73">
        <f t="shared" si="444"/>
        <v>0</v>
      </c>
      <c r="N1152" s="73">
        <f t="shared" si="444"/>
        <v>0</v>
      </c>
      <c r="O1152" s="133">
        <f t="shared" si="419"/>
        <v>0</v>
      </c>
      <c r="P1152" s="86"/>
      <c r="Q1152" s="86"/>
      <c r="R1152" s="86"/>
      <c r="S1152" s="86"/>
      <c r="T1152" s="86"/>
      <c r="U1152" s="86"/>
      <c r="V1152" s="86"/>
      <c r="W1152" s="86"/>
      <c r="X1152" s="86"/>
      <c r="Y1152" s="86"/>
      <c r="Z1152" s="86"/>
      <c r="AA1152" s="86"/>
      <c r="AB1152" s="86"/>
      <c r="AC1152" s="86"/>
      <c r="AD1152" s="86"/>
      <c r="AE1152" s="86"/>
      <c r="AF1152" s="86"/>
      <c r="AG1152" s="86"/>
      <c r="AH1152" s="86"/>
      <c r="AI1152" s="86"/>
      <c r="AJ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  <c r="BQ1152" s="86"/>
      <c r="BR1152" s="86"/>
      <c r="BS1152" s="86"/>
      <c r="BT1152" s="86"/>
      <c r="BU1152" s="86"/>
      <c r="BV1152" s="86"/>
    </row>
    <row r="1153" spans="1:74" s="89" customFormat="1" ht="22.5" customHeight="1" x14ac:dyDescent="0.2">
      <c r="A1153" s="239" t="s">
        <v>240</v>
      </c>
      <c r="B1153" s="240" t="s">
        <v>241</v>
      </c>
      <c r="C1153" s="73">
        <f t="shared" ref="C1153:N1153" si="445">+C1154+C1159</f>
        <v>0</v>
      </c>
      <c r="D1153" s="73">
        <f t="shared" si="445"/>
        <v>0</v>
      </c>
      <c r="E1153" s="73">
        <f t="shared" si="445"/>
        <v>0</v>
      </c>
      <c r="F1153" s="73">
        <f t="shared" si="445"/>
        <v>0</v>
      </c>
      <c r="G1153" s="73">
        <f t="shared" si="445"/>
        <v>0</v>
      </c>
      <c r="H1153" s="73">
        <f t="shared" si="445"/>
        <v>0</v>
      </c>
      <c r="I1153" s="73">
        <f t="shared" si="445"/>
        <v>0</v>
      </c>
      <c r="J1153" s="73">
        <f t="shared" si="445"/>
        <v>0</v>
      </c>
      <c r="K1153" s="73">
        <f t="shared" si="445"/>
        <v>0</v>
      </c>
      <c r="L1153" s="73">
        <f t="shared" si="445"/>
        <v>0</v>
      </c>
      <c r="M1153" s="73">
        <f t="shared" si="445"/>
        <v>0</v>
      </c>
      <c r="N1153" s="73">
        <f t="shared" si="445"/>
        <v>0</v>
      </c>
      <c r="O1153" s="133">
        <f t="shared" si="419"/>
        <v>0</v>
      </c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</row>
    <row r="1154" spans="1:74" s="87" customFormat="1" ht="22.5" customHeight="1" x14ac:dyDescent="0.2">
      <c r="A1154" s="239" t="s">
        <v>242</v>
      </c>
      <c r="B1154" s="240" t="s">
        <v>145</v>
      </c>
      <c r="C1154" s="73">
        <f t="shared" ref="C1154:N1154" si="446">SUM(C1155:C1157)</f>
        <v>0</v>
      </c>
      <c r="D1154" s="73">
        <f t="shared" si="446"/>
        <v>0</v>
      </c>
      <c r="E1154" s="73">
        <f t="shared" si="446"/>
        <v>0</v>
      </c>
      <c r="F1154" s="73">
        <f t="shared" si="446"/>
        <v>0</v>
      </c>
      <c r="G1154" s="73">
        <f t="shared" si="446"/>
        <v>0</v>
      </c>
      <c r="H1154" s="73">
        <f t="shared" si="446"/>
        <v>0</v>
      </c>
      <c r="I1154" s="73">
        <f t="shared" si="446"/>
        <v>0</v>
      </c>
      <c r="J1154" s="73">
        <f t="shared" si="446"/>
        <v>0</v>
      </c>
      <c r="K1154" s="73">
        <f t="shared" si="446"/>
        <v>0</v>
      </c>
      <c r="L1154" s="73">
        <f t="shared" si="446"/>
        <v>0</v>
      </c>
      <c r="M1154" s="73">
        <f t="shared" si="446"/>
        <v>0</v>
      </c>
      <c r="N1154" s="73">
        <f t="shared" si="446"/>
        <v>0</v>
      </c>
      <c r="O1154" s="133">
        <f t="shared" si="419"/>
        <v>0</v>
      </c>
      <c r="P1154" s="86"/>
      <c r="Q1154" s="86"/>
      <c r="R1154" s="86"/>
      <c r="S1154" s="86"/>
      <c r="T1154" s="86"/>
      <c r="U1154" s="86"/>
      <c r="V1154" s="86"/>
      <c r="W1154" s="86"/>
      <c r="X1154" s="86"/>
      <c r="Y1154" s="86"/>
      <c r="Z1154" s="86"/>
      <c r="AA1154" s="86"/>
      <c r="AB1154" s="86"/>
      <c r="AC1154" s="86"/>
      <c r="AD1154" s="86"/>
      <c r="AE1154" s="86"/>
      <c r="AF1154" s="86"/>
      <c r="AG1154" s="86"/>
      <c r="AH1154" s="86"/>
      <c r="AI1154" s="86"/>
      <c r="AJ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  <c r="BQ1154" s="86"/>
      <c r="BR1154" s="86"/>
      <c r="BS1154" s="86"/>
      <c r="BT1154" s="86"/>
      <c r="BU1154" s="86"/>
      <c r="BV1154" s="86"/>
    </row>
    <row r="1155" spans="1:74" s="87" customFormat="1" ht="22.5" customHeight="1" x14ac:dyDescent="0.2">
      <c r="A1155" s="241" t="s">
        <v>243</v>
      </c>
      <c r="B1155" s="242" t="s">
        <v>133</v>
      </c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133">
        <f t="shared" si="419"/>
        <v>0</v>
      </c>
      <c r="P1155" s="86"/>
      <c r="Q1155" s="86"/>
      <c r="R1155" s="86"/>
      <c r="S1155" s="86"/>
      <c r="T1155" s="86"/>
      <c r="U1155" s="86"/>
      <c r="V1155" s="86"/>
      <c r="W1155" s="86"/>
      <c r="X1155" s="86"/>
      <c r="Y1155" s="86"/>
      <c r="Z1155" s="86"/>
      <c r="AA1155" s="86"/>
      <c r="AB1155" s="86"/>
      <c r="AC1155" s="86"/>
      <c r="AD1155" s="86"/>
      <c r="AE1155" s="86"/>
      <c r="AF1155" s="86"/>
      <c r="AG1155" s="86"/>
      <c r="AH1155" s="86"/>
      <c r="AI1155" s="86"/>
      <c r="AJ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  <c r="BQ1155" s="86"/>
      <c r="BR1155" s="86"/>
      <c r="BS1155" s="86"/>
      <c r="BT1155" s="86"/>
      <c r="BU1155" s="86"/>
      <c r="BV1155" s="86"/>
    </row>
    <row r="1156" spans="1:74" s="87" customFormat="1" ht="22.5" customHeight="1" x14ac:dyDescent="0.2">
      <c r="A1156" s="241" t="s">
        <v>243</v>
      </c>
      <c r="B1156" s="242" t="s">
        <v>133</v>
      </c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133">
        <f t="shared" si="419"/>
        <v>0</v>
      </c>
      <c r="P1156" s="86"/>
      <c r="Q1156" s="86"/>
      <c r="R1156" s="86"/>
      <c r="S1156" s="86"/>
      <c r="T1156" s="86"/>
      <c r="U1156" s="86"/>
      <c r="V1156" s="86"/>
      <c r="W1156" s="86"/>
      <c r="X1156" s="86"/>
      <c r="Y1156" s="86"/>
      <c r="Z1156" s="86"/>
      <c r="AA1156" s="86"/>
      <c r="AB1156" s="86"/>
      <c r="AC1156" s="86"/>
      <c r="AD1156" s="86"/>
      <c r="AE1156" s="86"/>
      <c r="AF1156" s="86"/>
      <c r="AG1156" s="86"/>
      <c r="AH1156" s="86"/>
      <c r="AI1156" s="86"/>
      <c r="AJ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  <c r="BQ1156" s="86"/>
      <c r="BR1156" s="86"/>
      <c r="BS1156" s="86"/>
      <c r="BT1156" s="86"/>
      <c r="BU1156" s="86"/>
      <c r="BV1156" s="86"/>
    </row>
    <row r="1157" spans="1:74" s="87" customFormat="1" ht="22.5" customHeight="1" x14ac:dyDescent="0.2">
      <c r="A1157" s="239" t="s">
        <v>244</v>
      </c>
      <c r="B1157" s="240" t="s">
        <v>140</v>
      </c>
      <c r="C1157" s="73">
        <f t="shared" ref="C1157:N1157" si="447">+C1158</f>
        <v>0</v>
      </c>
      <c r="D1157" s="73">
        <f t="shared" si="447"/>
        <v>0</v>
      </c>
      <c r="E1157" s="73">
        <f t="shared" si="447"/>
        <v>0</v>
      </c>
      <c r="F1157" s="73">
        <f t="shared" si="447"/>
        <v>0</v>
      </c>
      <c r="G1157" s="73">
        <f t="shared" si="447"/>
        <v>0</v>
      </c>
      <c r="H1157" s="73">
        <f t="shared" si="447"/>
        <v>0</v>
      </c>
      <c r="I1157" s="73">
        <f t="shared" si="447"/>
        <v>0</v>
      </c>
      <c r="J1157" s="73">
        <f t="shared" si="447"/>
        <v>0</v>
      </c>
      <c r="K1157" s="73">
        <f t="shared" si="447"/>
        <v>0</v>
      </c>
      <c r="L1157" s="73">
        <f t="shared" si="447"/>
        <v>0</v>
      </c>
      <c r="M1157" s="73">
        <f t="shared" si="447"/>
        <v>0</v>
      </c>
      <c r="N1157" s="73">
        <f t="shared" si="447"/>
        <v>0</v>
      </c>
      <c r="O1157" s="133">
        <f t="shared" si="419"/>
        <v>0</v>
      </c>
      <c r="P1157" s="86"/>
      <c r="Q1157" s="86"/>
      <c r="R1157" s="86"/>
      <c r="S1157" s="86"/>
      <c r="T1157" s="86"/>
      <c r="U1157" s="86"/>
      <c r="V1157" s="86"/>
      <c r="W1157" s="86"/>
      <c r="X1157" s="86"/>
      <c r="Y1157" s="86"/>
      <c r="Z1157" s="86"/>
      <c r="AA1157" s="86"/>
      <c r="AB1157" s="86"/>
      <c r="AC1157" s="86"/>
      <c r="AD1157" s="86"/>
      <c r="AE1157" s="86"/>
      <c r="AF1157" s="86"/>
      <c r="AG1157" s="86"/>
      <c r="AH1157" s="86"/>
      <c r="AI1157" s="86"/>
      <c r="AJ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  <c r="BQ1157" s="86"/>
      <c r="BR1157" s="86"/>
      <c r="BS1157" s="86"/>
      <c r="BT1157" s="86"/>
      <c r="BU1157" s="86"/>
      <c r="BV1157" s="86"/>
    </row>
    <row r="1158" spans="1:74" s="87" customFormat="1" ht="22.5" customHeight="1" x14ac:dyDescent="0.2">
      <c r="A1158" s="241" t="s">
        <v>245</v>
      </c>
      <c r="B1158" s="242" t="s">
        <v>134</v>
      </c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133">
        <f t="shared" si="419"/>
        <v>0</v>
      </c>
      <c r="P1158" s="86"/>
      <c r="Q1158" s="86"/>
      <c r="R1158" s="86"/>
      <c r="S1158" s="86"/>
      <c r="T1158" s="86"/>
      <c r="U1158" s="86"/>
      <c r="V1158" s="86"/>
      <c r="W1158" s="86"/>
      <c r="X1158" s="86"/>
      <c r="Y1158" s="86"/>
      <c r="Z1158" s="86"/>
      <c r="AA1158" s="86"/>
      <c r="AB1158" s="86"/>
      <c r="AC1158" s="86"/>
      <c r="AD1158" s="86"/>
      <c r="AE1158" s="86"/>
      <c r="AF1158" s="86"/>
      <c r="AG1158" s="86"/>
      <c r="AH1158" s="86"/>
      <c r="AI1158" s="86"/>
      <c r="AJ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  <c r="BQ1158" s="86"/>
      <c r="BR1158" s="86"/>
      <c r="BS1158" s="86"/>
      <c r="BT1158" s="86"/>
      <c r="BU1158" s="86"/>
      <c r="BV1158" s="86"/>
    </row>
    <row r="1159" spans="1:74" s="87" customFormat="1" ht="22.5" customHeight="1" x14ac:dyDescent="0.2">
      <c r="A1159" s="239" t="s">
        <v>246</v>
      </c>
      <c r="B1159" s="240" t="s">
        <v>146</v>
      </c>
      <c r="C1159" s="73">
        <f t="shared" ref="C1159:N1159" si="448">SUM(C1160:C1162)+C1164</f>
        <v>0</v>
      </c>
      <c r="D1159" s="73">
        <f t="shared" si="448"/>
        <v>0</v>
      </c>
      <c r="E1159" s="73">
        <f t="shared" si="448"/>
        <v>0</v>
      </c>
      <c r="F1159" s="73">
        <f t="shared" si="448"/>
        <v>0</v>
      </c>
      <c r="G1159" s="73">
        <f t="shared" si="448"/>
        <v>0</v>
      </c>
      <c r="H1159" s="73">
        <f t="shared" si="448"/>
        <v>0</v>
      </c>
      <c r="I1159" s="73">
        <f t="shared" si="448"/>
        <v>0</v>
      </c>
      <c r="J1159" s="73">
        <f t="shared" si="448"/>
        <v>0</v>
      </c>
      <c r="K1159" s="73">
        <f t="shared" si="448"/>
        <v>0</v>
      </c>
      <c r="L1159" s="73">
        <f t="shared" si="448"/>
        <v>0</v>
      </c>
      <c r="M1159" s="73">
        <f t="shared" si="448"/>
        <v>0</v>
      </c>
      <c r="N1159" s="73">
        <f t="shared" si="448"/>
        <v>0</v>
      </c>
      <c r="O1159" s="133">
        <f t="shared" si="419"/>
        <v>0</v>
      </c>
      <c r="P1159" s="86"/>
      <c r="Q1159" s="86"/>
      <c r="R1159" s="86"/>
      <c r="S1159" s="86"/>
      <c r="T1159" s="86"/>
      <c r="U1159" s="86"/>
      <c r="V1159" s="86"/>
      <c r="W1159" s="86"/>
      <c r="X1159" s="86"/>
      <c r="Y1159" s="86"/>
      <c r="Z1159" s="86"/>
      <c r="AA1159" s="86"/>
      <c r="AB1159" s="86"/>
      <c r="AC1159" s="86"/>
      <c r="AD1159" s="86"/>
      <c r="AE1159" s="86"/>
      <c r="AF1159" s="86"/>
      <c r="AG1159" s="86"/>
      <c r="AH1159" s="86"/>
      <c r="AI1159" s="86"/>
      <c r="AJ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  <c r="BQ1159" s="86"/>
      <c r="BR1159" s="86"/>
      <c r="BS1159" s="86"/>
      <c r="BT1159" s="86"/>
      <c r="BU1159" s="86"/>
      <c r="BV1159" s="86"/>
    </row>
    <row r="1160" spans="1:74" s="87" customFormat="1" ht="22.5" customHeight="1" x14ac:dyDescent="0.2">
      <c r="A1160" s="241" t="s">
        <v>247</v>
      </c>
      <c r="B1160" s="242" t="s">
        <v>133</v>
      </c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133">
        <f t="shared" si="419"/>
        <v>0</v>
      </c>
      <c r="P1160" s="86"/>
      <c r="Q1160" s="86"/>
      <c r="R1160" s="86"/>
      <c r="S1160" s="86"/>
      <c r="T1160" s="86"/>
      <c r="U1160" s="86"/>
      <c r="V1160" s="86"/>
      <c r="W1160" s="86"/>
      <c r="X1160" s="86"/>
      <c r="Y1160" s="86"/>
      <c r="Z1160" s="86"/>
      <c r="AA1160" s="86"/>
      <c r="AB1160" s="86"/>
      <c r="AC1160" s="86"/>
      <c r="AD1160" s="86"/>
      <c r="AE1160" s="86"/>
      <c r="AF1160" s="86"/>
      <c r="AG1160" s="86"/>
      <c r="AH1160" s="86"/>
      <c r="AI1160" s="86"/>
      <c r="AJ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  <c r="BQ1160" s="86"/>
      <c r="BR1160" s="86"/>
      <c r="BS1160" s="86"/>
      <c r="BT1160" s="86"/>
      <c r="BU1160" s="86"/>
      <c r="BV1160" s="86"/>
    </row>
    <row r="1161" spans="1:74" s="87" customFormat="1" ht="22.5" customHeight="1" x14ac:dyDescent="0.2">
      <c r="A1161" s="241" t="s">
        <v>247</v>
      </c>
      <c r="B1161" s="242" t="s">
        <v>133</v>
      </c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133">
        <f t="shared" si="419"/>
        <v>0</v>
      </c>
      <c r="P1161" s="86"/>
      <c r="Q1161" s="86"/>
      <c r="R1161" s="86"/>
      <c r="S1161" s="86"/>
      <c r="T1161" s="86"/>
      <c r="U1161" s="86"/>
      <c r="V1161" s="86"/>
      <c r="W1161" s="86"/>
      <c r="X1161" s="86"/>
      <c r="Y1161" s="86"/>
      <c r="Z1161" s="86"/>
      <c r="AA1161" s="86"/>
      <c r="AB1161" s="86"/>
      <c r="AC1161" s="86"/>
      <c r="AD1161" s="86"/>
      <c r="AE1161" s="86"/>
      <c r="AF1161" s="86"/>
      <c r="AG1161" s="86"/>
      <c r="AH1161" s="86"/>
      <c r="AI1161" s="86"/>
      <c r="AJ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  <c r="BQ1161" s="86"/>
      <c r="BR1161" s="86"/>
      <c r="BS1161" s="86"/>
      <c r="BT1161" s="86"/>
      <c r="BU1161" s="86"/>
      <c r="BV1161" s="86"/>
    </row>
    <row r="1162" spans="1:74" s="87" customFormat="1" ht="22.5" customHeight="1" x14ac:dyDescent="0.2">
      <c r="A1162" s="239" t="s">
        <v>248</v>
      </c>
      <c r="B1162" s="240" t="s">
        <v>249</v>
      </c>
      <c r="C1162" s="73">
        <f t="shared" ref="C1162:N1162" si="449">+C1163</f>
        <v>0</v>
      </c>
      <c r="D1162" s="73">
        <f t="shared" si="449"/>
        <v>0</v>
      </c>
      <c r="E1162" s="73">
        <f t="shared" si="449"/>
        <v>0</v>
      </c>
      <c r="F1162" s="73">
        <f t="shared" si="449"/>
        <v>0</v>
      </c>
      <c r="G1162" s="73">
        <f t="shared" si="449"/>
        <v>0</v>
      </c>
      <c r="H1162" s="73">
        <f t="shared" si="449"/>
        <v>0</v>
      </c>
      <c r="I1162" s="73">
        <f t="shared" si="449"/>
        <v>0</v>
      </c>
      <c r="J1162" s="73">
        <f t="shared" si="449"/>
        <v>0</v>
      </c>
      <c r="K1162" s="73">
        <f t="shared" si="449"/>
        <v>0</v>
      </c>
      <c r="L1162" s="73">
        <f t="shared" si="449"/>
        <v>0</v>
      </c>
      <c r="M1162" s="73">
        <f t="shared" si="449"/>
        <v>0</v>
      </c>
      <c r="N1162" s="73">
        <f t="shared" si="449"/>
        <v>0</v>
      </c>
      <c r="O1162" s="133">
        <f t="shared" si="419"/>
        <v>0</v>
      </c>
      <c r="P1162" s="86"/>
      <c r="Q1162" s="86"/>
      <c r="R1162" s="86"/>
      <c r="S1162" s="86"/>
      <c r="T1162" s="86"/>
      <c r="U1162" s="86"/>
      <c r="V1162" s="86"/>
      <c r="W1162" s="86"/>
      <c r="X1162" s="86"/>
      <c r="Y1162" s="86"/>
      <c r="Z1162" s="86"/>
      <c r="AA1162" s="86"/>
      <c r="AB1162" s="86"/>
      <c r="AC1162" s="86"/>
      <c r="AD1162" s="86"/>
      <c r="AE1162" s="86"/>
      <c r="AF1162" s="86"/>
      <c r="AG1162" s="86"/>
      <c r="AH1162" s="86"/>
      <c r="AI1162" s="86"/>
      <c r="AJ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  <c r="BQ1162" s="86"/>
      <c r="BR1162" s="86"/>
      <c r="BS1162" s="86"/>
      <c r="BT1162" s="86"/>
      <c r="BU1162" s="86"/>
      <c r="BV1162" s="86"/>
    </row>
    <row r="1163" spans="1:74" s="87" customFormat="1" ht="22.5" customHeight="1" x14ac:dyDescent="0.2">
      <c r="A1163" s="241" t="s">
        <v>250</v>
      </c>
      <c r="B1163" s="242" t="s">
        <v>134</v>
      </c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133">
        <f t="shared" si="419"/>
        <v>0</v>
      </c>
      <c r="P1163" s="86"/>
      <c r="Q1163" s="86"/>
      <c r="R1163" s="86"/>
      <c r="S1163" s="86"/>
      <c r="T1163" s="86"/>
      <c r="U1163" s="86"/>
      <c r="V1163" s="86"/>
      <c r="W1163" s="86"/>
      <c r="X1163" s="86"/>
      <c r="Y1163" s="86"/>
      <c r="Z1163" s="86"/>
      <c r="AA1163" s="86"/>
      <c r="AB1163" s="86"/>
      <c r="AC1163" s="86"/>
      <c r="AD1163" s="86"/>
      <c r="AE1163" s="86"/>
      <c r="AF1163" s="86"/>
      <c r="AG1163" s="86"/>
      <c r="AH1163" s="86"/>
      <c r="AI1163" s="86"/>
      <c r="AJ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  <c r="BQ1163" s="86"/>
      <c r="BR1163" s="86"/>
      <c r="BS1163" s="86"/>
      <c r="BT1163" s="86"/>
      <c r="BU1163" s="86"/>
      <c r="BV1163" s="86"/>
    </row>
    <row r="1164" spans="1:74" s="87" customFormat="1" ht="22.5" customHeight="1" x14ac:dyDescent="0.2">
      <c r="A1164" s="239" t="s">
        <v>251</v>
      </c>
      <c r="B1164" s="240" t="s">
        <v>147</v>
      </c>
      <c r="C1164" s="73">
        <f t="shared" ref="C1164:N1164" si="450">SUM(C1165:C1167)</f>
        <v>0</v>
      </c>
      <c r="D1164" s="73">
        <f t="shared" si="450"/>
        <v>0</v>
      </c>
      <c r="E1164" s="73">
        <f t="shared" si="450"/>
        <v>0</v>
      </c>
      <c r="F1164" s="73">
        <f t="shared" si="450"/>
        <v>0</v>
      </c>
      <c r="G1164" s="73">
        <f t="shared" si="450"/>
        <v>0</v>
      </c>
      <c r="H1164" s="73">
        <f t="shared" si="450"/>
        <v>0</v>
      </c>
      <c r="I1164" s="73">
        <f t="shared" si="450"/>
        <v>0</v>
      </c>
      <c r="J1164" s="73">
        <f t="shared" si="450"/>
        <v>0</v>
      </c>
      <c r="K1164" s="73">
        <f t="shared" si="450"/>
        <v>0</v>
      </c>
      <c r="L1164" s="73">
        <f t="shared" si="450"/>
        <v>0</v>
      </c>
      <c r="M1164" s="73">
        <f t="shared" si="450"/>
        <v>0</v>
      </c>
      <c r="N1164" s="73">
        <f t="shared" si="450"/>
        <v>0</v>
      </c>
      <c r="O1164" s="133">
        <f t="shared" si="419"/>
        <v>0</v>
      </c>
      <c r="P1164" s="86"/>
      <c r="Q1164" s="86"/>
      <c r="R1164" s="86"/>
      <c r="S1164" s="86"/>
      <c r="T1164" s="86"/>
      <c r="U1164" s="86"/>
      <c r="V1164" s="86"/>
      <c r="W1164" s="86"/>
      <c r="X1164" s="86"/>
      <c r="Y1164" s="86"/>
      <c r="Z1164" s="86"/>
      <c r="AA1164" s="86"/>
      <c r="AB1164" s="86"/>
      <c r="AC1164" s="86"/>
      <c r="AD1164" s="86"/>
      <c r="AE1164" s="86"/>
      <c r="AF1164" s="86"/>
      <c r="AG1164" s="86"/>
      <c r="AH1164" s="86"/>
      <c r="AI1164" s="86"/>
      <c r="AJ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  <c r="BQ1164" s="86"/>
      <c r="BR1164" s="86"/>
      <c r="BS1164" s="86"/>
      <c r="BT1164" s="86"/>
      <c r="BU1164" s="86"/>
      <c r="BV1164" s="86"/>
    </row>
    <row r="1165" spans="1:74" s="87" customFormat="1" ht="22.5" customHeight="1" x14ac:dyDescent="0.2">
      <c r="A1165" s="241" t="s">
        <v>252</v>
      </c>
      <c r="B1165" s="242" t="s">
        <v>133</v>
      </c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133">
        <f t="shared" si="419"/>
        <v>0</v>
      </c>
      <c r="P1165" s="86"/>
      <c r="Q1165" s="86"/>
      <c r="R1165" s="86"/>
      <c r="S1165" s="86"/>
      <c r="T1165" s="86"/>
      <c r="U1165" s="86"/>
      <c r="V1165" s="86"/>
      <c r="W1165" s="86"/>
      <c r="X1165" s="86"/>
      <c r="Y1165" s="86"/>
      <c r="Z1165" s="86"/>
      <c r="AA1165" s="86"/>
      <c r="AB1165" s="86"/>
      <c r="AC1165" s="86"/>
      <c r="AD1165" s="86"/>
      <c r="AE1165" s="86"/>
      <c r="AF1165" s="86"/>
      <c r="AG1165" s="86"/>
      <c r="AH1165" s="86"/>
      <c r="AI1165" s="86"/>
      <c r="AJ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  <c r="BQ1165" s="86"/>
      <c r="BR1165" s="86"/>
      <c r="BS1165" s="86"/>
      <c r="BT1165" s="86"/>
      <c r="BU1165" s="86"/>
      <c r="BV1165" s="86"/>
    </row>
    <row r="1166" spans="1:74" s="87" customFormat="1" ht="22.5" customHeight="1" x14ac:dyDescent="0.2">
      <c r="A1166" s="241" t="s">
        <v>252</v>
      </c>
      <c r="B1166" s="242" t="s">
        <v>133</v>
      </c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133">
        <f t="shared" si="419"/>
        <v>0</v>
      </c>
      <c r="P1166" s="86"/>
      <c r="Q1166" s="86"/>
      <c r="R1166" s="86"/>
      <c r="S1166" s="86"/>
      <c r="T1166" s="86"/>
      <c r="U1166" s="86"/>
      <c r="V1166" s="86"/>
      <c r="W1166" s="86"/>
      <c r="X1166" s="86"/>
      <c r="Y1166" s="86"/>
      <c r="Z1166" s="86"/>
      <c r="AA1166" s="86"/>
      <c r="AB1166" s="86"/>
      <c r="AC1166" s="86"/>
      <c r="AD1166" s="86"/>
      <c r="AE1166" s="86"/>
      <c r="AF1166" s="86"/>
      <c r="AG1166" s="86"/>
      <c r="AH1166" s="86"/>
      <c r="AI1166" s="86"/>
      <c r="AJ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  <c r="BQ1166" s="86"/>
      <c r="BR1166" s="86"/>
      <c r="BS1166" s="86"/>
      <c r="BT1166" s="86"/>
      <c r="BU1166" s="86"/>
      <c r="BV1166" s="86"/>
    </row>
    <row r="1167" spans="1:74" s="87" customFormat="1" ht="22.5" customHeight="1" x14ac:dyDescent="0.2">
      <c r="A1167" s="239" t="s">
        <v>253</v>
      </c>
      <c r="B1167" s="240" t="s">
        <v>101</v>
      </c>
      <c r="C1167" s="73">
        <f t="shared" ref="C1167:N1167" si="451">+C1168</f>
        <v>0</v>
      </c>
      <c r="D1167" s="73">
        <f t="shared" si="451"/>
        <v>0</v>
      </c>
      <c r="E1167" s="73">
        <f t="shared" si="451"/>
        <v>0</v>
      </c>
      <c r="F1167" s="73">
        <f t="shared" si="451"/>
        <v>0</v>
      </c>
      <c r="G1167" s="73">
        <f t="shared" si="451"/>
        <v>0</v>
      </c>
      <c r="H1167" s="73">
        <f t="shared" si="451"/>
        <v>0</v>
      </c>
      <c r="I1167" s="73">
        <f t="shared" si="451"/>
        <v>0</v>
      </c>
      <c r="J1167" s="73">
        <f t="shared" si="451"/>
        <v>0</v>
      </c>
      <c r="K1167" s="73">
        <f t="shared" si="451"/>
        <v>0</v>
      </c>
      <c r="L1167" s="73">
        <f t="shared" si="451"/>
        <v>0</v>
      </c>
      <c r="M1167" s="73">
        <f t="shared" si="451"/>
        <v>0</v>
      </c>
      <c r="N1167" s="73">
        <f t="shared" si="451"/>
        <v>0</v>
      </c>
      <c r="O1167" s="133">
        <f t="shared" si="419"/>
        <v>0</v>
      </c>
      <c r="P1167" s="86"/>
      <c r="Q1167" s="86"/>
      <c r="R1167" s="86"/>
      <c r="S1167" s="86"/>
      <c r="T1167" s="86"/>
      <c r="U1167" s="86"/>
      <c r="V1167" s="86"/>
      <c r="W1167" s="86"/>
      <c r="X1167" s="86"/>
      <c r="Y1167" s="86"/>
      <c r="Z1167" s="86"/>
      <c r="AA1167" s="86"/>
      <c r="AB1167" s="86"/>
      <c r="AC1167" s="86"/>
      <c r="AD1167" s="86"/>
      <c r="AE1167" s="86"/>
      <c r="AF1167" s="86"/>
      <c r="AG1167" s="86"/>
      <c r="AH1167" s="86"/>
      <c r="AI1167" s="86"/>
      <c r="AJ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  <c r="BQ1167" s="86"/>
      <c r="BR1167" s="86"/>
      <c r="BS1167" s="86"/>
      <c r="BT1167" s="86"/>
      <c r="BU1167" s="86"/>
      <c r="BV1167" s="86"/>
    </row>
    <row r="1168" spans="1:74" s="87" customFormat="1" ht="22.5" customHeight="1" x14ac:dyDescent="0.2">
      <c r="A1168" s="241" t="s">
        <v>254</v>
      </c>
      <c r="B1168" s="242" t="s">
        <v>134</v>
      </c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133">
        <f t="shared" si="419"/>
        <v>0</v>
      </c>
      <c r="P1168" s="86"/>
      <c r="Q1168" s="86"/>
      <c r="R1168" s="86"/>
      <c r="S1168" s="86"/>
      <c r="T1168" s="86"/>
      <c r="U1168" s="86"/>
      <c r="V1168" s="86"/>
      <c r="W1168" s="86"/>
      <c r="X1168" s="86"/>
      <c r="Y1168" s="86"/>
      <c r="Z1168" s="86"/>
      <c r="AA1168" s="86"/>
      <c r="AB1168" s="86"/>
      <c r="AC1168" s="86"/>
      <c r="AD1168" s="86"/>
      <c r="AE1168" s="86"/>
      <c r="AF1168" s="86"/>
      <c r="AG1168" s="86"/>
      <c r="AH1168" s="86"/>
      <c r="AI1168" s="86"/>
      <c r="AJ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  <c r="BQ1168" s="86"/>
      <c r="BR1168" s="86"/>
      <c r="BS1168" s="86"/>
      <c r="BT1168" s="86"/>
      <c r="BU1168" s="86"/>
      <c r="BV1168" s="86"/>
    </row>
    <row r="1169" spans="1:74" s="87" customFormat="1" ht="22.5" customHeight="1" x14ac:dyDescent="0.2">
      <c r="A1169" s="239" t="s">
        <v>333</v>
      </c>
      <c r="B1169" s="240" t="s">
        <v>334</v>
      </c>
      <c r="C1169" s="73">
        <f t="shared" ref="C1169:N1170" si="452">+C1170</f>
        <v>0</v>
      </c>
      <c r="D1169" s="73">
        <f t="shared" si="452"/>
        <v>0</v>
      </c>
      <c r="E1169" s="73">
        <f t="shared" si="452"/>
        <v>0</v>
      </c>
      <c r="F1169" s="73">
        <f t="shared" si="452"/>
        <v>0</v>
      </c>
      <c r="G1169" s="73">
        <f t="shared" si="452"/>
        <v>0</v>
      </c>
      <c r="H1169" s="73">
        <f t="shared" si="452"/>
        <v>0</v>
      </c>
      <c r="I1169" s="73">
        <f t="shared" si="452"/>
        <v>0</v>
      </c>
      <c r="J1169" s="73">
        <f t="shared" si="452"/>
        <v>0</v>
      </c>
      <c r="K1169" s="73">
        <f t="shared" si="452"/>
        <v>0</v>
      </c>
      <c r="L1169" s="73">
        <f t="shared" si="452"/>
        <v>0</v>
      </c>
      <c r="M1169" s="73">
        <f t="shared" si="452"/>
        <v>0</v>
      </c>
      <c r="N1169" s="73">
        <f t="shared" si="452"/>
        <v>0</v>
      </c>
      <c r="O1169" s="133">
        <f t="shared" si="419"/>
        <v>0</v>
      </c>
      <c r="P1169" s="86"/>
      <c r="Q1169" s="86"/>
      <c r="R1169" s="86"/>
      <c r="S1169" s="86"/>
      <c r="T1169" s="86"/>
      <c r="U1169" s="86"/>
      <c r="V1169" s="86"/>
      <c r="W1169" s="86"/>
      <c r="X1169" s="86"/>
      <c r="Y1169" s="86"/>
      <c r="Z1169" s="86"/>
      <c r="AA1169" s="86"/>
      <c r="AB1169" s="86"/>
      <c r="AC1169" s="86"/>
      <c r="AD1169" s="86"/>
      <c r="AE1169" s="86"/>
      <c r="AF1169" s="86"/>
      <c r="AG1169" s="86"/>
      <c r="AH1169" s="86"/>
      <c r="AI1169" s="86"/>
      <c r="AJ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  <c r="BQ1169" s="86"/>
      <c r="BR1169" s="86"/>
      <c r="BS1169" s="86"/>
      <c r="BT1169" s="86"/>
      <c r="BU1169" s="86"/>
      <c r="BV1169" s="86"/>
    </row>
    <row r="1170" spans="1:74" s="87" customFormat="1" ht="22.5" customHeight="1" x14ac:dyDescent="0.2">
      <c r="A1170" s="239" t="s">
        <v>1725</v>
      </c>
      <c r="B1170" s="240" t="s">
        <v>1726</v>
      </c>
      <c r="C1170" s="73">
        <f t="shared" si="452"/>
        <v>0</v>
      </c>
      <c r="D1170" s="73">
        <f t="shared" si="452"/>
        <v>0</v>
      </c>
      <c r="E1170" s="73">
        <f t="shared" si="452"/>
        <v>0</v>
      </c>
      <c r="F1170" s="73">
        <f t="shared" si="452"/>
        <v>0</v>
      </c>
      <c r="G1170" s="73">
        <f t="shared" si="452"/>
        <v>0</v>
      </c>
      <c r="H1170" s="73">
        <f t="shared" si="452"/>
        <v>0</v>
      </c>
      <c r="I1170" s="73">
        <f t="shared" si="452"/>
        <v>0</v>
      </c>
      <c r="J1170" s="73">
        <f t="shared" si="452"/>
        <v>0</v>
      </c>
      <c r="K1170" s="73">
        <f t="shared" si="452"/>
        <v>0</v>
      </c>
      <c r="L1170" s="73">
        <f t="shared" si="452"/>
        <v>0</v>
      </c>
      <c r="M1170" s="73">
        <f t="shared" si="452"/>
        <v>0</v>
      </c>
      <c r="N1170" s="73">
        <f t="shared" si="452"/>
        <v>0</v>
      </c>
      <c r="O1170" s="133">
        <f t="shared" si="419"/>
        <v>0</v>
      </c>
      <c r="P1170" s="86"/>
      <c r="Q1170" s="86"/>
      <c r="R1170" s="86"/>
      <c r="S1170" s="86"/>
      <c r="T1170" s="86"/>
      <c r="U1170" s="86"/>
      <c r="V1170" s="86"/>
      <c r="W1170" s="86"/>
      <c r="X1170" s="86"/>
      <c r="Y1170" s="86"/>
      <c r="Z1170" s="86"/>
      <c r="AA1170" s="86"/>
      <c r="AB1170" s="86"/>
      <c r="AC1170" s="86"/>
      <c r="AD1170" s="86"/>
      <c r="AE1170" s="86"/>
      <c r="AF1170" s="86"/>
      <c r="AG1170" s="86"/>
      <c r="AH1170" s="86"/>
      <c r="AI1170" s="86"/>
      <c r="AJ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  <c r="BQ1170" s="86"/>
      <c r="BR1170" s="86"/>
      <c r="BS1170" s="86"/>
      <c r="BT1170" s="86"/>
      <c r="BU1170" s="86"/>
      <c r="BV1170" s="86"/>
    </row>
    <row r="1171" spans="1:74" s="87" customFormat="1" ht="22.5" customHeight="1" x14ac:dyDescent="0.2">
      <c r="A1171" s="241" t="s">
        <v>1727</v>
      </c>
      <c r="B1171" s="242" t="s">
        <v>1728</v>
      </c>
      <c r="C1171" s="74">
        <v>0</v>
      </c>
      <c r="D1171" s="74">
        <v>0</v>
      </c>
      <c r="E1171" s="74">
        <v>0</v>
      </c>
      <c r="F1171" s="74">
        <v>0</v>
      </c>
      <c r="G1171" s="74">
        <v>0</v>
      </c>
      <c r="H1171" s="74">
        <v>0</v>
      </c>
      <c r="I1171" s="74">
        <v>0</v>
      </c>
      <c r="J1171" s="74">
        <v>0</v>
      </c>
      <c r="K1171" s="74">
        <v>0</v>
      </c>
      <c r="L1171" s="74">
        <v>0</v>
      </c>
      <c r="M1171" s="74">
        <v>0</v>
      </c>
      <c r="N1171" s="74">
        <v>0</v>
      </c>
      <c r="O1171" s="133">
        <f t="shared" si="419"/>
        <v>0</v>
      </c>
      <c r="P1171" s="86"/>
      <c r="Q1171" s="86"/>
      <c r="R1171" s="86"/>
      <c r="S1171" s="86"/>
      <c r="T1171" s="86"/>
      <c r="U1171" s="86"/>
      <c r="V1171" s="86"/>
      <c r="W1171" s="86"/>
      <c r="X1171" s="86"/>
      <c r="Y1171" s="86"/>
      <c r="Z1171" s="86"/>
      <c r="AA1171" s="86"/>
      <c r="AB1171" s="86"/>
      <c r="AC1171" s="86"/>
      <c r="AD1171" s="86"/>
      <c r="AE1171" s="86"/>
      <c r="AF1171" s="86"/>
      <c r="AG1171" s="86"/>
      <c r="AH1171" s="86"/>
      <c r="AI1171" s="86"/>
      <c r="AJ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  <c r="BQ1171" s="86"/>
      <c r="BR1171" s="86"/>
      <c r="BS1171" s="86"/>
      <c r="BT1171" s="86"/>
      <c r="BU1171" s="86"/>
      <c r="BV1171" s="86"/>
    </row>
    <row r="1172" spans="1:74" s="87" customFormat="1" ht="22.5" customHeight="1" x14ac:dyDescent="0.2">
      <c r="A1172" s="239" t="s">
        <v>255</v>
      </c>
      <c r="B1172" s="240" t="s">
        <v>148</v>
      </c>
      <c r="C1172" s="73">
        <f t="shared" ref="C1172:N1172" si="453">+C1173+C1182</f>
        <v>0</v>
      </c>
      <c r="D1172" s="73">
        <f t="shared" si="453"/>
        <v>0</v>
      </c>
      <c r="E1172" s="73">
        <f t="shared" si="453"/>
        <v>0</v>
      </c>
      <c r="F1172" s="73">
        <f t="shared" si="453"/>
        <v>0</v>
      </c>
      <c r="G1172" s="73">
        <f t="shared" si="453"/>
        <v>0</v>
      </c>
      <c r="H1172" s="73">
        <f t="shared" si="453"/>
        <v>0</v>
      </c>
      <c r="I1172" s="73">
        <f t="shared" si="453"/>
        <v>0</v>
      </c>
      <c r="J1172" s="73">
        <f t="shared" si="453"/>
        <v>0</v>
      </c>
      <c r="K1172" s="73">
        <f t="shared" si="453"/>
        <v>0</v>
      </c>
      <c r="L1172" s="73">
        <f t="shared" si="453"/>
        <v>0</v>
      </c>
      <c r="M1172" s="73">
        <f t="shared" si="453"/>
        <v>0</v>
      </c>
      <c r="N1172" s="73">
        <f t="shared" si="453"/>
        <v>0</v>
      </c>
      <c r="O1172" s="133">
        <f t="shared" ref="O1172:O1249" si="454">SUM(C1172:N1172)</f>
        <v>0</v>
      </c>
      <c r="P1172" s="86"/>
      <c r="Q1172" s="86"/>
      <c r="R1172" s="86"/>
      <c r="S1172" s="86"/>
      <c r="T1172" s="86"/>
      <c r="U1172" s="86"/>
      <c r="V1172" s="86"/>
      <c r="W1172" s="86"/>
      <c r="X1172" s="86"/>
      <c r="Y1172" s="86"/>
      <c r="Z1172" s="86"/>
      <c r="AA1172" s="86"/>
      <c r="AB1172" s="86"/>
      <c r="AC1172" s="86"/>
      <c r="AD1172" s="86"/>
      <c r="AE1172" s="86"/>
      <c r="AF1172" s="86"/>
      <c r="AG1172" s="86"/>
      <c r="AH1172" s="86"/>
      <c r="AI1172" s="86"/>
      <c r="AJ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  <c r="BQ1172" s="86"/>
      <c r="BR1172" s="86"/>
      <c r="BS1172" s="86"/>
      <c r="BT1172" s="86"/>
      <c r="BU1172" s="86"/>
      <c r="BV1172" s="86"/>
    </row>
    <row r="1173" spans="1:74" s="87" customFormat="1" ht="22.5" customHeight="1" x14ac:dyDescent="0.2">
      <c r="A1173" s="239" t="s">
        <v>256</v>
      </c>
      <c r="B1173" s="240" t="s">
        <v>257</v>
      </c>
      <c r="C1173" s="73">
        <f t="shared" ref="C1173:N1173" si="455">+C1174+C1180</f>
        <v>0</v>
      </c>
      <c r="D1173" s="73">
        <f t="shared" si="455"/>
        <v>0</v>
      </c>
      <c r="E1173" s="73">
        <f t="shared" si="455"/>
        <v>0</v>
      </c>
      <c r="F1173" s="73">
        <f t="shared" si="455"/>
        <v>0</v>
      </c>
      <c r="G1173" s="73">
        <f t="shared" si="455"/>
        <v>0</v>
      </c>
      <c r="H1173" s="73">
        <f t="shared" si="455"/>
        <v>0</v>
      </c>
      <c r="I1173" s="73">
        <f t="shared" si="455"/>
        <v>0</v>
      </c>
      <c r="J1173" s="73">
        <f t="shared" si="455"/>
        <v>0</v>
      </c>
      <c r="K1173" s="73">
        <f t="shared" si="455"/>
        <v>0</v>
      </c>
      <c r="L1173" s="73">
        <f t="shared" si="455"/>
        <v>0</v>
      </c>
      <c r="M1173" s="73">
        <f t="shared" si="455"/>
        <v>0</v>
      </c>
      <c r="N1173" s="73">
        <f t="shared" si="455"/>
        <v>0</v>
      </c>
      <c r="O1173" s="133">
        <f t="shared" si="454"/>
        <v>0</v>
      </c>
      <c r="P1173" s="86"/>
      <c r="Q1173" s="86"/>
      <c r="R1173" s="86"/>
      <c r="S1173" s="86"/>
      <c r="T1173" s="86"/>
      <c r="U1173" s="86"/>
      <c r="V1173" s="86"/>
      <c r="W1173" s="86"/>
      <c r="X1173" s="86"/>
      <c r="Y1173" s="86"/>
      <c r="Z1173" s="86"/>
      <c r="AA1173" s="86"/>
      <c r="AB1173" s="86"/>
      <c r="AC1173" s="86"/>
      <c r="AD1173" s="86"/>
      <c r="AE1173" s="86"/>
      <c r="AF1173" s="86"/>
      <c r="AG1173" s="86"/>
      <c r="AH1173" s="86"/>
      <c r="AI1173" s="86"/>
      <c r="AJ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  <c r="BQ1173" s="86"/>
      <c r="BR1173" s="86"/>
      <c r="BS1173" s="86"/>
      <c r="BT1173" s="86"/>
      <c r="BU1173" s="86"/>
      <c r="BV1173" s="86"/>
    </row>
    <row r="1174" spans="1:74" s="87" customFormat="1" ht="22.5" customHeight="1" x14ac:dyDescent="0.2">
      <c r="A1174" s="239" t="s">
        <v>258</v>
      </c>
      <c r="B1174" s="240" t="s">
        <v>150</v>
      </c>
      <c r="C1174" s="73">
        <f t="shared" ref="C1174:N1174" si="456">SUM(C1175:C1179)</f>
        <v>0</v>
      </c>
      <c r="D1174" s="73">
        <f t="shared" si="456"/>
        <v>0</v>
      </c>
      <c r="E1174" s="73">
        <f t="shared" si="456"/>
        <v>0</v>
      </c>
      <c r="F1174" s="73">
        <f t="shared" si="456"/>
        <v>0</v>
      </c>
      <c r="G1174" s="73">
        <f t="shared" si="456"/>
        <v>0</v>
      </c>
      <c r="H1174" s="73">
        <f t="shared" si="456"/>
        <v>0</v>
      </c>
      <c r="I1174" s="73">
        <f t="shared" si="456"/>
        <v>0</v>
      </c>
      <c r="J1174" s="73">
        <f t="shared" si="456"/>
        <v>0</v>
      </c>
      <c r="K1174" s="73">
        <f t="shared" si="456"/>
        <v>0</v>
      </c>
      <c r="L1174" s="73">
        <f t="shared" si="456"/>
        <v>0</v>
      </c>
      <c r="M1174" s="73">
        <f t="shared" si="456"/>
        <v>0</v>
      </c>
      <c r="N1174" s="73">
        <f t="shared" si="456"/>
        <v>0</v>
      </c>
      <c r="O1174" s="133">
        <f t="shared" si="454"/>
        <v>0</v>
      </c>
      <c r="P1174" s="86"/>
      <c r="Q1174" s="86"/>
      <c r="R1174" s="86"/>
      <c r="S1174" s="86"/>
      <c r="T1174" s="86"/>
      <c r="U1174" s="86"/>
      <c r="V1174" s="86"/>
      <c r="W1174" s="86"/>
      <c r="X1174" s="86"/>
      <c r="Y1174" s="86"/>
      <c r="Z1174" s="86"/>
      <c r="AA1174" s="86"/>
      <c r="AB1174" s="86"/>
      <c r="AC1174" s="86"/>
      <c r="AD1174" s="86"/>
      <c r="AE1174" s="86"/>
      <c r="AF1174" s="86"/>
      <c r="AG1174" s="86"/>
      <c r="AH1174" s="86"/>
      <c r="AI1174" s="86"/>
      <c r="AJ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  <c r="BQ1174" s="86"/>
      <c r="BR1174" s="86"/>
      <c r="BS1174" s="86"/>
      <c r="BT1174" s="86"/>
      <c r="BU1174" s="86"/>
      <c r="BV1174" s="86"/>
    </row>
    <row r="1175" spans="1:74" s="87" customFormat="1" ht="22.5" customHeight="1" x14ac:dyDescent="0.2">
      <c r="A1175" s="241" t="s">
        <v>259</v>
      </c>
      <c r="B1175" s="242" t="s">
        <v>151</v>
      </c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133">
        <f t="shared" si="454"/>
        <v>0</v>
      </c>
      <c r="P1175" s="86"/>
      <c r="Q1175" s="86"/>
      <c r="R1175" s="86"/>
      <c r="S1175" s="86"/>
      <c r="T1175" s="86"/>
      <c r="U1175" s="86"/>
      <c r="V1175" s="86"/>
      <c r="W1175" s="86"/>
      <c r="X1175" s="86"/>
      <c r="Y1175" s="86"/>
      <c r="Z1175" s="86"/>
      <c r="AA1175" s="86"/>
      <c r="AB1175" s="86"/>
      <c r="AC1175" s="86"/>
      <c r="AD1175" s="86"/>
      <c r="AE1175" s="86"/>
      <c r="AF1175" s="86"/>
      <c r="AG1175" s="86"/>
      <c r="AH1175" s="86"/>
      <c r="AI1175" s="86"/>
      <c r="AJ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  <c r="BQ1175" s="86"/>
      <c r="BR1175" s="86"/>
      <c r="BS1175" s="86"/>
      <c r="BT1175" s="86"/>
      <c r="BU1175" s="86"/>
      <c r="BV1175" s="86"/>
    </row>
    <row r="1176" spans="1:74" s="87" customFormat="1" ht="22.5" customHeight="1" x14ac:dyDescent="0.2">
      <c r="A1176" s="241" t="s">
        <v>260</v>
      </c>
      <c r="B1176" s="242" t="s">
        <v>152</v>
      </c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133">
        <f t="shared" si="454"/>
        <v>0</v>
      </c>
      <c r="P1176" s="86"/>
      <c r="Q1176" s="86"/>
      <c r="R1176" s="86"/>
      <c r="S1176" s="86"/>
      <c r="T1176" s="86"/>
      <c r="U1176" s="86"/>
      <c r="V1176" s="86"/>
      <c r="W1176" s="86"/>
      <c r="X1176" s="86"/>
      <c r="Y1176" s="86"/>
      <c r="Z1176" s="86"/>
      <c r="AA1176" s="86"/>
      <c r="AB1176" s="86"/>
      <c r="AC1176" s="86"/>
      <c r="AD1176" s="86"/>
      <c r="AE1176" s="86"/>
      <c r="AF1176" s="86"/>
      <c r="AG1176" s="86"/>
      <c r="AH1176" s="86"/>
      <c r="AI1176" s="86"/>
      <c r="AJ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  <c r="BQ1176" s="86"/>
      <c r="BR1176" s="86"/>
      <c r="BS1176" s="86"/>
      <c r="BT1176" s="86"/>
      <c r="BU1176" s="86"/>
      <c r="BV1176" s="86"/>
    </row>
    <row r="1177" spans="1:74" s="87" customFormat="1" ht="22.5" customHeight="1" x14ac:dyDescent="0.2">
      <c r="A1177" s="241" t="s">
        <v>261</v>
      </c>
      <c r="B1177" s="242" t="s">
        <v>153</v>
      </c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133">
        <f t="shared" si="454"/>
        <v>0</v>
      </c>
      <c r="P1177" s="86"/>
      <c r="Q1177" s="86"/>
      <c r="R1177" s="86"/>
      <c r="S1177" s="86"/>
      <c r="T1177" s="86"/>
      <c r="U1177" s="86"/>
      <c r="V1177" s="86"/>
      <c r="W1177" s="86"/>
      <c r="X1177" s="86"/>
      <c r="Y1177" s="86"/>
      <c r="Z1177" s="86"/>
      <c r="AA1177" s="86"/>
      <c r="AB1177" s="86"/>
      <c r="AC1177" s="86"/>
      <c r="AD1177" s="86"/>
      <c r="AE1177" s="86"/>
      <c r="AF1177" s="86"/>
      <c r="AG1177" s="86"/>
      <c r="AH1177" s="86"/>
      <c r="AI1177" s="86"/>
      <c r="AJ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  <c r="BQ1177" s="86"/>
      <c r="BR1177" s="86"/>
      <c r="BS1177" s="86"/>
      <c r="BT1177" s="86"/>
      <c r="BU1177" s="86"/>
      <c r="BV1177" s="86"/>
    </row>
    <row r="1178" spans="1:74" s="87" customFormat="1" ht="22.5" customHeight="1" x14ac:dyDescent="0.2">
      <c r="A1178" s="241" t="s">
        <v>262</v>
      </c>
      <c r="B1178" s="242" t="s">
        <v>154</v>
      </c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133">
        <f t="shared" si="454"/>
        <v>0</v>
      </c>
      <c r="P1178" s="86"/>
      <c r="Q1178" s="86"/>
      <c r="R1178" s="86"/>
      <c r="S1178" s="86"/>
      <c r="T1178" s="86"/>
      <c r="U1178" s="86"/>
      <c r="V1178" s="86"/>
      <c r="W1178" s="86"/>
      <c r="X1178" s="86"/>
      <c r="Y1178" s="86"/>
      <c r="Z1178" s="86"/>
      <c r="AA1178" s="86"/>
      <c r="AB1178" s="86"/>
      <c r="AC1178" s="86"/>
      <c r="AD1178" s="86"/>
      <c r="AE1178" s="86"/>
      <c r="AF1178" s="86"/>
      <c r="AG1178" s="86"/>
      <c r="AH1178" s="86"/>
      <c r="AI1178" s="86"/>
      <c r="AJ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  <c r="BQ1178" s="86"/>
      <c r="BR1178" s="86"/>
      <c r="BS1178" s="86"/>
      <c r="BT1178" s="86"/>
      <c r="BU1178" s="86"/>
      <c r="BV1178" s="86"/>
    </row>
    <row r="1179" spans="1:74" s="87" customFormat="1" ht="22.5" customHeight="1" x14ac:dyDescent="0.2">
      <c r="A1179" s="241" t="s">
        <v>1729</v>
      </c>
      <c r="B1179" s="242" t="s">
        <v>154</v>
      </c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133">
        <f t="shared" si="454"/>
        <v>0</v>
      </c>
      <c r="P1179" s="86"/>
      <c r="Q1179" s="86"/>
      <c r="R1179" s="86"/>
      <c r="S1179" s="86"/>
      <c r="T1179" s="86"/>
      <c r="U1179" s="86"/>
      <c r="V1179" s="86"/>
      <c r="W1179" s="86"/>
      <c r="X1179" s="86"/>
      <c r="Y1179" s="86"/>
      <c r="Z1179" s="86"/>
      <c r="AA1179" s="86"/>
      <c r="AB1179" s="86"/>
      <c r="AC1179" s="86"/>
      <c r="AD1179" s="86"/>
      <c r="AE1179" s="86"/>
      <c r="AF1179" s="86"/>
      <c r="AG1179" s="86"/>
      <c r="AH1179" s="86"/>
      <c r="AI1179" s="86"/>
      <c r="AJ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  <c r="BQ1179" s="86"/>
      <c r="BR1179" s="86"/>
      <c r="BS1179" s="86"/>
      <c r="BT1179" s="86"/>
      <c r="BU1179" s="86"/>
      <c r="BV1179" s="86"/>
    </row>
    <row r="1180" spans="1:74" s="87" customFormat="1" ht="22.5" customHeight="1" x14ac:dyDescent="0.2">
      <c r="A1180" s="239" t="s">
        <v>263</v>
      </c>
      <c r="B1180" s="240" t="s">
        <v>155</v>
      </c>
      <c r="C1180" s="73">
        <f t="shared" ref="C1180:N1180" si="457">+C1181</f>
        <v>0</v>
      </c>
      <c r="D1180" s="73">
        <f t="shared" si="457"/>
        <v>0</v>
      </c>
      <c r="E1180" s="73">
        <f t="shared" si="457"/>
        <v>0</v>
      </c>
      <c r="F1180" s="73">
        <f t="shared" si="457"/>
        <v>0</v>
      </c>
      <c r="G1180" s="73">
        <f t="shared" si="457"/>
        <v>0</v>
      </c>
      <c r="H1180" s="73">
        <f t="shared" si="457"/>
        <v>0</v>
      </c>
      <c r="I1180" s="73">
        <f t="shared" si="457"/>
        <v>0</v>
      </c>
      <c r="J1180" s="73">
        <f t="shared" si="457"/>
        <v>0</v>
      </c>
      <c r="K1180" s="73">
        <f t="shared" si="457"/>
        <v>0</v>
      </c>
      <c r="L1180" s="73">
        <f t="shared" si="457"/>
        <v>0</v>
      </c>
      <c r="M1180" s="73">
        <f t="shared" si="457"/>
        <v>0</v>
      </c>
      <c r="N1180" s="73">
        <f t="shared" si="457"/>
        <v>0</v>
      </c>
      <c r="O1180" s="133">
        <f t="shared" si="454"/>
        <v>0</v>
      </c>
      <c r="P1180" s="86"/>
      <c r="Q1180" s="86"/>
      <c r="R1180" s="86"/>
      <c r="S1180" s="86"/>
      <c r="T1180" s="86"/>
      <c r="U1180" s="86"/>
      <c r="V1180" s="86"/>
      <c r="W1180" s="86"/>
      <c r="X1180" s="86"/>
      <c r="Y1180" s="86"/>
      <c r="Z1180" s="86"/>
      <c r="AA1180" s="86"/>
      <c r="AB1180" s="86"/>
      <c r="AC1180" s="86"/>
      <c r="AD1180" s="86"/>
      <c r="AE1180" s="86"/>
      <c r="AF1180" s="86"/>
      <c r="AG1180" s="86"/>
      <c r="AH1180" s="86"/>
      <c r="AI1180" s="86"/>
      <c r="AJ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  <c r="BQ1180" s="86"/>
      <c r="BR1180" s="86"/>
      <c r="BS1180" s="86"/>
      <c r="BT1180" s="86"/>
      <c r="BU1180" s="86"/>
      <c r="BV1180" s="86"/>
    </row>
    <row r="1181" spans="1:74" s="87" customFormat="1" ht="22.5" customHeight="1" x14ac:dyDescent="0.2">
      <c r="A1181" s="241" t="s">
        <v>264</v>
      </c>
      <c r="B1181" s="242" t="s">
        <v>156</v>
      </c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133">
        <f t="shared" si="454"/>
        <v>0</v>
      </c>
      <c r="P1181" s="86"/>
      <c r="Q1181" s="86"/>
      <c r="R1181" s="86"/>
      <c r="S1181" s="86"/>
      <c r="T1181" s="86"/>
      <c r="U1181" s="86"/>
      <c r="V1181" s="86"/>
      <c r="W1181" s="86"/>
      <c r="X1181" s="86"/>
      <c r="Y1181" s="86"/>
      <c r="Z1181" s="86"/>
      <c r="AA1181" s="86"/>
      <c r="AB1181" s="86"/>
      <c r="AC1181" s="86"/>
      <c r="AD1181" s="86"/>
      <c r="AE1181" s="86"/>
      <c r="AF1181" s="86"/>
      <c r="AG1181" s="86"/>
      <c r="AH1181" s="86"/>
      <c r="AI1181" s="86"/>
      <c r="AJ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  <c r="BQ1181" s="86"/>
      <c r="BR1181" s="86"/>
      <c r="BS1181" s="86"/>
      <c r="BT1181" s="86"/>
      <c r="BU1181" s="86"/>
      <c r="BV1181" s="86"/>
    </row>
    <row r="1182" spans="1:74" s="87" customFormat="1" ht="22.5" customHeight="1" x14ac:dyDescent="0.2">
      <c r="A1182" s="239" t="s">
        <v>265</v>
      </c>
      <c r="B1182" s="240" t="s">
        <v>266</v>
      </c>
      <c r="C1182" s="73">
        <f t="shared" ref="C1182:N1182" si="458">+C1183</f>
        <v>0</v>
      </c>
      <c r="D1182" s="73">
        <f t="shared" si="458"/>
        <v>0</v>
      </c>
      <c r="E1182" s="73">
        <f t="shared" si="458"/>
        <v>0</v>
      </c>
      <c r="F1182" s="73">
        <f t="shared" si="458"/>
        <v>0</v>
      </c>
      <c r="G1182" s="73">
        <f t="shared" si="458"/>
        <v>0</v>
      </c>
      <c r="H1182" s="73">
        <f t="shared" si="458"/>
        <v>0</v>
      </c>
      <c r="I1182" s="73">
        <f t="shared" si="458"/>
        <v>0</v>
      </c>
      <c r="J1182" s="73">
        <f t="shared" si="458"/>
        <v>0</v>
      </c>
      <c r="K1182" s="73">
        <f t="shared" si="458"/>
        <v>0</v>
      </c>
      <c r="L1182" s="73">
        <f t="shared" si="458"/>
        <v>0</v>
      </c>
      <c r="M1182" s="73">
        <f t="shared" si="458"/>
        <v>0</v>
      </c>
      <c r="N1182" s="73">
        <f t="shared" si="458"/>
        <v>0</v>
      </c>
      <c r="O1182" s="133">
        <f t="shared" si="454"/>
        <v>0</v>
      </c>
      <c r="P1182" s="86"/>
      <c r="Q1182" s="86"/>
      <c r="R1182" s="86"/>
      <c r="S1182" s="86"/>
      <c r="T1182" s="86"/>
      <c r="U1182" s="86"/>
      <c r="V1182" s="86"/>
      <c r="W1182" s="86"/>
      <c r="X1182" s="86"/>
      <c r="Y1182" s="86"/>
      <c r="Z1182" s="86"/>
      <c r="AA1182" s="86"/>
      <c r="AB1182" s="86"/>
      <c r="AC1182" s="86"/>
      <c r="AD1182" s="86"/>
      <c r="AE1182" s="86"/>
      <c r="AF1182" s="86"/>
      <c r="AG1182" s="86"/>
      <c r="AH1182" s="86"/>
      <c r="AI1182" s="86"/>
      <c r="AJ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  <c r="BQ1182" s="86"/>
      <c r="BR1182" s="86"/>
      <c r="BS1182" s="86"/>
      <c r="BT1182" s="86"/>
      <c r="BU1182" s="86"/>
      <c r="BV1182" s="86"/>
    </row>
    <row r="1183" spans="1:74" s="87" customFormat="1" ht="22.5" customHeight="1" x14ac:dyDescent="0.2">
      <c r="A1183" s="241" t="s">
        <v>267</v>
      </c>
      <c r="B1183" s="242" t="s">
        <v>149</v>
      </c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133">
        <f t="shared" si="454"/>
        <v>0</v>
      </c>
      <c r="P1183" s="86"/>
      <c r="Q1183" s="86"/>
      <c r="R1183" s="86"/>
      <c r="S1183" s="86"/>
      <c r="T1183" s="86"/>
      <c r="U1183" s="86"/>
      <c r="V1183" s="86"/>
      <c r="W1183" s="86"/>
      <c r="X1183" s="86"/>
      <c r="Y1183" s="86"/>
      <c r="Z1183" s="86"/>
      <c r="AA1183" s="86"/>
      <c r="AB1183" s="86"/>
      <c r="AC1183" s="86"/>
      <c r="AD1183" s="86"/>
      <c r="AE1183" s="86"/>
      <c r="AF1183" s="86"/>
      <c r="AG1183" s="86"/>
      <c r="AH1183" s="86"/>
      <c r="AI1183" s="86"/>
      <c r="AJ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  <c r="BQ1183" s="86"/>
      <c r="BR1183" s="86"/>
      <c r="BS1183" s="86"/>
      <c r="BT1183" s="86"/>
      <c r="BU1183" s="86"/>
      <c r="BV1183" s="86"/>
    </row>
    <row r="1184" spans="1:74" s="87" customFormat="1" ht="22.5" customHeight="1" x14ac:dyDescent="0.2">
      <c r="A1184" s="239" t="s">
        <v>268</v>
      </c>
      <c r="B1184" s="240" t="s">
        <v>269</v>
      </c>
      <c r="C1184" s="73">
        <f>+C1185+C1191</f>
        <v>0</v>
      </c>
      <c r="D1184" s="73">
        <f t="shared" ref="D1184:N1184" si="459">+D1185+D1191</f>
        <v>20259668655</v>
      </c>
      <c r="E1184" s="73">
        <f t="shared" si="459"/>
        <v>0</v>
      </c>
      <c r="F1184" s="73">
        <f t="shared" si="459"/>
        <v>6730116165.3500004</v>
      </c>
      <c r="G1184" s="73">
        <f t="shared" si="459"/>
        <v>0</v>
      </c>
      <c r="H1184" s="73">
        <f t="shared" si="459"/>
        <v>0</v>
      </c>
      <c r="I1184" s="73">
        <f t="shared" si="459"/>
        <v>1893910868</v>
      </c>
      <c r="J1184" s="73">
        <f t="shared" si="459"/>
        <v>10675785046</v>
      </c>
      <c r="K1184" s="73">
        <f t="shared" si="459"/>
        <v>0</v>
      </c>
      <c r="L1184" s="73">
        <f t="shared" si="459"/>
        <v>0</v>
      </c>
      <c r="M1184" s="73">
        <f t="shared" si="459"/>
        <v>0</v>
      </c>
      <c r="N1184" s="73">
        <f t="shared" si="459"/>
        <v>0</v>
      </c>
      <c r="O1184" s="133">
        <f t="shared" si="454"/>
        <v>39559480734.349998</v>
      </c>
      <c r="P1184" s="86"/>
      <c r="Q1184" s="86"/>
      <c r="R1184" s="86"/>
      <c r="S1184" s="86"/>
      <c r="T1184" s="86"/>
      <c r="U1184" s="86"/>
      <c r="V1184" s="86"/>
      <c r="W1184" s="86"/>
      <c r="X1184" s="86"/>
      <c r="Y1184" s="86"/>
      <c r="Z1184" s="86"/>
      <c r="AA1184" s="86"/>
      <c r="AB1184" s="86"/>
      <c r="AC1184" s="86"/>
      <c r="AD1184" s="86"/>
      <c r="AE1184" s="86"/>
      <c r="AF1184" s="86"/>
      <c r="AG1184" s="86"/>
      <c r="AH1184" s="86"/>
      <c r="AI1184" s="86"/>
      <c r="AJ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  <c r="BQ1184" s="86"/>
      <c r="BR1184" s="86"/>
      <c r="BS1184" s="86"/>
      <c r="BT1184" s="86"/>
      <c r="BU1184" s="86"/>
      <c r="BV1184" s="86"/>
    </row>
    <row r="1185" spans="1:74" s="87" customFormat="1" ht="22.5" customHeight="1" x14ac:dyDescent="0.2">
      <c r="A1185" s="239" t="s">
        <v>736</v>
      </c>
      <c r="B1185" s="240" t="s">
        <v>1730</v>
      </c>
      <c r="C1185" s="73">
        <f>+C1189+C1186</f>
        <v>0</v>
      </c>
      <c r="D1185" s="73">
        <f t="shared" ref="D1185:N1185" si="460">+D1189+D1186</f>
        <v>0</v>
      </c>
      <c r="E1185" s="73">
        <f t="shared" si="460"/>
        <v>0</v>
      </c>
      <c r="F1185" s="73">
        <f t="shared" si="460"/>
        <v>0</v>
      </c>
      <c r="G1185" s="73">
        <f t="shared" si="460"/>
        <v>0</v>
      </c>
      <c r="H1185" s="73">
        <f t="shared" si="460"/>
        <v>0</v>
      </c>
      <c r="I1185" s="73">
        <f t="shared" si="460"/>
        <v>0</v>
      </c>
      <c r="J1185" s="73">
        <f t="shared" si="460"/>
        <v>0</v>
      </c>
      <c r="K1185" s="73">
        <f t="shared" si="460"/>
        <v>0</v>
      </c>
      <c r="L1185" s="73">
        <f t="shared" si="460"/>
        <v>0</v>
      </c>
      <c r="M1185" s="73">
        <f t="shared" si="460"/>
        <v>0</v>
      </c>
      <c r="N1185" s="73">
        <f t="shared" si="460"/>
        <v>0</v>
      </c>
      <c r="O1185" s="133">
        <f>SUM(C1185:N1185)</f>
        <v>0</v>
      </c>
      <c r="P1185" s="86"/>
      <c r="Q1185" s="86"/>
      <c r="R1185" s="86"/>
      <c r="S1185" s="86"/>
      <c r="T1185" s="86"/>
      <c r="U1185" s="86"/>
      <c r="V1185" s="86"/>
      <c r="W1185" s="86"/>
      <c r="X1185" s="86"/>
      <c r="Y1185" s="86"/>
      <c r="Z1185" s="86"/>
      <c r="AA1185" s="86"/>
      <c r="AB1185" s="86"/>
      <c r="AC1185" s="86"/>
      <c r="AD1185" s="86"/>
      <c r="AE1185" s="86"/>
      <c r="AF1185" s="86"/>
      <c r="AG1185" s="86"/>
      <c r="AH1185" s="86"/>
      <c r="AI1185" s="86"/>
      <c r="AJ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  <c r="BQ1185" s="86"/>
      <c r="BR1185" s="86"/>
      <c r="BS1185" s="86"/>
      <c r="BT1185" s="86"/>
      <c r="BU1185" s="86"/>
      <c r="BV1185" s="86"/>
    </row>
    <row r="1186" spans="1:74" s="87" customFormat="1" ht="22.5" customHeight="1" x14ac:dyDescent="0.2">
      <c r="A1186" s="239" t="s">
        <v>1872</v>
      </c>
      <c r="B1186" s="240" t="s">
        <v>1873</v>
      </c>
      <c r="C1186" s="73">
        <f>+C1187</f>
        <v>0</v>
      </c>
      <c r="D1186" s="73">
        <f t="shared" ref="D1186:N1187" si="461">+D1187</f>
        <v>0</v>
      </c>
      <c r="E1186" s="73">
        <f t="shared" si="461"/>
        <v>0</v>
      </c>
      <c r="F1186" s="73">
        <f t="shared" si="461"/>
        <v>0</v>
      </c>
      <c r="G1186" s="73">
        <f t="shared" si="461"/>
        <v>0</v>
      </c>
      <c r="H1186" s="73">
        <f t="shared" si="461"/>
        <v>0</v>
      </c>
      <c r="I1186" s="73">
        <f t="shared" si="461"/>
        <v>0</v>
      </c>
      <c r="J1186" s="73">
        <f t="shared" si="461"/>
        <v>0</v>
      </c>
      <c r="K1186" s="73">
        <f t="shared" si="461"/>
        <v>0</v>
      </c>
      <c r="L1186" s="73">
        <f t="shared" si="461"/>
        <v>0</v>
      </c>
      <c r="M1186" s="73">
        <f t="shared" si="461"/>
        <v>0</v>
      </c>
      <c r="N1186" s="73">
        <f t="shared" si="461"/>
        <v>0</v>
      </c>
      <c r="O1186" s="133">
        <f t="shared" ref="O1186:O1189" si="462">SUM(C1186:N1186)</f>
        <v>0</v>
      </c>
      <c r="P1186" s="86"/>
      <c r="Q1186" s="86"/>
      <c r="R1186" s="86"/>
      <c r="S1186" s="86"/>
      <c r="T1186" s="86"/>
      <c r="U1186" s="86"/>
      <c r="V1186" s="86"/>
      <c r="W1186" s="86"/>
      <c r="X1186" s="86"/>
      <c r="Y1186" s="86"/>
      <c r="Z1186" s="86"/>
      <c r="AA1186" s="86"/>
      <c r="AB1186" s="86"/>
      <c r="AC1186" s="86"/>
      <c r="AD1186" s="86"/>
      <c r="AE1186" s="86"/>
      <c r="AF1186" s="86"/>
      <c r="AG1186" s="86"/>
      <c r="AH1186" s="86"/>
      <c r="AI1186" s="86"/>
      <c r="AJ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  <c r="BQ1186" s="86"/>
      <c r="BR1186" s="86"/>
      <c r="BS1186" s="86"/>
      <c r="BT1186" s="86"/>
      <c r="BU1186" s="86"/>
      <c r="BV1186" s="86"/>
    </row>
    <row r="1187" spans="1:74" s="87" customFormat="1" ht="22.5" customHeight="1" x14ac:dyDescent="0.2">
      <c r="A1187" s="239" t="s">
        <v>2538</v>
      </c>
      <c r="B1187" s="240" t="s">
        <v>2539</v>
      </c>
      <c r="C1187" s="73">
        <f>+C1188</f>
        <v>0</v>
      </c>
      <c r="D1187" s="73">
        <f t="shared" si="461"/>
        <v>0</v>
      </c>
      <c r="E1187" s="73">
        <f t="shared" si="461"/>
        <v>0</v>
      </c>
      <c r="F1187" s="73">
        <f t="shared" si="461"/>
        <v>0</v>
      </c>
      <c r="G1187" s="73">
        <f t="shared" si="461"/>
        <v>0</v>
      </c>
      <c r="H1187" s="73">
        <f t="shared" si="461"/>
        <v>0</v>
      </c>
      <c r="I1187" s="73">
        <f t="shared" si="461"/>
        <v>0</v>
      </c>
      <c r="J1187" s="73">
        <f t="shared" si="461"/>
        <v>0</v>
      </c>
      <c r="K1187" s="73">
        <f t="shared" si="461"/>
        <v>0</v>
      </c>
      <c r="L1187" s="73">
        <f t="shared" si="461"/>
        <v>0</v>
      </c>
      <c r="M1187" s="73">
        <f t="shared" si="461"/>
        <v>0</v>
      </c>
      <c r="N1187" s="73">
        <f t="shared" si="461"/>
        <v>0</v>
      </c>
      <c r="O1187" s="133">
        <f t="shared" si="462"/>
        <v>0</v>
      </c>
      <c r="P1187" s="86"/>
      <c r="Q1187" s="86"/>
      <c r="R1187" s="86"/>
      <c r="S1187" s="86"/>
      <c r="T1187" s="86"/>
      <c r="U1187" s="86"/>
      <c r="V1187" s="86"/>
      <c r="W1187" s="86"/>
      <c r="X1187" s="86"/>
      <c r="Y1187" s="86"/>
      <c r="Z1187" s="86"/>
      <c r="AA1187" s="86"/>
      <c r="AB1187" s="86"/>
      <c r="AC1187" s="86"/>
      <c r="AD1187" s="86"/>
      <c r="AE1187" s="86"/>
      <c r="AF1187" s="86"/>
      <c r="AG1187" s="86"/>
      <c r="AH1187" s="86"/>
      <c r="AI1187" s="86"/>
      <c r="AJ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  <c r="BQ1187" s="86"/>
      <c r="BR1187" s="86"/>
      <c r="BS1187" s="86"/>
      <c r="BT1187" s="86"/>
      <c r="BU1187" s="86"/>
      <c r="BV1187" s="86"/>
    </row>
    <row r="1188" spans="1:74" s="87" customFormat="1" ht="22.5" customHeight="1" x14ac:dyDescent="0.2">
      <c r="A1188" s="241" t="s">
        <v>2540</v>
      </c>
      <c r="B1188" s="242" t="s">
        <v>1010</v>
      </c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133">
        <f t="shared" si="462"/>
        <v>0</v>
      </c>
      <c r="P1188" s="86"/>
      <c r="Q1188" s="86"/>
      <c r="R1188" s="86"/>
      <c r="S1188" s="86"/>
      <c r="T1188" s="86"/>
      <c r="U1188" s="86"/>
      <c r="V1188" s="86"/>
      <c r="W1188" s="86"/>
      <c r="X1188" s="86"/>
      <c r="Y1188" s="86"/>
      <c r="Z1188" s="86"/>
      <c r="AA1188" s="86"/>
      <c r="AB1188" s="86"/>
      <c r="AC1188" s="86"/>
      <c r="AD1188" s="86"/>
      <c r="AE1188" s="86"/>
      <c r="AF1188" s="86"/>
      <c r="AG1188" s="86"/>
      <c r="AH1188" s="86"/>
      <c r="AI1188" s="86"/>
      <c r="AJ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  <c r="BQ1188" s="86"/>
      <c r="BR1188" s="86"/>
      <c r="BS1188" s="86"/>
      <c r="BT1188" s="86"/>
      <c r="BU1188" s="86"/>
      <c r="BV1188" s="86"/>
    </row>
    <row r="1189" spans="1:74" s="87" customFormat="1" ht="22.5" customHeight="1" x14ac:dyDescent="0.2">
      <c r="A1189" s="239" t="s">
        <v>1731</v>
      </c>
      <c r="B1189" s="240" t="s">
        <v>1732</v>
      </c>
      <c r="C1189" s="73">
        <f t="shared" ref="C1189:N1189" si="463">+C1190</f>
        <v>0</v>
      </c>
      <c r="D1189" s="73">
        <f t="shared" si="463"/>
        <v>0</v>
      </c>
      <c r="E1189" s="73">
        <f t="shared" si="463"/>
        <v>0</v>
      </c>
      <c r="F1189" s="73">
        <f t="shared" si="463"/>
        <v>0</v>
      </c>
      <c r="G1189" s="73">
        <f t="shared" si="463"/>
        <v>0</v>
      </c>
      <c r="H1189" s="73">
        <f t="shared" si="463"/>
        <v>0</v>
      </c>
      <c r="I1189" s="73">
        <f t="shared" si="463"/>
        <v>0</v>
      </c>
      <c r="J1189" s="73">
        <f t="shared" si="463"/>
        <v>0</v>
      </c>
      <c r="K1189" s="73">
        <f t="shared" si="463"/>
        <v>0</v>
      </c>
      <c r="L1189" s="73">
        <f t="shared" si="463"/>
        <v>0</v>
      </c>
      <c r="M1189" s="73">
        <f t="shared" si="463"/>
        <v>0</v>
      </c>
      <c r="N1189" s="73">
        <f t="shared" si="463"/>
        <v>0</v>
      </c>
      <c r="O1189" s="133">
        <f t="shared" si="462"/>
        <v>0</v>
      </c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86"/>
      <c r="AB1189" s="86"/>
      <c r="AC1189" s="86"/>
      <c r="AD1189" s="86"/>
      <c r="AE1189" s="86"/>
      <c r="AF1189" s="86"/>
      <c r="AG1189" s="86"/>
      <c r="AH1189" s="86"/>
      <c r="AI1189" s="86"/>
      <c r="AJ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  <c r="BQ1189" s="86"/>
      <c r="BR1189" s="86"/>
      <c r="BS1189" s="86"/>
      <c r="BT1189" s="86"/>
      <c r="BU1189" s="86"/>
      <c r="BV1189" s="86"/>
    </row>
    <row r="1190" spans="1:74" s="87" customFormat="1" ht="22.5" customHeight="1" x14ac:dyDescent="0.2">
      <c r="A1190" s="241" t="s">
        <v>1733</v>
      </c>
      <c r="B1190" s="242" t="s">
        <v>1734</v>
      </c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133">
        <f t="shared" si="454"/>
        <v>0</v>
      </c>
      <c r="P1190" s="86"/>
      <c r="Q1190" s="86"/>
      <c r="R1190" s="86"/>
      <c r="S1190" s="86"/>
      <c r="T1190" s="86"/>
      <c r="U1190" s="86"/>
      <c r="V1190" s="86"/>
      <c r="W1190" s="86"/>
      <c r="X1190" s="86"/>
      <c r="Y1190" s="86"/>
      <c r="Z1190" s="86"/>
      <c r="AA1190" s="86"/>
      <c r="AB1190" s="86"/>
      <c r="AC1190" s="86"/>
      <c r="AD1190" s="86"/>
      <c r="AE1190" s="86"/>
      <c r="AF1190" s="86"/>
      <c r="AG1190" s="86"/>
      <c r="AH1190" s="86"/>
      <c r="AI1190" s="86"/>
      <c r="AJ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  <c r="BQ1190" s="86"/>
      <c r="BR1190" s="86"/>
      <c r="BS1190" s="86"/>
      <c r="BT1190" s="86"/>
      <c r="BU1190" s="86"/>
      <c r="BV1190" s="86"/>
    </row>
    <row r="1191" spans="1:74" s="87" customFormat="1" ht="22.5" customHeight="1" x14ac:dyDescent="0.2">
      <c r="A1191" s="239" t="s">
        <v>270</v>
      </c>
      <c r="B1191" s="240" t="s">
        <v>96</v>
      </c>
      <c r="C1191" s="73">
        <f t="shared" ref="C1191:N1191" si="464">+C1192+C1235+C1247</f>
        <v>0</v>
      </c>
      <c r="D1191" s="73">
        <f t="shared" si="464"/>
        <v>20259668655</v>
      </c>
      <c r="E1191" s="73">
        <f t="shared" si="464"/>
        <v>0</v>
      </c>
      <c r="F1191" s="73">
        <f t="shared" si="464"/>
        <v>6730116165.3500004</v>
      </c>
      <c r="G1191" s="73">
        <f t="shared" si="464"/>
        <v>0</v>
      </c>
      <c r="H1191" s="73">
        <f t="shared" si="464"/>
        <v>0</v>
      </c>
      <c r="I1191" s="73">
        <f t="shared" si="464"/>
        <v>1893910868</v>
      </c>
      <c r="J1191" s="73">
        <f t="shared" si="464"/>
        <v>10675785046</v>
      </c>
      <c r="K1191" s="73">
        <f t="shared" si="464"/>
        <v>0</v>
      </c>
      <c r="L1191" s="73">
        <f t="shared" si="464"/>
        <v>0</v>
      </c>
      <c r="M1191" s="73">
        <f t="shared" si="464"/>
        <v>0</v>
      </c>
      <c r="N1191" s="73">
        <f t="shared" si="464"/>
        <v>0</v>
      </c>
      <c r="O1191" s="133">
        <f t="shared" si="454"/>
        <v>39559480734.349998</v>
      </c>
      <c r="P1191" s="86"/>
      <c r="Q1191" s="86"/>
      <c r="R1191" s="86"/>
      <c r="S1191" s="86"/>
      <c r="T1191" s="86"/>
      <c r="U1191" s="86"/>
      <c r="V1191" s="86"/>
      <c r="W1191" s="86"/>
      <c r="X1191" s="86"/>
      <c r="Y1191" s="86"/>
      <c r="Z1191" s="86"/>
      <c r="AA1191" s="86"/>
      <c r="AB1191" s="86"/>
      <c r="AC1191" s="86"/>
      <c r="AD1191" s="86"/>
      <c r="AE1191" s="86"/>
      <c r="AF1191" s="86"/>
      <c r="AG1191" s="86"/>
      <c r="AH1191" s="86"/>
      <c r="AI1191" s="86"/>
      <c r="AJ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  <c r="BQ1191" s="86"/>
      <c r="BR1191" s="86"/>
      <c r="BS1191" s="86"/>
      <c r="BT1191" s="86"/>
      <c r="BU1191" s="86"/>
      <c r="BV1191" s="86"/>
    </row>
    <row r="1192" spans="1:74" s="87" customFormat="1" ht="22.5" customHeight="1" x14ac:dyDescent="0.2">
      <c r="A1192" s="239" t="s">
        <v>271</v>
      </c>
      <c r="B1192" s="240" t="s">
        <v>97</v>
      </c>
      <c r="C1192" s="73">
        <f t="shared" ref="C1192:N1192" si="465">+C1193+C1201+C1205</f>
        <v>0</v>
      </c>
      <c r="D1192" s="73">
        <f t="shared" si="465"/>
        <v>20259668655</v>
      </c>
      <c r="E1192" s="73">
        <f t="shared" si="465"/>
        <v>0</v>
      </c>
      <c r="F1192" s="73">
        <f t="shared" si="465"/>
        <v>117613841.34999999</v>
      </c>
      <c r="G1192" s="73">
        <f t="shared" si="465"/>
        <v>0</v>
      </c>
      <c r="H1192" s="73">
        <f t="shared" si="465"/>
        <v>0</v>
      </c>
      <c r="I1192" s="73">
        <f t="shared" si="465"/>
        <v>1893910868</v>
      </c>
      <c r="J1192" s="73">
        <f t="shared" si="465"/>
        <v>0</v>
      </c>
      <c r="K1192" s="73">
        <f t="shared" si="465"/>
        <v>0</v>
      </c>
      <c r="L1192" s="73">
        <f t="shared" si="465"/>
        <v>0</v>
      </c>
      <c r="M1192" s="73">
        <f t="shared" si="465"/>
        <v>0</v>
      </c>
      <c r="N1192" s="73">
        <f t="shared" si="465"/>
        <v>0</v>
      </c>
      <c r="O1192" s="133">
        <f t="shared" si="454"/>
        <v>22271193364.349998</v>
      </c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86"/>
      <c r="AB1192" s="86"/>
      <c r="AC1192" s="86"/>
      <c r="AD1192" s="86"/>
      <c r="AE1192" s="86"/>
      <c r="AF1192" s="86"/>
      <c r="AG1192" s="86"/>
      <c r="AH1192" s="86"/>
      <c r="AI1192" s="86"/>
      <c r="AJ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  <c r="BQ1192" s="86"/>
      <c r="BR1192" s="86"/>
      <c r="BS1192" s="86"/>
      <c r="BT1192" s="86"/>
      <c r="BU1192" s="86"/>
      <c r="BV1192" s="86"/>
    </row>
    <row r="1193" spans="1:74" s="87" customFormat="1" ht="22.5" customHeight="1" x14ac:dyDescent="0.2">
      <c r="A1193" s="239" t="s">
        <v>272</v>
      </c>
      <c r="B1193" s="240" t="s">
        <v>98</v>
      </c>
      <c r="C1193" s="73">
        <f t="shared" ref="C1193:N1193" si="466">+C1194</f>
        <v>0</v>
      </c>
      <c r="D1193" s="73">
        <f t="shared" si="466"/>
        <v>2735668655</v>
      </c>
      <c r="E1193" s="73">
        <f t="shared" si="466"/>
        <v>0</v>
      </c>
      <c r="F1193" s="73">
        <f t="shared" si="466"/>
        <v>117613841.34999999</v>
      </c>
      <c r="G1193" s="73">
        <f t="shared" si="466"/>
        <v>0</v>
      </c>
      <c r="H1193" s="73">
        <f t="shared" si="466"/>
        <v>0</v>
      </c>
      <c r="I1193" s="73">
        <f t="shared" si="466"/>
        <v>0</v>
      </c>
      <c r="J1193" s="73">
        <f t="shared" si="466"/>
        <v>0</v>
      </c>
      <c r="K1193" s="73">
        <f t="shared" si="466"/>
        <v>0</v>
      </c>
      <c r="L1193" s="73">
        <f t="shared" si="466"/>
        <v>0</v>
      </c>
      <c r="M1193" s="73">
        <f t="shared" si="466"/>
        <v>0</v>
      </c>
      <c r="N1193" s="73">
        <f t="shared" si="466"/>
        <v>0</v>
      </c>
      <c r="O1193" s="133">
        <f t="shared" si="454"/>
        <v>2853282496.3499999</v>
      </c>
      <c r="P1193" s="86"/>
      <c r="Q1193" s="86"/>
      <c r="R1193" s="86"/>
      <c r="S1193" s="86"/>
      <c r="T1193" s="86"/>
      <c r="U1193" s="86"/>
      <c r="V1193" s="86"/>
      <c r="W1193" s="86"/>
      <c r="X1193" s="86"/>
      <c r="Y1193" s="86"/>
      <c r="Z1193" s="86"/>
      <c r="AA1193" s="86"/>
      <c r="AB1193" s="86"/>
      <c r="AC1193" s="86"/>
      <c r="AD1193" s="86"/>
      <c r="AE1193" s="86"/>
      <c r="AF1193" s="86"/>
      <c r="AG1193" s="86"/>
      <c r="AH1193" s="86"/>
      <c r="AI1193" s="86"/>
      <c r="AJ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  <c r="BQ1193" s="86"/>
      <c r="BR1193" s="86"/>
      <c r="BS1193" s="86"/>
      <c r="BT1193" s="86"/>
      <c r="BU1193" s="86"/>
      <c r="BV1193" s="86"/>
    </row>
    <row r="1194" spans="1:74" s="87" customFormat="1" ht="22.5" customHeight="1" x14ac:dyDescent="0.2">
      <c r="A1194" s="239" t="s">
        <v>273</v>
      </c>
      <c r="B1194" s="240" t="s">
        <v>157</v>
      </c>
      <c r="C1194" s="73">
        <f>SUM(C1195:C1200)</f>
        <v>0</v>
      </c>
      <c r="D1194" s="73">
        <f t="shared" ref="D1194:N1194" si="467">SUM(D1195:D1200)</f>
        <v>2735668655</v>
      </c>
      <c r="E1194" s="73">
        <f t="shared" si="467"/>
        <v>0</v>
      </c>
      <c r="F1194" s="73">
        <f t="shared" si="467"/>
        <v>117613841.34999999</v>
      </c>
      <c r="G1194" s="73">
        <f t="shared" si="467"/>
        <v>0</v>
      </c>
      <c r="H1194" s="73">
        <f t="shared" si="467"/>
        <v>0</v>
      </c>
      <c r="I1194" s="73">
        <f t="shared" si="467"/>
        <v>0</v>
      </c>
      <c r="J1194" s="73">
        <f t="shared" si="467"/>
        <v>0</v>
      </c>
      <c r="K1194" s="73">
        <f t="shared" si="467"/>
        <v>0</v>
      </c>
      <c r="L1194" s="73">
        <f t="shared" si="467"/>
        <v>0</v>
      </c>
      <c r="M1194" s="73">
        <f t="shared" si="467"/>
        <v>0</v>
      </c>
      <c r="N1194" s="73">
        <f t="shared" si="467"/>
        <v>0</v>
      </c>
      <c r="O1194" s="133">
        <f t="shared" si="454"/>
        <v>2853282496.3499999</v>
      </c>
      <c r="P1194" s="86"/>
      <c r="Q1194" s="86"/>
      <c r="R1194" s="86"/>
      <c r="S1194" s="86"/>
      <c r="T1194" s="86"/>
      <c r="U1194" s="86"/>
      <c r="V1194" s="86"/>
      <c r="W1194" s="86"/>
      <c r="X1194" s="86"/>
      <c r="Y1194" s="86"/>
      <c r="Z1194" s="86"/>
      <c r="AA1194" s="86"/>
      <c r="AB1194" s="86"/>
      <c r="AC1194" s="86"/>
      <c r="AD1194" s="86"/>
      <c r="AE1194" s="86"/>
      <c r="AF1194" s="86"/>
      <c r="AG1194" s="86"/>
      <c r="AH1194" s="86"/>
      <c r="AI1194" s="86"/>
      <c r="AJ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  <c r="BQ1194" s="86"/>
      <c r="BR1194" s="86"/>
      <c r="BS1194" s="86"/>
      <c r="BT1194" s="86"/>
      <c r="BU1194" s="86"/>
      <c r="BV1194" s="86"/>
    </row>
    <row r="1195" spans="1:74" s="87" customFormat="1" ht="22.5" customHeight="1" x14ac:dyDescent="0.2">
      <c r="A1195" s="241" t="s">
        <v>274</v>
      </c>
      <c r="B1195" s="242" t="s">
        <v>158</v>
      </c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133">
        <f t="shared" si="454"/>
        <v>0</v>
      </c>
      <c r="P1195" s="86"/>
      <c r="Q1195" s="86"/>
      <c r="R1195" s="86"/>
      <c r="S1195" s="86"/>
      <c r="T1195" s="86"/>
      <c r="U1195" s="86"/>
      <c r="V1195" s="86"/>
      <c r="W1195" s="86"/>
      <c r="X1195" s="86"/>
      <c r="Y1195" s="86"/>
      <c r="Z1195" s="86"/>
      <c r="AA1195" s="86"/>
      <c r="AB1195" s="86"/>
      <c r="AC1195" s="86"/>
      <c r="AD1195" s="86"/>
      <c r="AE1195" s="86"/>
      <c r="AF1195" s="86"/>
      <c r="AG1195" s="86"/>
      <c r="AH1195" s="86"/>
      <c r="AI1195" s="86"/>
      <c r="AJ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  <c r="BQ1195" s="86"/>
      <c r="BR1195" s="86"/>
      <c r="BS1195" s="86"/>
      <c r="BT1195" s="86"/>
      <c r="BU1195" s="86"/>
      <c r="BV1195" s="86"/>
    </row>
    <row r="1196" spans="1:74" s="87" customFormat="1" ht="22.5" customHeight="1" x14ac:dyDescent="0.2">
      <c r="A1196" s="241" t="s">
        <v>275</v>
      </c>
      <c r="B1196" s="242" t="s">
        <v>159</v>
      </c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133">
        <f t="shared" si="454"/>
        <v>0</v>
      </c>
      <c r="P1196" s="86"/>
      <c r="Q1196" s="86"/>
      <c r="R1196" s="86"/>
      <c r="S1196" s="86"/>
      <c r="T1196" s="86"/>
      <c r="U1196" s="86"/>
      <c r="V1196" s="86"/>
      <c r="W1196" s="86"/>
      <c r="X1196" s="86"/>
      <c r="Y1196" s="86"/>
      <c r="Z1196" s="86"/>
      <c r="AA1196" s="86"/>
      <c r="AB1196" s="86"/>
      <c r="AC1196" s="86"/>
      <c r="AD1196" s="86"/>
      <c r="AE1196" s="86"/>
      <c r="AF1196" s="86"/>
      <c r="AG1196" s="86"/>
      <c r="AH1196" s="86"/>
      <c r="AI1196" s="86"/>
      <c r="AJ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  <c r="BQ1196" s="86"/>
      <c r="BR1196" s="86"/>
      <c r="BS1196" s="86"/>
      <c r="BT1196" s="86"/>
      <c r="BU1196" s="86"/>
      <c r="BV1196" s="86"/>
    </row>
    <row r="1197" spans="1:74" s="87" customFormat="1" ht="22.5" customHeight="1" x14ac:dyDescent="0.2">
      <c r="A1197" s="241" t="s">
        <v>275</v>
      </c>
      <c r="B1197" s="242" t="s">
        <v>159</v>
      </c>
      <c r="C1197" s="74"/>
      <c r="D1197" s="74">
        <v>2735668655</v>
      </c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133">
        <f t="shared" si="454"/>
        <v>2735668655</v>
      </c>
      <c r="P1197" s="86"/>
      <c r="Q1197" s="86"/>
      <c r="R1197" s="86"/>
      <c r="S1197" s="86"/>
      <c r="T1197" s="86"/>
      <c r="U1197" s="86"/>
      <c r="V1197" s="86"/>
      <c r="W1197" s="86"/>
      <c r="X1197" s="86"/>
      <c r="Y1197" s="86"/>
      <c r="Z1197" s="86"/>
      <c r="AA1197" s="86"/>
      <c r="AB1197" s="86"/>
      <c r="AC1197" s="86"/>
      <c r="AD1197" s="86"/>
      <c r="AE1197" s="86"/>
      <c r="AF1197" s="86"/>
      <c r="AG1197" s="86"/>
      <c r="AH1197" s="86"/>
      <c r="AI1197" s="86"/>
      <c r="AJ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  <c r="BQ1197" s="86"/>
      <c r="BR1197" s="86"/>
      <c r="BS1197" s="86"/>
      <c r="BT1197" s="86"/>
      <c r="BU1197" s="86"/>
      <c r="BV1197" s="86"/>
    </row>
    <row r="1198" spans="1:74" s="87" customFormat="1" ht="34.5" customHeight="1" x14ac:dyDescent="0.2">
      <c r="A1198" s="241" t="s">
        <v>275</v>
      </c>
      <c r="B1198" s="242" t="s">
        <v>159</v>
      </c>
      <c r="C1198" s="74"/>
      <c r="D1198" s="74"/>
      <c r="E1198" s="74"/>
      <c r="F1198" s="74">
        <v>117613841.34999999</v>
      </c>
      <c r="G1198" s="74"/>
      <c r="H1198" s="74"/>
      <c r="I1198" s="74"/>
      <c r="J1198" s="74"/>
      <c r="K1198" s="74"/>
      <c r="L1198" s="74"/>
      <c r="M1198" s="74"/>
      <c r="N1198" s="74"/>
      <c r="O1198" s="133">
        <f t="shared" si="454"/>
        <v>117613841.34999999</v>
      </c>
      <c r="P1198" s="86"/>
      <c r="Q1198" s="86"/>
      <c r="R1198" s="86"/>
      <c r="S1198" s="86"/>
      <c r="T1198" s="86"/>
      <c r="U1198" s="86"/>
      <c r="V1198" s="86"/>
      <c r="W1198" s="86"/>
      <c r="X1198" s="86"/>
      <c r="Y1198" s="86"/>
      <c r="Z1198" s="86"/>
      <c r="AA1198" s="86"/>
      <c r="AB1198" s="86"/>
      <c r="AC1198" s="86"/>
      <c r="AD1198" s="86"/>
      <c r="AE1198" s="86"/>
      <c r="AF1198" s="86"/>
      <c r="AG1198" s="86"/>
      <c r="AH1198" s="86"/>
      <c r="AI1198" s="86"/>
      <c r="AJ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  <c r="BQ1198" s="86"/>
      <c r="BR1198" s="86"/>
      <c r="BS1198" s="86"/>
      <c r="BT1198" s="86"/>
      <c r="BU1198" s="86"/>
      <c r="BV1198" s="86"/>
    </row>
    <row r="1199" spans="1:74" s="87" customFormat="1" ht="22.5" customHeight="1" x14ac:dyDescent="0.2">
      <c r="A1199" s="241" t="s">
        <v>275</v>
      </c>
      <c r="B1199" s="242" t="s">
        <v>159</v>
      </c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133">
        <f t="shared" si="454"/>
        <v>0</v>
      </c>
      <c r="P1199" s="86"/>
      <c r="Q1199" s="86"/>
      <c r="R1199" s="86"/>
      <c r="S1199" s="86"/>
      <c r="T1199" s="86"/>
      <c r="U1199" s="86"/>
      <c r="V1199" s="86"/>
      <c r="W1199" s="86"/>
      <c r="X1199" s="86"/>
      <c r="Y1199" s="86"/>
      <c r="Z1199" s="86"/>
      <c r="AA1199" s="86"/>
      <c r="AB1199" s="86"/>
      <c r="AC1199" s="86"/>
      <c r="AD1199" s="86"/>
      <c r="AE1199" s="86"/>
      <c r="AF1199" s="86"/>
      <c r="AG1199" s="86"/>
      <c r="AH1199" s="86"/>
      <c r="AI1199" s="86"/>
      <c r="AJ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  <c r="BQ1199" s="86"/>
      <c r="BR1199" s="86"/>
      <c r="BS1199" s="86"/>
      <c r="BT1199" s="86"/>
      <c r="BU1199" s="86"/>
      <c r="BV1199" s="86"/>
    </row>
    <row r="1200" spans="1:74" s="87" customFormat="1" ht="22.5" customHeight="1" x14ac:dyDescent="0.2">
      <c r="A1200" s="241" t="s">
        <v>276</v>
      </c>
      <c r="B1200" s="242" t="s">
        <v>160</v>
      </c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  <c r="N1200" s="50"/>
      <c r="O1200" s="133">
        <f t="shared" si="454"/>
        <v>0</v>
      </c>
      <c r="P1200" s="86"/>
      <c r="Q1200" s="86"/>
      <c r="R1200" s="86"/>
      <c r="S1200" s="86"/>
      <c r="T1200" s="86"/>
      <c r="U1200" s="86"/>
      <c r="V1200" s="86"/>
      <c r="W1200" s="86"/>
      <c r="X1200" s="86"/>
      <c r="Y1200" s="86"/>
      <c r="Z1200" s="86"/>
      <c r="AA1200" s="86"/>
      <c r="AB1200" s="86"/>
      <c r="AC1200" s="86"/>
      <c r="AD1200" s="86"/>
      <c r="AE1200" s="86"/>
      <c r="AF1200" s="86"/>
      <c r="AG1200" s="86"/>
      <c r="AH1200" s="86"/>
      <c r="AI1200" s="86"/>
      <c r="AJ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  <c r="BQ1200" s="86"/>
      <c r="BR1200" s="86"/>
      <c r="BS1200" s="86"/>
      <c r="BT1200" s="86"/>
      <c r="BU1200" s="86"/>
      <c r="BV1200" s="86"/>
    </row>
    <row r="1201" spans="1:74" s="87" customFormat="1" ht="22.5" customHeight="1" x14ac:dyDescent="0.2">
      <c r="A1201" s="239" t="s">
        <v>277</v>
      </c>
      <c r="B1201" s="240" t="s">
        <v>278</v>
      </c>
      <c r="C1201" s="73">
        <f t="shared" ref="C1201:N1201" si="468">+C1202</f>
        <v>0</v>
      </c>
      <c r="D1201" s="73">
        <f t="shared" si="468"/>
        <v>0</v>
      </c>
      <c r="E1201" s="73">
        <f t="shared" si="468"/>
        <v>0</v>
      </c>
      <c r="F1201" s="73">
        <f t="shared" si="468"/>
        <v>0</v>
      </c>
      <c r="G1201" s="73">
        <f t="shared" si="468"/>
        <v>0</v>
      </c>
      <c r="H1201" s="73">
        <f t="shared" si="468"/>
        <v>0</v>
      </c>
      <c r="I1201" s="73">
        <f t="shared" si="468"/>
        <v>0</v>
      </c>
      <c r="J1201" s="73">
        <f t="shared" si="468"/>
        <v>0</v>
      </c>
      <c r="K1201" s="73">
        <f t="shared" si="468"/>
        <v>0</v>
      </c>
      <c r="L1201" s="73">
        <f t="shared" si="468"/>
        <v>0</v>
      </c>
      <c r="M1201" s="73">
        <f t="shared" si="468"/>
        <v>0</v>
      </c>
      <c r="N1201" s="73">
        <f t="shared" si="468"/>
        <v>0</v>
      </c>
      <c r="O1201" s="133">
        <f t="shared" si="454"/>
        <v>0</v>
      </c>
      <c r="P1201" s="86"/>
      <c r="Q1201" s="86"/>
      <c r="R1201" s="86"/>
      <c r="S1201" s="86"/>
      <c r="T1201" s="86"/>
      <c r="U1201" s="86"/>
      <c r="V1201" s="86"/>
      <c r="W1201" s="86"/>
      <c r="X1201" s="86"/>
      <c r="Y1201" s="86"/>
      <c r="Z1201" s="86"/>
      <c r="AA1201" s="86"/>
      <c r="AB1201" s="86"/>
      <c r="AC1201" s="86"/>
      <c r="AD1201" s="86"/>
      <c r="AE1201" s="86"/>
      <c r="AF1201" s="86"/>
      <c r="AG1201" s="86"/>
      <c r="AH1201" s="86"/>
      <c r="AI1201" s="86"/>
      <c r="AJ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  <c r="BQ1201" s="86"/>
      <c r="BR1201" s="86"/>
      <c r="BS1201" s="86"/>
      <c r="BT1201" s="86"/>
      <c r="BU1201" s="86"/>
      <c r="BV1201" s="86"/>
    </row>
    <row r="1202" spans="1:74" s="87" customFormat="1" ht="22.5" customHeight="1" x14ac:dyDescent="0.2">
      <c r="A1202" s="239" t="s">
        <v>279</v>
      </c>
      <c r="B1202" s="240" t="s">
        <v>140</v>
      </c>
      <c r="C1202" s="73">
        <f t="shared" ref="C1202:N1202" si="469">SUM(C1203:C1204)</f>
        <v>0</v>
      </c>
      <c r="D1202" s="73">
        <f t="shared" si="469"/>
        <v>0</v>
      </c>
      <c r="E1202" s="73">
        <f t="shared" si="469"/>
        <v>0</v>
      </c>
      <c r="F1202" s="73">
        <f t="shared" si="469"/>
        <v>0</v>
      </c>
      <c r="G1202" s="73">
        <f t="shared" si="469"/>
        <v>0</v>
      </c>
      <c r="H1202" s="73">
        <f t="shared" si="469"/>
        <v>0</v>
      </c>
      <c r="I1202" s="73">
        <f t="shared" si="469"/>
        <v>0</v>
      </c>
      <c r="J1202" s="73">
        <f t="shared" si="469"/>
        <v>0</v>
      </c>
      <c r="K1202" s="73">
        <f t="shared" si="469"/>
        <v>0</v>
      </c>
      <c r="L1202" s="73">
        <f t="shared" si="469"/>
        <v>0</v>
      </c>
      <c r="M1202" s="73">
        <f t="shared" si="469"/>
        <v>0</v>
      </c>
      <c r="N1202" s="73">
        <f t="shared" si="469"/>
        <v>0</v>
      </c>
      <c r="O1202" s="133">
        <f t="shared" si="454"/>
        <v>0</v>
      </c>
      <c r="P1202" s="86"/>
      <c r="Q1202" s="86"/>
      <c r="R1202" s="86"/>
      <c r="S1202" s="86"/>
      <c r="T1202" s="86"/>
      <c r="U1202" s="86"/>
      <c r="V1202" s="86"/>
      <c r="W1202" s="86"/>
      <c r="X1202" s="86"/>
      <c r="Y1202" s="86"/>
      <c r="Z1202" s="86"/>
      <c r="AA1202" s="86"/>
      <c r="AB1202" s="86"/>
      <c r="AC1202" s="86"/>
      <c r="AD1202" s="86"/>
      <c r="AE1202" s="86"/>
      <c r="AF1202" s="86"/>
      <c r="AG1202" s="86"/>
      <c r="AH1202" s="86"/>
      <c r="AI1202" s="86"/>
      <c r="AJ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  <c r="BQ1202" s="86"/>
      <c r="BR1202" s="86"/>
      <c r="BS1202" s="86"/>
      <c r="BT1202" s="86"/>
      <c r="BU1202" s="86"/>
      <c r="BV1202" s="86"/>
    </row>
    <row r="1203" spans="1:74" s="87" customFormat="1" ht="22.5" customHeight="1" x14ac:dyDescent="0.2">
      <c r="A1203" s="241" t="s">
        <v>280</v>
      </c>
      <c r="B1203" s="242" t="s">
        <v>134</v>
      </c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133">
        <f t="shared" si="454"/>
        <v>0</v>
      </c>
      <c r="P1203" s="86"/>
      <c r="Q1203" s="86"/>
      <c r="R1203" s="86"/>
      <c r="S1203" s="86"/>
      <c r="T1203" s="86"/>
      <c r="U1203" s="86"/>
      <c r="V1203" s="86"/>
      <c r="W1203" s="86"/>
      <c r="X1203" s="86"/>
      <c r="Y1203" s="86"/>
      <c r="Z1203" s="86"/>
      <c r="AA1203" s="86"/>
      <c r="AB1203" s="86"/>
      <c r="AC1203" s="86"/>
      <c r="AD1203" s="86"/>
      <c r="AE1203" s="86"/>
      <c r="AF1203" s="86"/>
      <c r="AG1203" s="86"/>
      <c r="AH1203" s="86"/>
      <c r="AI1203" s="86"/>
      <c r="AJ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  <c r="BQ1203" s="86"/>
      <c r="BR1203" s="86"/>
      <c r="BS1203" s="86"/>
      <c r="BT1203" s="86"/>
      <c r="BU1203" s="86"/>
      <c r="BV1203" s="86"/>
    </row>
    <row r="1204" spans="1:74" s="87" customFormat="1" ht="22.5" customHeight="1" x14ac:dyDescent="0.2">
      <c r="A1204" s="241" t="s">
        <v>280</v>
      </c>
      <c r="B1204" s="242" t="s">
        <v>134</v>
      </c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133">
        <f t="shared" si="454"/>
        <v>0</v>
      </c>
      <c r="P1204" s="86"/>
      <c r="Q1204" s="86"/>
      <c r="R1204" s="86"/>
      <c r="S1204" s="86"/>
      <c r="T1204" s="86"/>
      <c r="U1204" s="86"/>
      <c r="V1204" s="86"/>
      <c r="W1204" s="86"/>
      <c r="X1204" s="86"/>
      <c r="Y1204" s="86"/>
      <c r="Z1204" s="86"/>
      <c r="AA1204" s="86"/>
      <c r="AB1204" s="86"/>
      <c r="AC1204" s="86"/>
      <c r="AD1204" s="86"/>
      <c r="AE1204" s="86"/>
      <c r="AF1204" s="86"/>
      <c r="AG1204" s="86"/>
      <c r="AH1204" s="86"/>
      <c r="AI1204" s="86"/>
      <c r="AJ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  <c r="BQ1204" s="86"/>
      <c r="BR1204" s="86"/>
      <c r="BS1204" s="86"/>
      <c r="BT1204" s="86"/>
      <c r="BU1204" s="86"/>
      <c r="BV1204" s="86"/>
    </row>
    <row r="1205" spans="1:74" s="87" customFormat="1" ht="22.5" customHeight="1" x14ac:dyDescent="0.2">
      <c r="A1205" s="239" t="s">
        <v>281</v>
      </c>
      <c r="B1205" s="240" t="s">
        <v>161</v>
      </c>
      <c r="C1205" s="73">
        <f t="shared" ref="C1205:N1205" si="470">+C1206</f>
        <v>0</v>
      </c>
      <c r="D1205" s="73">
        <f t="shared" si="470"/>
        <v>17524000000</v>
      </c>
      <c r="E1205" s="73">
        <f t="shared" si="470"/>
        <v>0</v>
      </c>
      <c r="F1205" s="73">
        <f t="shared" si="470"/>
        <v>0</v>
      </c>
      <c r="G1205" s="73">
        <f t="shared" si="470"/>
        <v>0</v>
      </c>
      <c r="H1205" s="73">
        <f t="shared" si="470"/>
        <v>0</v>
      </c>
      <c r="I1205" s="73">
        <f t="shared" si="470"/>
        <v>1893910868</v>
      </c>
      <c r="J1205" s="73">
        <f t="shared" si="470"/>
        <v>0</v>
      </c>
      <c r="K1205" s="73">
        <f t="shared" si="470"/>
        <v>0</v>
      </c>
      <c r="L1205" s="73">
        <f t="shared" si="470"/>
        <v>0</v>
      </c>
      <c r="M1205" s="73">
        <f t="shared" si="470"/>
        <v>0</v>
      </c>
      <c r="N1205" s="73">
        <f t="shared" si="470"/>
        <v>0</v>
      </c>
      <c r="O1205" s="133">
        <f t="shared" si="454"/>
        <v>19417910868</v>
      </c>
      <c r="P1205" s="86"/>
      <c r="Q1205" s="86"/>
      <c r="R1205" s="86"/>
      <c r="S1205" s="86"/>
      <c r="T1205" s="86"/>
      <c r="U1205" s="86"/>
      <c r="V1205" s="86"/>
      <c r="W1205" s="86"/>
      <c r="X1205" s="86"/>
      <c r="Y1205" s="86"/>
      <c r="Z1205" s="86"/>
      <c r="AA1205" s="86"/>
      <c r="AB1205" s="86"/>
      <c r="AC1205" s="86"/>
      <c r="AD1205" s="86"/>
      <c r="AE1205" s="86"/>
      <c r="AF1205" s="86"/>
      <c r="AG1205" s="86"/>
      <c r="AH1205" s="86"/>
      <c r="AI1205" s="86"/>
      <c r="AJ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  <c r="BQ1205" s="86"/>
      <c r="BR1205" s="86"/>
      <c r="BS1205" s="86"/>
      <c r="BT1205" s="86"/>
      <c r="BU1205" s="86"/>
      <c r="BV1205" s="86"/>
    </row>
    <row r="1206" spans="1:74" s="87" customFormat="1" ht="22.5" customHeight="1" x14ac:dyDescent="0.2">
      <c r="A1206" s="239" t="s">
        <v>282</v>
      </c>
      <c r="B1206" s="240" t="s">
        <v>162</v>
      </c>
      <c r="C1206" s="73">
        <f t="shared" ref="C1206:N1206" si="471">+C1207+C1228</f>
        <v>0</v>
      </c>
      <c r="D1206" s="73">
        <f t="shared" si="471"/>
        <v>17524000000</v>
      </c>
      <c r="E1206" s="73">
        <f t="shared" si="471"/>
        <v>0</v>
      </c>
      <c r="F1206" s="73">
        <f t="shared" si="471"/>
        <v>0</v>
      </c>
      <c r="G1206" s="73">
        <f t="shared" si="471"/>
        <v>0</v>
      </c>
      <c r="H1206" s="73">
        <f t="shared" si="471"/>
        <v>0</v>
      </c>
      <c r="I1206" s="73">
        <f t="shared" si="471"/>
        <v>1893910868</v>
      </c>
      <c r="J1206" s="73">
        <f t="shared" si="471"/>
        <v>0</v>
      </c>
      <c r="K1206" s="73">
        <f t="shared" si="471"/>
        <v>0</v>
      </c>
      <c r="L1206" s="73">
        <f t="shared" si="471"/>
        <v>0</v>
      </c>
      <c r="M1206" s="73">
        <f t="shared" si="471"/>
        <v>0</v>
      </c>
      <c r="N1206" s="73">
        <f t="shared" si="471"/>
        <v>0</v>
      </c>
      <c r="O1206" s="133">
        <f t="shared" si="454"/>
        <v>19417910868</v>
      </c>
      <c r="P1206" s="86"/>
      <c r="Q1206" s="86"/>
      <c r="R1206" s="86"/>
      <c r="S1206" s="86"/>
      <c r="T1206" s="86"/>
      <c r="U1206" s="86"/>
      <c r="V1206" s="86"/>
      <c r="W1206" s="86"/>
      <c r="X1206" s="86"/>
      <c r="Y1206" s="86"/>
      <c r="Z1206" s="86"/>
      <c r="AA1206" s="86"/>
      <c r="AB1206" s="86"/>
      <c r="AC1206" s="86"/>
      <c r="AD1206" s="86"/>
      <c r="AE1206" s="86"/>
      <c r="AF1206" s="86"/>
      <c r="AG1206" s="86"/>
      <c r="AH1206" s="86"/>
      <c r="AI1206" s="86"/>
      <c r="AJ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  <c r="BQ1206" s="86"/>
      <c r="BR1206" s="86"/>
      <c r="BS1206" s="86"/>
      <c r="BT1206" s="86"/>
      <c r="BU1206" s="86"/>
      <c r="BV1206" s="86"/>
    </row>
    <row r="1207" spans="1:74" s="87" customFormat="1" ht="22.5" customHeight="1" x14ac:dyDescent="0.2">
      <c r="A1207" s="239" t="s">
        <v>283</v>
      </c>
      <c r="B1207" s="240" t="s">
        <v>284</v>
      </c>
      <c r="C1207" s="73">
        <f t="shared" ref="C1207:N1207" si="472">+C1208+C1217+C1220</f>
        <v>0</v>
      </c>
      <c r="D1207" s="73">
        <f t="shared" si="472"/>
        <v>17524000000</v>
      </c>
      <c r="E1207" s="73">
        <f t="shared" si="472"/>
        <v>0</v>
      </c>
      <c r="F1207" s="73">
        <f t="shared" si="472"/>
        <v>0</v>
      </c>
      <c r="G1207" s="73">
        <f t="shared" si="472"/>
        <v>0</v>
      </c>
      <c r="H1207" s="73">
        <f t="shared" si="472"/>
        <v>0</v>
      </c>
      <c r="I1207" s="73">
        <f t="shared" si="472"/>
        <v>800000000</v>
      </c>
      <c r="J1207" s="73">
        <f t="shared" si="472"/>
        <v>0</v>
      </c>
      <c r="K1207" s="73">
        <f t="shared" si="472"/>
        <v>0</v>
      </c>
      <c r="L1207" s="73">
        <f t="shared" si="472"/>
        <v>0</v>
      </c>
      <c r="M1207" s="73">
        <f t="shared" si="472"/>
        <v>0</v>
      </c>
      <c r="N1207" s="73">
        <f t="shared" si="472"/>
        <v>0</v>
      </c>
      <c r="O1207" s="133">
        <f t="shared" si="454"/>
        <v>18324000000</v>
      </c>
      <c r="P1207" s="86"/>
      <c r="Q1207" s="86"/>
      <c r="R1207" s="86"/>
      <c r="S1207" s="86"/>
      <c r="T1207" s="86"/>
      <c r="U1207" s="86"/>
      <c r="V1207" s="86"/>
      <c r="W1207" s="86"/>
      <c r="X1207" s="86"/>
      <c r="Y1207" s="86"/>
      <c r="Z1207" s="86"/>
      <c r="AA1207" s="86"/>
      <c r="AB1207" s="86"/>
      <c r="AC1207" s="86"/>
      <c r="AD1207" s="86"/>
      <c r="AE1207" s="86"/>
      <c r="AF1207" s="86"/>
      <c r="AG1207" s="86"/>
      <c r="AH1207" s="86"/>
      <c r="AI1207" s="86"/>
      <c r="AJ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  <c r="BQ1207" s="86"/>
      <c r="BR1207" s="86"/>
      <c r="BS1207" s="86"/>
      <c r="BT1207" s="86"/>
      <c r="BU1207" s="86"/>
      <c r="BV1207" s="86"/>
    </row>
    <row r="1208" spans="1:74" s="87" customFormat="1" ht="22.5" customHeight="1" x14ac:dyDescent="0.2">
      <c r="A1208" s="239" t="s">
        <v>285</v>
      </c>
      <c r="B1208" s="240" t="s">
        <v>155</v>
      </c>
      <c r="C1208" s="73">
        <f t="shared" ref="C1208:N1208" si="473">+C1209</f>
        <v>0</v>
      </c>
      <c r="D1208" s="73">
        <f t="shared" si="473"/>
        <v>0</v>
      </c>
      <c r="E1208" s="73">
        <f t="shared" si="473"/>
        <v>0</v>
      </c>
      <c r="F1208" s="73">
        <f t="shared" si="473"/>
        <v>0</v>
      </c>
      <c r="G1208" s="73">
        <f t="shared" si="473"/>
        <v>0</v>
      </c>
      <c r="H1208" s="73">
        <f t="shared" si="473"/>
        <v>0</v>
      </c>
      <c r="I1208" s="73">
        <f t="shared" si="473"/>
        <v>0</v>
      </c>
      <c r="J1208" s="73">
        <f t="shared" si="473"/>
        <v>0</v>
      </c>
      <c r="K1208" s="73">
        <f t="shared" si="473"/>
        <v>0</v>
      </c>
      <c r="L1208" s="73">
        <f t="shared" si="473"/>
        <v>0</v>
      </c>
      <c r="M1208" s="73">
        <f t="shared" si="473"/>
        <v>0</v>
      </c>
      <c r="N1208" s="73">
        <f t="shared" si="473"/>
        <v>0</v>
      </c>
      <c r="O1208" s="133">
        <f t="shared" si="454"/>
        <v>0</v>
      </c>
      <c r="P1208" s="86"/>
      <c r="Q1208" s="86"/>
      <c r="R1208" s="86"/>
      <c r="S1208" s="86"/>
      <c r="T1208" s="86"/>
      <c r="U1208" s="86"/>
      <c r="V1208" s="86"/>
      <c r="W1208" s="86"/>
      <c r="X1208" s="86"/>
      <c r="Y1208" s="86"/>
      <c r="Z1208" s="86"/>
      <c r="AA1208" s="86"/>
      <c r="AB1208" s="86"/>
      <c r="AC1208" s="86"/>
      <c r="AD1208" s="86"/>
      <c r="AE1208" s="86"/>
      <c r="AF1208" s="86"/>
      <c r="AG1208" s="86"/>
      <c r="AH1208" s="86"/>
      <c r="AI1208" s="86"/>
      <c r="AJ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  <c r="BQ1208" s="86"/>
      <c r="BR1208" s="86"/>
      <c r="BS1208" s="86"/>
      <c r="BT1208" s="86"/>
      <c r="BU1208" s="86"/>
      <c r="BV1208" s="86"/>
    </row>
    <row r="1209" spans="1:74" s="87" customFormat="1" ht="22.5" customHeight="1" x14ac:dyDescent="0.2">
      <c r="A1209" s="239" t="s">
        <v>286</v>
      </c>
      <c r="B1209" s="240" t="s">
        <v>163</v>
      </c>
      <c r="C1209" s="73">
        <f t="shared" ref="C1209:N1209" si="474">SUM(C1210:C1216)</f>
        <v>0</v>
      </c>
      <c r="D1209" s="73">
        <f t="shared" si="474"/>
        <v>0</v>
      </c>
      <c r="E1209" s="73">
        <f t="shared" si="474"/>
        <v>0</v>
      </c>
      <c r="F1209" s="73">
        <f t="shared" si="474"/>
        <v>0</v>
      </c>
      <c r="G1209" s="73">
        <f t="shared" si="474"/>
        <v>0</v>
      </c>
      <c r="H1209" s="73">
        <f t="shared" si="474"/>
        <v>0</v>
      </c>
      <c r="I1209" s="73">
        <f t="shared" si="474"/>
        <v>0</v>
      </c>
      <c r="J1209" s="73">
        <f t="shared" si="474"/>
        <v>0</v>
      </c>
      <c r="K1209" s="73">
        <f t="shared" si="474"/>
        <v>0</v>
      </c>
      <c r="L1209" s="73">
        <f t="shared" si="474"/>
        <v>0</v>
      </c>
      <c r="M1209" s="73">
        <f t="shared" si="474"/>
        <v>0</v>
      </c>
      <c r="N1209" s="73">
        <f t="shared" si="474"/>
        <v>0</v>
      </c>
      <c r="O1209" s="133">
        <f t="shared" si="454"/>
        <v>0</v>
      </c>
      <c r="P1209" s="86"/>
      <c r="Q1209" s="86"/>
      <c r="R1209" s="86"/>
      <c r="S1209" s="86"/>
      <c r="T1209" s="86"/>
      <c r="U1209" s="86"/>
      <c r="V1209" s="86"/>
      <c r="W1209" s="86"/>
      <c r="X1209" s="86"/>
      <c r="Y1209" s="86"/>
      <c r="Z1209" s="86"/>
      <c r="AA1209" s="86"/>
      <c r="AB1209" s="86"/>
      <c r="AC1209" s="86"/>
      <c r="AD1209" s="86"/>
      <c r="AE1209" s="86"/>
      <c r="AF1209" s="86"/>
      <c r="AG1209" s="86"/>
      <c r="AH1209" s="86"/>
      <c r="AI1209" s="86"/>
      <c r="AJ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  <c r="BQ1209" s="86"/>
      <c r="BR1209" s="86"/>
      <c r="BS1209" s="86"/>
      <c r="BT1209" s="86"/>
      <c r="BU1209" s="86"/>
      <c r="BV1209" s="86"/>
    </row>
    <row r="1210" spans="1:74" s="87" customFormat="1" ht="22.5" customHeight="1" x14ac:dyDescent="0.2">
      <c r="A1210" s="241" t="s">
        <v>287</v>
      </c>
      <c r="B1210" s="242" t="s">
        <v>164</v>
      </c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133">
        <f t="shared" si="454"/>
        <v>0</v>
      </c>
      <c r="P1210" s="86"/>
      <c r="Q1210" s="86"/>
      <c r="R1210" s="86"/>
      <c r="S1210" s="86"/>
      <c r="T1210" s="86"/>
      <c r="U1210" s="86"/>
      <c r="V1210" s="86"/>
      <c r="W1210" s="86"/>
      <c r="X1210" s="86"/>
      <c r="Y1210" s="86"/>
      <c r="Z1210" s="86"/>
      <c r="AA1210" s="86"/>
      <c r="AB1210" s="86"/>
      <c r="AC1210" s="86"/>
      <c r="AD1210" s="86"/>
      <c r="AE1210" s="86"/>
      <c r="AF1210" s="86"/>
      <c r="AG1210" s="86"/>
      <c r="AH1210" s="86"/>
      <c r="AI1210" s="86"/>
      <c r="AJ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  <c r="BQ1210" s="86"/>
      <c r="BR1210" s="86"/>
      <c r="BS1210" s="86"/>
      <c r="BT1210" s="86"/>
      <c r="BU1210" s="86"/>
      <c r="BV1210" s="86"/>
    </row>
    <row r="1211" spans="1:74" s="87" customFormat="1" ht="22.5" customHeight="1" x14ac:dyDescent="0.2">
      <c r="A1211" s="241" t="s">
        <v>287</v>
      </c>
      <c r="B1211" s="242" t="s">
        <v>164</v>
      </c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133">
        <f t="shared" si="454"/>
        <v>0</v>
      </c>
      <c r="P1211" s="86"/>
      <c r="Q1211" s="86"/>
      <c r="R1211" s="86"/>
      <c r="S1211" s="86"/>
      <c r="T1211" s="86"/>
      <c r="U1211" s="86"/>
      <c r="V1211" s="86"/>
      <c r="W1211" s="86"/>
      <c r="X1211" s="86"/>
      <c r="Y1211" s="86"/>
      <c r="Z1211" s="86"/>
      <c r="AA1211" s="86"/>
      <c r="AB1211" s="86"/>
      <c r="AC1211" s="86"/>
      <c r="AD1211" s="86"/>
      <c r="AE1211" s="86"/>
      <c r="AF1211" s="86"/>
      <c r="AG1211" s="86"/>
      <c r="AH1211" s="86"/>
      <c r="AI1211" s="86"/>
      <c r="AJ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  <c r="BQ1211" s="86"/>
      <c r="BR1211" s="86"/>
      <c r="BS1211" s="86"/>
      <c r="BT1211" s="86"/>
      <c r="BU1211" s="86"/>
      <c r="BV1211" s="86"/>
    </row>
    <row r="1212" spans="1:74" s="87" customFormat="1" ht="22.5" customHeight="1" x14ac:dyDescent="0.2">
      <c r="A1212" s="241" t="s">
        <v>287</v>
      </c>
      <c r="B1212" s="242" t="s">
        <v>164</v>
      </c>
      <c r="C1212" s="75"/>
      <c r="D1212" s="75"/>
      <c r="E1212" s="75"/>
      <c r="F1212" s="75"/>
      <c r="G1212" s="75"/>
      <c r="H1212" s="75"/>
      <c r="I1212" s="75"/>
      <c r="J1212" s="75"/>
      <c r="K1212" s="75"/>
      <c r="L1212" s="75"/>
      <c r="M1212" s="75"/>
      <c r="N1212" s="75"/>
      <c r="O1212" s="133">
        <f t="shared" si="454"/>
        <v>0</v>
      </c>
      <c r="P1212" s="86"/>
      <c r="Q1212" s="86"/>
      <c r="R1212" s="86"/>
      <c r="S1212" s="86"/>
      <c r="T1212" s="86"/>
      <c r="U1212" s="86"/>
      <c r="V1212" s="86"/>
      <c r="W1212" s="86"/>
      <c r="X1212" s="86"/>
      <c r="Y1212" s="86"/>
      <c r="Z1212" s="86"/>
      <c r="AA1212" s="86"/>
      <c r="AB1212" s="86"/>
      <c r="AC1212" s="86"/>
      <c r="AD1212" s="86"/>
      <c r="AE1212" s="86"/>
      <c r="AF1212" s="86"/>
      <c r="AG1212" s="86"/>
      <c r="AH1212" s="86"/>
      <c r="AI1212" s="86"/>
      <c r="AJ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  <c r="BQ1212" s="86"/>
      <c r="BR1212" s="86"/>
      <c r="BS1212" s="86"/>
      <c r="BT1212" s="86"/>
      <c r="BU1212" s="86"/>
      <c r="BV1212" s="86"/>
    </row>
    <row r="1213" spans="1:74" s="87" customFormat="1" ht="22.5" customHeight="1" x14ac:dyDescent="0.2">
      <c r="A1213" s="241" t="s">
        <v>287</v>
      </c>
      <c r="B1213" s="242" t="s">
        <v>874</v>
      </c>
      <c r="C1213" s="75"/>
      <c r="D1213" s="75"/>
      <c r="E1213" s="75"/>
      <c r="F1213" s="75"/>
      <c r="G1213" s="75"/>
      <c r="H1213" s="75"/>
      <c r="I1213" s="75"/>
      <c r="J1213" s="75"/>
      <c r="K1213" s="75"/>
      <c r="L1213" s="75"/>
      <c r="M1213" s="75"/>
      <c r="N1213" s="75"/>
      <c r="O1213" s="133">
        <f t="shared" si="454"/>
        <v>0</v>
      </c>
      <c r="P1213" s="86"/>
      <c r="Q1213" s="86"/>
      <c r="R1213" s="86"/>
      <c r="S1213" s="86"/>
      <c r="T1213" s="86"/>
      <c r="U1213" s="86"/>
      <c r="V1213" s="86"/>
      <c r="W1213" s="86"/>
      <c r="X1213" s="86"/>
      <c r="Y1213" s="86"/>
      <c r="Z1213" s="86"/>
      <c r="AA1213" s="86"/>
      <c r="AB1213" s="86"/>
      <c r="AC1213" s="86"/>
      <c r="AD1213" s="86"/>
      <c r="AE1213" s="86"/>
      <c r="AF1213" s="86"/>
      <c r="AG1213" s="86"/>
      <c r="AH1213" s="86"/>
      <c r="AI1213" s="86"/>
      <c r="AJ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  <c r="BQ1213" s="86"/>
      <c r="BR1213" s="86"/>
      <c r="BS1213" s="86"/>
      <c r="BT1213" s="86"/>
      <c r="BU1213" s="86"/>
      <c r="BV1213" s="86"/>
    </row>
    <row r="1214" spans="1:74" s="87" customFormat="1" ht="22.5" customHeight="1" x14ac:dyDescent="0.2">
      <c r="A1214" s="241" t="s">
        <v>288</v>
      </c>
      <c r="B1214" s="242" t="s">
        <v>165</v>
      </c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133">
        <f t="shared" si="454"/>
        <v>0</v>
      </c>
      <c r="P1214" s="86"/>
      <c r="Q1214" s="86"/>
      <c r="R1214" s="86"/>
      <c r="S1214" s="86"/>
      <c r="T1214" s="86"/>
      <c r="U1214" s="86"/>
      <c r="V1214" s="86"/>
      <c r="W1214" s="86"/>
      <c r="X1214" s="86"/>
      <c r="Y1214" s="86"/>
      <c r="Z1214" s="86"/>
      <c r="AA1214" s="86"/>
      <c r="AB1214" s="86"/>
      <c r="AC1214" s="86"/>
      <c r="AD1214" s="86"/>
      <c r="AE1214" s="86"/>
      <c r="AF1214" s="86"/>
      <c r="AG1214" s="86"/>
      <c r="AH1214" s="86"/>
      <c r="AI1214" s="86"/>
      <c r="AJ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  <c r="BQ1214" s="86"/>
      <c r="BR1214" s="86"/>
      <c r="BS1214" s="86"/>
      <c r="BT1214" s="86"/>
      <c r="BU1214" s="86"/>
      <c r="BV1214" s="86"/>
    </row>
    <row r="1215" spans="1:74" s="87" customFormat="1" ht="22.5" customHeight="1" x14ac:dyDescent="0.2">
      <c r="A1215" s="241" t="s">
        <v>289</v>
      </c>
      <c r="B1215" s="242" t="s">
        <v>166</v>
      </c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133">
        <f t="shared" si="454"/>
        <v>0</v>
      </c>
      <c r="P1215" s="86"/>
      <c r="Q1215" s="86"/>
      <c r="R1215" s="86"/>
      <c r="S1215" s="86"/>
      <c r="T1215" s="86"/>
      <c r="U1215" s="86"/>
      <c r="V1215" s="86"/>
      <c r="W1215" s="86"/>
      <c r="X1215" s="86"/>
      <c r="Y1215" s="86"/>
      <c r="Z1215" s="86"/>
      <c r="AA1215" s="86"/>
      <c r="AB1215" s="86"/>
      <c r="AC1215" s="86"/>
      <c r="AD1215" s="86"/>
      <c r="AE1215" s="86"/>
      <c r="AF1215" s="86"/>
      <c r="AG1215" s="86"/>
      <c r="AH1215" s="86"/>
      <c r="AI1215" s="86"/>
      <c r="AJ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  <c r="BQ1215" s="86"/>
      <c r="BR1215" s="86"/>
      <c r="BS1215" s="86"/>
      <c r="BT1215" s="86"/>
      <c r="BU1215" s="86"/>
      <c r="BV1215" s="86"/>
    </row>
    <row r="1216" spans="1:74" s="87" customFormat="1" ht="22.5" customHeight="1" x14ac:dyDescent="0.2">
      <c r="A1216" s="241" t="s">
        <v>1735</v>
      </c>
      <c r="B1216" s="242" t="s">
        <v>1736</v>
      </c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133">
        <f t="shared" si="454"/>
        <v>0</v>
      </c>
      <c r="P1216" s="86"/>
      <c r="Q1216" s="86"/>
      <c r="R1216" s="86"/>
      <c r="S1216" s="86"/>
      <c r="T1216" s="86"/>
      <c r="U1216" s="86"/>
      <c r="V1216" s="86"/>
      <c r="W1216" s="86"/>
      <c r="X1216" s="86"/>
      <c r="Y1216" s="86"/>
      <c r="Z1216" s="86"/>
      <c r="AA1216" s="86"/>
      <c r="AB1216" s="86"/>
      <c r="AC1216" s="86"/>
      <c r="AD1216" s="86"/>
      <c r="AE1216" s="86"/>
      <c r="AF1216" s="86"/>
      <c r="AG1216" s="86"/>
      <c r="AH1216" s="86"/>
      <c r="AI1216" s="86"/>
      <c r="AJ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  <c r="BQ1216" s="86"/>
      <c r="BR1216" s="86"/>
      <c r="BS1216" s="86"/>
      <c r="BT1216" s="86"/>
      <c r="BU1216" s="86"/>
      <c r="BV1216" s="86"/>
    </row>
    <row r="1217" spans="1:74" s="87" customFormat="1" ht="22.5" customHeight="1" x14ac:dyDescent="0.2">
      <c r="A1217" s="239" t="s">
        <v>290</v>
      </c>
      <c r="B1217" s="240" t="s">
        <v>167</v>
      </c>
      <c r="C1217" s="73">
        <f t="shared" ref="C1217:N1217" si="475">SUM(C1218:C1219)</f>
        <v>0</v>
      </c>
      <c r="D1217" s="73">
        <f t="shared" si="475"/>
        <v>0</v>
      </c>
      <c r="E1217" s="73">
        <f t="shared" si="475"/>
        <v>0</v>
      </c>
      <c r="F1217" s="73">
        <f t="shared" si="475"/>
        <v>0</v>
      </c>
      <c r="G1217" s="73">
        <f t="shared" si="475"/>
        <v>0</v>
      </c>
      <c r="H1217" s="73">
        <f t="shared" si="475"/>
        <v>0</v>
      </c>
      <c r="I1217" s="73">
        <f t="shared" si="475"/>
        <v>0</v>
      </c>
      <c r="J1217" s="73">
        <f t="shared" si="475"/>
        <v>0</v>
      </c>
      <c r="K1217" s="73">
        <f t="shared" si="475"/>
        <v>0</v>
      </c>
      <c r="L1217" s="73">
        <f t="shared" si="475"/>
        <v>0</v>
      </c>
      <c r="M1217" s="73">
        <f t="shared" si="475"/>
        <v>0</v>
      </c>
      <c r="N1217" s="73">
        <f t="shared" si="475"/>
        <v>0</v>
      </c>
      <c r="O1217" s="133">
        <f t="shared" si="454"/>
        <v>0</v>
      </c>
      <c r="P1217" s="86"/>
      <c r="Q1217" s="86"/>
      <c r="R1217" s="86"/>
      <c r="S1217" s="86"/>
      <c r="T1217" s="86"/>
      <c r="U1217" s="86"/>
      <c r="V1217" s="86"/>
      <c r="W1217" s="86"/>
      <c r="X1217" s="86"/>
      <c r="Y1217" s="86"/>
      <c r="Z1217" s="86"/>
      <c r="AA1217" s="86"/>
      <c r="AB1217" s="86"/>
      <c r="AC1217" s="86"/>
      <c r="AD1217" s="86"/>
      <c r="AE1217" s="86"/>
      <c r="AF1217" s="86"/>
      <c r="AG1217" s="86"/>
      <c r="AH1217" s="86"/>
      <c r="AI1217" s="86"/>
      <c r="AJ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  <c r="BQ1217" s="86"/>
      <c r="BR1217" s="86"/>
      <c r="BS1217" s="86"/>
      <c r="BT1217" s="86"/>
      <c r="BU1217" s="86"/>
      <c r="BV1217" s="86"/>
    </row>
    <row r="1218" spans="1:74" s="87" customFormat="1" ht="22.5" customHeight="1" x14ac:dyDescent="0.2">
      <c r="A1218" s="241" t="s">
        <v>291</v>
      </c>
      <c r="B1218" s="242" t="s">
        <v>168</v>
      </c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133">
        <f t="shared" si="454"/>
        <v>0</v>
      </c>
      <c r="P1218" s="86"/>
      <c r="Q1218" s="86"/>
      <c r="R1218" s="86"/>
      <c r="S1218" s="86"/>
      <c r="T1218" s="86"/>
      <c r="U1218" s="86"/>
      <c r="V1218" s="86"/>
      <c r="W1218" s="86"/>
      <c r="X1218" s="86"/>
      <c r="Y1218" s="86"/>
      <c r="Z1218" s="86"/>
      <c r="AA1218" s="86"/>
      <c r="AB1218" s="86"/>
      <c r="AC1218" s="86"/>
      <c r="AD1218" s="86"/>
      <c r="AE1218" s="86"/>
      <c r="AF1218" s="86"/>
      <c r="AG1218" s="86"/>
      <c r="AH1218" s="86"/>
      <c r="AI1218" s="86"/>
      <c r="AJ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  <c r="BQ1218" s="86"/>
      <c r="BR1218" s="86"/>
      <c r="BS1218" s="86"/>
      <c r="BT1218" s="86"/>
      <c r="BU1218" s="86"/>
      <c r="BV1218" s="86"/>
    </row>
    <row r="1219" spans="1:74" s="87" customFormat="1" ht="22.5" customHeight="1" x14ac:dyDescent="0.2">
      <c r="A1219" s="241" t="s">
        <v>291</v>
      </c>
      <c r="B1219" s="242" t="s">
        <v>168</v>
      </c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133">
        <f t="shared" si="454"/>
        <v>0</v>
      </c>
      <c r="P1219" s="86"/>
      <c r="Q1219" s="86"/>
      <c r="R1219" s="86"/>
      <c r="S1219" s="86"/>
      <c r="T1219" s="86"/>
      <c r="U1219" s="86"/>
      <c r="V1219" s="86"/>
      <c r="W1219" s="86"/>
      <c r="X1219" s="86"/>
      <c r="Y1219" s="86"/>
      <c r="Z1219" s="86"/>
      <c r="AA1219" s="86"/>
      <c r="AB1219" s="86"/>
      <c r="AC1219" s="86"/>
      <c r="AD1219" s="86"/>
      <c r="AE1219" s="86"/>
      <c r="AF1219" s="86"/>
      <c r="AG1219" s="86"/>
      <c r="AH1219" s="86"/>
      <c r="AI1219" s="86"/>
      <c r="AJ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  <c r="BQ1219" s="86"/>
      <c r="BR1219" s="86"/>
      <c r="BS1219" s="86"/>
      <c r="BT1219" s="86"/>
      <c r="BU1219" s="86"/>
      <c r="BV1219" s="86"/>
    </row>
    <row r="1220" spans="1:74" s="87" customFormat="1" ht="22.5" customHeight="1" x14ac:dyDescent="0.2">
      <c r="A1220" s="239" t="s">
        <v>292</v>
      </c>
      <c r="B1220" s="240" t="s">
        <v>875</v>
      </c>
      <c r="C1220" s="73">
        <f>SUM(C1221:C1227)</f>
        <v>0</v>
      </c>
      <c r="D1220" s="73">
        <f t="shared" ref="D1220:N1220" si="476">SUM(D1221:D1227)</f>
        <v>17524000000</v>
      </c>
      <c r="E1220" s="73">
        <f t="shared" si="476"/>
        <v>0</v>
      </c>
      <c r="F1220" s="73">
        <f t="shared" si="476"/>
        <v>0</v>
      </c>
      <c r="G1220" s="73">
        <f t="shared" si="476"/>
        <v>0</v>
      </c>
      <c r="H1220" s="73">
        <f t="shared" si="476"/>
        <v>0</v>
      </c>
      <c r="I1220" s="73">
        <f t="shared" si="476"/>
        <v>800000000</v>
      </c>
      <c r="J1220" s="73">
        <f t="shared" si="476"/>
        <v>0</v>
      </c>
      <c r="K1220" s="73">
        <f t="shared" si="476"/>
        <v>0</v>
      </c>
      <c r="L1220" s="73">
        <f t="shared" si="476"/>
        <v>0</v>
      </c>
      <c r="M1220" s="73">
        <f t="shared" si="476"/>
        <v>0</v>
      </c>
      <c r="N1220" s="73">
        <f t="shared" si="476"/>
        <v>0</v>
      </c>
      <c r="O1220" s="133">
        <f t="shared" si="454"/>
        <v>18324000000</v>
      </c>
      <c r="P1220" s="86"/>
      <c r="Q1220" s="86"/>
      <c r="R1220" s="86"/>
      <c r="S1220" s="86"/>
      <c r="T1220" s="86"/>
      <c r="U1220" s="86"/>
      <c r="V1220" s="86"/>
      <c r="W1220" s="86"/>
      <c r="X1220" s="86"/>
      <c r="Y1220" s="86"/>
      <c r="Z1220" s="86"/>
      <c r="AA1220" s="86"/>
      <c r="AB1220" s="86"/>
      <c r="AC1220" s="86"/>
      <c r="AD1220" s="86"/>
      <c r="AE1220" s="86"/>
      <c r="AF1220" s="86"/>
      <c r="AG1220" s="86"/>
      <c r="AH1220" s="86"/>
      <c r="AI1220" s="86"/>
      <c r="AJ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  <c r="BQ1220" s="86"/>
      <c r="BR1220" s="86"/>
      <c r="BS1220" s="86"/>
      <c r="BT1220" s="86"/>
      <c r="BU1220" s="86"/>
      <c r="BV1220" s="86"/>
    </row>
    <row r="1221" spans="1:74" s="87" customFormat="1" ht="22.5" customHeight="1" x14ac:dyDescent="0.2">
      <c r="A1221" s="241" t="s">
        <v>293</v>
      </c>
      <c r="B1221" s="242" t="s">
        <v>169</v>
      </c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133">
        <f t="shared" si="454"/>
        <v>0</v>
      </c>
      <c r="P1221" s="86"/>
      <c r="Q1221" s="86"/>
      <c r="R1221" s="86"/>
      <c r="S1221" s="86"/>
      <c r="T1221" s="86"/>
      <c r="U1221" s="86"/>
      <c r="V1221" s="86"/>
      <c r="W1221" s="86"/>
      <c r="X1221" s="86"/>
      <c r="Y1221" s="86"/>
      <c r="Z1221" s="86"/>
      <c r="AA1221" s="86"/>
      <c r="AB1221" s="86"/>
      <c r="AC1221" s="86"/>
      <c r="AD1221" s="86"/>
      <c r="AE1221" s="86"/>
      <c r="AF1221" s="86"/>
      <c r="AG1221" s="86"/>
      <c r="AH1221" s="86"/>
      <c r="AI1221" s="86"/>
      <c r="AJ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  <c r="BQ1221" s="86"/>
      <c r="BR1221" s="86"/>
      <c r="BS1221" s="86"/>
      <c r="BT1221" s="86"/>
      <c r="BU1221" s="86"/>
      <c r="BV1221" s="86"/>
    </row>
    <row r="1222" spans="1:74" s="87" customFormat="1" ht="22.5" customHeight="1" x14ac:dyDescent="0.2">
      <c r="A1222" s="241" t="s">
        <v>293</v>
      </c>
      <c r="B1222" s="242" t="s">
        <v>169</v>
      </c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  <c r="O1222" s="133">
        <f t="shared" si="454"/>
        <v>0</v>
      </c>
      <c r="P1222" s="86"/>
      <c r="Q1222" s="86"/>
      <c r="R1222" s="86"/>
      <c r="S1222" s="86"/>
      <c r="T1222" s="86"/>
      <c r="U1222" s="86"/>
      <c r="V1222" s="86"/>
      <c r="W1222" s="86"/>
      <c r="X1222" s="86"/>
      <c r="Y1222" s="86"/>
      <c r="Z1222" s="86"/>
      <c r="AA1222" s="86"/>
      <c r="AB1222" s="86"/>
      <c r="AC1222" s="86"/>
      <c r="AD1222" s="86"/>
      <c r="AE1222" s="86"/>
      <c r="AF1222" s="86"/>
      <c r="AG1222" s="86"/>
      <c r="AH1222" s="86"/>
      <c r="AI1222" s="86"/>
      <c r="AJ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  <c r="BQ1222" s="86"/>
      <c r="BR1222" s="86"/>
      <c r="BS1222" s="86"/>
      <c r="BT1222" s="86"/>
      <c r="BU1222" s="86"/>
      <c r="BV1222" s="86"/>
    </row>
    <row r="1223" spans="1:74" s="87" customFormat="1" ht="22.5" customHeight="1" x14ac:dyDescent="0.2">
      <c r="A1223" s="241" t="s">
        <v>293</v>
      </c>
      <c r="B1223" s="242" t="s">
        <v>169</v>
      </c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  <c r="N1223" s="50"/>
      <c r="O1223" s="133">
        <f t="shared" si="454"/>
        <v>0</v>
      </c>
      <c r="P1223" s="86"/>
      <c r="Q1223" s="86"/>
      <c r="R1223" s="86"/>
      <c r="S1223" s="86"/>
      <c r="T1223" s="86"/>
      <c r="U1223" s="86"/>
      <c r="V1223" s="86"/>
      <c r="W1223" s="86"/>
      <c r="X1223" s="86"/>
      <c r="Y1223" s="86"/>
      <c r="Z1223" s="86"/>
      <c r="AA1223" s="86"/>
      <c r="AB1223" s="86"/>
      <c r="AC1223" s="86"/>
      <c r="AD1223" s="86"/>
      <c r="AE1223" s="86"/>
      <c r="AF1223" s="86"/>
      <c r="AG1223" s="86"/>
      <c r="AH1223" s="86"/>
      <c r="AI1223" s="86"/>
      <c r="AJ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  <c r="BQ1223" s="86"/>
      <c r="BR1223" s="86"/>
      <c r="BS1223" s="86"/>
      <c r="BT1223" s="86"/>
      <c r="BU1223" s="86"/>
      <c r="BV1223" s="86"/>
    </row>
    <row r="1224" spans="1:74" s="87" customFormat="1" ht="22.5" customHeight="1" x14ac:dyDescent="0.2">
      <c r="A1224" s="241" t="s">
        <v>293</v>
      </c>
      <c r="B1224" s="242" t="s">
        <v>169</v>
      </c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  <c r="O1224" s="133">
        <f t="shared" si="454"/>
        <v>0</v>
      </c>
      <c r="P1224" s="86"/>
      <c r="Q1224" s="86"/>
      <c r="R1224" s="86"/>
      <c r="S1224" s="86"/>
      <c r="T1224" s="86"/>
      <c r="U1224" s="86"/>
      <c r="V1224" s="86"/>
      <c r="W1224" s="86"/>
      <c r="X1224" s="86"/>
      <c r="Y1224" s="86"/>
      <c r="Z1224" s="86"/>
      <c r="AA1224" s="86"/>
      <c r="AB1224" s="86"/>
      <c r="AC1224" s="86"/>
      <c r="AD1224" s="86"/>
      <c r="AE1224" s="86"/>
      <c r="AF1224" s="86"/>
      <c r="AG1224" s="86"/>
      <c r="AH1224" s="86"/>
      <c r="AI1224" s="86"/>
      <c r="AJ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  <c r="BQ1224" s="86"/>
      <c r="BR1224" s="86"/>
      <c r="BS1224" s="86"/>
      <c r="BT1224" s="86"/>
      <c r="BU1224" s="86"/>
      <c r="BV1224" s="86"/>
    </row>
    <row r="1225" spans="1:74" s="87" customFormat="1" ht="22.5" customHeight="1" x14ac:dyDescent="0.2">
      <c r="A1225" s="241" t="s">
        <v>293</v>
      </c>
      <c r="B1225" s="242" t="s">
        <v>169</v>
      </c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133">
        <f t="shared" si="454"/>
        <v>0</v>
      </c>
      <c r="P1225" s="86"/>
      <c r="Q1225" s="86"/>
      <c r="R1225" s="86"/>
      <c r="S1225" s="86"/>
      <c r="T1225" s="86"/>
      <c r="U1225" s="86"/>
      <c r="V1225" s="86"/>
      <c r="W1225" s="86"/>
      <c r="X1225" s="86"/>
      <c r="Y1225" s="86"/>
      <c r="Z1225" s="86"/>
      <c r="AA1225" s="86"/>
      <c r="AB1225" s="86"/>
      <c r="AC1225" s="86"/>
      <c r="AD1225" s="86"/>
      <c r="AE1225" s="86"/>
      <c r="AF1225" s="86"/>
      <c r="AG1225" s="86"/>
      <c r="AH1225" s="86"/>
      <c r="AI1225" s="86"/>
      <c r="AJ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  <c r="BQ1225" s="86"/>
      <c r="BR1225" s="86"/>
      <c r="BS1225" s="86"/>
      <c r="BT1225" s="86"/>
      <c r="BU1225" s="86"/>
      <c r="BV1225" s="86"/>
    </row>
    <row r="1226" spans="1:74" s="87" customFormat="1" ht="22.5" customHeight="1" x14ac:dyDescent="0.2">
      <c r="A1226" s="241" t="s">
        <v>293</v>
      </c>
      <c r="B1226" s="242" t="s">
        <v>169</v>
      </c>
      <c r="C1226" s="6"/>
      <c r="D1226" s="6">
        <v>17524000000</v>
      </c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133">
        <f t="shared" si="454"/>
        <v>17524000000</v>
      </c>
      <c r="P1226" s="86"/>
      <c r="Q1226" s="86"/>
      <c r="R1226" s="86"/>
      <c r="S1226" s="86"/>
      <c r="T1226" s="86"/>
      <c r="U1226" s="86"/>
      <c r="V1226" s="86"/>
      <c r="W1226" s="86"/>
      <c r="X1226" s="86"/>
      <c r="Y1226" s="86"/>
      <c r="Z1226" s="86"/>
      <c r="AA1226" s="86"/>
      <c r="AB1226" s="86"/>
      <c r="AC1226" s="86"/>
      <c r="AD1226" s="86"/>
      <c r="AE1226" s="86"/>
      <c r="AF1226" s="86"/>
      <c r="AG1226" s="86"/>
      <c r="AH1226" s="86"/>
      <c r="AI1226" s="86"/>
      <c r="AJ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  <c r="BQ1226" s="86"/>
      <c r="BR1226" s="86"/>
      <c r="BS1226" s="86"/>
      <c r="BT1226" s="86"/>
      <c r="BU1226" s="86"/>
      <c r="BV1226" s="86"/>
    </row>
    <row r="1227" spans="1:74" s="87" customFormat="1" ht="22.5" customHeight="1" x14ac:dyDescent="0.2">
      <c r="A1227" s="241" t="s">
        <v>293</v>
      </c>
      <c r="B1227" s="242" t="s">
        <v>169</v>
      </c>
      <c r="C1227" s="6"/>
      <c r="D1227" s="6"/>
      <c r="E1227" s="6"/>
      <c r="F1227" s="6"/>
      <c r="G1227" s="6"/>
      <c r="H1227" s="6"/>
      <c r="I1227" s="6">
        <v>800000000</v>
      </c>
      <c r="J1227" s="6"/>
      <c r="K1227" s="6"/>
      <c r="L1227" s="6"/>
      <c r="M1227" s="6"/>
      <c r="N1227" s="6"/>
      <c r="O1227" s="133">
        <f t="shared" si="454"/>
        <v>800000000</v>
      </c>
      <c r="P1227" s="86"/>
      <c r="Q1227" s="86"/>
      <c r="R1227" s="86"/>
      <c r="S1227" s="86"/>
      <c r="T1227" s="86"/>
      <c r="U1227" s="86"/>
      <c r="V1227" s="86"/>
      <c r="W1227" s="86"/>
      <c r="X1227" s="86"/>
      <c r="Y1227" s="86"/>
      <c r="Z1227" s="86"/>
      <c r="AA1227" s="86"/>
      <c r="AB1227" s="86"/>
      <c r="AC1227" s="86"/>
      <c r="AD1227" s="86"/>
      <c r="AE1227" s="86"/>
      <c r="AF1227" s="86"/>
      <c r="AG1227" s="86"/>
      <c r="AH1227" s="86"/>
      <c r="AI1227" s="86"/>
      <c r="AJ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  <c r="BQ1227" s="86"/>
      <c r="BR1227" s="86"/>
      <c r="BS1227" s="86"/>
      <c r="BT1227" s="86"/>
      <c r="BU1227" s="86"/>
      <c r="BV1227" s="86"/>
    </row>
    <row r="1228" spans="1:74" s="87" customFormat="1" ht="22.5" customHeight="1" x14ac:dyDescent="0.2">
      <c r="A1228" s="239" t="s">
        <v>1737</v>
      </c>
      <c r="B1228" s="240" t="s">
        <v>1738</v>
      </c>
      <c r="C1228" s="76">
        <f>SUM(C1229:C1234)</f>
        <v>0</v>
      </c>
      <c r="D1228" s="76">
        <f t="shared" ref="D1228:N1228" si="477">SUM(D1229:D1234)</f>
        <v>0</v>
      </c>
      <c r="E1228" s="76">
        <f t="shared" si="477"/>
        <v>0</v>
      </c>
      <c r="F1228" s="76">
        <f t="shared" si="477"/>
        <v>0</v>
      </c>
      <c r="G1228" s="76">
        <f t="shared" si="477"/>
        <v>0</v>
      </c>
      <c r="H1228" s="76">
        <f t="shared" si="477"/>
        <v>0</v>
      </c>
      <c r="I1228" s="76">
        <f t="shared" si="477"/>
        <v>1093910868</v>
      </c>
      <c r="J1228" s="76">
        <f t="shared" si="477"/>
        <v>0</v>
      </c>
      <c r="K1228" s="76">
        <f t="shared" si="477"/>
        <v>0</v>
      </c>
      <c r="L1228" s="76">
        <f t="shared" si="477"/>
        <v>0</v>
      </c>
      <c r="M1228" s="76">
        <f t="shared" si="477"/>
        <v>0</v>
      </c>
      <c r="N1228" s="76">
        <f t="shared" si="477"/>
        <v>0</v>
      </c>
      <c r="O1228" s="133">
        <f t="shared" si="454"/>
        <v>1093910868</v>
      </c>
      <c r="P1228" s="86"/>
      <c r="Q1228" s="86"/>
      <c r="R1228" s="86"/>
      <c r="S1228" s="86"/>
      <c r="T1228" s="86"/>
      <c r="U1228" s="86"/>
      <c r="V1228" s="86"/>
      <c r="W1228" s="86"/>
      <c r="X1228" s="86"/>
      <c r="Y1228" s="86"/>
      <c r="Z1228" s="86"/>
      <c r="AA1228" s="86"/>
      <c r="AB1228" s="86"/>
      <c r="AC1228" s="86"/>
      <c r="AD1228" s="86"/>
      <c r="AE1228" s="86"/>
      <c r="AF1228" s="86"/>
      <c r="AG1228" s="86"/>
      <c r="AH1228" s="86"/>
      <c r="AI1228" s="86"/>
      <c r="AJ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  <c r="BQ1228" s="86"/>
      <c r="BR1228" s="86"/>
      <c r="BS1228" s="86"/>
      <c r="BT1228" s="86"/>
      <c r="BU1228" s="86"/>
      <c r="BV1228" s="86"/>
    </row>
    <row r="1229" spans="1:74" s="87" customFormat="1" ht="22.5" customHeight="1" x14ac:dyDescent="0.2">
      <c r="A1229" s="241" t="s">
        <v>1739</v>
      </c>
      <c r="B1229" s="242" t="s">
        <v>1010</v>
      </c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133">
        <f t="shared" si="454"/>
        <v>0</v>
      </c>
      <c r="P1229" s="86"/>
      <c r="Q1229" s="86"/>
      <c r="R1229" s="86"/>
      <c r="S1229" s="86"/>
      <c r="T1229" s="86"/>
      <c r="U1229" s="86"/>
      <c r="V1229" s="86"/>
      <c r="W1229" s="86"/>
      <c r="X1229" s="86"/>
      <c r="Y1229" s="86"/>
      <c r="Z1229" s="86"/>
      <c r="AA1229" s="86"/>
      <c r="AB1229" s="86"/>
      <c r="AC1229" s="86"/>
      <c r="AD1229" s="86"/>
      <c r="AE1229" s="86"/>
      <c r="AF1229" s="86"/>
      <c r="AG1229" s="86"/>
      <c r="AH1229" s="86"/>
      <c r="AI1229" s="86"/>
      <c r="AJ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  <c r="BQ1229" s="86"/>
      <c r="BR1229" s="86"/>
      <c r="BS1229" s="86"/>
      <c r="BT1229" s="86"/>
      <c r="BU1229" s="86"/>
      <c r="BV1229" s="86"/>
    </row>
    <row r="1230" spans="1:74" s="87" customFormat="1" ht="22.5" customHeight="1" x14ac:dyDescent="0.2">
      <c r="A1230" s="241" t="s">
        <v>1739</v>
      </c>
      <c r="B1230" s="242" t="s">
        <v>1010</v>
      </c>
      <c r="C1230" s="6"/>
      <c r="D1230" s="6"/>
      <c r="E1230" s="6"/>
      <c r="F1230" s="6"/>
      <c r="G1230" s="6"/>
      <c r="H1230" s="6"/>
      <c r="I1230" s="6">
        <v>273477717</v>
      </c>
      <c r="J1230" s="6"/>
      <c r="K1230" s="6"/>
      <c r="L1230" s="6"/>
      <c r="M1230" s="6"/>
      <c r="N1230" s="6"/>
      <c r="O1230" s="133">
        <f t="shared" si="454"/>
        <v>273477717</v>
      </c>
      <c r="P1230" s="86"/>
      <c r="Q1230" s="86"/>
      <c r="R1230" s="86"/>
      <c r="S1230" s="86"/>
      <c r="T1230" s="86"/>
      <c r="U1230" s="86"/>
      <c r="V1230" s="86"/>
      <c r="W1230" s="86"/>
      <c r="X1230" s="86"/>
      <c r="Y1230" s="86"/>
      <c r="Z1230" s="86"/>
      <c r="AA1230" s="86"/>
      <c r="AB1230" s="86"/>
      <c r="AC1230" s="86"/>
      <c r="AD1230" s="86"/>
      <c r="AE1230" s="86"/>
      <c r="AF1230" s="86"/>
      <c r="AG1230" s="86"/>
      <c r="AH1230" s="86"/>
      <c r="AI1230" s="86"/>
      <c r="AJ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  <c r="BQ1230" s="86"/>
      <c r="BR1230" s="86"/>
      <c r="BS1230" s="86"/>
      <c r="BT1230" s="86"/>
      <c r="BU1230" s="86"/>
      <c r="BV1230" s="86"/>
    </row>
    <row r="1231" spans="1:74" s="87" customFormat="1" ht="22.5" customHeight="1" x14ac:dyDescent="0.2">
      <c r="A1231" s="241" t="s">
        <v>1739</v>
      </c>
      <c r="B1231" s="242" t="s">
        <v>1010</v>
      </c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  <c r="O1231" s="133">
        <f t="shared" si="454"/>
        <v>0</v>
      </c>
      <c r="P1231" s="86"/>
      <c r="Q1231" s="86"/>
      <c r="R1231" s="86"/>
      <c r="S1231" s="86"/>
      <c r="T1231" s="86"/>
      <c r="U1231" s="86"/>
      <c r="V1231" s="86"/>
      <c r="W1231" s="86"/>
      <c r="X1231" s="86"/>
      <c r="Y1231" s="86"/>
      <c r="Z1231" s="86"/>
      <c r="AA1231" s="86"/>
      <c r="AB1231" s="86"/>
      <c r="AC1231" s="86"/>
      <c r="AD1231" s="86"/>
      <c r="AE1231" s="86"/>
      <c r="AF1231" s="86"/>
      <c r="AG1231" s="86"/>
      <c r="AH1231" s="86"/>
      <c r="AI1231" s="86"/>
      <c r="AJ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  <c r="BQ1231" s="86"/>
      <c r="BR1231" s="86"/>
      <c r="BS1231" s="86"/>
      <c r="BT1231" s="86"/>
      <c r="BU1231" s="86"/>
      <c r="BV1231" s="86"/>
    </row>
    <row r="1232" spans="1:74" s="87" customFormat="1" ht="22.5" customHeight="1" x14ac:dyDescent="0.2">
      <c r="A1232" s="241" t="s">
        <v>1739</v>
      </c>
      <c r="B1232" s="242" t="s">
        <v>1010</v>
      </c>
      <c r="C1232" s="50"/>
      <c r="D1232" s="50"/>
      <c r="E1232" s="50"/>
      <c r="F1232" s="50"/>
      <c r="G1232" s="50"/>
      <c r="H1232" s="50"/>
      <c r="I1232" s="50">
        <v>76573760.760000005</v>
      </c>
      <c r="J1232" s="50"/>
      <c r="K1232" s="50"/>
      <c r="L1232" s="50"/>
      <c r="M1232" s="50"/>
      <c r="N1232" s="50"/>
      <c r="O1232" s="133">
        <f t="shared" si="454"/>
        <v>76573760.760000005</v>
      </c>
      <c r="P1232" s="86"/>
      <c r="Q1232" s="86"/>
      <c r="R1232" s="86"/>
      <c r="S1232" s="86"/>
      <c r="T1232" s="86"/>
      <c r="U1232" s="86"/>
      <c r="V1232" s="86"/>
      <c r="W1232" s="86"/>
      <c r="X1232" s="86"/>
      <c r="Y1232" s="86"/>
      <c r="Z1232" s="86"/>
      <c r="AA1232" s="86"/>
      <c r="AB1232" s="86"/>
      <c r="AC1232" s="86"/>
      <c r="AD1232" s="86"/>
      <c r="AE1232" s="86"/>
      <c r="AF1232" s="86"/>
      <c r="AG1232" s="86"/>
      <c r="AH1232" s="86"/>
      <c r="AI1232" s="86"/>
      <c r="AJ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  <c r="BQ1232" s="86"/>
      <c r="BR1232" s="86"/>
      <c r="BS1232" s="86"/>
      <c r="BT1232" s="86"/>
      <c r="BU1232" s="86"/>
      <c r="BV1232" s="86"/>
    </row>
    <row r="1233" spans="1:74" s="87" customFormat="1" ht="22.5" customHeight="1" x14ac:dyDescent="0.2">
      <c r="A1233" s="241" t="s">
        <v>1740</v>
      </c>
      <c r="B1233" s="242" t="s">
        <v>999</v>
      </c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  <c r="N1233" s="50"/>
      <c r="O1233" s="133">
        <f t="shared" si="454"/>
        <v>0</v>
      </c>
      <c r="P1233" s="86"/>
      <c r="Q1233" s="86"/>
      <c r="R1233" s="86"/>
      <c r="S1233" s="86"/>
      <c r="T1233" s="86"/>
      <c r="U1233" s="86"/>
      <c r="V1233" s="86"/>
      <c r="W1233" s="86"/>
      <c r="X1233" s="86"/>
      <c r="Y1233" s="86"/>
      <c r="Z1233" s="86"/>
      <c r="AA1233" s="86"/>
      <c r="AB1233" s="86"/>
      <c r="AC1233" s="86"/>
      <c r="AD1233" s="86"/>
      <c r="AE1233" s="86"/>
      <c r="AF1233" s="86"/>
      <c r="AG1233" s="86"/>
      <c r="AH1233" s="86"/>
      <c r="AI1233" s="86"/>
      <c r="AJ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  <c r="BQ1233" s="86"/>
      <c r="BR1233" s="86"/>
      <c r="BS1233" s="86"/>
      <c r="BT1233" s="86"/>
      <c r="BU1233" s="86"/>
      <c r="BV1233" s="86"/>
    </row>
    <row r="1234" spans="1:74" s="87" customFormat="1" ht="22.5" customHeight="1" x14ac:dyDescent="0.2">
      <c r="A1234" s="241" t="s">
        <v>1740</v>
      </c>
      <c r="B1234" s="242" t="s">
        <v>999</v>
      </c>
      <c r="C1234" s="50"/>
      <c r="D1234" s="50"/>
      <c r="E1234" s="50"/>
      <c r="F1234" s="50"/>
      <c r="G1234" s="50"/>
      <c r="H1234" s="50"/>
      <c r="I1234" s="50">
        <v>743859390.24000001</v>
      </c>
      <c r="J1234" s="50"/>
      <c r="K1234" s="50"/>
      <c r="L1234" s="50"/>
      <c r="M1234" s="50"/>
      <c r="N1234" s="50"/>
      <c r="O1234" s="133">
        <f t="shared" si="454"/>
        <v>743859390.24000001</v>
      </c>
      <c r="P1234" s="86"/>
      <c r="Q1234" s="86"/>
      <c r="R1234" s="86"/>
      <c r="S1234" s="86"/>
      <c r="T1234" s="86"/>
      <c r="U1234" s="86"/>
      <c r="V1234" s="86"/>
      <c r="W1234" s="86"/>
      <c r="X1234" s="86"/>
      <c r="Y1234" s="86"/>
      <c r="Z1234" s="86"/>
      <c r="AA1234" s="86"/>
      <c r="AB1234" s="86"/>
      <c r="AC1234" s="86"/>
      <c r="AD1234" s="86"/>
      <c r="AE1234" s="86"/>
      <c r="AF1234" s="86"/>
      <c r="AG1234" s="86"/>
      <c r="AH1234" s="86"/>
      <c r="AI1234" s="86"/>
      <c r="AJ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  <c r="BQ1234" s="86"/>
      <c r="BR1234" s="86"/>
      <c r="BS1234" s="86"/>
      <c r="BT1234" s="86"/>
      <c r="BU1234" s="86"/>
      <c r="BV1234" s="86"/>
    </row>
    <row r="1235" spans="1:74" s="87" customFormat="1" ht="22.5" customHeight="1" x14ac:dyDescent="0.2">
      <c r="A1235" s="239" t="s">
        <v>1741</v>
      </c>
      <c r="B1235" s="240" t="s">
        <v>1742</v>
      </c>
      <c r="C1235" s="73">
        <f t="shared" ref="C1235:N1235" si="478">+C1236</f>
        <v>0</v>
      </c>
      <c r="D1235" s="73">
        <f t="shared" si="478"/>
        <v>0</v>
      </c>
      <c r="E1235" s="73">
        <f t="shared" si="478"/>
        <v>0</v>
      </c>
      <c r="F1235" s="73">
        <f t="shared" si="478"/>
        <v>6612502324</v>
      </c>
      <c r="G1235" s="73">
        <f t="shared" si="478"/>
        <v>0</v>
      </c>
      <c r="H1235" s="73">
        <f t="shared" si="478"/>
        <v>0</v>
      </c>
      <c r="I1235" s="73">
        <f t="shared" si="478"/>
        <v>0</v>
      </c>
      <c r="J1235" s="73">
        <f t="shared" si="478"/>
        <v>10675785046</v>
      </c>
      <c r="K1235" s="73">
        <f t="shared" si="478"/>
        <v>0</v>
      </c>
      <c r="L1235" s="73">
        <f t="shared" si="478"/>
        <v>0</v>
      </c>
      <c r="M1235" s="73">
        <f t="shared" si="478"/>
        <v>0</v>
      </c>
      <c r="N1235" s="73">
        <f t="shared" si="478"/>
        <v>0</v>
      </c>
      <c r="O1235" s="133">
        <f t="shared" si="454"/>
        <v>17288287370</v>
      </c>
      <c r="P1235" s="86"/>
      <c r="Q1235" s="86"/>
      <c r="R1235" s="86"/>
      <c r="S1235" s="86"/>
      <c r="T1235" s="86"/>
      <c r="U1235" s="86"/>
      <c r="V1235" s="86"/>
      <c r="W1235" s="86"/>
      <c r="X1235" s="86"/>
      <c r="Y1235" s="86"/>
      <c r="Z1235" s="86"/>
      <c r="AA1235" s="86"/>
      <c r="AB1235" s="86"/>
      <c r="AC1235" s="86"/>
      <c r="AD1235" s="86"/>
      <c r="AE1235" s="86"/>
      <c r="AF1235" s="86"/>
      <c r="AG1235" s="86"/>
      <c r="AH1235" s="86"/>
      <c r="AI1235" s="86"/>
      <c r="AJ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  <c r="BQ1235" s="86"/>
      <c r="BR1235" s="86"/>
      <c r="BS1235" s="86"/>
      <c r="BT1235" s="86"/>
      <c r="BU1235" s="86"/>
      <c r="BV1235" s="86"/>
    </row>
    <row r="1236" spans="1:74" s="87" customFormat="1" ht="22.5" customHeight="1" x14ac:dyDescent="0.2">
      <c r="A1236" s="239" t="s">
        <v>1743</v>
      </c>
      <c r="B1236" s="240" t="s">
        <v>1744</v>
      </c>
      <c r="C1236" s="73">
        <f t="shared" ref="C1236:N1236" si="479">SUM(C1237:C1246)</f>
        <v>0</v>
      </c>
      <c r="D1236" s="73">
        <f t="shared" si="479"/>
        <v>0</v>
      </c>
      <c r="E1236" s="73">
        <f t="shared" si="479"/>
        <v>0</v>
      </c>
      <c r="F1236" s="73">
        <f t="shared" si="479"/>
        <v>6612502324</v>
      </c>
      <c r="G1236" s="73">
        <f t="shared" si="479"/>
        <v>0</v>
      </c>
      <c r="H1236" s="73">
        <f t="shared" si="479"/>
        <v>0</v>
      </c>
      <c r="I1236" s="73">
        <f t="shared" si="479"/>
        <v>0</v>
      </c>
      <c r="J1236" s="73">
        <f t="shared" si="479"/>
        <v>10675785046</v>
      </c>
      <c r="K1236" s="73">
        <f t="shared" si="479"/>
        <v>0</v>
      </c>
      <c r="L1236" s="73">
        <f t="shared" si="479"/>
        <v>0</v>
      </c>
      <c r="M1236" s="73">
        <f t="shared" si="479"/>
        <v>0</v>
      </c>
      <c r="N1236" s="73">
        <f t="shared" si="479"/>
        <v>0</v>
      </c>
      <c r="O1236" s="133">
        <f t="shared" si="454"/>
        <v>17288287370</v>
      </c>
      <c r="P1236" s="86"/>
      <c r="Q1236" s="86"/>
      <c r="R1236" s="86"/>
      <c r="S1236" s="86"/>
      <c r="T1236" s="86"/>
      <c r="U1236" s="86"/>
      <c r="V1236" s="86"/>
      <c r="W1236" s="86"/>
      <c r="X1236" s="86"/>
      <c r="Y1236" s="86"/>
      <c r="Z1236" s="86"/>
      <c r="AA1236" s="86"/>
      <c r="AB1236" s="86"/>
      <c r="AC1236" s="86"/>
      <c r="AD1236" s="86"/>
      <c r="AE1236" s="86"/>
      <c r="AF1236" s="86"/>
      <c r="AG1236" s="86"/>
      <c r="AH1236" s="86"/>
      <c r="AI1236" s="86"/>
      <c r="AJ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  <c r="BQ1236" s="86"/>
      <c r="BR1236" s="86"/>
      <c r="BS1236" s="86"/>
      <c r="BT1236" s="86"/>
      <c r="BU1236" s="86"/>
      <c r="BV1236" s="86"/>
    </row>
    <row r="1237" spans="1:74" s="87" customFormat="1" ht="22.5" customHeight="1" x14ac:dyDescent="0.2">
      <c r="A1237" s="241" t="s">
        <v>1745</v>
      </c>
      <c r="B1237" s="242" t="s">
        <v>1746</v>
      </c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133">
        <f t="shared" si="454"/>
        <v>0</v>
      </c>
      <c r="P1237" s="86"/>
      <c r="Q1237" s="86"/>
      <c r="R1237" s="86"/>
      <c r="S1237" s="86"/>
      <c r="T1237" s="86"/>
      <c r="U1237" s="86"/>
      <c r="V1237" s="86"/>
      <c r="W1237" s="86"/>
      <c r="X1237" s="86"/>
      <c r="Y1237" s="86"/>
      <c r="Z1237" s="86"/>
      <c r="AA1237" s="86"/>
      <c r="AB1237" s="86"/>
      <c r="AC1237" s="86"/>
      <c r="AD1237" s="86"/>
      <c r="AE1237" s="86"/>
      <c r="AF1237" s="86"/>
      <c r="AG1237" s="86"/>
      <c r="AH1237" s="86"/>
      <c r="AI1237" s="86"/>
      <c r="AJ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  <c r="BQ1237" s="86"/>
      <c r="BR1237" s="86"/>
      <c r="BS1237" s="86"/>
      <c r="BT1237" s="86"/>
      <c r="BU1237" s="86"/>
      <c r="BV1237" s="86"/>
    </row>
    <row r="1238" spans="1:74" s="87" customFormat="1" ht="22.5" customHeight="1" x14ac:dyDescent="0.2">
      <c r="A1238" s="241" t="s">
        <v>1747</v>
      </c>
      <c r="B1238" s="242" t="s">
        <v>1748</v>
      </c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133">
        <f t="shared" si="454"/>
        <v>0</v>
      </c>
      <c r="P1238" s="86"/>
      <c r="Q1238" s="86"/>
      <c r="R1238" s="86"/>
      <c r="S1238" s="86"/>
      <c r="T1238" s="86"/>
      <c r="U1238" s="86"/>
      <c r="V1238" s="86"/>
      <c r="W1238" s="86"/>
      <c r="X1238" s="86"/>
      <c r="Y1238" s="86"/>
      <c r="Z1238" s="86"/>
      <c r="AA1238" s="86"/>
      <c r="AB1238" s="86"/>
      <c r="AC1238" s="86"/>
      <c r="AD1238" s="86"/>
      <c r="AE1238" s="86"/>
      <c r="AF1238" s="86"/>
      <c r="AG1238" s="86"/>
      <c r="AH1238" s="86"/>
      <c r="AI1238" s="86"/>
      <c r="AJ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  <c r="BQ1238" s="86"/>
      <c r="BR1238" s="86"/>
      <c r="BS1238" s="86"/>
      <c r="BT1238" s="86"/>
      <c r="BU1238" s="86"/>
      <c r="BV1238" s="86"/>
    </row>
    <row r="1239" spans="1:74" s="87" customFormat="1" ht="22.5" customHeight="1" x14ac:dyDescent="0.2">
      <c r="A1239" s="241" t="s">
        <v>1747</v>
      </c>
      <c r="B1239" s="242" t="s">
        <v>1748</v>
      </c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133">
        <f t="shared" si="454"/>
        <v>0</v>
      </c>
      <c r="P1239" s="86"/>
      <c r="Q1239" s="86"/>
      <c r="R1239" s="86"/>
      <c r="S1239" s="86"/>
      <c r="T1239" s="86"/>
      <c r="U1239" s="86"/>
      <c r="V1239" s="86"/>
      <c r="W1239" s="86"/>
      <c r="X1239" s="86"/>
      <c r="Y1239" s="86"/>
      <c r="Z1239" s="86"/>
      <c r="AA1239" s="86"/>
      <c r="AB1239" s="86"/>
      <c r="AC1239" s="86"/>
      <c r="AD1239" s="86"/>
      <c r="AE1239" s="86"/>
      <c r="AF1239" s="86"/>
      <c r="AG1239" s="86"/>
      <c r="AH1239" s="86"/>
      <c r="AI1239" s="86"/>
      <c r="AJ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  <c r="BQ1239" s="86"/>
      <c r="BR1239" s="86"/>
      <c r="BS1239" s="86"/>
      <c r="BT1239" s="86"/>
      <c r="BU1239" s="86"/>
      <c r="BV1239" s="86"/>
    </row>
    <row r="1240" spans="1:74" s="87" customFormat="1" ht="22.5" customHeight="1" x14ac:dyDescent="0.2">
      <c r="A1240" s="241" t="s">
        <v>1747</v>
      </c>
      <c r="B1240" s="242" t="s">
        <v>1748</v>
      </c>
      <c r="C1240" s="74"/>
      <c r="D1240" s="74"/>
      <c r="E1240" s="74"/>
      <c r="F1240" s="74">
        <v>215600670</v>
      </c>
      <c r="G1240" s="74"/>
      <c r="H1240" s="74"/>
      <c r="I1240" s="74"/>
      <c r="J1240" s="74"/>
      <c r="K1240" s="74"/>
      <c r="L1240" s="74"/>
      <c r="M1240" s="74"/>
      <c r="N1240" s="74"/>
      <c r="O1240" s="133">
        <f t="shared" si="454"/>
        <v>215600670</v>
      </c>
      <c r="P1240" s="86"/>
      <c r="Q1240" s="86"/>
      <c r="R1240" s="86"/>
      <c r="S1240" s="86"/>
      <c r="T1240" s="86"/>
      <c r="U1240" s="86"/>
      <c r="V1240" s="86"/>
      <c r="W1240" s="86"/>
      <c r="X1240" s="86"/>
      <c r="Y1240" s="86"/>
      <c r="Z1240" s="86"/>
      <c r="AA1240" s="86"/>
      <c r="AB1240" s="86"/>
      <c r="AC1240" s="86"/>
      <c r="AD1240" s="86"/>
      <c r="AE1240" s="86"/>
      <c r="AF1240" s="86"/>
      <c r="AG1240" s="86"/>
      <c r="AH1240" s="86"/>
      <c r="AI1240" s="86"/>
      <c r="AJ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  <c r="BQ1240" s="86"/>
      <c r="BR1240" s="86"/>
      <c r="BS1240" s="86"/>
      <c r="BT1240" s="86"/>
      <c r="BU1240" s="86"/>
      <c r="BV1240" s="86"/>
    </row>
    <row r="1241" spans="1:74" s="87" customFormat="1" ht="22.5" customHeight="1" x14ac:dyDescent="0.2">
      <c r="A1241" s="241" t="s">
        <v>1747</v>
      </c>
      <c r="B1241" s="242" t="s">
        <v>1748</v>
      </c>
      <c r="C1241" s="74"/>
      <c r="D1241" s="74"/>
      <c r="E1241" s="74"/>
      <c r="F1241" s="74"/>
      <c r="G1241" s="74"/>
      <c r="H1241" s="74"/>
      <c r="I1241" s="74"/>
      <c r="J1241" s="74">
        <v>1333026862</v>
      </c>
      <c r="K1241" s="74"/>
      <c r="L1241" s="74"/>
      <c r="M1241" s="74"/>
      <c r="N1241" s="74"/>
      <c r="O1241" s="133">
        <f t="shared" si="454"/>
        <v>1333026862</v>
      </c>
      <c r="P1241" s="86"/>
      <c r="Q1241" s="86"/>
      <c r="R1241" s="86"/>
      <c r="S1241" s="86"/>
      <c r="T1241" s="86"/>
      <c r="U1241" s="86"/>
      <c r="V1241" s="86"/>
      <c r="W1241" s="86"/>
      <c r="X1241" s="86"/>
      <c r="Y1241" s="86"/>
      <c r="Z1241" s="86"/>
      <c r="AA1241" s="86"/>
      <c r="AB1241" s="86"/>
      <c r="AC1241" s="86"/>
      <c r="AD1241" s="86"/>
      <c r="AE1241" s="86"/>
      <c r="AF1241" s="86"/>
      <c r="AG1241" s="86"/>
      <c r="AH1241" s="86"/>
      <c r="AI1241" s="86"/>
      <c r="AJ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  <c r="BQ1241" s="86"/>
      <c r="BR1241" s="86"/>
      <c r="BS1241" s="86"/>
      <c r="BT1241" s="86"/>
      <c r="BU1241" s="86"/>
      <c r="BV1241" s="86"/>
    </row>
    <row r="1242" spans="1:74" s="87" customFormat="1" ht="22.5" customHeight="1" x14ac:dyDescent="0.2">
      <c r="A1242" s="241" t="s">
        <v>1747</v>
      </c>
      <c r="B1242" s="242" t="s">
        <v>1748</v>
      </c>
      <c r="C1242" s="74"/>
      <c r="D1242" s="74"/>
      <c r="E1242" s="74"/>
      <c r="F1242" s="74">
        <v>5806413654</v>
      </c>
      <c r="G1242" s="74"/>
      <c r="H1242" s="74"/>
      <c r="I1242" s="74"/>
      <c r="J1242" s="74"/>
      <c r="K1242" s="74"/>
      <c r="L1242" s="74"/>
      <c r="M1242" s="74"/>
      <c r="N1242" s="74"/>
      <c r="O1242" s="133">
        <f t="shared" si="454"/>
        <v>5806413654</v>
      </c>
      <c r="P1242" s="86"/>
      <c r="Q1242" s="86"/>
      <c r="R1242" s="86"/>
      <c r="S1242" s="86"/>
      <c r="T1242" s="86"/>
      <c r="U1242" s="86"/>
      <c r="V1242" s="86"/>
      <c r="W1242" s="86"/>
      <c r="X1242" s="86"/>
      <c r="Y1242" s="86"/>
      <c r="Z1242" s="86"/>
      <c r="AA1242" s="86"/>
      <c r="AB1242" s="86"/>
      <c r="AC1242" s="86"/>
      <c r="AD1242" s="86"/>
      <c r="AE1242" s="86"/>
      <c r="AF1242" s="86"/>
      <c r="AG1242" s="86"/>
      <c r="AH1242" s="86"/>
      <c r="AI1242" s="86"/>
      <c r="AJ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  <c r="BQ1242" s="86"/>
      <c r="BR1242" s="86"/>
      <c r="BS1242" s="86"/>
      <c r="BT1242" s="86"/>
      <c r="BU1242" s="86"/>
      <c r="BV1242" s="86"/>
    </row>
    <row r="1243" spans="1:74" s="87" customFormat="1" ht="22.5" customHeight="1" x14ac:dyDescent="0.2">
      <c r="A1243" s="241" t="s">
        <v>1747</v>
      </c>
      <c r="B1243" s="242" t="s">
        <v>1748</v>
      </c>
      <c r="C1243" s="74"/>
      <c r="D1243" s="74"/>
      <c r="E1243" s="74"/>
      <c r="F1243" s="74"/>
      <c r="G1243" s="74"/>
      <c r="H1243" s="74"/>
      <c r="I1243" s="74"/>
      <c r="J1243" s="74">
        <f>8560780334+781977850</f>
        <v>9342758184</v>
      </c>
      <c r="K1243" s="74"/>
      <c r="L1243" s="74"/>
      <c r="M1243" s="74"/>
      <c r="N1243" s="74"/>
      <c r="O1243" s="133">
        <f t="shared" si="454"/>
        <v>9342758184</v>
      </c>
      <c r="P1243" s="86"/>
      <c r="Q1243" s="86"/>
      <c r="R1243" s="86"/>
      <c r="S1243" s="86"/>
      <c r="T1243" s="86"/>
      <c r="U1243" s="86"/>
      <c r="V1243" s="86"/>
      <c r="W1243" s="86"/>
      <c r="X1243" s="86"/>
      <c r="Y1243" s="86"/>
      <c r="Z1243" s="86"/>
      <c r="AA1243" s="86"/>
      <c r="AB1243" s="86"/>
      <c r="AC1243" s="86"/>
      <c r="AD1243" s="86"/>
      <c r="AE1243" s="86"/>
      <c r="AF1243" s="86"/>
      <c r="AG1243" s="86"/>
      <c r="AH1243" s="86"/>
      <c r="AI1243" s="86"/>
      <c r="AJ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  <c r="BQ1243" s="86"/>
      <c r="BR1243" s="86"/>
      <c r="BS1243" s="86"/>
      <c r="BT1243" s="86"/>
      <c r="BU1243" s="86"/>
      <c r="BV1243" s="86"/>
    </row>
    <row r="1244" spans="1:74" s="87" customFormat="1" ht="22.5" customHeight="1" x14ac:dyDescent="0.2">
      <c r="A1244" s="241" t="s">
        <v>1747</v>
      </c>
      <c r="B1244" s="242" t="s">
        <v>1748</v>
      </c>
      <c r="C1244" s="74"/>
      <c r="D1244" s="74"/>
      <c r="E1244" s="74"/>
      <c r="F1244" s="74">
        <v>176214000</v>
      </c>
      <c r="G1244" s="74"/>
      <c r="H1244" s="74"/>
      <c r="I1244" s="74"/>
      <c r="J1244" s="74"/>
      <c r="K1244" s="74"/>
      <c r="L1244" s="74"/>
      <c r="M1244" s="74"/>
      <c r="N1244" s="74"/>
      <c r="O1244" s="133">
        <f t="shared" si="454"/>
        <v>176214000</v>
      </c>
      <c r="P1244" s="86"/>
      <c r="Q1244" s="86"/>
      <c r="R1244" s="86"/>
      <c r="S1244" s="86"/>
      <c r="T1244" s="86"/>
      <c r="U1244" s="86"/>
      <c r="V1244" s="86"/>
      <c r="W1244" s="86"/>
      <c r="X1244" s="86"/>
      <c r="Y1244" s="86"/>
      <c r="Z1244" s="86"/>
      <c r="AA1244" s="86"/>
      <c r="AB1244" s="86"/>
      <c r="AC1244" s="86"/>
      <c r="AD1244" s="86"/>
      <c r="AE1244" s="86"/>
      <c r="AF1244" s="86"/>
      <c r="AG1244" s="86"/>
      <c r="AH1244" s="86"/>
      <c r="AI1244" s="86"/>
      <c r="AJ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  <c r="BQ1244" s="86"/>
      <c r="BR1244" s="86"/>
      <c r="BS1244" s="86"/>
      <c r="BT1244" s="86"/>
      <c r="BU1244" s="86"/>
      <c r="BV1244" s="86"/>
    </row>
    <row r="1245" spans="1:74" s="87" customFormat="1" ht="22.5" customHeight="1" x14ac:dyDescent="0.2">
      <c r="A1245" s="241" t="s">
        <v>1747</v>
      </c>
      <c r="B1245" s="242" t="s">
        <v>1748</v>
      </c>
      <c r="C1245" s="74"/>
      <c r="D1245" s="74"/>
      <c r="E1245" s="74"/>
      <c r="F1245" s="74">
        <v>414274000</v>
      </c>
      <c r="G1245" s="74"/>
      <c r="H1245" s="74"/>
      <c r="I1245" s="74"/>
      <c r="J1245" s="74"/>
      <c r="K1245" s="74"/>
      <c r="L1245" s="74"/>
      <c r="M1245" s="74"/>
      <c r="N1245" s="74"/>
      <c r="O1245" s="133">
        <f t="shared" si="454"/>
        <v>414274000</v>
      </c>
      <c r="P1245" s="86"/>
      <c r="Q1245" s="86"/>
      <c r="R1245" s="86"/>
      <c r="S1245" s="86"/>
      <c r="T1245" s="86"/>
      <c r="U1245" s="86"/>
      <c r="V1245" s="86"/>
      <c r="W1245" s="86"/>
      <c r="X1245" s="86"/>
      <c r="Y1245" s="86"/>
      <c r="Z1245" s="86"/>
      <c r="AA1245" s="86"/>
      <c r="AB1245" s="86"/>
      <c r="AC1245" s="86"/>
      <c r="AD1245" s="86"/>
      <c r="AE1245" s="86"/>
      <c r="AF1245" s="86"/>
      <c r="AG1245" s="86"/>
      <c r="AH1245" s="86"/>
      <c r="AI1245" s="86"/>
      <c r="AJ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  <c r="BQ1245" s="86"/>
      <c r="BR1245" s="86"/>
      <c r="BS1245" s="86"/>
      <c r="BT1245" s="86"/>
      <c r="BU1245" s="86"/>
      <c r="BV1245" s="86"/>
    </row>
    <row r="1246" spans="1:74" s="87" customFormat="1" ht="22.5" customHeight="1" x14ac:dyDescent="0.2">
      <c r="A1246" s="241" t="s">
        <v>1749</v>
      </c>
      <c r="B1246" s="242" t="s">
        <v>1750</v>
      </c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133">
        <f t="shared" si="454"/>
        <v>0</v>
      </c>
      <c r="P1246" s="86"/>
      <c r="Q1246" s="86"/>
      <c r="R1246" s="86"/>
      <c r="S1246" s="86"/>
      <c r="T1246" s="86"/>
      <c r="U1246" s="86"/>
      <c r="V1246" s="86"/>
      <c r="W1246" s="86"/>
      <c r="X1246" s="86"/>
      <c r="Y1246" s="86"/>
      <c r="Z1246" s="86"/>
      <c r="AA1246" s="86"/>
      <c r="AB1246" s="86"/>
      <c r="AC1246" s="86"/>
      <c r="AD1246" s="86"/>
      <c r="AE1246" s="86"/>
      <c r="AF1246" s="86"/>
      <c r="AG1246" s="86"/>
      <c r="AH1246" s="86"/>
      <c r="AI1246" s="86"/>
      <c r="AJ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  <c r="BQ1246" s="86"/>
      <c r="BR1246" s="86"/>
      <c r="BS1246" s="86"/>
      <c r="BT1246" s="86"/>
      <c r="BU1246" s="86"/>
      <c r="BV1246" s="86"/>
    </row>
    <row r="1247" spans="1:74" s="87" customFormat="1" ht="22.5" customHeight="1" x14ac:dyDescent="0.2">
      <c r="A1247" s="239" t="s">
        <v>1751</v>
      </c>
      <c r="B1247" s="240" t="s">
        <v>1752</v>
      </c>
      <c r="C1247" s="73">
        <f t="shared" ref="C1247:N1247" si="480">+C1248</f>
        <v>0</v>
      </c>
      <c r="D1247" s="73">
        <f t="shared" si="480"/>
        <v>0</v>
      </c>
      <c r="E1247" s="73">
        <f t="shared" si="480"/>
        <v>0</v>
      </c>
      <c r="F1247" s="73">
        <f t="shared" si="480"/>
        <v>0</v>
      </c>
      <c r="G1247" s="73">
        <f t="shared" si="480"/>
        <v>0</v>
      </c>
      <c r="H1247" s="73">
        <f t="shared" si="480"/>
        <v>0</v>
      </c>
      <c r="I1247" s="73">
        <f t="shared" si="480"/>
        <v>0</v>
      </c>
      <c r="J1247" s="73">
        <f t="shared" si="480"/>
        <v>0</v>
      </c>
      <c r="K1247" s="73">
        <f t="shared" si="480"/>
        <v>0</v>
      </c>
      <c r="L1247" s="73">
        <f t="shared" si="480"/>
        <v>0</v>
      </c>
      <c r="M1247" s="73">
        <f t="shared" si="480"/>
        <v>0</v>
      </c>
      <c r="N1247" s="73">
        <f t="shared" si="480"/>
        <v>0</v>
      </c>
      <c r="O1247" s="133">
        <f t="shared" si="454"/>
        <v>0</v>
      </c>
      <c r="P1247" s="86"/>
      <c r="Q1247" s="86"/>
      <c r="R1247" s="86"/>
      <c r="S1247" s="86"/>
      <c r="T1247" s="86"/>
      <c r="U1247" s="86"/>
      <c r="V1247" s="86"/>
      <c r="W1247" s="86"/>
      <c r="X1247" s="86"/>
      <c r="Y1247" s="86"/>
      <c r="Z1247" s="86"/>
      <c r="AA1247" s="86"/>
      <c r="AB1247" s="86"/>
      <c r="AC1247" s="86"/>
      <c r="AD1247" s="86"/>
      <c r="AE1247" s="86"/>
      <c r="AF1247" s="86"/>
      <c r="AG1247" s="86"/>
      <c r="AH1247" s="86"/>
      <c r="AI1247" s="86"/>
      <c r="AJ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  <c r="BQ1247" s="86"/>
      <c r="BR1247" s="86"/>
      <c r="BS1247" s="86"/>
      <c r="BT1247" s="86"/>
      <c r="BU1247" s="86"/>
      <c r="BV1247" s="86"/>
    </row>
    <row r="1248" spans="1:74" s="87" customFormat="1" ht="22.5" customHeight="1" x14ac:dyDescent="0.2">
      <c r="A1248" s="241" t="s">
        <v>1753</v>
      </c>
      <c r="B1248" s="242" t="s">
        <v>1754</v>
      </c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133">
        <f t="shared" si="454"/>
        <v>0</v>
      </c>
      <c r="P1248" s="86"/>
      <c r="Q1248" s="86"/>
      <c r="R1248" s="86"/>
      <c r="S1248" s="86"/>
      <c r="T1248" s="86"/>
      <c r="U1248" s="86"/>
      <c r="V1248" s="86"/>
      <c r="W1248" s="86"/>
      <c r="X1248" s="86"/>
      <c r="Y1248" s="86"/>
      <c r="Z1248" s="86"/>
      <c r="AA1248" s="86"/>
      <c r="AB1248" s="86"/>
      <c r="AC1248" s="86"/>
      <c r="AD1248" s="86"/>
      <c r="AE1248" s="86"/>
      <c r="AF1248" s="86"/>
      <c r="AG1248" s="86"/>
      <c r="AH1248" s="86"/>
      <c r="AI1248" s="86"/>
      <c r="AJ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  <c r="BQ1248" s="86"/>
      <c r="BR1248" s="86"/>
      <c r="BS1248" s="86"/>
      <c r="BT1248" s="86"/>
      <c r="BU1248" s="86"/>
      <c r="BV1248" s="86"/>
    </row>
    <row r="1249" spans="1:74" s="87" customFormat="1" ht="22.5" customHeight="1" x14ac:dyDescent="0.2">
      <c r="A1249" s="239" t="s">
        <v>294</v>
      </c>
      <c r="B1249" s="240" t="s">
        <v>99</v>
      </c>
      <c r="C1249" s="234">
        <f t="shared" ref="C1249:N1249" si="481">+C1250+C1257</f>
        <v>0</v>
      </c>
      <c r="D1249" s="234">
        <f t="shared" si="481"/>
        <v>0</v>
      </c>
      <c r="E1249" s="234">
        <f t="shared" si="481"/>
        <v>0</v>
      </c>
      <c r="F1249" s="234">
        <f t="shared" si="481"/>
        <v>0</v>
      </c>
      <c r="G1249" s="234">
        <f t="shared" si="481"/>
        <v>0</v>
      </c>
      <c r="H1249" s="234">
        <f t="shared" si="481"/>
        <v>0</v>
      </c>
      <c r="I1249" s="234">
        <f t="shared" si="481"/>
        <v>0</v>
      </c>
      <c r="J1249" s="234">
        <f t="shared" si="481"/>
        <v>0</v>
      </c>
      <c r="K1249" s="234">
        <f t="shared" si="481"/>
        <v>0</v>
      </c>
      <c r="L1249" s="234">
        <f t="shared" si="481"/>
        <v>0</v>
      </c>
      <c r="M1249" s="234">
        <f t="shared" si="481"/>
        <v>0</v>
      </c>
      <c r="N1249" s="234">
        <f t="shared" si="481"/>
        <v>0</v>
      </c>
      <c r="O1249" s="133">
        <f t="shared" si="454"/>
        <v>0</v>
      </c>
      <c r="P1249" s="86"/>
      <c r="Q1249" s="86"/>
      <c r="R1249" s="86"/>
      <c r="S1249" s="86"/>
      <c r="T1249" s="86"/>
      <c r="U1249" s="86"/>
      <c r="V1249" s="86"/>
      <c r="W1249" s="86"/>
      <c r="X1249" s="86"/>
      <c r="Y1249" s="86"/>
      <c r="Z1249" s="86"/>
      <c r="AA1249" s="86"/>
      <c r="AB1249" s="86"/>
      <c r="AC1249" s="86"/>
      <c r="AD1249" s="86"/>
      <c r="AE1249" s="86"/>
      <c r="AF1249" s="86"/>
      <c r="AG1249" s="86"/>
      <c r="AH1249" s="86"/>
      <c r="AI1249" s="86"/>
      <c r="AJ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  <c r="BQ1249" s="86"/>
      <c r="BR1249" s="86"/>
      <c r="BS1249" s="86"/>
      <c r="BT1249" s="86"/>
      <c r="BU1249" s="86"/>
      <c r="BV1249" s="86"/>
    </row>
    <row r="1250" spans="1:74" s="87" customFormat="1" ht="22.5" customHeight="1" x14ac:dyDescent="0.15">
      <c r="A1250" s="243" t="s">
        <v>295</v>
      </c>
      <c r="B1250" s="244" t="s">
        <v>296</v>
      </c>
      <c r="C1250" s="73">
        <f t="shared" ref="C1250:N1255" si="482">+C1251</f>
        <v>0</v>
      </c>
      <c r="D1250" s="73">
        <f t="shared" si="482"/>
        <v>0</v>
      </c>
      <c r="E1250" s="73">
        <f t="shared" si="482"/>
        <v>0</v>
      </c>
      <c r="F1250" s="73">
        <f t="shared" si="482"/>
        <v>0</v>
      </c>
      <c r="G1250" s="73">
        <f t="shared" si="482"/>
        <v>0</v>
      </c>
      <c r="H1250" s="73">
        <f t="shared" si="482"/>
        <v>0</v>
      </c>
      <c r="I1250" s="73">
        <f t="shared" si="482"/>
        <v>0</v>
      </c>
      <c r="J1250" s="73">
        <f t="shared" si="482"/>
        <v>0</v>
      </c>
      <c r="K1250" s="73">
        <f t="shared" si="482"/>
        <v>0</v>
      </c>
      <c r="L1250" s="73">
        <f t="shared" si="482"/>
        <v>0</v>
      </c>
      <c r="M1250" s="73">
        <f t="shared" si="482"/>
        <v>0</v>
      </c>
      <c r="N1250" s="73">
        <f t="shared" si="482"/>
        <v>0</v>
      </c>
      <c r="O1250" s="133">
        <f t="shared" ref="O1250:O1323" si="483">SUM(C1250:N1250)</f>
        <v>0</v>
      </c>
      <c r="P1250" s="86"/>
      <c r="Q1250" s="86"/>
      <c r="R1250" s="86"/>
      <c r="S1250" s="86"/>
      <c r="T1250" s="86"/>
      <c r="U1250" s="86"/>
      <c r="V1250" s="86"/>
      <c r="W1250" s="86"/>
      <c r="X1250" s="86"/>
      <c r="Y1250" s="86"/>
      <c r="Z1250" s="86"/>
      <c r="AA1250" s="86"/>
      <c r="AB1250" s="86"/>
      <c r="AC1250" s="86"/>
      <c r="AD1250" s="86"/>
      <c r="AE1250" s="86"/>
      <c r="AF1250" s="86"/>
      <c r="AG1250" s="86"/>
      <c r="AH1250" s="86"/>
      <c r="AI1250" s="86"/>
      <c r="AJ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  <c r="BQ1250" s="86"/>
      <c r="BR1250" s="86"/>
      <c r="BS1250" s="86"/>
      <c r="BT1250" s="86"/>
      <c r="BU1250" s="86"/>
      <c r="BV1250" s="86"/>
    </row>
    <row r="1251" spans="1:74" s="87" customFormat="1" ht="22.5" customHeight="1" x14ac:dyDescent="0.15">
      <c r="A1251" s="243" t="s">
        <v>297</v>
      </c>
      <c r="B1251" s="244" t="s">
        <v>298</v>
      </c>
      <c r="C1251" s="73">
        <f t="shared" si="482"/>
        <v>0</v>
      </c>
      <c r="D1251" s="73">
        <f t="shared" si="482"/>
        <v>0</v>
      </c>
      <c r="E1251" s="73">
        <f t="shared" si="482"/>
        <v>0</v>
      </c>
      <c r="F1251" s="73">
        <f t="shared" si="482"/>
        <v>0</v>
      </c>
      <c r="G1251" s="73">
        <f t="shared" si="482"/>
        <v>0</v>
      </c>
      <c r="H1251" s="73">
        <f t="shared" si="482"/>
        <v>0</v>
      </c>
      <c r="I1251" s="73">
        <f t="shared" si="482"/>
        <v>0</v>
      </c>
      <c r="J1251" s="73">
        <f t="shared" si="482"/>
        <v>0</v>
      </c>
      <c r="K1251" s="73">
        <f t="shared" si="482"/>
        <v>0</v>
      </c>
      <c r="L1251" s="73">
        <f t="shared" si="482"/>
        <v>0</v>
      </c>
      <c r="M1251" s="73">
        <f t="shared" si="482"/>
        <v>0</v>
      </c>
      <c r="N1251" s="73">
        <f t="shared" si="482"/>
        <v>0</v>
      </c>
      <c r="O1251" s="133">
        <f t="shared" si="483"/>
        <v>0</v>
      </c>
      <c r="P1251" s="86"/>
      <c r="Q1251" s="86"/>
      <c r="R1251" s="86"/>
      <c r="S1251" s="86"/>
      <c r="T1251" s="86"/>
      <c r="U1251" s="86"/>
      <c r="V1251" s="86"/>
      <c r="W1251" s="86"/>
      <c r="X1251" s="86"/>
      <c r="Y1251" s="86"/>
      <c r="Z1251" s="86"/>
      <c r="AA1251" s="86"/>
      <c r="AB1251" s="86"/>
      <c r="AC1251" s="86"/>
      <c r="AD1251" s="86"/>
      <c r="AE1251" s="86"/>
      <c r="AF1251" s="86"/>
      <c r="AG1251" s="86"/>
      <c r="AH1251" s="86"/>
      <c r="AI1251" s="86"/>
      <c r="AJ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  <c r="BQ1251" s="86"/>
      <c r="BR1251" s="86"/>
      <c r="BS1251" s="86"/>
      <c r="BT1251" s="86"/>
      <c r="BU1251" s="86"/>
      <c r="BV1251" s="86"/>
    </row>
    <row r="1252" spans="1:74" s="87" customFormat="1" ht="22.5" customHeight="1" x14ac:dyDescent="0.15">
      <c r="A1252" s="243" t="s">
        <v>299</v>
      </c>
      <c r="B1252" s="244" t="s">
        <v>170</v>
      </c>
      <c r="C1252" s="73">
        <f t="shared" si="482"/>
        <v>0</v>
      </c>
      <c r="D1252" s="73">
        <f t="shared" si="482"/>
        <v>0</v>
      </c>
      <c r="E1252" s="73">
        <f t="shared" si="482"/>
        <v>0</v>
      </c>
      <c r="F1252" s="73">
        <f t="shared" si="482"/>
        <v>0</v>
      </c>
      <c r="G1252" s="73">
        <f t="shared" si="482"/>
        <v>0</v>
      </c>
      <c r="H1252" s="73">
        <f t="shared" si="482"/>
        <v>0</v>
      </c>
      <c r="I1252" s="73">
        <f t="shared" si="482"/>
        <v>0</v>
      </c>
      <c r="J1252" s="73">
        <f t="shared" si="482"/>
        <v>0</v>
      </c>
      <c r="K1252" s="73">
        <f t="shared" si="482"/>
        <v>0</v>
      </c>
      <c r="L1252" s="73">
        <f t="shared" si="482"/>
        <v>0</v>
      </c>
      <c r="M1252" s="73">
        <f t="shared" si="482"/>
        <v>0</v>
      </c>
      <c r="N1252" s="73">
        <f t="shared" si="482"/>
        <v>0</v>
      </c>
      <c r="O1252" s="133">
        <f t="shared" si="483"/>
        <v>0</v>
      </c>
      <c r="P1252" s="86"/>
      <c r="Q1252" s="86"/>
      <c r="R1252" s="86"/>
      <c r="S1252" s="86"/>
      <c r="T1252" s="86"/>
      <c r="U1252" s="86"/>
      <c r="V1252" s="86"/>
      <c r="W1252" s="86"/>
      <c r="X1252" s="86"/>
      <c r="Y1252" s="86"/>
      <c r="Z1252" s="86"/>
      <c r="AA1252" s="86"/>
      <c r="AB1252" s="86"/>
      <c r="AC1252" s="86"/>
      <c r="AD1252" s="86"/>
      <c r="AE1252" s="86"/>
      <c r="AF1252" s="86"/>
      <c r="AG1252" s="86"/>
      <c r="AH1252" s="86"/>
      <c r="AI1252" s="86"/>
      <c r="AJ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  <c r="BQ1252" s="86"/>
      <c r="BR1252" s="86"/>
      <c r="BS1252" s="86"/>
      <c r="BT1252" s="86"/>
      <c r="BU1252" s="86"/>
      <c r="BV1252" s="86"/>
    </row>
    <row r="1253" spans="1:74" s="87" customFormat="1" ht="22.5" customHeight="1" x14ac:dyDescent="0.15">
      <c r="A1253" s="243" t="s">
        <v>299</v>
      </c>
      <c r="B1253" s="244" t="s">
        <v>170</v>
      </c>
      <c r="C1253" s="73">
        <f t="shared" si="482"/>
        <v>0</v>
      </c>
      <c r="D1253" s="73">
        <f t="shared" si="482"/>
        <v>0</v>
      </c>
      <c r="E1253" s="73">
        <f t="shared" si="482"/>
        <v>0</v>
      </c>
      <c r="F1253" s="73">
        <f t="shared" si="482"/>
        <v>0</v>
      </c>
      <c r="G1253" s="73">
        <f t="shared" si="482"/>
        <v>0</v>
      </c>
      <c r="H1253" s="73">
        <f t="shared" si="482"/>
        <v>0</v>
      </c>
      <c r="I1253" s="73">
        <f t="shared" si="482"/>
        <v>0</v>
      </c>
      <c r="J1253" s="73">
        <f t="shared" si="482"/>
        <v>0</v>
      </c>
      <c r="K1253" s="73">
        <f t="shared" si="482"/>
        <v>0</v>
      </c>
      <c r="L1253" s="73">
        <f t="shared" si="482"/>
        <v>0</v>
      </c>
      <c r="M1253" s="73">
        <f t="shared" si="482"/>
        <v>0</v>
      </c>
      <c r="N1253" s="73">
        <f t="shared" si="482"/>
        <v>0</v>
      </c>
      <c r="O1253" s="133">
        <f t="shared" si="483"/>
        <v>0</v>
      </c>
      <c r="P1253" s="86"/>
      <c r="Q1253" s="86"/>
      <c r="R1253" s="86"/>
      <c r="S1253" s="86"/>
      <c r="T1253" s="86"/>
      <c r="U1253" s="86"/>
      <c r="V1253" s="86"/>
      <c r="W1253" s="86"/>
      <c r="X1253" s="86"/>
      <c r="Y1253" s="86"/>
      <c r="Z1253" s="86"/>
      <c r="AA1253" s="86"/>
      <c r="AB1253" s="86"/>
      <c r="AC1253" s="86"/>
      <c r="AD1253" s="86"/>
      <c r="AE1253" s="86"/>
      <c r="AF1253" s="86"/>
      <c r="AG1253" s="86"/>
      <c r="AH1253" s="86"/>
      <c r="AI1253" s="86"/>
      <c r="AJ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  <c r="BQ1253" s="86"/>
      <c r="BR1253" s="86"/>
      <c r="BS1253" s="86"/>
      <c r="BT1253" s="86"/>
      <c r="BU1253" s="86"/>
      <c r="BV1253" s="86"/>
    </row>
    <row r="1254" spans="1:74" s="87" customFormat="1" ht="22.5" customHeight="1" x14ac:dyDescent="0.15">
      <c r="A1254" s="243" t="s">
        <v>300</v>
      </c>
      <c r="B1254" s="244" t="s">
        <v>100</v>
      </c>
      <c r="C1254" s="73">
        <f t="shared" si="482"/>
        <v>0</v>
      </c>
      <c r="D1254" s="73">
        <f t="shared" si="482"/>
        <v>0</v>
      </c>
      <c r="E1254" s="73">
        <f t="shared" si="482"/>
        <v>0</v>
      </c>
      <c r="F1254" s="73">
        <f t="shared" si="482"/>
        <v>0</v>
      </c>
      <c r="G1254" s="73">
        <f t="shared" si="482"/>
        <v>0</v>
      </c>
      <c r="H1254" s="73">
        <f t="shared" si="482"/>
        <v>0</v>
      </c>
      <c r="I1254" s="73">
        <f t="shared" si="482"/>
        <v>0</v>
      </c>
      <c r="J1254" s="73">
        <f t="shared" si="482"/>
        <v>0</v>
      </c>
      <c r="K1254" s="73">
        <f t="shared" si="482"/>
        <v>0</v>
      </c>
      <c r="L1254" s="73">
        <f t="shared" si="482"/>
        <v>0</v>
      </c>
      <c r="M1254" s="73">
        <f t="shared" si="482"/>
        <v>0</v>
      </c>
      <c r="N1254" s="73">
        <f t="shared" si="482"/>
        <v>0</v>
      </c>
      <c r="O1254" s="133">
        <f t="shared" si="483"/>
        <v>0</v>
      </c>
      <c r="P1254" s="86"/>
      <c r="Q1254" s="86"/>
      <c r="R1254" s="86"/>
      <c r="S1254" s="86"/>
      <c r="T1254" s="86"/>
      <c r="U1254" s="86"/>
      <c r="V1254" s="86"/>
      <c r="W1254" s="86"/>
      <c r="X1254" s="86"/>
      <c r="Y1254" s="86"/>
      <c r="Z1254" s="86"/>
      <c r="AA1254" s="86"/>
      <c r="AB1254" s="86"/>
      <c r="AC1254" s="86"/>
      <c r="AD1254" s="86"/>
      <c r="AE1254" s="86"/>
      <c r="AF1254" s="86"/>
      <c r="AG1254" s="86"/>
      <c r="AH1254" s="86"/>
      <c r="AI1254" s="86"/>
      <c r="AJ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  <c r="BQ1254" s="86"/>
      <c r="BR1254" s="86"/>
      <c r="BS1254" s="86"/>
      <c r="BT1254" s="86"/>
      <c r="BU1254" s="86"/>
      <c r="BV1254" s="86"/>
    </row>
    <row r="1255" spans="1:74" s="87" customFormat="1" ht="22.5" customHeight="1" x14ac:dyDescent="0.15">
      <c r="A1255" s="243" t="s">
        <v>301</v>
      </c>
      <c r="B1255" s="244" t="s">
        <v>101</v>
      </c>
      <c r="C1255" s="73">
        <f t="shared" si="482"/>
        <v>0</v>
      </c>
      <c r="D1255" s="73">
        <f t="shared" si="482"/>
        <v>0</v>
      </c>
      <c r="E1255" s="73">
        <f t="shared" si="482"/>
        <v>0</v>
      </c>
      <c r="F1255" s="73">
        <f t="shared" si="482"/>
        <v>0</v>
      </c>
      <c r="G1255" s="73">
        <f t="shared" si="482"/>
        <v>0</v>
      </c>
      <c r="H1255" s="73">
        <f t="shared" si="482"/>
        <v>0</v>
      </c>
      <c r="I1255" s="73">
        <f t="shared" si="482"/>
        <v>0</v>
      </c>
      <c r="J1255" s="73">
        <f t="shared" si="482"/>
        <v>0</v>
      </c>
      <c r="K1255" s="73">
        <f t="shared" si="482"/>
        <v>0</v>
      </c>
      <c r="L1255" s="73">
        <f t="shared" si="482"/>
        <v>0</v>
      </c>
      <c r="M1255" s="73">
        <f t="shared" si="482"/>
        <v>0</v>
      </c>
      <c r="N1255" s="73">
        <f t="shared" si="482"/>
        <v>0</v>
      </c>
      <c r="O1255" s="133">
        <f t="shared" si="483"/>
        <v>0</v>
      </c>
      <c r="P1255" s="86"/>
      <c r="Q1255" s="86"/>
      <c r="R1255" s="86"/>
      <c r="S1255" s="86"/>
      <c r="T1255" s="86"/>
      <c r="U1255" s="86"/>
      <c r="V1255" s="86"/>
      <c r="W1255" s="86"/>
      <c r="X1255" s="86"/>
      <c r="Y1255" s="86"/>
      <c r="Z1255" s="86"/>
      <c r="AA1255" s="86"/>
      <c r="AB1255" s="86"/>
      <c r="AC1255" s="86"/>
      <c r="AD1255" s="86"/>
      <c r="AE1255" s="86"/>
      <c r="AF1255" s="86"/>
      <c r="AG1255" s="86"/>
      <c r="AH1255" s="86"/>
      <c r="AI1255" s="86"/>
      <c r="AJ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  <c r="BQ1255" s="86"/>
      <c r="BR1255" s="86"/>
      <c r="BS1255" s="86"/>
      <c r="BT1255" s="86"/>
      <c r="BU1255" s="86"/>
      <c r="BV1255" s="86"/>
    </row>
    <row r="1256" spans="1:74" s="87" customFormat="1" ht="22.5" customHeight="1" x14ac:dyDescent="0.15">
      <c r="A1256" s="245" t="s">
        <v>302</v>
      </c>
      <c r="B1256" s="246" t="s">
        <v>134</v>
      </c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133">
        <f t="shared" si="483"/>
        <v>0</v>
      </c>
      <c r="P1256" s="86"/>
      <c r="Q1256" s="86"/>
      <c r="R1256" s="86"/>
      <c r="S1256" s="86"/>
      <c r="T1256" s="86"/>
      <c r="U1256" s="86"/>
      <c r="V1256" s="86"/>
      <c r="W1256" s="86"/>
      <c r="X1256" s="86"/>
      <c r="Y1256" s="86"/>
      <c r="Z1256" s="86"/>
      <c r="AA1256" s="86"/>
      <c r="AB1256" s="86"/>
      <c r="AC1256" s="86"/>
      <c r="AD1256" s="86"/>
      <c r="AE1256" s="86"/>
      <c r="AF1256" s="86"/>
      <c r="AG1256" s="86"/>
      <c r="AH1256" s="86"/>
      <c r="AI1256" s="86"/>
      <c r="AJ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  <c r="BQ1256" s="86"/>
      <c r="BR1256" s="86"/>
      <c r="BS1256" s="86"/>
      <c r="BT1256" s="86"/>
      <c r="BU1256" s="86"/>
      <c r="BV1256" s="86"/>
    </row>
    <row r="1257" spans="1:74" s="87" customFormat="1" ht="22.5" customHeight="1" x14ac:dyDescent="0.15">
      <c r="A1257" s="243" t="s">
        <v>303</v>
      </c>
      <c r="B1257" s="244" t="s">
        <v>171</v>
      </c>
      <c r="C1257" s="73">
        <f t="shared" ref="C1257:N1257" si="484">+C1258+C1261</f>
        <v>0</v>
      </c>
      <c r="D1257" s="73">
        <f t="shared" si="484"/>
        <v>0</v>
      </c>
      <c r="E1257" s="73">
        <f t="shared" si="484"/>
        <v>0</v>
      </c>
      <c r="F1257" s="73">
        <f t="shared" si="484"/>
        <v>0</v>
      </c>
      <c r="G1257" s="73">
        <f t="shared" si="484"/>
        <v>0</v>
      </c>
      <c r="H1257" s="73">
        <f t="shared" si="484"/>
        <v>0</v>
      </c>
      <c r="I1257" s="73">
        <f t="shared" si="484"/>
        <v>0</v>
      </c>
      <c r="J1257" s="73">
        <f t="shared" si="484"/>
        <v>0</v>
      </c>
      <c r="K1257" s="73">
        <f t="shared" si="484"/>
        <v>0</v>
      </c>
      <c r="L1257" s="73">
        <f t="shared" si="484"/>
        <v>0</v>
      </c>
      <c r="M1257" s="73">
        <f t="shared" si="484"/>
        <v>0</v>
      </c>
      <c r="N1257" s="73">
        <f t="shared" si="484"/>
        <v>0</v>
      </c>
      <c r="O1257" s="133">
        <f t="shared" si="483"/>
        <v>0</v>
      </c>
      <c r="P1257" s="86"/>
      <c r="Q1257" s="86"/>
      <c r="R1257" s="86"/>
      <c r="S1257" s="86"/>
      <c r="T1257" s="86"/>
      <c r="U1257" s="86"/>
      <c r="V1257" s="86"/>
      <c r="W1257" s="86"/>
      <c r="X1257" s="86"/>
      <c r="Y1257" s="86"/>
      <c r="Z1257" s="86"/>
      <c r="AA1257" s="86"/>
      <c r="AB1257" s="86"/>
      <c r="AC1257" s="86"/>
      <c r="AD1257" s="86"/>
      <c r="AE1257" s="86"/>
      <c r="AF1257" s="86"/>
      <c r="AG1257" s="86"/>
      <c r="AH1257" s="86"/>
      <c r="AI1257" s="86"/>
      <c r="AJ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  <c r="BQ1257" s="86"/>
      <c r="BR1257" s="86"/>
      <c r="BS1257" s="86"/>
      <c r="BT1257" s="86"/>
      <c r="BU1257" s="86"/>
      <c r="BV1257" s="86"/>
    </row>
    <row r="1258" spans="1:74" s="87" customFormat="1" ht="22.5" customHeight="1" x14ac:dyDescent="0.15">
      <c r="A1258" s="243" t="s">
        <v>304</v>
      </c>
      <c r="B1258" s="244" t="s">
        <v>305</v>
      </c>
      <c r="C1258" s="73">
        <f t="shared" ref="C1258:N1259" si="485">+C1259</f>
        <v>0</v>
      </c>
      <c r="D1258" s="73">
        <f t="shared" si="485"/>
        <v>0</v>
      </c>
      <c r="E1258" s="73">
        <f t="shared" si="485"/>
        <v>0</v>
      </c>
      <c r="F1258" s="73">
        <f t="shared" si="485"/>
        <v>0</v>
      </c>
      <c r="G1258" s="73">
        <f t="shared" si="485"/>
        <v>0</v>
      </c>
      <c r="H1258" s="73">
        <f t="shared" si="485"/>
        <v>0</v>
      </c>
      <c r="I1258" s="73">
        <f t="shared" si="485"/>
        <v>0</v>
      </c>
      <c r="J1258" s="73">
        <f t="shared" si="485"/>
        <v>0</v>
      </c>
      <c r="K1258" s="73">
        <f t="shared" si="485"/>
        <v>0</v>
      </c>
      <c r="L1258" s="73">
        <f t="shared" si="485"/>
        <v>0</v>
      </c>
      <c r="M1258" s="73">
        <f t="shared" si="485"/>
        <v>0</v>
      </c>
      <c r="N1258" s="73">
        <f t="shared" si="485"/>
        <v>0</v>
      </c>
      <c r="O1258" s="133">
        <f t="shared" si="483"/>
        <v>0</v>
      </c>
      <c r="P1258" s="86"/>
      <c r="Q1258" s="86"/>
      <c r="R1258" s="86"/>
      <c r="S1258" s="86"/>
      <c r="T1258" s="86"/>
      <c r="U1258" s="86"/>
      <c r="V1258" s="86"/>
      <c r="W1258" s="86"/>
      <c r="X1258" s="86"/>
      <c r="Y1258" s="86"/>
      <c r="Z1258" s="86"/>
      <c r="AA1258" s="86"/>
      <c r="AB1258" s="86"/>
      <c r="AC1258" s="86"/>
      <c r="AD1258" s="86"/>
      <c r="AE1258" s="86"/>
      <c r="AF1258" s="86"/>
      <c r="AG1258" s="86"/>
      <c r="AH1258" s="86"/>
      <c r="AI1258" s="86"/>
      <c r="AJ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  <c r="BQ1258" s="86"/>
      <c r="BR1258" s="86"/>
      <c r="BS1258" s="86"/>
      <c r="BT1258" s="86"/>
      <c r="BU1258" s="86"/>
      <c r="BV1258" s="86"/>
    </row>
    <row r="1259" spans="1:74" s="87" customFormat="1" ht="22.5" customHeight="1" x14ac:dyDescent="0.15">
      <c r="A1259" s="243" t="s">
        <v>306</v>
      </c>
      <c r="B1259" s="244" t="s">
        <v>101</v>
      </c>
      <c r="C1259" s="73">
        <f t="shared" si="485"/>
        <v>0</v>
      </c>
      <c r="D1259" s="73">
        <f t="shared" si="485"/>
        <v>0</v>
      </c>
      <c r="E1259" s="73">
        <f t="shared" si="485"/>
        <v>0</v>
      </c>
      <c r="F1259" s="73">
        <f t="shared" si="485"/>
        <v>0</v>
      </c>
      <c r="G1259" s="73">
        <f t="shared" si="485"/>
        <v>0</v>
      </c>
      <c r="H1259" s="73">
        <f t="shared" si="485"/>
        <v>0</v>
      </c>
      <c r="I1259" s="73">
        <f t="shared" si="485"/>
        <v>0</v>
      </c>
      <c r="J1259" s="73">
        <f t="shared" si="485"/>
        <v>0</v>
      </c>
      <c r="K1259" s="73">
        <f t="shared" si="485"/>
        <v>0</v>
      </c>
      <c r="L1259" s="73">
        <f t="shared" si="485"/>
        <v>0</v>
      </c>
      <c r="M1259" s="73">
        <f t="shared" si="485"/>
        <v>0</v>
      </c>
      <c r="N1259" s="73">
        <f t="shared" si="485"/>
        <v>0</v>
      </c>
      <c r="O1259" s="133">
        <f t="shared" si="483"/>
        <v>0</v>
      </c>
      <c r="P1259" s="86"/>
      <c r="Q1259" s="86"/>
      <c r="R1259" s="86"/>
      <c r="S1259" s="86"/>
      <c r="T1259" s="86"/>
      <c r="U1259" s="86"/>
      <c r="V1259" s="86"/>
      <c r="W1259" s="86"/>
      <c r="X1259" s="86"/>
      <c r="Y1259" s="86"/>
      <c r="Z1259" s="86"/>
      <c r="AA1259" s="86"/>
      <c r="AB1259" s="86"/>
      <c r="AC1259" s="86"/>
      <c r="AD1259" s="86"/>
      <c r="AE1259" s="86"/>
      <c r="AF1259" s="86"/>
      <c r="AG1259" s="86"/>
      <c r="AH1259" s="86"/>
      <c r="AI1259" s="86"/>
      <c r="AJ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  <c r="BQ1259" s="86"/>
      <c r="BR1259" s="86"/>
      <c r="BS1259" s="86"/>
      <c r="BT1259" s="86"/>
      <c r="BU1259" s="86"/>
      <c r="BV1259" s="86"/>
    </row>
    <row r="1260" spans="1:74" s="87" customFormat="1" ht="22.5" customHeight="1" x14ac:dyDescent="0.15">
      <c r="A1260" s="245" t="s">
        <v>307</v>
      </c>
      <c r="B1260" s="246" t="s">
        <v>134</v>
      </c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133">
        <f t="shared" si="483"/>
        <v>0</v>
      </c>
      <c r="P1260" s="86"/>
      <c r="Q1260" s="86"/>
      <c r="R1260" s="86"/>
      <c r="S1260" s="86"/>
      <c r="T1260" s="86"/>
      <c r="U1260" s="86"/>
      <c r="V1260" s="86"/>
      <c r="W1260" s="86"/>
      <c r="X1260" s="86"/>
      <c r="Y1260" s="86"/>
      <c r="Z1260" s="86"/>
      <c r="AA1260" s="86"/>
      <c r="AB1260" s="86"/>
      <c r="AC1260" s="86"/>
      <c r="AD1260" s="86"/>
      <c r="AE1260" s="86"/>
      <c r="AF1260" s="86"/>
      <c r="AG1260" s="86"/>
      <c r="AH1260" s="86"/>
      <c r="AI1260" s="86"/>
      <c r="AJ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  <c r="BQ1260" s="86"/>
      <c r="BR1260" s="86"/>
      <c r="BS1260" s="86"/>
      <c r="BT1260" s="86"/>
      <c r="BU1260" s="86"/>
      <c r="BV1260" s="86"/>
    </row>
    <row r="1261" spans="1:74" s="87" customFormat="1" ht="22.5" customHeight="1" x14ac:dyDescent="0.15">
      <c r="A1261" s="243" t="s">
        <v>329</v>
      </c>
      <c r="B1261" s="244" t="s">
        <v>330</v>
      </c>
      <c r="C1261" s="73">
        <f t="shared" ref="C1261:N1262" si="486">+C1262</f>
        <v>0</v>
      </c>
      <c r="D1261" s="73">
        <f t="shared" si="486"/>
        <v>0</v>
      </c>
      <c r="E1261" s="73">
        <f t="shared" si="486"/>
        <v>0</v>
      </c>
      <c r="F1261" s="73">
        <f t="shared" si="486"/>
        <v>0</v>
      </c>
      <c r="G1261" s="73">
        <f t="shared" si="486"/>
        <v>0</v>
      </c>
      <c r="H1261" s="73">
        <f t="shared" si="486"/>
        <v>0</v>
      </c>
      <c r="I1261" s="73">
        <f t="shared" si="486"/>
        <v>0</v>
      </c>
      <c r="J1261" s="73">
        <f t="shared" si="486"/>
        <v>0</v>
      </c>
      <c r="K1261" s="73">
        <f t="shared" si="486"/>
        <v>0</v>
      </c>
      <c r="L1261" s="73">
        <f t="shared" si="486"/>
        <v>0</v>
      </c>
      <c r="M1261" s="73">
        <f t="shared" si="486"/>
        <v>0</v>
      </c>
      <c r="N1261" s="73">
        <f t="shared" si="486"/>
        <v>0</v>
      </c>
      <c r="O1261" s="133">
        <f t="shared" si="483"/>
        <v>0</v>
      </c>
      <c r="P1261" s="86"/>
      <c r="Q1261" s="86"/>
      <c r="R1261" s="86"/>
      <c r="S1261" s="86"/>
      <c r="T1261" s="86"/>
      <c r="U1261" s="86"/>
      <c r="V1261" s="86"/>
      <c r="W1261" s="86"/>
      <c r="X1261" s="86"/>
      <c r="Y1261" s="86"/>
      <c r="Z1261" s="86"/>
      <c r="AA1261" s="86"/>
      <c r="AB1261" s="86"/>
      <c r="AC1261" s="86"/>
      <c r="AD1261" s="86"/>
      <c r="AE1261" s="86"/>
      <c r="AF1261" s="86"/>
      <c r="AG1261" s="86"/>
      <c r="AH1261" s="86"/>
      <c r="AI1261" s="86"/>
      <c r="AJ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  <c r="BQ1261" s="86"/>
      <c r="BR1261" s="86"/>
      <c r="BS1261" s="86"/>
      <c r="BT1261" s="86"/>
      <c r="BU1261" s="86"/>
      <c r="BV1261" s="86"/>
    </row>
    <row r="1262" spans="1:74" s="87" customFormat="1" ht="22.5" customHeight="1" x14ac:dyDescent="0.15">
      <c r="A1262" s="243" t="s">
        <v>331</v>
      </c>
      <c r="B1262" s="244" t="s">
        <v>199</v>
      </c>
      <c r="C1262" s="73">
        <f t="shared" si="486"/>
        <v>0</v>
      </c>
      <c r="D1262" s="73">
        <f t="shared" si="486"/>
        <v>0</v>
      </c>
      <c r="E1262" s="73">
        <f t="shared" si="486"/>
        <v>0</v>
      </c>
      <c r="F1262" s="73">
        <f t="shared" si="486"/>
        <v>0</v>
      </c>
      <c r="G1262" s="73">
        <f t="shared" si="486"/>
        <v>0</v>
      </c>
      <c r="H1262" s="73">
        <f t="shared" si="486"/>
        <v>0</v>
      </c>
      <c r="I1262" s="73">
        <f t="shared" si="486"/>
        <v>0</v>
      </c>
      <c r="J1262" s="73">
        <f t="shared" si="486"/>
        <v>0</v>
      </c>
      <c r="K1262" s="73">
        <f t="shared" si="486"/>
        <v>0</v>
      </c>
      <c r="L1262" s="73">
        <f t="shared" si="486"/>
        <v>0</v>
      </c>
      <c r="M1262" s="73">
        <f t="shared" si="486"/>
        <v>0</v>
      </c>
      <c r="N1262" s="73">
        <f t="shared" si="486"/>
        <v>0</v>
      </c>
      <c r="O1262" s="133">
        <f t="shared" si="483"/>
        <v>0</v>
      </c>
      <c r="P1262" s="86"/>
      <c r="Q1262" s="86"/>
      <c r="R1262" s="86"/>
      <c r="S1262" s="86"/>
      <c r="T1262" s="86"/>
      <c r="U1262" s="86"/>
      <c r="V1262" s="86"/>
      <c r="W1262" s="86"/>
      <c r="X1262" s="86"/>
      <c r="Y1262" s="86"/>
      <c r="Z1262" s="86"/>
      <c r="AA1262" s="86"/>
      <c r="AB1262" s="86"/>
      <c r="AC1262" s="86"/>
      <c r="AD1262" s="86"/>
      <c r="AE1262" s="86"/>
      <c r="AF1262" s="86"/>
      <c r="AG1262" s="86"/>
      <c r="AH1262" s="86"/>
      <c r="AI1262" s="86"/>
      <c r="AJ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  <c r="BQ1262" s="86"/>
      <c r="BR1262" s="86"/>
      <c r="BS1262" s="86"/>
      <c r="BT1262" s="86"/>
      <c r="BU1262" s="86"/>
      <c r="BV1262" s="86"/>
    </row>
    <row r="1263" spans="1:74" s="87" customFormat="1" ht="22.5" customHeight="1" x14ac:dyDescent="0.15">
      <c r="A1263" s="245" t="s">
        <v>332</v>
      </c>
      <c r="B1263" s="246" t="s">
        <v>309</v>
      </c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133">
        <f t="shared" si="483"/>
        <v>0</v>
      </c>
      <c r="P1263" s="86"/>
      <c r="Q1263" s="86"/>
      <c r="R1263" s="86"/>
      <c r="S1263" s="86"/>
      <c r="T1263" s="86"/>
      <c r="U1263" s="86"/>
      <c r="V1263" s="86"/>
      <c r="W1263" s="86"/>
      <c r="X1263" s="86"/>
      <c r="Y1263" s="86"/>
      <c r="Z1263" s="86"/>
      <c r="AA1263" s="86"/>
      <c r="AB1263" s="86"/>
      <c r="AC1263" s="86"/>
      <c r="AD1263" s="86"/>
      <c r="AE1263" s="86"/>
      <c r="AF1263" s="86"/>
      <c r="AG1263" s="86"/>
      <c r="AH1263" s="86"/>
      <c r="AI1263" s="86"/>
      <c r="AJ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  <c r="BQ1263" s="86"/>
      <c r="BR1263" s="86"/>
      <c r="BS1263" s="86"/>
      <c r="BT1263" s="86"/>
      <c r="BU1263" s="86"/>
      <c r="BV1263" s="86"/>
    </row>
    <row r="1264" spans="1:74" s="87" customFormat="1" ht="22.5" customHeight="1" x14ac:dyDescent="0.15">
      <c r="A1264" s="243" t="s">
        <v>308</v>
      </c>
      <c r="B1264" s="244" t="s">
        <v>102</v>
      </c>
      <c r="C1264" s="73">
        <f t="shared" ref="C1264:N1264" si="487">+C1265+C1272+C1276+C1284+C1644+C1648</f>
        <v>0</v>
      </c>
      <c r="D1264" s="73">
        <f t="shared" si="487"/>
        <v>36985163484.009995</v>
      </c>
      <c r="E1264" s="73">
        <f t="shared" si="487"/>
        <v>0</v>
      </c>
      <c r="F1264" s="73">
        <f t="shared" si="487"/>
        <v>36647534759.51001</v>
      </c>
      <c r="G1264" s="73">
        <f t="shared" si="487"/>
        <v>0</v>
      </c>
      <c r="H1264" s="73">
        <f t="shared" si="487"/>
        <v>0</v>
      </c>
      <c r="I1264" s="73">
        <f t="shared" si="487"/>
        <v>7972503732.9100018</v>
      </c>
      <c r="J1264" s="73">
        <f t="shared" si="487"/>
        <v>0</v>
      </c>
      <c r="K1264" s="73">
        <f t="shared" si="487"/>
        <v>0</v>
      </c>
      <c r="L1264" s="73">
        <f t="shared" si="487"/>
        <v>0</v>
      </c>
      <c r="M1264" s="73">
        <f t="shared" si="487"/>
        <v>0</v>
      </c>
      <c r="N1264" s="73">
        <f t="shared" si="487"/>
        <v>0</v>
      </c>
      <c r="O1264" s="133">
        <f t="shared" si="483"/>
        <v>81605201976.430008</v>
      </c>
      <c r="P1264" s="86"/>
      <c r="Q1264" s="86"/>
      <c r="R1264" s="86"/>
      <c r="S1264" s="86"/>
      <c r="T1264" s="86"/>
      <c r="U1264" s="86"/>
      <c r="V1264" s="86"/>
      <c r="W1264" s="86"/>
      <c r="X1264" s="86"/>
      <c r="Y1264" s="86"/>
      <c r="Z1264" s="86"/>
      <c r="AA1264" s="86"/>
      <c r="AB1264" s="86"/>
      <c r="AC1264" s="86"/>
      <c r="AD1264" s="86"/>
      <c r="AE1264" s="86"/>
      <c r="AF1264" s="86"/>
      <c r="AG1264" s="86"/>
      <c r="AH1264" s="86"/>
      <c r="AI1264" s="86"/>
      <c r="AJ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  <c r="BQ1264" s="86"/>
      <c r="BR1264" s="86"/>
      <c r="BS1264" s="86"/>
      <c r="BT1264" s="86"/>
      <c r="BU1264" s="86"/>
      <c r="BV1264" s="86"/>
    </row>
    <row r="1265" spans="1:74" s="87" customFormat="1" ht="22.5" customHeight="1" x14ac:dyDescent="0.15">
      <c r="A1265" s="243" t="s">
        <v>778</v>
      </c>
      <c r="B1265" s="244" t="s">
        <v>1755</v>
      </c>
      <c r="C1265" s="73">
        <f t="shared" ref="C1265:N1265" si="488">+C1266+C1269</f>
        <v>0</v>
      </c>
      <c r="D1265" s="73">
        <f t="shared" si="488"/>
        <v>0</v>
      </c>
      <c r="E1265" s="73">
        <f t="shared" si="488"/>
        <v>0</v>
      </c>
      <c r="F1265" s="73">
        <f t="shared" si="488"/>
        <v>0</v>
      </c>
      <c r="G1265" s="73">
        <f t="shared" si="488"/>
        <v>0</v>
      </c>
      <c r="H1265" s="73">
        <f t="shared" si="488"/>
        <v>0</v>
      </c>
      <c r="I1265" s="73">
        <f t="shared" si="488"/>
        <v>0</v>
      </c>
      <c r="J1265" s="73">
        <f t="shared" si="488"/>
        <v>0</v>
      </c>
      <c r="K1265" s="73">
        <f t="shared" si="488"/>
        <v>0</v>
      </c>
      <c r="L1265" s="73">
        <f t="shared" si="488"/>
        <v>0</v>
      </c>
      <c r="M1265" s="73">
        <f t="shared" si="488"/>
        <v>0</v>
      </c>
      <c r="N1265" s="73">
        <f t="shared" si="488"/>
        <v>0</v>
      </c>
      <c r="O1265" s="133">
        <f t="shared" si="483"/>
        <v>0</v>
      </c>
      <c r="P1265" s="86"/>
      <c r="Q1265" s="86"/>
      <c r="R1265" s="86"/>
      <c r="S1265" s="86"/>
      <c r="T1265" s="86"/>
      <c r="U1265" s="86"/>
      <c r="V1265" s="86"/>
      <c r="W1265" s="86"/>
      <c r="X1265" s="86"/>
      <c r="Y1265" s="86"/>
      <c r="Z1265" s="86"/>
      <c r="AA1265" s="86"/>
      <c r="AB1265" s="86"/>
      <c r="AC1265" s="86"/>
      <c r="AD1265" s="86"/>
      <c r="AE1265" s="86"/>
      <c r="AF1265" s="86"/>
      <c r="AG1265" s="86"/>
      <c r="AH1265" s="86"/>
      <c r="AI1265" s="86"/>
      <c r="AJ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  <c r="BQ1265" s="86"/>
      <c r="BR1265" s="86"/>
      <c r="BS1265" s="86"/>
      <c r="BT1265" s="86"/>
      <c r="BU1265" s="86"/>
      <c r="BV1265" s="86"/>
    </row>
    <row r="1266" spans="1:74" s="87" customFormat="1" ht="22.5" customHeight="1" x14ac:dyDescent="0.15">
      <c r="A1266" s="243" t="s">
        <v>1756</v>
      </c>
      <c r="B1266" s="244" t="s">
        <v>1757</v>
      </c>
      <c r="C1266" s="73">
        <f t="shared" ref="C1266:N1267" si="489">+C1267</f>
        <v>0</v>
      </c>
      <c r="D1266" s="73">
        <f t="shared" si="489"/>
        <v>0</v>
      </c>
      <c r="E1266" s="73">
        <f t="shared" si="489"/>
        <v>0</v>
      </c>
      <c r="F1266" s="73">
        <f t="shared" si="489"/>
        <v>0</v>
      </c>
      <c r="G1266" s="73">
        <f t="shared" si="489"/>
        <v>0</v>
      </c>
      <c r="H1266" s="73">
        <f t="shared" si="489"/>
        <v>0</v>
      </c>
      <c r="I1266" s="73">
        <f t="shared" si="489"/>
        <v>0</v>
      </c>
      <c r="J1266" s="73">
        <f t="shared" si="489"/>
        <v>0</v>
      </c>
      <c r="K1266" s="73">
        <f t="shared" si="489"/>
        <v>0</v>
      </c>
      <c r="L1266" s="73">
        <f t="shared" si="489"/>
        <v>0</v>
      </c>
      <c r="M1266" s="73">
        <f t="shared" si="489"/>
        <v>0</v>
      </c>
      <c r="N1266" s="73">
        <f t="shared" si="489"/>
        <v>0</v>
      </c>
      <c r="O1266" s="133">
        <f t="shared" si="483"/>
        <v>0</v>
      </c>
      <c r="P1266" s="86"/>
      <c r="Q1266" s="86"/>
      <c r="R1266" s="86"/>
      <c r="S1266" s="86"/>
      <c r="T1266" s="86"/>
      <c r="U1266" s="86"/>
      <c r="V1266" s="86"/>
      <c r="W1266" s="86"/>
      <c r="X1266" s="86"/>
      <c r="Y1266" s="86"/>
      <c r="Z1266" s="86"/>
      <c r="AA1266" s="86"/>
      <c r="AB1266" s="86"/>
      <c r="AC1266" s="86"/>
      <c r="AD1266" s="86"/>
      <c r="AE1266" s="86"/>
      <c r="AF1266" s="86"/>
      <c r="AG1266" s="86"/>
      <c r="AH1266" s="86"/>
      <c r="AI1266" s="86"/>
      <c r="AJ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  <c r="BQ1266" s="86"/>
      <c r="BR1266" s="86"/>
      <c r="BS1266" s="86"/>
      <c r="BT1266" s="86"/>
      <c r="BU1266" s="86"/>
      <c r="BV1266" s="86"/>
    </row>
    <row r="1267" spans="1:74" s="87" customFormat="1" ht="22.5" customHeight="1" x14ac:dyDescent="0.15">
      <c r="A1267" s="243" t="s">
        <v>1758</v>
      </c>
      <c r="B1267" s="244" t="s">
        <v>1759</v>
      </c>
      <c r="C1267" s="73">
        <f t="shared" si="489"/>
        <v>0</v>
      </c>
      <c r="D1267" s="73">
        <f t="shared" si="489"/>
        <v>0</v>
      </c>
      <c r="E1267" s="73">
        <f t="shared" si="489"/>
        <v>0</v>
      </c>
      <c r="F1267" s="73">
        <f t="shared" si="489"/>
        <v>0</v>
      </c>
      <c r="G1267" s="73">
        <f t="shared" si="489"/>
        <v>0</v>
      </c>
      <c r="H1267" s="73">
        <f t="shared" si="489"/>
        <v>0</v>
      </c>
      <c r="I1267" s="73">
        <f t="shared" si="489"/>
        <v>0</v>
      </c>
      <c r="J1267" s="73">
        <f t="shared" si="489"/>
        <v>0</v>
      </c>
      <c r="K1267" s="73">
        <f t="shared" si="489"/>
        <v>0</v>
      </c>
      <c r="L1267" s="73">
        <f t="shared" si="489"/>
        <v>0</v>
      </c>
      <c r="M1267" s="73">
        <f t="shared" si="489"/>
        <v>0</v>
      </c>
      <c r="N1267" s="73">
        <f t="shared" si="489"/>
        <v>0</v>
      </c>
      <c r="O1267" s="133">
        <f t="shared" si="483"/>
        <v>0</v>
      </c>
      <c r="P1267" s="86"/>
      <c r="Q1267" s="86"/>
      <c r="R1267" s="86"/>
      <c r="S1267" s="86"/>
      <c r="T1267" s="86"/>
      <c r="U1267" s="86"/>
      <c r="V1267" s="86"/>
      <c r="W1267" s="86"/>
      <c r="X1267" s="86"/>
      <c r="Y1267" s="86"/>
      <c r="Z1267" s="86"/>
      <c r="AA1267" s="86"/>
      <c r="AB1267" s="86"/>
      <c r="AC1267" s="86"/>
      <c r="AD1267" s="86"/>
      <c r="AE1267" s="86"/>
      <c r="AF1267" s="86"/>
      <c r="AG1267" s="86"/>
      <c r="AH1267" s="86"/>
      <c r="AI1267" s="86"/>
      <c r="AJ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  <c r="BQ1267" s="86"/>
      <c r="BR1267" s="86"/>
      <c r="BS1267" s="86"/>
      <c r="BT1267" s="86"/>
      <c r="BU1267" s="86"/>
      <c r="BV1267" s="86"/>
    </row>
    <row r="1268" spans="1:74" s="87" customFormat="1" ht="22.5" customHeight="1" x14ac:dyDescent="0.15">
      <c r="A1268" s="245" t="s">
        <v>1760</v>
      </c>
      <c r="B1268" s="246" t="s">
        <v>1761</v>
      </c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133">
        <f t="shared" si="483"/>
        <v>0</v>
      </c>
      <c r="P1268" s="86"/>
      <c r="Q1268" s="86"/>
      <c r="R1268" s="86"/>
      <c r="S1268" s="86"/>
      <c r="T1268" s="86"/>
      <c r="U1268" s="86"/>
      <c r="V1268" s="86"/>
      <c r="W1268" s="86"/>
      <c r="X1268" s="86"/>
      <c r="Y1268" s="86"/>
      <c r="Z1268" s="86"/>
      <c r="AA1268" s="86"/>
      <c r="AB1268" s="86"/>
      <c r="AC1268" s="86"/>
      <c r="AD1268" s="86"/>
      <c r="AE1268" s="86"/>
      <c r="AF1268" s="86"/>
      <c r="AG1268" s="86"/>
      <c r="AH1268" s="86"/>
      <c r="AI1268" s="86"/>
      <c r="AJ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  <c r="BQ1268" s="86"/>
      <c r="BR1268" s="86"/>
      <c r="BS1268" s="86"/>
      <c r="BT1268" s="86"/>
      <c r="BU1268" s="86"/>
      <c r="BV1268" s="86"/>
    </row>
    <row r="1269" spans="1:74" s="87" customFormat="1" ht="22.5" customHeight="1" x14ac:dyDescent="0.15">
      <c r="A1269" s="243" t="s">
        <v>1762</v>
      </c>
      <c r="B1269" s="244" t="s">
        <v>1763</v>
      </c>
      <c r="C1269" s="73">
        <f t="shared" ref="C1269:N1269" si="490">SUM(C1270:C1271)</f>
        <v>0</v>
      </c>
      <c r="D1269" s="73">
        <f t="shared" si="490"/>
        <v>0</v>
      </c>
      <c r="E1269" s="73">
        <f t="shared" si="490"/>
        <v>0</v>
      </c>
      <c r="F1269" s="73">
        <f t="shared" si="490"/>
        <v>0</v>
      </c>
      <c r="G1269" s="73">
        <f t="shared" si="490"/>
        <v>0</v>
      </c>
      <c r="H1269" s="73">
        <f t="shared" si="490"/>
        <v>0</v>
      </c>
      <c r="I1269" s="73">
        <f t="shared" si="490"/>
        <v>0</v>
      </c>
      <c r="J1269" s="73">
        <f t="shared" si="490"/>
        <v>0</v>
      </c>
      <c r="K1269" s="73">
        <f t="shared" si="490"/>
        <v>0</v>
      </c>
      <c r="L1269" s="73">
        <f t="shared" si="490"/>
        <v>0</v>
      </c>
      <c r="M1269" s="73">
        <f t="shared" si="490"/>
        <v>0</v>
      </c>
      <c r="N1269" s="73">
        <f t="shared" si="490"/>
        <v>0</v>
      </c>
      <c r="O1269" s="133">
        <f t="shared" si="483"/>
        <v>0</v>
      </c>
      <c r="P1269" s="86"/>
      <c r="Q1269" s="86"/>
      <c r="R1269" s="86"/>
      <c r="S1269" s="86"/>
      <c r="T1269" s="86"/>
      <c r="U1269" s="86"/>
      <c r="V1269" s="86"/>
      <c r="W1269" s="86"/>
      <c r="X1269" s="86"/>
      <c r="Y1269" s="86"/>
      <c r="Z1269" s="86"/>
      <c r="AA1269" s="86"/>
      <c r="AB1269" s="86"/>
      <c r="AC1269" s="86"/>
      <c r="AD1269" s="86"/>
      <c r="AE1269" s="86"/>
      <c r="AF1269" s="86"/>
      <c r="AG1269" s="86"/>
      <c r="AH1269" s="86"/>
      <c r="AI1269" s="86"/>
      <c r="AJ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  <c r="BQ1269" s="86"/>
      <c r="BR1269" s="86"/>
      <c r="BS1269" s="86"/>
      <c r="BT1269" s="86"/>
      <c r="BU1269" s="86"/>
      <c r="BV1269" s="86"/>
    </row>
    <row r="1270" spans="1:74" s="87" customFormat="1" ht="22.5" customHeight="1" x14ac:dyDescent="0.15">
      <c r="A1270" s="245" t="s">
        <v>1764</v>
      </c>
      <c r="B1270" s="246" t="s">
        <v>1765</v>
      </c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  <c r="N1270" s="50"/>
      <c r="O1270" s="133">
        <f t="shared" si="483"/>
        <v>0</v>
      </c>
      <c r="P1270" s="86"/>
      <c r="Q1270" s="86"/>
      <c r="R1270" s="86"/>
      <c r="S1270" s="86"/>
      <c r="T1270" s="86"/>
      <c r="U1270" s="86"/>
      <c r="V1270" s="86"/>
      <c r="W1270" s="86"/>
      <c r="X1270" s="86"/>
      <c r="Y1270" s="86"/>
      <c r="Z1270" s="86"/>
      <c r="AA1270" s="86"/>
      <c r="AB1270" s="86"/>
      <c r="AC1270" s="86"/>
      <c r="AD1270" s="86"/>
      <c r="AE1270" s="86"/>
      <c r="AF1270" s="86"/>
      <c r="AG1270" s="86"/>
      <c r="AH1270" s="86"/>
      <c r="AI1270" s="86"/>
      <c r="AJ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  <c r="BQ1270" s="86"/>
      <c r="BR1270" s="86"/>
      <c r="BS1270" s="86"/>
      <c r="BT1270" s="86"/>
      <c r="BU1270" s="86"/>
      <c r="BV1270" s="86"/>
    </row>
    <row r="1271" spans="1:74" s="87" customFormat="1" ht="22.5" customHeight="1" x14ac:dyDescent="0.15">
      <c r="A1271" s="245" t="s">
        <v>1766</v>
      </c>
      <c r="B1271" s="246" t="s">
        <v>1767</v>
      </c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  <c r="O1271" s="133">
        <f t="shared" si="483"/>
        <v>0</v>
      </c>
      <c r="P1271" s="86"/>
      <c r="Q1271" s="86"/>
      <c r="R1271" s="86"/>
      <c r="S1271" s="86"/>
      <c r="T1271" s="86"/>
      <c r="U1271" s="86"/>
      <c r="V1271" s="86"/>
      <c r="W1271" s="86"/>
      <c r="X1271" s="86"/>
      <c r="Y1271" s="86"/>
      <c r="Z1271" s="86"/>
      <c r="AA1271" s="86"/>
      <c r="AB1271" s="86"/>
      <c r="AC1271" s="86"/>
      <c r="AD1271" s="86"/>
      <c r="AE1271" s="86"/>
      <c r="AF1271" s="86"/>
      <c r="AG1271" s="86"/>
      <c r="AH1271" s="86"/>
      <c r="AI1271" s="86"/>
      <c r="AJ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  <c r="BQ1271" s="86"/>
      <c r="BR1271" s="86"/>
      <c r="BS1271" s="86"/>
      <c r="BT1271" s="86"/>
      <c r="BU1271" s="86"/>
      <c r="BV1271" s="86"/>
    </row>
    <row r="1272" spans="1:74" s="87" customFormat="1" ht="22.5" customHeight="1" x14ac:dyDescent="0.15">
      <c r="A1272" s="243" t="s">
        <v>338</v>
      </c>
      <c r="B1272" s="244" t="s">
        <v>1768</v>
      </c>
      <c r="C1272" s="73">
        <f t="shared" ref="C1272:N1274" si="491">+C1273</f>
        <v>0</v>
      </c>
      <c r="D1272" s="73">
        <f t="shared" si="491"/>
        <v>0</v>
      </c>
      <c r="E1272" s="73">
        <f t="shared" si="491"/>
        <v>0</v>
      </c>
      <c r="F1272" s="73">
        <f t="shared" si="491"/>
        <v>0</v>
      </c>
      <c r="G1272" s="73">
        <f t="shared" si="491"/>
        <v>0</v>
      </c>
      <c r="H1272" s="73">
        <f t="shared" si="491"/>
        <v>0</v>
      </c>
      <c r="I1272" s="73">
        <f t="shared" si="491"/>
        <v>0</v>
      </c>
      <c r="J1272" s="73">
        <f t="shared" si="491"/>
        <v>0</v>
      </c>
      <c r="K1272" s="73">
        <f t="shared" si="491"/>
        <v>0</v>
      </c>
      <c r="L1272" s="73">
        <f t="shared" si="491"/>
        <v>0</v>
      </c>
      <c r="M1272" s="73">
        <f t="shared" si="491"/>
        <v>0</v>
      </c>
      <c r="N1272" s="73">
        <f t="shared" si="491"/>
        <v>0</v>
      </c>
      <c r="O1272" s="133">
        <f t="shared" si="483"/>
        <v>0</v>
      </c>
      <c r="P1272" s="86"/>
      <c r="Q1272" s="86"/>
      <c r="R1272" s="86"/>
      <c r="S1272" s="86"/>
      <c r="T1272" s="86"/>
      <c r="U1272" s="86"/>
      <c r="V1272" s="86"/>
      <c r="W1272" s="86"/>
      <c r="X1272" s="86"/>
      <c r="Y1272" s="86"/>
      <c r="Z1272" s="86"/>
      <c r="AA1272" s="86"/>
      <c r="AB1272" s="86"/>
      <c r="AC1272" s="86"/>
      <c r="AD1272" s="86"/>
      <c r="AE1272" s="86"/>
      <c r="AF1272" s="86"/>
      <c r="AG1272" s="86"/>
      <c r="AH1272" s="86"/>
      <c r="AI1272" s="86"/>
      <c r="AJ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  <c r="BQ1272" s="86"/>
      <c r="BR1272" s="86"/>
      <c r="BS1272" s="86"/>
      <c r="BT1272" s="86"/>
      <c r="BU1272" s="86"/>
      <c r="BV1272" s="86"/>
    </row>
    <row r="1273" spans="1:74" s="87" customFormat="1" ht="22.5" customHeight="1" x14ac:dyDescent="0.15">
      <c r="A1273" s="243" t="s">
        <v>1769</v>
      </c>
      <c r="B1273" s="244" t="s">
        <v>1770</v>
      </c>
      <c r="C1273" s="73">
        <f t="shared" si="491"/>
        <v>0</v>
      </c>
      <c r="D1273" s="73">
        <f t="shared" si="491"/>
        <v>0</v>
      </c>
      <c r="E1273" s="73">
        <f t="shared" si="491"/>
        <v>0</v>
      </c>
      <c r="F1273" s="73">
        <f t="shared" si="491"/>
        <v>0</v>
      </c>
      <c r="G1273" s="73">
        <f t="shared" si="491"/>
        <v>0</v>
      </c>
      <c r="H1273" s="73">
        <f t="shared" si="491"/>
        <v>0</v>
      </c>
      <c r="I1273" s="73">
        <f t="shared" si="491"/>
        <v>0</v>
      </c>
      <c r="J1273" s="73">
        <f t="shared" si="491"/>
        <v>0</v>
      </c>
      <c r="K1273" s="73">
        <f t="shared" si="491"/>
        <v>0</v>
      </c>
      <c r="L1273" s="73">
        <f t="shared" si="491"/>
        <v>0</v>
      </c>
      <c r="M1273" s="73">
        <f t="shared" si="491"/>
        <v>0</v>
      </c>
      <c r="N1273" s="73">
        <f t="shared" si="491"/>
        <v>0</v>
      </c>
      <c r="O1273" s="133">
        <f t="shared" si="483"/>
        <v>0</v>
      </c>
      <c r="P1273" s="86"/>
      <c r="Q1273" s="86"/>
      <c r="R1273" s="86"/>
      <c r="S1273" s="86"/>
      <c r="T1273" s="86"/>
      <c r="U1273" s="86"/>
      <c r="V1273" s="86"/>
      <c r="W1273" s="86"/>
      <c r="X1273" s="86"/>
      <c r="Y1273" s="86"/>
      <c r="Z1273" s="86"/>
      <c r="AA1273" s="86"/>
      <c r="AB1273" s="86"/>
      <c r="AC1273" s="86"/>
      <c r="AD1273" s="86"/>
      <c r="AE1273" s="86"/>
      <c r="AF1273" s="86"/>
      <c r="AG1273" s="86"/>
      <c r="AH1273" s="86"/>
      <c r="AI1273" s="86"/>
      <c r="AJ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  <c r="BQ1273" s="86"/>
      <c r="BR1273" s="86"/>
      <c r="BS1273" s="86"/>
      <c r="BT1273" s="86"/>
      <c r="BU1273" s="86"/>
      <c r="BV1273" s="86"/>
    </row>
    <row r="1274" spans="1:74" s="87" customFormat="1" ht="22.5" customHeight="1" x14ac:dyDescent="0.15">
      <c r="A1274" s="243" t="s">
        <v>1771</v>
      </c>
      <c r="B1274" s="244" t="s">
        <v>199</v>
      </c>
      <c r="C1274" s="73">
        <f t="shared" si="491"/>
        <v>0</v>
      </c>
      <c r="D1274" s="73">
        <f t="shared" si="491"/>
        <v>0</v>
      </c>
      <c r="E1274" s="73">
        <f t="shared" si="491"/>
        <v>0</v>
      </c>
      <c r="F1274" s="73">
        <f t="shared" si="491"/>
        <v>0</v>
      </c>
      <c r="G1274" s="73">
        <f t="shared" si="491"/>
        <v>0</v>
      </c>
      <c r="H1274" s="73">
        <f t="shared" si="491"/>
        <v>0</v>
      </c>
      <c r="I1274" s="73">
        <f t="shared" si="491"/>
        <v>0</v>
      </c>
      <c r="J1274" s="73">
        <f t="shared" si="491"/>
        <v>0</v>
      </c>
      <c r="K1274" s="73">
        <f t="shared" si="491"/>
        <v>0</v>
      </c>
      <c r="L1274" s="73">
        <f t="shared" si="491"/>
        <v>0</v>
      </c>
      <c r="M1274" s="73">
        <f t="shared" si="491"/>
        <v>0</v>
      </c>
      <c r="N1274" s="73">
        <f t="shared" si="491"/>
        <v>0</v>
      </c>
      <c r="O1274" s="133">
        <f t="shared" si="483"/>
        <v>0</v>
      </c>
      <c r="P1274" s="86"/>
      <c r="Q1274" s="86"/>
      <c r="R1274" s="86"/>
      <c r="S1274" s="86"/>
      <c r="T1274" s="86"/>
      <c r="U1274" s="86"/>
      <c r="V1274" s="86"/>
      <c r="W1274" s="86"/>
      <c r="X1274" s="86"/>
      <c r="Y1274" s="86"/>
      <c r="Z1274" s="86"/>
      <c r="AA1274" s="86"/>
      <c r="AB1274" s="86"/>
      <c r="AC1274" s="86"/>
      <c r="AD1274" s="86"/>
      <c r="AE1274" s="86"/>
      <c r="AF1274" s="86"/>
      <c r="AG1274" s="86"/>
      <c r="AH1274" s="86"/>
      <c r="AI1274" s="86"/>
      <c r="AJ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  <c r="BQ1274" s="86"/>
      <c r="BR1274" s="86"/>
      <c r="BS1274" s="86"/>
      <c r="BT1274" s="86"/>
      <c r="BU1274" s="86"/>
      <c r="BV1274" s="86"/>
    </row>
    <row r="1275" spans="1:74" s="87" customFormat="1" ht="22.5" customHeight="1" x14ac:dyDescent="0.15">
      <c r="A1275" s="245" t="s">
        <v>1772</v>
      </c>
      <c r="B1275" s="246" t="s">
        <v>1773</v>
      </c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133">
        <f t="shared" si="483"/>
        <v>0</v>
      </c>
      <c r="P1275" s="86"/>
      <c r="Q1275" s="86"/>
      <c r="R1275" s="86"/>
      <c r="S1275" s="86"/>
      <c r="T1275" s="86"/>
      <c r="U1275" s="86"/>
      <c r="V1275" s="86"/>
      <c r="W1275" s="86"/>
      <c r="X1275" s="86"/>
      <c r="Y1275" s="86"/>
      <c r="Z1275" s="86"/>
      <c r="AA1275" s="86"/>
      <c r="AB1275" s="86"/>
      <c r="AC1275" s="86"/>
      <c r="AD1275" s="86"/>
      <c r="AE1275" s="86"/>
      <c r="AF1275" s="86"/>
      <c r="AG1275" s="86"/>
      <c r="AH1275" s="86"/>
      <c r="AI1275" s="86"/>
      <c r="AJ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  <c r="BQ1275" s="86"/>
      <c r="BR1275" s="86"/>
      <c r="BS1275" s="86"/>
      <c r="BT1275" s="86"/>
      <c r="BU1275" s="86"/>
      <c r="BV1275" s="86"/>
    </row>
    <row r="1276" spans="1:74" s="87" customFormat="1" ht="22.5" customHeight="1" x14ac:dyDescent="0.15">
      <c r="A1276" s="243" t="s">
        <v>897</v>
      </c>
      <c r="B1276" s="244" t="s">
        <v>1003</v>
      </c>
      <c r="C1276" s="73">
        <f t="shared" ref="C1276:N1276" si="492">+C1277</f>
        <v>0</v>
      </c>
      <c r="D1276" s="73">
        <f t="shared" si="492"/>
        <v>0</v>
      </c>
      <c r="E1276" s="73">
        <f t="shared" si="492"/>
        <v>0</v>
      </c>
      <c r="F1276" s="73">
        <f t="shared" si="492"/>
        <v>0</v>
      </c>
      <c r="G1276" s="73">
        <f t="shared" si="492"/>
        <v>0</v>
      </c>
      <c r="H1276" s="73">
        <f t="shared" si="492"/>
        <v>0</v>
      </c>
      <c r="I1276" s="73">
        <f t="shared" si="492"/>
        <v>0</v>
      </c>
      <c r="J1276" s="73">
        <f t="shared" si="492"/>
        <v>0</v>
      </c>
      <c r="K1276" s="73">
        <f t="shared" si="492"/>
        <v>0</v>
      </c>
      <c r="L1276" s="73">
        <f t="shared" si="492"/>
        <v>0</v>
      </c>
      <c r="M1276" s="73">
        <f t="shared" si="492"/>
        <v>0</v>
      </c>
      <c r="N1276" s="73">
        <f t="shared" si="492"/>
        <v>0</v>
      </c>
      <c r="O1276" s="133">
        <f t="shared" si="483"/>
        <v>0</v>
      </c>
      <c r="P1276" s="86"/>
      <c r="Q1276" s="86"/>
      <c r="R1276" s="86"/>
      <c r="S1276" s="86"/>
      <c r="T1276" s="86"/>
      <c r="U1276" s="86"/>
      <c r="V1276" s="86"/>
      <c r="W1276" s="86"/>
      <c r="X1276" s="86"/>
      <c r="Y1276" s="86"/>
      <c r="Z1276" s="86"/>
      <c r="AA1276" s="86"/>
      <c r="AB1276" s="86"/>
      <c r="AC1276" s="86"/>
      <c r="AD1276" s="86"/>
      <c r="AE1276" s="86"/>
      <c r="AF1276" s="86"/>
      <c r="AG1276" s="86"/>
      <c r="AH1276" s="86"/>
      <c r="AI1276" s="86"/>
      <c r="AJ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  <c r="BQ1276" s="86"/>
      <c r="BR1276" s="86"/>
      <c r="BS1276" s="86"/>
      <c r="BT1276" s="86"/>
      <c r="BU1276" s="86"/>
      <c r="BV1276" s="86"/>
    </row>
    <row r="1277" spans="1:74" s="87" customFormat="1" ht="22.5" customHeight="1" x14ac:dyDescent="0.15">
      <c r="A1277" s="243" t="s">
        <v>1004</v>
      </c>
      <c r="B1277" s="244" t="s">
        <v>1005</v>
      </c>
      <c r="C1277" s="73">
        <f t="shared" ref="C1277:N1277" si="493">SUM(C1278:C1283)</f>
        <v>0</v>
      </c>
      <c r="D1277" s="73">
        <f t="shared" si="493"/>
        <v>0</v>
      </c>
      <c r="E1277" s="73">
        <f t="shared" si="493"/>
        <v>0</v>
      </c>
      <c r="F1277" s="73">
        <f t="shared" si="493"/>
        <v>0</v>
      </c>
      <c r="G1277" s="73">
        <f t="shared" si="493"/>
        <v>0</v>
      </c>
      <c r="H1277" s="73">
        <f t="shared" si="493"/>
        <v>0</v>
      </c>
      <c r="I1277" s="73">
        <f t="shared" si="493"/>
        <v>0</v>
      </c>
      <c r="J1277" s="73">
        <f t="shared" si="493"/>
        <v>0</v>
      </c>
      <c r="K1277" s="73">
        <f t="shared" si="493"/>
        <v>0</v>
      </c>
      <c r="L1277" s="73">
        <f t="shared" si="493"/>
        <v>0</v>
      </c>
      <c r="M1277" s="73">
        <f t="shared" si="493"/>
        <v>0</v>
      </c>
      <c r="N1277" s="73">
        <f t="shared" si="493"/>
        <v>0</v>
      </c>
      <c r="O1277" s="133">
        <f t="shared" si="483"/>
        <v>0</v>
      </c>
      <c r="P1277" s="86"/>
      <c r="Q1277" s="86"/>
      <c r="R1277" s="86"/>
      <c r="S1277" s="86"/>
      <c r="T1277" s="86"/>
      <c r="U1277" s="86"/>
      <c r="V1277" s="86"/>
      <c r="W1277" s="86"/>
      <c r="X1277" s="86"/>
      <c r="Y1277" s="86"/>
      <c r="Z1277" s="86"/>
      <c r="AA1277" s="86"/>
      <c r="AB1277" s="86"/>
      <c r="AC1277" s="86"/>
      <c r="AD1277" s="86"/>
      <c r="AE1277" s="86"/>
      <c r="AF1277" s="86"/>
      <c r="AG1277" s="86"/>
      <c r="AH1277" s="86"/>
      <c r="AI1277" s="86"/>
      <c r="AJ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  <c r="BQ1277" s="86"/>
      <c r="BR1277" s="86"/>
      <c r="BS1277" s="86"/>
      <c r="BT1277" s="86"/>
      <c r="BU1277" s="86"/>
      <c r="BV1277" s="86"/>
    </row>
    <row r="1278" spans="1:74" s="87" customFormat="1" ht="22.5" customHeight="1" x14ac:dyDescent="0.15">
      <c r="A1278" s="245" t="s">
        <v>1774</v>
      </c>
      <c r="B1278" s="246" t="s">
        <v>1775</v>
      </c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133">
        <f t="shared" si="483"/>
        <v>0</v>
      </c>
      <c r="P1278" s="86"/>
      <c r="Q1278" s="86"/>
      <c r="R1278" s="86"/>
      <c r="S1278" s="86"/>
      <c r="T1278" s="86"/>
      <c r="U1278" s="86"/>
      <c r="V1278" s="86"/>
      <c r="W1278" s="86"/>
      <c r="X1278" s="86"/>
      <c r="Y1278" s="86"/>
      <c r="Z1278" s="86"/>
      <c r="AA1278" s="86"/>
      <c r="AB1278" s="86"/>
      <c r="AC1278" s="86"/>
      <c r="AD1278" s="86"/>
      <c r="AE1278" s="86"/>
      <c r="AF1278" s="86"/>
      <c r="AG1278" s="86"/>
      <c r="AH1278" s="86"/>
      <c r="AI1278" s="86"/>
      <c r="AJ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  <c r="BQ1278" s="86"/>
      <c r="BR1278" s="86"/>
      <c r="BS1278" s="86"/>
      <c r="BT1278" s="86"/>
      <c r="BU1278" s="86"/>
      <c r="BV1278" s="86"/>
    </row>
    <row r="1279" spans="1:74" s="87" customFormat="1" ht="22.5" customHeight="1" x14ac:dyDescent="0.15">
      <c r="A1279" s="245" t="s">
        <v>1776</v>
      </c>
      <c r="B1279" s="246" t="s">
        <v>1777</v>
      </c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133">
        <f t="shared" si="483"/>
        <v>0</v>
      </c>
      <c r="P1279" s="86"/>
      <c r="Q1279" s="86"/>
      <c r="R1279" s="86"/>
      <c r="S1279" s="86"/>
      <c r="T1279" s="86"/>
      <c r="U1279" s="86"/>
      <c r="V1279" s="86"/>
      <c r="W1279" s="86"/>
      <c r="X1279" s="86"/>
      <c r="Y1279" s="86"/>
      <c r="Z1279" s="86"/>
      <c r="AA1279" s="86"/>
      <c r="AB1279" s="86"/>
      <c r="AC1279" s="86"/>
      <c r="AD1279" s="86"/>
      <c r="AE1279" s="86"/>
      <c r="AF1279" s="86"/>
      <c r="AG1279" s="86"/>
      <c r="AH1279" s="86"/>
      <c r="AI1279" s="86"/>
      <c r="AJ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  <c r="BQ1279" s="86"/>
      <c r="BR1279" s="86"/>
      <c r="BS1279" s="86"/>
      <c r="BT1279" s="86"/>
      <c r="BU1279" s="86"/>
      <c r="BV1279" s="86"/>
    </row>
    <row r="1280" spans="1:74" s="87" customFormat="1" ht="22.5" customHeight="1" x14ac:dyDescent="0.15">
      <c r="A1280" s="245" t="s">
        <v>1006</v>
      </c>
      <c r="B1280" s="246" t="s">
        <v>1007</v>
      </c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133">
        <f t="shared" si="483"/>
        <v>0</v>
      </c>
      <c r="P1280" s="86"/>
      <c r="Q1280" s="86"/>
      <c r="R1280" s="86"/>
      <c r="S1280" s="86"/>
      <c r="T1280" s="86"/>
      <c r="U1280" s="86"/>
      <c r="V1280" s="86"/>
      <c r="W1280" s="86"/>
      <c r="X1280" s="86"/>
      <c r="Y1280" s="86"/>
      <c r="Z1280" s="86"/>
      <c r="AA1280" s="86"/>
      <c r="AB1280" s="86"/>
      <c r="AC1280" s="86"/>
      <c r="AD1280" s="86"/>
      <c r="AE1280" s="86"/>
      <c r="AF1280" s="86"/>
      <c r="AG1280" s="86"/>
      <c r="AH1280" s="86"/>
      <c r="AI1280" s="86"/>
      <c r="AJ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  <c r="BQ1280" s="86"/>
      <c r="BR1280" s="86"/>
      <c r="BS1280" s="86"/>
      <c r="BT1280" s="86"/>
      <c r="BU1280" s="86"/>
      <c r="BV1280" s="86"/>
    </row>
    <row r="1281" spans="1:74" s="87" customFormat="1" ht="22.5" customHeight="1" x14ac:dyDescent="0.15">
      <c r="A1281" s="245" t="s">
        <v>1778</v>
      </c>
      <c r="B1281" s="246" t="s">
        <v>1779</v>
      </c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133">
        <f t="shared" si="483"/>
        <v>0</v>
      </c>
      <c r="P1281" s="86"/>
      <c r="Q1281" s="86"/>
      <c r="R1281" s="86"/>
      <c r="S1281" s="86"/>
      <c r="T1281" s="86"/>
      <c r="U1281" s="86"/>
      <c r="V1281" s="86"/>
      <c r="W1281" s="86"/>
      <c r="X1281" s="86"/>
      <c r="Y1281" s="86"/>
      <c r="Z1281" s="86"/>
      <c r="AA1281" s="86"/>
      <c r="AB1281" s="86"/>
      <c r="AC1281" s="86"/>
      <c r="AD1281" s="86"/>
      <c r="AE1281" s="86"/>
      <c r="AF1281" s="86"/>
      <c r="AG1281" s="86"/>
      <c r="AH1281" s="86"/>
      <c r="AI1281" s="86"/>
      <c r="AJ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  <c r="BQ1281" s="86"/>
      <c r="BR1281" s="86"/>
      <c r="BS1281" s="86"/>
      <c r="BT1281" s="86"/>
      <c r="BU1281" s="86"/>
      <c r="BV1281" s="86"/>
    </row>
    <row r="1282" spans="1:74" s="87" customFormat="1" ht="22.5" customHeight="1" x14ac:dyDescent="0.15">
      <c r="A1282" s="245" t="s">
        <v>1780</v>
      </c>
      <c r="B1282" s="246" t="s">
        <v>1781</v>
      </c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133">
        <f t="shared" si="483"/>
        <v>0</v>
      </c>
      <c r="P1282" s="86"/>
      <c r="Q1282" s="86"/>
      <c r="R1282" s="86"/>
      <c r="S1282" s="86"/>
      <c r="T1282" s="86"/>
      <c r="U1282" s="86"/>
      <c r="V1282" s="86"/>
      <c r="W1282" s="86"/>
      <c r="X1282" s="86"/>
      <c r="Y1282" s="86"/>
      <c r="Z1282" s="86"/>
      <c r="AA1282" s="86"/>
      <c r="AB1282" s="86"/>
      <c r="AC1282" s="86"/>
      <c r="AD1282" s="86"/>
      <c r="AE1282" s="86"/>
      <c r="AF1282" s="86"/>
      <c r="AG1282" s="86"/>
      <c r="AH1282" s="86"/>
      <c r="AI1282" s="86"/>
      <c r="AJ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  <c r="BQ1282" s="86"/>
      <c r="BR1282" s="86"/>
      <c r="BS1282" s="86"/>
      <c r="BT1282" s="86"/>
      <c r="BU1282" s="86"/>
      <c r="BV1282" s="86"/>
    </row>
    <row r="1283" spans="1:74" s="87" customFormat="1" ht="22.5" customHeight="1" x14ac:dyDescent="0.15">
      <c r="A1283" s="245" t="s">
        <v>1782</v>
      </c>
      <c r="B1283" s="246" t="s">
        <v>1783</v>
      </c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133">
        <f t="shared" si="483"/>
        <v>0</v>
      </c>
      <c r="P1283" s="86"/>
      <c r="Q1283" s="86"/>
      <c r="R1283" s="86"/>
      <c r="S1283" s="86"/>
      <c r="T1283" s="86"/>
      <c r="U1283" s="86"/>
      <c r="V1283" s="86"/>
      <c r="W1283" s="86"/>
      <c r="X1283" s="86"/>
      <c r="Y1283" s="86"/>
      <c r="Z1283" s="86"/>
      <c r="AA1283" s="86"/>
      <c r="AB1283" s="86"/>
      <c r="AC1283" s="86"/>
      <c r="AD1283" s="86"/>
      <c r="AE1283" s="86"/>
      <c r="AF1283" s="86"/>
      <c r="AG1283" s="86"/>
      <c r="AH1283" s="86"/>
      <c r="AI1283" s="86"/>
      <c r="AJ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  <c r="BQ1283" s="86"/>
      <c r="BR1283" s="86"/>
      <c r="BS1283" s="86"/>
      <c r="BT1283" s="86"/>
      <c r="BU1283" s="86"/>
      <c r="BV1283" s="86"/>
    </row>
    <row r="1284" spans="1:74" s="87" customFormat="1" ht="22.5" customHeight="1" x14ac:dyDescent="0.15">
      <c r="A1284" s="243" t="s">
        <v>799</v>
      </c>
      <c r="B1284" s="244" t="s">
        <v>174</v>
      </c>
      <c r="C1284" s="73">
        <f t="shared" ref="C1284:N1284" si="494">SUM(C1285:C1290)</f>
        <v>0</v>
      </c>
      <c r="D1284" s="73">
        <f t="shared" si="494"/>
        <v>36985163484.009995</v>
      </c>
      <c r="E1284" s="73">
        <f t="shared" si="494"/>
        <v>0</v>
      </c>
      <c r="F1284" s="73">
        <f t="shared" si="494"/>
        <v>36647534759.51001</v>
      </c>
      <c r="G1284" s="73">
        <f t="shared" si="494"/>
        <v>0</v>
      </c>
      <c r="H1284" s="73">
        <f t="shared" si="494"/>
        <v>0</v>
      </c>
      <c r="I1284" s="73">
        <f t="shared" si="494"/>
        <v>7972503732.9100018</v>
      </c>
      <c r="J1284" s="73">
        <f t="shared" si="494"/>
        <v>0</v>
      </c>
      <c r="K1284" s="73">
        <f t="shared" si="494"/>
        <v>0</v>
      </c>
      <c r="L1284" s="73">
        <f t="shared" si="494"/>
        <v>0</v>
      </c>
      <c r="M1284" s="73">
        <f t="shared" si="494"/>
        <v>0</v>
      </c>
      <c r="N1284" s="73">
        <f t="shared" si="494"/>
        <v>0</v>
      </c>
      <c r="O1284" s="133">
        <f t="shared" si="483"/>
        <v>81605201976.430008</v>
      </c>
      <c r="P1284" s="86"/>
      <c r="Q1284" s="86"/>
      <c r="R1284" s="86"/>
      <c r="S1284" s="86"/>
      <c r="T1284" s="86"/>
      <c r="U1284" s="86"/>
      <c r="V1284" s="86"/>
      <c r="W1284" s="86"/>
      <c r="X1284" s="86"/>
      <c r="Y1284" s="86"/>
      <c r="Z1284" s="86"/>
      <c r="AA1284" s="86"/>
      <c r="AB1284" s="86"/>
      <c r="AC1284" s="86"/>
      <c r="AD1284" s="86"/>
      <c r="AE1284" s="86"/>
      <c r="AF1284" s="86"/>
      <c r="AG1284" s="86"/>
      <c r="AH1284" s="86"/>
      <c r="AI1284" s="86"/>
      <c r="AJ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  <c r="BQ1284" s="86"/>
      <c r="BR1284" s="86"/>
      <c r="BS1284" s="86"/>
      <c r="BT1284" s="86"/>
      <c r="BU1284" s="86"/>
      <c r="BV1284" s="86"/>
    </row>
    <row r="1285" spans="1:74" s="87" customFormat="1" ht="22.5" customHeight="1" x14ac:dyDescent="0.15">
      <c r="A1285" s="245" t="s">
        <v>1784</v>
      </c>
      <c r="B1285" s="246" t="s">
        <v>1785</v>
      </c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133">
        <f t="shared" si="483"/>
        <v>0</v>
      </c>
      <c r="P1285" s="86"/>
      <c r="Q1285" s="86"/>
      <c r="R1285" s="86"/>
      <c r="S1285" s="86"/>
      <c r="T1285" s="86"/>
      <c r="U1285" s="86"/>
      <c r="V1285" s="86"/>
      <c r="W1285" s="86"/>
      <c r="X1285" s="86"/>
      <c r="Y1285" s="86"/>
      <c r="Z1285" s="86"/>
      <c r="AA1285" s="86"/>
      <c r="AB1285" s="86"/>
      <c r="AC1285" s="86"/>
      <c r="AD1285" s="86"/>
      <c r="AE1285" s="86"/>
      <c r="AF1285" s="86"/>
      <c r="AG1285" s="86"/>
      <c r="AH1285" s="86"/>
      <c r="AI1285" s="86"/>
      <c r="AJ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  <c r="BQ1285" s="86"/>
      <c r="BR1285" s="86"/>
      <c r="BS1285" s="86"/>
      <c r="BT1285" s="86"/>
      <c r="BU1285" s="86"/>
      <c r="BV1285" s="86"/>
    </row>
    <row r="1286" spans="1:74" s="87" customFormat="1" ht="22.5" customHeight="1" x14ac:dyDescent="0.15">
      <c r="A1286" s="245" t="s">
        <v>1786</v>
      </c>
      <c r="B1286" s="246" t="s">
        <v>1787</v>
      </c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133">
        <f t="shared" si="483"/>
        <v>0</v>
      </c>
      <c r="P1286" s="86"/>
      <c r="Q1286" s="86"/>
      <c r="R1286" s="86"/>
      <c r="S1286" s="86"/>
      <c r="T1286" s="86"/>
      <c r="U1286" s="86"/>
      <c r="V1286" s="86"/>
      <c r="W1286" s="86"/>
      <c r="X1286" s="86"/>
      <c r="Y1286" s="86"/>
      <c r="Z1286" s="86"/>
      <c r="AA1286" s="86"/>
      <c r="AB1286" s="86"/>
      <c r="AC1286" s="86"/>
      <c r="AD1286" s="86"/>
      <c r="AE1286" s="86"/>
      <c r="AF1286" s="86"/>
      <c r="AG1286" s="86"/>
      <c r="AH1286" s="86"/>
      <c r="AI1286" s="86"/>
      <c r="AJ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  <c r="BQ1286" s="86"/>
      <c r="BR1286" s="86"/>
      <c r="BS1286" s="86"/>
      <c r="BT1286" s="86"/>
      <c r="BU1286" s="86"/>
      <c r="BV1286" s="86"/>
    </row>
    <row r="1287" spans="1:74" s="87" customFormat="1" ht="22.5" customHeight="1" x14ac:dyDescent="0.15">
      <c r="A1287" s="245" t="s">
        <v>1786</v>
      </c>
      <c r="B1287" s="246" t="s">
        <v>1787</v>
      </c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133">
        <f t="shared" si="483"/>
        <v>0</v>
      </c>
      <c r="P1287" s="86"/>
      <c r="Q1287" s="86"/>
      <c r="R1287" s="86"/>
      <c r="S1287" s="86"/>
      <c r="T1287" s="86"/>
      <c r="U1287" s="86"/>
      <c r="V1287" s="86"/>
      <c r="W1287" s="86"/>
      <c r="X1287" s="86"/>
      <c r="Y1287" s="86"/>
      <c r="Z1287" s="86"/>
      <c r="AA1287" s="86"/>
      <c r="AB1287" s="86"/>
      <c r="AC1287" s="86"/>
      <c r="AD1287" s="86"/>
      <c r="AE1287" s="86"/>
      <c r="AF1287" s="86"/>
      <c r="AG1287" s="86"/>
      <c r="AH1287" s="86"/>
      <c r="AI1287" s="86"/>
      <c r="AJ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  <c r="BQ1287" s="86"/>
      <c r="BR1287" s="86"/>
      <c r="BS1287" s="86"/>
      <c r="BT1287" s="86"/>
      <c r="BU1287" s="86"/>
      <c r="BV1287" s="86"/>
    </row>
    <row r="1288" spans="1:74" s="87" customFormat="1" ht="22.5" customHeight="1" x14ac:dyDescent="0.15">
      <c r="A1288" s="245" t="s">
        <v>1786</v>
      </c>
      <c r="B1288" s="246" t="s">
        <v>1787</v>
      </c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133">
        <f t="shared" si="483"/>
        <v>0</v>
      </c>
      <c r="P1288" s="86"/>
      <c r="Q1288" s="86"/>
      <c r="R1288" s="86"/>
      <c r="S1288" s="86"/>
      <c r="T1288" s="86"/>
      <c r="U1288" s="86"/>
      <c r="V1288" s="86"/>
      <c r="W1288" s="86"/>
      <c r="X1288" s="86"/>
      <c r="Y1288" s="86"/>
      <c r="Z1288" s="86"/>
      <c r="AA1288" s="86"/>
      <c r="AB1288" s="86"/>
      <c r="AC1288" s="86"/>
      <c r="AD1288" s="86"/>
      <c r="AE1288" s="86"/>
      <c r="AF1288" s="86"/>
      <c r="AG1288" s="86"/>
      <c r="AH1288" s="86"/>
      <c r="AI1288" s="86"/>
      <c r="AJ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  <c r="BQ1288" s="86"/>
      <c r="BR1288" s="86"/>
      <c r="BS1288" s="86"/>
      <c r="BT1288" s="86"/>
      <c r="BU1288" s="86"/>
      <c r="BV1288" s="86"/>
    </row>
    <row r="1289" spans="1:74" s="87" customFormat="1" ht="22.5" customHeight="1" x14ac:dyDescent="0.15">
      <c r="A1289" s="245" t="s">
        <v>1786</v>
      </c>
      <c r="B1289" s="246" t="s">
        <v>1788</v>
      </c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133">
        <f t="shared" si="483"/>
        <v>0</v>
      </c>
      <c r="P1289" s="86"/>
      <c r="Q1289" s="86"/>
      <c r="R1289" s="86"/>
      <c r="S1289" s="86"/>
      <c r="T1289" s="86"/>
      <c r="U1289" s="86"/>
      <c r="V1289" s="86"/>
      <c r="W1289" s="86"/>
      <c r="X1289" s="86"/>
      <c r="Y1289" s="86"/>
      <c r="Z1289" s="86"/>
      <c r="AA1289" s="86"/>
      <c r="AB1289" s="86"/>
      <c r="AC1289" s="86"/>
      <c r="AD1289" s="86"/>
      <c r="AE1289" s="86"/>
      <c r="AF1289" s="86"/>
      <c r="AG1289" s="86"/>
      <c r="AH1289" s="86"/>
      <c r="AI1289" s="86"/>
      <c r="AJ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  <c r="BQ1289" s="86"/>
      <c r="BR1289" s="86"/>
      <c r="BS1289" s="86"/>
      <c r="BT1289" s="86"/>
      <c r="BU1289" s="86"/>
      <c r="BV1289" s="86"/>
    </row>
    <row r="1290" spans="1:74" s="87" customFormat="1" ht="22.5" customHeight="1" x14ac:dyDescent="0.15">
      <c r="A1290" s="243" t="s">
        <v>352</v>
      </c>
      <c r="B1290" s="244" t="s">
        <v>175</v>
      </c>
      <c r="C1290" s="73">
        <f t="shared" ref="C1290:N1290" si="495">+C1291+C1478</f>
        <v>0</v>
      </c>
      <c r="D1290" s="73">
        <f t="shared" si="495"/>
        <v>36985163484.009995</v>
      </c>
      <c r="E1290" s="73">
        <f t="shared" si="495"/>
        <v>0</v>
      </c>
      <c r="F1290" s="73">
        <f t="shared" si="495"/>
        <v>36647534759.51001</v>
      </c>
      <c r="G1290" s="73">
        <f t="shared" si="495"/>
        <v>0</v>
      </c>
      <c r="H1290" s="73">
        <f t="shared" si="495"/>
        <v>0</v>
      </c>
      <c r="I1290" s="73">
        <f t="shared" si="495"/>
        <v>7972503732.9100018</v>
      </c>
      <c r="J1290" s="73">
        <f t="shared" si="495"/>
        <v>0</v>
      </c>
      <c r="K1290" s="73">
        <f t="shared" si="495"/>
        <v>0</v>
      </c>
      <c r="L1290" s="73">
        <f t="shared" si="495"/>
        <v>0</v>
      </c>
      <c r="M1290" s="73">
        <f t="shared" si="495"/>
        <v>0</v>
      </c>
      <c r="N1290" s="73">
        <f t="shared" si="495"/>
        <v>0</v>
      </c>
      <c r="O1290" s="133">
        <f t="shared" si="483"/>
        <v>81605201976.430008</v>
      </c>
      <c r="P1290" s="86"/>
      <c r="Q1290" s="86"/>
      <c r="R1290" s="86"/>
      <c r="S1290" s="86"/>
      <c r="T1290" s="86"/>
      <c r="U1290" s="86"/>
      <c r="V1290" s="86"/>
      <c r="W1290" s="86"/>
      <c r="X1290" s="86"/>
      <c r="Y1290" s="86"/>
      <c r="Z1290" s="86"/>
      <c r="AA1290" s="86"/>
      <c r="AB1290" s="86"/>
      <c r="AC1290" s="86"/>
      <c r="AD1290" s="86"/>
      <c r="AE1290" s="86"/>
      <c r="AF1290" s="86"/>
      <c r="AG1290" s="86"/>
      <c r="AH1290" s="86"/>
      <c r="AI1290" s="86"/>
      <c r="AJ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  <c r="BQ1290" s="86"/>
      <c r="BR1290" s="86"/>
      <c r="BS1290" s="86"/>
      <c r="BT1290" s="86"/>
      <c r="BU1290" s="86"/>
      <c r="BV1290" s="86"/>
    </row>
    <row r="1291" spans="1:74" s="87" customFormat="1" ht="22.5" customHeight="1" x14ac:dyDescent="0.15">
      <c r="A1291" s="243" t="s">
        <v>353</v>
      </c>
      <c r="B1291" s="244" t="s">
        <v>354</v>
      </c>
      <c r="C1291" s="73">
        <f>+C1292</f>
        <v>0</v>
      </c>
      <c r="D1291" s="73">
        <f t="shared" ref="D1291:N1291" si="496">+D1292</f>
        <v>36985163484.009995</v>
      </c>
      <c r="E1291" s="73">
        <f t="shared" si="496"/>
        <v>0</v>
      </c>
      <c r="F1291" s="73">
        <f t="shared" si="496"/>
        <v>36647534759.51001</v>
      </c>
      <c r="G1291" s="73">
        <f t="shared" si="496"/>
        <v>0</v>
      </c>
      <c r="H1291" s="73">
        <f t="shared" si="496"/>
        <v>0</v>
      </c>
      <c r="I1291" s="73">
        <f t="shared" si="496"/>
        <v>7972503732.9100018</v>
      </c>
      <c r="J1291" s="73">
        <f t="shared" si="496"/>
        <v>0</v>
      </c>
      <c r="K1291" s="73">
        <f t="shared" si="496"/>
        <v>0</v>
      </c>
      <c r="L1291" s="73">
        <f t="shared" si="496"/>
        <v>0</v>
      </c>
      <c r="M1291" s="73">
        <f t="shared" si="496"/>
        <v>0</v>
      </c>
      <c r="N1291" s="73">
        <f t="shared" si="496"/>
        <v>0</v>
      </c>
      <c r="O1291" s="133">
        <f t="shared" si="483"/>
        <v>81605201976.430008</v>
      </c>
      <c r="P1291" s="86"/>
      <c r="Q1291" s="86"/>
      <c r="R1291" s="86"/>
      <c r="S1291" s="86"/>
      <c r="T1291" s="86"/>
      <c r="U1291" s="86"/>
      <c r="V1291" s="86"/>
      <c r="W1291" s="86"/>
      <c r="X1291" s="86"/>
      <c r="Y1291" s="86"/>
      <c r="Z1291" s="86"/>
      <c r="AA1291" s="86"/>
      <c r="AB1291" s="86"/>
      <c r="AC1291" s="86"/>
      <c r="AD1291" s="86"/>
      <c r="AE1291" s="86"/>
      <c r="AF1291" s="86"/>
      <c r="AG1291" s="86"/>
      <c r="AH1291" s="86"/>
      <c r="AI1291" s="86"/>
      <c r="AJ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  <c r="BQ1291" s="86"/>
      <c r="BR1291" s="86"/>
      <c r="BS1291" s="86"/>
      <c r="BT1291" s="86"/>
      <c r="BU1291" s="86"/>
      <c r="BV1291" s="86"/>
    </row>
    <row r="1292" spans="1:74" s="87" customFormat="1" ht="22.5" customHeight="1" x14ac:dyDescent="0.15">
      <c r="A1292" s="243" t="s">
        <v>931</v>
      </c>
      <c r="B1292" s="244" t="s">
        <v>1000</v>
      </c>
      <c r="C1292" s="73">
        <f>+C1293+C1303</f>
        <v>0</v>
      </c>
      <c r="D1292" s="73">
        <f t="shared" ref="D1292:N1292" si="497">+D1293+D1303</f>
        <v>36985163484.009995</v>
      </c>
      <c r="E1292" s="73">
        <f t="shared" si="497"/>
        <v>0</v>
      </c>
      <c r="F1292" s="73">
        <f>+F1293+F1303</f>
        <v>36647534759.51001</v>
      </c>
      <c r="G1292" s="73">
        <f t="shared" si="497"/>
        <v>0</v>
      </c>
      <c r="H1292" s="73">
        <f t="shared" si="497"/>
        <v>0</v>
      </c>
      <c r="I1292" s="73">
        <f t="shared" si="497"/>
        <v>7972503732.9100018</v>
      </c>
      <c r="J1292" s="73">
        <f t="shared" si="497"/>
        <v>0</v>
      </c>
      <c r="K1292" s="73">
        <f t="shared" si="497"/>
        <v>0</v>
      </c>
      <c r="L1292" s="73">
        <f t="shared" si="497"/>
        <v>0</v>
      </c>
      <c r="M1292" s="73">
        <f t="shared" si="497"/>
        <v>0</v>
      </c>
      <c r="N1292" s="73">
        <f t="shared" si="497"/>
        <v>0</v>
      </c>
      <c r="O1292" s="133">
        <f t="shared" si="483"/>
        <v>81605201976.430008</v>
      </c>
      <c r="P1292" s="86"/>
      <c r="Q1292" s="86"/>
      <c r="R1292" s="86"/>
      <c r="S1292" s="86"/>
      <c r="T1292" s="86"/>
      <c r="U1292" s="86"/>
      <c r="V1292" s="86"/>
      <c r="W1292" s="86"/>
      <c r="X1292" s="86"/>
      <c r="Y1292" s="86"/>
      <c r="Z1292" s="86"/>
      <c r="AA1292" s="86"/>
      <c r="AB1292" s="86"/>
      <c r="AC1292" s="86"/>
      <c r="AD1292" s="86"/>
      <c r="AE1292" s="86"/>
      <c r="AF1292" s="86"/>
      <c r="AG1292" s="86"/>
      <c r="AH1292" s="86"/>
      <c r="AI1292" s="86"/>
      <c r="AJ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  <c r="BQ1292" s="86"/>
      <c r="BR1292" s="86"/>
      <c r="BS1292" s="86"/>
      <c r="BT1292" s="86"/>
      <c r="BU1292" s="86"/>
      <c r="BV1292" s="86"/>
    </row>
    <row r="1293" spans="1:74" s="89" customFormat="1" ht="22.5" customHeight="1" x14ac:dyDescent="0.15">
      <c r="A1293" s="243" t="s">
        <v>1789</v>
      </c>
      <c r="B1293" s="244" t="s">
        <v>1790</v>
      </c>
      <c r="C1293" s="340">
        <f>SUM(C1294:C1302)</f>
        <v>0</v>
      </c>
      <c r="D1293" s="340">
        <f t="shared" ref="D1293:N1293" si="498">SUM(D1294:D1302)</f>
        <v>7179751758.9099998</v>
      </c>
      <c r="E1293" s="340">
        <f t="shared" si="498"/>
        <v>0</v>
      </c>
      <c r="F1293" s="340">
        <f t="shared" si="498"/>
        <v>0</v>
      </c>
      <c r="G1293" s="340">
        <f t="shared" si="498"/>
        <v>0</v>
      </c>
      <c r="H1293" s="340">
        <f t="shared" si="498"/>
        <v>0</v>
      </c>
      <c r="I1293" s="340">
        <f t="shared" si="498"/>
        <v>0</v>
      </c>
      <c r="J1293" s="340">
        <f t="shared" si="498"/>
        <v>0</v>
      </c>
      <c r="K1293" s="340">
        <f t="shared" si="498"/>
        <v>0</v>
      </c>
      <c r="L1293" s="340">
        <f t="shared" si="498"/>
        <v>0</v>
      </c>
      <c r="M1293" s="340">
        <f t="shared" si="498"/>
        <v>0</v>
      </c>
      <c r="N1293" s="340">
        <f t="shared" si="498"/>
        <v>0</v>
      </c>
      <c r="O1293" s="133">
        <f t="shared" si="483"/>
        <v>7179751758.9099998</v>
      </c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D1293" s="88"/>
      <c r="AE1293" s="88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N1293" s="88"/>
      <c r="BO1293" s="88"/>
      <c r="BP1293" s="88"/>
      <c r="BQ1293" s="88"/>
      <c r="BR1293" s="88"/>
      <c r="BS1293" s="88"/>
      <c r="BT1293" s="88"/>
      <c r="BU1293" s="88"/>
      <c r="BV1293" s="88"/>
    </row>
    <row r="1294" spans="1:74" s="87" customFormat="1" ht="22.5" customHeight="1" x14ac:dyDescent="0.15">
      <c r="A1294" s="245" t="s">
        <v>1791</v>
      </c>
      <c r="B1294" s="246" t="s">
        <v>1792</v>
      </c>
      <c r="C1294" s="74"/>
      <c r="D1294" s="74">
        <v>0</v>
      </c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133">
        <f t="shared" si="483"/>
        <v>0</v>
      </c>
      <c r="P1294" s="86"/>
      <c r="Q1294" s="86"/>
      <c r="R1294" s="86"/>
      <c r="S1294" s="86"/>
      <c r="T1294" s="86"/>
      <c r="U1294" s="86"/>
      <c r="V1294" s="86"/>
      <c r="W1294" s="86"/>
      <c r="X1294" s="86"/>
      <c r="Y1294" s="86"/>
      <c r="Z1294" s="86"/>
      <c r="AA1294" s="86"/>
      <c r="AB1294" s="86"/>
      <c r="AC1294" s="86"/>
      <c r="AD1294" s="86"/>
      <c r="AE1294" s="86"/>
      <c r="AF1294" s="86"/>
      <c r="AG1294" s="86"/>
      <c r="AH1294" s="86"/>
      <c r="AI1294" s="86"/>
      <c r="AJ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  <c r="BQ1294" s="86"/>
      <c r="BR1294" s="86"/>
      <c r="BS1294" s="86"/>
      <c r="BT1294" s="86"/>
      <c r="BU1294" s="86"/>
      <c r="BV1294" s="86"/>
    </row>
    <row r="1295" spans="1:74" s="87" customFormat="1" ht="22.5" customHeight="1" x14ac:dyDescent="0.15">
      <c r="A1295" s="245" t="s">
        <v>1791</v>
      </c>
      <c r="B1295" s="246" t="s">
        <v>1792</v>
      </c>
      <c r="C1295" s="74"/>
      <c r="D1295" s="74">
        <v>271385033</v>
      </c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133">
        <f t="shared" si="483"/>
        <v>271385033</v>
      </c>
      <c r="P1295" s="86"/>
      <c r="Q1295" s="86"/>
      <c r="R1295" s="86"/>
      <c r="S1295" s="86"/>
      <c r="T1295" s="86"/>
      <c r="U1295" s="86"/>
      <c r="V1295" s="86"/>
      <c r="W1295" s="86"/>
      <c r="X1295" s="86"/>
      <c r="Y1295" s="86"/>
      <c r="Z1295" s="86"/>
      <c r="AA1295" s="86"/>
      <c r="AB1295" s="86"/>
      <c r="AC1295" s="86"/>
      <c r="AD1295" s="86"/>
      <c r="AE1295" s="86"/>
      <c r="AF1295" s="86"/>
      <c r="AG1295" s="86"/>
      <c r="AH1295" s="86"/>
      <c r="AI1295" s="86"/>
      <c r="AJ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  <c r="BQ1295" s="86"/>
      <c r="BR1295" s="86"/>
      <c r="BS1295" s="86"/>
      <c r="BT1295" s="86"/>
      <c r="BU1295" s="86"/>
      <c r="BV1295" s="86"/>
    </row>
    <row r="1296" spans="1:74" s="87" customFormat="1" ht="22.5" customHeight="1" x14ac:dyDescent="0.15">
      <c r="A1296" s="245" t="s">
        <v>1791</v>
      </c>
      <c r="B1296" s="246" t="s">
        <v>1792</v>
      </c>
      <c r="C1296" s="74"/>
      <c r="D1296" s="74">
        <v>60000000</v>
      </c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133">
        <f t="shared" si="483"/>
        <v>60000000</v>
      </c>
      <c r="P1296" s="86"/>
      <c r="Q1296" s="86"/>
      <c r="R1296" s="86"/>
      <c r="S1296" s="86"/>
      <c r="T1296" s="86"/>
      <c r="U1296" s="86"/>
      <c r="V1296" s="86"/>
      <c r="W1296" s="86"/>
      <c r="X1296" s="86"/>
      <c r="Y1296" s="86"/>
      <c r="Z1296" s="86"/>
      <c r="AA1296" s="86"/>
      <c r="AB1296" s="86"/>
      <c r="AC1296" s="86"/>
      <c r="AD1296" s="86"/>
      <c r="AE1296" s="86"/>
      <c r="AF1296" s="86"/>
      <c r="AG1296" s="86"/>
      <c r="AH1296" s="86"/>
      <c r="AI1296" s="86"/>
      <c r="AJ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  <c r="BQ1296" s="86"/>
      <c r="BR1296" s="86"/>
      <c r="BS1296" s="86"/>
      <c r="BT1296" s="86"/>
      <c r="BU1296" s="86"/>
      <c r="BV1296" s="86"/>
    </row>
    <row r="1297" spans="1:74" s="87" customFormat="1" ht="22.5" customHeight="1" x14ac:dyDescent="0.15">
      <c r="A1297" s="245" t="s">
        <v>1793</v>
      </c>
      <c r="B1297" s="246" t="s">
        <v>1794</v>
      </c>
      <c r="C1297" s="74"/>
      <c r="D1297" s="74">
        <v>0</v>
      </c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133">
        <f t="shared" si="483"/>
        <v>0</v>
      </c>
      <c r="P1297" s="86"/>
      <c r="Q1297" s="86"/>
      <c r="R1297" s="86"/>
      <c r="S1297" s="86"/>
      <c r="T1297" s="86"/>
      <c r="U1297" s="86"/>
      <c r="V1297" s="86"/>
      <c r="W1297" s="86"/>
      <c r="X1297" s="86"/>
      <c r="Y1297" s="86"/>
      <c r="Z1297" s="86"/>
      <c r="AA1297" s="86"/>
      <c r="AB1297" s="86"/>
      <c r="AC1297" s="86"/>
      <c r="AD1297" s="86"/>
      <c r="AE1297" s="86"/>
      <c r="AF1297" s="86"/>
      <c r="AG1297" s="86"/>
      <c r="AH1297" s="86"/>
      <c r="AI1297" s="86"/>
      <c r="AJ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  <c r="BQ1297" s="86"/>
      <c r="BR1297" s="86"/>
      <c r="BS1297" s="86"/>
      <c r="BT1297" s="86"/>
      <c r="BU1297" s="86"/>
      <c r="BV1297" s="86"/>
    </row>
    <row r="1298" spans="1:74" s="87" customFormat="1" ht="22.5" customHeight="1" x14ac:dyDescent="0.15">
      <c r="A1298" s="245" t="s">
        <v>1793</v>
      </c>
      <c r="B1298" s="246" t="s">
        <v>1794</v>
      </c>
      <c r="C1298" s="74"/>
      <c r="D1298" s="74">
        <v>2459293404</v>
      </c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133">
        <f t="shared" si="483"/>
        <v>2459293404</v>
      </c>
      <c r="P1298" s="86"/>
      <c r="Q1298" s="86"/>
      <c r="R1298" s="86"/>
      <c r="S1298" s="86"/>
      <c r="T1298" s="86"/>
      <c r="U1298" s="86"/>
      <c r="V1298" s="86"/>
      <c r="W1298" s="86"/>
      <c r="X1298" s="86"/>
      <c r="Y1298" s="86"/>
      <c r="Z1298" s="86"/>
      <c r="AA1298" s="86"/>
      <c r="AB1298" s="86"/>
      <c r="AC1298" s="86"/>
      <c r="AD1298" s="86"/>
      <c r="AE1298" s="86"/>
      <c r="AF1298" s="86"/>
      <c r="AG1298" s="86"/>
      <c r="AH1298" s="86"/>
      <c r="AI1298" s="86"/>
      <c r="AJ1298" s="86"/>
      <c r="AK1298" s="86"/>
      <c r="AL1298" s="86"/>
      <c r="AM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  <c r="BQ1298" s="86"/>
      <c r="BR1298" s="86"/>
      <c r="BS1298" s="86"/>
      <c r="BT1298" s="86"/>
      <c r="BU1298" s="86"/>
      <c r="BV1298" s="86"/>
    </row>
    <row r="1299" spans="1:74" s="87" customFormat="1" ht="22.5" customHeight="1" x14ac:dyDescent="0.15">
      <c r="A1299" s="245" t="s">
        <v>1793</v>
      </c>
      <c r="B1299" s="246" t="s">
        <v>1794</v>
      </c>
      <c r="C1299" s="74"/>
      <c r="D1299" s="365">
        <v>2770048596.9099998</v>
      </c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133">
        <f t="shared" si="483"/>
        <v>2770048596.9099998</v>
      </c>
      <c r="P1299" s="86"/>
      <c r="Q1299" s="86"/>
      <c r="R1299" s="86"/>
      <c r="S1299" s="86"/>
      <c r="T1299" s="86"/>
      <c r="U1299" s="86"/>
      <c r="V1299" s="86"/>
      <c r="W1299" s="86"/>
      <c r="X1299" s="86"/>
      <c r="Y1299" s="86"/>
      <c r="Z1299" s="86"/>
      <c r="AA1299" s="86"/>
      <c r="AB1299" s="86"/>
      <c r="AC1299" s="86"/>
      <c r="AD1299" s="86"/>
      <c r="AE1299" s="86"/>
      <c r="AF1299" s="86"/>
      <c r="AG1299" s="86"/>
      <c r="AH1299" s="86"/>
      <c r="AI1299" s="86"/>
      <c r="AJ1299" s="86"/>
      <c r="AK1299" s="86"/>
      <c r="AL1299" s="86"/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  <c r="BQ1299" s="86"/>
      <c r="BR1299" s="86"/>
      <c r="BS1299" s="86"/>
      <c r="BT1299" s="86"/>
      <c r="BU1299" s="86"/>
      <c r="BV1299" s="86"/>
    </row>
    <row r="1300" spans="1:74" s="87" customFormat="1" ht="22.5" customHeight="1" x14ac:dyDescent="0.15">
      <c r="A1300" s="245" t="s">
        <v>1793</v>
      </c>
      <c r="B1300" s="246" t="s">
        <v>1794</v>
      </c>
      <c r="C1300" s="74"/>
      <c r="D1300" s="74">
        <v>0</v>
      </c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133">
        <f t="shared" si="483"/>
        <v>0</v>
      </c>
      <c r="P1300" s="86"/>
      <c r="Q1300" s="86"/>
      <c r="R1300" s="86"/>
      <c r="S1300" s="86"/>
      <c r="T1300" s="86"/>
      <c r="U1300" s="86"/>
      <c r="V1300" s="86"/>
      <c r="W1300" s="86"/>
      <c r="X1300" s="86"/>
      <c r="Y1300" s="86"/>
      <c r="Z1300" s="86"/>
      <c r="AA1300" s="86"/>
      <c r="AB1300" s="86"/>
      <c r="AC1300" s="86"/>
      <c r="AD1300" s="86"/>
      <c r="AE1300" s="86"/>
      <c r="AF1300" s="86"/>
      <c r="AG1300" s="86"/>
      <c r="AH1300" s="86"/>
      <c r="AI1300" s="86"/>
      <c r="AJ1300" s="86"/>
      <c r="AK1300" s="86"/>
      <c r="AL1300" s="86"/>
      <c r="AM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  <c r="BQ1300" s="86"/>
      <c r="BR1300" s="86"/>
      <c r="BS1300" s="86"/>
      <c r="BT1300" s="86"/>
      <c r="BU1300" s="86"/>
      <c r="BV1300" s="86"/>
    </row>
    <row r="1301" spans="1:74" s="87" customFormat="1" ht="22.5" customHeight="1" x14ac:dyDescent="0.15">
      <c r="A1301" s="245" t="s">
        <v>1793</v>
      </c>
      <c r="B1301" s="246" t="s">
        <v>1794</v>
      </c>
      <c r="C1301" s="74"/>
      <c r="D1301" s="74">
        <v>1619024725</v>
      </c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133">
        <f t="shared" si="483"/>
        <v>1619024725</v>
      </c>
      <c r="P1301" s="86"/>
      <c r="Q1301" s="86"/>
      <c r="R1301" s="86"/>
      <c r="S1301" s="86"/>
      <c r="T1301" s="86"/>
      <c r="U1301" s="86"/>
      <c r="V1301" s="86"/>
      <c r="W1301" s="86"/>
      <c r="X1301" s="86"/>
      <c r="Y1301" s="86"/>
      <c r="Z1301" s="86"/>
      <c r="AA1301" s="86"/>
      <c r="AB1301" s="86"/>
      <c r="AC1301" s="86"/>
      <c r="AD1301" s="86"/>
      <c r="AE1301" s="86"/>
      <c r="AF1301" s="86"/>
      <c r="AG1301" s="86"/>
      <c r="AH1301" s="86"/>
      <c r="AI1301" s="86"/>
      <c r="AJ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  <c r="BQ1301" s="86"/>
      <c r="BR1301" s="86"/>
      <c r="BS1301" s="86"/>
      <c r="BT1301" s="86"/>
      <c r="BU1301" s="86"/>
      <c r="BV1301" s="86"/>
    </row>
    <row r="1302" spans="1:74" s="87" customFormat="1" ht="22.5" customHeight="1" x14ac:dyDescent="0.15">
      <c r="A1302" s="245" t="s">
        <v>1795</v>
      </c>
      <c r="B1302" s="246" t="s">
        <v>1792</v>
      </c>
      <c r="C1302" s="74"/>
      <c r="D1302" s="74">
        <v>0</v>
      </c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133">
        <f t="shared" si="483"/>
        <v>0</v>
      </c>
      <c r="P1302" s="86"/>
      <c r="Q1302" s="86"/>
      <c r="R1302" s="86"/>
      <c r="S1302" s="86"/>
      <c r="T1302" s="86"/>
      <c r="U1302" s="86"/>
      <c r="V1302" s="86"/>
      <c r="W1302" s="86"/>
      <c r="X1302" s="86"/>
      <c r="Y1302" s="86"/>
      <c r="Z1302" s="86"/>
      <c r="AA1302" s="86"/>
      <c r="AB1302" s="86"/>
      <c r="AC1302" s="86"/>
      <c r="AD1302" s="86"/>
      <c r="AE1302" s="86"/>
      <c r="AF1302" s="86"/>
      <c r="AG1302" s="86"/>
      <c r="AH1302" s="86"/>
      <c r="AI1302" s="86"/>
      <c r="AJ1302" s="86"/>
      <c r="AK1302" s="86"/>
      <c r="AL1302" s="86"/>
      <c r="AM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  <c r="BQ1302" s="86"/>
      <c r="BR1302" s="86"/>
      <c r="BS1302" s="86"/>
      <c r="BT1302" s="86"/>
      <c r="BU1302" s="86"/>
      <c r="BV1302" s="86"/>
    </row>
    <row r="1303" spans="1:74" s="87" customFormat="1" ht="22.5" customHeight="1" x14ac:dyDescent="0.15">
      <c r="A1303" s="243" t="s">
        <v>934</v>
      </c>
      <c r="B1303" s="244" t="s">
        <v>1001</v>
      </c>
      <c r="C1303" s="73">
        <f t="shared" ref="C1303:N1303" si="499">SUM(C1304:C1477)</f>
        <v>0</v>
      </c>
      <c r="D1303" s="73">
        <f t="shared" si="499"/>
        <v>29805411725.099998</v>
      </c>
      <c r="E1303" s="73">
        <f t="shared" si="499"/>
        <v>0</v>
      </c>
      <c r="F1303" s="73">
        <f t="shared" si="499"/>
        <v>36647534759.51001</v>
      </c>
      <c r="G1303" s="73">
        <f t="shared" si="499"/>
        <v>0</v>
      </c>
      <c r="H1303" s="73">
        <f t="shared" si="499"/>
        <v>0</v>
      </c>
      <c r="I1303" s="73">
        <f t="shared" si="499"/>
        <v>7972503732.9100018</v>
      </c>
      <c r="J1303" s="73">
        <f t="shared" si="499"/>
        <v>0</v>
      </c>
      <c r="K1303" s="73">
        <f t="shared" si="499"/>
        <v>0</v>
      </c>
      <c r="L1303" s="73">
        <f t="shared" si="499"/>
        <v>0</v>
      </c>
      <c r="M1303" s="73">
        <f t="shared" si="499"/>
        <v>0</v>
      </c>
      <c r="N1303" s="73">
        <f t="shared" si="499"/>
        <v>0</v>
      </c>
      <c r="O1303" s="133">
        <f t="shared" si="483"/>
        <v>74425450217.520004</v>
      </c>
      <c r="P1303" s="86"/>
      <c r="Q1303" s="86"/>
      <c r="R1303" s="86"/>
      <c r="S1303" s="86"/>
      <c r="T1303" s="86"/>
      <c r="U1303" s="86"/>
      <c r="V1303" s="86"/>
      <c r="W1303" s="86"/>
      <c r="X1303" s="86"/>
      <c r="Y1303" s="86"/>
      <c r="Z1303" s="86"/>
      <c r="AA1303" s="86"/>
      <c r="AB1303" s="86"/>
      <c r="AC1303" s="86"/>
      <c r="AD1303" s="86"/>
      <c r="AE1303" s="86"/>
      <c r="AF1303" s="86"/>
      <c r="AG1303" s="86"/>
      <c r="AH1303" s="86"/>
      <c r="AI1303" s="86"/>
      <c r="AJ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  <c r="BQ1303" s="86"/>
      <c r="BR1303" s="86"/>
      <c r="BS1303" s="86"/>
      <c r="BT1303" s="86"/>
      <c r="BU1303" s="86"/>
      <c r="BV1303" s="86"/>
    </row>
    <row r="1304" spans="1:74" s="87" customFormat="1" ht="22.5" customHeight="1" x14ac:dyDescent="0.15">
      <c r="A1304" s="245" t="s">
        <v>936</v>
      </c>
      <c r="B1304" s="246" t="s">
        <v>997</v>
      </c>
      <c r="C1304" s="73"/>
      <c r="D1304" s="73"/>
      <c r="E1304" s="73"/>
      <c r="F1304" s="73"/>
      <c r="G1304" s="73"/>
      <c r="H1304" s="73"/>
      <c r="I1304" s="74">
        <v>0.81</v>
      </c>
      <c r="J1304" s="73"/>
      <c r="K1304" s="73"/>
      <c r="L1304" s="73"/>
      <c r="M1304" s="73"/>
      <c r="N1304" s="73"/>
      <c r="O1304" s="133">
        <f t="shared" si="483"/>
        <v>0.81</v>
      </c>
      <c r="P1304" s="86"/>
      <c r="Q1304" s="86"/>
      <c r="R1304" s="86"/>
      <c r="S1304" s="86"/>
      <c r="T1304" s="86"/>
      <c r="U1304" s="86"/>
      <c r="V1304" s="86"/>
      <c r="W1304" s="86"/>
      <c r="X1304" s="86"/>
      <c r="Y1304" s="86"/>
      <c r="Z1304" s="86"/>
      <c r="AA1304" s="86"/>
      <c r="AB1304" s="86"/>
      <c r="AC1304" s="86"/>
      <c r="AD1304" s="86"/>
      <c r="AE1304" s="86"/>
      <c r="AF1304" s="86"/>
      <c r="AG1304" s="86"/>
      <c r="AH1304" s="86"/>
      <c r="AI1304" s="86"/>
      <c r="AJ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  <c r="BQ1304" s="86"/>
      <c r="BR1304" s="86"/>
      <c r="BS1304" s="86"/>
      <c r="BT1304" s="86"/>
      <c r="BU1304" s="86"/>
      <c r="BV1304" s="86"/>
    </row>
    <row r="1305" spans="1:74" s="87" customFormat="1" ht="22.5" customHeight="1" x14ac:dyDescent="0.15">
      <c r="A1305" s="245" t="s">
        <v>936</v>
      </c>
      <c r="B1305" s="246" t="s">
        <v>997</v>
      </c>
      <c r="C1305" s="73"/>
      <c r="D1305" s="73"/>
      <c r="E1305" s="73"/>
      <c r="F1305" s="73"/>
      <c r="G1305" s="73"/>
      <c r="H1305" s="73"/>
      <c r="I1305" s="74">
        <v>96090104</v>
      </c>
      <c r="J1305" s="73"/>
      <c r="K1305" s="73"/>
      <c r="L1305" s="73"/>
      <c r="M1305" s="73"/>
      <c r="N1305" s="73"/>
      <c r="O1305" s="133">
        <f t="shared" si="483"/>
        <v>96090104</v>
      </c>
      <c r="P1305" s="86"/>
      <c r="Q1305" s="86"/>
      <c r="R1305" s="86"/>
      <c r="S1305" s="86"/>
      <c r="T1305" s="86"/>
      <c r="U1305" s="86"/>
      <c r="V1305" s="86"/>
      <c r="W1305" s="86"/>
      <c r="X1305" s="86"/>
      <c r="Y1305" s="86"/>
      <c r="Z1305" s="86"/>
      <c r="AA1305" s="86"/>
      <c r="AB1305" s="86"/>
      <c r="AC1305" s="86"/>
      <c r="AD1305" s="86"/>
      <c r="AE1305" s="86"/>
      <c r="AF1305" s="86"/>
      <c r="AG1305" s="86"/>
      <c r="AH1305" s="86"/>
      <c r="AI1305" s="86"/>
      <c r="AJ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  <c r="BQ1305" s="86"/>
      <c r="BR1305" s="86"/>
      <c r="BS1305" s="86"/>
      <c r="BT1305" s="86"/>
      <c r="BU1305" s="86"/>
      <c r="BV1305" s="86"/>
    </row>
    <row r="1306" spans="1:74" s="87" customFormat="1" ht="22.5" customHeight="1" x14ac:dyDescent="0.15">
      <c r="A1306" s="245" t="s">
        <v>936</v>
      </c>
      <c r="B1306" s="246" t="s">
        <v>997</v>
      </c>
      <c r="C1306" s="73"/>
      <c r="D1306" s="73"/>
      <c r="E1306" s="73"/>
      <c r="F1306" s="73"/>
      <c r="G1306" s="73"/>
      <c r="H1306" s="73"/>
      <c r="I1306" s="74">
        <v>48403111.759999998</v>
      </c>
      <c r="J1306" s="73"/>
      <c r="K1306" s="73"/>
      <c r="L1306" s="73"/>
      <c r="M1306" s="73"/>
      <c r="N1306" s="73"/>
      <c r="O1306" s="133">
        <f t="shared" si="483"/>
        <v>48403111.759999998</v>
      </c>
      <c r="P1306" s="86"/>
      <c r="Q1306" s="86"/>
      <c r="R1306" s="86"/>
      <c r="S1306" s="86"/>
      <c r="T1306" s="86"/>
      <c r="U1306" s="86"/>
      <c r="V1306" s="86"/>
      <c r="W1306" s="86"/>
      <c r="X1306" s="86"/>
      <c r="Y1306" s="86"/>
      <c r="Z1306" s="86"/>
      <c r="AA1306" s="86"/>
      <c r="AB1306" s="86"/>
      <c r="AC1306" s="86"/>
      <c r="AD1306" s="86"/>
      <c r="AE1306" s="86"/>
      <c r="AF1306" s="86"/>
      <c r="AG1306" s="86"/>
      <c r="AH1306" s="86"/>
      <c r="AI1306" s="86"/>
      <c r="AJ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  <c r="BQ1306" s="86"/>
      <c r="BR1306" s="86"/>
      <c r="BS1306" s="86"/>
      <c r="BT1306" s="86"/>
      <c r="BU1306" s="86"/>
      <c r="BV1306" s="86"/>
    </row>
    <row r="1307" spans="1:74" s="87" customFormat="1" ht="22.5" customHeight="1" x14ac:dyDescent="0.15">
      <c r="A1307" s="245" t="s">
        <v>936</v>
      </c>
      <c r="B1307" s="246" t="s">
        <v>997</v>
      </c>
      <c r="C1307" s="74"/>
      <c r="D1307" s="74">
        <v>4404680</v>
      </c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133">
        <f t="shared" si="483"/>
        <v>4404680</v>
      </c>
      <c r="P1307" s="86"/>
      <c r="Q1307" s="86"/>
      <c r="R1307" s="86"/>
      <c r="S1307" s="86"/>
      <c r="T1307" s="86"/>
      <c r="U1307" s="86"/>
      <c r="V1307" s="86"/>
      <c r="W1307" s="86"/>
      <c r="X1307" s="86"/>
      <c r="Y1307" s="86"/>
      <c r="Z1307" s="86"/>
      <c r="AA1307" s="86"/>
      <c r="AB1307" s="86"/>
      <c r="AC1307" s="86"/>
      <c r="AD1307" s="86"/>
      <c r="AE1307" s="86"/>
      <c r="AF1307" s="86"/>
      <c r="AG1307" s="86"/>
      <c r="AH1307" s="86"/>
      <c r="AI1307" s="86"/>
      <c r="AJ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  <c r="BQ1307" s="86"/>
      <c r="BR1307" s="86"/>
      <c r="BS1307" s="86"/>
      <c r="BT1307" s="86"/>
      <c r="BU1307" s="86"/>
      <c r="BV1307" s="86"/>
    </row>
    <row r="1308" spans="1:74" s="87" customFormat="1" ht="22.5" customHeight="1" x14ac:dyDescent="0.15">
      <c r="A1308" s="245" t="s">
        <v>936</v>
      </c>
      <c r="B1308" s="246" t="s">
        <v>997</v>
      </c>
      <c r="C1308" s="74"/>
      <c r="D1308" s="74"/>
      <c r="E1308" s="74"/>
      <c r="F1308" s="74"/>
      <c r="G1308" s="74"/>
      <c r="H1308" s="74"/>
      <c r="I1308" s="74">
        <v>0.11</v>
      </c>
      <c r="J1308" s="74"/>
      <c r="K1308" s="74"/>
      <c r="L1308" s="74"/>
      <c r="M1308" s="74"/>
      <c r="N1308" s="74"/>
      <c r="O1308" s="133">
        <f t="shared" si="483"/>
        <v>0.11</v>
      </c>
      <c r="P1308" s="86"/>
      <c r="Q1308" s="86"/>
      <c r="R1308" s="86"/>
      <c r="S1308" s="86"/>
      <c r="T1308" s="86"/>
      <c r="U1308" s="86"/>
      <c r="V1308" s="86"/>
      <c r="W1308" s="86"/>
      <c r="X1308" s="86"/>
      <c r="Y1308" s="86"/>
      <c r="Z1308" s="86"/>
      <c r="AA1308" s="86"/>
      <c r="AB1308" s="86"/>
      <c r="AC1308" s="86"/>
      <c r="AD1308" s="86"/>
      <c r="AE1308" s="86"/>
      <c r="AF1308" s="86"/>
      <c r="AG1308" s="86"/>
      <c r="AH1308" s="86"/>
      <c r="AI1308" s="86"/>
      <c r="AJ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  <c r="BQ1308" s="86"/>
      <c r="BR1308" s="86"/>
      <c r="BS1308" s="86"/>
      <c r="BT1308" s="86"/>
      <c r="BU1308" s="86"/>
      <c r="BV1308" s="86"/>
    </row>
    <row r="1309" spans="1:74" s="87" customFormat="1" ht="22.5" customHeight="1" x14ac:dyDescent="0.15">
      <c r="A1309" s="245" t="s">
        <v>936</v>
      </c>
      <c r="B1309" s="246" t="s">
        <v>997</v>
      </c>
      <c r="C1309" s="74"/>
      <c r="D1309" s="74"/>
      <c r="E1309" s="74"/>
      <c r="F1309" s="74"/>
      <c r="G1309" s="74"/>
      <c r="H1309" s="74"/>
      <c r="I1309" s="74">
        <v>39315</v>
      </c>
      <c r="J1309" s="74"/>
      <c r="K1309" s="74"/>
      <c r="L1309" s="74"/>
      <c r="M1309" s="74"/>
      <c r="N1309" s="74"/>
      <c r="O1309" s="133">
        <f t="shared" si="483"/>
        <v>39315</v>
      </c>
      <c r="P1309" s="86"/>
      <c r="Q1309" s="86"/>
      <c r="R1309" s="86"/>
      <c r="S1309" s="86"/>
      <c r="T1309" s="86"/>
      <c r="U1309" s="86"/>
      <c r="V1309" s="86"/>
      <c r="W1309" s="86"/>
      <c r="X1309" s="86"/>
      <c r="Y1309" s="86"/>
      <c r="Z1309" s="86"/>
      <c r="AA1309" s="86"/>
      <c r="AB1309" s="86"/>
      <c r="AC1309" s="86"/>
      <c r="AD1309" s="86"/>
      <c r="AE1309" s="86"/>
      <c r="AF1309" s="86"/>
      <c r="AG1309" s="86"/>
      <c r="AH1309" s="86"/>
      <c r="AI1309" s="86"/>
      <c r="AJ1309" s="86"/>
      <c r="AK1309" s="86"/>
      <c r="AL1309" s="86"/>
      <c r="AM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  <c r="BQ1309" s="86"/>
      <c r="BR1309" s="86"/>
      <c r="BS1309" s="86"/>
      <c r="BT1309" s="86"/>
      <c r="BU1309" s="86"/>
      <c r="BV1309" s="86"/>
    </row>
    <row r="1310" spans="1:74" s="87" customFormat="1" ht="22.5" customHeight="1" x14ac:dyDescent="0.15">
      <c r="A1310" s="245" t="s">
        <v>936</v>
      </c>
      <c r="B1310" s="246" t="s">
        <v>997</v>
      </c>
      <c r="C1310" s="74"/>
      <c r="D1310" s="74"/>
      <c r="E1310" s="74"/>
      <c r="F1310" s="74"/>
      <c r="G1310" s="74"/>
      <c r="H1310" s="74"/>
      <c r="I1310" s="74">
        <v>166829853.40000001</v>
      </c>
      <c r="J1310" s="74"/>
      <c r="K1310" s="74"/>
      <c r="L1310" s="74"/>
      <c r="M1310" s="74"/>
      <c r="N1310" s="74"/>
      <c r="O1310" s="133">
        <f t="shared" si="483"/>
        <v>166829853.40000001</v>
      </c>
      <c r="P1310" s="86"/>
      <c r="Q1310" s="86"/>
      <c r="R1310" s="86"/>
      <c r="S1310" s="86"/>
      <c r="T1310" s="86"/>
      <c r="U1310" s="86"/>
      <c r="V1310" s="86"/>
      <c r="W1310" s="86"/>
      <c r="X1310" s="86"/>
      <c r="Y1310" s="86"/>
      <c r="Z1310" s="86"/>
      <c r="AA1310" s="86"/>
      <c r="AB1310" s="86"/>
      <c r="AC1310" s="86"/>
      <c r="AD1310" s="86"/>
      <c r="AE1310" s="86"/>
      <c r="AF1310" s="86"/>
      <c r="AG1310" s="86"/>
      <c r="AH1310" s="86"/>
      <c r="AI1310" s="86"/>
      <c r="AJ1310" s="86"/>
      <c r="AK1310" s="86"/>
      <c r="AL1310" s="86"/>
      <c r="AM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  <c r="BQ1310" s="86"/>
      <c r="BR1310" s="86"/>
      <c r="BS1310" s="86"/>
      <c r="BT1310" s="86"/>
      <c r="BU1310" s="86"/>
      <c r="BV1310" s="86"/>
    </row>
    <row r="1311" spans="1:74" s="87" customFormat="1" ht="22.5" customHeight="1" x14ac:dyDescent="0.15">
      <c r="A1311" s="245" t="s">
        <v>936</v>
      </c>
      <c r="B1311" s="246" t="s">
        <v>997</v>
      </c>
      <c r="C1311" s="74"/>
      <c r="D1311" s="74">
        <v>3600000</v>
      </c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133">
        <f t="shared" si="483"/>
        <v>3600000</v>
      </c>
      <c r="P1311" s="86"/>
      <c r="Q1311" s="86"/>
      <c r="R1311" s="86"/>
      <c r="S1311" s="86"/>
      <c r="T1311" s="86"/>
      <c r="U1311" s="86"/>
      <c r="V1311" s="86"/>
      <c r="W1311" s="86"/>
      <c r="X1311" s="86"/>
      <c r="Y1311" s="86"/>
      <c r="Z1311" s="86"/>
      <c r="AA1311" s="86"/>
      <c r="AB1311" s="86"/>
      <c r="AC1311" s="86"/>
      <c r="AD1311" s="86"/>
      <c r="AE1311" s="86"/>
      <c r="AF1311" s="86"/>
      <c r="AG1311" s="86"/>
      <c r="AH1311" s="86"/>
      <c r="AI1311" s="86"/>
      <c r="AJ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  <c r="BQ1311" s="86"/>
      <c r="BR1311" s="86"/>
      <c r="BS1311" s="86"/>
      <c r="BT1311" s="86"/>
      <c r="BU1311" s="86"/>
      <c r="BV1311" s="86"/>
    </row>
    <row r="1312" spans="1:74" s="87" customFormat="1" ht="22.5" customHeight="1" x14ac:dyDescent="0.15">
      <c r="A1312" s="245" t="s">
        <v>936</v>
      </c>
      <c r="B1312" s="246" t="s">
        <v>997</v>
      </c>
      <c r="C1312" s="74"/>
      <c r="D1312" s="74"/>
      <c r="E1312" s="74"/>
      <c r="F1312" s="74"/>
      <c r="G1312" s="74"/>
      <c r="H1312" s="74"/>
      <c r="I1312" s="74">
        <v>4472034302.5500002</v>
      </c>
      <c r="J1312" s="74"/>
      <c r="K1312" s="74"/>
      <c r="L1312" s="74"/>
      <c r="M1312" s="74"/>
      <c r="N1312" s="74"/>
      <c r="O1312" s="133">
        <f t="shared" si="483"/>
        <v>4472034302.5500002</v>
      </c>
      <c r="P1312" s="86"/>
      <c r="Q1312" s="86"/>
      <c r="R1312" s="86"/>
      <c r="S1312" s="86"/>
      <c r="T1312" s="86"/>
      <c r="U1312" s="86"/>
      <c r="V1312" s="86"/>
      <c r="W1312" s="86"/>
      <c r="X1312" s="86"/>
      <c r="Y1312" s="86"/>
      <c r="Z1312" s="86"/>
      <c r="AA1312" s="86"/>
      <c r="AB1312" s="86"/>
      <c r="AC1312" s="86"/>
      <c r="AD1312" s="86"/>
      <c r="AE1312" s="86"/>
      <c r="AF1312" s="86"/>
      <c r="AG1312" s="86"/>
      <c r="AH1312" s="86"/>
      <c r="AI1312" s="86"/>
      <c r="AJ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  <c r="BQ1312" s="86"/>
      <c r="BR1312" s="86"/>
      <c r="BS1312" s="86"/>
      <c r="BT1312" s="86"/>
      <c r="BU1312" s="86"/>
      <c r="BV1312" s="86"/>
    </row>
    <row r="1313" spans="1:74" s="87" customFormat="1" ht="22.5" customHeight="1" x14ac:dyDescent="0.15">
      <c r="A1313" s="245" t="s">
        <v>936</v>
      </c>
      <c r="B1313" s="246" t="s">
        <v>997</v>
      </c>
      <c r="C1313" s="74"/>
      <c r="D1313" s="74"/>
      <c r="E1313" s="74"/>
      <c r="F1313" s="74"/>
      <c r="G1313" s="74"/>
      <c r="H1313" s="74"/>
      <c r="I1313" s="74">
        <v>19047953</v>
      </c>
      <c r="J1313" s="74"/>
      <c r="K1313" s="74"/>
      <c r="L1313" s="74"/>
      <c r="M1313" s="74"/>
      <c r="N1313" s="74"/>
      <c r="O1313" s="133">
        <f t="shared" si="483"/>
        <v>19047953</v>
      </c>
      <c r="P1313" s="86"/>
      <c r="Q1313" s="86"/>
      <c r="R1313" s="86"/>
      <c r="S1313" s="86"/>
      <c r="T1313" s="86"/>
      <c r="U1313" s="86"/>
      <c r="V1313" s="86"/>
      <c r="W1313" s="86"/>
      <c r="X1313" s="86"/>
      <c r="Y1313" s="86"/>
      <c r="Z1313" s="86"/>
      <c r="AA1313" s="86"/>
      <c r="AB1313" s="86"/>
      <c r="AC1313" s="86"/>
      <c r="AD1313" s="86"/>
      <c r="AE1313" s="86"/>
      <c r="AF1313" s="86"/>
      <c r="AG1313" s="86"/>
      <c r="AH1313" s="86"/>
      <c r="AI1313" s="86"/>
      <c r="AJ1313" s="86"/>
      <c r="AK1313" s="86"/>
      <c r="AL1313" s="86"/>
      <c r="AM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  <c r="BQ1313" s="86"/>
      <c r="BR1313" s="86"/>
      <c r="BS1313" s="86"/>
      <c r="BT1313" s="86"/>
      <c r="BU1313" s="86"/>
      <c r="BV1313" s="86"/>
    </row>
    <row r="1314" spans="1:74" s="87" customFormat="1" ht="22.5" customHeight="1" x14ac:dyDescent="0.15">
      <c r="A1314" s="245" t="s">
        <v>936</v>
      </c>
      <c r="B1314" s="246" t="s">
        <v>997</v>
      </c>
      <c r="C1314" s="74"/>
      <c r="D1314" s="74"/>
      <c r="E1314" s="74"/>
      <c r="F1314" s="74"/>
      <c r="G1314" s="74"/>
      <c r="H1314" s="74"/>
      <c r="I1314" s="74">
        <v>141000000</v>
      </c>
      <c r="J1314" s="74"/>
      <c r="K1314" s="74"/>
      <c r="L1314" s="74"/>
      <c r="M1314" s="74"/>
      <c r="N1314" s="74"/>
      <c r="O1314" s="133">
        <f t="shared" si="483"/>
        <v>141000000</v>
      </c>
      <c r="P1314" s="86"/>
      <c r="Q1314" s="86"/>
      <c r="R1314" s="86"/>
      <c r="S1314" s="86"/>
      <c r="T1314" s="86"/>
      <c r="U1314" s="86"/>
      <c r="V1314" s="86"/>
      <c r="W1314" s="86"/>
      <c r="X1314" s="86"/>
      <c r="Y1314" s="86"/>
      <c r="Z1314" s="86"/>
      <c r="AA1314" s="86"/>
      <c r="AB1314" s="86"/>
      <c r="AC1314" s="86"/>
      <c r="AD1314" s="86"/>
      <c r="AE1314" s="86"/>
      <c r="AF1314" s="86"/>
      <c r="AG1314" s="86"/>
      <c r="AH1314" s="86"/>
      <c r="AI1314" s="86"/>
      <c r="AJ1314" s="86"/>
      <c r="AK1314" s="86"/>
      <c r="AL1314" s="86"/>
      <c r="AM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  <c r="BQ1314" s="86"/>
      <c r="BR1314" s="86"/>
      <c r="BS1314" s="86"/>
      <c r="BT1314" s="86"/>
      <c r="BU1314" s="86"/>
      <c r="BV1314" s="86"/>
    </row>
    <row r="1315" spans="1:74" s="87" customFormat="1" ht="22.5" customHeight="1" x14ac:dyDescent="0.15">
      <c r="A1315" s="245" t="s">
        <v>936</v>
      </c>
      <c r="B1315" s="246" t="s">
        <v>997</v>
      </c>
      <c r="C1315" s="74"/>
      <c r="D1315" s="74"/>
      <c r="E1315" s="74"/>
      <c r="F1315" s="74"/>
      <c r="G1315" s="74"/>
      <c r="H1315" s="74"/>
      <c r="I1315" s="74">
        <v>465221505.68000001</v>
      </c>
      <c r="J1315" s="74"/>
      <c r="K1315" s="74"/>
      <c r="L1315" s="74"/>
      <c r="M1315" s="74"/>
      <c r="N1315" s="74"/>
      <c r="O1315" s="133">
        <f t="shared" si="483"/>
        <v>465221505.68000001</v>
      </c>
      <c r="P1315" s="86"/>
      <c r="Q1315" s="86"/>
      <c r="R1315" s="86"/>
      <c r="S1315" s="86"/>
      <c r="T1315" s="86"/>
      <c r="U1315" s="86"/>
      <c r="V1315" s="86"/>
      <c r="W1315" s="86"/>
      <c r="X1315" s="86"/>
      <c r="Y1315" s="86"/>
      <c r="Z1315" s="86"/>
      <c r="AA1315" s="86"/>
      <c r="AB1315" s="86"/>
      <c r="AC1315" s="86"/>
      <c r="AD1315" s="86"/>
      <c r="AE1315" s="86"/>
      <c r="AF1315" s="86"/>
      <c r="AG1315" s="86"/>
      <c r="AH1315" s="86"/>
      <c r="AI1315" s="86"/>
      <c r="AJ1315" s="86"/>
      <c r="AK1315" s="86"/>
      <c r="AL1315" s="86"/>
      <c r="AM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6"/>
      <c r="BQ1315" s="86"/>
      <c r="BR1315" s="86"/>
      <c r="BS1315" s="86"/>
      <c r="BT1315" s="86"/>
      <c r="BU1315" s="86"/>
      <c r="BV1315" s="86"/>
    </row>
    <row r="1316" spans="1:74" s="89" customFormat="1" ht="22.5" customHeight="1" x14ac:dyDescent="0.15">
      <c r="A1316" s="243" t="s">
        <v>956</v>
      </c>
      <c r="B1316" s="244" t="s">
        <v>997</v>
      </c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133">
        <f t="shared" si="483"/>
        <v>0</v>
      </c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D1316" s="88"/>
      <c r="AE1316" s="88"/>
      <c r="AF1316" s="88"/>
      <c r="AG1316" s="88"/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  <c r="BC1316" s="88"/>
      <c r="BD1316" s="88"/>
      <c r="BE1316" s="88"/>
      <c r="BF1316" s="88"/>
      <c r="BG1316" s="88"/>
      <c r="BH1316" s="88"/>
      <c r="BI1316" s="88"/>
      <c r="BJ1316" s="88"/>
      <c r="BK1316" s="88"/>
      <c r="BL1316" s="88"/>
      <c r="BM1316" s="88"/>
      <c r="BN1316" s="88"/>
      <c r="BO1316" s="88"/>
      <c r="BP1316" s="88"/>
      <c r="BQ1316" s="88"/>
      <c r="BR1316" s="88"/>
      <c r="BS1316" s="88"/>
      <c r="BT1316" s="88"/>
      <c r="BU1316" s="88"/>
      <c r="BV1316" s="88"/>
    </row>
    <row r="1317" spans="1:74" s="87" customFormat="1" ht="22.5" customHeight="1" x14ac:dyDescent="0.15">
      <c r="A1317" s="245" t="s">
        <v>956</v>
      </c>
      <c r="B1317" s="246" t="s">
        <v>1796</v>
      </c>
      <c r="C1317" s="74"/>
      <c r="D1317" s="74">
        <v>101267901</v>
      </c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133">
        <f t="shared" si="483"/>
        <v>101267901</v>
      </c>
      <c r="P1317" s="86"/>
      <c r="Q1317" s="86"/>
      <c r="R1317" s="86"/>
      <c r="S1317" s="86"/>
      <c r="T1317" s="86"/>
      <c r="U1317" s="86"/>
      <c r="V1317" s="86"/>
      <c r="W1317" s="86"/>
      <c r="X1317" s="86"/>
      <c r="Y1317" s="86"/>
      <c r="Z1317" s="86"/>
      <c r="AA1317" s="86"/>
      <c r="AB1317" s="86"/>
      <c r="AC1317" s="86"/>
      <c r="AD1317" s="86"/>
      <c r="AE1317" s="86"/>
      <c r="AF1317" s="86"/>
      <c r="AG1317" s="86"/>
      <c r="AH1317" s="86"/>
      <c r="AI1317" s="86"/>
      <c r="AJ1317" s="86"/>
      <c r="AK1317" s="86"/>
      <c r="AL1317" s="86"/>
      <c r="AM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86"/>
      <c r="BG1317" s="86"/>
      <c r="BH1317" s="86"/>
      <c r="BI1317" s="86"/>
      <c r="BJ1317" s="86"/>
      <c r="BK1317" s="86"/>
      <c r="BL1317" s="86"/>
      <c r="BM1317" s="86"/>
      <c r="BN1317" s="86"/>
      <c r="BO1317" s="86"/>
      <c r="BP1317" s="86"/>
      <c r="BQ1317" s="86"/>
      <c r="BR1317" s="86"/>
      <c r="BS1317" s="86"/>
      <c r="BT1317" s="86"/>
      <c r="BU1317" s="86"/>
      <c r="BV1317" s="86"/>
    </row>
    <row r="1318" spans="1:74" s="87" customFormat="1" ht="22.5" customHeight="1" x14ac:dyDescent="0.15">
      <c r="A1318" s="245" t="s">
        <v>956</v>
      </c>
      <c r="B1318" s="246" t="s">
        <v>1796</v>
      </c>
      <c r="C1318" s="74"/>
      <c r="D1318" s="74">
        <v>83200</v>
      </c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133">
        <f t="shared" si="483"/>
        <v>83200</v>
      </c>
      <c r="P1318" s="86"/>
      <c r="Q1318" s="86"/>
      <c r="R1318" s="86"/>
      <c r="S1318" s="86"/>
      <c r="T1318" s="86"/>
      <c r="U1318" s="86"/>
      <c r="V1318" s="86"/>
      <c r="W1318" s="86"/>
      <c r="X1318" s="86"/>
      <c r="Y1318" s="86"/>
      <c r="Z1318" s="86"/>
      <c r="AA1318" s="86"/>
      <c r="AB1318" s="86"/>
      <c r="AC1318" s="86"/>
      <c r="AD1318" s="86"/>
      <c r="AE1318" s="86"/>
      <c r="AF1318" s="86"/>
      <c r="AG1318" s="86"/>
      <c r="AH1318" s="86"/>
      <c r="AI1318" s="86"/>
      <c r="AJ1318" s="86"/>
      <c r="AK1318" s="86"/>
      <c r="AL1318" s="86"/>
      <c r="AM1318" s="86"/>
      <c r="AN1318" s="86"/>
      <c r="AO1318" s="86"/>
      <c r="AP1318" s="86"/>
      <c r="AQ1318" s="86"/>
      <c r="AR1318" s="86"/>
      <c r="AS1318" s="86"/>
      <c r="AT1318" s="86"/>
      <c r="AU1318" s="86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86"/>
      <c r="BG1318" s="86"/>
      <c r="BH1318" s="86"/>
      <c r="BI1318" s="86"/>
      <c r="BJ1318" s="86"/>
      <c r="BK1318" s="86"/>
      <c r="BL1318" s="86"/>
      <c r="BM1318" s="86"/>
      <c r="BN1318" s="86"/>
      <c r="BO1318" s="86"/>
      <c r="BP1318" s="86"/>
      <c r="BQ1318" s="86"/>
      <c r="BR1318" s="86"/>
      <c r="BS1318" s="86"/>
      <c r="BT1318" s="86"/>
      <c r="BU1318" s="86"/>
      <c r="BV1318" s="86"/>
    </row>
    <row r="1319" spans="1:74" s="87" customFormat="1" ht="22.5" customHeight="1" x14ac:dyDescent="0.15">
      <c r="A1319" s="245" t="s">
        <v>956</v>
      </c>
      <c r="B1319" s="246" t="s">
        <v>1796</v>
      </c>
      <c r="C1319" s="74"/>
      <c r="D1319" s="74">
        <v>20000000</v>
      </c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133">
        <f t="shared" si="483"/>
        <v>20000000</v>
      </c>
      <c r="P1319" s="86"/>
      <c r="Q1319" s="86"/>
      <c r="R1319" s="86"/>
      <c r="S1319" s="86"/>
      <c r="T1319" s="86"/>
      <c r="U1319" s="86"/>
      <c r="V1319" s="86"/>
      <c r="W1319" s="86"/>
      <c r="X1319" s="86"/>
      <c r="Y1319" s="86"/>
      <c r="Z1319" s="86"/>
      <c r="AA1319" s="86"/>
      <c r="AB1319" s="86"/>
      <c r="AC1319" s="86"/>
      <c r="AD1319" s="86"/>
      <c r="AE1319" s="86"/>
      <c r="AF1319" s="86"/>
      <c r="AG1319" s="86"/>
      <c r="AH1319" s="86"/>
      <c r="AI1319" s="86"/>
      <c r="AJ1319" s="86"/>
      <c r="AK1319" s="86"/>
      <c r="AL1319" s="86"/>
      <c r="AM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86"/>
      <c r="BG1319" s="86"/>
      <c r="BH1319" s="86"/>
      <c r="BI1319" s="86"/>
      <c r="BJ1319" s="86"/>
      <c r="BK1319" s="86"/>
      <c r="BL1319" s="86"/>
      <c r="BM1319" s="86"/>
      <c r="BN1319" s="86"/>
      <c r="BO1319" s="86"/>
      <c r="BP1319" s="86"/>
      <c r="BQ1319" s="86"/>
      <c r="BR1319" s="86"/>
      <c r="BS1319" s="86"/>
      <c r="BT1319" s="86"/>
      <c r="BU1319" s="86"/>
      <c r="BV1319" s="86"/>
    </row>
    <row r="1320" spans="1:74" s="87" customFormat="1" ht="22.5" customHeight="1" x14ac:dyDescent="0.15">
      <c r="A1320" s="245" t="s">
        <v>956</v>
      </c>
      <c r="B1320" s="246" t="s">
        <v>1796</v>
      </c>
      <c r="C1320" s="74"/>
      <c r="D1320" s="74">
        <v>2229951403.0900002</v>
      </c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133">
        <f t="shared" si="483"/>
        <v>2229951403.0900002</v>
      </c>
      <c r="P1320" s="86"/>
      <c r="Q1320" s="86"/>
      <c r="R1320" s="86"/>
      <c r="S1320" s="86"/>
      <c r="T1320" s="86"/>
      <c r="U1320" s="86"/>
      <c r="V1320" s="86"/>
      <c r="W1320" s="86"/>
      <c r="X1320" s="86"/>
      <c r="Y1320" s="86"/>
      <c r="Z1320" s="86"/>
      <c r="AA1320" s="86"/>
      <c r="AB1320" s="86"/>
      <c r="AC1320" s="86"/>
      <c r="AD1320" s="86"/>
      <c r="AE1320" s="86"/>
      <c r="AF1320" s="86"/>
      <c r="AG1320" s="86"/>
      <c r="AH1320" s="86"/>
      <c r="AI1320" s="86"/>
      <c r="AJ1320" s="86"/>
      <c r="AK1320" s="86"/>
      <c r="AL1320" s="86"/>
      <c r="AM1320" s="86"/>
      <c r="AN1320" s="86"/>
      <c r="AO1320" s="86"/>
      <c r="AP1320" s="86"/>
      <c r="AQ1320" s="86"/>
      <c r="AR1320" s="86"/>
      <c r="AS1320" s="86"/>
      <c r="AT1320" s="86"/>
      <c r="AU1320" s="86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86"/>
      <c r="BG1320" s="86"/>
      <c r="BH1320" s="86"/>
      <c r="BI1320" s="86"/>
      <c r="BJ1320" s="86"/>
      <c r="BK1320" s="86"/>
      <c r="BL1320" s="86"/>
      <c r="BM1320" s="86"/>
      <c r="BN1320" s="86"/>
      <c r="BO1320" s="86"/>
      <c r="BP1320" s="86"/>
      <c r="BQ1320" s="86"/>
      <c r="BR1320" s="86"/>
      <c r="BS1320" s="86"/>
      <c r="BT1320" s="86"/>
      <c r="BU1320" s="86"/>
      <c r="BV1320" s="86"/>
    </row>
    <row r="1321" spans="1:74" s="87" customFormat="1" ht="22.5" customHeight="1" x14ac:dyDescent="0.15">
      <c r="A1321" s="245" t="s">
        <v>956</v>
      </c>
      <c r="B1321" s="246" t="s">
        <v>1796</v>
      </c>
      <c r="C1321" s="74"/>
      <c r="D1321" s="74">
        <v>2613926020</v>
      </c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133">
        <f t="shared" si="483"/>
        <v>2613926020</v>
      </c>
      <c r="P1321" s="86"/>
      <c r="Q1321" s="86"/>
      <c r="R1321" s="86"/>
      <c r="S1321" s="86"/>
      <c r="T1321" s="86"/>
      <c r="U1321" s="86"/>
      <c r="V1321" s="86"/>
      <c r="W1321" s="86"/>
      <c r="X1321" s="86"/>
      <c r="Y1321" s="86"/>
      <c r="Z1321" s="86"/>
      <c r="AA1321" s="86"/>
      <c r="AB1321" s="86"/>
      <c r="AC1321" s="86"/>
      <c r="AD1321" s="86"/>
      <c r="AE1321" s="86"/>
      <c r="AF1321" s="86"/>
      <c r="AG1321" s="86"/>
      <c r="AH1321" s="86"/>
      <c r="AI1321" s="86"/>
      <c r="AJ1321" s="86"/>
      <c r="AK1321" s="86"/>
      <c r="AL1321" s="86"/>
      <c r="AM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86"/>
      <c r="BG1321" s="86"/>
      <c r="BH1321" s="86"/>
      <c r="BI1321" s="86"/>
      <c r="BJ1321" s="86"/>
      <c r="BK1321" s="86"/>
      <c r="BL1321" s="86"/>
      <c r="BM1321" s="86"/>
      <c r="BN1321" s="86"/>
      <c r="BO1321" s="86"/>
      <c r="BP1321" s="86"/>
      <c r="BQ1321" s="86"/>
      <c r="BR1321" s="86"/>
      <c r="BS1321" s="86"/>
      <c r="BT1321" s="86"/>
      <c r="BU1321" s="86"/>
      <c r="BV1321" s="86"/>
    </row>
    <row r="1322" spans="1:74" s="87" customFormat="1" ht="22.5" customHeight="1" x14ac:dyDescent="0.15">
      <c r="A1322" s="245" t="s">
        <v>956</v>
      </c>
      <c r="B1322" s="246" t="s">
        <v>1796</v>
      </c>
      <c r="C1322" s="74"/>
      <c r="D1322" s="74">
        <v>2100000</v>
      </c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133">
        <f t="shared" si="483"/>
        <v>2100000</v>
      </c>
      <c r="P1322" s="86"/>
      <c r="Q1322" s="86"/>
      <c r="R1322" s="86"/>
      <c r="S1322" s="86"/>
      <c r="T1322" s="86"/>
      <c r="U1322" s="86"/>
      <c r="V1322" s="86"/>
      <c r="W1322" s="86"/>
      <c r="X1322" s="86"/>
      <c r="Y1322" s="86"/>
      <c r="Z1322" s="86"/>
      <c r="AA1322" s="86"/>
      <c r="AB1322" s="86"/>
      <c r="AC1322" s="86"/>
      <c r="AD1322" s="86"/>
      <c r="AE1322" s="86"/>
      <c r="AF1322" s="86"/>
      <c r="AG1322" s="86"/>
      <c r="AH1322" s="86"/>
      <c r="AI1322" s="86"/>
      <c r="AJ1322" s="86"/>
      <c r="AK1322" s="86"/>
      <c r="AL1322" s="86"/>
      <c r="AM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86"/>
      <c r="BG1322" s="86"/>
      <c r="BH1322" s="86"/>
      <c r="BI1322" s="86"/>
      <c r="BJ1322" s="86"/>
      <c r="BK1322" s="86"/>
      <c r="BL1322" s="86"/>
      <c r="BM1322" s="86"/>
      <c r="BN1322" s="86"/>
      <c r="BO1322" s="86"/>
      <c r="BP1322" s="86"/>
      <c r="BQ1322" s="86"/>
      <c r="BR1322" s="86"/>
      <c r="BS1322" s="86"/>
      <c r="BT1322" s="86"/>
      <c r="BU1322" s="86"/>
      <c r="BV1322" s="86"/>
    </row>
    <row r="1323" spans="1:74" s="87" customFormat="1" ht="22.5" customHeight="1" x14ac:dyDescent="0.15">
      <c r="A1323" s="245" t="s">
        <v>956</v>
      </c>
      <c r="B1323" s="246" t="s">
        <v>1796</v>
      </c>
      <c r="C1323" s="74"/>
      <c r="D1323" s="74">
        <v>1800000</v>
      </c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133">
        <f t="shared" si="483"/>
        <v>1800000</v>
      </c>
      <c r="P1323" s="86"/>
      <c r="Q1323" s="86"/>
      <c r="R1323" s="86"/>
      <c r="S1323" s="86"/>
      <c r="T1323" s="86"/>
      <c r="U1323" s="86"/>
      <c r="V1323" s="86"/>
      <c r="W1323" s="86"/>
      <c r="X1323" s="86"/>
      <c r="Y1323" s="86"/>
      <c r="Z1323" s="86"/>
      <c r="AA1323" s="86"/>
      <c r="AB1323" s="86"/>
      <c r="AC1323" s="86"/>
      <c r="AD1323" s="86"/>
      <c r="AE1323" s="86"/>
      <c r="AF1323" s="86"/>
      <c r="AG1323" s="86"/>
      <c r="AH1323" s="86"/>
      <c r="AI1323" s="86"/>
      <c r="AJ1323" s="86"/>
      <c r="AK1323" s="86"/>
      <c r="AL1323" s="86"/>
      <c r="AM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86"/>
      <c r="BG1323" s="86"/>
      <c r="BH1323" s="86"/>
      <c r="BI1323" s="86"/>
      <c r="BJ1323" s="86"/>
      <c r="BK1323" s="86"/>
      <c r="BL1323" s="86"/>
      <c r="BM1323" s="86"/>
      <c r="BN1323" s="86"/>
      <c r="BO1323" s="86"/>
      <c r="BP1323" s="86"/>
      <c r="BQ1323" s="86"/>
      <c r="BR1323" s="86"/>
      <c r="BS1323" s="86"/>
      <c r="BT1323" s="86"/>
      <c r="BU1323" s="86"/>
      <c r="BV1323" s="86"/>
    </row>
    <row r="1324" spans="1:74" s="87" customFormat="1" ht="22.5" customHeight="1" x14ac:dyDescent="0.15">
      <c r="A1324" s="245" t="s">
        <v>956</v>
      </c>
      <c r="B1324" s="246" t="s">
        <v>1796</v>
      </c>
      <c r="C1324" s="74"/>
      <c r="D1324" s="74"/>
      <c r="E1324" s="74"/>
      <c r="F1324" s="74"/>
      <c r="G1324" s="74"/>
      <c r="H1324" s="74"/>
      <c r="I1324" s="74">
        <v>166388506</v>
      </c>
      <c r="J1324" s="74"/>
      <c r="K1324" s="74"/>
      <c r="L1324" s="74"/>
      <c r="M1324" s="74"/>
      <c r="N1324" s="74"/>
      <c r="O1324" s="133">
        <f t="shared" ref="O1324:O1329" si="500">SUM(C1324:N1324)</f>
        <v>166388506</v>
      </c>
      <c r="P1324" s="86"/>
      <c r="Q1324" s="86"/>
      <c r="R1324" s="86"/>
      <c r="S1324" s="86"/>
      <c r="T1324" s="86"/>
      <c r="U1324" s="86"/>
      <c r="V1324" s="86"/>
      <c r="W1324" s="86"/>
      <c r="X1324" s="86"/>
      <c r="Y1324" s="86"/>
      <c r="Z1324" s="86"/>
      <c r="AA1324" s="86"/>
      <c r="AB1324" s="86"/>
      <c r="AC1324" s="86"/>
      <c r="AD1324" s="86"/>
      <c r="AE1324" s="86"/>
      <c r="AF1324" s="86"/>
      <c r="AG1324" s="86"/>
      <c r="AH1324" s="86"/>
      <c r="AI1324" s="86"/>
      <c r="AJ1324" s="86"/>
      <c r="AK1324" s="86"/>
      <c r="AL1324" s="86"/>
      <c r="AM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86"/>
      <c r="BG1324" s="86"/>
      <c r="BH1324" s="86"/>
      <c r="BI1324" s="86"/>
      <c r="BJ1324" s="86"/>
      <c r="BK1324" s="86"/>
      <c r="BL1324" s="86"/>
      <c r="BM1324" s="86"/>
      <c r="BN1324" s="86"/>
      <c r="BO1324" s="86"/>
      <c r="BP1324" s="86"/>
      <c r="BQ1324" s="86"/>
      <c r="BR1324" s="86"/>
      <c r="BS1324" s="86"/>
      <c r="BT1324" s="86"/>
      <c r="BU1324" s="86"/>
      <c r="BV1324" s="86"/>
    </row>
    <row r="1325" spans="1:74" s="87" customFormat="1" ht="22.5" customHeight="1" x14ac:dyDescent="0.15">
      <c r="A1325" s="245" t="s">
        <v>956</v>
      </c>
      <c r="B1325" s="246" t="s">
        <v>1796</v>
      </c>
      <c r="C1325" s="74"/>
      <c r="D1325" s="74"/>
      <c r="E1325" s="74"/>
      <c r="F1325" s="74"/>
      <c r="G1325" s="74"/>
      <c r="H1325" s="74"/>
      <c r="I1325" s="74">
        <v>179820342</v>
      </c>
      <c r="J1325" s="74"/>
      <c r="K1325" s="74"/>
      <c r="L1325" s="74"/>
      <c r="M1325" s="74"/>
      <c r="N1325" s="74"/>
      <c r="O1325" s="133">
        <f t="shared" si="500"/>
        <v>179820342</v>
      </c>
      <c r="P1325" s="86"/>
      <c r="Q1325" s="86"/>
      <c r="R1325" s="86"/>
      <c r="S1325" s="86"/>
      <c r="T1325" s="86"/>
      <c r="U1325" s="86"/>
      <c r="V1325" s="86"/>
      <c r="W1325" s="86"/>
      <c r="X1325" s="86"/>
      <c r="Y1325" s="86"/>
      <c r="Z1325" s="86"/>
      <c r="AA1325" s="86"/>
      <c r="AB1325" s="86"/>
      <c r="AC1325" s="86"/>
      <c r="AD1325" s="86"/>
      <c r="AE1325" s="86"/>
      <c r="AF1325" s="86"/>
      <c r="AG1325" s="86"/>
      <c r="AH1325" s="86"/>
      <c r="AI1325" s="86"/>
      <c r="AJ1325" s="86"/>
      <c r="AK1325" s="86"/>
      <c r="AL1325" s="86"/>
      <c r="AM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86"/>
      <c r="BG1325" s="86"/>
      <c r="BH1325" s="86"/>
      <c r="BI1325" s="86"/>
      <c r="BJ1325" s="86"/>
      <c r="BK1325" s="86"/>
      <c r="BL1325" s="86"/>
      <c r="BM1325" s="86"/>
      <c r="BN1325" s="86"/>
      <c r="BO1325" s="86"/>
      <c r="BP1325" s="86"/>
      <c r="BQ1325" s="86"/>
      <c r="BR1325" s="86"/>
      <c r="BS1325" s="86"/>
      <c r="BT1325" s="86"/>
      <c r="BU1325" s="86"/>
      <c r="BV1325" s="86"/>
    </row>
    <row r="1326" spans="1:74" s="87" customFormat="1" ht="22.5" customHeight="1" x14ac:dyDescent="0.15">
      <c r="A1326" s="245" t="s">
        <v>956</v>
      </c>
      <c r="B1326" s="246" t="s">
        <v>1796</v>
      </c>
      <c r="C1326" s="74"/>
      <c r="D1326" s="74">
        <v>166388506</v>
      </c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133">
        <f t="shared" si="500"/>
        <v>166388506</v>
      </c>
      <c r="P1326" s="86"/>
      <c r="Q1326" s="86"/>
      <c r="R1326" s="86"/>
      <c r="S1326" s="86"/>
      <c r="T1326" s="86"/>
      <c r="U1326" s="86"/>
      <c r="V1326" s="86"/>
      <c r="W1326" s="86"/>
      <c r="X1326" s="86"/>
      <c r="Y1326" s="86"/>
      <c r="Z1326" s="86"/>
      <c r="AA1326" s="86"/>
      <c r="AB1326" s="86"/>
      <c r="AC1326" s="86"/>
      <c r="AD1326" s="86"/>
      <c r="AE1326" s="86"/>
      <c r="AF1326" s="86"/>
      <c r="AG1326" s="86"/>
      <c r="AH1326" s="86"/>
      <c r="AI1326" s="86"/>
      <c r="AJ1326" s="86"/>
      <c r="AK1326" s="86"/>
      <c r="AL1326" s="86"/>
      <c r="AM1326" s="86"/>
      <c r="AN1326" s="86"/>
      <c r="AO1326" s="86"/>
      <c r="AP1326" s="86"/>
      <c r="AQ1326" s="86"/>
      <c r="AR1326" s="86"/>
      <c r="AS1326" s="86"/>
      <c r="AT1326" s="86"/>
      <c r="AU1326" s="86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86"/>
      <c r="BG1326" s="86"/>
      <c r="BH1326" s="86"/>
      <c r="BI1326" s="86"/>
      <c r="BJ1326" s="86"/>
      <c r="BK1326" s="86"/>
      <c r="BL1326" s="86"/>
      <c r="BM1326" s="86"/>
      <c r="BN1326" s="86"/>
      <c r="BO1326" s="86"/>
      <c r="BP1326" s="86"/>
      <c r="BQ1326" s="86"/>
      <c r="BR1326" s="86"/>
      <c r="BS1326" s="86"/>
      <c r="BT1326" s="86"/>
      <c r="BU1326" s="86"/>
      <c r="BV1326" s="86"/>
    </row>
    <row r="1327" spans="1:74" s="87" customFormat="1" ht="22.5" customHeight="1" x14ac:dyDescent="0.15">
      <c r="A1327" s="245" t="s">
        <v>956</v>
      </c>
      <c r="B1327" s="246" t="s">
        <v>1796</v>
      </c>
      <c r="C1327" s="74"/>
      <c r="D1327" s="74"/>
      <c r="E1327" s="74"/>
      <c r="F1327" s="74"/>
      <c r="G1327" s="74"/>
      <c r="H1327" s="74"/>
      <c r="I1327" s="74">
        <v>733140513</v>
      </c>
      <c r="J1327" s="74"/>
      <c r="K1327" s="74"/>
      <c r="L1327" s="74"/>
      <c r="M1327" s="74"/>
      <c r="N1327" s="74"/>
      <c r="O1327" s="133">
        <f t="shared" si="500"/>
        <v>733140513</v>
      </c>
      <c r="P1327" s="86"/>
      <c r="Q1327" s="86"/>
      <c r="R1327" s="86"/>
      <c r="S1327" s="86"/>
      <c r="T1327" s="86"/>
      <c r="U1327" s="86"/>
      <c r="V1327" s="86"/>
      <c r="W1327" s="86"/>
      <c r="X1327" s="86"/>
      <c r="Y1327" s="86"/>
      <c r="Z1327" s="86"/>
      <c r="AA1327" s="86"/>
      <c r="AB1327" s="86"/>
      <c r="AC1327" s="86"/>
      <c r="AD1327" s="86"/>
      <c r="AE1327" s="86"/>
      <c r="AF1327" s="86"/>
      <c r="AG1327" s="86"/>
      <c r="AH1327" s="86"/>
      <c r="AI1327" s="86"/>
      <c r="AJ1327" s="86"/>
      <c r="AK1327" s="86"/>
      <c r="AL1327" s="86"/>
      <c r="AM1327" s="86"/>
      <c r="AN1327" s="86"/>
      <c r="AO1327" s="86"/>
      <c r="AP1327" s="86"/>
      <c r="AQ1327" s="86"/>
      <c r="AR1327" s="86"/>
      <c r="AS1327" s="86"/>
      <c r="AT1327" s="86"/>
      <c r="AU1327" s="86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86"/>
      <c r="BG1327" s="86"/>
      <c r="BH1327" s="86"/>
      <c r="BI1327" s="86"/>
      <c r="BJ1327" s="86"/>
      <c r="BK1327" s="86"/>
      <c r="BL1327" s="86"/>
      <c r="BM1327" s="86"/>
      <c r="BN1327" s="86"/>
      <c r="BO1327" s="86"/>
      <c r="BP1327" s="86"/>
      <c r="BQ1327" s="86"/>
      <c r="BR1327" s="86"/>
      <c r="BS1327" s="86"/>
      <c r="BT1327" s="86"/>
      <c r="BU1327" s="86"/>
      <c r="BV1327" s="86"/>
    </row>
    <row r="1328" spans="1:74" s="87" customFormat="1" ht="22.5" customHeight="1" x14ac:dyDescent="0.15">
      <c r="A1328" s="245" t="s">
        <v>958</v>
      </c>
      <c r="B1328" s="246" t="s">
        <v>1773</v>
      </c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133">
        <f t="shared" si="500"/>
        <v>0</v>
      </c>
      <c r="P1328" s="86"/>
      <c r="Q1328" s="86"/>
      <c r="R1328" s="86"/>
      <c r="S1328" s="86"/>
      <c r="T1328" s="86"/>
      <c r="U1328" s="86"/>
      <c r="V1328" s="86"/>
      <c r="W1328" s="86"/>
      <c r="X1328" s="86"/>
      <c r="Y1328" s="86"/>
      <c r="Z1328" s="86"/>
      <c r="AA1328" s="86"/>
      <c r="AB1328" s="86"/>
      <c r="AC1328" s="86"/>
      <c r="AD1328" s="86"/>
      <c r="AE1328" s="86"/>
      <c r="AF1328" s="86"/>
      <c r="AG1328" s="86"/>
      <c r="AH1328" s="86"/>
      <c r="AI1328" s="86"/>
      <c r="AJ1328" s="86"/>
      <c r="AK1328" s="86"/>
      <c r="AL1328" s="86"/>
      <c r="AM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  <c r="BQ1328" s="86"/>
      <c r="BR1328" s="86"/>
      <c r="BS1328" s="86"/>
      <c r="BT1328" s="86"/>
      <c r="BU1328" s="86"/>
      <c r="BV1328" s="86"/>
    </row>
    <row r="1329" spans="1:74" s="87" customFormat="1" ht="22.5" customHeight="1" x14ac:dyDescent="0.15">
      <c r="A1329" s="245" t="s">
        <v>958</v>
      </c>
      <c r="B1329" s="246" t="s">
        <v>1773</v>
      </c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133">
        <f t="shared" si="500"/>
        <v>0</v>
      </c>
      <c r="P1329" s="86"/>
      <c r="Q1329" s="86"/>
      <c r="R1329" s="86"/>
      <c r="S1329" s="86"/>
      <c r="T1329" s="86"/>
      <c r="U1329" s="86"/>
      <c r="V1329" s="86"/>
      <c r="W1329" s="86"/>
      <c r="X1329" s="86"/>
      <c r="Y1329" s="86"/>
      <c r="Z1329" s="86"/>
      <c r="AA1329" s="86"/>
      <c r="AB1329" s="86"/>
      <c r="AC1329" s="86"/>
      <c r="AD1329" s="86"/>
      <c r="AE1329" s="86"/>
      <c r="AF1329" s="86"/>
      <c r="AG1329" s="86"/>
      <c r="AH1329" s="86"/>
      <c r="AI1329" s="86"/>
      <c r="AJ1329" s="86"/>
      <c r="AK1329" s="86"/>
      <c r="AL1329" s="86"/>
      <c r="AM1329" s="86"/>
      <c r="AN1329" s="86"/>
      <c r="AO1329" s="86"/>
      <c r="AP1329" s="86"/>
      <c r="AQ1329" s="86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  <c r="BQ1329" s="86"/>
      <c r="BR1329" s="86"/>
      <c r="BS1329" s="86"/>
      <c r="BT1329" s="86"/>
      <c r="BU1329" s="86"/>
      <c r="BV1329" s="86"/>
    </row>
    <row r="1330" spans="1:74" s="87" customFormat="1" ht="22.5" customHeight="1" x14ac:dyDescent="0.15">
      <c r="A1330" s="245" t="s">
        <v>958</v>
      </c>
      <c r="B1330" s="246" t="s">
        <v>1773</v>
      </c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133">
        <f t="shared" ref="O1330:O1391" si="501">SUM(C1330:N1330)</f>
        <v>0</v>
      </c>
      <c r="P1330" s="86"/>
      <c r="Q1330" s="86"/>
      <c r="R1330" s="86"/>
      <c r="S1330" s="86"/>
      <c r="T1330" s="86"/>
      <c r="U1330" s="86"/>
      <c r="V1330" s="86"/>
      <c r="W1330" s="86"/>
      <c r="X1330" s="86"/>
      <c r="Y1330" s="86"/>
      <c r="Z1330" s="86"/>
      <c r="AA1330" s="86"/>
      <c r="AB1330" s="86"/>
      <c r="AC1330" s="86"/>
      <c r="AD1330" s="86"/>
      <c r="AE1330" s="86"/>
      <c r="AF1330" s="86"/>
      <c r="AG1330" s="86"/>
      <c r="AH1330" s="86"/>
      <c r="AI1330" s="86"/>
      <c r="AJ1330" s="86"/>
      <c r="AK1330" s="86"/>
      <c r="AL1330" s="86"/>
      <c r="AM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86"/>
      <c r="BG1330" s="86"/>
      <c r="BH1330" s="86"/>
      <c r="BI1330" s="86"/>
      <c r="BJ1330" s="86"/>
      <c r="BK1330" s="86"/>
      <c r="BL1330" s="86"/>
      <c r="BM1330" s="86"/>
      <c r="BN1330" s="86"/>
      <c r="BO1330" s="86"/>
      <c r="BP1330" s="86"/>
      <c r="BQ1330" s="86"/>
      <c r="BR1330" s="86"/>
      <c r="BS1330" s="86"/>
      <c r="BT1330" s="86"/>
      <c r="BU1330" s="86"/>
      <c r="BV1330" s="86"/>
    </row>
    <row r="1331" spans="1:74" s="87" customFormat="1" ht="22.5" customHeight="1" x14ac:dyDescent="0.15">
      <c r="A1331" s="245" t="s">
        <v>958</v>
      </c>
      <c r="B1331" s="246" t="s">
        <v>1773</v>
      </c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133">
        <f t="shared" si="501"/>
        <v>0</v>
      </c>
      <c r="P1331" s="86"/>
      <c r="Q1331" s="86"/>
      <c r="R1331" s="86"/>
      <c r="S1331" s="86"/>
      <c r="T1331" s="86"/>
      <c r="U1331" s="86"/>
      <c r="V1331" s="86"/>
      <c r="W1331" s="86"/>
      <c r="X1331" s="86"/>
      <c r="Y1331" s="86"/>
      <c r="Z1331" s="86"/>
      <c r="AA1331" s="86"/>
      <c r="AB1331" s="86"/>
      <c r="AC1331" s="86"/>
      <c r="AD1331" s="86"/>
      <c r="AE1331" s="86"/>
      <c r="AF1331" s="86"/>
      <c r="AG1331" s="86"/>
      <c r="AH1331" s="86"/>
      <c r="AI1331" s="86"/>
      <c r="AJ1331" s="86"/>
      <c r="AK1331" s="86"/>
      <c r="AL1331" s="86"/>
      <c r="AM1331" s="86"/>
      <c r="AN1331" s="86"/>
      <c r="AO1331" s="86"/>
      <c r="AP1331" s="86"/>
      <c r="AQ1331" s="86"/>
      <c r="AR1331" s="86"/>
      <c r="AS1331" s="86"/>
      <c r="AT1331" s="86"/>
      <c r="AU1331" s="86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86"/>
      <c r="BG1331" s="86"/>
      <c r="BH1331" s="86"/>
      <c r="BI1331" s="86"/>
      <c r="BJ1331" s="86"/>
      <c r="BK1331" s="86"/>
      <c r="BL1331" s="86"/>
      <c r="BM1331" s="86"/>
      <c r="BN1331" s="86"/>
      <c r="BO1331" s="86"/>
      <c r="BP1331" s="86"/>
      <c r="BQ1331" s="86"/>
      <c r="BR1331" s="86"/>
      <c r="BS1331" s="86"/>
      <c r="BT1331" s="86"/>
      <c r="BU1331" s="86"/>
      <c r="BV1331" s="86"/>
    </row>
    <row r="1332" spans="1:74" s="87" customFormat="1" ht="22.5" customHeight="1" x14ac:dyDescent="0.15">
      <c r="A1332" s="245" t="s">
        <v>958</v>
      </c>
      <c r="B1332" s="246" t="s">
        <v>1797</v>
      </c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133">
        <f t="shared" si="501"/>
        <v>0</v>
      </c>
      <c r="P1332" s="86"/>
      <c r="Q1332" s="86"/>
      <c r="R1332" s="86"/>
      <c r="S1332" s="86"/>
      <c r="T1332" s="86"/>
      <c r="U1332" s="86"/>
      <c r="V1332" s="86"/>
      <c r="W1332" s="86"/>
      <c r="X1332" s="86"/>
      <c r="Y1332" s="86"/>
      <c r="Z1332" s="86"/>
      <c r="AA1332" s="86"/>
      <c r="AB1332" s="86"/>
      <c r="AC1332" s="86"/>
      <c r="AD1332" s="86"/>
      <c r="AE1332" s="86"/>
      <c r="AF1332" s="86"/>
      <c r="AG1332" s="86"/>
      <c r="AH1332" s="86"/>
      <c r="AI1332" s="86"/>
      <c r="AJ1332" s="86"/>
      <c r="AK1332" s="86"/>
      <c r="AL1332" s="86"/>
      <c r="AM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86"/>
      <c r="BG1332" s="86"/>
      <c r="BH1332" s="86"/>
      <c r="BI1332" s="86"/>
      <c r="BJ1332" s="86"/>
      <c r="BK1332" s="86"/>
      <c r="BL1332" s="86"/>
      <c r="BM1332" s="86"/>
      <c r="BN1332" s="86"/>
      <c r="BO1332" s="86"/>
      <c r="BP1332" s="86"/>
      <c r="BQ1332" s="86"/>
      <c r="BR1332" s="86"/>
      <c r="BS1332" s="86"/>
      <c r="BT1332" s="86"/>
      <c r="BU1332" s="86"/>
      <c r="BV1332" s="86"/>
    </row>
    <row r="1333" spans="1:74" s="87" customFormat="1" ht="22.5" customHeight="1" x14ac:dyDescent="0.15">
      <c r="A1333" s="245" t="s">
        <v>958</v>
      </c>
      <c r="B1333" s="246" t="s">
        <v>1797</v>
      </c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133">
        <f t="shared" si="501"/>
        <v>0</v>
      </c>
      <c r="P1333" s="86"/>
      <c r="Q1333" s="86"/>
      <c r="R1333" s="86"/>
      <c r="S1333" s="86"/>
      <c r="T1333" s="86"/>
      <c r="U1333" s="86"/>
      <c r="V1333" s="86"/>
      <c r="W1333" s="86"/>
      <c r="X1333" s="86"/>
      <c r="Y1333" s="86"/>
      <c r="Z1333" s="86"/>
      <c r="AA1333" s="86"/>
      <c r="AB1333" s="86"/>
      <c r="AC1333" s="86"/>
      <c r="AD1333" s="86"/>
      <c r="AE1333" s="86"/>
      <c r="AF1333" s="86"/>
      <c r="AG1333" s="86"/>
      <c r="AH1333" s="86"/>
      <c r="AI1333" s="86"/>
      <c r="AJ1333" s="86"/>
      <c r="AK1333" s="86"/>
      <c r="AL1333" s="86"/>
      <c r="AM1333" s="86"/>
      <c r="AN1333" s="86"/>
      <c r="AO1333" s="86"/>
      <c r="AP1333" s="86"/>
      <c r="AQ1333" s="86"/>
      <c r="AR1333" s="86"/>
      <c r="AS1333" s="86"/>
      <c r="AT1333" s="86"/>
      <c r="AU1333" s="86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86"/>
      <c r="BG1333" s="86"/>
      <c r="BH1333" s="86"/>
      <c r="BI1333" s="86"/>
      <c r="BJ1333" s="86"/>
      <c r="BK1333" s="86"/>
      <c r="BL1333" s="86"/>
      <c r="BM1333" s="86"/>
      <c r="BN1333" s="86"/>
      <c r="BO1333" s="86"/>
      <c r="BP1333" s="86"/>
      <c r="BQ1333" s="86"/>
      <c r="BR1333" s="86"/>
      <c r="BS1333" s="86"/>
      <c r="BT1333" s="86"/>
      <c r="BU1333" s="86"/>
      <c r="BV1333" s="86"/>
    </row>
    <row r="1334" spans="1:74" s="87" customFormat="1" ht="22.5" customHeight="1" x14ac:dyDescent="0.15">
      <c r="A1334" s="245" t="s">
        <v>958</v>
      </c>
      <c r="B1334" s="246" t="s">
        <v>1797</v>
      </c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133">
        <f t="shared" si="501"/>
        <v>0</v>
      </c>
      <c r="P1334" s="86"/>
      <c r="Q1334" s="86"/>
      <c r="R1334" s="86"/>
      <c r="S1334" s="86"/>
      <c r="T1334" s="86"/>
      <c r="U1334" s="86"/>
      <c r="V1334" s="86"/>
      <c r="W1334" s="86"/>
      <c r="X1334" s="86"/>
      <c r="Y1334" s="86"/>
      <c r="Z1334" s="86"/>
      <c r="AA1334" s="86"/>
      <c r="AB1334" s="86"/>
      <c r="AC1334" s="86"/>
      <c r="AD1334" s="86"/>
      <c r="AE1334" s="86"/>
      <c r="AF1334" s="86"/>
      <c r="AG1334" s="86"/>
      <c r="AH1334" s="86"/>
      <c r="AI1334" s="86"/>
      <c r="AJ1334" s="86"/>
      <c r="AK1334" s="86"/>
      <c r="AL1334" s="86"/>
      <c r="AM1334" s="86"/>
      <c r="AN1334" s="86"/>
      <c r="AO1334" s="86"/>
      <c r="AP1334" s="86"/>
      <c r="AQ1334" s="86"/>
      <c r="AR1334" s="86"/>
      <c r="AS1334" s="86"/>
      <c r="AT1334" s="86"/>
      <c r="AU1334" s="86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86"/>
      <c r="BG1334" s="86"/>
      <c r="BH1334" s="86"/>
      <c r="BI1334" s="86"/>
      <c r="BJ1334" s="86"/>
      <c r="BK1334" s="86"/>
      <c r="BL1334" s="86"/>
      <c r="BM1334" s="86"/>
      <c r="BN1334" s="86"/>
      <c r="BO1334" s="86"/>
      <c r="BP1334" s="86"/>
      <c r="BQ1334" s="86"/>
      <c r="BR1334" s="86"/>
      <c r="BS1334" s="86"/>
      <c r="BT1334" s="86"/>
      <c r="BU1334" s="86"/>
      <c r="BV1334" s="86"/>
    </row>
    <row r="1335" spans="1:74" s="87" customFormat="1" ht="22.5" customHeight="1" x14ac:dyDescent="0.15">
      <c r="A1335" s="245" t="s">
        <v>958</v>
      </c>
      <c r="B1335" s="246" t="s">
        <v>1797</v>
      </c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133">
        <f t="shared" si="501"/>
        <v>0</v>
      </c>
      <c r="P1335" s="86"/>
      <c r="Q1335" s="86"/>
      <c r="R1335" s="86"/>
      <c r="S1335" s="86"/>
      <c r="T1335" s="86"/>
      <c r="U1335" s="86"/>
      <c r="V1335" s="86"/>
      <c r="W1335" s="86"/>
      <c r="X1335" s="86"/>
      <c r="Y1335" s="86"/>
      <c r="Z1335" s="86"/>
      <c r="AA1335" s="86"/>
      <c r="AB1335" s="86"/>
      <c r="AC1335" s="86"/>
      <c r="AD1335" s="86"/>
      <c r="AE1335" s="86"/>
      <c r="AF1335" s="86"/>
      <c r="AG1335" s="86"/>
      <c r="AH1335" s="86"/>
      <c r="AI1335" s="86"/>
      <c r="AJ1335" s="86"/>
      <c r="AK1335" s="86"/>
      <c r="AL1335" s="86"/>
      <c r="AM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86"/>
      <c r="BG1335" s="86"/>
      <c r="BH1335" s="86"/>
      <c r="BI1335" s="86"/>
      <c r="BJ1335" s="86"/>
      <c r="BK1335" s="86"/>
      <c r="BL1335" s="86"/>
      <c r="BM1335" s="86"/>
      <c r="BN1335" s="86"/>
      <c r="BO1335" s="86"/>
      <c r="BP1335" s="86"/>
      <c r="BQ1335" s="86"/>
      <c r="BR1335" s="86"/>
      <c r="BS1335" s="86"/>
      <c r="BT1335" s="86"/>
      <c r="BU1335" s="86"/>
      <c r="BV1335" s="86"/>
    </row>
    <row r="1336" spans="1:74" s="87" customFormat="1" ht="22.5" customHeight="1" x14ac:dyDescent="0.15">
      <c r="A1336" s="245" t="s">
        <v>958</v>
      </c>
      <c r="B1336" s="246" t="s">
        <v>1797</v>
      </c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133">
        <f t="shared" si="501"/>
        <v>0</v>
      </c>
      <c r="P1336" s="86"/>
      <c r="Q1336" s="86"/>
      <c r="R1336" s="86"/>
      <c r="S1336" s="86"/>
      <c r="T1336" s="86"/>
      <c r="U1336" s="86"/>
      <c r="V1336" s="86"/>
      <c r="W1336" s="86"/>
      <c r="X1336" s="86"/>
      <c r="Y1336" s="86"/>
      <c r="Z1336" s="86"/>
      <c r="AA1336" s="86"/>
      <c r="AB1336" s="86"/>
      <c r="AC1336" s="86"/>
      <c r="AD1336" s="86"/>
      <c r="AE1336" s="86"/>
      <c r="AF1336" s="86"/>
      <c r="AG1336" s="86"/>
      <c r="AH1336" s="86"/>
      <c r="AI1336" s="86"/>
      <c r="AJ1336" s="86"/>
      <c r="AK1336" s="86"/>
      <c r="AL1336" s="86"/>
      <c r="AM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86"/>
      <c r="BG1336" s="86"/>
      <c r="BH1336" s="86"/>
      <c r="BI1336" s="86"/>
      <c r="BJ1336" s="86"/>
      <c r="BK1336" s="86"/>
      <c r="BL1336" s="86"/>
      <c r="BM1336" s="86"/>
      <c r="BN1336" s="86"/>
      <c r="BO1336" s="86"/>
      <c r="BP1336" s="86"/>
      <c r="BQ1336" s="86"/>
      <c r="BR1336" s="86"/>
      <c r="BS1336" s="86"/>
      <c r="BT1336" s="86"/>
      <c r="BU1336" s="86"/>
      <c r="BV1336" s="86"/>
    </row>
    <row r="1337" spans="1:74" s="87" customFormat="1" ht="22.5" customHeight="1" x14ac:dyDescent="0.15">
      <c r="A1337" s="245" t="s">
        <v>958</v>
      </c>
      <c r="B1337" s="246" t="s">
        <v>1797</v>
      </c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133">
        <f t="shared" si="501"/>
        <v>0</v>
      </c>
      <c r="P1337" s="86"/>
      <c r="Q1337" s="86"/>
      <c r="R1337" s="86"/>
      <c r="S1337" s="86"/>
      <c r="T1337" s="86"/>
      <c r="U1337" s="86"/>
      <c r="V1337" s="86"/>
      <c r="W1337" s="86"/>
      <c r="X1337" s="86"/>
      <c r="Y1337" s="86"/>
      <c r="Z1337" s="86"/>
      <c r="AA1337" s="86"/>
      <c r="AB1337" s="86"/>
      <c r="AC1337" s="86"/>
      <c r="AD1337" s="86"/>
      <c r="AE1337" s="86"/>
      <c r="AF1337" s="86"/>
      <c r="AG1337" s="86"/>
      <c r="AH1337" s="86"/>
      <c r="AI1337" s="86"/>
      <c r="AJ1337" s="86"/>
      <c r="AK1337" s="86"/>
      <c r="AL1337" s="86"/>
      <c r="AM1337" s="86"/>
      <c r="AN1337" s="86"/>
      <c r="AO1337" s="86"/>
      <c r="AP1337" s="86"/>
      <c r="AQ1337" s="86"/>
      <c r="AR1337" s="86"/>
      <c r="AS1337" s="86"/>
      <c r="AT1337" s="86"/>
      <c r="AU1337" s="86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86"/>
      <c r="BG1337" s="86"/>
      <c r="BH1337" s="86"/>
      <c r="BI1337" s="86"/>
      <c r="BJ1337" s="86"/>
      <c r="BK1337" s="86"/>
      <c r="BL1337" s="86"/>
      <c r="BM1337" s="86"/>
      <c r="BN1337" s="86"/>
      <c r="BO1337" s="86"/>
      <c r="BP1337" s="86"/>
      <c r="BQ1337" s="86"/>
      <c r="BR1337" s="86"/>
      <c r="BS1337" s="86"/>
      <c r="BT1337" s="86"/>
      <c r="BU1337" s="86"/>
      <c r="BV1337" s="86"/>
    </row>
    <row r="1338" spans="1:74" s="87" customFormat="1" ht="22.5" customHeight="1" x14ac:dyDescent="0.15">
      <c r="A1338" s="245" t="s">
        <v>958</v>
      </c>
      <c r="B1338" s="246" t="s">
        <v>1797</v>
      </c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133">
        <f t="shared" si="501"/>
        <v>0</v>
      </c>
      <c r="P1338" s="86"/>
      <c r="Q1338" s="86"/>
      <c r="R1338" s="86"/>
      <c r="S1338" s="86"/>
      <c r="T1338" s="86"/>
      <c r="U1338" s="86"/>
      <c r="V1338" s="86"/>
      <c r="W1338" s="86"/>
      <c r="X1338" s="86"/>
      <c r="Y1338" s="86"/>
      <c r="Z1338" s="86"/>
      <c r="AA1338" s="86"/>
      <c r="AB1338" s="86"/>
      <c r="AC1338" s="86"/>
      <c r="AD1338" s="86"/>
      <c r="AE1338" s="86"/>
      <c r="AF1338" s="86"/>
      <c r="AG1338" s="86"/>
      <c r="AH1338" s="86"/>
      <c r="AI1338" s="86"/>
      <c r="AJ1338" s="86"/>
      <c r="AK1338" s="86"/>
      <c r="AL1338" s="86"/>
      <c r="AM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86"/>
      <c r="BG1338" s="86"/>
      <c r="BH1338" s="86"/>
      <c r="BI1338" s="86"/>
      <c r="BJ1338" s="86"/>
      <c r="BK1338" s="86"/>
      <c r="BL1338" s="86"/>
      <c r="BM1338" s="86"/>
      <c r="BN1338" s="86"/>
      <c r="BO1338" s="86"/>
      <c r="BP1338" s="86"/>
      <c r="BQ1338" s="86"/>
      <c r="BR1338" s="86"/>
      <c r="BS1338" s="86"/>
      <c r="BT1338" s="86"/>
      <c r="BU1338" s="86"/>
      <c r="BV1338" s="86"/>
    </row>
    <row r="1339" spans="1:74" s="87" customFormat="1" ht="22.5" customHeight="1" x14ac:dyDescent="0.15">
      <c r="A1339" s="245" t="s">
        <v>958</v>
      </c>
      <c r="B1339" s="246" t="s">
        <v>1797</v>
      </c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133">
        <f t="shared" si="501"/>
        <v>0</v>
      </c>
      <c r="P1339" s="86"/>
      <c r="Q1339" s="86"/>
      <c r="R1339" s="86"/>
      <c r="S1339" s="86"/>
      <c r="T1339" s="86"/>
      <c r="U1339" s="86"/>
      <c r="V1339" s="86"/>
      <c r="W1339" s="86"/>
      <c r="X1339" s="86"/>
      <c r="Y1339" s="86"/>
      <c r="Z1339" s="86"/>
      <c r="AA1339" s="86"/>
      <c r="AB1339" s="86"/>
      <c r="AC1339" s="86"/>
      <c r="AD1339" s="86"/>
      <c r="AE1339" s="86"/>
      <c r="AF1339" s="86"/>
      <c r="AG1339" s="86"/>
      <c r="AH1339" s="86"/>
      <c r="AI1339" s="86"/>
      <c r="AJ1339" s="86"/>
      <c r="AK1339" s="86"/>
      <c r="AL1339" s="86"/>
      <c r="AM1339" s="86"/>
      <c r="AN1339" s="86"/>
      <c r="AO1339" s="86"/>
      <c r="AP1339" s="86"/>
      <c r="AQ1339" s="86"/>
      <c r="AR1339" s="86"/>
      <c r="AS1339" s="86"/>
      <c r="AT1339" s="86"/>
      <c r="AU1339" s="86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86"/>
      <c r="BG1339" s="86"/>
      <c r="BH1339" s="86"/>
      <c r="BI1339" s="86"/>
      <c r="BJ1339" s="86"/>
      <c r="BK1339" s="86"/>
      <c r="BL1339" s="86"/>
      <c r="BM1339" s="86"/>
      <c r="BN1339" s="86"/>
      <c r="BO1339" s="86"/>
      <c r="BP1339" s="86"/>
      <c r="BQ1339" s="86"/>
      <c r="BR1339" s="86"/>
      <c r="BS1339" s="86"/>
      <c r="BT1339" s="86"/>
      <c r="BU1339" s="86"/>
      <c r="BV1339" s="86"/>
    </row>
    <row r="1340" spans="1:74" s="87" customFormat="1" ht="22.5" customHeight="1" x14ac:dyDescent="0.15">
      <c r="A1340" s="245" t="s">
        <v>958</v>
      </c>
      <c r="B1340" s="246" t="s">
        <v>1797</v>
      </c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133">
        <f t="shared" si="501"/>
        <v>0</v>
      </c>
      <c r="P1340" s="86"/>
      <c r="Q1340" s="86"/>
      <c r="R1340" s="86"/>
      <c r="S1340" s="86"/>
      <c r="T1340" s="86"/>
      <c r="U1340" s="86"/>
      <c r="V1340" s="86"/>
      <c r="W1340" s="86"/>
      <c r="X1340" s="86"/>
      <c r="Y1340" s="86"/>
      <c r="Z1340" s="86"/>
      <c r="AA1340" s="86"/>
      <c r="AB1340" s="86"/>
      <c r="AC1340" s="86"/>
      <c r="AD1340" s="86"/>
      <c r="AE1340" s="86"/>
      <c r="AF1340" s="86"/>
      <c r="AG1340" s="86"/>
      <c r="AH1340" s="86"/>
      <c r="AI1340" s="86"/>
      <c r="AJ1340" s="86"/>
      <c r="AK1340" s="86"/>
      <c r="AL1340" s="86"/>
      <c r="AM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86"/>
      <c r="BG1340" s="86"/>
      <c r="BH1340" s="86"/>
      <c r="BI1340" s="86"/>
      <c r="BJ1340" s="86"/>
      <c r="BK1340" s="86"/>
      <c r="BL1340" s="86"/>
      <c r="BM1340" s="86"/>
      <c r="BN1340" s="86"/>
      <c r="BO1340" s="86"/>
      <c r="BP1340" s="86"/>
      <c r="BQ1340" s="86"/>
      <c r="BR1340" s="86"/>
      <c r="BS1340" s="86"/>
      <c r="BT1340" s="86"/>
      <c r="BU1340" s="86"/>
      <c r="BV1340" s="86"/>
    </row>
    <row r="1341" spans="1:74" s="87" customFormat="1" ht="22.5" customHeight="1" x14ac:dyDescent="0.15">
      <c r="A1341" s="245" t="s">
        <v>958</v>
      </c>
      <c r="B1341" s="246" t="s">
        <v>1797</v>
      </c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133">
        <f t="shared" si="501"/>
        <v>0</v>
      </c>
      <c r="P1341" s="86"/>
      <c r="Q1341" s="86"/>
      <c r="R1341" s="86"/>
      <c r="S1341" s="86"/>
      <c r="T1341" s="86"/>
      <c r="U1341" s="86"/>
      <c r="V1341" s="86"/>
      <c r="W1341" s="86"/>
      <c r="X1341" s="86"/>
      <c r="Y1341" s="86"/>
      <c r="Z1341" s="86"/>
      <c r="AA1341" s="86"/>
      <c r="AB1341" s="86"/>
      <c r="AC1341" s="86"/>
      <c r="AD1341" s="86"/>
      <c r="AE1341" s="86"/>
      <c r="AF1341" s="86"/>
      <c r="AG1341" s="86"/>
      <c r="AH1341" s="86"/>
      <c r="AI1341" s="86"/>
      <c r="AJ1341" s="86"/>
      <c r="AK1341" s="86"/>
      <c r="AL1341" s="86"/>
      <c r="AM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86"/>
      <c r="BG1341" s="86"/>
      <c r="BH1341" s="86"/>
      <c r="BI1341" s="86"/>
      <c r="BJ1341" s="86"/>
      <c r="BK1341" s="86"/>
      <c r="BL1341" s="86"/>
      <c r="BM1341" s="86"/>
      <c r="BN1341" s="86"/>
      <c r="BO1341" s="86"/>
      <c r="BP1341" s="86"/>
      <c r="BQ1341" s="86"/>
      <c r="BR1341" s="86"/>
      <c r="BS1341" s="86"/>
      <c r="BT1341" s="86"/>
      <c r="BU1341" s="86"/>
      <c r="BV1341" s="86"/>
    </row>
    <row r="1342" spans="1:74" s="87" customFormat="1" ht="22.5" customHeight="1" x14ac:dyDescent="0.15">
      <c r="A1342" s="245" t="s">
        <v>958</v>
      </c>
      <c r="B1342" s="246" t="s">
        <v>1797</v>
      </c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133">
        <f t="shared" si="501"/>
        <v>0</v>
      </c>
      <c r="P1342" s="86"/>
      <c r="Q1342" s="86"/>
      <c r="R1342" s="86"/>
      <c r="S1342" s="86"/>
      <c r="T1342" s="86"/>
      <c r="U1342" s="86"/>
      <c r="V1342" s="86"/>
      <c r="W1342" s="86"/>
      <c r="X1342" s="86"/>
      <c r="Y1342" s="86"/>
      <c r="Z1342" s="86"/>
      <c r="AA1342" s="86"/>
      <c r="AB1342" s="86"/>
      <c r="AC1342" s="86"/>
      <c r="AD1342" s="86"/>
      <c r="AE1342" s="86"/>
      <c r="AF1342" s="86"/>
      <c r="AG1342" s="86"/>
      <c r="AH1342" s="86"/>
      <c r="AI1342" s="86"/>
      <c r="AJ1342" s="86"/>
      <c r="AK1342" s="86"/>
      <c r="AL1342" s="86"/>
      <c r="AM1342" s="86"/>
      <c r="AN1342" s="86"/>
      <c r="AO1342" s="86"/>
      <c r="AP1342" s="86"/>
      <c r="AQ1342" s="86"/>
      <c r="AR1342" s="86"/>
      <c r="AS1342" s="86"/>
      <c r="AT1342" s="86"/>
      <c r="AU1342" s="86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86"/>
      <c r="BG1342" s="86"/>
      <c r="BH1342" s="86"/>
      <c r="BI1342" s="86"/>
      <c r="BJ1342" s="86"/>
      <c r="BK1342" s="86"/>
      <c r="BL1342" s="86"/>
      <c r="BM1342" s="86"/>
      <c r="BN1342" s="86"/>
      <c r="BO1342" s="86"/>
      <c r="BP1342" s="86"/>
      <c r="BQ1342" s="86"/>
      <c r="BR1342" s="86"/>
      <c r="BS1342" s="86"/>
      <c r="BT1342" s="86"/>
      <c r="BU1342" s="86"/>
      <c r="BV1342" s="86"/>
    </row>
    <row r="1343" spans="1:74" s="87" customFormat="1" ht="22.5" customHeight="1" x14ac:dyDescent="0.15">
      <c r="A1343" s="245" t="s">
        <v>958</v>
      </c>
      <c r="B1343" s="246" t="s">
        <v>1797</v>
      </c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133">
        <f t="shared" si="501"/>
        <v>0</v>
      </c>
      <c r="P1343" s="86"/>
      <c r="Q1343" s="86"/>
      <c r="R1343" s="86"/>
      <c r="S1343" s="86"/>
      <c r="T1343" s="86"/>
      <c r="U1343" s="86"/>
      <c r="V1343" s="86"/>
      <c r="W1343" s="86"/>
      <c r="X1343" s="86"/>
      <c r="Y1343" s="86"/>
      <c r="Z1343" s="86"/>
      <c r="AA1343" s="86"/>
      <c r="AB1343" s="86"/>
      <c r="AC1343" s="86"/>
      <c r="AD1343" s="86"/>
      <c r="AE1343" s="86"/>
      <c r="AF1343" s="86"/>
      <c r="AG1343" s="86"/>
      <c r="AH1343" s="86"/>
      <c r="AI1343" s="86"/>
      <c r="AJ1343" s="86"/>
      <c r="AK1343" s="86"/>
      <c r="AL1343" s="86"/>
      <c r="AM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6"/>
      <c r="BQ1343" s="86"/>
      <c r="BR1343" s="86"/>
      <c r="BS1343" s="86"/>
      <c r="BT1343" s="86"/>
      <c r="BU1343" s="86"/>
      <c r="BV1343" s="86"/>
    </row>
    <row r="1344" spans="1:74" s="87" customFormat="1" ht="22.5" customHeight="1" x14ac:dyDescent="0.15">
      <c r="A1344" s="245" t="s">
        <v>958</v>
      </c>
      <c r="B1344" s="246" t="s">
        <v>1773</v>
      </c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133">
        <f t="shared" si="501"/>
        <v>0</v>
      </c>
      <c r="P1344" s="86"/>
      <c r="Q1344" s="86"/>
      <c r="R1344" s="86"/>
      <c r="S1344" s="86"/>
      <c r="T1344" s="86"/>
      <c r="U1344" s="86"/>
      <c r="V1344" s="86"/>
      <c r="W1344" s="86"/>
      <c r="X1344" s="86"/>
      <c r="Y1344" s="86"/>
      <c r="Z1344" s="86"/>
      <c r="AA1344" s="86"/>
      <c r="AB1344" s="86"/>
      <c r="AC1344" s="86"/>
      <c r="AD1344" s="86"/>
      <c r="AE1344" s="86"/>
      <c r="AF1344" s="86"/>
      <c r="AG1344" s="86"/>
      <c r="AH1344" s="86"/>
      <c r="AI1344" s="86"/>
      <c r="AJ1344" s="86"/>
      <c r="AK1344" s="86"/>
      <c r="AL1344" s="86"/>
      <c r="AM1344" s="86"/>
      <c r="AN1344" s="86"/>
      <c r="AO1344" s="86"/>
      <c r="AP1344" s="86"/>
      <c r="AQ1344" s="86"/>
      <c r="AR1344" s="86"/>
      <c r="AS1344" s="86"/>
      <c r="AT1344" s="86"/>
      <c r="AU1344" s="86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86"/>
      <c r="BG1344" s="86"/>
      <c r="BH1344" s="86"/>
      <c r="BI1344" s="86"/>
      <c r="BJ1344" s="86"/>
      <c r="BK1344" s="86"/>
      <c r="BL1344" s="86"/>
      <c r="BM1344" s="86"/>
      <c r="BN1344" s="86"/>
      <c r="BO1344" s="86"/>
      <c r="BP1344" s="86"/>
      <c r="BQ1344" s="86"/>
      <c r="BR1344" s="86"/>
      <c r="BS1344" s="86"/>
      <c r="BT1344" s="86"/>
      <c r="BU1344" s="86"/>
      <c r="BV1344" s="86"/>
    </row>
    <row r="1345" spans="1:74" s="87" customFormat="1" ht="22.5" customHeight="1" x14ac:dyDescent="0.15">
      <c r="A1345" s="245" t="s">
        <v>958</v>
      </c>
      <c r="B1345" s="246" t="s">
        <v>1797</v>
      </c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133">
        <f t="shared" si="501"/>
        <v>0</v>
      </c>
      <c r="P1345" s="86"/>
      <c r="Q1345" s="86"/>
      <c r="R1345" s="86"/>
      <c r="S1345" s="86"/>
      <c r="T1345" s="86"/>
      <c r="U1345" s="86"/>
      <c r="V1345" s="86"/>
      <c r="W1345" s="86"/>
      <c r="X1345" s="86"/>
      <c r="Y1345" s="86"/>
      <c r="Z1345" s="86"/>
      <c r="AA1345" s="86"/>
      <c r="AB1345" s="86"/>
      <c r="AC1345" s="86"/>
      <c r="AD1345" s="86"/>
      <c r="AE1345" s="86"/>
      <c r="AF1345" s="86"/>
      <c r="AG1345" s="86"/>
      <c r="AH1345" s="86"/>
      <c r="AI1345" s="86"/>
      <c r="AJ1345" s="86"/>
      <c r="AK1345" s="86"/>
      <c r="AL1345" s="86"/>
      <c r="AM1345" s="86"/>
      <c r="AN1345" s="86"/>
      <c r="AO1345" s="86"/>
      <c r="AP1345" s="86"/>
      <c r="AQ1345" s="86"/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86"/>
      <c r="BG1345" s="86"/>
      <c r="BH1345" s="86"/>
      <c r="BI1345" s="86"/>
      <c r="BJ1345" s="86"/>
      <c r="BK1345" s="86"/>
      <c r="BL1345" s="86"/>
      <c r="BM1345" s="86"/>
      <c r="BN1345" s="86"/>
      <c r="BO1345" s="86"/>
      <c r="BP1345" s="86"/>
      <c r="BQ1345" s="86"/>
      <c r="BR1345" s="86"/>
      <c r="BS1345" s="86"/>
      <c r="BT1345" s="86"/>
      <c r="BU1345" s="86"/>
      <c r="BV1345" s="86"/>
    </row>
    <row r="1346" spans="1:74" s="87" customFormat="1" ht="22.5" customHeight="1" x14ac:dyDescent="0.15">
      <c r="A1346" s="245" t="s">
        <v>958</v>
      </c>
      <c r="B1346" s="246" t="s">
        <v>1797</v>
      </c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133">
        <f t="shared" si="501"/>
        <v>0</v>
      </c>
      <c r="P1346" s="86"/>
      <c r="Q1346" s="86"/>
      <c r="R1346" s="86"/>
      <c r="S1346" s="86"/>
      <c r="T1346" s="86"/>
      <c r="U1346" s="86"/>
      <c r="V1346" s="86"/>
      <c r="W1346" s="86"/>
      <c r="X1346" s="86"/>
      <c r="Y1346" s="86"/>
      <c r="Z1346" s="86"/>
      <c r="AA1346" s="86"/>
      <c r="AB1346" s="86"/>
      <c r="AC1346" s="86"/>
      <c r="AD1346" s="86"/>
      <c r="AE1346" s="86"/>
      <c r="AF1346" s="86"/>
      <c r="AG1346" s="86"/>
      <c r="AH1346" s="86"/>
      <c r="AI1346" s="86"/>
      <c r="AJ1346" s="86"/>
      <c r="AK1346" s="86"/>
      <c r="AL1346" s="86"/>
      <c r="AM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86"/>
      <c r="BG1346" s="86"/>
      <c r="BH1346" s="86"/>
      <c r="BI1346" s="86"/>
      <c r="BJ1346" s="86"/>
      <c r="BK1346" s="86"/>
      <c r="BL1346" s="86"/>
      <c r="BM1346" s="86"/>
      <c r="BN1346" s="86"/>
      <c r="BO1346" s="86"/>
      <c r="BP1346" s="86"/>
      <c r="BQ1346" s="86"/>
      <c r="BR1346" s="86"/>
      <c r="BS1346" s="86"/>
      <c r="BT1346" s="86"/>
      <c r="BU1346" s="86"/>
      <c r="BV1346" s="86"/>
    </row>
    <row r="1347" spans="1:74" s="87" customFormat="1" ht="22.5" customHeight="1" x14ac:dyDescent="0.15">
      <c r="A1347" s="245" t="s">
        <v>958</v>
      </c>
      <c r="B1347" s="246" t="s">
        <v>1773</v>
      </c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133">
        <f t="shared" si="501"/>
        <v>0</v>
      </c>
      <c r="P1347" s="86"/>
      <c r="Q1347" s="86"/>
      <c r="R1347" s="86"/>
      <c r="S1347" s="86"/>
      <c r="T1347" s="86"/>
      <c r="U1347" s="86"/>
      <c r="V1347" s="86"/>
      <c r="W1347" s="86"/>
      <c r="X1347" s="86"/>
      <c r="Y1347" s="86"/>
      <c r="Z1347" s="86"/>
      <c r="AA1347" s="86"/>
      <c r="AB1347" s="86"/>
      <c r="AC1347" s="86"/>
      <c r="AD1347" s="86"/>
      <c r="AE1347" s="86"/>
      <c r="AF1347" s="86"/>
      <c r="AG1347" s="86"/>
      <c r="AH1347" s="86"/>
      <c r="AI1347" s="86"/>
      <c r="AJ1347" s="86"/>
      <c r="AK1347" s="86"/>
      <c r="AL1347" s="86"/>
      <c r="AM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  <c r="BQ1347" s="86"/>
      <c r="BR1347" s="86"/>
      <c r="BS1347" s="86"/>
      <c r="BT1347" s="86"/>
      <c r="BU1347" s="86"/>
      <c r="BV1347" s="86"/>
    </row>
    <row r="1348" spans="1:74" s="87" customFormat="1" ht="22.5" customHeight="1" x14ac:dyDescent="0.15">
      <c r="A1348" s="245" t="s">
        <v>965</v>
      </c>
      <c r="B1348" s="246" t="s">
        <v>1798</v>
      </c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133">
        <f t="shared" si="501"/>
        <v>0</v>
      </c>
      <c r="P1348" s="86"/>
      <c r="Q1348" s="86"/>
      <c r="R1348" s="86"/>
      <c r="S1348" s="86"/>
      <c r="T1348" s="86"/>
      <c r="U1348" s="86"/>
      <c r="V1348" s="86"/>
      <c r="W1348" s="86"/>
      <c r="X1348" s="86"/>
      <c r="Y1348" s="86"/>
      <c r="Z1348" s="86"/>
      <c r="AA1348" s="86"/>
      <c r="AB1348" s="86"/>
      <c r="AC1348" s="86"/>
      <c r="AD1348" s="86"/>
      <c r="AE1348" s="86"/>
      <c r="AF1348" s="86"/>
      <c r="AG1348" s="86"/>
      <c r="AH1348" s="86"/>
      <c r="AI1348" s="86"/>
      <c r="AJ1348" s="86"/>
      <c r="AK1348" s="86"/>
      <c r="AL1348" s="86"/>
      <c r="AM1348" s="86"/>
      <c r="AN1348" s="86"/>
      <c r="AO1348" s="86"/>
      <c r="AP1348" s="86"/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86"/>
      <c r="BG1348" s="86"/>
      <c r="BH1348" s="86"/>
      <c r="BI1348" s="86"/>
      <c r="BJ1348" s="86"/>
      <c r="BK1348" s="86"/>
      <c r="BL1348" s="86"/>
      <c r="BM1348" s="86"/>
      <c r="BN1348" s="86"/>
      <c r="BO1348" s="86"/>
      <c r="BP1348" s="86"/>
      <c r="BQ1348" s="86"/>
      <c r="BR1348" s="86"/>
      <c r="BS1348" s="86"/>
      <c r="BT1348" s="86"/>
      <c r="BU1348" s="86"/>
      <c r="BV1348" s="86"/>
    </row>
    <row r="1349" spans="1:74" s="87" customFormat="1" ht="22.5" customHeight="1" x14ac:dyDescent="0.15">
      <c r="A1349" s="245" t="s">
        <v>965</v>
      </c>
      <c r="B1349" s="246" t="s">
        <v>1798</v>
      </c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133">
        <f t="shared" si="501"/>
        <v>0</v>
      </c>
      <c r="P1349" s="86"/>
      <c r="Q1349" s="86"/>
      <c r="R1349" s="86"/>
      <c r="S1349" s="86"/>
      <c r="T1349" s="86"/>
      <c r="U1349" s="86"/>
      <c r="V1349" s="86"/>
      <c r="W1349" s="86"/>
      <c r="X1349" s="86"/>
      <c r="Y1349" s="86"/>
      <c r="Z1349" s="86"/>
      <c r="AA1349" s="86"/>
      <c r="AB1349" s="86"/>
      <c r="AC1349" s="86"/>
      <c r="AD1349" s="86"/>
      <c r="AE1349" s="86"/>
      <c r="AF1349" s="86"/>
      <c r="AG1349" s="86"/>
      <c r="AH1349" s="86"/>
      <c r="AI1349" s="86"/>
      <c r="AJ1349" s="86"/>
      <c r="AK1349" s="86"/>
      <c r="AL1349" s="86"/>
      <c r="AM1349" s="86"/>
      <c r="AN1349" s="86"/>
      <c r="AO1349" s="86"/>
      <c r="AP1349" s="86"/>
      <c r="AQ1349" s="86"/>
      <c r="AR1349" s="86"/>
      <c r="AS1349" s="86"/>
      <c r="AT1349" s="86"/>
      <c r="AU1349" s="86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86"/>
      <c r="BG1349" s="86"/>
      <c r="BH1349" s="86"/>
      <c r="BI1349" s="86"/>
      <c r="BJ1349" s="86"/>
      <c r="BK1349" s="86"/>
      <c r="BL1349" s="86"/>
      <c r="BM1349" s="86"/>
      <c r="BN1349" s="86"/>
      <c r="BO1349" s="86"/>
      <c r="BP1349" s="86"/>
      <c r="BQ1349" s="86"/>
      <c r="BR1349" s="86"/>
      <c r="BS1349" s="86"/>
      <c r="BT1349" s="86"/>
      <c r="BU1349" s="86"/>
      <c r="BV1349" s="86"/>
    </row>
    <row r="1350" spans="1:74" s="87" customFormat="1" ht="22.5" customHeight="1" x14ac:dyDescent="0.15">
      <c r="A1350" s="245" t="s">
        <v>965</v>
      </c>
      <c r="B1350" s="246" t="s">
        <v>1002</v>
      </c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133">
        <f t="shared" si="501"/>
        <v>0</v>
      </c>
      <c r="P1350" s="86"/>
      <c r="Q1350" s="86"/>
      <c r="R1350" s="86"/>
      <c r="S1350" s="86"/>
      <c r="T1350" s="86"/>
      <c r="U1350" s="86"/>
      <c r="V1350" s="86"/>
      <c r="W1350" s="86"/>
      <c r="X1350" s="86"/>
      <c r="Y1350" s="86"/>
      <c r="Z1350" s="86"/>
      <c r="AA1350" s="86"/>
      <c r="AB1350" s="86"/>
      <c r="AC1350" s="86"/>
      <c r="AD1350" s="86"/>
      <c r="AE1350" s="86"/>
      <c r="AF1350" s="86"/>
      <c r="AG1350" s="86"/>
      <c r="AH1350" s="86"/>
      <c r="AI1350" s="86"/>
      <c r="AJ1350" s="86"/>
      <c r="AK1350" s="86"/>
      <c r="AL1350" s="86"/>
      <c r="AM1350" s="86"/>
      <c r="AN1350" s="86"/>
      <c r="AO1350" s="86"/>
      <c r="AP1350" s="86"/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86"/>
      <c r="BG1350" s="86"/>
      <c r="BH1350" s="86"/>
      <c r="BI1350" s="86"/>
      <c r="BJ1350" s="86"/>
      <c r="BK1350" s="86"/>
      <c r="BL1350" s="86"/>
      <c r="BM1350" s="86"/>
      <c r="BN1350" s="86"/>
      <c r="BO1350" s="86"/>
      <c r="BP1350" s="86"/>
      <c r="BQ1350" s="86"/>
      <c r="BR1350" s="86"/>
      <c r="BS1350" s="86"/>
      <c r="BT1350" s="86"/>
      <c r="BU1350" s="86"/>
      <c r="BV1350" s="86"/>
    </row>
    <row r="1351" spans="1:74" s="87" customFormat="1" ht="22.5" customHeight="1" x14ac:dyDescent="0.15">
      <c r="A1351" s="245" t="s">
        <v>965</v>
      </c>
      <c r="B1351" s="246" t="s">
        <v>1002</v>
      </c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133">
        <f t="shared" si="501"/>
        <v>0</v>
      </c>
      <c r="P1351" s="86"/>
      <c r="Q1351" s="86"/>
      <c r="R1351" s="86"/>
      <c r="S1351" s="86"/>
      <c r="T1351" s="86"/>
      <c r="U1351" s="86"/>
      <c r="V1351" s="86"/>
      <c r="W1351" s="86"/>
      <c r="X1351" s="86"/>
      <c r="Y1351" s="86"/>
      <c r="Z1351" s="86"/>
      <c r="AA1351" s="86"/>
      <c r="AB1351" s="86"/>
      <c r="AC1351" s="86"/>
      <c r="AD1351" s="86"/>
      <c r="AE1351" s="86"/>
      <c r="AF1351" s="86"/>
      <c r="AG1351" s="86"/>
      <c r="AH1351" s="86"/>
      <c r="AI1351" s="86"/>
      <c r="AJ1351" s="86"/>
      <c r="AK1351" s="86"/>
      <c r="AL1351" s="86"/>
      <c r="AM1351" s="86"/>
      <c r="AN1351" s="86"/>
      <c r="AO1351" s="86"/>
      <c r="AP1351" s="86"/>
      <c r="AQ1351" s="86"/>
      <c r="AR1351" s="86"/>
      <c r="AS1351" s="86"/>
      <c r="AT1351" s="86"/>
      <c r="AU1351" s="86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86"/>
      <c r="BG1351" s="86"/>
      <c r="BH1351" s="86"/>
      <c r="BI1351" s="86"/>
      <c r="BJ1351" s="86"/>
      <c r="BK1351" s="86"/>
      <c r="BL1351" s="86"/>
      <c r="BM1351" s="86"/>
      <c r="BN1351" s="86"/>
      <c r="BO1351" s="86"/>
      <c r="BP1351" s="86"/>
      <c r="BQ1351" s="86"/>
      <c r="BR1351" s="86"/>
      <c r="BS1351" s="86"/>
      <c r="BT1351" s="86"/>
      <c r="BU1351" s="86"/>
      <c r="BV1351" s="86"/>
    </row>
    <row r="1352" spans="1:74" s="87" customFormat="1" ht="22.5" customHeight="1" x14ac:dyDescent="0.15">
      <c r="A1352" s="245" t="s">
        <v>965</v>
      </c>
      <c r="B1352" s="246" t="s">
        <v>1002</v>
      </c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133">
        <f t="shared" si="501"/>
        <v>0</v>
      </c>
      <c r="P1352" s="86"/>
      <c r="Q1352" s="86"/>
      <c r="R1352" s="86"/>
      <c r="S1352" s="86"/>
      <c r="T1352" s="86"/>
      <c r="U1352" s="86"/>
      <c r="V1352" s="86"/>
      <c r="W1352" s="86"/>
      <c r="X1352" s="86"/>
      <c r="Y1352" s="86"/>
      <c r="Z1352" s="86"/>
      <c r="AA1352" s="86"/>
      <c r="AB1352" s="86"/>
      <c r="AC1352" s="86"/>
      <c r="AD1352" s="86"/>
      <c r="AE1352" s="86"/>
      <c r="AF1352" s="86"/>
      <c r="AG1352" s="86"/>
      <c r="AH1352" s="86"/>
      <c r="AI1352" s="86"/>
      <c r="AJ1352" s="86"/>
      <c r="AK1352" s="86"/>
      <c r="AL1352" s="86"/>
      <c r="AM1352" s="86"/>
      <c r="AN1352" s="86"/>
      <c r="AO1352" s="86"/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86"/>
      <c r="BG1352" s="86"/>
      <c r="BH1352" s="86"/>
      <c r="BI1352" s="86"/>
      <c r="BJ1352" s="86"/>
      <c r="BK1352" s="86"/>
      <c r="BL1352" s="86"/>
      <c r="BM1352" s="86"/>
      <c r="BN1352" s="86"/>
      <c r="BO1352" s="86"/>
      <c r="BP1352" s="86"/>
      <c r="BQ1352" s="86"/>
      <c r="BR1352" s="86"/>
      <c r="BS1352" s="86"/>
      <c r="BT1352" s="86"/>
      <c r="BU1352" s="86"/>
      <c r="BV1352" s="86"/>
    </row>
    <row r="1353" spans="1:74" s="87" customFormat="1" ht="22.5" customHeight="1" x14ac:dyDescent="0.15">
      <c r="A1353" s="245" t="s">
        <v>965</v>
      </c>
      <c r="B1353" s="246" t="s">
        <v>1002</v>
      </c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133">
        <f t="shared" si="501"/>
        <v>0</v>
      </c>
      <c r="P1353" s="86"/>
      <c r="Q1353" s="86"/>
      <c r="R1353" s="86"/>
      <c r="S1353" s="86"/>
      <c r="T1353" s="86"/>
      <c r="U1353" s="86"/>
      <c r="V1353" s="86"/>
      <c r="W1353" s="86"/>
      <c r="X1353" s="86"/>
      <c r="Y1353" s="86"/>
      <c r="Z1353" s="86"/>
      <c r="AA1353" s="86"/>
      <c r="AB1353" s="86"/>
      <c r="AC1353" s="86"/>
      <c r="AD1353" s="86"/>
      <c r="AE1353" s="86"/>
      <c r="AF1353" s="86"/>
      <c r="AG1353" s="86"/>
      <c r="AH1353" s="86"/>
      <c r="AI1353" s="86"/>
      <c r="AJ1353" s="86"/>
      <c r="AK1353" s="86"/>
      <c r="AL1353" s="86"/>
      <c r="AM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86"/>
      <c r="BG1353" s="86"/>
      <c r="BH1353" s="86"/>
      <c r="BI1353" s="86"/>
      <c r="BJ1353" s="86"/>
      <c r="BK1353" s="86"/>
      <c r="BL1353" s="86"/>
      <c r="BM1353" s="86"/>
      <c r="BN1353" s="86"/>
      <c r="BO1353" s="86"/>
      <c r="BP1353" s="86"/>
      <c r="BQ1353" s="86"/>
      <c r="BR1353" s="86"/>
      <c r="BS1353" s="86"/>
      <c r="BT1353" s="86"/>
      <c r="BU1353" s="86"/>
      <c r="BV1353" s="86"/>
    </row>
    <row r="1354" spans="1:74" s="87" customFormat="1" ht="22.5" customHeight="1" x14ac:dyDescent="0.15">
      <c r="A1354" s="245" t="s">
        <v>965</v>
      </c>
      <c r="B1354" s="246" t="s">
        <v>1798</v>
      </c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133">
        <f t="shared" si="501"/>
        <v>0</v>
      </c>
      <c r="P1354" s="86"/>
      <c r="Q1354" s="86"/>
      <c r="R1354" s="86"/>
      <c r="S1354" s="86"/>
      <c r="T1354" s="86"/>
      <c r="U1354" s="86"/>
      <c r="V1354" s="86"/>
      <c r="W1354" s="86"/>
      <c r="X1354" s="86"/>
      <c r="Y1354" s="86"/>
      <c r="Z1354" s="86"/>
      <c r="AA1354" s="86"/>
      <c r="AB1354" s="86"/>
      <c r="AC1354" s="86"/>
      <c r="AD1354" s="86"/>
      <c r="AE1354" s="86"/>
      <c r="AF1354" s="86"/>
      <c r="AG1354" s="86"/>
      <c r="AH1354" s="86"/>
      <c r="AI1354" s="86"/>
      <c r="AJ1354" s="86"/>
      <c r="AK1354" s="86"/>
      <c r="AL1354" s="86"/>
      <c r="AM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86"/>
      <c r="BG1354" s="86"/>
      <c r="BH1354" s="86"/>
      <c r="BI1354" s="86"/>
      <c r="BJ1354" s="86"/>
      <c r="BK1354" s="86"/>
      <c r="BL1354" s="86"/>
      <c r="BM1354" s="86"/>
      <c r="BN1354" s="86"/>
      <c r="BO1354" s="86"/>
      <c r="BP1354" s="86"/>
      <c r="BQ1354" s="86"/>
      <c r="BR1354" s="86"/>
      <c r="BS1354" s="86"/>
      <c r="BT1354" s="86"/>
      <c r="BU1354" s="86"/>
      <c r="BV1354" s="86"/>
    </row>
    <row r="1355" spans="1:74" s="87" customFormat="1" ht="22.5" customHeight="1" x14ac:dyDescent="0.15">
      <c r="A1355" s="245" t="s">
        <v>965</v>
      </c>
      <c r="B1355" s="246" t="s">
        <v>1798</v>
      </c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133">
        <f t="shared" si="501"/>
        <v>0</v>
      </c>
      <c r="P1355" s="86"/>
      <c r="Q1355" s="86"/>
      <c r="R1355" s="86"/>
      <c r="S1355" s="86"/>
      <c r="T1355" s="86"/>
      <c r="U1355" s="86"/>
      <c r="V1355" s="86"/>
      <c r="W1355" s="86"/>
      <c r="X1355" s="86"/>
      <c r="Y1355" s="86"/>
      <c r="Z1355" s="86"/>
      <c r="AA1355" s="86"/>
      <c r="AB1355" s="86"/>
      <c r="AC1355" s="86"/>
      <c r="AD1355" s="86"/>
      <c r="AE1355" s="86"/>
      <c r="AF1355" s="86"/>
      <c r="AG1355" s="86"/>
      <c r="AH1355" s="86"/>
      <c r="AI1355" s="86"/>
      <c r="AJ1355" s="86"/>
      <c r="AK1355" s="86"/>
      <c r="AL1355" s="86"/>
      <c r="AM1355" s="86"/>
      <c r="AN1355" s="86"/>
      <c r="AO1355" s="86"/>
      <c r="AP1355" s="86"/>
      <c r="AQ1355" s="86"/>
      <c r="AR1355" s="86"/>
      <c r="AS1355" s="86"/>
      <c r="AT1355" s="86"/>
      <c r="AU1355" s="86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86"/>
      <c r="BG1355" s="86"/>
      <c r="BH1355" s="86"/>
      <c r="BI1355" s="86"/>
      <c r="BJ1355" s="86"/>
      <c r="BK1355" s="86"/>
      <c r="BL1355" s="86"/>
      <c r="BM1355" s="86"/>
      <c r="BN1355" s="86"/>
      <c r="BO1355" s="86"/>
      <c r="BP1355" s="86"/>
      <c r="BQ1355" s="86"/>
      <c r="BR1355" s="86"/>
      <c r="BS1355" s="86"/>
      <c r="BT1355" s="86"/>
      <c r="BU1355" s="86"/>
      <c r="BV1355" s="86"/>
    </row>
    <row r="1356" spans="1:74" s="87" customFormat="1" ht="22.5" customHeight="1" x14ac:dyDescent="0.15">
      <c r="A1356" s="245" t="s">
        <v>967</v>
      </c>
      <c r="B1356" s="246" t="s">
        <v>1799</v>
      </c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133">
        <f t="shared" si="501"/>
        <v>0</v>
      </c>
      <c r="P1356" s="86"/>
      <c r="Q1356" s="86"/>
      <c r="R1356" s="86"/>
      <c r="S1356" s="86"/>
      <c r="T1356" s="86"/>
      <c r="U1356" s="86"/>
      <c r="V1356" s="86"/>
      <c r="W1356" s="86"/>
      <c r="X1356" s="86"/>
      <c r="Y1356" s="86"/>
      <c r="Z1356" s="86"/>
      <c r="AA1356" s="86"/>
      <c r="AB1356" s="86"/>
      <c r="AC1356" s="86"/>
      <c r="AD1356" s="86"/>
      <c r="AE1356" s="86"/>
      <c r="AF1356" s="86"/>
      <c r="AG1356" s="86"/>
      <c r="AH1356" s="86"/>
      <c r="AI1356" s="86"/>
      <c r="AJ1356" s="86"/>
      <c r="AK1356" s="86"/>
      <c r="AL1356" s="86"/>
      <c r="AM1356" s="86"/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86"/>
      <c r="BG1356" s="86"/>
      <c r="BH1356" s="86"/>
      <c r="BI1356" s="86"/>
      <c r="BJ1356" s="86"/>
      <c r="BK1356" s="86"/>
      <c r="BL1356" s="86"/>
      <c r="BM1356" s="86"/>
      <c r="BN1356" s="86"/>
      <c r="BO1356" s="86"/>
      <c r="BP1356" s="86"/>
      <c r="BQ1356" s="86"/>
      <c r="BR1356" s="86"/>
      <c r="BS1356" s="86"/>
      <c r="BT1356" s="86"/>
      <c r="BU1356" s="86"/>
      <c r="BV1356" s="86"/>
    </row>
    <row r="1357" spans="1:74" s="87" customFormat="1" ht="22.5" customHeight="1" x14ac:dyDescent="0.15">
      <c r="A1357" s="245" t="s">
        <v>967</v>
      </c>
      <c r="B1357" s="246" t="s">
        <v>1797</v>
      </c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133">
        <f t="shared" si="501"/>
        <v>0</v>
      </c>
      <c r="P1357" s="86"/>
      <c r="Q1357" s="86"/>
      <c r="R1357" s="86"/>
      <c r="S1357" s="86"/>
      <c r="T1357" s="86"/>
      <c r="U1357" s="86"/>
      <c r="V1357" s="86"/>
      <c r="W1357" s="86"/>
      <c r="X1357" s="86"/>
      <c r="Y1357" s="86"/>
      <c r="Z1357" s="86"/>
      <c r="AA1357" s="86"/>
      <c r="AB1357" s="86"/>
      <c r="AC1357" s="86"/>
      <c r="AD1357" s="86"/>
      <c r="AE1357" s="86"/>
      <c r="AF1357" s="86"/>
      <c r="AG1357" s="86"/>
      <c r="AH1357" s="86"/>
      <c r="AI1357" s="86"/>
      <c r="AJ1357" s="86"/>
      <c r="AK1357" s="86"/>
      <c r="AL1357" s="86"/>
      <c r="AM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86"/>
      <c r="BG1357" s="86"/>
      <c r="BH1357" s="86"/>
      <c r="BI1357" s="86"/>
      <c r="BJ1357" s="86"/>
      <c r="BK1357" s="86"/>
      <c r="BL1357" s="86"/>
      <c r="BM1357" s="86"/>
      <c r="BN1357" s="86"/>
      <c r="BO1357" s="86"/>
      <c r="BP1357" s="86"/>
      <c r="BQ1357" s="86"/>
      <c r="BR1357" s="86"/>
      <c r="BS1357" s="86"/>
      <c r="BT1357" s="86"/>
      <c r="BU1357" s="86"/>
      <c r="BV1357" s="86"/>
    </row>
    <row r="1358" spans="1:74" s="87" customFormat="1" ht="22.5" customHeight="1" x14ac:dyDescent="0.15">
      <c r="A1358" s="245" t="s">
        <v>967</v>
      </c>
      <c r="B1358" s="246" t="s">
        <v>1797</v>
      </c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133">
        <f t="shared" si="501"/>
        <v>0</v>
      </c>
      <c r="P1358" s="86"/>
      <c r="Q1358" s="86"/>
      <c r="R1358" s="86"/>
      <c r="S1358" s="86"/>
      <c r="T1358" s="86"/>
      <c r="U1358" s="86"/>
      <c r="V1358" s="86"/>
      <c r="W1358" s="86"/>
      <c r="X1358" s="86"/>
      <c r="Y1358" s="86"/>
      <c r="Z1358" s="86"/>
      <c r="AA1358" s="86"/>
      <c r="AB1358" s="86"/>
      <c r="AC1358" s="86"/>
      <c r="AD1358" s="86"/>
      <c r="AE1358" s="86"/>
      <c r="AF1358" s="86"/>
      <c r="AG1358" s="86"/>
      <c r="AH1358" s="86"/>
      <c r="AI1358" s="86"/>
      <c r="AJ1358" s="86"/>
      <c r="AK1358" s="86"/>
      <c r="AL1358" s="86"/>
      <c r="AM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86"/>
      <c r="BG1358" s="86"/>
      <c r="BH1358" s="86"/>
      <c r="BI1358" s="86"/>
      <c r="BJ1358" s="86"/>
      <c r="BK1358" s="86"/>
      <c r="BL1358" s="86"/>
      <c r="BM1358" s="86"/>
      <c r="BN1358" s="86"/>
      <c r="BO1358" s="86"/>
      <c r="BP1358" s="86"/>
      <c r="BQ1358" s="86"/>
      <c r="BR1358" s="86"/>
      <c r="BS1358" s="86"/>
      <c r="BT1358" s="86"/>
      <c r="BU1358" s="86"/>
      <c r="BV1358" s="86"/>
    </row>
    <row r="1359" spans="1:74" s="87" customFormat="1" ht="22.5" customHeight="1" x14ac:dyDescent="0.15">
      <c r="A1359" s="245" t="s">
        <v>967</v>
      </c>
      <c r="B1359" s="246" t="s">
        <v>1797</v>
      </c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133">
        <f t="shared" si="501"/>
        <v>0</v>
      </c>
      <c r="P1359" s="86"/>
      <c r="Q1359" s="86"/>
      <c r="R1359" s="86"/>
      <c r="S1359" s="86"/>
      <c r="T1359" s="86"/>
      <c r="U1359" s="86"/>
      <c r="V1359" s="86"/>
      <c r="W1359" s="86"/>
      <c r="X1359" s="86"/>
      <c r="Y1359" s="86"/>
      <c r="Z1359" s="86"/>
      <c r="AA1359" s="86"/>
      <c r="AB1359" s="86"/>
      <c r="AC1359" s="86"/>
      <c r="AD1359" s="86"/>
      <c r="AE1359" s="86"/>
      <c r="AF1359" s="86"/>
      <c r="AG1359" s="86"/>
      <c r="AH1359" s="86"/>
      <c r="AI1359" s="86"/>
      <c r="AJ1359" s="86"/>
      <c r="AK1359" s="86"/>
      <c r="AL1359" s="86"/>
      <c r="AM1359" s="86"/>
      <c r="AN1359" s="86"/>
      <c r="AO1359" s="86"/>
      <c r="AP1359" s="86"/>
      <c r="AQ1359" s="86"/>
      <c r="AR1359" s="86"/>
      <c r="AS1359" s="86"/>
      <c r="AT1359" s="86"/>
      <c r="AU1359" s="86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86"/>
      <c r="BG1359" s="86"/>
      <c r="BH1359" s="86"/>
      <c r="BI1359" s="86"/>
      <c r="BJ1359" s="86"/>
      <c r="BK1359" s="86"/>
      <c r="BL1359" s="86"/>
      <c r="BM1359" s="86"/>
      <c r="BN1359" s="86"/>
      <c r="BO1359" s="86"/>
      <c r="BP1359" s="86"/>
      <c r="BQ1359" s="86"/>
      <c r="BR1359" s="86"/>
      <c r="BS1359" s="86"/>
      <c r="BT1359" s="86"/>
      <c r="BU1359" s="86"/>
      <c r="BV1359" s="86"/>
    </row>
    <row r="1360" spans="1:74" s="87" customFormat="1" ht="22.5" customHeight="1" x14ac:dyDescent="0.15">
      <c r="A1360" s="245" t="s">
        <v>967</v>
      </c>
      <c r="B1360" s="246" t="s">
        <v>1797</v>
      </c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133">
        <f t="shared" si="501"/>
        <v>0</v>
      </c>
      <c r="P1360" s="86"/>
      <c r="Q1360" s="86"/>
      <c r="R1360" s="86"/>
      <c r="S1360" s="86"/>
      <c r="T1360" s="86"/>
      <c r="U1360" s="86"/>
      <c r="V1360" s="86"/>
      <c r="W1360" s="86"/>
      <c r="X1360" s="86"/>
      <c r="Y1360" s="86"/>
      <c r="Z1360" s="86"/>
      <c r="AA1360" s="86"/>
      <c r="AB1360" s="86"/>
      <c r="AC1360" s="86"/>
      <c r="AD1360" s="86"/>
      <c r="AE1360" s="86"/>
      <c r="AF1360" s="86"/>
      <c r="AG1360" s="86"/>
      <c r="AH1360" s="86"/>
      <c r="AI1360" s="86"/>
      <c r="AJ1360" s="86"/>
      <c r="AK1360" s="86"/>
      <c r="AL1360" s="86"/>
      <c r="AM1360" s="86"/>
      <c r="AN1360" s="86"/>
      <c r="AO1360" s="86"/>
      <c r="AP1360" s="86"/>
      <c r="AQ1360" s="86"/>
      <c r="AR1360" s="86"/>
      <c r="AS1360" s="86"/>
      <c r="AT1360" s="86"/>
      <c r="AU1360" s="86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86"/>
      <c r="BG1360" s="86"/>
      <c r="BH1360" s="86"/>
      <c r="BI1360" s="86"/>
      <c r="BJ1360" s="86"/>
      <c r="BK1360" s="86"/>
      <c r="BL1360" s="86"/>
      <c r="BM1360" s="86"/>
      <c r="BN1360" s="86"/>
      <c r="BO1360" s="86"/>
      <c r="BP1360" s="86"/>
      <c r="BQ1360" s="86"/>
      <c r="BR1360" s="86"/>
      <c r="BS1360" s="86"/>
      <c r="BT1360" s="86"/>
      <c r="BU1360" s="86"/>
      <c r="BV1360" s="86"/>
    </row>
    <row r="1361" spans="1:74" s="87" customFormat="1" ht="22.5" customHeight="1" x14ac:dyDescent="0.15">
      <c r="A1361" s="245" t="s">
        <v>967</v>
      </c>
      <c r="B1361" s="246" t="s">
        <v>1773</v>
      </c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133">
        <f t="shared" si="501"/>
        <v>0</v>
      </c>
      <c r="P1361" s="86"/>
      <c r="Q1361" s="86"/>
      <c r="R1361" s="86"/>
      <c r="S1361" s="86"/>
      <c r="T1361" s="86"/>
      <c r="U1361" s="86"/>
      <c r="V1361" s="86"/>
      <c r="W1361" s="86"/>
      <c r="X1361" s="86"/>
      <c r="Y1361" s="86"/>
      <c r="Z1361" s="86"/>
      <c r="AA1361" s="86"/>
      <c r="AB1361" s="86"/>
      <c r="AC1361" s="86"/>
      <c r="AD1361" s="86"/>
      <c r="AE1361" s="86"/>
      <c r="AF1361" s="86"/>
      <c r="AG1361" s="86"/>
      <c r="AH1361" s="86"/>
      <c r="AI1361" s="86"/>
      <c r="AJ1361" s="86"/>
      <c r="AK1361" s="86"/>
      <c r="AL1361" s="86"/>
      <c r="AM1361" s="86"/>
      <c r="AN1361" s="86"/>
      <c r="AO1361" s="86"/>
      <c r="AP1361" s="86"/>
      <c r="AQ1361" s="86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  <c r="BQ1361" s="86"/>
      <c r="BR1361" s="86"/>
      <c r="BS1361" s="86"/>
      <c r="BT1361" s="86"/>
      <c r="BU1361" s="86"/>
      <c r="BV1361" s="86"/>
    </row>
    <row r="1362" spans="1:74" s="87" customFormat="1" ht="22.5" customHeight="1" x14ac:dyDescent="0.15">
      <c r="A1362" s="245" t="s">
        <v>967</v>
      </c>
      <c r="B1362" s="246" t="s">
        <v>1797</v>
      </c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133">
        <f t="shared" si="501"/>
        <v>0</v>
      </c>
      <c r="P1362" s="86"/>
      <c r="Q1362" s="86"/>
      <c r="R1362" s="86"/>
      <c r="S1362" s="86"/>
      <c r="T1362" s="86"/>
      <c r="U1362" s="86"/>
      <c r="V1362" s="86"/>
      <c r="W1362" s="86"/>
      <c r="X1362" s="86"/>
      <c r="Y1362" s="86"/>
      <c r="Z1362" s="86"/>
      <c r="AA1362" s="86"/>
      <c r="AB1362" s="86"/>
      <c r="AC1362" s="86"/>
      <c r="AD1362" s="86"/>
      <c r="AE1362" s="86"/>
      <c r="AF1362" s="86"/>
      <c r="AG1362" s="86"/>
      <c r="AH1362" s="86"/>
      <c r="AI1362" s="86"/>
      <c r="AJ1362" s="86"/>
      <c r="AK1362" s="86"/>
      <c r="AL1362" s="86"/>
      <c r="AM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86"/>
      <c r="BG1362" s="86"/>
      <c r="BH1362" s="86"/>
      <c r="BI1362" s="86"/>
      <c r="BJ1362" s="86"/>
      <c r="BK1362" s="86"/>
      <c r="BL1362" s="86"/>
      <c r="BM1362" s="86"/>
      <c r="BN1362" s="86"/>
      <c r="BO1362" s="86"/>
      <c r="BP1362" s="86"/>
      <c r="BQ1362" s="86"/>
      <c r="BR1362" s="86"/>
      <c r="BS1362" s="86"/>
      <c r="BT1362" s="86"/>
      <c r="BU1362" s="86"/>
      <c r="BV1362" s="86"/>
    </row>
    <row r="1363" spans="1:74" s="87" customFormat="1" ht="22.5" customHeight="1" x14ac:dyDescent="0.15">
      <c r="A1363" s="245" t="s">
        <v>967</v>
      </c>
      <c r="B1363" s="246" t="s">
        <v>1797</v>
      </c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133">
        <f t="shared" si="501"/>
        <v>0</v>
      </c>
      <c r="P1363" s="86"/>
      <c r="Q1363" s="86"/>
      <c r="R1363" s="86"/>
      <c r="S1363" s="86"/>
      <c r="T1363" s="86"/>
      <c r="U1363" s="86"/>
      <c r="V1363" s="86"/>
      <c r="W1363" s="86"/>
      <c r="X1363" s="86"/>
      <c r="Y1363" s="86"/>
      <c r="Z1363" s="86"/>
      <c r="AA1363" s="86"/>
      <c r="AB1363" s="86"/>
      <c r="AC1363" s="86"/>
      <c r="AD1363" s="86"/>
      <c r="AE1363" s="86"/>
      <c r="AF1363" s="86"/>
      <c r="AG1363" s="86"/>
      <c r="AH1363" s="86"/>
      <c r="AI1363" s="86"/>
      <c r="AJ1363" s="86"/>
      <c r="AK1363" s="86"/>
      <c r="AL1363" s="86"/>
      <c r="AM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86"/>
      <c r="BG1363" s="86"/>
      <c r="BH1363" s="86"/>
      <c r="BI1363" s="86"/>
      <c r="BJ1363" s="86"/>
      <c r="BK1363" s="86"/>
      <c r="BL1363" s="86"/>
      <c r="BM1363" s="86"/>
      <c r="BN1363" s="86"/>
      <c r="BO1363" s="86"/>
      <c r="BP1363" s="86"/>
      <c r="BQ1363" s="86"/>
      <c r="BR1363" s="86"/>
      <c r="BS1363" s="86"/>
      <c r="BT1363" s="86"/>
      <c r="BU1363" s="86"/>
      <c r="BV1363" s="86"/>
    </row>
    <row r="1364" spans="1:74" s="87" customFormat="1" ht="22.5" customHeight="1" x14ac:dyDescent="0.15">
      <c r="A1364" s="245" t="s">
        <v>969</v>
      </c>
      <c r="B1364" s="246" t="s">
        <v>1773</v>
      </c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133">
        <f t="shared" si="501"/>
        <v>0</v>
      </c>
      <c r="P1364" s="86"/>
      <c r="Q1364" s="86"/>
      <c r="R1364" s="86"/>
      <c r="S1364" s="86"/>
      <c r="T1364" s="86"/>
      <c r="U1364" s="86"/>
      <c r="V1364" s="86"/>
      <c r="W1364" s="86"/>
      <c r="X1364" s="86"/>
      <c r="Y1364" s="86"/>
      <c r="Z1364" s="86"/>
      <c r="AA1364" s="86"/>
      <c r="AB1364" s="86"/>
      <c r="AC1364" s="86"/>
      <c r="AD1364" s="86"/>
      <c r="AE1364" s="86"/>
      <c r="AF1364" s="86"/>
      <c r="AG1364" s="86"/>
      <c r="AH1364" s="86"/>
      <c r="AI1364" s="86"/>
      <c r="AJ1364" s="86"/>
      <c r="AK1364" s="86"/>
      <c r="AL1364" s="86"/>
      <c r="AM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6"/>
      <c r="BO1364" s="86"/>
      <c r="BP1364" s="86"/>
      <c r="BQ1364" s="86"/>
      <c r="BR1364" s="86"/>
      <c r="BS1364" s="86"/>
      <c r="BT1364" s="86"/>
      <c r="BU1364" s="86"/>
      <c r="BV1364" s="86"/>
    </row>
    <row r="1365" spans="1:74" s="87" customFormat="1" ht="22.5" customHeight="1" x14ac:dyDescent="0.15">
      <c r="A1365" s="245" t="s">
        <v>969</v>
      </c>
      <c r="B1365" s="246" t="s">
        <v>1773</v>
      </c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133">
        <f t="shared" si="501"/>
        <v>0</v>
      </c>
      <c r="P1365" s="86"/>
      <c r="Q1365" s="86"/>
      <c r="R1365" s="86"/>
      <c r="S1365" s="86"/>
      <c r="T1365" s="86"/>
      <c r="U1365" s="86"/>
      <c r="V1365" s="86"/>
      <c r="W1365" s="86"/>
      <c r="X1365" s="86"/>
      <c r="Y1365" s="86"/>
      <c r="Z1365" s="86"/>
      <c r="AA1365" s="86"/>
      <c r="AB1365" s="86"/>
      <c r="AC1365" s="86"/>
      <c r="AD1365" s="86"/>
      <c r="AE1365" s="86"/>
      <c r="AF1365" s="86"/>
      <c r="AG1365" s="86"/>
      <c r="AH1365" s="86"/>
      <c r="AI1365" s="86"/>
      <c r="AJ1365" s="86"/>
      <c r="AK1365" s="86"/>
      <c r="AL1365" s="86"/>
      <c r="AM1365" s="86"/>
      <c r="AN1365" s="86"/>
      <c r="AO1365" s="86"/>
      <c r="AP1365" s="86"/>
      <c r="AQ1365" s="86"/>
      <c r="AR1365" s="86"/>
      <c r="AS1365" s="86"/>
      <c r="AT1365" s="86"/>
      <c r="AU1365" s="86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86"/>
      <c r="BG1365" s="86"/>
      <c r="BH1365" s="86"/>
      <c r="BI1365" s="86"/>
      <c r="BJ1365" s="86"/>
      <c r="BK1365" s="86"/>
      <c r="BL1365" s="86"/>
      <c r="BM1365" s="86"/>
      <c r="BN1365" s="86"/>
      <c r="BO1365" s="86"/>
      <c r="BP1365" s="86"/>
      <c r="BQ1365" s="86"/>
      <c r="BR1365" s="86"/>
      <c r="BS1365" s="86"/>
      <c r="BT1365" s="86"/>
      <c r="BU1365" s="86"/>
      <c r="BV1365" s="86"/>
    </row>
    <row r="1366" spans="1:74" s="87" customFormat="1" ht="22.5" customHeight="1" x14ac:dyDescent="0.15">
      <c r="A1366" s="245" t="s">
        <v>971</v>
      </c>
      <c r="B1366" s="246" t="s">
        <v>1002</v>
      </c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133">
        <f t="shared" si="501"/>
        <v>0</v>
      </c>
      <c r="P1366" s="86"/>
      <c r="Q1366" s="86"/>
      <c r="R1366" s="86"/>
      <c r="S1366" s="86"/>
      <c r="T1366" s="86"/>
      <c r="U1366" s="86"/>
      <c r="V1366" s="86"/>
      <c r="W1366" s="86"/>
      <c r="X1366" s="86"/>
      <c r="Y1366" s="86"/>
      <c r="Z1366" s="86"/>
      <c r="AA1366" s="86"/>
      <c r="AB1366" s="86"/>
      <c r="AC1366" s="86"/>
      <c r="AD1366" s="86"/>
      <c r="AE1366" s="86"/>
      <c r="AF1366" s="86"/>
      <c r="AG1366" s="86"/>
      <c r="AH1366" s="86"/>
      <c r="AI1366" s="86"/>
      <c r="AJ1366" s="86"/>
      <c r="AK1366" s="86"/>
      <c r="AL1366" s="86"/>
      <c r="AM1366" s="86"/>
      <c r="AN1366" s="86"/>
      <c r="AO1366" s="86"/>
      <c r="AP1366" s="86"/>
      <c r="AQ1366" s="86"/>
      <c r="AR1366" s="86"/>
      <c r="AS1366" s="86"/>
      <c r="AT1366" s="86"/>
      <c r="AU1366" s="86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86"/>
      <c r="BG1366" s="86"/>
      <c r="BH1366" s="86"/>
      <c r="BI1366" s="86"/>
      <c r="BJ1366" s="86"/>
      <c r="BK1366" s="86"/>
      <c r="BL1366" s="86"/>
      <c r="BM1366" s="86"/>
      <c r="BN1366" s="86"/>
      <c r="BO1366" s="86"/>
      <c r="BP1366" s="86"/>
      <c r="BQ1366" s="86"/>
      <c r="BR1366" s="86"/>
      <c r="BS1366" s="86"/>
      <c r="BT1366" s="86"/>
      <c r="BU1366" s="86"/>
      <c r="BV1366" s="86"/>
    </row>
    <row r="1367" spans="1:74" s="87" customFormat="1" ht="22.5" customHeight="1" x14ac:dyDescent="0.15">
      <c r="A1367" s="245" t="s">
        <v>971</v>
      </c>
      <c r="B1367" s="246" t="s">
        <v>1002</v>
      </c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133">
        <f t="shared" si="501"/>
        <v>0</v>
      </c>
      <c r="P1367" s="86"/>
      <c r="Q1367" s="86"/>
      <c r="R1367" s="86"/>
      <c r="S1367" s="86"/>
      <c r="T1367" s="86"/>
      <c r="U1367" s="86"/>
      <c r="V1367" s="86"/>
      <c r="W1367" s="86"/>
      <c r="X1367" s="86"/>
      <c r="Y1367" s="86"/>
      <c r="Z1367" s="86"/>
      <c r="AA1367" s="86"/>
      <c r="AB1367" s="86"/>
      <c r="AC1367" s="86"/>
      <c r="AD1367" s="86"/>
      <c r="AE1367" s="86"/>
      <c r="AF1367" s="86"/>
      <c r="AG1367" s="86"/>
      <c r="AH1367" s="86"/>
      <c r="AI1367" s="86"/>
      <c r="AJ1367" s="86"/>
      <c r="AK1367" s="86"/>
      <c r="AL1367" s="86"/>
      <c r="AM1367" s="86"/>
      <c r="AN1367" s="86"/>
      <c r="AO1367" s="86"/>
      <c r="AP1367" s="86"/>
      <c r="AQ1367" s="86"/>
      <c r="AR1367" s="86"/>
      <c r="AS1367" s="86"/>
      <c r="AT1367" s="86"/>
      <c r="AU1367" s="86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86"/>
      <c r="BG1367" s="86"/>
      <c r="BH1367" s="86"/>
      <c r="BI1367" s="86"/>
      <c r="BJ1367" s="86"/>
      <c r="BK1367" s="86"/>
      <c r="BL1367" s="86"/>
      <c r="BM1367" s="86"/>
      <c r="BN1367" s="86"/>
      <c r="BO1367" s="86"/>
      <c r="BP1367" s="86"/>
      <c r="BQ1367" s="86"/>
      <c r="BR1367" s="86"/>
      <c r="BS1367" s="86"/>
      <c r="BT1367" s="86"/>
      <c r="BU1367" s="86"/>
      <c r="BV1367" s="86"/>
    </row>
    <row r="1368" spans="1:74" s="87" customFormat="1" ht="22.5" customHeight="1" x14ac:dyDescent="0.15">
      <c r="A1368" s="245" t="s">
        <v>971</v>
      </c>
      <c r="B1368" s="246" t="s">
        <v>1002</v>
      </c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133">
        <f t="shared" si="501"/>
        <v>0</v>
      </c>
      <c r="P1368" s="86"/>
      <c r="Q1368" s="86"/>
      <c r="R1368" s="86"/>
      <c r="S1368" s="86"/>
      <c r="T1368" s="86"/>
      <c r="U1368" s="86"/>
      <c r="V1368" s="86"/>
      <c r="W1368" s="86"/>
      <c r="X1368" s="86"/>
      <c r="Y1368" s="86"/>
      <c r="Z1368" s="86"/>
      <c r="AA1368" s="86"/>
      <c r="AB1368" s="86"/>
      <c r="AC1368" s="86"/>
      <c r="AD1368" s="86"/>
      <c r="AE1368" s="86"/>
      <c r="AF1368" s="86"/>
      <c r="AG1368" s="86"/>
      <c r="AH1368" s="86"/>
      <c r="AI1368" s="86"/>
      <c r="AJ1368" s="86"/>
      <c r="AK1368" s="86"/>
      <c r="AL1368" s="86"/>
      <c r="AM1368" s="86"/>
      <c r="AN1368" s="86"/>
      <c r="AO1368" s="86"/>
      <c r="AP1368" s="86"/>
      <c r="AQ1368" s="86"/>
      <c r="AR1368" s="86"/>
      <c r="AS1368" s="86"/>
      <c r="AT1368" s="86"/>
      <c r="AU1368" s="86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86"/>
      <c r="BG1368" s="86"/>
      <c r="BH1368" s="86"/>
      <c r="BI1368" s="86"/>
      <c r="BJ1368" s="86"/>
      <c r="BK1368" s="86"/>
      <c r="BL1368" s="86"/>
      <c r="BM1368" s="86"/>
      <c r="BN1368" s="86"/>
      <c r="BO1368" s="86"/>
      <c r="BP1368" s="86"/>
      <c r="BQ1368" s="86"/>
      <c r="BR1368" s="86"/>
      <c r="BS1368" s="86"/>
      <c r="BT1368" s="86"/>
      <c r="BU1368" s="86"/>
      <c r="BV1368" s="86"/>
    </row>
    <row r="1369" spans="1:74" s="87" customFormat="1" ht="22.5" customHeight="1" x14ac:dyDescent="0.15">
      <c r="A1369" s="245" t="s">
        <v>971</v>
      </c>
      <c r="B1369" s="246" t="s">
        <v>1002</v>
      </c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133">
        <f t="shared" si="501"/>
        <v>0</v>
      </c>
      <c r="P1369" s="86"/>
      <c r="Q1369" s="86"/>
      <c r="R1369" s="86"/>
      <c r="S1369" s="86"/>
      <c r="T1369" s="86"/>
      <c r="U1369" s="86"/>
      <c r="V1369" s="86"/>
      <c r="W1369" s="86"/>
      <c r="X1369" s="86"/>
      <c r="Y1369" s="86"/>
      <c r="Z1369" s="86"/>
      <c r="AA1369" s="86"/>
      <c r="AB1369" s="86"/>
      <c r="AC1369" s="86"/>
      <c r="AD1369" s="86"/>
      <c r="AE1369" s="86"/>
      <c r="AF1369" s="86"/>
      <c r="AG1369" s="86"/>
      <c r="AH1369" s="86"/>
      <c r="AI1369" s="86"/>
      <c r="AJ1369" s="86"/>
      <c r="AK1369" s="86"/>
      <c r="AL1369" s="86"/>
      <c r="AM1369" s="86"/>
      <c r="AN1369" s="86"/>
      <c r="AO1369" s="86"/>
      <c r="AP1369" s="86"/>
      <c r="AQ1369" s="86"/>
      <c r="AR1369" s="86"/>
      <c r="AS1369" s="86"/>
      <c r="AT1369" s="86"/>
      <c r="AU1369" s="86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86"/>
      <c r="BG1369" s="86"/>
      <c r="BH1369" s="86"/>
      <c r="BI1369" s="86"/>
      <c r="BJ1369" s="86"/>
      <c r="BK1369" s="86"/>
      <c r="BL1369" s="86"/>
      <c r="BM1369" s="86"/>
      <c r="BN1369" s="86"/>
      <c r="BO1369" s="86"/>
      <c r="BP1369" s="86"/>
      <c r="BQ1369" s="86"/>
      <c r="BR1369" s="86"/>
      <c r="BS1369" s="86"/>
      <c r="BT1369" s="86"/>
      <c r="BU1369" s="86"/>
      <c r="BV1369" s="86"/>
    </row>
    <row r="1370" spans="1:74" s="87" customFormat="1" ht="22.5" customHeight="1" x14ac:dyDescent="0.2">
      <c r="A1370" s="241" t="s">
        <v>971</v>
      </c>
      <c r="B1370" s="242" t="s">
        <v>1002</v>
      </c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133">
        <f t="shared" si="501"/>
        <v>0</v>
      </c>
      <c r="P1370" s="86"/>
      <c r="Q1370" s="86"/>
      <c r="R1370" s="86"/>
      <c r="S1370" s="86"/>
      <c r="T1370" s="86"/>
      <c r="U1370" s="86"/>
      <c r="V1370" s="86"/>
      <c r="W1370" s="86"/>
      <c r="X1370" s="86"/>
      <c r="Y1370" s="86"/>
      <c r="Z1370" s="86"/>
      <c r="AA1370" s="86"/>
      <c r="AB1370" s="86"/>
      <c r="AC1370" s="86"/>
      <c r="AD1370" s="86"/>
      <c r="AE1370" s="86"/>
      <c r="AF1370" s="86"/>
      <c r="AG1370" s="86"/>
      <c r="AH1370" s="86"/>
      <c r="AI1370" s="86"/>
      <c r="AJ1370" s="86"/>
      <c r="AK1370" s="86"/>
      <c r="AL1370" s="86"/>
      <c r="AM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86"/>
      <c r="BG1370" s="86"/>
      <c r="BH1370" s="86"/>
      <c r="BI1370" s="86"/>
      <c r="BJ1370" s="86"/>
      <c r="BK1370" s="86"/>
      <c r="BL1370" s="86"/>
      <c r="BM1370" s="86"/>
      <c r="BN1370" s="86"/>
      <c r="BO1370" s="86"/>
      <c r="BP1370" s="86"/>
      <c r="BQ1370" s="86"/>
      <c r="BR1370" s="86"/>
      <c r="BS1370" s="86"/>
      <c r="BT1370" s="86"/>
      <c r="BU1370" s="86"/>
      <c r="BV1370" s="86"/>
    </row>
    <row r="1371" spans="1:74" s="87" customFormat="1" ht="22.5" customHeight="1" x14ac:dyDescent="0.2">
      <c r="A1371" s="241" t="s">
        <v>971</v>
      </c>
      <c r="B1371" s="242" t="s">
        <v>1002</v>
      </c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133">
        <f t="shared" si="501"/>
        <v>0</v>
      </c>
      <c r="P1371" s="86"/>
      <c r="Q1371" s="86"/>
      <c r="R1371" s="86"/>
      <c r="S1371" s="86"/>
      <c r="T1371" s="86"/>
      <c r="U1371" s="86"/>
      <c r="V1371" s="86"/>
      <c r="W1371" s="86"/>
      <c r="X1371" s="86"/>
      <c r="Y1371" s="86"/>
      <c r="Z1371" s="86"/>
      <c r="AA1371" s="86"/>
      <c r="AB1371" s="86"/>
      <c r="AC1371" s="86"/>
      <c r="AD1371" s="86"/>
      <c r="AE1371" s="86"/>
      <c r="AF1371" s="86"/>
      <c r="AG1371" s="86"/>
      <c r="AH1371" s="86"/>
      <c r="AI1371" s="86"/>
      <c r="AJ1371" s="86"/>
      <c r="AK1371" s="86"/>
      <c r="AL1371" s="86"/>
      <c r="AM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  <c r="BQ1371" s="86"/>
      <c r="BR1371" s="86"/>
      <c r="BS1371" s="86"/>
      <c r="BT1371" s="86"/>
      <c r="BU1371" s="86"/>
      <c r="BV1371" s="86"/>
    </row>
    <row r="1372" spans="1:74" s="87" customFormat="1" ht="22.5" customHeight="1" x14ac:dyDescent="0.2">
      <c r="A1372" s="241" t="s">
        <v>971</v>
      </c>
      <c r="B1372" s="242" t="s">
        <v>1002</v>
      </c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133">
        <f t="shared" si="501"/>
        <v>0</v>
      </c>
      <c r="P1372" s="86"/>
      <c r="Q1372" s="86"/>
      <c r="R1372" s="86"/>
      <c r="S1372" s="86"/>
      <c r="T1372" s="86"/>
      <c r="U1372" s="86"/>
      <c r="V1372" s="86"/>
      <c r="W1372" s="86"/>
      <c r="X1372" s="86"/>
      <c r="Y1372" s="86"/>
      <c r="Z1372" s="86"/>
      <c r="AA1372" s="86"/>
      <c r="AB1372" s="86"/>
      <c r="AC1372" s="86"/>
      <c r="AD1372" s="86"/>
      <c r="AE1372" s="86"/>
      <c r="AF1372" s="86"/>
      <c r="AG1372" s="86"/>
      <c r="AH1372" s="86"/>
      <c r="AI1372" s="86"/>
      <c r="AJ1372" s="86"/>
      <c r="AK1372" s="86"/>
      <c r="AL1372" s="86"/>
      <c r="AM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86"/>
      <c r="BG1372" s="86"/>
      <c r="BH1372" s="86"/>
      <c r="BI1372" s="86"/>
      <c r="BJ1372" s="86"/>
      <c r="BK1372" s="86"/>
      <c r="BL1372" s="86"/>
      <c r="BM1372" s="86"/>
      <c r="BN1372" s="86"/>
      <c r="BO1372" s="86"/>
      <c r="BP1372" s="86"/>
      <c r="BQ1372" s="86"/>
      <c r="BR1372" s="86"/>
      <c r="BS1372" s="86"/>
      <c r="BT1372" s="86"/>
      <c r="BU1372" s="86"/>
      <c r="BV1372" s="86"/>
    </row>
    <row r="1373" spans="1:74" s="87" customFormat="1" ht="22.5" customHeight="1" x14ac:dyDescent="0.15">
      <c r="A1373" s="245" t="s">
        <v>971</v>
      </c>
      <c r="B1373" s="246" t="s">
        <v>1002</v>
      </c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133">
        <f t="shared" si="501"/>
        <v>0</v>
      </c>
      <c r="P1373" s="86"/>
      <c r="Q1373" s="86"/>
      <c r="R1373" s="86"/>
      <c r="S1373" s="86"/>
      <c r="T1373" s="86"/>
      <c r="U1373" s="86"/>
      <c r="V1373" s="86"/>
      <c r="W1373" s="86"/>
      <c r="X1373" s="86"/>
      <c r="Y1373" s="86"/>
      <c r="Z1373" s="86"/>
      <c r="AA1373" s="86"/>
      <c r="AB1373" s="86"/>
      <c r="AC1373" s="86"/>
      <c r="AD1373" s="86"/>
      <c r="AE1373" s="86"/>
      <c r="AF1373" s="86"/>
      <c r="AG1373" s="86"/>
      <c r="AH1373" s="86"/>
      <c r="AI1373" s="86"/>
      <c r="AJ1373" s="86"/>
      <c r="AK1373" s="86"/>
      <c r="AL1373" s="86"/>
      <c r="AM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  <c r="BQ1373" s="86"/>
      <c r="BR1373" s="86"/>
      <c r="BS1373" s="86"/>
      <c r="BT1373" s="86"/>
      <c r="BU1373" s="86"/>
      <c r="BV1373" s="86"/>
    </row>
    <row r="1374" spans="1:74" s="87" customFormat="1" ht="22.5" customHeight="1" x14ac:dyDescent="0.2">
      <c r="A1374" s="241" t="s">
        <v>971</v>
      </c>
      <c r="B1374" s="242" t="s">
        <v>1002</v>
      </c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133">
        <f t="shared" si="501"/>
        <v>0</v>
      </c>
      <c r="P1374" s="86"/>
      <c r="Q1374" s="86"/>
      <c r="R1374" s="86"/>
      <c r="S1374" s="86"/>
      <c r="T1374" s="86"/>
      <c r="U1374" s="86"/>
      <c r="V1374" s="86"/>
      <c r="W1374" s="86"/>
      <c r="X1374" s="86"/>
      <c r="Y1374" s="86"/>
      <c r="Z1374" s="86"/>
      <c r="AA1374" s="86"/>
      <c r="AB1374" s="86"/>
      <c r="AC1374" s="86"/>
      <c r="AD1374" s="86"/>
      <c r="AE1374" s="86"/>
      <c r="AF1374" s="86"/>
      <c r="AG1374" s="86"/>
      <c r="AH1374" s="86"/>
      <c r="AI1374" s="86"/>
      <c r="AJ1374" s="86"/>
      <c r="AK1374" s="86"/>
      <c r="AL1374" s="86"/>
      <c r="AM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  <c r="BQ1374" s="86"/>
      <c r="BR1374" s="86"/>
      <c r="BS1374" s="86"/>
      <c r="BT1374" s="86"/>
      <c r="BU1374" s="86"/>
      <c r="BV1374" s="86"/>
    </row>
    <row r="1375" spans="1:74" s="87" customFormat="1" ht="22.5" customHeight="1" x14ac:dyDescent="0.2">
      <c r="A1375" s="241" t="s">
        <v>972</v>
      </c>
      <c r="B1375" s="242" t="s">
        <v>1799</v>
      </c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133">
        <f t="shared" si="501"/>
        <v>0</v>
      </c>
      <c r="P1375" s="86"/>
      <c r="Q1375" s="86"/>
      <c r="R1375" s="86"/>
      <c r="S1375" s="86"/>
      <c r="T1375" s="86"/>
      <c r="U1375" s="86"/>
      <c r="V1375" s="86"/>
      <c r="W1375" s="86"/>
      <c r="X1375" s="86"/>
      <c r="Y1375" s="86"/>
      <c r="Z1375" s="86"/>
      <c r="AA1375" s="86"/>
      <c r="AB1375" s="86"/>
      <c r="AC1375" s="86"/>
      <c r="AD1375" s="86"/>
      <c r="AE1375" s="86"/>
      <c r="AF1375" s="86"/>
      <c r="AG1375" s="86"/>
      <c r="AH1375" s="86"/>
      <c r="AI1375" s="86"/>
      <c r="AJ1375" s="86"/>
      <c r="AK1375" s="86"/>
      <c r="AL1375" s="86"/>
      <c r="AM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  <c r="BQ1375" s="86"/>
      <c r="BR1375" s="86"/>
      <c r="BS1375" s="86"/>
      <c r="BT1375" s="86"/>
      <c r="BU1375" s="86"/>
      <c r="BV1375" s="86"/>
    </row>
    <row r="1376" spans="1:74" s="87" customFormat="1" ht="22.5" customHeight="1" x14ac:dyDescent="0.2">
      <c r="A1376" s="241" t="s">
        <v>972</v>
      </c>
      <c r="B1376" s="242" t="s">
        <v>1799</v>
      </c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133">
        <f t="shared" si="501"/>
        <v>0</v>
      </c>
      <c r="P1376" s="86"/>
      <c r="Q1376" s="86"/>
      <c r="R1376" s="86"/>
      <c r="S1376" s="86"/>
      <c r="T1376" s="86"/>
      <c r="U1376" s="86"/>
      <c r="V1376" s="86"/>
      <c r="W1376" s="86"/>
      <c r="X1376" s="86"/>
      <c r="Y1376" s="86"/>
      <c r="Z1376" s="86"/>
      <c r="AA1376" s="86"/>
      <c r="AB1376" s="86"/>
      <c r="AC1376" s="86"/>
      <c r="AD1376" s="86"/>
      <c r="AE1376" s="86"/>
      <c r="AF1376" s="86"/>
      <c r="AG1376" s="86"/>
      <c r="AH1376" s="86"/>
      <c r="AI1376" s="86"/>
      <c r="AJ1376" s="86"/>
      <c r="AK1376" s="86"/>
      <c r="AL1376" s="86"/>
      <c r="AM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  <c r="BQ1376" s="86"/>
      <c r="BR1376" s="86"/>
      <c r="BS1376" s="86"/>
      <c r="BT1376" s="86"/>
      <c r="BU1376" s="86"/>
      <c r="BV1376" s="86"/>
    </row>
    <row r="1377" spans="1:74" s="87" customFormat="1" ht="22.5" customHeight="1" x14ac:dyDescent="0.2">
      <c r="A1377" s="241" t="s">
        <v>972</v>
      </c>
      <c r="B1377" s="242" t="s">
        <v>1799</v>
      </c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133">
        <f t="shared" si="501"/>
        <v>0</v>
      </c>
      <c r="P1377" s="86"/>
      <c r="Q1377" s="86"/>
      <c r="R1377" s="86"/>
      <c r="S1377" s="86"/>
      <c r="T1377" s="86"/>
      <c r="U1377" s="86"/>
      <c r="V1377" s="86"/>
      <c r="W1377" s="86"/>
      <c r="X1377" s="86"/>
      <c r="Y1377" s="86"/>
      <c r="Z1377" s="86"/>
      <c r="AA1377" s="86"/>
      <c r="AB1377" s="86"/>
      <c r="AC1377" s="86"/>
      <c r="AD1377" s="86"/>
      <c r="AE1377" s="86"/>
      <c r="AF1377" s="86"/>
      <c r="AG1377" s="86"/>
      <c r="AH1377" s="86"/>
      <c r="AI1377" s="86"/>
      <c r="AJ1377" s="86"/>
      <c r="AK1377" s="86"/>
      <c r="AL1377" s="86"/>
      <c r="AM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  <c r="BQ1377" s="86"/>
      <c r="BR1377" s="86"/>
      <c r="BS1377" s="86"/>
      <c r="BT1377" s="86"/>
      <c r="BU1377" s="86"/>
      <c r="BV1377" s="86"/>
    </row>
    <row r="1378" spans="1:74" s="87" customFormat="1" ht="22.5" customHeight="1" x14ac:dyDescent="0.2">
      <c r="A1378" s="241" t="s">
        <v>972</v>
      </c>
      <c r="B1378" s="242" t="s">
        <v>1799</v>
      </c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133">
        <f t="shared" si="501"/>
        <v>0</v>
      </c>
      <c r="P1378" s="86"/>
      <c r="Q1378" s="86"/>
      <c r="R1378" s="86"/>
      <c r="S1378" s="86"/>
      <c r="T1378" s="86"/>
      <c r="U1378" s="86"/>
      <c r="V1378" s="86"/>
      <c r="W1378" s="86"/>
      <c r="X1378" s="86"/>
      <c r="Y1378" s="86"/>
      <c r="Z1378" s="86"/>
      <c r="AA1378" s="86"/>
      <c r="AB1378" s="86"/>
      <c r="AC1378" s="86"/>
      <c r="AD1378" s="86"/>
      <c r="AE1378" s="86"/>
      <c r="AF1378" s="86"/>
      <c r="AG1378" s="86"/>
      <c r="AH1378" s="86"/>
      <c r="AI1378" s="86"/>
      <c r="AJ1378" s="86"/>
      <c r="AK1378" s="86"/>
      <c r="AL1378" s="86"/>
      <c r="AM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  <c r="BQ1378" s="86"/>
      <c r="BR1378" s="86"/>
      <c r="BS1378" s="86"/>
      <c r="BT1378" s="86"/>
      <c r="BU1378" s="86"/>
      <c r="BV1378" s="86"/>
    </row>
    <row r="1379" spans="1:74" s="87" customFormat="1" ht="22.5" customHeight="1" x14ac:dyDescent="0.2">
      <c r="A1379" s="241" t="s">
        <v>972</v>
      </c>
      <c r="B1379" s="242" t="s">
        <v>1799</v>
      </c>
      <c r="C1379" s="75"/>
      <c r="D1379" s="75"/>
      <c r="E1379" s="75"/>
      <c r="F1379" s="75"/>
      <c r="G1379" s="75"/>
      <c r="H1379" s="75"/>
      <c r="I1379" s="75"/>
      <c r="J1379" s="75"/>
      <c r="K1379" s="75"/>
      <c r="L1379" s="75"/>
      <c r="M1379" s="75"/>
      <c r="N1379" s="75"/>
      <c r="O1379" s="133">
        <f t="shared" si="501"/>
        <v>0</v>
      </c>
      <c r="P1379" s="86"/>
      <c r="Q1379" s="86"/>
      <c r="R1379" s="86"/>
      <c r="S1379" s="86"/>
      <c r="T1379" s="86"/>
      <c r="U1379" s="86"/>
      <c r="V1379" s="86"/>
      <c r="W1379" s="86"/>
      <c r="X1379" s="86"/>
      <c r="Y1379" s="86"/>
      <c r="Z1379" s="86"/>
      <c r="AA1379" s="86"/>
      <c r="AB1379" s="86"/>
      <c r="AC1379" s="86"/>
      <c r="AD1379" s="86"/>
      <c r="AE1379" s="86"/>
      <c r="AF1379" s="86"/>
      <c r="AG1379" s="86"/>
      <c r="AH1379" s="86"/>
      <c r="AI1379" s="86"/>
      <c r="AJ1379" s="86"/>
      <c r="AK1379" s="86"/>
      <c r="AL1379" s="86"/>
      <c r="AM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  <c r="BQ1379" s="86"/>
      <c r="BR1379" s="86"/>
      <c r="BS1379" s="86"/>
      <c r="BT1379" s="86"/>
      <c r="BU1379" s="86"/>
      <c r="BV1379" s="86"/>
    </row>
    <row r="1380" spans="1:74" s="87" customFormat="1" ht="22.5" customHeight="1" x14ac:dyDescent="0.2">
      <c r="A1380" s="241" t="s">
        <v>973</v>
      </c>
      <c r="B1380" s="242" t="s">
        <v>1800</v>
      </c>
      <c r="C1380" s="75"/>
      <c r="D1380" s="75"/>
      <c r="E1380" s="75"/>
      <c r="F1380" s="75"/>
      <c r="G1380" s="75"/>
      <c r="H1380" s="75"/>
      <c r="I1380" s="75"/>
      <c r="J1380" s="75"/>
      <c r="K1380" s="75"/>
      <c r="L1380" s="75"/>
      <c r="M1380" s="75"/>
      <c r="N1380" s="75"/>
      <c r="O1380" s="133">
        <f t="shared" si="501"/>
        <v>0</v>
      </c>
      <c r="P1380" s="86"/>
      <c r="Q1380" s="86"/>
      <c r="R1380" s="86"/>
      <c r="S1380" s="86"/>
      <c r="T1380" s="86"/>
      <c r="U1380" s="86"/>
      <c r="V1380" s="86"/>
      <c r="W1380" s="86"/>
      <c r="X1380" s="86"/>
      <c r="Y1380" s="86"/>
      <c r="Z1380" s="86"/>
      <c r="AA1380" s="86"/>
      <c r="AB1380" s="86"/>
      <c r="AC1380" s="86"/>
      <c r="AD1380" s="86"/>
      <c r="AE1380" s="86"/>
      <c r="AF1380" s="86"/>
      <c r="AG1380" s="86"/>
      <c r="AH1380" s="86"/>
      <c r="AI1380" s="86"/>
      <c r="AJ1380" s="86"/>
      <c r="AK1380" s="86"/>
      <c r="AL1380" s="86"/>
      <c r="AM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  <c r="BQ1380" s="86"/>
      <c r="BR1380" s="86"/>
      <c r="BS1380" s="86"/>
      <c r="BT1380" s="86"/>
      <c r="BU1380" s="86"/>
      <c r="BV1380" s="86"/>
    </row>
    <row r="1381" spans="1:74" s="87" customFormat="1" ht="22.5" customHeight="1" x14ac:dyDescent="0.2">
      <c r="A1381" s="241" t="s">
        <v>973</v>
      </c>
      <c r="B1381" s="242" t="s">
        <v>1800</v>
      </c>
      <c r="C1381" s="75"/>
      <c r="D1381" s="75"/>
      <c r="E1381" s="75"/>
      <c r="F1381" s="75"/>
      <c r="G1381" s="75"/>
      <c r="H1381" s="75"/>
      <c r="I1381" s="75"/>
      <c r="J1381" s="75"/>
      <c r="K1381" s="75"/>
      <c r="L1381" s="75"/>
      <c r="M1381" s="75"/>
      <c r="N1381" s="75"/>
      <c r="O1381" s="133">
        <f t="shared" si="501"/>
        <v>0</v>
      </c>
      <c r="P1381" s="86"/>
      <c r="Q1381" s="86"/>
      <c r="R1381" s="86"/>
      <c r="S1381" s="86"/>
      <c r="T1381" s="86"/>
      <c r="U1381" s="86"/>
      <c r="V1381" s="86"/>
      <c r="W1381" s="86"/>
      <c r="X1381" s="86"/>
      <c r="Y1381" s="86"/>
      <c r="Z1381" s="86"/>
      <c r="AA1381" s="86"/>
      <c r="AB1381" s="86"/>
      <c r="AC1381" s="86"/>
      <c r="AD1381" s="86"/>
      <c r="AE1381" s="86"/>
      <c r="AF1381" s="86"/>
      <c r="AG1381" s="86"/>
      <c r="AH1381" s="86"/>
      <c r="AI1381" s="86"/>
      <c r="AJ1381" s="86"/>
      <c r="AK1381" s="86"/>
      <c r="AL1381" s="86"/>
      <c r="AM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  <c r="BQ1381" s="86"/>
      <c r="BR1381" s="86"/>
      <c r="BS1381" s="86"/>
      <c r="BT1381" s="86"/>
      <c r="BU1381" s="86"/>
      <c r="BV1381" s="86"/>
    </row>
    <row r="1382" spans="1:74" s="87" customFormat="1" ht="22.5" customHeight="1" x14ac:dyDescent="0.2">
      <c r="A1382" s="241" t="s">
        <v>973</v>
      </c>
      <c r="B1382" s="242" t="s">
        <v>1800</v>
      </c>
      <c r="C1382" s="75"/>
      <c r="D1382" s="75"/>
      <c r="E1382" s="75"/>
      <c r="F1382" s="75"/>
      <c r="G1382" s="75"/>
      <c r="H1382" s="75"/>
      <c r="I1382" s="75"/>
      <c r="J1382" s="75"/>
      <c r="K1382" s="75"/>
      <c r="L1382" s="75"/>
      <c r="M1382" s="75"/>
      <c r="N1382" s="75"/>
      <c r="O1382" s="133">
        <f t="shared" si="501"/>
        <v>0</v>
      </c>
      <c r="P1382" s="86"/>
      <c r="Q1382" s="86"/>
      <c r="R1382" s="86"/>
      <c r="S1382" s="86"/>
      <c r="T1382" s="86"/>
      <c r="U1382" s="86"/>
      <c r="V1382" s="86"/>
      <c r="W1382" s="86"/>
      <c r="X1382" s="86"/>
      <c r="Y1382" s="86"/>
      <c r="Z1382" s="86"/>
      <c r="AA1382" s="86"/>
      <c r="AB1382" s="86"/>
      <c r="AC1382" s="86"/>
      <c r="AD1382" s="86"/>
      <c r="AE1382" s="86"/>
      <c r="AF1382" s="86"/>
      <c r="AG1382" s="86"/>
      <c r="AH1382" s="86"/>
      <c r="AI1382" s="86"/>
      <c r="AJ1382" s="86"/>
      <c r="AK1382" s="86"/>
      <c r="AL1382" s="86"/>
      <c r="AM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  <c r="BQ1382" s="86"/>
      <c r="BR1382" s="86"/>
      <c r="BS1382" s="86"/>
      <c r="BT1382" s="86"/>
      <c r="BU1382" s="86"/>
      <c r="BV1382" s="86"/>
    </row>
    <row r="1383" spans="1:74" s="87" customFormat="1" ht="22.5" customHeight="1" x14ac:dyDescent="0.2">
      <c r="A1383" s="241" t="s">
        <v>973</v>
      </c>
      <c r="B1383" s="242" t="s">
        <v>1800</v>
      </c>
      <c r="C1383" s="75"/>
      <c r="D1383" s="75"/>
      <c r="E1383" s="75"/>
      <c r="F1383" s="75"/>
      <c r="G1383" s="75"/>
      <c r="H1383" s="75"/>
      <c r="I1383" s="75"/>
      <c r="J1383" s="75"/>
      <c r="K1383" s="75"/>
      <c r="L1383" s="75"/>
      <c r="M1383" s="75"/>
      <c r="N1383" s="75"/>
      <c r="O1383" s="133">
        <f t="shared" si="501"/>
        <v>0</v>
      </c>
      <c r="P1383" s="86"/>
      <c r="Q1383" s="86"/>
      <c r="R1383" s="86"/>
      <c r="S1383" s="86"/>
      <c r="T1383" s="86"/>
      <c r="U1383" s="86"/>
      <c r="V1383" s="86"/>
      <c r="W1383" s="86"/>
      <c r="X1383" s="86"/>
      <c r="Y1383" s="86"/>
      <c r="Z1383" s="86"/>
      <c r="AA1383" s="86"/>
      <c r="AB1383" s="86"/>
      <c r="AC1383" s="86"/>
      <c r="AD1383" s="86"/>
      <c r="AE1383" s="86"/>
      <c r="AF1383" s="86"/>
      <c r="AG1383" s="86"/>
      <c r="AH1383" s="86"/>
      <c r="AI1383" s="86"/>
      <c r="AJ1383" s="86"/>
      <c r="AK1383" s="86"/>
      <c r="AL1383" s="86"/>
      <c r="AM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  <c r="BQ1383" s="86"/>
      <c r="BR1383" s="86"/>
      <c r="BS1383" s="86"/>
      <c r="BT1383" s="86"/>
      <c r="BU1383" s="86"/>
      <c r="BV1383" s="86"/>
    </row>
    <row r="1384" spans="1:74" s="87" customFormat="1" ht="22.5" customHeight="1" x14ac:dyDescent="0.2">
      <c r="A1384" s="241" t="s">
        <v>973</v>
      </c>
      <c r="B1384" s="242" t="s">
        <v>1800</v>
      </c>
      <c r="C1384" s="75"/>
      <c r="D1384" s="75"/>
      <c r="E1384" s="75"/>
      <c r="F1384" s="75"/>
      <c r="G1384" s="75"/>
      <c r="H1384" s="75"/>
      <c r="I1384" s="75"/>
      <c r="J1384" s="75"/>
      <c r="K1384" s="75"/>
      <c r="L1384" s="75"/>
      <c r="M1384" s="75"/>
      <c r="N1384" s="75"/>
      <c r="O1384" s="133">
        <f t="shared" si="501"/>
        <v>0</v>
      </c>
      <c r="P1384" s="86"/>
      <c r="Q1384" s="86"/>
      <c r="R1384" s="86"/>
      <c r="S1384" s="86"/>
      <c r="T1384" s="86"/>
      <c r="U1384" s="86"/>
      <c r="V1384" s="86"/>
      <c r="W1384" s="86"/>
      <c r="X1384" s="86"/>
      <c r="Y1384" s="86"/>
      <c r="Z1384" s="86"/>
      <c r="AA1384" s="86"/>
      <c r="AB1384" s="86"/>
      <c r="AC1384" s="86"/>
      <c r="AD1384" s="86"/>
      <c r="AE1384" s="86"/>
      <c r="AF1384" s="86"/>
      <c r="AG1384" s="86"/>
      <c r="AH1384" s="86"/>
      <c r="AI1384" s="86"/>
      <c r="AJ1384" s="86"/>
      <c r="AK1384" s="86"/>
      <c r="AL1384" s="86"/>
      <c r="AM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  <c r="BQ1384" s="86"/>
      <c r="BR1384" s="86"/>
      <c r="BS1384" s="86"/>
      <c r="BT1384" s="86"/>
      <c r="BU1384" s="86"/>
      <c r="BV1384" s="86"/>
    </row>
    <row r="1385" spans="1:74" s="87" customFormat="1" ht="22.5" customHeight="1" x14ac:dyDescent="0.2">
      <c r="A1385" s="241" t="s">
        <v>973</v>
      </c>
      <c r="B1385" s="242" t="s">
        <v>1800</v>
      </c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133">
        <f t="shared" si="501"/>
        <v>0</v>
      </c>
      <c r="P1385" s="86"/>
      <c r="Q1385" s="86"/>
      <c r="R1385" s="86"/>
      <c r="S1385" s="86"/>
      <c r="T1385" s="86"/>
      <c r="U1385" s="86"/>
      <c r="V1385" s="86"/>
      <c r="W1385" s="86"/>
      <c r="X1385" s="86"/>
      <c r="Y1385" s="86"/>
      <c r="Z1385" s="86"/>
      <c r="AA1385" s="86"/>
      <c r="AB1385" s="86"/>
      <c r="AC1385" s="86"/>
      <c r="AD1385" s="86"/>
      <c r="AE1385" s="86"/>
      <c r="AF1385" s="86"/>
      <c r="AG1385" s="86"/>
      <c r="AH1385" s="86"/>
      <c r="AI1385" s="86"/>
      <c r="AJ1385" s="86"/>
      <c r="AK1385" s="86"/>
      <c r="AL1385" s="86"/>
      <c r="AM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  <c r="BQ1385" s="86"/>
      <c r="BR1385" s="86"/>
      <c r="BS1385" s="86"/>
      <c r="BT1385" s="86"/>
      <c r="BU1385" s="86"/>
      <c r="BV1385" s="86"/>
    </row>
    <row r="1386" spans="1:74" s="87" customFormat="1" ht="22.5" customHeight="1" x14ac:dyDescent="0.2">
      <c r="A1386" s="241" t="s">
        <v>973</v>
      </c>
      <c r="B1386" s="242" t="s">
        <v>1800</v>
      </c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133">
        <f t="shared" si="501"/>
        <v>0</v>
      </c>
      <c r="P1386" s="86"/>
      <c r="Q1386" s="86"/>
      <c r="R1386" s="86"/>
      <c r="S1386" s="86"/>
      <c r="T1386" s="86"/>
      <c r="U1386" s="86"/>
      <c r="V1386" s="86"/>
      <c r="W1386" s="86"/>
      <c r="X1386" s="86"/>
      <c r="Y1386" s="86"/>
      <c r="Z1386" s="86"/>
      <c r="AA1386" s="86"/>
      <c r="AB1386" s="86"/>
      <c r="AC1386" s="86"/>
      <c r="AD1386" s="86"/>
      <c r="AE1386" s="86"/>
      <c r="AF1386" s="86"/>
      <c r="AG1386" s="86"/>
      <c r="AH1386" s="86"/>
      <c r="AI1386" s="86"/>
      <c r="AJ1386" s="86"/>
      <c r="AK1386" s="86"/>
      <c r="AL1386" s="86"/>
      <c r="AM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  <c r="BQ1386" s="86"/>
      <c r="BR1386" s="86"/>
      <c r="BS1386" s="86"/>
      <c r="BT1386" s="86"/>
      <c r="BU1386" s="86"/>
      <c r="BV1386" s="86"/>
    </row>
    <row r="1387" spans="1:74" s="87" customFormat="1" ht="22.5" customHeight="1" x14ac:dyDescent="0.2">
      <c r="A1387" s="241" t="s">
        <v>973</v>
      </c>
      <c r="B1387" s="242" t="s">
        <v>1800</v>
      </c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133">
        <f t="shared" si="501"/>
        <v>0</v>
      </c>
      <c r="P1387" s="86"/>
      <c r="Q1387" s="86"/>
      <c r="R1387" s="86"/>
      <c r="S1387" s="86"/>
      <c r="T1387" s="86"/>
      <c r="U1387" s="86"/>
      <c r="V1387" s="86"/>
      <c r="W1387" s="86"/>
      <c r="X1387" s="86"/>
      <c r="Y1387" s="86"/>
      <c r="Z1387" s="86"/>
      <c r="AA1387" s="86"/>
      <c r="AB1387" s="86"/>
      <c r="AC1387" s="86"/>
      <c r="AD1387" s="86"/>
      <c r="AE1387" s="86"/>
      <c r="AF1387" s="86"/>
      <c r="AG1387" s="86"/>
      <c r="AH1387" s="86"/>
      <c r="AI1387" s="86"/>
      <c r="AJ1387" s="86"/>
      <c r="AK1387" s="86"/>
      <c r="AL1387" s="86"/>
      <c r="AM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  <c r="BQ1387" s="86"/>
      <c r="BR1387" s="86"/>
      <c r="BS1387" s="86"/>
      <c r="BT1387" s="86"/>
      <c r="BU1387" s="86"/>
      <c r="BV1387" s="86"/>
    </row>
    <row r="1388" spans="1:74" s="87" customFormat="1" ht="22.5" customHeight="1" x14ac:dyDescent="0.2">
      <c r="A1388" s="241" t="s">
        <v>973</v>
      </c>
      <c r="B1388" s="242" t="s">
        <v>1800</v>
      </c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133">
        <f t="shared" si="501"/>
        <v>0</v>
      </c>
      <c r="P1388" s="86"/>
      <c r="Q1388" s="86"/>
      <c r="R1388" s="86"/>
      <c r="S1388" s="86"/>
      <c r="T1388" s="86"/>
      <c r="U1388" s="86"/>
      <c r="V1388" s="86"/>
      <c r="W1388" s="86"/>
      <c r="X1388" s="86"/>
      <c r="Y1388" s="86"/>
      <c r="Z1388" s="86"/>
      <c r="AA1388" s="86"/>
      <c r="AB1388" s="86"/>
      <c r="AC1388" s="86"/>
      <c r="AD1388" s="86"/>
      <c r="AE1388" s="86"/>
      <c r="AF1388" s="86"/>
      <c r="AG1388" s="86"/>
      <c r="AH1388" s="86"/>
      <c r="AI1388" s="86"/>
      <c r="AJ1388" s="86"/>
      <c r="AK1388" s="86"/>
      <c r="AL1388" s="86"/>
      <c r="AM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  <c r="BQ1388" s="86"/>
      <c r="BR1388" s="86"/>
      <c r="BS1388" s="86"/>
      <c r="BT1388" s="86"/>
      <c r="BU1388" s="86"/>
      <c r="BV1388" s="86"/>
    </row>
    <row r="1389" spans="1:74" s="89" customFormat="1" ht="22.5" customHeight="1" x14ac:dyDescent="0.2">
      <c r="A1389" s="341" t="s">
        <v>974</v>
      </c>
      <c r="B1389" s="342" t="s">
        <v>1010</v>
      </c>
      <c r="C1389" s="343"/>
      <c r="D1389" s="343"/>
      <c r="E1389" s="343"/>
      <c r="F1389" s="343"/>
      <c r="G1389" s="343"/>
      <c r="H1389" s="343"/>
      <c r="I1389" s="343"/>
      <c r="J1389" s="343"/>
      <c r="K1389" s="343"/>
      <c r="L1389" s="343"/>
      <c r="M1389" s="343"/>
      <c r="N1389" s="343"/>
      <c r="O1389" s="344">
        <f t="shared" si="501"/>
        <v>0</v>
      </c>
      <c r="P1389" s="88"/>
      <c r="Q1389" s="88"/>
      <c r="R1389" s="88"/>
      <c r="S1389" s="88"/>
      <c r="T1389" s="88"/>
      <c r="U1389" s="88"/>
      <c r="V1389" s="88"/>
      <c r="W1389" s="88"/>
      <c r="X1389" s="88"/>
      <c r="Y1389" s="88"/>
      <c r="Z1389" s="88"/>
      <c r="AA1389" s="88"/>
      <c r="AB1389" s="88"/>
      <c r="AC1389" s="88"/>
      <c r="AD1389" s="88"/>
      <c r="AE1389" s="88"/>
      <c r="AF1389" s="88"/>
      <c r="AG1389" s="88"/>
      <c r="AH1389" s="88"/>
      <c r="AI1389" s="88"/>
      <c r="AJ1389" s="88"/>
      <c r="AK1389" s="88"/>
      <c r="AL1389" s="88"/>
      <c r="AM1389" s="88"/>
      <c r="AN1389" s="88"/>
      <c r="AO1389" s="88"/>
      <c r="AP1389" s="88"/>
      <c r="AQ1389" s="88"/>
      <c r="AR1389" s="88"/>
      <c r="AS1389" s="88"/>
      <c r="AT1389" s="88"/>
      <c r="AU1389" s="88"/>
      <c r="AV1389" s="88"/>
      <c r="AW1389" s="88"/>
      <c r="AX1389" s="88"/>
      <c r="AY1389" s="88"/>
      <c r="AZ1389" s="88"/>
      <c r="BA1389" s="88"/>
      <c r="BB1389" s="88"/>
      <c r="BC1389" s="88"/>
      <c r="BD1389" s="88"/>
      <c r="BE1389" s="88"/>
      <c r="BF1389" s="88"/>
      <c r="BG1389" s="88"/>
      <c r="BH1389" s="88"/>
      <c r="BI1389" s="88"/>
      <c r="BJ1389" s="88"/>
      <c r="BK1389" s="88"/>
      <c r="BL1389" s="88"/>
      <c r="BM1389" s="88"/>
      <c r="BN1389" s="88"/>
      <c r="BO1389" s="88"/>
      <c r="BP1389" s="88"/>
      <c r="BQ1389" s="88"/>
      <c r="BR1389" s="88"/>
      <c r="BS1389" s="88"/>
      <c r="BT1389" s="88"/>
      <c r="BU1389" s="88"/>
      <c r="BV1389" s="88"/>
    </row>
    <row r="1390" spans="1:74" s="89" customFormat="1" ht="22.5" customHeight="1" x14ac:dyDescent="0.2">
      <c r="A1390" s="241" t="s">
        <v>974</v>
      </c>
      <c r="B1390" s="242" t="s">
        <v>999</v>
      </c>
      <c r="C1390" s="343"/>
      <c r="D1390" s="343"/>
      <c r="E1390" s="343"/>
      <c r="F1390" s="227">
        <v>6554062.1500000004</v>
      </c>
      <c r="G1390" s="343"/>
      <c r="H1390" s="343"/>
      <c r="I1390" s="343"/>
      <c r="J1390" s="343"/>
      <c r="K1390" s="343"/>
      <c r="L1390" s="343"/>
      <c r="M1390" s="343"/>
      <c r="N1390" s="343"/>
      <c r="O1390" s="344"/>
      <c r="P1390" s="88"/>
      <c r="Q1390" s="88"/>
      <c r="R1390" s="88"/>
      <c r="S1390" s="88"/>
      <c r="T1390" s="88"/>
      <c r="U1390" s="88"/>
      <c r="V1390" s="88"/>
      <c r="W1390" s="88"/>
      <c r="X1390" s="88"/>
      <c r="Y1390" s="88"/>
      <c r="Z1390" s="88"/>
      <c r="AA1390" s="88"/>
      <c r="AB1390" s="88"/>
      <c r="AC1390" s="88"/>
      <c r="AD1390" s="88"/>
      <c r="AE1390" s="88"/>
      <c r="AF1390" s="88"/>
      <c r="AG1390" s="88"/>
      <c r="AH1390" s="88"/>
      <c r="AI1390" s="88"/>
      <c r="AJ1390" s="88"/>
      <c r="AK1390" s="88"/>
      <c r="AL1390" s="88"/>
      <c r="AM1390" s="88"/>
      <c r="AN1390" s="88"/>
      <c r="AO1390" s="88"/>
      <c r="AP1390" s="88"/>
      <c r="AQ1390" s="88"/>
      <c r="AR1390" s="88"/>
      <c r="AS1390" s="88"/>
      <c r="AT1390" s="88"/>
      <c r="AU1390" s="88"/>
      <c r="AV1390" s="88"/>
      <c r="AW1390" s="88"/>
      <c r="AX1390" s="88"/>
      <c r="AY1390" s="88"/>
      <c r="AZ1390" s="88"/>
      <c r="BA1390" s="88"/>
      <c r="BB1390" s="88"/>
      <c r="BC1390" s="88"/>
      <c r="BD1390" s="88"/>
      <c r="BE1390" s="88"/>
      <c r="BF1390" s="88"/>
      <c r="BG1390" s="88"/>
      <c r="BH1390" s="88"/>
      <c r="BI1390" s="88"/>
      <c r="BJ1390" s="88"/>
      <c r="BK1390" s="88"/>
      <c r="BL1390" s="88"/>
      <c r="BM1390" s="88"/>
      <c r="BN1390" s="88"/>
      <c r="BO1390" s="88"/>
      <c r="BP1390" s="88"/>
      <c r="BQ1390" s="88"/>
      <c r="BR1390" s="88"/>
      <c r="BS1390" s="88"/>
      <c r="BT1390" s="88"/>
      <c r="BU1390" s="88"/>
      <c r="BV1390" s="88"/>
    </row>
    <row r="1391" spans="1:74" s="87" customFormat="1" ht="22.5" customHeight="1" x14ac:dyDescent="0.2">
      <c r="A1391" s="241" t="s">
        <v>974</v>
      </c>
      <c r="B1391" s="242" t="s">
        <v>999</v>
      </c>
      <c r="C1391" s="74"/>
      <c r="D1391" s="74">
        <v>382935060.42000002</v>
      </c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133">
        <f t="shared" si="501"/>
        <v>382935060.42000002</v>
      </c>
      <c r="P1391" s="86"/>
      <c r="Q1391" s="86"/>
      <c r="R1391" s="86"/>
      <c r="S1391" s="86"/>
      <c r="T1391" s="86"/>
      <c r="U1391" s="86"/>
      <c r="V1391" s="86"/>
      <c r="W1391" s="86"/>
      <c r="X1391" s="86"/>
      <c r="Y1391" s="86"/>
      <c r="Z1391" s="86"/>
      <c r="AA1391" s="86"/>
      <c r="AB1391" s="86"/>
      <c r="AC1391" s="86"/>
      <c r="AD1391" s="86"/>
      <c r="AE1391" s="86"/>
      <c r="AF1391" s="86"/>
      <c r="AG1391" s="86"/>
      <c r="AH1391" s="86"/>
      <c r="AI1391" s="86"/>
      <c r="AJ1391" s="86"/>
      <c r="AK1391" s="86"/>
      <c r="AL1391" s="86"/>
      <c r="AM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  <c r="BQ1391" s="86"/>
      <c r="BR1391" s="86"/>
      <c r="BS1391" s="86"/>
      <c r="BT1391" s="86"/>
      <c r="BU1391" s="86"/>
      <c r="BV1391" s="86"/>
    </row>
    <row r="1392" spans="1:74" s="87" customFormat="1" ht="22.5" customHeight="1" x14ac:dyDescent="0.2">
      <c r="A1392" s="241" t="s">
        <v>974</v>
      </c>
      <c r="B1392" s="242" t="s">
        <v>999</v>
      </c>
      <c r="C1392" s="78"/>
      <c r="D1392" s="78">
        <v>479999880</v>
      </c>
      <c r="E1392" s="78"/>
      <c r="F1392" s="78"/>
      <c r="G1392" s="78"/>
      <c r="H1392" s="78"/>
      <c r="I1392" s="78"/>
      <c r="J1392" s="78"/>
      <c r="K1392" s="78"/>
      <c r="L1392" s="78"/>
      <c r="M1392" s="78"/>
      <c r="N1392" s="78"/>
      <c r="O1392" s="133">
        <f t="shared" ref="O1392:O1492" si="502">SUM(C1392:N1392)</f>
        <v>479999880</v>
      </c>
      <c r="P1392" s="86"/>
      <c r="Q1392" s="86"/>
      <c r="R1392" s="86"/>
      <c r="S1392" s="86"/>
      <c r="T1392" s="86"/>
      <c r="U1392" s="86"/>
      <c r="V1392" s="86"/>
      <c r="W1392" s="86"/>
      <c r="X1392" s="86"/>
      <c r="Y1392" s="86"/>
      <c r="Z1392" s="86"/>
      <c r="AA1392" s="86"/>
      <c r="AB1392" s="86"/>
      <c r="AC1392" s="86"/>
      <c r="AD1392" s="86"/>
      <c r="AE1392" s="86"/>
      <c r="AF1392" s="86"/>
      <c r="AG1392" s="86"/>
      <c r="AH1392" s="86"/>
      <c r="AI1392" s="86"/>
      <c r="AJ1392" s="86"/>
      <c r="AK1392" s="86"/>
      <c r="AL1392" s="86"/>
      <c r="AM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  <c r="BQ1392" s="86"/>
      <c r="BR1392" s="86"/>
      <c r="BS1392" s="86"/>
      <c r="BT1392" s="86"/>
      <c r="BU1392" s="86"/>
      <c r="BV1392" s="86"/>
    </row>
    <row r="1393" spans="1:74" s="87" customFormat="1" ht="22.5" customHeight="1" x14ac:dyDescent="0.2">
      <c r="A1393" s="241" t="s">
        <v>974</v>
      </c>
      <c r="B1393" s="242" t="s">
        <v>999</v>
      </c>
      <c r="C1393" s="227"/>
      <c r="D1393" s="227"/>
      <c r="E1393" s="227"/>
      <c r="F1393" s="227"/>
      <c r="G1393" s="227"/>
      <c r="H1393" s="227"/>
      <c r="I1393" s="227">
        <v>452365263.68000001</v>
      </c>
      <c r="J1393" s="227"/>
      <c r="K1393" s="227"/>
      <c r="L1393" s="227"/>
      <c r="M1393" s="227"/>
      <c r="N1393" s="227"/>
      <c r="O1393" s="133">
        <f t="shared" si="502"/>
        <v>452365263.68000001</v>
      </c>
      <c r="P1393" s="86"/>
      <c r="Q1393" s="86"/>
      <c r="R1393" s="86"/>
      <c r="S1393" s="86"/>
      <c r="T1393" s="86"/>
      <c r="U1393" s="86"/>
      <c r="V1393" s="86"/>
      <c r="W1393" s="86"/>
      <c r="X1393" s="86"/>
      <c r="Y1393" s="86"/>
      <c r="Z1393" s="86"/>
      <c r="AA1393" s="86"/>
      <c r="AB1393" s="86"/>
      <c r="AC1393" s="86"/>
      <c r="AD1393" s="86"/>
      <c r="AE1393" s="86"/>
      <c r="AF1393" s="86"/>
      <c r="AG1393" s="86"/>
      <c r="AH1393" s="86"/>
      <c r="AI1393" s="86"/>
      <c r="AJ1393" s="86"/>
      <c r="AK1393" s="86"/>
      <c r="AL1393" s="86"/>
      <c r="AM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  <c r="BQ1393" s="86"/>
      <c r="BR1393" s="86"/>
      <c r="BS1393" s="86"/>
      <c r="BT1393" s="86"/>
      <c r="BU1393" s="86"/>
      <c r="BV1393" s="86"/>
    </row>
    <row r="1394" spans="1:74" s="87" customFormat="1" ht="22.5" customHeight="1" x14ac:dyDescent="0.2">
      <c r="A1394" s="241" t="s">
        <v>974</v>
      </c>
      <c r="B1394" s="242" t="s">
        <v>999</v>
      </c>
      <c r="C1394" s="227"/>
      <c r="D1394" s="227">
        <v>56694625.18</v>
      </c>
      <c r="E1394" s="227"/>
      <c r="F1394" s="227"/>
      <c r="G1394" s="227"/>
      <c r="H1394" s="227"/>
      <c r="I1394" s="227"/>
      <c r="J1394" s="227"/>
      <c r="K1394" s="227"/>
      <c r="L1394" s="227"/>
      <c r="M1394" s="227"/>
      <c r="N1394" s="227"/>
      <c r="O1394" s="133">
        <f t="shared" si="502"/>
        <v>56694625.18</v>
      </c>
      <c r="P1394" s="86"/>
      <c r="Q1394" s="86"/>
      <c r="R1394" s="86"/>
      <c r="S1394" s="86"/>
      <c r="T1394" s="86"/>
      <c r="U1394" s="86"/>
      <c r="V1394" s="86"/>
      <c r="W1394" s="86"/>
      <c r="X1394" s="86"/>
      <c r="Y1394" s="86"/>
      <c r="Z1394" s="86"/>
      <c r="AA1394" s="86"/>
      <c r="AB1394" s="86"/>
      <c r="AC1394" s="86"/>
      <c r="AD1394" s="86"/>
      <c r="AE1394" s="86"/>
      <c r="AF1394" s="86"/>
      <c r="AG1394" s="86"/>
      <c r="AH1394" s="86"/>
      <c r="AI1394" s="86"/>
      <c r="AJ1394" s="86"/>
      <c r="AK1394" s="86"/>
      <c r="AL1394" s="86"/>
      <c r="AM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  <c r="BQ1394" s="86"/>
      <c r="BR1394" s="86"/>
      <c r="BS1394" s="86"/>
      <c r="BT1394" s="86"/>
      <c r="BU1394" s="86"/>
      <c r="BV1394" s="86"/>
    </row>
    <row r="1395" spans="1:74" s="87" customFormat="1" ht="22.5" customHeight="1" x14ac:dyDescent="0.2">
      <c r="A1395" s="241" t="s">
        <v>974</v>
      </c>
      <c r="B1395" s="242" t="s">
        <v>999</v>
      </c>
      <c r="C1395" s="227"/>
      <c r="D1395" s="227">
        <v>2064093347.21</v>
      </c>
      <c r="E1395" s="227"/>
      <c r="F1395" s="227"/>
      <c r="G1395" s="227"/>
      <c r="H1395" s="227"/>
      <c r="I1395" s="227"/>
      <c r="J1395" s="227"/>
      <c r="K1395" s="227"/>
      <c r="L1395" s="227"/>
      <c r="M1395" s="227"/>
      <c r="N1395" s="227"/>
      <c r="O1395" s="133">
        <f t="shared" si="502"/>
        <v>2064093347.21</v>
      </c>
      <c r="P1395" s="86"/>
      <c r="Q1395" s="86"/>
      <c r="R1395" s="86"/>
      <c r="S1395" s="86"/>
      <c r="T1395" s="86"/>
      <c r="U1395" s="86"/>
      <c r="V1395" s="86"/>
      <c r="W1395" s="86"/>
      <c r="X1395" s="86"/>
      <c r="Y1395" s="86"/>
      <c r="Z1395" s="86"/>
      <c r="AA1395" s="86"/>
      <c r="AB1395" s="86"/>
      <c r="AC1395" s="86"/>
      <c r="AD1395" s="86"/>
      <c r="AE1395" s="86"/>
      <c r="AF1395" s="86"/>
      <c r="AG1395" s="86"/>
      <c r="AH1395" s="86"/>
      <c r="AI1395" s="86"/>
      <c r="AJ1395" s="86"/>
      <c r="AK1395" s="86"/>
      <c r="AL1395" s="86"/>
      <c r="AM1395" s="86"/>
      <c r="AN1395" s="86"/>
      <c r="AO1395" s="86"/>
      <c r="AP1395" s="86"/>
      <c r="AQ1395" s="86"/>
      <c r="AR1395" s="86"/>
      <c r="AS1395" s="86"/>
      <c r="AT1395" s="86"/>
      <c r="AU1395" s="86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86"/>
      <c r="BG1395" s="86"/>
      <c r="BH1395" s="86"/>
      <c r="BI1395" s="86"/>
      <c r="BJ1395" s="86"/>
      <c r="BK1395" s="86"/>
      <c r="BL1395" s="86"/>
      <c r="BM1395" s="86"/>
      <c r="BN1395" s="86"/>
      <c r="BO1395" s="86"/>
      <c r="BP1395" s="86"/>
      <c r="BQ1395" s="86"/>
      <c r="BR1395" s="86"/>
      <c r="BS1395" s="86"/>
      <c r="BT1395" s="86"/>
      <c r="BU1395" s="86"/>
      <c r="BV1395" s="86"/>
    </row>
    <row r="1396" spans="1:74" s="87" customFormat="1" ht="22.5" customHeight="1" x14ac:dyDescent="0.2">
      <c r="A1396" s="241" t="s">
        <v>974</v>
      </c>
      <c r="B1396" s="242" t="s">
        <v>999</v>
      </c>
      <c r="C1396" s="227"/>
      <c r="D1396" s="227"/>
      <c r="E1396" s="227"/>
      <c r="F1396" s="227">
        <v>14306370000</v>
      </c>
      <c r="G1396" s="227"/>
      <c r="H1396" s="227"/>
      <c r="I1396" s="227"/>
      <c r="J1396" s="227"/>
      <c r="K1396" s="227"/>
      <c r="L1396" s="227"/>
      <c r="M1396" s="227"/>
      <c r="N1396" s="227"/>
      <c r="O1396" s="133">
        <f t="shared" si="502"/>
        <v>14306370000</v>
      </c>
      <c r="P1396" s="86"/>
      <c r="Q1396" s="86"/>
      <c r="R1396" s="86"/>
      <c r="S1396" s="86"/>
      <c r="T1396" s="86"/>
      <c r="U1396" s="86"/>
      <c r="V1396" s="86"/>
      <c r="W1396" s="86"/>
      <c r="X1396" s="86"/>
      <c r="Y1396" s="86"/>
      <c r="Z1396" s="86"/>
      <c r="AA1396" s="86"/>
      <c r="AB1396" s="86"/>
      <c r="AC1396" s="86"/>
      <c r="AD1396" s="86"/>
      <c r="AE1396" s="86"/>
      <c r="AF1396" s="86"/>
      <c r="AG1396" s="86"/>
      <c r="AH1396" s="86"/>
      <c r="AI1396" s="86"/>
      <c r="AJ1396" s="86"/>
      <c r="AK1396" s="86"/>
      <c r="AL1396" s="86"/>
      <c r="AM1396" s="86"/>
      <c r="AN1396" s="86"/>
      <c r="AO1396" s="86"/>
      <c r="AP1396" s="86"/>
      <c r="AQ1396" s="86"/>
      <c r="AR1396" s="86"/>
      <c r="AS1396" s="86"/>
      <c r="AT1396" s="86"/>
      <c r="AU1396" s="86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86"/>
      <c r="BG1396" s="86"/>
      <c r="BH1396" s="86"/>
      <c r="BI1396" s="86"/>
      <c r="BJ1396" s="86"/>
      <c r="BK1396" s="86"/>
      <c r="BL1396" s="86"/>
      <c r="BM1396" s="86"/>
      <c r="BN1396" s="86"/>
      <c r="BO1396" s="86"/>
      <c r="BP1396" s="86"/>
      <c r="BQ1396" s="86"/>
      <c r="BR1396" s="86"/>
      <c r="BS1396" s="86"/>
      <c r="BT1396" s="86"/>
      <c r="BU1396" s="86"/>
      <c r="BV1396" s="86"/>
    </row>
    <row r="1397" spans="1:74" s="87" customFormat="1" ht="22.5" customHeight="1" x14ac:dyDescent="0.2">
      <c r="A1397" s="241" t="s">
        <v>974</v>
      </c>
      <c r="B1397" s="242" t="s">
        <v>999</v>
      </c>
      <c r="C1397" s="227"/>
      <c r="D1397" s="227">
        <v>294832430</v>
      </c>
      <c r="E1397" s="227"/>
      <c r="F1397" s="227"/>
      <c r="G1397" s="227"/>
      <c r="H1397" s="227"/>
      <c r="I1397" s="227"/>
      <c r="J1397" s="227"/>
      <c r="K1397" s="227"/>
      <c r="L1397" s="227"/>
      <c r="M1397" s="227"/>
      <c r="N1397" s="227"/>
      <c r="O1397" s="133">
        <f t="shared" si="502"/>
        <v>294832430</v>
      </c>
      <c r="P1397" s="86"/>
      <c r="Q1397" s="86"/>
      <c r="R1397" s="86"/>
      <c r="S1397" s="86"/>
      <c r="T1397" s="86"/>
      <c r="U1397" s="86"/>
      <c r="V1397" s="86"/>
      <c r="W1397" s="86"/>
      <c r="X1397" s="86"/>
      <c r="Y1397" s="86"/>
      <c r="Z1397" s="86"/>
      <c r="AA1397" s="86"/>
      <c r="AB1397" s="86"/>
      <c r="AC1397" s="86"/>
      <c r="AD1397" s="86"/>
      <c r="AE1397" s="86"/>
      <c r="AF1397" s="86"/>
      <c r="AG1397" s="86"/>
      <c r="AH1397" s="86"/>
      <c r="AI1397" s="86"/>
      <c r="AJ1397" s="86"/>
      <c r="AK1397" s="86"/>
      <c r="AL1397" s="86"/>
      <c r="AM1397" s="86"/>
      <c r="AN1397" s="86"/>
      <c r="AO1397" s="86"/>
      <c r="AP1397" s="86"/>
      <c r="AQ1397" s="86"/>
      <c r="AR1397" s="86"/>
      <c r="AS1397" s="86"/>
      <c r="AT1397" s="86"/>
      <c r="AU1397" s="86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86"/>
      <c r="BG1397" s="86"/>
      <c r="BH1397" s="86"/>
      <c r="BI1397" s="86"/>
      <c r="BJ1397" s="86"/>
      <c r="BK1397" s="86"/>
      <c r="BL1397" s="86"/>
      <c r="BM1397" s="86"/>
      <c r="BN1397" s="86"/>
      <c r="BO1397" s="86"/>
      <c r="BP1397" s="86"/>
      <c r="BQ1397" s="86"/>
      <c r="BR1397" s="86"/>
      <c r="BS1397" s="86"/>
      <c r="BT1397" s="86"/>
      <c r="BU1397" s="86"/>
      <c r="BV1397" s="86"/>
    </row>
    <row r="1398" spans="1:74" s="87" customFormat="1" ht="22.5" customHeight="1" x14ac:dyDescent="0.2">
      <c r="A1398" s="241" t="s">
        <v>974</v>
      </c>
      <c r="B1398" s="242" t="s">
        <v>999</v>
      </c>
      <c r="C1398" s="227"/>
      <c r="D1398" s="227"/>
      <c r="E1398" s="227"/>
      <c r="F1398" s="227">
        <v>40089038</v>
      </c>
      <c r="G1398" s="227"/>
      <c r="H1398" s="227"/>
      <c r="I1398" s="227"/>
      <c r="J1398" s="227"/>
      <c r="K1398" s="227"/>
      <c r="L1398" s="227"/>
      <c r="M1398" s="227"/>
      <c r="N1398" s="227"/>
      <c r="O1398" s="133">
        <f t="shared" si="502"/>
        <v>40089038</v>
      </c>
      <c r="P1398" s="86"/>
      <c r="Q1398" s="86"/>
      <c r="R1398" s="86"/>
      <c r="S1398" s="86"/>
      <c r="T1398" s="86"/>
      <c r="U1398" s="86"/>
      <c r="V1398" s="86"/>
      <c r="W1398" s="86"/>
      <c r="X1398" s="86"/>
      <c r="Y1398" s="86"/>
      <c r="Z1398" s="86"/>
      <c r="AA1398" s="86"/>
      <c r="AB1398" s="86"/>
      <c r="AC1398" s="86"/>
      <c r="AD1398" s="86"/>
      <c r="AE1398" s="86"/>
      <c r="AF1398" s="86"/>
      <c r="AG1398" s="86"/>
      <c r="AH1398" s="86"/>
      <c r="AI1398" s="86"/>
      <c r="AJ1398" s="86"/>
      <c r="AK1398" s="86"/>
      <c r="AL1398" s="86"/>
      <c r="AM1398" s="86"/>
      <c r="AN1398" s="86"/>
      <c r="AO1398" s="86"/>
      <c r="AP1398" s="86"/>
      <c r="AQ1398" s="86"/>
      <c r="AR1398" s="86"/>
      <c r="AS1398" s="86"/>
      <c r="AT1398" s="86"/>
      <c r="AU1398" s="86"/>
      <c r="AV1398" s="86"/>
      <c r="AW1398" s="86"/>
      <c r="AX1398" s="86"/>
      <c r="AY1398" s="86"/>
      <c r="AZ1398" s="86"/>
      <c r="BA1398" s="86"/>
      <c r="BB1398" s="86"/>
      <c r="BC1398" s="86"/>
      <c r="BD1398" s="86"/>
      <c r="BE1398" s="86"/>
      <c r="BF1398" s="86"/>
      <c r="BG1398" s="86"/>
      <c r="BH1398" s="86"/>
      <c r="BI1398" s="86"/>
      <c r="BJ1398" s="86"/>
      <c r="BK1398" s="86"/>
      <c r="BL1398" s="86"/>
      <c r="BM1398" s="86"/>
      <c r="BN1398" s="86"/>
      <c r="BO1398" s="86"/>
      <c r="BP1398" s="86"/>
      <c r="BQ1398" s="86"/>
      <c r="BR1398" s="86"/>
      <c r="BS1398" s="86"/>
      <c r="BT1398" s="86"/>
      <c r="BU1398" s="86"/>
      <c r="BV1398" s="86"/>
    </row>
    <row r="1399" spans="1:74" s="87" customFormat="1" ht="22.5" customHeight="1" x14ac:dyDescent="0.2">
      <c r="A1399" s="241" t="s">
        <v>974</v>
      </c>
      <c r="B1399" s="242" t="s">
        <v>999</v>
      </c>
      <c r="C1399" s="227"/>
      <c r="D1399" s="227">
        <v>40000000</v>
      </c>
      <c r="E1399" s="227"/>
      <c r="F1399" s="227"/>
      <c r="G1399" s="227"/>
      <c r="H1399" s="227"/>
      <c r="I1399" s="227"/>
      <c r="J1399" s="227"/>
      <c r="K1399" s="227"/>
      <c r="L1399" s="227"/>
      <c r="M1399" s="227"/>
      <c r="N1399" s="227"/>
      <c r="O1399" s="133">
        <f t="shared" si="502"/>
        <v>40000000</v>
      </c>
      <c r="P1399" s="86"/>
      <c r="Q1399" s="86"/>
      <c r="R1399" s="86"/>
      <c r="S1399" s="86"/>
      <c r="T1399" s="86"/>
      <c r="U1399" s="86"/>
      <c r="V1399" s="86"/>
      <c r="W1399" s="86"/>
      <c r="X1399" s="86"/>
      <c r="Y1399" s="86"/>
      <c r="Z1399" s="86"/>
      <c r="AA1399" s="86"/>
      <c r="AB1399" s="86"/>
      <c r="AC1399" s="86"/>
      <c r="AD1399" s="86"/>
      <c r="AE1399" s="86"/>
      <c r="AF1399" s="86"/>
      <c r="AG1399" s="86"/>
      <c r="AH1399" s="86"/>
      <c r="AI1399" s="86"/>
      <c r="AJ1399" s="86"/>
      <c r="AK1399" s="86"/>
      <c r="AL1399" s="86"/>
      <c r="AM1399" s="86"/>
      <c r="AN1399" s="86"/>
      <c r="AO1399" s="86"/>
      <c r="AP1399" s="86"/>
      <c r="AQ1399" s="86"/>
      <c r="AR1399" s="86"/>
      <c r="AS1399" s="86"/>
      <c r="AT1399" s="86"/>
      <c r="AU1399" s="86"/>
      <c r="AV1399" s="86"/>
      <c r="AW1399" s="86"/>
      <c r="AX1399" s="86"/>
      <c r="AY1399" s="86"/>
      <c r="AZ1399" s="86"/>
      <c r="BA1399" s="86"/>
      <c r="BB1399" s="86"/>
      <c r="BC1399" s="86"/>
      <c r="BD1399" s="86"/>
      <c r="BE1399" s="86"/>
      <c r="BF1399" s="86"/>
      <c r="BG1399" s="86"/>
      <c r="BH1399" s="86"/>
      <c r="BI1399" s="86"/>
      <c r="BJ1399" s="86"/>
      <c r="BK1399" s="86"/>
      <c r="BL1399" s="86"/>
      <c r="BM1399" s="86"/>
      <c r="BN1399" s="86"/>
      <c r="BO1399" s="86"/>
      <c r="BP1399" s="86"/>
      <c r="BQ1399" s="86"/>
      <c r="BR1399" s="86"/>
      <c r="BS1399" s="86"/>
      <c r="BT1399" s="86"/>
      <c r="BU1399" s="86"/>
      <c r="BV1399" s="86"/>
    </row>
    <row r="1400" spans="1:74" s="87" customFormat="1" ht="22.5" customHeight="1" x14ac:dyDescent="0.2">
      <c r="A1400" s="241" t="s">
        <v>974</v>
      </c>
      <c r="B1400" s="242" t="s">
        <v>999</v>
      </c>
      <c r="C1400" s="227"/>
      <c r="D1400" s="227"/>
      <c r="E1400" s="227"/>
      <c r="F1400" s="227"/>
      <c r="G1400" s="227"/>
      <c r="H1400" s="227"/>
      <c r="I1400" s="227">
        <v>759439897.35000002</v>
      </c>
      <c r="J1400" s="227"/>
      <c r="K1400" s="227"/>
      <c r="L1400" s="227"/>
      <c r="M1400" s="227"/>
      <c r="N1400" s="227"/>
      <c r="O1400" s="133">
        <f t="shared" si="502"/>
        <v>759439897.35000002</v>
      </c>
      <c r="P1400" s="86"/>
      <c r="Q1400" s="86"/>
      <c r="R1400" s="86"/>
      <c r="S1400" s="86"/>
      <c r="T1400" s="86"/>
      <c r="U1400" s="86"/>
      <c r="V1400" s="86"/>
      <c r="W1400" s="86"/>
      <c r="X1400" s="86"/>
      <c r="Y1400" s="86"/>
      <c r="Z1400" s="86"/>
      <c r="AA1400" s="86"/>
      <c r="AB1400" s="86"/>
      <c r="AC1400" s="86"/>
      <c r="AD1400" s="86"/>
      <c r="AE1400" s="86"/>
      <c r="AF1400" s="86"/>
      <c r="AG1400" s="86"/>
      <c r="AH1400" s="86"/>
      <c r="AI1400" s="86"/>
      <c r="AJ1400" s="86"/>
      <c r="AK1400" s="86"/>
      <c r="AL1400" s="86"/>
      <c r="AM1400" s="86"/>
      <c r="AN1400" s="86"/>
      <c r="AO1400" s="86"/>
      <c r="AP1400" s="86"/>
      <c r="AQ1400" s="86"/>
      <c r="AR1400" s="86"/>
      <c r="AS1400" s="86"/>
      <c r="AT1400" s="86"/>
      <c r="AU1400" s="86"/>
      <c r="AV1400" s="86"/>
      <c r="AW1400" s="86"/>
      <c r="AX1400" s="86"/>
      <c r="AY1400" s="86"/>
      <c r="AZ1400" s="86"/>
      <c r="BA1400" s="86"/>
      <c r="BB1400" s="86"/>
      <c r="BC1400" s="86"/>
      <c r="BD1400" s="86"/>
      <c r="BE1400" s="86"/>
      <c r="BF1400" s="86"/>
      <c r="BG1400" s="86"/>
      <c r="BH1400" s="86"/>
      <c r="BI1400" s="86"/>
      <c r="BJ1400" s="86"/>
      <c r="BK1400" s="86"/>
      <c r="BL1400" s="86"/>
      <c r="BM1400" s="86"/>
      <c r="BN1400" s="86"/>
      <c r="BO1400" s="86"/>
      <c r="BP1400" s="86"/>
      <c r="BQ1400" s="86"/>
      <c r="BR1400" s="86"/>
      <c r="BS1400" s="86"/>
      <c r="BT1400" s="86"/>
      <c r="BU1400" s="86"/>
      <c r="BV1400" s="86"/>
    </row>
    <row r="1401" spans="1:74" s="87" customFormat="1" ht="22.5" customHeight="1" x14ac:dyDescent="0.2">
      <c r="A1401" s="241" t="s">
        <v>974</v>
      </c>
      <c r="B1401" s="242" t="s">
        <v>999</v>
      </c>
      <c r="C1401" s="227"/>
      <c r="D1401" s="227"/>
      <c r="E1401" s="227"/>
      <c r="F1401" s="227">
        <v>15219082</v>
      </c>
      <c r="G1401" s="227"/>
      <c r="H1401" s="227"/>
      <c r="I1401" s="227"/>
      <c r="J1401" s="227"/>
      <c r="K1401" s="227"/>
      <c r="L1401" s="227"/>
      <c r="M1401" s="227"/>
      <c r="N1401" s="227"/>
      <c r="O1401" s="133">
        <f t="shared" si="502"/>
        <v>15219082</v>
      </c>
      <c r="P1401" s="86"/>
      <c r="Q1401" s="86"/>
      <c r="R1401" s="86"/>
      <c r="S1401" s="86"/>
      <c r="T1401" s="86"/>
      <c r="U1401" s="86"/>
      <c r="V1401" s="86"/>
      <c r="W1401" s="86"/>
      <c r="X1401" s="86"/>
      <c r="Y1401" s="86"/>
      <c r="Z1401" s="86"/>
      <c r="AA1401" s="86"/>
      <c r="AB1401" s="86"/>
      <c r="AC1401" s="86"/>
      <c r="AD1401" s="86"/>
      <c r="AE1401" s="86"/>
      <c r="AF1401" s="86"/>
      <c r="AG1401" s="86"/>
      <c r="AH1401" s="86"/>
      <c r="AI1401" s="86"/>
      <c r="AJ1401" s="86"/>
      <c r="AK1401" s="86"/>
      <c r="AL1401" s="86"/>
      <c r="AM1401" s="86"/>
      <c r="AN1401" s="86"/>
      <c r="AO1401" s="86"/>
      <c r="AP1401" s="86"/>
      <c r="AQ1401" s="86"/>
      <c r="AR1401" s="86"/>
      <c r="AS1401" s="86"/>
      <c r="AT1401" s="86"/>
      <c r="AU1401" s="86"/>
      <c r="AV1401" s="86"/>
      <c r="AW1401" s="86"/>
      <c r="AX1401" s="86"/>
      <c r="AY1401" s="86"/>
      <c r="AZ1401" s="86"/>
      <c r="BA1401" s="86"/>
      <c r="BB1401" s="86"/>
      <c r="BC1401" s="86"/>
      <c r="BD1401" s="86"/>
      <c r="BE1401" s="86"/>
      <c r="BF1401" s="86"/>
      <c r="BG1401" s="86"/>
      <c r="BH1401" s="86"/>
      <c r="BI1401" s="86"/>
      <c r="BJ1401" s="86"/>
      <c r="BK1401" s="86"/>
      <c r="BL1401" s="86"/>
      <c r="BM1401" s="86"/>
      <c r="BN1401" s="86"/>
      <c r="BO1401" s="86"/>
      <c r="BP1401" s="86"/>
      <c r="BQ1401" s="86"/>
      <c r="BR1401" s="86"/>
      <c r="BS1401" s="86"/>
      <c r="BT1401" s="86"/>
      <c r="BU1401" s="86"/>
      <c r="BV1401" s="86"/>
    </row>
    <row r="1402" spans="1:74" s="87" customFormat="1" ht="22.5" customHeight="1" x14ac:dyDescent="0.2">
      <c r="A1402" s="241" t="s">
        <v>974</v>
      </c>
      <c r="B1402" s="242" t="s">
        <v>999</v>
      </c>
      <c r="C1402" s="227"/>
      <c r="D1402" s="227">
        <v>21415958</v>
      </c>
      <c r="E1402" s="227"/>
      <c r="F1402" s="227"/>
      <c r="G1402" s="227"/>
      <c r="H1402" s="227"/>
      <c r="I1402" s="227"/>
      <c r="J1402" s="227"/>
      <c r="K1402" s="227"/>
      <c r="L1402" s="227"/>
      <c r="M1402" s="227"/>
      <c r="N1402" s="227"/>
      <c r="O1402" s="133">
        <f t="shared" si="502"/>
        <v>21415958</v>
      </c>
      <c r="P1402" s="86"/>
      <c r="Q1402" s="86"/>
      <c r="R1402" s="86"/>
      <c r="S1402" s="86"/>
      <c r="T1402" s="86"/>
      <c r="U1402" s="86"/>
      <c r="V1402" s="86"/>
      <c r="W1402" s="86"/>
      <c r="X1402" s="86"/>
      <c r="Y1402" s="86"/>
      <c r="Z1402" s="86"/>
      <c r="AA1402" s="86"/>
      <c r="AB1402" s="86"/>
      <c r="AC1402" s="86"/>
      <c r="AD1402" s="86"/>
      <c r="AE1402" s="86"/>
      <c r="AF1402" s="86"/>
      <c r="AG1402" s="86"/>
      <c r="AH1402" s="86"/>
      <c r="AI1402" s="86"/>
      <c r="AJ1402" s="86"/>
      <c r="AK1402" s="86"/>
      <c r="AL1402" s="86"/>
      <c r="AM1402" s="86"/>
      <c r="AN1402" s="86"/>
      <c r="AO1402" s="86"/>
      <c r="AP1402" s="86"/>
      <c r="AQ1402" s="86"/>
      <c r="AR1402" s="86"/>
      <c r="AS1402" s="86"/>
      <c r="AT1402" s="86"/>
      <c r="AU1402" s="86"/>
      <c r="AV1402" s="86"/>
      <c r="AW1402" s="86"/>
      <c r="AX1402" s="86"/>
      <c r="AY1402" s="86"/>
      <c r="AZ1402" s="86"/>
      <c r="BA1402" s="86"/>
      <c r="BB1402" s="86"/>
      <c r="BC1402" s="86"/>
      <c r="BD1402" s="86"/>
      <c r="BE1402" s="86"/>
      <c r="BF1402" s="86"/>
      <c r="BG1402" s="86"/>
      <c r="BH1402" s="86"/>
      <c r="BI1402" s="86"/>
      <c r="BJ1402" s="86"/>
      <c r="BK1402" s="86"/>
      <c r="BL1402" s="86"/>
      <c r="BM1402" s="86"/>
      <c r="BN1402" s="86"/>
      <c r="BO1402" s="86"/>
      <c r="BP1402" s="86"/>
      <c r="BQ1402" s="86"/>
      <c r="BR1402" s="86"/>
      <c r="BS1402" s="86"/>
      <c r="BT1402" s="86"/>
      <c r="BU1402" s="86"/>
      <c r="BV1402" s="86"/>
    </row>
    <row r="1403" spans="1:74" s="87" customFormat="1" ht="22.5" customHeight="1" x14ac:dyDescent="0.2">
      <c r="A1403" s="241" t="s">
        <v>974</v>
      </c>
      <c r="B1403" s="242" t="s">
        <v>999</v>
      </c>
      <c r="C1403" s="227"/>
      <c r="D1403" s="227">
        <v>173548703.41999999</v>
      </c>
      <c r="E1403" s="227"/>
      <c r="F1403" s="227"/>
      <c r="G1403" s="227"/>
      <c r="H1403" s="227"/>
      <c r="I1403" s="227"/>
      <c r="J1403" s="227"/>
      <c r="K1403" s="227"/>
      <c r="L1403" s="227"/>
      <c r="M1403" s="227"/>
      <c r="N1403" s="227"/>
      <c r="O1403" s="133">
        <f t="shared" si="502"/>
        <v>173548703.41999999</v>
      </c>
      <c r="P1403" s="86"/>
      <c r="Q1403" s="86"/>
      <c r="R1403" s="86"/>
      <c r="S1403" s="86"/>
      <c r="T1403" s="86"/>
      <c r="U1403" s="86"/>
      <c r="V1403" s="86"/>
      <c r="W1403" s="86"/>
      <c r="X1403" s="86"/>
      <c r="Y1403" s="86"/>
      <c r="Z1403" s="86"/>
      <c r="AA1403" s="86"/>
      <c r="AB1403" s="86"/>
      <c r="AC1403" s="86"/>
      <c r="AD1403" s="86"/>
      <c r="AE1403" s="86"/>
      <c r="AF1403" s="86"/>
      <c r="AG1403" s="86"/>
      <c r="AH1403" s="86"/>
      <c r="AI1403" s="86"/>
      <c r="AJ1403" s="86"/>
      <c r="AK1403" s="86"/>
      <c r="AL1403" s="86"/>
      <c r="AM1403" s="86"/>
      <c r="AN1403" s="86"/>
      <c r="AO1403" s="86"/>
      <c r="AP1403" s="86"/>
      <c r="AQ1403" s="86"/>
      <c r="AR1403" s="86"/>
      <c r="AS1403" s="86"/>
      <c r="AT1403" s="86"/>
      <c r="AU1403" s="86"/>
      <c r="AV1403" s="86"/>
      <c r="AW1403" s="86"/>
      <c r="AX1403" s="86"/>
      <c r="AY1403" s="86"/>
      <c r="AZ1403" s="86"/>
      <c r="BA1403" s="86"/>
      <c r="BB1403" s="86"/>
      <c r="BC1403" s="86"/>
      <c r="BD1403" s="86"/>
      <c r="BE1403" s="86"/>
      <c r="BF1403" s="86"/>
      <c r="BG1403" s="86"/>
      <c r="BH1403" s="86"/>
      <c r="BI1403" s="86"/>
      <c r="BJ1403" s="86"/>
      <c r="BK1403" s="86"/>
      <c r="BL1403" s="86"/>
      <c r="BM1403" s="86"/>
      <c r="BN1403" s="86"/>
      <c r="BO1403" s="86"/>
      <c r="BP1403" s="86"/>
      <c r="BQ1403" s="86"/>
      <c r="BR1403" s="86"/>
      <c r="BS1403" s="86"/>
      <c r="BT1403" s="86"/>
      <c r="BU1403" s="86"/>
      <c r="BV1403" s="86"/>
    </row>
    <row r="1404" spans="1:74" s="87" customFormat="1" ht="22.5" customHeight="1" x14ac:dyDescent="0.2">
      <c r="A1404" s="241" t="s">
        <v>974</v>
      </c>
      <c r="B1404" s="242" t="s">
        <v>999</v>
      </c>
      <c r="C1404" s="227"/>
      <c r="D1404" s="227"/>
      <c r="E1404" s="227"/>
      <c r="F1404" s="227">
        <v>30450831.34</v>
      </c>
      <c r="G1404" s="227"/>
      <c r="H1404" s="227"/>
      <c r="I1404" s="227"/>
      <c r="J1404" s="227"/>
      <c r="K1404" s="227"/>
      <c r="L1404" s="227"/>
      <c r="M1404" s="227"/>
      <c r="N1404" s="227"/>
      <c r="O1404" s="133">
        <f t="shared" si="502"/>
        <v>30450831.34</v>
      </c>
      <c r="P1404" s="86"/>
      <c r="Q1404" s="86"/>
      <c r="R1404" s="86"/>
      <c r="S1404" s="86"/>
      <c r="T1404" s="86"/>
      <c r="U1404" s="86"/>
      <c r="V1404" s="86"/>
      <c r="W1404" s="86"/>
      <c r="X1404" s="86"/>
      <c r="Y1404" s="86"/>
      <c r="Z1404" s="86"/>
      <c r="AA1404" s="86"/>
      <c r="AB1404" s="86"/>
      <c r="AC1404" s="86"/>
      <c r="AD1404" s="86"/>
      <c r="AE1404" s="86"/>
      <c r="AF1404" s="86"/>
      <c r="AG1404" s="86"/>
      <c r="AH1404" s="86"/>
      <c r="AI1404" s="86"/>
      <c r="AJ1404" s="86"/>
      <c r="AK1404" s="86"/>
      <c r="AL1404" s="86"/>
      <c r="AM1404" s="86"/>
      <c r="AN1404" s="86"/>
      <c r="AO1404" s="86"/>
      <c r="AP1404" s="86"/>
      <c r="AQ1404" s="86"/>
      <c r="AR1404" s="86"/>
      <c r="AS1404" s="86"/>
      <c r="AT1404" s="86"/>
      <c r="AU1404" s="86"/>
      <c r="AV1404" s="86"/>
      <c r="AW1404" s="86"/>
      <c r="AX1404" s="86"/>
      <c r="AY1404" s="86"/>
      <c r="AZ1404" s="86"/>
      <c r="BA1404" s="86"/>
      <c r="BB1404" s="86"/>
      <c r="BC1404" s="86"/>
      <c r="BD1404" s="86"/>
      <c r="BE1404" s="86"/>
      <c r="BF1404" s="86"/>
      <c r="BG1404" s="86"/>
      <c r="BH1404" s="86"/>
      <c r="BI1404" s="86"/>
      <c r="BJ1404" s="86"/>
      <c r="BK1404" s="86"/>
      <c r="BL1404" s="86"/>
      <c r="BM1404" s="86"/>
      <c r="BN1404" s="86"/>
      <c r="BO1404" s="86"/>
      <c r="BP1404" s="86"/>
      <c r="BQ1404" s="86"/>
      <c r="BR1404" s="86"/>
      <c r="BS1404" s="86"/>
      <c r="BT1404" s="86"/>
      <c r="BU1404" s="86"/>
      <c r="BV1404" s="86"/>
    </row>
    <row r="1405" spans="1:74" s="87" customFormat="1" ht="22.5" customHeight="1" x14ac:dyDescent="0.2">
      <c r="A1405" s="241" t="s">
        <v>974</v>
      </c>
      <c r="B1405" s="242" t="s">
        <v>999</v>
      </c>
      <c r="C1405" s="227"/>
      <c r="D1405" s="227"/>
      <c r="E1405" s="227"/>
      <c r="F1405" s="227">
        <v>34494013.229999997</v>
      </c>
      <c r="G1405" s="227"/>
      <c r="H1405" s="227"/>
      <c r="I1405" s="227"/>
      <c r="J1405" s="227"/>
      <c r="K1405" s="227"/>
      <c r="L1405" s="227"/>
      <c r="M1405" s="227"/>
      <c r="N1405" s="227"/>
      <c r="O1405" s="133">
        <f t="shared" si="502"/>
        <v>34494013.229999997</v>
      </c>
      <c r="P1405" s="86"/>
      <c r="Q1405" s="86"/>
      <c r="R1405" s="86"/>
      <c r="S1405" s="86"/>
      <c r="T1405" s="86"/>
      <c r="U1405" s="86"/>
      <c r="V1405" s="86"/>
      <c r="W1405" s="86"/>
      <c r="X1405" s="86"/>
      <c r="Y1405" s="86"/>
      <c r="Z1405" s="86"/>
      <c r="AA1405" s="86"/>
      <c r="AB1405" s="86"/>
      <c r="AC1405" s="86"/>
      <c r="AD1405" s="86"/>
      <c r="AE1405" s="86"/>
      <c r="AF1405" s="86"/>
      <c r="AG1405" s="86"/>
      <c r="AH1405" s="86"/>
      <c r="AI1405" s="86"/>
      <c r="AJ1405" s="86"/>
      <c r="AK1405" s="86"/>
      <c r="AL1405" s="86"/>
      <c r="AM1405" s="86"/>
      <c r="AN1405" s="86"/>
      <c r="AO1405" s="86"/>
      <c r="AP1405" s="86"/>
      <c r="AQ1405" s="86"/>
      <c r="AR1405" s="86"/>
      <c r="AS1405" s="86"/>
      <c r="AT1405" s="86"/>
      <c r="AU1405" s="86"/>
      <c r="AV1405" s="86"/>
      <c r="AW1405" s="86"/>
      <c r="AX1405" s="86"/>
      <c r="AY1405" s="86"/>
      <c r="AZ1405" s="86"/>
      <c r="BA1405" s="86"/>
      <c r="BB1405" s="86"/>
      <c r="BC1405" s="86"/>
      <c r="BD1405" s="86"/>
      <c r="BE1405" s="86"/>
      <c r="BF1405" s="86"/>
      <c r="BG1405" s="86"/>
      <c r="BH1405" s="86"/>
      <c r="BI1405" s="86"/>
      <c r="BJ1405" s="86"/>
      <c r="BK1405" s="86"/>
      <c r="BL1405" s="86"/>
      <c r="BM1405" s="86"/>
      <c r="BN1405" s="86"/>
      <c r="BO1405" s="86"/>
      <c r="BP1405" s="86"/>
      <c r="BQ1405" s="86"/>
      <c r="BR1405" s="86"/>
      <c r="BS1405" s="86"/>
      <c r="BT1405" s="86"/>
      <c r="BU1405" s="86"/>
      <c r="BV1405" s="86"/>
    </row>
    <row r="1406" spans="1:74" s="87" customFormat="1" ht="22.5" customHeight="1" x14ac:dyDescent="0.2">
      <c r="A1406" s="241" t="s">
        <v>974</v>
      </c>
      <c r="B1406" s="242" t="s">
        <v>999</v>
      </c>
      <c r="C1406" s="227"/>
      <c r="D1406" s="227">
        <v>27298851.920000002</v>
      </c>
      <c r="E1406" s="227"/>
      <c r="F1406" s="227"/>
      <c r="G1406" s="227"/>
      <c r="H1406" s="227"/>
      <c r="I1406" s="227"/>
      <c r="J1406" s="227"/>
      <c r="K1406" s="227"/>
      <c r="L1406" s="227"/>
      <c r="M1406" s="227"/>
      <c r="N1406" s="227"/>
      <c r="O1406" s="133">
        <f t="shared" si="502"/>
        <v>27298851.920000002</v>
      </c>
      <c r="P1406" s="86"/>
      <c r="Q1406" s="86"/>
      <c r="R1406" s="86"/>
      <c r="S1406" s="86"/>
      <c r="T1406" s="86"/>
      <c r="U1406" s="86"/>
      <c r="V1406" s="86"/>
      <c r="W1406" s="86"/>
      <c r="X1406" s="86"/>
      <c r="Y1406" s="86"/>
      <c r="Z1406" s="86"/>
      <c r="AA1406" s="86"/>
      <c r="AB1406" s="86"/>
      <c r="AC1406" s="86"/>
      <c r="AD1406" s="86"/>
      <c r="AE1406" s="86"/>
      <c r="AF1406" s="86"/>
      <c r="AG1406" s="86"/>
      <c r="AH1406" s="86"/>
      <c r="AI1406" s="86"/>
      <c r="AJ1406" s="86"/>
      <c r="AK1406" s="86"/>
      <c r="AL1406" s="86"/>
      <c r="AM1406" s="86"/>
      <c r="AN1406" s="86"/>
      <c r="AO1406" s="86"/>
      <c r="AP1406" s="86"/>
      <c r="AQ1406" s="86"/>
      <c r="AR1406" s="86"/>
      <c r="AS1406" s="86"/>
      <c r="AT1406" s="86"/>
      <c r="AU1406" s="86"/>
      <c r="AV1406" s="86"/>
      <c r="AW1406" s="86"/>
      <c r="AX1406" s="86"/>
      <c r="AY1406" s="86"/>
      <c r="AZ1406" s="86"/>
      <c r="BA1406" s="86"/>
      <c r="BB1406" s="86"/>
      <c r="BC1406" s="86"/>
      <c r="BD1406" s="86"/>
      <c r="BE1406" s="86"/>
      <c r="BF1406" s="86"/>
      <c r="BG1406" s="86"/>
      <c r="BH1406" s="86"/>
      <c r="BI1406" s="86"/>
      <c r="BJ1406" s="86"/>
      <c r="BK1406" s="86"/>
      <c r="BL1406" s="86"/>
      <c r="BM1406" s="86"/>
      <c r="BN1406" s="86"/>
      <c r="BO1406" s="86"/>
      <c r="BP1406" s="86"/>
      <c r="BQ1406" s="86"/>
      <c r="BR1406" s="86"/>
      <c r="BS1406" s="86"/>
      <c r="BT1406" s="86"/>
      <c r="BU1406" s="86"/>
      <c r="BV1406" s="86"/>
    </row>
    <row r="1407" spans="1:74" s="87" customFormat="1" ht="22.5" customHeight="1" x14ac:dyDescent="0.2">
      <c r="A1407" s="241" t="s">
        <v>974</v>
      </c>
      <c r="B1407" s="242" t="s">
        <v>999</v>
      </c>
      <c r="C1407" s="227"/>
      <c r="D1407" s="227">
        <v>158427053.63</v>
      </c>
      <c r="E1407" s="227"/>
      <c r="F1407" s="227"/>
      <c r="G1407" s="227"/>
      <c r="H1407" s="227"/>
      <c r="I1407" s="227"/>
      <c r="J1407" s="227"/>
      <c r="K1407" s="227"/>
      <c r="L1407" s="227"/>
      <c r="M1407" s="227"/>
      <c r="N1407" s="227"/>
      <c r="O1407" s="133">
        <f t="shared" si="502"/>
        <v>158427053.63</v>
      </c>
      <c r="P1407" s="86"/>
      <c r="Q1407" s="86"/>
      <c r="R1407" s="86"/>
      <c r="S1407" s="86"/>
      <c r="T1407" s="86"/>
      <c r="U1407" s="86"/>
      <c r="V1407" s="86"/>
      <c r="W1407" s="86"/>
      <c r="X1407" s="86"/>
      <c r="Y1407" s="86"/>
      <c r="Z1407" s="86"/>
      <c r="AA1407" s="86"/>
      <c r="AB1407" s="86"/>
      <c r="AC1407" s="86"/>
      <c r="AD1407" s="86"/>
      <c r="AE1407" s="86"/>
      <c r="AF1407" s="86"/>
      <c r="AG1407" s="86"/>
      <c r="AH1407" s="86"/>
      <c r="AI1407" s="86"/>
      <c r="AJ1407" s="86"/>
      <c r="AK1407" s="86"/>
      <c r="AL1407" s="86"/>
      <c r="AM1407" s="86"/>
      <c r="AN1407" s="86"/>
      <c r="AO1407" s="86"/>
      <c r="AP1407" s="86"/>
      <c r="AQ1407" s="86"/>
      <c r="AR1407" s="86"/>
      <c r="AS1407" s="86"/>
      <c r="AT1407" s="86"/>
      <c r="AU1407" s="86"/>
      <c r="AV1407" s="86"/>
      <c r="AW1407" s="86"/>
      <c r="AX1407" s="86"/>
      <c r="AY1407" s="86"/>
      <c r="AZ1407" s="86"/>
      <c r="BA1407" s="86"/>
      <c r="BB1407" s="86"/>
      <c r="BC1407" s="86"/>
      <c r="BD1407" s="86"/>
      <c r="BE1407" s="86"/>
      <c r="BF1407" s="86"/>
      <c r="BG1407" s="86"/>
      <c r="BH1407" s="86"/>
      <c r="BI1407" s="86"/>
      <c r="BJ1407" s="86"/>
      <c r="BK1407" s="86"/>
      <c r="BL1407" s="86"/>
      <c r="BM1407" s="86"/>
      <c r="BN1407" s="86"/>
      <c r="BO1407" s="86"/>
      <c r="BP1407" s="86"/>
      <c r="BQ1407" s="86"/>
      <c r="BR1407" s="86"/>
      <c r="BS1407" s="86"/>
      <c r="BT1407" s="86"/>
      <c r="BU1407" s="86"/>
      <c r="BV1407" s="86"/>
    </row>
    <row r="1408" spans="1:74" s="87" customFormat="1" ht="22.5" customHeight="1" x14ac:dyDescent="0.2">
      <c r="A1408" s="241" t="s">
        <v>974</v>
      </c>
      <c r="B1408" s="242" t="s">
        <v>999</v>
      </c>
      <c r="C1408" s="227"/>
      <c r="D1408" s="227">
        <v>2202961475.1599998</v>
      </c>
      <c r="E1408" s="227"/>
      <c r="F1408" s="227"/>
      <c r="G1408" s="227"/>
      <c r="H1408" s="227"/>
      <c r="I1408" s="227"/>
      <c r="J1408" s="227"/>
      <c r="K1408" s="227"/>
      <c r="L1408" s="227"/>
      <c r="M1408" s="227"/>
      <c r="N1408" s="227"/>
      <c r="O1408" s="133">
        <f t="shared" si="502"/>
        <v>2202961475.1599998</v>
      </c>
      <c r="P1408" s="86"/>
      <c r="Q1408" s="86"/>
      <c r="R1408" s="86"/>
      <c r="S1408" s="86"/>
      <c r="T1408" s="86"/>
      <c r="U1408" s="86"/>
      <c r="V1408" s="86"/>
      <c r="W1408" s="86"/>
      <c r="X1408" s="86"/>
      <c r="Y1408" s="86"/>
      <c r="Z1408" s="86"/>
      <c r="AA1408" s="86"/>
      <c r="AB1408" s="86"/>
      <c r="AC1408" s="86"/>
      <c r="AD1408" s="86"/>
      <c r="AE1408" s="86"/>
      <c r="AF1408" s="86"/>
      <c r="AG1408" s="86"/>
      <c r="AH1408" s="86"/>
      <c r="AI1408" s="86"/>
      <c r="AJ1408" s="86"/>
      <c r="AK1408" s="86"/>
      <c r="AL1408" s="86"/>
      <c r="AM1408" s="86"/>
      <c r="AN1408" s="86"/>
      <c r="AO1408" s="86"/>
      <c r="AP1408" s="86"/>
      <c r="AQ1408" s="86"/>
      <c r="AR1408" s="86"/>
      <c r="AS1408" s="86"/>
      <c r="AT1408" s="86"/>
      <c r="AU1408" s="86"/>
      <c r="AV1408" s="86"/>
      <c r="AW1408" s="86"/>
      <c r="AX1408" s="86"/>
      <c r="AY1408" s="86"/>
      <c r="AZ1408" s="86"/>
      <c r="BA1408" s="86"/>
      <c r="BB1408" s="86"/>
      <c r="BC1408" s="86"/>
      <c r="BD1408" s="86"/>
      <c r="BE1408" s="86"/>
      <c r="BF1408" s="86"/>
      <c r="BG1408" s="86"/>
      <c r="BH1408" s="86"/>
      <c r="BI1408" s="86"/>
      <c r="BJ1408" s="86"/>
      <c r="BK1408" s="86"/>
      <c r="BL1408" s="86"/>
      <c r="BM1408" s="86"/>
      <c r="BN1408" s="86"/>
      <c r="BO1408" s="86"/>
      <c r="BP1408" s="86"/>
      <c r="BQ1408" s="86"/>
      <c r="BR1408" s="86"/>
      <c r="BS1408" s="86"/>
      <c r="BT1408" s="86"/>
      <c r="BU1408" s="86"/>
      <c r="BV1408" s="86"/>
    </row>
    <row r="1409" spans="1:74" s="87" customFormat="1" ht="22.5" customHeight="1" x14ac:dyDescent="0.2">
      <c r="A1409" s="241" t="s">
        <v>974</v>
      </c>
      <c r="B1409" s="242" t="s">
        <v>999</v>
      </c>
      <c r="C1409" s="227"/>
      <c r="D1409" s="227">
        <v>22719141.93</v>
      </c>
      <c r="E1409" s="227"/>
      <c r="F1409" s="227"/>
      <c r="G1409" s="227"/>
      <c r="H1409" s="227"/>
      <c r="I1409" s="227"/>
      <c r="J1409" s="227"/>
      <c r="K1409" s="227"/>
      <c r="L1409" s="227"/>
      <c r="M1409" s="227"/>
      <c r="N1409" s="227"/>
      <c r="O1409" s="133">
        <f t="shared" si="502"/>
        <v>22719141.93</v>
      </c>
      <c r="P1409" s="86"/>
      <c r="Q1409" s="86"/>
      <c r="R1409" s="86"/>
      <c r="S1409" s="86"/>
      <c r="T1409" s="86"/>
      <c r="U1409" s="86"/>
      <c r="V1409" s="86"/>
      <c r="W1409" s="86"/>
      <c r="X1409" s="86"/>
      <c r="Y1409" s="86"/>
      <c r="Z1409" s="86"/>
      <c r="AA1409" s="86"/>
      <c r="AB1409" s="86"/>
      <c r="AC1409" s="86"/>
      <c r="AD1409" s="86"/>
      <c r="AE1409" s="86"/>
      <c r="AF1409" s="86"/>
      <c r="AG1409" s="86"/>
      <c r="AH1409" s="86"/>
      <c r="AI1409" s="86"/>
      <c r="AJ1409" s="86"/>
      <c r="AK1409" s="86"/>
      <c r="AL1409" s="86"/>
      <c r="AM1409" s="86"/>
      <c r="AN1409" s="86"/>
      <c r="AO1409" s="86"/>
      <c r="AP1409" s="86"/>
      <c r="AQ1409" s="86"/>
      <c r="AR1409" s="86"/>
      <c r="AS1409" s="86"/>
      <c r="AT1409" s="86"/>
      <c r="AU1409" s="86"/>
      <c r="AV1409" s="86"/>
      <c r="AW1409" s="86"/>
      <c r="AX1409" s="86"/>
      <c r="AY1409" s="86"/>
      <c r="AZ1409" s="86"/>
      <c r="BA1409" s="86"/>
      <c r="BB1409" s="86"/>
      <c r="BC1409" s="86"/>
      <c r="BD1409" s="86"/>
      <c r="BE1409" s="86"/>
      <c r="BF1409" s="86"/>
      <c r="BG1409" s="86"/>
      <c r="BH1409" s="86"/>
      <c r="BI1409" s="86"/>
      <c r="BJ1409" s="86"/>
      <c r="BK1409" s="86"/>
      <c r="BL1409" s="86"/>
      <c r="BM1409" s="86"/>
      <c r="BN1409" s="86"/>
      <c r="BO1409" s="86"/>
      <c r="BP1409" s="86"/>
      <c r="BQ1409" s="86"/>
      <c r="BR1409" s="86"/>
      <c r="BS1409" s="86"/>
      <c r="BT1409" s="86"/>
      <c r="BU1409" s="86"/>
      <c r="BV1409" s="86"/>
    </row>
    <row r="1410" spans="1:74" s="87" customFormat="1" ht="22.5" customHeight="1" x14ac:dyDescent="0.2">
      <c r="A1410" s="241" t="s">
        <v>974</v>
      </c>
      <c r="B1410" s="242" t="s">
        <v>999</v>
      </c>
      <c r="C1410" s="227"/>
      <c r="D1410" s="227">
        <v>255235651.08000001</v>
      </c>
      <c r="E1410" s="227"/>
      <c r="F1410" s="227"/>
      <c r="G1410" s="227"/>
      <c r="H1410" s="227"/>
      <c r="I1410" s="227"/>
      <c r="J1410" s="227"/>
      <c r="K1410" s="227"/>
      <c r="L1410" s="227"/>
      <c r="M1410" s="227"/>
      <c r="N1410" s="227"/>
      <c r="O1410" s="133">
        <f t="shared" si="502"/>
        <v>255235651.08000001</v>
      </c>
      <c r="P1410" s="86"/>
      <c r="Q1410" s="86"/>
      <c r="R1410" s="86"/>
      <c r="S1410" s="86"/>
      <c r="T1410" s="86"/>
      <c r="U1410" s="86"/>
      <c r="V1410" s="86"/>
      <c r="W1410" s="86"/>
      <c r="X1410" s="86"/>
      <c r="Y1410" s="86"/>
      <c r="Z1410" s="86"/>
      <c r="AA1410" s="86"/>
      <c r="AB1410" s="86"/>
      <c r="AC1410" s="86"/>
      <c r="AD1410" s="86"/>
      <c r="AE1410" s="86"/>
      <c r="AF1410" s="86"/>
      <c r="AG1410" s="86"/>
      <c r="AH1410" s="86"/>
      <c r="AI1410" s="86"/>
      <c r="AJ1410" s="86"/>
      <c r="AK1410" s="86"/>
      <c r="AL1410" s="86"/>
      <c r="AM1410" s="86"/>
      <c r="AN1410" s="86"/>
      <c r="AO1410" s="86"/>
      <c r="AP1410" s="86"/>
      <c r="AQ1410" s="86"/>
      <c r="AR1410" s="86"/>
      <c r="AS1410" s="86"/>
      <c r="AT1410" s="86"/>
      <c r="AU1410" s="86"/>
      <c r="AV1410" s="86"/>
      <c r="AW1410" s="86"/>
      <c r="AX1410" s="86"/>
      <c r="AY1410" s="86"/>
      <c r="AZ1410" s="86"/>
      <c r="BA1410" s="86"/>
      <c r="BB1410" s="86"/>
      <c r="BC1410" s="86"/>
      <c r="BD1410" s="86"/>
      <c r="BE1410" s="86"/>
      <c r="BF1410" s="86"/>
      <c r="BG1410" s="86"/>
      <c r="BH1410" s="86"/>
      <c r="BI1410" s="86"/>
      <c r="BJ1410" s="86"/>
      <c r="BK1410" s="86"/>
      <c r="BL1410" s="86"/>
      <c r="BM1410" s="86"/>
      <c r="BN1410" s="86"/>
      <c r="BO1410" s="86"/>
      <c r="BP1410" s="86"/>
      <c r="BQ1410" s="86"/>
      <c r="BR1410" s="86"/>
      <c r="BS1410" s="86"/>
      <c r="BT1410" s="86"/>
      <c r="BU1410" s="86"/>
      <c r="BV1410" s="86"/>
    </row>
    <row r="1411" spans="1:74" s="87" customFormat="1" ht="22.5" customHeight="1" x14ac:dyDescent="0.2">
      <c r="A1411" s="241" t="s">
        <v>974</v>
      </c>
      <c r="B1411" s="242" t="s">
        <v>999</v>
      </c>
      <c r="C1411" s="227"/>
      <c r="D1411" s="227"/>
      <c r="E1411" s="227"/>
      <c r="F1411" s="227">
        <v>233334</v>
      </c>
      <c r="G1411" s="227"/>
      <c r="H1411" s="227"/>
      <c r="I1411" s="227"/>
      <c r="J1411" s="227"/>
      <c r="K1411" s="227"/>
      <c r="L1411" s="227"/>
      <c r="M1411" s="227"/>
      <c r="N1411" s="227"/>
      <c r="O1411" s="133">
        <f t="shared" si="502"/>
        <v>233334</v>
      </c>
      <c r="P1411" s="86"/>
      <c r="Q1411" s="86"/>
      <c r="R1411" s="86"/>
      <c r="S1411" s="86"/>
      <c r="T1411" s="86"/>
      <c r="U1411" s="86"/>
      <c r="V1411" s="86"/>
      <c r="W1411" s="86"/>
      <c r="X1411" s="86"/>
      <c r="Y1411" s="86"/>
      <c r="Z1411" s="86"/>
      <c r="AA1411" s="86"/>
      <c r="AB1411" s="86"/>
      <c r="AC1411" s="86"/>
      <c r="AD1411" s="86"/>
      <c r="AE1411" s="86"/>
      <c r="AF1411" s="86"/>
      <c r="AG1411" s="86"/>
      <c r="AH1411" s="86"/>
      <c r="AI1411" s="86"/>
      <c r="AJ1411" s="86"/>
      <c r="AK1411" s="86"/>
      <c r="AL1411" s="86"/>
      <c r="AM1411" s="86"/>
      <c r="AN1411" s="86"/>
      <c r="AO1411" s="86"/>
      <c r="AP1411" s="86"/>
      <c r="AQ1411" s="86"/>
      <c r="AR1411" s="86"/>
      <c r="AS1411" s="86"/>
      <c r="AT1411" s="86"/>
      <c r="AU1411" s="86"/>
      <c r="AV1411" s="86"/>
      <c r="AW1411" s="86"/>
      <c r="AX1411" s="86"/>
      <c r="AY1411" s="86"/>
      <c r="AZ1411" s="86"/>
      <c r="BA1411" s="86"/>
      <c r="BB1411" s="86"/>
      <c r="BC1411" s="86"/>
      <c r="BD1411" s="86"/>
      <c r="BE1411" s="86"/>
      <c r="BF1411" s="86"/>
      <c r="BG1411" s="86"/>
      <c r="BH1411" s="86"/>
      <c r="BI1411" s="86"/>
      <c r="BJ1411" s="86"/>
      <c r="BK1411" s="86"/>
      <c r="BL1411" s="86"/>
      <c r="BM1411" s="86"/>
      <c r="BN1411" s="86"/>
      <c r="BO1411" s="86"/>
      <c r="BP1411" s="86"/>
      <c r="BQ1411" s="86"/>
      <c r="BR1411" s="86"/>
      <c r="BS1411" s="86"/>
      <c r="BT1411" s="86"/>
      <c r="BU1411" s="86"/>
      <c r="BV1411" s="86"/>
    </row>
    <row r="1412" spans="1:74" s="87" customFormat="1" ht="22.5" customHeight="1" x14ac:dyDescent="0.2">
      <c r="A1412" s="241" t="s">
        <v>974</v>
      </c>
      <c r="B1412" s="242" t="s">
        <v>999</v>
      </c>
      <c r="C1412" s="227"/>
      <c r="D1412" s="227">
        <v>91519747.400000006</v>
      </c>
      <c r="E1412" s="227"/>
      <c r="F1412" s="227"/>
      <c r="G1412" s="227"/>
      <c r="H1412" s="227"/>
      <c r="I1412" s="227"/>
      <c r="J1412" s="227"/>
      <c r="K1412" s="227"/>
      <c r="L1412" s="227"/>
      <c r="M1412" s="227"/>
      <c r="N1412" s="227"/>
      <c r="O1412" s="133">
        <f t="shared" si="502"/>
        <v>91519747.400000006</v>
      </c>
      <c r="P1412" s="86"/>
      <c r="Q1412" s="86"/>
      <c r="R1412" s="86"/>
      <c r="S1412" s="86"/>
      <c r="T1412" s="86"/>
      <c r="U1412" s="86"/>
      <c r="V1412" s="86"/>
      <c r="W1412" s="86"/>
      <c r="X1412" s="86"/>
      <c r="Y1412" s="86"/>
      <c r="Z1412" s="86"/>
      <c r="AA1412" s="86"/>
      <c r="AB1412" s="86"/>
      <c r="AC1412" s="86"/>
      <c r="AD1412" s="86"/>
      <c r="AE1412" s="86"/>
      <c r="AF1412" s="86"/>
      <c r="AG1412" s="86"/>
      <c r="AH1412" s="86"/>
      <c r="AI1412" s="86"/>
      <c r="AJ1412" s="86"/>
      <c r="AK1412" s="86"/>
      <c r="AL1412" s="86"/>
      <c r="AM1412" s="86"/>
      <c r="AN1412" s="86"/>
      <c r="AO1412" s="86"/>
      <c r="AP1412" s="86"/>
      <c r="AQ1412" s="86"/>
      <c r="AR1412" s="86"/>
      <c r="AS1412" s="86"/>
      <c r="AT1412" s="86"/>
      <c r="AU1412" s="86"/>
      <c r="AV1412" s="86"/>
      <c r="AW1412" s="86"/>
      <c r="AX1412" s="86"/>
      <c r="AY1412" s="86"/>
      <c r="AZ1412" s="86"/>
      <c r="BA1412" s="86"/>
      <c r="BB1412" s="86"/>
      <c r="BC1412" s="86"/>
      <c r="BD1412" s="86"/>
      <c r="BE1412" s="86"/>
      <c r="BF1412" s="86"/>
      <c r="BG1412" s="86"/>
      <c r="BH1412" s="86"/>
      <c r="BI1412" s="86"/>
      <c r="BJ1412" s="86"/>
      <c r="BK1412" s="86"/>
      <c r="BL1412" s="86"/>
      <c r="BM1412" s="86"/>
      <c r="BN1412" s="86"/>
      <c r="BO1412" s="86"/>
      <c r="BP1412" s="86"/>
      <c r="BQ1412" s="86"/>
      <c r="BR1412" s="86"/>
      <c r="BS1412" s="86"/>
      <c r="BT1412" s="86"/>
      <c r="BU1412" s="86"/>
      <c r="BV1412" s="86"/>
    </row>
    <row r="1413" spans="1:74" s="87" customFormat="1" ht="22.5" customHeight="1" x14ac:dyDescent="0.2">
      <c r="A1413" s="241" t="s">
        <v>974</v>
      </c>
      <c r="B1413" s="242" t="s">
        <v>999</v>
      </c>
      <c r="C1413" s="227"/>
      <c r="D1413" s="227"/>
      <c r="E1413" s="227"/>
      <c r="F1413" s="227">
        <v>700000000</v>
      </c>
      <c r="G1413" s="227"/>
      <c r="H1413" s="227"/>
      <c r="I1413" s="227"/>
      <c r="J1413" s="227"/>
      <c r="K1413" s="227"/>
      <c r="L1413" s="227"/>
      <c r="M1413" s="227"/>
      <c r="N1413" s="227"/>
      <c r="O1413" s="133">
        <f t="shared" si="502"/>
        <v>700000000</v>
      </c>
      <c r="P1413" s="86"/>
      <c r="Q1413" s="86"/>
      <c r="R1413" s="86"/>
      <c r="S1413" s="86"/>
      <c r="T1413" s="86"/>
      <c r="U1413" s="86"/>
      <c r="V1413" s="86"/>
      <c r="W1413" s="86"/>
      <c r="X1413" s="86"/>
      <c r="Y1413" s="86"/>
      <c r="Z1413" s="86"/>
      <c r="AA1413" s="86"/>
      <c r="AB1413" s="86"/>
      <c r="AC1413" s="86"/>
      <c r="AD1413" s="86"/>
      <c r="AE1413" s="86"/>
      <c r="AF1413" s="86"/>
      <c r="AG1413" s="86"/>
      <c r="AH1413" s="86"/>
      <c r="AI1413" s="86"/>
      <c r="AJ1413" s="86"/>
      <c r="AK1413" s="86"/>
      <c r="AL1413" s="86"/>
      <c r="AM1413" s="86"/>
      <c r="AN1413" s="86"/>
      <c r="AO1413" s="86"/>
      <c r="AP1413" s="86"/>
      <c r="AQ1413" s="86"/>
      <c r="AR1413" s="86"/>
      <c r="AS1413" s="86"/>
      <c r="AT1413" s="86"/>
      <c r="AU1413" s="86"/>
      <c r="AV1413" s="86"/>
      <c r="AW1413" s="86"/>
      <c r="AX1413" s="86"/>
      <c r="AY1413" s="86"/>
      <c r="AZ1413" s="86"/>
      <c r="BA1413" s="86"/>
      <c r="BB1413" s="86"/>
      <c r="BC1413" s="86"/>
      <c r="BD1413" s="86"/>
      <c r="BE1413" s="86"/>
      <c r="BF1413" s="86"/>
      <c r="BG1413" s="86"/>
      <c r="BH1413" s="86"/>
      <c r="BI1413" s="86"/>
      <c r="BJ1413" s="86"/>
      <c r="BK1413" s="86"/>
      <c r="BL1413" s="86"/>
      <c r="BM1413" s="86"/>
      <c r="BN1413" s="86"/>
      <c r="BO1413" s="86"/>
      <c r="BP1413" s="86"/>
      <c r="BQ1413" s="86"/>
      <c r="BR1413" s="86"/>
      <c r="BS1413" s="86"/>
      <c r="BT1413" s="86"/>
      <c r="BU1413" s="86"/>
      <c r="BV1413" s="86"/>
    </row>
    <row r="1414" spans="1:74" s="87" customFormat="1" ht="22.5" customHeight="1" x14ac:dyDescent="0.2">
      <c r="A1414" s="241" t="s">
        <v>974</v>
      </c>
      <c r="B1414" s="242" t="s">
        <v>999</v>
      </c>
      <c r="C1414" s="227"/>
      <c r="D1414" s="227"/>
      <c r="E1414" s="227"/>
      <c r="F1414" s="227">
        <v>26839911</v>
      </c>
      <c r="G1414" s="227"/>
      <c r="H1414" s="227"/>
      <c r="I1414" s="227"/>
      <c r="J1414" s="227"/>
      <c r="K1414" s="227"/>
      <c r="L1414" s="227"/>
      <c r="M1414" s="227"/>
      <c r="N1414" s="227"/>
      <c r="O1414" s="133">
        <f t="shared" si="502"/>
        <v>26839911</v>
      </c>
      <c r="P1414" s="86"/>
      <c r="Q1414" s="86"/>
      <c r="R1414" s="86"/>
      <c r="S1414" s="86"/>
      <c r="T1414" s="86"/>
      <c r="U1414" s="86"/>
      <c r="V1414" s="86"/>
      <c r="W1414" s="86"/>
      <c r="X1414" s="86"/>
      <c r="Y1414" s="86"/>
      <c r="Z1414" s="86"/>
      <c r="AA1414" s="86"/>
      <c r="AB1414" s="86"/>
      <c r="AC1414" s="86"/>
      <c r="AD1414" s="86"/>
      <c r="AE1414" s="86"/>
      <c r="AF1414" s="86"/>
      <c r="AG1414" s="86"/>
      <c r="AH1414" s="86"/>
      <c r="AI1414" s="86"/>
      <c r="AJ1414" s="86"/>
      <c r="AK1414" s="86"/>
      <c r="AL1414" s="86"/>
      <c r="AM1414" s="86"/>
      <c r="AN1414" s="86"/>
      <c r="AO1414" s="86"/>
      <c r="AP1414" s="86"/>
      <c r="AQ1414" s="86"/>
      <c r="AR1414" s="86"/>
      <c r="AS1414" s="86"/>
      <c r="AT1414" s="86"/>
      <c r="AU1414" s="86"/>
      <c r="AV1414" s="86"/>
      <c r="AW1414" s="86"/>
      <c r="AX1414" s="86"/>
      <c r="AY1414" s="86"/>
      <c r="AZ1414" s="86"/>
      <c r="BA1414" s="86"/>
      <c r="BB1414" s="86"/>
      <c r="BC1414" s="86"/>
      <c r="BD1414" s="86"/>
      <c r="BE1414" s="86"/>
      <c r="BF1414" s="86"/>
      <c r="BG1414" s="86"/>
      <c r="BH1414" s="86"/>
      <c r="BI1414" s="86"/>
      <c r="BJ1414" s="86"/>
      <c r="BK1414" s="86"/>
      <c r="BL1414" s="86"/>
      <c r="BM1414" s="86"/>
      <c r="BN1414" s="86"/>
      <c r="BO1414" s="86"/>
      <c r="BP1414" s="86"/>
      <c r="BQ1414" s="86"/>
      <c r="BR1414" s="86"/>
      <c r="BS1414" s="86"/>
      <c r="BT1414" s="86"/>
      <c r="BU1414" s="86"/>
      <c r="BV1414" s="86"/>
    </row>
    <row r="1415" spans="1:74" s="87" customFormat="1" ht="22.5" customHeight="1" x14ac:dyDescent="0.2">
      <c r="A1415" s="241" t="s">
        <v>974</v>
      </c>
      <c r="B1415" s="242" t="s">
        <v>999</v>
      </c>
      <c r="C1415" s="227"/>
      <c r="D1415" s="227"/>
      <c r="E1415" s="227"/>
      <c r="F1415" s="227">
        <v>565520</v>
      </c>
      <c r="G1415" s="227"/>
      <c r="H1415" s="227"/>
      <c r="I1415" s="227"/>
      <c r="J1415" s="227"/>
      <c r="K1415" s="227"/>
      <c r="L1415" s="227"/>
      <c r="M1415" s="227"/>
      <c r="N1415" s="227"/>
      <c r="O1415" s="133">
        <f t="shared" si="502"/>
        <v>565520</v>
      </c>
      <c r="P1415" s="86"/>
      <c r="Q1415" s="86"/>
      <c r="R1415" s="86"/>
      <c r="S1415" s="86"/>
      <c r="T1415" s="86"/>
      <c r="U1415" s="86"/>
      <c r="V1415" s="86"/>
      <c r="W1415" s="86"/>
      <c r="X1415" s="86"/>
      <c r="Y1415" s="86"/>
      <c r="Z1415" s="86"/>
      <c r="AA1415" s="86"/>
      <c r="AB1415" s="86"/>
      <c r="AC1415" s="86"/>
      <c r="AD1415" s="86"/>
      <c r="AE1415" s="86"/>
      <c r="AF1415" s="86"/>
      <c r="AG1415" s="86"/>
      <c r="AH1415" s="86"/>
      <c r="AI1415" s="86"/>
      <c r="AJ1415" s="86"/>
      <c r="AK1415" s="86"/>
      <c r="AL1415" s="86"/>
      <c r="AM1415" s="86"/>
      <c r="AN1415" s="86"/>
      <c r="AO1415" s="86"/>
      <c r="AP1415" s="86"/>
      <c r="AQ1415" s="86"/>
      <c r="AR1415" s="86"/>
      <c r="AS1415" s="86"/>
      <c r="AT1415" s="86"/>
      <c r="AU1415" s="86"/>
      <c r="AV1415" s="86"/>
      <c r="AW1415" s="86"/>
      <c r="AX1415" s="86"/>
      <c r="AY1415" s="86"/>
      <c r="AZ1415" s="86"/>
      <c r="BA1415" s="86"/>
      <c r="BB1415" s="86"/>
      <c r="BC1415" s="86"/>
      <c r="BD1415" s="86"/>
      <c r="BE1415" s="86"/>
      <c r="BF1415" s="86"/>
      <c r="BG1415" s="86"/>
      <c r="BH1415" s="86"/>
      <c r="BI1415" s="86"/>
      <c r="BJ1415" s="86"/>
      <c r="BK1415" s="86"/>
      <c r="BL1415" s="86"/>
      <c r="BM1415" s="86"/>
      <c r="BN1415" s="86"/>
      <c r="BO1415" s="86"/>
      <c r="BP1415" s="86"/>
      <c r="BQ1415" s="86"/>
      <c r="BR1415" s="86"/>
      <c r="BS1415" s="86"/>
      <c r="BT1415" s="86"/>
      <c r="BU1415" s="86"/>
      <c r="BV1415" s="86"/>
    </row>
    <row r="1416" spans="1:74" s="87" customFormat="1" ht="22.5" customHeight="1" x14ac:dyDescent="0.2">
      <c r="A1416" s="241" t="s">
        <v>974</v>
      </c>
      <c r="B1416" s="242" t="s">
        <v>999</v>
      </c>
      <c r="C1416" s="227"/>
      <c r="D1416" s="227"/>
      <c r="E1416" s="227"/>
      <c r="F1416" s="227">
        <v>73280168</v>
      </c>
      <c r="G1416" s="227"/>
      <c r="H1416" s="227"/>
      <c r="I1416" s="227"/>
      <c r="J1416" s="227"/>
      <c r="K1416" s="227"/>
      <c r="L1416" s="227"/>
      <c r="M1416" s="227"/>
      <c r="N1416" s="227"/>
      <c r="O1416" s="133">
        <f t="shared" si="502"/>
        <v>73280168</v>
      </c>
      <c r="P1416" s="86"/>
      <c r="Q1416" s="86"/>
      <c r="R1416" s="86"/>
      <c r="S1416" s="86"/>
      <c r="T1416" s="86"/>
      <c r="U1416" s="86"/>
      <c r="V1416" s="86"/>
      <c r="W1416" s="86"/>
      <c r="X1416" s="86"/>
      <c r="Y1416" s="86"/>
      <c r="Z1416" s="86"/>
      <c r="AA1416" s="86"/>
      <c r="AB1416" s="86"/>
      <c r="AC1416" s="86"/>
      <c r="AD1416" s="86"/>
      <c r="AE1416" s="86"/>
      <c r="AF1416" s="86"/>
      <c r="AG1416" s="86"/>
      <c r="AH1416" s="86"/>
      <c r="AI1416" s="86"/>
      <c r="AJ1416" s="86"/>
      <c r="AK1416" s="86"/>
      <c r="AL1416" s="86"/>
      <c r="AM1416" s="86"/>
      <c r="AN1416" s="86"/>
      <c r="AO1416" s="86"/>
      <c r="AP1416" s="86"/>
      <c r="AQ1416" s="86"/>
      <c r="AR1416" s="86"/>
      <c r="AS1416" s="86"/>
      <c r="AT1416" s="86"/>
      <c r="AU1416" s="86"/>
      <c r="AV1416" s="86"/>
      <c r="AW1416" s="86"/>
      <c r="AX1416" s="86"/>
      <c r="AY1416" s="86"/>
      <c r="AZ1416" s="86"/>
      <c r="BA1416" s="86"/>
      <c r="BB1416" s="86"/>
      <c r="BC1416" s="86"/>
      <c r="BD1416" s="86"/>
      <c r="BE1416" s="86"/>
      <c r="BF1416" s="86"/>
      <c r="BG1416" s="86"/>
      <c r="BH1416" s="86"/>
      <c r="BI1416" s="86"/>
      <c r="BJ1416" s="86"/>
      <c r="BK1416" s="86"/>
      <c r="BL1416" s="86"/>
      <c r="BM1416" s="86"/>
      <c r="BN1416" s="86"/>
      <c r="BO1416" s="86"/>
      <c r="BP1416" s="86"/>
      <c r="BQ1416" s="86"/>
      <c r="BR1416" s="86"/>
      <c r="BS1416" s="86"/>
      <c r="BT1416" s="86"/>
      <c r="BU1416" s="86"/>
      <c r="BV1416" s="86"/>
    </row>
    <row r="1417" spans="1:74" s="87" customFormat="1" ht="22.5" customHeight="1" x14ac:dyDescent="0.2">
      <c r="A1417" s="241" t="s">
        <v>974</v>
      </c>
      <c r="B1417" s="242" t="s">
        <v>999</v>
      </c>
      <c r="C1417" s="227"/>
      <c r="D1417" s="227"/>
      <c r="E1417" s="227"/>
      <c r="F1417" s="227">
        <v>450200</v>
      </c>
      <c r="G1417" s="227"/>
      <c r="H1417" s="227"/>
      <c r="I1417" s="227"/>
      <c r="J1417" s="227"/>
      <c r="K1417" s="227"/>
      <c r="L1417" s="227"/>
      <c r="M1417" s="227"/>
      <c r="N1417" s="227"/>
      <c r="O1417" s="133">
        <f t="shared" si="502"/>
        <v>450200</v>
      </c>
      <c r="P1417" s="86"/>
      <c r="Q1417" s="86"/>
      <c r="R1417" s="86"/>
      <c r="S1417" s="86"/>
      <c r="T1417" s="86"/>
      <c r="U1417" s="86"/>
      <c r="V1417" s="86"/>
      <c r="W1417" s="86"/>
      <c r="X1417" s="86"/>
      <c r="Y1417" s="86"/>
      <c r="Z1417" s="86"/>
      <c r="AA1417" s="86"/>
      <c r="AB1417" s="86"/>
      <c r="AC1417" s="86"/>
      <c r="AD1417" s="86"/>
      <c r="AE1417" s="86"/>
      <c r="AF1417" s="86"/>
      <c r="AG1417" s="86"/>
      <c r="AH1417" s="86"/>
      <c r="AI1417" s="86"/>
      <c r="AJ1417" s="86"/>
      <c r="AK1417" s="86"/>
      <c r="AL1417" s="86"/>
      <c r="AM1417" s="86"/>
      <c r="AN1417" s="86"/>
      <c r="AO1417" s="86"/>
      <c r="AP1417" s="86"/>
      <c r="AQ1417" s="86"/>
      <c r="AR1417" s="86"/>
      <c r="AS1417" s="86"/>
      <c r="AT1417" s="86"/>
      <c r="AU1417" s="86"/>
      <c r="AV1417" s="86"/>
      <c r="AW1417" s="86"/>
      <c r="AX1417" s="86"/>
      <c r="AY1417" s="86"/>
      <c r="AZ1417" s="86"/>
      <c r="BA1417" s="86"/>
      <c r="BB1417" s="86"/>
      <c r="BC1417" s="86"/>
      <c r="BD1417" s="86"/>
      <c r="BE1417" s="86"/>
      <c r="BF1417" s="86"/>
      <c r="BG1417" s="86"/>
      <c r="BH1417" s="86"/>
      <c r="BI1417" s="86"/>
      <c r="BJ1417" s="86"/>
      <c r="BK1417" s="86"/>
      <c r="BL1417" s="86"/>
      <c r="BM1417" s="86"/>
      <c r="BN1417" s="86"/>
      <c r="BO1417" s="86"/>
      <c r="BP1417" s="86"/>
      <c r="BQ1417" s="86"/>
      <c r="BR1417" s="86"/>
      <c r="BS1417" s="86"/>
      <c r="BT1417" s="86"/>
      <c r="BU1417" s="86"/>
      <c r="BV1417" s="86"/>
    </row>
    <row r="1418" spans="1:74" s="87" customFormat="1" ht="22.5" customHeight="1" x14ac:dyDescent="0.2">
      <c r="A1418" s="241" t="s">
        <v>974</v>
      </c>
      <c r="B1418" s="242" t="s">
        <v>999</v>
      </c>
      <c r="C1418" s="227"/>
      <c r="D1418" s="227"/>
      <c r="E1418" s="227"/>
      <c r="F1418" s="227">
        <v>19017544.719999999</v>
      </c>
      <c r="G1418" s="227"/>
      <c r="H1418" s="227"/>
      <c r="I1418" s="227"/>
      <c r="J1418" s="227"/>
      <c r="K1418" s="227"/>
      <c r="L1418" s="227"/>
      <c r="M1418" s="227"/>
      <c r="N1418" s="227"/>
      <c r="O1418" s="133">
        <f t="shared" si="502"/>
        <v>19017544.719999999</v>
      </c>
      <c r="P1418" s="86"/>
      <c r="Q1418" s="86"/>
      <c r="R1418" s="86"/>
      <c r="S1418" s="86"/>
      <c r="T1418" s="86"/>
      <c r="U1418" s="86"/>
      <c r="V1418" s="86"/>
      <c r="W1418" s="86"/>
      <c r="X1418" s="86"/>
      <c r="Y1418" s="86"/>
      <c r="Z1418" s="86"/>
      <c r="AA1418" s="86"/>
      <c r="AB1418" s="86"/>
      <c r="AC1418" s="86"/>
      <c r="AD1418" s="86"/>
      <c r="AE1418" s="86"/>
      <c r="AF1418" s="86"/>
      <c r="AG1418" s="86"/>
      <c r="AH1418" s="86"/>
      <c r="AI1418" s="86"/>
      <c r="AJ1418" s="86"/>
      <c r="AK1418" s="86"/>
      <c r="AL1418" s="86"/>
      <c r="AM1418" s="86"/>
      <c r="AN1418" s="86"/>
      <c r="AO1418" s="86"/>
      <c r="AP1418" s="86"/>
      <c r="AQ1418" s="86"/>
      <c r="AR1418" s="86"/>
      <c r="AS1418" s="86"/>
      <c r="AT1418" s="86"/>
      <c r="AU1418" s="86"/>
      <c r="AV1418" s="86"/>
      <c r="AW1418" s="86"/>
      <c r="AX1418" s="86"/>
      <c r="AY1418" s="86"/>
      <c r="AZ1418" s="86"/>
      <c r="BA1418" s="86"/>
      <c r="BB1418" s="86"/>
      <c r="BC1418" s="86"/>
      <c r="BD1418" s="86"/>
      <c r="BE1418" s="86"/>
      <c r="BF1418" s="86"/>
      <c r="BG1418" s="86"/>
      <c r="BH1418" s="86"/>
      <c r="BI1418" s="86"/>
      <c r="BJ1418" s="86"/>
      <c r="BK1418" s="86"/>
      <c r="BL1418" s="86"/>
      <c r="BM1418" s="86"/>
      <c r="BN1418" s="86"/>
      <c r="BO1418" s="86"/>
      <c r="BP1418" s="86"/>
      <c r="BQ1418" s="86"/>
      <c r="BR1418" s="86"/>
      <c r="BS1418" s="86"/>
      <c r="BT1418" s="86"/>
      <c r="BU1418" s="86"/>
      <c r="BV1418" s="86"/>
    </row>
    <row r="1419" spans="1:74" s="87" customFormat="1" ht="22.5" customHeight="1" x14ac:dyDescent="0.2">
      <c r="A1419" s="241" t="s">
        <v>974</v>
      </c>
      <c r="B1419" s="242" t="s">
        <v>999</v>
      </c>
      <c r="C1419" s="227"/>
      <c r="D1419" s="227"/>
      <c r="E1419" s="227"/>
      <c r="F1419" s="227"/>
      <c r="G1419" s="227"/>
      <c r="H1419" s="227"/>
      <c r="I1419" s="227">
        <v>193973675.47</v>
      </c>
      <c r="J1419" s="227"/>
      <c r="K1419" s="227"/>
      <c r="L1419" s="227"/>
      <c r="M1419" s="227"/>
      <c r="N1419" s="227"/>
      <c r="O1419" s="133">
        <f t="shared" si="502"/>
        <v>193973675.47</v>
      </c>
      <c r="P1419" s="86"/>
      <c r="Q1419" s="86"/>
      <c r="R1419" s="86"/>
      <c r="S1419" s="86"/>
      <c r="T1419" s="86"/>
      <c r="U1419" s="86"/>
      <c r="V1419" s="86"/>
      <c r="W1419" s="86"/>
      <c r="X1419" s="86"/>
      <c r="Y1419" s="86"/>
      <c r="Z1419" s="86"/>
      <c r="AA1419" s="86"/>
      <c r="AB1419" s="86"/>
      <c r="AC1419" s="86"/>
      <c r="AD1419" s="86"/>
      <c r="AE1419" s="86"/>
      <c r="AF1419" s="86"/>
      <c r="AG1419" s="86"/>
      <c r="AH1419" s="86"/>
      <c r="AI1419" s="86"/>
      <c r="AJ1419" s="86"/>
      <c r="AK1419" s="86"/>
      <c r="AL1419" s="86"/>
      <c r="AM1419" s="86"/>
      <c r="AN1419" s="86"/>
      <c r="AO1419" s="86"/>
      <c r="AP1419" s="86"/>
      <c r="AQ1419" s="86"/>
      <c r="AR1419" s="86"/>
      <c r="AS1419" s="86"/>
      <c r="AT1419" s="86"/>
      <c r="AU1419" s="86"/>
      <c r="AV1419" s="86"/>
      <c r="AW1419" s="86"/>
      <c r="AX1419" s="86"/>
      <c r="AY1419" s="86"/>
      <c r="AZ1419" s="86"/>
      <c r="BA1419" s="86"/>
      <c r="BB1419" s="86"/>
      <c r="BC1419" s="86"/>
      <c r="BD1419" s="86"/>
      <c r="BE1419" s="86"/>
      <c r="BF1419" s="86"/>
      <c r="BG1419" s="86"/>
      <c r="BH1419" s="86"/>
      <c r="BI1419" s="86"/>
      <c r="BJ1419" s="86"/>
      <c r="BK1419" s="86"/>
      <c r="BL1419" s="86"/>
      <c r="BM1419" s="86"/>
      <c r="BN1419" s="86"/>
      <c r="BO1419" s="86"/>
      <c r="BP1419" s="86"/>
      <c r="BQ1419" s="86"/>
      <c r="BR1419" s="86"/>
      <c r="BS1419" s="86"/>
      <c r="BT1419" s="86"/>
      <c r="BU1419" s="86"/>
      <c r="BV1419" s="86"/>
    </row>
    <row r="1420" spans="1:74" s="87" customFormat="1" ht="22.5" customHeight="1" x14ac:dyDescent="0.2">
      <c r="A1420" s="241" t="s">
        <v>974</v>
      </c>
      <c r="B1420" s="242" t="s">
        <v>999</v>
      </c>
      <c r="C1420" s="227"/>
      <c r="D1420" s="227">
        <v>209480228</v>
      </c>
      <c r="E1420" s="227"/>
      <c r="F1420" s="227"/>
      <c r="G1420" s="227"/>
      <c r="H1420" s="227"/>
      <c r="I1420" s="227"/>
      <c r="J1420" s="227"/>
      <c r="K1420" s="227"/>
      <c r="L1420" s="227"/>
      <c r="M1420" s="227"/>
      <c r="N1420" s="227"/>
      <c r="O1420" s="133">
        <f t="shared" si="502"/>
        <v>209480228</v>
      </c>
      <c r="P1420" s="86"/>
      <c r="Q1420" s="86"/>
      <c r="R1420" s="86"/>
      <c r="S1420" s="86"/>
      <c r="T1420" s="86"/>
      <c r="U1420" s="86"/>
      <c r="V1420" s="86"/>
      <c r="W1420" s="86"/>
      <c r="X1420" s="86"/>
      <c r="Y1420" s="86"/>
      <c r="Z1420" s="86"/>
      <c r="AA1420" s="86"/>
      <c r="AB1420" s="86"/>
      <c r="AC1420" s="86"/>
      <c r="AD1420" s="86"/>
      <c r="AE1420" s="86"/>
      <c r="AF1420" s="86"/>
      <c r="AG1420" s="86"/>
      <c r="AH1420" s="86"/>
      <c r="AI1420" s="86"/>
      <c r="AJ1420" s="86"/>
      <c r="AK1420" s="86"/>
      <c r="AL1420" s="86"/>
      <c r="AM1420" s="86"/>
      <c r="AN1420" s="86"/>
      <c r="AO1420" s="86"/>
      <c r="AP1420" s="86"/>
      <c r="AQ1420" s="86"/>
      <c r="AR1420" s="86"/>
      <c r="AS1420" s="86"/>
      <c r="AT1420" s="86"/>
      <c r="AU1420" s="86"/>
      <c r="AV1420" s="86"/>
      <c r="AW1420" s="86"/>
      <c r="AX1420" s="86"/>
      <c r="AY1420" s="86"/>
      <c r="AZ1420" s="86"/>
      <c r="BA1420" s="86"/>
      <c r="BB1420" s="86"/>
      <c r="BC1420" s="86"/>
      <c r="BD1420" s="86"/>
      <c r="BE1420" s="86"/>
      <c r="BF1420" s="86"/>
      <c r="BG1420" s="86"/>
      <c r="BH1420" s="86"/>
      <c r="BI1420" s="86"/>
      <c r="BJ1420" s="86"/>
      <c r="BK1420" s="86"/>
      <c r="BL1420" s="86"/>
      <c r="BM1420" s="86"/>
      <c r="BN1420" s="86"/>
      <c r="BO1420" s="86"/>
      <c r="BP1420" s="86"/>
      <c r="BQ1420" s="86"/>
      <c r="BR1420" s="86"/>
      <c r="BS1420" s="86"/>
      <c r="BT1420" s="86"/>
      <c r="BU1420" s="86"/>
      <c r="BV1420" s="86"/>
    </row>
    <row r="1421" spans="1:74" s="87" customFormat="1" ht="22.5" customHeight="1" x14ac:dyDescent="0.2">
      <c r="A1421" s="241" t="s">
        <v>974</v>
      </c>
      <c r="B1421" s="242" t="s">
        <v>999</v>
      </c>
      <c r="C1421" s="227"/>
      <c r="D1421" s="227"/>
      <c r="E1421" s="227"/>
      <c r="F1421" s="227"/>
      <c r="G1421" s="227"/>
      <c r="H1421" s="227"/>
      <c r="I1421" s="227">
        <v>58809389.100000001</v>
      </c>
      <c r="J1421" s="227"/>
      <c r="K1421" s="227"/>
      <c r="L1421" s="227"/>
      <c r="M1421" s="227"/>
      <c r="N1421" s="227"/>
      <c r="O1421" s="133">
        <f t="shared" si="502"/>
        <v>58809389.100000001</v>
      </c>
      <c r="P1421" s="86"/>
      <c r="Q1421" s="86"/>
      <c r="R1421" s="86"/>
      <c r="S1421" s="86"/>
      <c r="T1421" s="86"/>
      <c r="U1421" s="86"/>
      <c r="V1421" s="86"/>
      <c r="W1421" s="86"/>
      <c r="X1421" s="86"/>
      <c r="Y1421" s="86"/>
      <c r="Z1421" s="86"/>
      <c r="AA1421" s="86"/>
      <c r="AB1421" s="86"/>
      <c r="AC1421" s="86"/>
      <c r="AD1421" s="86"/>
      <c r="AE1421" s="86"/>
      <c r="AF1421" s="86"/>
      <c r="AG1421" s="86"/>
      <c r="AH1421" s="86"/>
      <c r="AI1421" s="86"/>
      <c r="AJ1421" s="86"/>
      <c r="AK1421" s="86"/>
      <c r="AL1421" s="86"/>
      <c r="AM1421" s="86"/>
      <c r="AN1421" s="86"/>
      <c r="AO1421" s="86"/>
      <c r="AP1421" s="86"/>
      <c r="AQ1421" s="86"/>
      <c r="AR1421" s="86"/>
      <c r="AS1421" s="86"/>
      <c r="AT1421" s="86"/>
      <c r="AU1421" s="86"/>
      <c r="AV1421" s="86"/>
      <c r="AW1421" s="86"/>
      <c r="AX1421" s="86"/>
      <c r="AY1421" s="86"/>
      <c r="AZ1421" s="86"/>
      <c r="BA1421" s="86"/>
      <c r="BB1421" s="86"/>
      <c r="BC1421" s="86"/>
      <c r="BD1421" s="86"/>
      <c r="BE1421" s="86"/>
      <c r="BF1421" s="86"/>
      <c r="BG1421" s="86"/>
      <c r="BH1421" s="86"/>
      <c r="BI1421" s="86"/>
      <c r="BJ1421" s="86"/>
      <c r="BK1421" s="86"/>
      <c r="BL1421" s="86"/>
      <c r="BM1421" s="86"/>
      <c r="BN1421" s="86"/>
      <c r="BO1421" s="86"/>
      <c r="BP1421" s="86"/>
      <c r="BQ1421" s="86"/>
      <c r="BR1421" s="86"/>
      <c r="BS1421" s="86"/>
      <c r="BT1421" s="86"/>
      <c r="BU1421" s="86"/>
      <c r="BV1421" s="86"/>
    </row>
    <row r="1422" spans="1:74" s="87" customFormat="1" ht="22.5" customHeight="1" x14ac:dyDescent="0.2">
      <c r="A1422" s="241" t="s">
        <v>974</v>
      </c>
      <c r="B1422" s="242" t="s">
        <v>999</v>
      </c>
      <c r="C1422" s="227"/>
      <c r="D1422" s="227">
        <v>1045242926.15</v>
      </c>
      <c r="E1422" s="227"/>
      <c r="F1422" s="227"/>
      <c r="G1422" s="227"/>
      <c r="H1422" s="227"/>
      <c r="I1422" s="227"/>
      <c r="J1422" s="227"/>
      <c r="K1422" s="227"/>
      <c r="L1422" s="227"/>
      <c r="M1422" s="227"/>
      <c r="N1422" s="227"/>
      <c r="O1422" s="133">
        <f t="shared" si="502"/>
        <v>1045242926.15</v>
      </c>
      <c r="P1422" s="86"/>
      <c r="Q1422" s="86"/>
      <c r="R1422" s="86"/>
      <c r="S1422" s="86"/>
      <c r="T1422" s="86"/>
      <c r="U1422" s="86"/>
      <c r="V1422" s="86"/>
      <c r="W1422" s="86"/>
      <c r="X1422" s="86"/>
      <c r="Y1422" s="86"/>
      <c r="Z1422" s="86"/>
      <c r="AA1422" s="86"/>
      <c r="AB1422" s="86"/>
      <c r="AC1422" s="86"/>
      <c r="AD1422" s="86"/>
      <c r="AE1422" s="86"/>
      <c r="AF1422" s="86"/>
      <c r="AG1422" s="86"/>
      <c r="AH1422" s="86"/>
      <c r="AI1422" s="86"/>
      <c r="AJ1422" s="86"/>
      <c r="AK1422" s="86"/>
      <c r="AL1422" s="86"/>
      <c r="AM1422" s="86"/>
      <c r="AN1422" s="86"/>
      <c r="AO1422" s="86"/>
      <c r="AP1422" s="86"/>
      <c r="AQ1422" s="86"/>
      <c r="AR1422" s="86"/>
      <c r="AS1422" s="86"/>
      <c r="AT1422" s="86"/>
      <c r="AU1422" s="86"/>
      <c r="AV1422" s="86"/>
      <c r="AW1422" s="86"/>
      <c r="AX1422" s="86"/>
      <c r="AY1422" s="86"/>
      <c r="AZ1422" s="86"/>
      <c r="BA1422" s="86"/>
      <c r="BB1422" s="86"/>
      <c r="BC1422" s="86"/>
      <c r="BD1422" s="86"/>
      <c r="BE1422" s="86"/>
      <c r="BF1422" s="86"/>
      <c r="BG1422" s="86"/>
      <c r="BH1422" s="86"/>
      <c r="BI1422" s="86"/>
      <c r="BJ1422" s="86"/>
      <c r="BK1422" s="86"/>
      <c r="BL1422" s="86"/>
      <c r="BM1422" s="86"/>
      <c r="BN1422" s="86"/>
      <c r="BO1422" s="86"/>
      <c r="BP1422" s="86"/>
      <c r="BQ1422" s="86"/>
      <c r="BR1422" s="86"/>
      <c r="BS1422" s="86"/>
      <c r="BT1422" s="86"/>
      <c r="BU1422" s="86"/>
      <c r="BV1422" s="86"/>
    </row>
    <row r="1423" spans="1:74" s="87" customFormat="1" ht="22.5" customHeight="1" x14ac:dyDescent="0.2">
      <c r="A1423" s="241" t="s">
        <v>974</v>
      </c>
      <c r="B1423" s="242" t="s">
        <v>999</v>
      </c>
      <c r="C1423" s="227"/>
      <c r="D1423" s="227"/>
      <c r="E1423" s="227"/>
      <c r="F1423" s="227">
        <v>2700355.01</v>
      </c>
      <c r="G1423" s="227"/>
      <c r="H1423" s="227"/>
      <c r="I1423" s="227"/>
      <c r="J1423" s="227"/>
      <c r="K1423" s="227"/>
      <c r="L1423" s="227"/>
      <c r="M1423" s="227"/>
      <c r="N1423" s="227"/>
      <c r="O1423" s="133">
        <f t="shared" si="502"/>
        <v>2700355.01</v>
      </c>
      <c r="P1423" s="86"/>
      <c r="Q1423" s="86"/>
      <c r="R1423" s="86"/>
      <c r="S1423" s="86"/>
      <c r="T1423" s="86"/>
      <c r="U1423" s="86"/>
      <c r="V1423" s="86"/>
      <c r="W1423" s="86"/>
      <c r="X1423" s="86"/>
      <c r="Y1423" s="86"/>
      <c r="Z1423" s="86"/>
      <c r="AA1423" s="86"/>
      <c r="AB1423" s="86"/>
      <c r="AC1423" s="86"/>
      <c r="AD1423" s="86"/>
      <c r="AE1423" s="86"/>
      <c r="AF1423" s="86"/>
      <c r="AG1423" s="86"/>
      <c r="AH1423" s="86"/>
      <c r="AI1423" s="86"/>
      <c r="AJ1423" s="86"/>
      <c r="AK1423" s="86"/>
      <c r="AL1423" s="86"/>
      <c r="AM1423" s="86"/>
      <c r="AN1423" s="86"/>
      <c r="AO1423" s="86"/>
      <c r="AP1423" s="86"/>
      <c r="AQ1423" s="86"/>
      <c r="AR1423" s="86"/>
      <c r="AS1423" s="86"/>
      <c r="AT1423" s="86"/>
      <c r="AU1423" s="86"/>
      <c r="AV1423" s="86"/>
      <c r="AW1423" s="86"/>
      <c r="AX1423" s="86"/>
      <c r="AY1423" s="86"/>
      <c r="AZ1423" s="86"/>
      <c r="BA1423" s="86"/>
      <c r="BB1423" s="86"/>
      <c r="BC1423" s="86"/>
      <c r="BD1423" s="86"/>
      <c r="BE1423" s="86"/>
      <c r="BF1423" s="86"/>
      <c r="BG1423" s="86"/>
      <c r="BH1423" s="86"/>
      <c r="BI1423" s="86"/>
      <c r="BJ1423" s="86"/>
      <c r="BK1423" s="86"/>
      <c r="BL1423" s="86"/>
      <c r="BM1423" s="86"/>
      <c r="BN1423" s="86"/>
      <c r="BO1423" s="86"/>
      <c r="BP1423" s="86"/>
      <c r="BQ1423" s="86"/>
      <c r="BR1423" s="86"/>
      <c r="BS1423" s="86"/>
      <c r="BT1423" s="86"/>
      <c r="BU1423" s="86"/>
      <c r="BV1423" s="86"/>
    </row>
    <row r="1424" spans="1:74" s="87" customFormat="1" ht="22.5" customHeight="1" x14ac:dyDescent="0.2">
      <c r="A1424" s="241" t="s">
        <v>974</v>
      </c>
      <c r="B1424" s="242" t="s">
        <v>999</v>
      </c>
      <c r="C1424" s="227"/>
      <c r="D1424" s="227">
        <v>14850687</v>
      </c>
      <c r="E1424" s="227"/>
      <c r="F1424" s="227"/>
      <c r="G1424" s="227"/>
      <c r="H1424" s="227"/>
      <c r="I1424" s="227"/>
      <c r="J1424" s="227"/>
      <c r="K1424" s="227"/>
      <c r="L1424" s="227"/>
      <c r="M1424" s="227"/>
      <c r="N1424" s="227"/>
      <c r="O1424" s="133">
        <f t="shared" si="502"/>
        <v>14850687</v>
      </c>
      <c r="P1424" s="86"/>
      <c r="Q1424" s="86"/>
      <c r="R1424" s="86"/>
      <c r="S1424" s="86"/>
      <c r="T1424" s="86"/>
      <c r="U1424" s="86"/>
      <c r="V1424" s="86"/>
      <c r="W1424" s="86"/>
      <c r="X1424" s="86"/>
      <c r="Y1424" s="86"/>
      <c r="Z1424" s="86"/>
      <c r="AA1424" s="86"/>
      <c r="AB1424" s="86"/>
      <c r="AC1424" s="86"/>
      <c r="AD1424" s="86"/>
      <c r="AE1424" s="86"/>
      <c r="AF1424" s="86"/>
      <c r="AG1424" s="86"/>
      <c r="AH1424" s="86"/>
      <c r="AI1424" s="86"/>
      <c r="AJ1424" s="86"/>
      <c r="AK1424" s="86"/>
      <c r="AL1424" s="86"/>
      <c r="AM1424" s="86"/>
      <c r="AN1424" s="86"/>
      <c r="AO1424" s="86"/>
      <c r="AP1424" s="86"/>
      <c r="AQ1424" s="86"/>
      <c r="AR1424" s="86"/>
      <c r="AS1424" s="86"/>
      <c r="AT1424" s="86"/>
      <c r="AU1424" s="86"/>
      <c r="AV1424" s="86"/>
      <c r="AW1424" s="86"/>
      <c r="AX1424" s="86"/>
      <c r="AY1424" s="86"/>
      <c r="AZ1424" s="86"/>
      <c r="BA1424" s="86"/>
      <c r="BB1424" s="86"/>
      <c r="BC1424" s="86"/>
      <c r="BD1424" s="86"/>
      <c r="BE1424" s="86"/>
      <c r="BF1424" s="86"/>
      <c r="BG1424" s="86"/>
      <c r="BH1424" s="86"/>
      <c r="BI1424" s="86"/>
      <c r="BJ1424" s="86"/>
      <c r="BK1424" s="86"/>
      <c r="BL1424" s="86"/>
      <c r="BM1424" s="86"/>
      <c r="BN1424" s="86"/>
      <c r="BO1424" s="86"/>
      <c r="BP1424" s="86"/>
      <c r="BQ1424" s="86"/>
      <c r="BR1424" s="86"/>
      <c r="BS1424" s="86"/>
      <c r="BT1424" s="86"/>
      <c r="BU1424" s="86"/>
      <c r="BV1424" s="86"/>
    </row>
    <row r="1425" spans="1:74" s="87" customFormat="1" ht="22.5" customHeight="1" x14ac:dyDescent="0.2">
      <c r="A1425" s="241" t="s">
        <v>974</v>
      </c>
      <c r="B1425" s="242" t="s">
        <v>999</v>
      </c>
      <c r="C1425" s="227"/>
      <c r="D1425" s="227">
        <v>14564567.73</v>
      </c>
      <c r="E1425" s="227"/>
      <c r="F1425" s="227"/>
      <c r="G1425" s="227"/>
      <c r="H1425" s="227"/>
      <c r="I1425" s="227"/>
      <c r="J1425" s="227"/>
      <c r="K1425" s="227"/>
      <c r="L1425" s="227"/>
      <c r="M1425" s="227"/>
      <c r="N1425" s="227"/>
      <c r="O1425" s="133">
        <f t="shared" si="502"/>
        <v>14564567.73</v>
      </c>
      <c r="P1425" s="86"/>
      <c r="Q1425" s="86"/>
      <c r="R1425" s="86"/>
      <c r="S1425" s="86"/>
      <c r="T1425" s="86"/>
      <c r="U1425" s="86"/>
      <c r="V1425" s="86"/>
      <c r="W1425" s="86"/>
      <c r="X1425" s="86"/>
      <c r="Y1425" s="86"/>
      <c r="Z1425" s="86"/>
      <c r="AA1425" s="86"/>
      <c r="AB1425" s="86"/>
      <c r="AC1425" s="86"/>
      <c r="AD1425" s="86"/>
      <c r="AE1425" s="86"/>
      <c r="AF1425" s="86"/>
      <c r="AG1425" s="86"/>
      <c r="AH1425" s="86"/>
      <c r="AI1425" s="86"/>
      <c r="AJ1425" s="86"/>
      <c r="AK1425" s="86"/>
      <c r="AL1425" s="86"/>
      <c r="AM1425" s="86"/>
      <c r="AN1425" s="86"/>
      <c r="AO1425" s="86"/>
      <c r="AP1425" s="86"/>
      <c r="AQ1425" s="86"/>
      <c r="AR1425" s="86"/>
      <c r="AS1425" s="86"/>
      <c r="AT1425" s="86"/>
      <c r="AU1425" s="86"/>
      <c r="AV1425" s="86"/>
      <c r="AW1425" s="86"/>
      <c r="AX1425" s="86"/>
      <c r="AY1425" s="86"/>
      <c r="AZ1425" s="86"/>
      <c r="BA1425" s="86"/>
      <c r="BB1425" s="86"/>
      <c r="BC1425" s="86"/>
      <c r="BD1425" s="86"/>
      <c r="BE1425" s="86"/>
      <c r="BF1425" s="86"/>
      <c r="BG1425" s="86"/>
      <c r="BH1425" s="86"/>
      <c r="BI1425" s="86"/>
      <c r="BJ1425" s="86"/>
      <c r="BK1425" s="86"/>
      <c r="BL1425" s="86"/>
      <c r="BM1425" s="86"/>
      <c r="BN1425" s="86"/>
      <c r="BO1425" s="86"/>
      <c r="BP1425" s="86"/>
      <c r="BQ1425" s="86"/>
      <c r="BR1425" s="86"/>
      <c r="BS1425" s="86"/>
      <c r="BT1425" s="86"/>
      <c r="BU1425" s="86"/>
      <c r="BV1425" s="86"/>
    </row>
    <row r="1426" spans="1:74" s="87" customFormat="1" ht="22.5" customHeight="1" x14ac:dyDescent="0.2">
      <c r="A1426" s="241" t="s">
        <v>974</v>
      </c>
      <c r="B1426" s="242" t="s">
        <v>999</v>
      </c>
      <c r="C1426" s="227"/>
      <c r="D1426" s="227"/>
      <c r="E1426" s="227"/>
      <c r="F1426" s="227">
        <v>50100000</v>
      </c>
      <c r="G1426" s="227"/>
      <c r="H1426" s="227"/>
      <c r="I1426" s="227"/>
      <c r="J1426" s="227"/>
      <c r="K1426" s="227"/>
      <c r="L1426" s="227"/>
      <c r="M1426" s="227"/>
      <c r="N1426" s="227"/>
      <c r="O1426" s="133">
        <f t="shared" si="502"/>
        <v>50100000</v>
      </c>
      <c r="P1426" s="86"/>
      <c r="Q1426" s="86"/>
      <c r="R1426" s="86"/>
      <c r="S1426" s="86"/>
      <c r="T1426" s="86"/>
      <c r="U1426" s="86"/>
      <c r="V1426" s="86"/>
      <c r="W1426" s="86"/>
      <c r="X1426" s="86"/>
      <c r="Y1426" s="86"/>
      <c r="Z1426" s="86"/>
      <c r="AA1426" s="86"/>
      <c r="AB1426" s="86"/>
      <c r="AC1426" s="86"/>
      <c r="AD1426" s="86"/>
      <c r="AE1426" s="86"/>
      <c r="AF1426" s="86"/>
      <c r="AG1426" s="86"/>
      <c r="AH1426" s="86"/>
      <c r="AI1426" s="86"/>
      <c r="AJ1426" s="86"/>
      <c r="AK1426" s="86"/>
      <c r="AL1426" s="86"/>
      <c r="AM1426" s="86"/>
      <c r="AN1426" s="86"/>
      <c r="AO1426" s="86"/>
      <c r="AP1426" s="86"/>
      <c r="AQ1426" s="86"/>
      <c r="AR1426" s="86"/>
      <c r="AS1426" s="86"/>
      <c r="AT1426" s="86"/>
      <c r="AU1426" s="86"/>
      <c r="AV1426" s="86"/>
      <c r="AW1426" s="86"/>
      <c r="AX1426" s="86"/>
      <c r="AY1426" s="86"/>
      <c r="AZ1426" s="86"/>
      <c r="BA1426" s="86"/>
      <c r="BB1426" s="86"/>
      <c r="BC1426" s="86"/>
      <c r="BD1426" s="86"/>
      <c r="BE1426" s="86"/>
      <c r="BF1426" s="86"/>
      <c r="BG1426" s="86"/>
      <c r="BH1426" s="86"/>
      <c r="BI1426" s="86"/>
      <c r="BJ1426" s="86"/>
      <c r="BK1426" s="86"/>
      <c r="BL1426" s="86"/>
      <c r="BM1426" s="86"/>
      <c r="BN1426" s="86"/>
      <c r="BO1426" s="86"/>
      <c r="BP1426" s="86"/>
      <c r="BQ1426" s="86"/>
      <c r="BR1426" s="86"/>
      <c r="BS1426" s="86"/>
      <c r="BT1426" s="86"/>
      <c r="BU1426" s="86"/>
      <c r="BV1426" s="86"/>
    </row>
    <row r="1427" spans="1:74" s="87" customFormat="1" ht="22.5" customHeight="1" x14ac:dyDescent="0.2">
      <c r="A1427" s="241" t="s">
        <v>974</v>
      </c>
      <c r="B1427" s="242" t="s">
        <v>999</v>
      </c>
      <c r="C1427" s="227"/>
      <c r="D1427" s="227"/>
      <c r="E1427" s="227"/>
      <c r="F1427" s="227"/>
      <c r="G1427" s="227"/>
      <c r="H1427" s="227"/>
      <c r="I1427" s="227">
        <v>19900000</v>
      </c>
      <c r="J1427" s="227"/>
      <c r="K1427" s="227"/>
      <c r="L1427" s="227"/>
      <c r="M1427" s="227"/>
      <c r="N1427" s="227"/>
      <c r="O1427" s="133">
        <f t="shared" si="502"/>
        <v>19900000</v>
      </c>
      <c r="P1427" s="86"/>
      <c r="Q1427" s="86"/>
      <c r="R1427" s="86"/>
      <c r="S1427" s="86"/>
      <c r="T1427" s="86"/>
      <c r="U1427" s="86"/>
      <c r="V1427" s="86"/>
      <c r="W1427" s="86"/>
      <c r="X1427" s="86"/>
      <c r="Y1427" s="86"/>
      <c r="Z1427" s="86"/>
      <c r="AA1427" s="86"/>
      <c r="AB1427" s="86"/>
      <c r="AC1427" s="86"/>
      <c r="AD1427" s="86"/>
      <c r="AE1427" s="86"/>
      <c r="AF1427" s="86"/>
      <c r="AG1427" s="86"/>
      <c r="AH1427" s="86"/>
      <c r="AI1427" s="86"/>
      <c r="AJ1427" s="86"/>
      <c r="AK1427" s="86"/>
      <c r="AL1427" s="86"/>
      <c r="AM1427" s="86"/>
      <c r="AN1427" s="86"/>
      <c r="AO1427" s="86"/>
      <c r="AP1427" s="86"/>
      <c r="AQ1427" s="86"/>
      <c r="AR1427" s="86"/>
      <c r="AS1427" s="86"/>
      <c r="AT1427" s="86"/>
      <c r="AU1427" s="86"/>
      <c r="AV1427" s="86"/>
      <c r="AW1427" s="86"/>
      <c r="AX1427" s="86"/>
      <c r="AY1427" s="86"/>
      <c r="AZ1427" s="86"/>
      <c r="BA1427" s="86"/>
      <c r="BB1427" s="86"/>
      <c r="BC1427" s="86"/>
      <c r="BD1427" s="86"/>
      <c r="BE1427" s="86"/>
      <c r="BF1427" s="86"/>
      <c r="BG1427" s="86"/>
      <c r="BH1427" s="86"/>
      <c r="BI1427" s="86"/>
      <c r="BJ1427" s="86"/>
      <c r="BK1427" s="86"/>
      <c r="BL1427" s="86"/>
      <c r="BM1427" s="86"/>
      <c r="BN1427" s="86"/>
      <c r="BO1427" s="86"/>
      <c r="BP1427" s="86"/>
      <c r="BQ1427" s="86"/>
      <c r="BR1427" s="86"/>
      <c r="BS1427" s="86"/>
      <c r="BT1427" s="86"/>
      <c r="BU1427" s="86"/>
      <c r="BV1427" s="86"/>
    </row>
    <row r="1428" spans="1:74" s="87" customFormat="1" ht="22.5" customHeight="1" x14ac:dyDescent="0.2">
      <c r="A1428" s="241" t="s">
        <v>974</v>
      </c>
      <c r="B1428" s="242" t="s">
        <v>999</v>
      </c>
      <c r="C1428" s="227"/>
      <c r="D1428" s="227">
        <v>675000</v>
      </c>
      <c r="E1428" s="227"/>
      <c r="F1428" s="227"/>
      <c r="G1428" s="227"/>
      <c r="H1428" s="227"/>
      <c r="I1428" s="227"/>
      <c r="J1428" s="227"/>
      <c r="K1428" s="227"/>
      <c r="L1428" s="227"/>
      <c r="M1428" s="227"/>
      <c r="N1428" s="227"/>
      <c r="O1428" s="133">
        <f t="shared" si="502"/>
        <v>675000</v>
      </c>
      <c r="P1428" s="86"/>
      <c r="Q1428" s="86"/>
      <c r="R1428" s="86"/>
      <c r="S1428" s="86"/>
      <c r="T1428" s="86"/>
      <c r="U1428" s="86"/>
      <c r="V1428" s="86"/>
      <c r="W1428" s="86"/>
      <c r="X1428" s="86"/>
      <c r="Y1428" s="86"/>
      <c r="Z1428" s="86"/>
      <c r="AA1428" s="86"/>
      <c r="AB1428" s="86"/>
      <c r="AC1428" s="86"/>
      <c r="AD1428" s="86"/>
      <c r="AE1428" s="86"/>
      <c r="AF1428" s="86"/>
      <c r="AG1428" s="86"/>
      <c r="AH1428" s="86"/>
      <c r="AI1428" s="86"/>
      <c r="AJ1428" s="86"/>
      <c r="AK1428" s="86"/>
      <c r="AL1428" s="86"/>
      <c r="AM1428" s="86"/>
      <c r="AN1428" s="86"/>
      <c r="AO1428" s="86"/>
      <c r="AP1428" s="86"/>
      <c r="AQ1428" s="86"/>
      <c r="AR1428" s="86"/>
      <c r="AS1428" s="86"/>
      <c r="AT1428" s="86"/>
      <c r="AU1428" s="86"/>
      <c r="AV1428" s="86"/>
      <c r="AW1428" s="86"/>
      <c r="AX1428" s="86"/>
      <c r="AY1428" s="86"/>
      <c r="AZ1428" s="86"/>
      <c r="BA1428" s="86"/>
      <c r="BB1428" s="86"/>
      <c r="BC1428" s="86"/>
      <c r="BD1428" s="86"/>
      <c r="BE1428" s="86"/>
      <c r="BF1428" s="86"/>
      <c r="BG1428" s="86"/>
      <c r="BH1428" s="86"/>
      <c r="BI1428" s="86"/>
      <c r="BJ1428" s="86"/>
      <c r="BK1428" s="86"/>
      <c r="BL1428" s="86"/>
      <c r="BM1428" s="86"/>
      <c r="BN1428" s="86"/>
      <c r="BO1428" s="86"/>
      <c r="BP1428" s="86"/>
      <c r="BQ1428" s="86"/>
      <c r="BR1428" s="86"/>
      <c r="BS1428" s="86"/>
      <c r="BT1428" s="86"/>
      <c r="BU1428" s="86"/>
      <c r="BV1428" s="86"/>
    </row>
    <row r="1429" spans="1:74" s="87" customFormat="1" ht="22.5" customHeight="1" x14ac:dyDescent="0.2">
      <c r="A1429" s="241" t="s">
        <v>974</v>
      </c>
      <c r="B1429" s="242" t="s">
        <v>999</v>
      </c>
      <c r="C1429" s="227"/>
      <c r="D1429" s="227"/>
      <c r="E1429" s="227"/>
      <c r="F1429" s="227">
        <v>16500000</v>
      </c>
      <c r="G1429" s="227"/>
      <c r="H1429" s="227"/>
      <c r="I1429" s="227"/>
      <c r="J1429" s="227"/>
      <c r="K1429" s="227"/>
      <c r="L1429" s="227"/>
      <c r="M1429" s="227"/>
      <c r="N1429" s="227"/>
      <c r="O1429" s="133">
        <f t="shared" si="502"/>
        <v>16500000</v>
      </c>
      <c r="P1429" s="86"/>
      <c r="Q1429" s="86"/>
      <c r="R1429" s="86"/>
      <c r="S1429" s="86"/>
      <c r="T1429" s="86"/>
      <c r="U1429" s="86"/>
      <c r="V1429" s="86"/>
      <c r="W1429" s="86"/>
      <c r="X1429" s="86"/>
      <c r="Y1429" s="86"/>
      <c r="Z1429" s="86"/>
      <c r="AA1429" s="86"/>
      <c r="AB1429" s="86"/>
      <c r="AC1429" s="86"/>
      <c r="AD1429" s="86"/>
      <c r="AE1429" s="86"/>
      <c r="AF1429" s="86"/>
      <c r="AG1429" s="86"/>
      <c r="AH1429" s="86"/>
      <c r="AI1429" s="86"/>
      <c r="AJ1429" s="86"/>
      <c r="AK1429" s="86"/>
      <c r="AL1429" s="86"/>
      <c r="AM1429" s="86"/>
      <c r="AN1429" s="86"/>
      <c r="AO1429" s="86"/>
      <c r="AP1429" s="86"/>
      <c r="AQ1429" s="86"/>
      <c r="AR1429" s="86"/>
      <c r="AS1429" s="86"/>
      <c r="AT1429" s="86"/>
      <c r="AU1429" s="86"/>
      <c r="AV1429" s="86"/>
      <c r="AW1429" s="86"/>
      <c r="AX1429" s="86"/>
      <c r="AY1429" s="86"/>
      <c r="AZ1429" s="86"/>
      <c r="BA1429" s="86"/>
      <c r="BB1429" s="86"/>
      <c r="BC1429" s="86"/>
      <c r="BD1429" s="86"/>
      <c r="BE1429" s="86"/>
      <c r="BF1429" s="86"/>
      <c r="BG1429" s="86"/>
      <c r="BH1429" s="86"/>
      <c r="BI1429" s="86"/>
      <c r="BJ1429" s="86"/>
      <c r="BK1429" s="86"/>
      <c r="BL1429" s="86"/>
      <c r="BM1429" s="86"/>
      <c r="BN1429" s="86"/>
      <c r="BO1429" s="86"/>
      <c r="BP1429" s="86"/>
      <c r="BQ1429" s="86"/>
      <c r="BR1429" s="86"/>
      <c r="BS1429" s="86"/>
      <c r="BT1429" s="86"/>
      <c r="BU1429" s="86"/>
      <c r="BV1429" s="86"/>
    </row>
    <row r="1430" spans="1:74" s="87" customFormat="1" ht="22.5" customHeight="1" x14ac:dyDescent="0.2">
      <c r="A1430" s="241" t="s">
        <v>974</v>
      </c>
      <c r="B1430" s="242" t="s">
        <v>999</v>
      </c>
      <c r="C1430" s="227"/>
      <c r="D1430" s="227">
        <v>213244501.06999999</v>
      </c>
      <c r="E1430" s="227"/>
      <c r="F1430" s="227"/>
      <c r="G1430" s="227"/>
      <c r="H1430" s="227"/>
      <c r="I1430" s="227"/>
      <c r="J1430" s="227"/>
      <c r="K1430" s="227"/>
      <c r="L1430" s="227"/>
      <c r="M1430" s="227"/>
      <c r="N1430" s="227"/>
      <c r="O1430" s="133">
        <f t="shared" si="502"/>
        <v>213244501.06999999</v>
      </c>
      <c r="P1430" s="86"/>
      <c r="Q1430" s="86"/>
      <c r="R1430" s="86"/>
      <c r="S1430" s="86"/>
      <c r="T1430" s="86"/>
      <c r="U1430" s="86"/>
      <c r="V1430" s="86"/>
      <c r="W1430" s="86"/>
      <c r="X1430" s="86"/>
      <c r="Y1430" s="86"/>
      <c r="Z1430" s="86"/>
      <c r="AA1430" s="86"/>
      <c r="AB1430" s="86"/>
      <c r="AC1430" s="86"/>
      <c r="AD1430" s="86"/>
      <c r="AE1430" s="86"/>
      <c r="AF1430" s="86"/>
      <c r="AG1430" s="86"/>
      <c r="AH1430" s="86"/>
      <c r="AI1430" s="86"/>
      <c r="AJ1430" s="86"/>
      <c r="AK1430" s="86"/>
      <c r="AL1430" s="86"/>
      <c r="AM1430" s="86"/>
      <c r="AN1430" s="86"/>
      <c r="AO1430" s="86"/>
      <c r="AP1430" s="86"/>
      <c r="AQ1430" s="86"/>
      <c r="AR1430" s="86"/>
      <c r="AS1430" s="86"/>
      <c r="AT1430" s="86"/>
      <c r="AU1430" s="86"/>
      <c r="AV1430" s="86"/>
      <c r="AW1430" s="86"/>
      <c r="AX1430" s="86"/>
      <c r="AY1430" s="86"/>
      <c r="AZ1430" s="86"/>
      <c r="BA1430" s="86"/>
      <c r="BB1430" s="86"/>
      <c r="BC1430" s="86"/>
      <c r="BD1430" s="86"/>
      <c r="BE1430" s="86"/>
      <c r="BF1430" s="86"/>
      <c r="BG1430" s="86"/>
      <c r="BH1430" s="86"/>
      <c r="BI1430" s="86"/>
      <c r="BJ1430" s="86"/>
      <c r="BK1430" s="86"/>
      <c r="BL1430" s="86"/>
      <c r="BM1430" s="86"/>
      <c r="BN1430" s="86"/>
      <c r="BO1430" s="86"/>
      <c r="BP1430" s="86"/>
      <c r="BQ1430" s="86"/>
      <c r="BR1430" s="86"/>
      <c r="BS1430" s="86"/>
      <c r="BT1430" s="86"/>
      <c r="BU1430" s="86"/>
      <c r="BV1430" s="86"/>
    </row>
    <row r="1431" spans="1:74" s="87" customFormat="1" ht="22.5" customHeight="1" x14ac:dyDescent="0.2">
      <c r="A1431" s="241" t="s">
        <v>974</v>
      </c>
      <c r="B1431" s="242" t="s">
        <v>999</v>
      </c>
      <c r="C1431" s="227"/>
      <c r="D1431" s="227"/>
      <c r="E1431" s="227"/>
      <c r="F1431" s="227">
        <v>4132604</v>
      </c>
      <c r="G1431" s="227"/>
      <c r="H1431" s="227"/>
      <c r="I1431" s="227"/>
      <c r="J1431" s="227"/>
      <c r="K1431" s="227"/>
      <c r="L1431" s="227"/>
      <c r="M1431" s="227"/>
      <c r="N1431" s="227"/>
      <c r="O1431" s="133">
        <f t="shared" si="502"/>
        <v>4132604</v>
      </c>
      <c r="P1431" s="86"/>
      <c r="Q1431" s="86"/>
      <c r="R1431" s="86"/>
      <c r="S1431" s="86"/>
      <c r="T1431" s="86"/>
      <c r="U1431" s="86"/>
      <c r="V1431" s="86"/>
      <c r="W1431" s="86"/>
      <c r="X1431" s="86"/>
      <c r="Y1431" s="86"/>
      <c r="Z1431" s="86"/>
      <c r="AA1431" s="86"/>
      <c r="AB1431" s="86"/>
      <c r="AC1431" s="86"/>
      <c r="AD1431" s="86"/>
      <c r="AE1431" s="86"/>
      <c r="AF1431" s="86"/>
      <c r="AG1431" s="86"/>
      <c r="AH1431" s="86"/>
      <c r="AI1431" s="86"/>
      <c r="AJ1431" s="86"/>
      <c r="AK1431" s="86"/>
      <c r="AL1431" s="86"/>
      <c r="AM1431" s="86"/>
      <c r="AN1431" s="86"/>
      <c r="AO1431" s="86"/>
      <c r="AP1431" s="86"/>
      <c r="AQ1431" s="86"/>
      <c r="AR1431" s="86"/>
      <c r="AS1431" s="86"/>
      <c r="AT1431" s="86"/>
      <c r="AU1431" s="86"/>
      <c r="AV1431" s="86"/>
      <c r="AW1431" s="86"/>
      <c r="AX1431" s="86"/>
      <c r="AY1431" s="86"/>
      <c r="AZ1431" s="86"/>
      <c r="BA1431" s="86"/>
      <c r="BB1431" s="86"/>
      <c r="BC1431" s="86"/>
      <c r="BD1431" s="86"/>
      <c r="BE1431" s="86"/>
      <c r="BF1431" s="86"/>
      <c r="BG1431" s="86"/>
      <c r="BH1431" s="86"/>
      <c r="BI1431" s="86"/>
      <c r="BJ1431" s="86"/>
      <c r="BK1431" s="86"/>
      <c r="BL1431" s="86"/>
      <c r="BM1431" s="86"/>
      <c r="BN1431" s="86"/>
      <c r="BO1431" s="86"/>
      <c r="BP1431" s="86"/>
      <c r="BQ1431" s="86"/>
      <c r="BR1431" s="86"/>
      <c r="BS1431" s="86"/>
      <c r="BT1431" s="86"/>
      <c r="BU1431" s="86"/>
      <c r="BV1431" s="86"/>
    </row>
    <row r="1432" spans="1:74" s="87" customFormat="1" ht="22.5" customHeight="1" x14ac:dyDescent="0.2">
      <c r="A1432" s="241" t="s">
        <v>974</v>
      </c>
      <c r="B1432" s="242" t="s">
        <v>999</v>
      </c>
      <c r="C1432" s="227"/>
      <c r="D1432" s="227">
        <v>16042395055.559999</v>
      </c>
      <c r="E1432" s="227"/>
      <c r="F1432" s="227"/>
      <c r="G1432" s="227"/>
      <c r="H1432" s="227"/>
      <c r="I1432" s="227"/>
      <c r="J1432" s="227"/>
      <c r="K1432" s="227"/>
      <c r="L1432" s="227"/>
      <c r="M1432" s="227"/>
      <c r="N1432" s="227"/>
      <c r="O1432" s="133">
        <f t="shared" si="502"/>
        <v>16042395055.559999</v>
      </c>
      <c r="P1432" s="86"/>
      <c r="Q1432" s="86"/>
      <c r="R1432" s="86"/>
      <c r="S1432" s="86"/>
      <c r="T1432" s="86"/>
      <c r="U1432" s="86"/>
      <c r="V1432" s="86"/>
      <c r="W1432" s="86"/>
      <c r="X1432" s="86"/>
      <c r="Y1432" s="86"/>
      <c r="Z1432" s="86"/>
      <c r="AA1432" s="86"/>
      <c r="AB1432" s="86"/>
      <c r="AC1432" s="86"/>
      <c r="AD1432" s="86"/>
      <c r="AE1432" s="86"/>
      <c r="AF1432" s="86"/>
      <c r="AG1432" s="86"/>
      <c r="AH1432" s="86"/>
      <c r="AI1432" s="86"/>
      <c r="AJ1432" s="86"/>
      <c r="AK1432" s="86"/>
      <c r="AL1432" s="86"/>
      <c r="AM1432" s="86"/>
      <c r="AN1432" s="86"/>
      <c r="AO1432" s="86"/>
      <c r="AP1432" s="86"/>
      <c r="AQ1432" s="86"/>
      <c r="AR1432" s="86"/>
      <c r="AS1432" s="86"/>
      <c r="AT1432" s="86"/>
      <c r="AU1432" s="86"/>
      <c r="AV1432" s="86"/>
      <c r="AW1432" s="86"/>
      <c r="AX1432" s="86"/>
      <c r="AY1432" s="86"/>
      <c r="AZ1432" s="86"/>
      <c r="BA1432" s="86"/>
      <c r="BB1432" s="86"/>
      <c r="BC1432" s="86"/>
      <c r="BD1432" s="86"/>
      <c r="BE1432" s="86"/>
      <c r="BF1432" s="86"/>
      <c r="BG1432" s="86"/>
      <c r="BH1432" s="86"/>
      <c r="BI1432" s="86"/>
      <c r="BJ1432" s="86"/>
      <c r="BK1432" s="86"/>
      <c r="BL1432" s="86"/>
      <c r="BM1432" s="86"/>
      <c r="BN1432" s="86"/>
      <c r="BO1432" s="86"/>
      <c r="BP1432" s="86"/>
      <c r="BQ1432" s="86"/>
      <c r="BR1432" s="86"/>
      <c r="BS1432" s="86"/>
      <c r="BT1432" s="86"/>
      <c r="BU1432" s="86"/>
      <c r="BV1432" s="86"/>
    </row>
    <row r="1433" spans="1:74" s="87" customFormat="1" ht="22.5" customHeight="1" x14ac:dyDescent="0.2">
      <c r="A1433" s="241" t="s">
        <v>974</v>
      </c>
      <c r="B1433" s="242" t="s">
        <v>999</v>
      </c>
      <c r="C1433" s="227"/>
      <c r="D1433" s="227">
        <v>800000000</v>
      </c>
      <c r="E1433" s="227"/>
      <c r="F1433" s="227"/>
      <c r="G1433" s="227"/>
      <c r="H1433" s="227"/>
      <c r="I1433" s="227"/>
      <c r="J1433" s="227"/>
      <c r="K1433" s="227"/>
      <c r="L1433" s="227"/>
      <c r="M1433" s="227"/>
      <c r="N1433" s="227"/>
      <c r="O1433" s="133">
        <f t="shared" si="502"/>
        <v>800000000</v>
      </c>
      <c r="P1433" s="86"/>
      <c r="Q1433" s="86"/>
      <c r="R1433" s="86"/>
      <c r="S1433" s="86"/>
      <c r="T1433" s="86"/>
      <c r="U1433" s="86"/>
      <c r="V1433" s="86"/>
      <c r="W1433" s="86"/>
      <c r="X1433" s="86"/>
      <c r="Y1433" s="86"/>
      <c r="Z1433" s="86"/>
      <c r="AA1433" s="86"/>
      <c r="AB1433" s="86"/>
      <c r="AC1433" s="86"/>
      <c r="AD1433" s="86"/>
      <c r="AE1433" s="86"/>
      <c r="AF1433" s="86"/>
      <c r="AG1433" s="86"/>
      <c r="AH1433" s="86"/>
      <c r="AI1433" s="86"/>
      <c r="AJ1433" s="86"/>
      <c r="AK1433" s="86"/>
      <c r="AL1433" s="86"/>
      <c r="AM1433" s="86"/>
      <c r="AN1433" s="86"/>
      <c r="AO1433" s="86"/>
      <c r="AP1433" s="86"/>
      <c r="AQ1433" s="86"/>
      <c r="AR1433" s="86"/>
      <c r="AS1433" s="86"/>
      <c r="AT1433" s="86"/>
      <c r="AU1433" s="86"/>
      <c r="AV1433" s="86"/>
      <c r="AW1433" s="86"/>
      <c r="AX1433" s="86"/>
      <c r="AY1433" s="86"/>
      <c r="AZ1433" s="86"/>
      <c r="BA1433" s="86"/>
      <c r="BB1433" s="86"/>
      <c r="BC1433" s="86"/>
      <c r="BD1433" s="86"/>
      <c r="BE1433" s="86"/>
      <c r="BF1433" s="86"/>
      <c r="BG1433" s="86"/>
      <c r="BH1433" s="86"/>
      <c r="BI1433" s="86"/>
      <c r="BJ1433" s="86"/>
      <c r="BK1433" s="86"/>
      <c r="BL1433" s="86"/>
      <c r="BM1433" s="86"/>
      <c r="BN1433" s="86"/>
      <c r="BO1433" s="86"/>
      <c r="BP1433" s="86"/>
      <c r="BQ1433" s="86"/>
      <c r="BR1433" s="86"/>
      <c r="BS1433" s="86"/>
      <c r="BT1433" s="86"/>
      <c r="BU1433" s="86"/>
      <c r="BV1433" s="86"/>
    </row>
    <row r="1434" spans="1:74" s="87" customFormat="1" ht="22.5" customHeight="1" x14ac:dyDescent="0.2">
      <c r="A1434" s="241" t="s">
        <v>974</v>
      </c>
      <c r="B1434" s="242" t="s">
        <v>999</v>
      </c>
      <c r="C1434" s="227"/>
      <c r="D1434" s="227"/>
      <c r="E1434" s="227"/>
      <c r="F1434" s="227">
        <v>34580604</v>
      </c>
      <c r="G1434" s="227"/>
      <c r="H1434" s="227"/>
      <c r="I1434" s="227"/>
      <c r="J1434" s="227"/>
      <c r="K1434" s="227"/>
      <c r="L1434" s="227"/>
      <c r="M1434" s="227"/>
      <c r="N1434" s="227"/>
      <c r="O1434" s="133">
        <f t="shared" si="502"/>
        <v>34580604</v>
      </c>
      <c r="P1434" s="86"/>
      <c r="Q1434" s="86"/>
      <c r="R1434" s="86"/>
      <c r="S1434" s="86"/>
      <c r="T1434" s="86"/>
      <c r="U1434" s="86"/>
      <c r="V1434" s="86"/>
      <c r="W1434" s="86"/>
      <c r="X1434" s="86"/>
      <c r="Y1434" s="86"/>
      <c r="Z1434" s="86"/>
      <c r="AA1434" s="86"/>
      <c r="AB1434" s="86"/>
      <c r="AC1434" s="86"/>
      <c r="AD1434" s="86"/>
      <c r="AE1434" s="86"/>
      <c r="AF1434" s="86"/>
      <c r="AG1434" s="86"/>
      <c r="AH1434" s="86"/>
      <c r="AI1434" s="86"/>
      <c r="AJ1434" s="86"/>
      <c r="AK1434" s="86"/>
      <c r="AL1434" s="86"/>
      <c r="AM1434" s="86"/>
      <c r="AN1434" s="86"/>
      <c r="AO1434" s="86"/>
      <c r="AP1434" s="86"/>
      <c r="AQ1434" s="86"/>
      <c r="AR1434" s="86"/>
      <c r="AS1434" s="86"/>
      <c r="AT1434" s="86"/>
      <c r="AU1434" s="86"/>
      <c r="AV1434" s="86"/>
      <c r="AW1434" s="86"/>
      <c r="AX1434" s="86"/>
      <c r="AY1434" s="86"/>
      <c r="AZ1434" s="86"/>
      <c r="BA1434" s="86"/>
      <c r="BB1434" s="86"/>
      <c r="BC1434" s="86"/>
      <c r="BD1434" s="86"/>
      <c r="BE1434" s="86"/>
      <c r="BF1434" s="86"/>
      <c r="BG1434" s="86"/>
      <c r="BH1434" s="86"/>
      <c r="BI1434" s="86"/>
      <c r="BJ1434" s="86"/>
      <c r="BK1434" s="86"/>
      <c r="BL1434" s="86"/>
      <c r="BM1434" s="86"/>
      <c r="BN1434" s="86"/>
      <c r="BO1434" s="86"/>
      <c r="BP1434" s="86"/>
      <c r="BQ1434" s="86"/>
      <c r="BR1434" s="86"/>
      <c r="BS1434" s="86"/>
      <c r="BT1434" s="86"/>
      <c r="BU1434" s="86"/>
      <c r="BV1434" s="86"/>
    </row>
    <row r="1435" spans="1:74" s="87" customFormat="1" ht="22.5" customHeight="1" x14ac:dyDescent="0.2">
      <c r="A1435" s="241" t="s">
        <v>974</v>
      </c>
      <c r="B1435" s="242" t="s">
        <v>999</v>
      </c>
      <c r="C1435" s="227"/>
      <c r="D1435" s="227"/>
      <c r="E1435" s="227"/>
      <c r="F1435" s="227">
        <v>404629000</v>
      </c>
      <c r="G1435" s="227"/>
      <c r="H1435" s="227"/>
      <c r="I1435" s="227"/>
      <c r="J1435" s="227"/>
      <c r="K1435" s="227"/>
      <c r="L1435" s="227"/>
      <c r="M1435" s="227"/>
      <c r="N1435" s="227"/>
      <c r="O1435" s="133">
        <f t="shared" si="502"/>
        <v>404629000</v>
      </c>
      <c r="P1435" s="86"/>
      <c r="Q1435" s="86"/>
      <c r="R1435" s="86"/>
      <c r="S1435" s="86"/>
      <c r="T1435" s="86"/>
      <c r="U1435" s="86"/>
      <c r="V1435" s="86"/>
      <c r="W1435" s="86"/>
      <c r="X1435" s="86"/>
      <c r="Y1435" s="86"/>
      <c r="Z1435" s="86"/>
      <c r="AA1435" s="86"/>
      <c r="AB1435" s="86"/>
      <c r="AC1435" s="86"/>
      <c r="AD1435" s="86"/>
      <c r="AE1435" s="86"/>
      <c r="AF1435" s="86"/>
      <c r="AG1435" s="86"/>
      <c r="AH1435" s="86"/>
      <c r="AI1435" s="86"/>
      <c r="AJ1435" s="86"/>
      <c r="AK1435" s="86"/>
      <c r="AL1435" s="86"/>
      <c r="AM1435" s="86"/>
      <c r="AN1435" s="86"/>
      <c r="AO1435" s="86"/>
      <c r="AP1435" s="86"/>
      <c r="AQ1435" s="86"/>
      <c r="AR1435" s="86"/>
      <c r="AS1435" s="86"/>
      <c r="AT1435" s="86"/>
      <c r="AU1435" s="86"/>
      <c r="AV1435" s="86"/>
      <c r="AW1435" s="86"/>
      <c r="AX1435" s="86"/>
      <c r="AY1435" s="86"/>
      <c r="AZ1435" s="86"/>
      <c r="BA1435" s="86"/>
      <c r="BB1435" s="86"/>
      <c r="BC1435" s="86"/>
      <c r="BD1435" s="86"/>
      <c r="BE1435" s="86"/>
      <c r="BF1435" s="86"/>
      <c r="BG1435" s="86"/>
      <c r="BH1435" s="86"/>
      <c r="BI1435" s="86"/>
      <c r="BJ1435" s="86"/>
      <c r="BK1435" s="86"/>
      <c r="BL1435" s="86"/>
      <c r="BM1435" s="86"/>
      <c r="BN1435" s="86"/>
      <c r="BO1435" s="86"/>
      <c r="BP1435" s="86"/>
      <c r="BQ1435" s="86"/>
      <c r="BR1435" s="86"/>
      <c r="BS1435" s="86"/>
      <c r="BT1435" s="86"/>
      <c r="BU1435" s="86"/>
      <c r="BV1435" s="86"/>
    </row>
    <row r="1436" spans="1:74" s="87" customFormat="1" ht="22.5" customHeight="1" x14ac:dyDescent="0.2">
      <c r="A1436" s="241" t="s">
        <v>974</v>
      </c>
      <c r="B1436" s="242" t="s">
        <v>999</v>
      </c>
      <c r="C1436" s="227"/>
      <c r="D1436" s="227"/>
      <c r="E1436" s="227"/>
      <c r="F1436" s="227">
        <v>15000000000</v>
      </c>
      <c r="G1436" s="227"/>
      <c r="H1436" s="227"/>
      <c r="I1436" s="227"/>
      <c r="J1436" s="227"/>
      <c r="K1436" s="227"/>
      <c r="L1436" s="227"/>
      <c r="M1436" s="227"/>
      <c r="N1436" s="227"/>
      <c r="O1436" s="133">
        <f t="shared" si="502"/>
        <v>15000000000</v>
      </c>
      <c r="P1436" s="86"/>
      <c r="Q1436" s="86"/>
      <c r="R1436" s="86"/>
      <c r="S1436" s="86"/>
      <c r="T1436" s="86"/>
      <c r="U1436" s="86"/>
      <c r="V1436" s="86"/>
      <c r="W1436" s="86"/>
      <c r="X1436" s="86"/>
      <c r="Y1436" s="86"/>
      <c r="Z1436" s="86"/>
      <c r="AA1436" s="86"/>
      <c r="AB1436" s="86"/>
      <c r="AC1436" s="86"/>
      <c r="AD1436" s="86"/>
      <c r="AE1436" s="86"/>
      <c r="AF1436" s="86"/>
      <c r="AG1436" s="86"/>
      <c r="AH1436" s="86"/>
      <c r="AI1436" s="86"/>
      <c r="AJ1436" s="86"/>
      <c r="AK1436" s="86"/>
      <c r="AL1436" s="86"/>
      <c r="AM1436" s="86"/>
      <c r="AN1436" s="86"/>
      <c r="AO1436" s="86"/>
      <c r="AP1436" s="86"/>
      <c r="AQ1436" s="86"/>
      <c r="AR1436" s="86"/>
      <c r="AS1436" s="86"/>
      <c r="AT1436" s="86"/>
      <c r="AU1436" s="86"/>
      <c r="AV1436" s="86"/>
      <c r="AW1436" s="86"/>
      <c r="AX1436" s="86"/>
      <c r="AY1436" s="86"/>
      <c r="AZ1436" s="86"/>
      <c r="BA1436" s="86"/>
      <c r="BB1436" s="86"/>
      <c r="BC1436" s="86"/>
      <c r="BD1436" s="86"/>
      <c r="BE1436" s="86"/>
      <c r="BF1436" s="86"/>
      <c r="BG1436" s="86"/>
      <c r="BH1436" s="86"/>
      <c r="BI1436" s="86"/>
      <c r="BJ1436" s="86"/>
      <c r="BK1436" s="86"/>
      <c r="BL1436" s="86"/>
      <c r="BM1436" s="86"/>
      <c r="BN1436" s="86"/>
      <c r="BO1436" s="86"/>
      <c r="BP1436" s="86"/>
      <c r="BQ1436" s="86"/>
      <c r="BR1436" s="86"/>
      <c r="BS1436" s="86"/>
      <c r="BT1436" s="86"/>
      <c r="BU1436" s="86"/>
      <c r="BV1436" s="86"/>
    </row>
    <row r="1437" spans="1:74" s="87" customFormat="1" ht="22.5" customHeight="1" x14ac:dyDescent="0.2">
      <c r="A1437" s="241" t="s">
        <v>974</v>
      </c>
      <c r="B1437" s="242" t="s">
        <v>999</v>
      </c>
      <c r="C1437" s="227"/>
      <c r="D1437" s="227"/>
      <c r="E1437" s="227"/>
      <c r="F1437" s="227">
        <v>36050036.729999997</v>
      </c>
      <c r="G1437" s="227"/>
      <c r="H1437" s="227"/>
      <c r="I1437" s="227"/>
      <c r="J1437" s="227"/>
      <c r="K1437" s="227"/>
      <c r="L1437" s="227"/>
      <c r="M1437" s="227"/>
      <c r="N1437" s="227"/>
      <c r="O1437" s="133">
        <f t="shared" si="502"/>
        <v>36050036.729999997</v>
      </c>
      <c r="P1437" s="86"/>
      <c r="Q1437" s="86"/>
      <c r="R1437" s="86"/>
      <c r="S1437" s="86"/>
      <c r="T1437" s="86"/>
      <c r="U1437" s="86"/>
      <c r="V1437" s="86"/>
      <c r="W1437" s="86"/>
      <c r="X1437" s="86"/>
      <c r="Y1437" s="86"/>
      <c r="Z1437" s="86"/>
      <c r="AA1437" s="86"/>
      <c r="AB1437" s="86"/>
      <c r="AC1437" s="86"/>
      <c r="AD1437" s="86"/>
      <c r="AE1437" s="86"/>
      <c r="AF1437" s="86"/>
      <c r="AG1437" s="86"/>
      <c r="AH1437" s="86"/>
      <c r="AI1437" s="86"/>
      <c r="AJ1437" s="86"/>
      <c r="AK1437" s="86"/>
      <c r="AL1437" s="86"/>
      <c r="AM1437" s="86"/>
      <c r="AN1437" s="86"/>
      <c r="AO1437" s="86"/>
      <c r="AP1437" s="86"/>
      <c r="AQ1437" s="86"/>
      <c r="AR1437" s="86"/>
      <c r="AS1437" s="86"/>
      <c r="AT1437" s="86"/>
      <c r="AU1437" s="86"/>
      <c r="AV1437" s="86"/>
      <c r="AW1437" s="86"/>
      <c r="AX1437" s="86"/>
      <c r="AY1437" s="86"/>
      <c r="AZ1437" s="86"/>
      <c r="BA1437" s="86"/>
      <c r="BB1437" s="86"/>
      <c r="BC1437" s="86"/>
      <c r="BD1437" s="86"/>
      <c r="BE1437" s="86"/>
      <c r="BF1437" s="86"/>
      <c r="BG1437" s="86"/>
      <c r="BH1437" s="86"/>
      <c r="BI1437" s="86"/>
      <c r="BJ1437" s="86"/>
      <c r="BK1437" s="86"/>
      <c r="BL1437" s="86"/>
      <c r="BM1437" s="86"/>
      <c r="BN1437" s="86"/>
      <c r="BO1437" s="86"/>
      <c r="BP1437" s="86"/>
      <c r="BQ1437" s="86"/>
      <c r="BR1437" s="86"/>
      <c r="BS1437" s="86"/>
      <c r="BT1437" s="86"/>
      <c r="BU1437" s="86"/>
      <c r="BV1437" s="86"/>
    </row>
    <row r="1438" spans="1:74" s="87" customFormat="1" ht="22.5" customHeight="1" x14ac:dyDescent="0.2">
      <c r="A1438" s="241" t="s">
        <v>974</v>
      </c>
      <c r="B1438" s="242" t="s">
        <v>999</v>
      </c>
      <c r="C1438" s="227"/>
      <c r="D1438" s="227"/>
      <c r="E1438" s="227"/>
      <c r="F1438" s="227">
        <v>4102411150</v>
      </c>
      <c r="G1438" s="227"/>
      <c r="H1438" s="227"/>
      <c r="I1438" s="227"/>
      <c r="J1438" s="227"/>
      <c r="K1438" s="227"/>
      <c r="L1438" s="227"/>
      <c r="M1438" s="227"/>
      <c r="N1438" s="227"/>
      <c r="O1438" s="133">
        <f t="shared" si="502"/>
        <v>4102411150</v>
      </c>
      <c r="P1438" s="86"/>
      <c r="Q1438" s="86"/>
      <c r="R1438" s="86"/>
      <c r="S1438" s="86"/>
      <c r="T1438" s="86"/>
      <c r="U1438" s="86"/>
      <c r="V1438" s="86"/>
      <c r="W1438" s="86"/>
      <c r="X1438" s="86"/>
      <c r="Y1438" s="86"/>
      <c r="Z1438" s="86"/>
      <c r="AA1438" s="86"/>
      <c r="AB1438" s="86"/>
      <c r="AC1438" s="86"/>
      <c r="AD1438" s="86"/>
      <c r="AE1438" s="86"/>
      <c r="AF1438" s="86"/>
      <c r="AG1438" s="86"/>
      <c r="AH1438" s="86"/>
      <c r="AI1438" s="86"/>
      <c r="AJ1438" s="86"/>
      <c r="AK1438" s="86"/>
      <c r="AL1438" s="86"/>
      <c r="AM1438" s="86"/>
      <c r="AN1438" s="86"/>
      <c r="AO1438" s="86"/>
      <c r="AP1438" s="86"/>
      <c r="AQ1438" s="86"/>
      <c r="AR1438" s="86"/>
      <c r="AS1438" s="86"/>
      <c r="AT1438" s="86"/>
      <c r="AU1438" s="86"/>
      <c r="AV1438" s="86"/>
      <c r="AW1438" s="86"/>
      <c r="AX1438" s="86"/>
      <c r="AY1438" s="86"/>
      <c r="AZ1438" s="86"/>
      <c r="BA1438" s="86"/>
      <c r="BB1438" s="86"/>
      <c r="BC1438" s="86"/>
      <c r="BD1438" s="86"/>
      <c r="BE1438" s="86"/>
      <c r="BF1438" s="86"/>
      <c r="BG1438" s="86"/>
      <c r="BH1438" s="86"/>
      <c r="BI1438" s="86"/>
      <c r="BJ1438" s="86"/>
      <c r="BK1438" s="86"/>
      <c r="BL1438" s="86"/>
      <c r="BM1438" s="86"/>
      <c r="BN1438" s="86"/>
      <c r="BO1438" s="86"/>
      <c r="BP1438" s="86"/>
      <c r="BQ1438" s="86"/>
      <c r="BR1438" s="86"/>
      <c r="BS1438" s="86"/>
      <c r="BT1438" s="86"/>
      <c r="BU1438" s="86"/>
      <c r="BV1438" s="86"/>
    </row>
    <row r="1439" spans="1:74" s="87" customFormat="1" ht="22.5" customHeight="1" x14ac:dyDescent="0.2">
      <c r="A1439" s="247" t="s">
        <v>1801</v>
      </c>
      <c r="B1439" s="248" t="s">
        <v>1002</v>
      </c>
      <c r="C1439" s="227"/>
      <c r="D1439" s="227">
        <v>0</v>
      </c>
      <c r="E1439" s="227"/>
      <c r="F1439" s="227"/>
      <c r="G1439" s="227"/>
      <c r="H1439" s="227"/>
      <c r="I1439" s="227"/>
      <c r="J1439" s="227"/>
      <c r="K1439" s="227"/>
      <c r="L1439" s="227"/>
      <c r="M1439" s="227"/>
      <c r="N1439" s="227"/>
      <c r="O1439" s="133">
        <f t="shared" si="502"/>
        <v>0</v>
      </c>
      <c r="P1439" s="86"/>
      <c r="Q1439" s="86"/>
      <c r="R1439" s="86"/>
      <c r="S1439" s="86"/>
      <c r="T1439" s="86"/>
      <c r="U1439" s="86"/>
      <c r="V1439" s="86"/>
      <c r="W1439" s="86"/>
      <c r="X1439" s="86"/>
      <c r="Y1439" s="86"/>
      <c r="Z1439" s="86"/>
      <c r="AA1439" s="86"/>
      <c r="AB1439" s="86"/>
      <c r="AC1439" s="86"/>
      <c r="AD1439" s="86"/>
      <c r="AE1439" s="86"/>
      <c r="AF1439" s="86"/>
      <c r="AG1439" s="86"/>
      <c r="AH1439" s="86"/>
      <c r="AI1439" s="86"/>
      <c r="AJ1439" s="86"/>
      <c r="AK1439" s="86"/>
      <c r="AL1439" s="86"/>
      <c r="AM1439" s="86"/>
      <c r="AN1439" s="86"/>
      <c r="AO1439" s="86"/>
      <c r="AP1439" s="86"/>
      <c r="AQ1439" s="86"/>
      <c r="AR1439" s="86"/>
      <c r="AS1439" s="86"/>
      <c r="AT1439" s="86"/>
      <c r="AU1439" s="86"/>
      <c r="AV1439" s="86"/>
      <c r="AW1439" s="86"/>
      <c r="AX1439" s="86"/>
      <c r="AY1439" s="86"/>
      <c r="AZ1439" s="86"/>
      <c r="BA1439" s="86"/>
      <c r="BB1439" s="86"/>
      <c r="BC1439" s="86"/>
      <c r="BD1439" s="86"/>
      <c r="BE1439" s="86"/>
      <c r="BF1439" s="86"/>
      <c r="BG1439" s="86"/>
      <c r="BH1439" s="86"/>
      <c r="BI1439" s="86"/>
      <c r="BJ1439" s="86"/>
      <c r="BK1439" s="86"/>
      <c r="BL1439" s="86"/>
      <c r="BM1439" s="86"/>
      <c r="BN1439" s="86"/>
      <c r="BO1439" s="86"/>
      <c r="BP1439" s="86"/>
      <c r="BQ1439" s="86"/>
      <c r="BR1439" s="86"/>
      <c r="BS1439" s="86"/>
      <c r="BT1439" s="86"/>
      <c r="BU1439" s="86"/>
      <c r="BV1439" s="86"/>
    </row>
    <row r="1440" spans="1:74" s="87" customFormat="1" ht="22.5" customHeight="1" x14ac:dyDescent="0.2">
      <c r="A1440" s="247" t="s">
        <v>1802</v>
      </c>
      <c r="B1440" s="248" t="s">
        <v>1773</v>
      </c>
      <c r="C1440" s="227"/>
      <c r="D1440" s="227">
        <v>0</v>
      </c>
      <c r="E1440" s="227"/>
      <c r="F1440" s="227"/>
      <c r="G1440" s="227"/>
      <c r="H1440" s="227"/>
      <c r="I1440" s="227"/>
      <c r="J1440" s="227"/>
      <c r="K1440" s="227"/>
      <c r="L1440" s="227"/>
      <c r="M1440" s="227"/>
      <c r="N1440" s="227"/>
      <c r="O1440" s="133">
        <f t="shared" si="502"/>
        <v>0</v>
      </c>
      <c r="P1440" s="86"/>
      <c r="Q1440" s="86"/>
      <c r="R1440" s="86"/>
      <c r="S1440" s="86"/>
      <c r="T1440" s="86"/>
      <c r="U1440" s="86"/>
      <c r="V1440" s="86"/>
      <c r="W1440" s="86"/>
      <c r="X1440" s="86"/>
      <c r="Y1440" s="86"/>
      <c r="Z1440" s="86"/>
      <c r="AA1440" s="86"/>
      <c r="AB1440" s="86"/>
      <c r="AC1440" s="86"/>
      <c r="AD1440" s="86"/>
      <c r="AE1440" s="86"/>
      <c r="AF1440" s="86"/>
      <c r="AG1440" s="86"/>
      <c r="AH1440" s="86"/>
      <c r="AI1440" s="86"/>
      <c r="AJ1440" s="86"/>
      <c r="AK1440" s="86"/>
      <c r="AL1440" s="86"/>
      <c r="AM1440" s="86"/>
      <c r="AN1440" s="86"/>
      <c r="AO1440" s="86"/>
      <c r="AP1440" s="86"/>
      <c r="AQ1440" s="86"/>
      <c r="AR1440" s="86"/>
      <c r="AS1440" s="86"/>
      <c r="AT1440" s="86"/>
      <c r="AU1440" s="86"/>
      <c r="AV1440" s="86"/>
      <c r="AW1440" s="86"/>
      <c r="AX1440" s="86"/>
      <c r="AY1440" s="86"/>
      <c r="AZ1440" s="86"/>
      <c r="BA1440" s="86"/>
      <c r="BB1440" s="86"/>
      <c r="BC1440" s="86"/>
      <c r="BD1440" s="86"/>
      <c r="BE1440" s="86"/>
      <c r="BF1440" s="86"/>
      <c r="BG1440" s="86"/>
      <c r="BH1440" s="86"/>
      <c r="BI1440" s="86"/>
      <c r="BJ1440" s="86"/>
      <c r="BK1440" s="86"/>
      <c r="BL1440" s="86"/>
      <c r="BM1440" s="86"/>
      <c r="BN1440" s="86"/>
      <c r="BO1440" s="86"/>
      <c r="BP1440" s="86"/>
      <c r="BQ1440" s="86"/>
      <c r="BR1440" s="86"/>
      <c r="BS1440" s="86"/>
      <c r="BT1440" s="86"/>
      <c r="BU1440" s="86"/>
      <c r="BV1440" s="86"/>
    </row>
    <row r="1441" spans="1:74" s="87" customFormat="1" ht="22.5" customHeight="1" x14ac:dyDescent="0.2">
      <c r="A1441" s="247" t="s">
        <v>1803</v>
      </c>
      <c r="B1441" s="248" t="s">
        <v>1804</v>
      </c>
      <c r="C1441" s="227"/>
      <c r="D1441" s="227">
        <v>0</v>
      </c>
      <c r="E1441" s="227"/>
      <c r="F1441" s="227"/>
      <c r="G1441" s="227"/>
      <c r="H1441" s="227"/>
      <c r="I1441" s="227"/>
      <c r="J1441" s="227"/>
      <c r="K1441" s="227"/>
      <c r="L1441" s="227"/>
      <c r="M1441" s="227"/>
      <c r="N1441" s="227"/>
      <c r="O1441" s="133">
        <f t="shared" si="502"/>
        <v>0</v>
      </c>
      <c r="P1441" s="86"/>
      <c r="Q1441" s="86"/>
      <c r="R1441" s="86"/>
      <c r="S1441" s="86"/>
      <c r="T1441" s="86"/>
      <c r="U1441" s="86"/>
      <c r="V1441" s="86"/>
      <c r="W1441" s="86"/>
      <c r="X1441" s="86"/>
      <c r="Y1441" s="86"/>
      <c r="Z1441" s="86"/>
      <c r="AA1441" s="86"/>
      <c r="AB1441" s="86"/>
      <c r="AC1441" s="86"/>
      <c r="AD1441" s="86"/>
      <c r="AE1441" s="86"/>
      <c r="AF1441" s="86"/>
      <c r="AG1441" s="86"/>
      <c r="AH1441" s="86"/>
      <c r="AI1441" s="86"/>
      <c r="AJ1441" s="86"/>
      <c r="AK1441" s="86"/>
      <c r="AL1441" s="86"/>
      <c r="AM1441" s="86"/>
      <c r="AN1441" s="86"/>
      <c r="AO1441" s="86"/>
      <c r="AP1441" s="86"/>
      <c r="AQ1441" s="86"/>
      <c r="AR1441" s="86"/>
      <c r="AS1441" s="86"/>
      <c r="AT1441" s="86"/>
      <c r="AU1441" s="86"/>
      <c r="AV1441" s="86"/>
      <c r="AW1441" s="86"/>
      <c r="AX1441" s="86"/>
      <c r="AY1441" s="86"/>
      <c r="AZ1441" s="86"/>
      <c r="BA1441" s="86"/>
      <c r="BB1441" s="86"/>
      <c r="BC1441" s="86"/>
      <c r="BD1441" s="86"/>
      <c r="BE1441" s="86"/>
      <c r="BF1441" s="86"/>
      <c r="BG1441" s="86"/>
      <c r="BH1441" s="86"/>
      <c r="BI1441" s="86"/>
      <c r="BJ1441" s="86"/>
      <c r="BK1441" s="86"/>
      <c r="BL1441" s="86"/>
      <c r="BM1441" s="86"/>
      <c r="BN1441" s="86"/>
      <c r="BO1441" s="86"/>
      <c r="BP1441" s="86"/>
      <c r="BQ1441" s="86"/>
      <c r="BR1441" s="86"/>
      <c r="BS1441" s="86"/>
      <c r="BT1441" s="86"/>
      <c r="BU1441" s="86"/>
      <c r="BV1441" s="86"/>
    </row>
    <row r="1442" spans="1:74" s="89" customFormat="1" ht="22.5" customHeight="1" x14ac:dyDescent="0.2">
      <c r="A1442" s="345" t="s">
        <v>976</v>
      </c>
      <c r="B1442" s="346" t="s">
        <v>1805</v>
      </c>
      <c r="C1442" s="347"/>
      <c r="D1442" s="347"/>
      <c r="E1442" s="347"/>
      <c r="F1442" s="347"/>
      <c r="G1442" s="347"/>
      <c r="H1442" s="347"/>
      <c r="I1442" s="347"/>
      <c r="J1442" s="347"/>
      <c r="K1442" s="347"/>
      <c r="L1442" s="347"/>
      <c r="M1442" s="347"/>
      <c r="N1442" s="347"/>
      <c r="O1442" s="133">
        <f t="shared" si="502"/>
        <v>0</v>
      </c>
      <c r="P1442" s="88"/>
      <c r="Q1442" s="88"/>
      <c r="R1442" s="88"/>
      <c r="S1442" s="88"/>
      <c r="T1442" s="88"/>
      <c r="U1442" s="88"/>
      <c r="V1442" s="88"/>
      <c r="W1442" s="88"/>
      <c r="X1442" s="88"/>
      <c r="Y1442" s="88"/>
      <c r="Z1442" s="88"/>
      <c r="AA1442" s="88"/>
      <c r="AB1442" s="88"/>
      <c r="AC1442" s="88"/>
      <c r="AD1442" s="88"/>
      <c r="AE1442" s="88"/>
      <c r="AF1442" s="88"/>
      <c r="AG1442" s="88"/>
      <c r="AH1442" s="88"/>
      <c r="AI1442" s="88"/>
      <c r="AJ1442" s="88"/>
      <c r="AK1442" s="88"/>
      <c r="AL1442" s="88"/>
      <c r="AM1442" s="88"/>
      <c r="AN1442" s="88"/>
      <c r="AO1442" s="88"/>
      <c r="AP1442" s="88"/>
      <c r="AQ1442" s="88"/>
      <c r="AR1442" s="88"/>
      <c r="AS1442" s="88"/>
      <c r="AT1442" s="88"/>
      <c r="AU1442" s="88"/>
      <c r="AV1442" s="88"/>
      <c r="AW1442" s="88"/>
      <c r="AX1442" s="88"/>
      <c r="AY1442" s="88"/>
      <c r="AZ1442" s="88"/>
      <c r="BA1442" s="88"/>
      <c r="BB1442" s="88"/>
      <c r="BC1442" s="88"/>
      <c r="BD1442" s="88"/>
      <c r="BE1442" s="88"/>
      <c r="BF1442" s="88"/>
      <c r="BG1442" s="88"/>
      <c r="BH1442" s="88"/>
      <c r="BI1442" s="88"/>
      <c r="BJ1442" s="88"/>
      <c r="BK1442" s="88"/>
      <c r="BL1442" s="88"/>
      <c r="BM1442" s="88"/>
      <c r="BN1442" s="88"/>
      <c r="BO1442" s="88"/>
      <c r="BP1442" s="88"/>
      <c r="BQ1442" s="88"/>
      <c r="BR1442" s="88"/>
      <c r="BS1442" s="88"/>
      <c r="BT1442" s="88"/>
      <c r="BU1442" s="88"/>
      <c r="BV1442" s="88"/>
    </row>
    <row r="1443" spans="1:74" s="89" customFormat="1" ht="22.5" customHeight="1" x14ac:dyDescent="0.2">
      <c r="A1443" s="247" t="s">
        <v>976</v>
      </c>
      <c r="B1443" s="248" t="s">
        <v>1010</v>
      </c>
      <c r="C1443" s="347"/>
      <c r="D1443" s="347"/>
      <c r="E1443" s="347"/>
      <c r="F1443" s="227">
        <v>1071106097.6900001</v>
      </c>
      <c r="G1443" s="347"/>
      <c r="H1443" s="347"/>
      <c r="I1443" s="347"/>
      <c r="J1443" s="347"/>
      <c r="K1443" s="347"/>
      <c r="L1443" s="347"/>
      <c r="M1443" s="347"/>
      <c r="N1443" s="347"/>
      <c r="O1443" s="133">
        <f t="shared" si="502"/>
        <v>1071106097.6900001</v>
      </c>
      <c r="P1443" s="88"/>
      <c r="Q1443" s="88"/>
      <c r="R1443" s="88"/>
      <c r="S1443" s="88"/>
      <c r="T1443" s="88"/>
      <c r="U1443" s="88"/>
      <c r="V1443" s="88"/>
      <c r="W1443" s="88"/>
      <c r="X1443" s="88"/>
      <c r="Y1443" s="88"/>
      <c r="Z1443" s="88"/>
      <c r="AA1443" s="88"/>
      <c r="AB1443" s="88"/>
      <c r="AC1443" s="88"/>
      <c r="AD1443" s="88"/>
      <c r="AE1443" s="88"/>
      <c r="AF1443" s="88"/>
      <c r="AG1443" s="88"/>
      <c r="AH1443" s="88"/>
      <c r="AI1443" s="88"/>
      <c r="AJ1443" s="88"/>
      <c r="AK1443" s="88"/>
      <c r="AL1443" s="88"/>
      <c r="AM1443" s="88"/>
      <c r="AN1443" s="88"/>
      <c r="AO1443" s="88"/>
      <c r="AP1443" s="88"/>
      <c r="AQ1443" s="88"/>
      <c r="AR1443" s="88"/>
      <c r="AS1443" s="88"/>
      <c r="AT1443" s="88"/>
      <c r="AU1443" s="88"/>
      <c r="AV1443" s="88"/>
      <c r="AW1443" s="88"/>
      <c r="AX1443" s="88"/>
      <c r="AY1443" s="88"/>
      <c r="AZ1443" s="88"/>
      <c r="BA1443" s="88"/>
      <c r="BB1443" s="88"/>
      <c r="BC1443" s="88"/>
      <c r="BD1443" s="88"/>
      <c r="BE1443" s="88"/>
      <c r="BF1443" s="88"/>
      <c r="BG1443" s="88"/>
      <c r="BH1443" s="88"/>
      <c r="BI1443" s="88"/>
      <c r="BJ1443" s="88"/>
      <c r="BK1443" s="88"/>
      <c r="BL1443" s="88"/>
      <c r="BM1443" s="88"/>
      <c r="BN1443" s="88"/>
      <c r="BO1443" s="88"/>
      <c r="BP1443" s="88"/>
      <c r="BQ1443" s="88"/>
      <c r="BR1443" s="88"/>
      <c r="BS1443" s="88"/>
      <c r="BT1443" s="88"/>
      <c r="BU1443" s="88"/>
      <c r="BV1443" s="88"/>
    </row>
    <row r="1444" spans="1:74" s="87" customFormat="1" ht="22.5" customHeight="1" x14ac:dyDescent="0.2">
      <c r="A1444" s="247" t="s">
        <v>976</v>
      </c>
      <c r="B1444" s="248" t="s">
        <v>1010</v>
      </c>
      <c r="C1444" s="227"/>
      <c r="D1444" s="227">
        <v>43564057</v>
      </c>
      <c r="E1444" s="227"/>
      <c r="F1444" s="227"/>
      <c r="G1444" s="227"/>
      <c r="H1444" s="227"/>
      <c r="I1444" s="227"/>
      <c r="J1444" s="227"/>
      <c r="K1444" s="227"/>
      <c r="L1444" s="227"/>
      <c r="M1444" s="227"/>
      <c r="N1444" s="227"/>
      <c r="O1444" s="133">
        <f t="shared" si="502"/>
        <v>43564057</v>
      </c>
      <c r="P1444" s="86"/>
      <c r="Q1444" s="86"/>
      <c r="R1444" s="86"/>
      <c r="S1444" s="86"/>
      <c r="T1444" s="86"/>
      <c r="U1444" s="86"/>
      <c r="V1444" s="86"/>
      <c r="W1444" s="86"/>
      <c r="X1444" s="86"/>
      <c r="Y1444" s="86"/>
      <c r="Z1444" s="86"/>
      <c r="AA1444" s="86"/>
      <c r="AB1444" s="86"/>
      <c r="AC1444" s="86"/>
      <c r="AD1444" s="86"/>
      <c r="AE1444" s="86"/>
      <c r="AF1444" s="86"/>
      <c r="AG1444" s="86"/>
      <c r="AH1444" s="86"/>
      <c r="AI1444" s="86"/>
      <c r="AJ1444" s="86"/>
      <c r="AK1444" s="86"/>
      <c r="AL1444" s="86"/>
      <c r="AM1444" s="86"/>
      <c r="AN1444" s="86"/>
      <c r="AO1444" s="86"/>
      <c r="AP1444" s="86"/>
      <c r="AQ1444" s="86"/>
      <c r="AR1444" s="86"/>
      <c r="AS1444" s="86"/>
      <c r="AT1444" s="86"/>
      <c r="AU1444" s="86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86"/>
      <c r="BG1444" s="86"/>
      <c r="BH1444" s="86"/>
      <c r="BI1444" s="86"/>
      <c r="BJ1444" s="86"/>
      <c r="BK1444" s="86"/>
      <c r="BL1444" s="86"/>
      <c r="BM1444" s="86"/>
      <c r="BN1444" s="86"/>
      <c r="BO1444" s="86"/>
      <c r="BP1444" s="86"/>
      <c r="BQ1444" s="86"/>
      <c r="BR1444" s="86"/>
      <c r="BS1444" s="86"/>
      <c r="BT1444" s="86"/>
      <c r="BU1444" s="86"/>
      <c r="BV1444" s="86"/>
    </row>
    <row r="1445" spans="1:74" s="87" customFormat="1" ht="22.5" customHeight="1" x14ac:dyDescent="0.2">
      <c r="A1445" s="247" t="s">
        <v>976</v>
      </c>
      <c r="B1445" s="248" t="s">
        <v>1010</v>
      </c>
      <c r="C1445" s="227"/>
      <c r="D1445" s="227"/>
      <c r="E1445" s="227"/>
      <c r="F1445" s="227">
        <v>23875535.16</v>
      </c>
      <c r="G1445" s="227"/>
      <c r="H1445" s="227"/>
      <c r="I1445" s="227"/>
      <c r="J1445" s="227"/>
      <c r="K1445" s="227"/>
      <c r="L1445" s="227"/>
      <c r="M1445" s="227"/>
      <c r="N1445" s="227"/>
      <c r="O1445" s="133">
        <f t="shared" si="502"/>
        <v>23875535.16</v>
      </c>
      <c r="P1445" s="86"/>
      <c r="Q1445" s="86"/>
      <c r="R1445" s="86"/>
      <c r="S1445" s="86"/>
      <c r="T1445" s="86"/>
      <c r="U1445" s="86"/>
      <c r="V1445" s="86"/>
      <c r="W1445" s="86"/>
      <c r="X1445" s="86"/>
      <c r="Y1445" s="86"/>
      <c r="Z1445" s="86"/>
      <c r="AA1445" s="86"/>
      <c r="AB1445" s="86"/>
      <c r="AC1445" s="86"/>
      <c r="AD1445" s="86"/>
      <c r="AE1445" s="86"/>
      <c r="AF1445" s="86"/>
      <c r="AG1445" s="86"/>
      <c r="AH1445" s="86"/>
      <c r="AI1445" s="86"/>
      <c r="AJ1445" s="86"/>
      <c r="AK1445" s="86"/>
      <c r="AL1445" s="86"/>
      <c r="AM1445" s="86"/>
      <c r="AN1445" s="86"/>
      <c r="AO1445" s="86"/>
      <c r="AP1445" s="86"/>
      <c r="AQ1445" s="86"/>
      <c r="AR1445" s="86"/>
      <c r="AS1445" s="86"/>
      <c r="AT1445" s="86"/>
      <c r="AU1445" s="86"/>
      <c r="AV1445" s="86"/>
      <c r="AW1445" s="86"/>
      <c r="AX1445" s="86"/>
      <c r="AY1445" s="86"/>
      <c r="AZ1445" s="86"/>
      <c r="BA1445" s="86"/>
      <c r="BB1445" s="86"/>
      <c r="BC1445" s="86"/>
      <c r="BD1445" s="86"/>
      <c r="BE1445" s="86"/>
      <c r="BF1445" s="86"/>
      <c r="BG1445" s="86"/>
      <c r="BH1445" s="86"/>
      <c r="BI1445" s="86"/>
      <c r="BJ1445" s="86"/>
      <c r="BK1445" s="86"/>
      <c r="BL1445" s="86"/>
      <c r="BM1445" s="86"/>
      <c r="BN1445" s="86"/>
      <c r="BO1445" s="86"/>
      <c r="BP1445" s="86"/>
      <c r="BQ1445" s="86"/>
      <c r="BR1445" s="86"/>
      <c r="BS1445" s="86"/>
      <c r="BT1445" s="86"/>
      <c r="BU1445" s="86"/>
      <c r="BV1445" s="86"/>
    </row>
    <row r="1446" spans="1:74" s="87" customFormat="1" ht="22.5" customHeight="1" x14ac:dyDescent="0.2">
      <c r="A1446" s="247" t="s">
        <v>976</v>
      </c>
      <c r="B1446" s="248" t="s">
        <v>1010</v>
      </c>
      <c r="C1446" s="227"/>
      <c r="D1446" s="227">
        <v>5041067.1500000004</v>
      </c>
      <c r="E1446" s="227"/>
      <c r="F1446" s="227"/>
      <c r="G1446" s="227"/>
      <c r="H1446" s="227"/>
      <c r="I1446" s="227"/>
      <c r="J1446" s="227"/>
      <c r="K1446" s="227"/>
      <c r="L1446" s="227"/>
      <c r="M1446" s="227"/>
      <c r="N1446" s="227"/>
      <c r="O1446" s="133">
        <f t="shared" si="502"/>
        <v>5041067.1500000004</v>
      </c>
      <c r="P1446" s="86"/>
      <c r="Q1446" s="86"/>
      <c r="R1446" s="86"/>
      <c r="S1446" s="86"/>
      <c r="T1446" s="86"/>
      <c r="U1446" s="86"/>
      <c r="V1446" s="86"/>
      <c r="W1446" s="86"/>
      <c r="X1446" s="86"/>
      <c r="Y1446" s="86"/>
      <c r="Z1446" s="86"/>
      <c r="AA1446" s="86"/>
      <c r="AB1446" s="86"/>
      <c r="AC1446" s="86"/>
      <c r="AD1446" s="86"/>
      <c r="AE1446" s="86"/>
      <c r="AF1446" s="86"/>
      <c r="AG1446" s="86"/>
      <c r="AH1446" s="86"/>
      <c r="AI1446" s="86"/>
      <c r="AJ1446" s="86"/>
      <c r="AK1446" s="86"/>
      <c r="AL1446" s="86"/>
      <c r="AM1446" s="86"/>
      <c r="AN1446" s="86"/>
      <c r="AO1446" s="86"/>
      <c r="AP1446" s="86"/>
      <c r="AQ1446" s="86"/>
      <c r="AR1446" s="86"/>
      <c r="AS1446" s="86"/>
      <c r="AT1446" s="86"/>
      <c r="AU1446" s="86"/>
      <c r="AV1446" s="86"/>
      <c r="AW1446" s="86"/>
      <c r="AX1446" s="86"/>
      <c r="AY1446" s="86"/>
      <c r="AZ1446" s="86"/>
      <c r="BA1446" s="86"/>
      <c r="BB1446" s="86"/>
      <c r="BC1446" s="86"/>
      <c r="BD1446" s="86"/>
      <c r="BE1446" s="86"/>
      <c r="BF1446" s="86"/>
      <c r="BG1446" s="86"/>
      <c r="BH1446" s="86"/>
      <c r="BI1446" s="86"/>
      <c r="BJ1446" s="86"/>
      <c r="BK1446" s="86"/>
      <c r="BL1446" s="86"/>
      <c r="BM1446" s="86"/>
      <c r="BN1446" s="86"/>
      <c r="BO1446" s="86"/>
      <c r="BP1446" s="86"/>
      <c r="BQ1446" s="86"/>
      <c r="BR1446" s="86"/>
      <c r="BS1446" s="86"/>
      <c r="BT1446" s="86"/>
      <c r="BU1446" s="86"/>
      <c r="BV1446" s="86"/>
    </row>
    <row r="1447" spans="1:74" s="87" customFormat="1" ht="22.5" customHeight="1" x14ac:dyDescent="0.2">
      <c r="A1447" s="247" t="s">
        <v>976</v>
      </c>
      <c r="B1447" s="248" t="s">
        <v>1010</v>
      </c>
      <c r="C1447" s="227"/>
      <c r="D1447" s="227"/>
      <c r="E1447" s="227"/>
      <c r="F1447" s="227">
        <v>11558786.4</v>
      </c>
      <c r="G1447" s="227"/>
      <c r="H1447" s="227"/>
      <c r="I1447" s="227"/>
      <c r="J1447" s="227"/>
      <c r="K1447" s="227"/>
      <c r="L1447" s="227"/>
      <c r="M1447" s="227"/>
      <c r="N1447" s="227"/>
      <c r="O1447" s="133">
        <f t="shared" si="502"/>
        <v>11558786.4</v>
      </c>
      <c r="P1447" s="86"/>
      <c r="Q1447" s="86"/>
      <c r="R1447" s="86"/>
      <c r="S1447" s="86"/>
      <c r="T1447" s="86"/>
      <c r="U1447" s="86"/>
      <c r="V1447" s="86"/>
      <c r="W1447" s="86"/>
      <c r="X1447" s="86"/>
      <c r="Y1447" s="86"/>
      <c r="Z1447" s="86"/>
      <c r="AA1447" s="86"/>
      <c r="AB1447" s="86"/>
      <c r="AC1447" s="86"/>
      <c r="AD1447" s="86"/>
      <c r="AE1447" s="86"/>
      <c r="AF1447" s="86"/>
      <c r="AG1447" s="86"/>
      <c r="AH1447" s="86"/>
      <c r="AI1447" s="86"/>
      <c r="AJ1447" s="86"/>
      <c r="AK1447" s="86"/>
      <c r="AL1447" s="86"/>
      <c r="AM1447" s="86"/>
      <c r="AN1447" s="86"/>
      <c r="AO1447" s="86"/>
      <c r="AP1447" s="86"/>
      <c r="AQ1447" s="86"/>
      <c r="AR1447" s="86"/>
      <c r="AS1447" s="86"/>
      <c r="AT1447" s="86"/>
      <c r="AU1447" s="86"/>
      <c r="AV1447" s="86"/>
      <c r="AW1447" s="86"/>
      <c r="AX1447" s="86"/>
      <c r="AY1447" s="86"/>
      <c r="AZ1447" s="86"/>
      <c r="BA1447" s="86"/>
      <c r="BB1447" s="86"/>
      <c r="BC1447" s="86"/>
      <c r="BD1447" s="86"/>
      <c r="BE1447" s="86"/>
      <c r="BF1447" s="86"/>
      <c r="BG1447" s="86"/>
      <c r="BH1447" s="86"/>
      <c r="BI1447" s="86"/>
      <c r="BJ1447" s="86"/>
      <c r="BK1447" s="86"/>
      <c r="BL1447" s="86"/>
      <c r="BM1447" s="86"/>
      <c r="BN1447" s="86"/>
      <c r="BO1447" s="86"/>
      <c r="BP1447" s="86"/>
      <c r="BQ1447" s="86"/>
      <c r="BR1447" s="86"/>
      <c r="BS1447" s="86"/>
      <c r="BT1447" s="86"/>
      <c r="BU1447" s="86"/>
      <c r="BV1447" s="86"/>
    </row>
    <row r="1448" spans="1:74" s="87" customFormat="1" ht="22.5" customHeight="1" x14ac:dyDescent="0.2">
      <c r="A1448" s="247" t="s">
        <v>976</v>
      </c>
      <c r="B1448" s="248" t="s">
        <v>1010</v>
      </c>
      <c r="C1448" s="227"/>
      <c r="D1448" s="227"/>
      <c r="E1448" s="227"/>
      <c r="F1448" s="227">
        <v>9814943.9399999995</v>
      </c>
      <c r="G1448" s="227"/>
      <c r="H1448" s="227"/>
      <c r="I1448" s="227"/>
      <c r="J1448" s="227"/>
      <c r="K1448" s="227"/>
      <c r="L1448" s="227"/>
      <c r="M1448" s="227"/>
      <c r="N1448" s="227"/>
      <c r="O1448" s="133">
        <f t="shared" si="502"/>
        <v>9814943.9399999995</v>
      </c>
      <c r="P1448" s="86"/>
      <c r="Q1448" s="86"/>
      <c r="R1448" s="86"/>
      <c r="S1448" s="86"/>
      <c r="T1448" s="86"/>
      <c r="U1448" s="86"/>
      <c r="V1448" s="86"/>
      <c r="W1448" s="86"/>
      <c r="X1448" s="86"/>
      <c r="Y1448" s="86"/>
      <c r="Z1448" s="86"/>
      <c r="AA1448" s="86"/>
      <c r="AB1448" s="86"/>
      <c r="AC1448" s="86"/>
      <c r="AD1448" s="86"/>
      <c r="AE1448" s="86"/>
      <c r="AF1448" s="86"/>
      <c r="AG1448" s="86"/>
      <c r="AH1448" s="86"/>
      <c r="AI1448" s="86"/>
      <c r="AJ1448" s="86"/>
      <c r="AK1448" s="86"/>
      <c r="AL1448" s="86"/>
      <c r="AM1448" s="86"/>
      <c r="AN1448" s="86"/>
      <c r="AO1448" s="86"/>
      <c r="AP1448" s="86"/>
      <c r="AQ1448" s="86"/>
      <c r="AR1448" s="86"/>
      <c r="AS1448" s="86"/>
      <c r="AT1448" s="86"/>
      <c r="AU1448" s="86"/>
      <c r="AV1448" s="86"/>
      <c r="AW1448" s="86"/>
      <c r="AX1448" s="86"/>
      <c r="AY1448" s="86"/>
      <c r="AZ1448" s="86"/>
      <c r="BA1448" s="86"/>
      <c r="BB1448" s="86"/>
      <c r="BC1448" s="86"/>
      <c r="BD1448" s="86"/>
      <c r="BE1448" s="86"/>
      <c r="BF1448" s="86"/>
      <c r="BG1448" s="86"/>
      <c r="BH1448" s="86"/>
      <c r="BI1448" s="86"/>
      <c r="BJ1448" s="86"/>
      <c r="BK1448" s="86"/>
      <c r="BL1448" s="86"/>
      <c r="BM1448" s="86"/>
      <c r="BN1448" s="86"/>
      <c r="BO1448" s="86"/>
      <c r="BP1448" s="86"/>
      <c r="BQ1448" s="86"/>
      <c r="BR1448" s="86"/>
      <c r="BS1448" s="86"/>
      <c r="BT1448" s="86"/>
      <c r="BU1448" s="86"/>
      <c r="BV1448" s="86"/>
    </row>
    <row r="1449" spans="1:74" s="87" customFormat="1" ht="22.5" customHeight="1" x14ac:dyDescent="0.2">
      <c r="A1449" s="247" t="s">
        <v>976</v>
      </c>
      <c r="B1449" s="248" t="s">
        <v>1010</v>
      </c>
      <c r="C1449" s="227"/>
      <c r="D1449" s="227"/>
      <c r="E1449" s="227"/>
      <c r="F1449" s="227">
        <v>22574331</v>
      </c>
      <c r="G1449" s="227"/>
      <c r="H1449" s="227"/>
      <c r="I1449" s="227"/>
      <c r="J1449" s="227"/>
      <c r="K1449" s="227"/>
      <c r="L1449" s="227"/>
      <c r="M1449" s="227"/>
      <c r="N1449" s="227"/>
      <c r="O1449" s="133">
        <f t="shared" si="502"/>
        <v>22574331</v>
      </c>
      <c r="P1449" s="86"/>
      <c r="Q1449" s="86"/>
      <c r="R1449" s="86"/>
      <c r="S1449" s="86"/>
      <c r="T1449" s="86"/>
      <c r="U1449" s="86"/>
      <c r="V1449" s="86"/>
      <c r="W1449" s="86"/>
      <c r="X1449" s="86"/>
      <c r="Y1449" s="86"/>
      <c r="Z1449" s="86"/>
      <c r="AA1449" s="86"/>
      <c r="AB1449" s="86"/>
      <c r="AC1449" s="86"/>
      <c r="AD1449" s="86"/>
      <c r="AE1449" s="86"/>
      <c r="AF1449" s="86"/>
      <c r="AG1449" s="86"/>
      <c r="AH1449" s="86"/>
      <c r="AI1449" s="86"/>
      <c r="AJ1449" s="86"/>
      <c r="AK1449" s="86"/>
      <c r="AL1449" s="86"/>
      <c r="AM1449" s="86"/>
      <c r="AN1449" s="86"/>
      <c r="AO1449" s="86"/>
      <c r="AP1449" s="86"/>
      <c r="AQ1449" s="86"/>
      <c r="AR1449" s="86"/>
      <c r="AS1449" s="86"/>
      <c r="AT1449" s="86"/>
      <c r="AU1449" s="86"/>
      <c r="AV1449" s="86"/>
      <c r="AW1449" s="86"/>
      <c r="AX1449" s="86"/>
      <c r="AY1449" s="86"/>
      <c r="AZ1449" s="86"/>
      <c r="BA1449" s="86"/>
      <c r="BB1449" s="86"/>
      <c r="BC1449" s="86"/>
      <c r="BD1449" s="86"/>
      <c r="BE1449" s="86"/>
      <c r="BF1449" s="86"/>
      <c r="BG1449" s="86"/>
      <c r="BH1449" s="86"/>
      <c r="BI1449" s="86"/>
      <c r="BJ1449" s="86"/>
      <c r="BK1449" s="86"/>
      <c r="BL1449" s="86"/>
      <c r="BM1449" s="86"/>
      <c r="BN1449" s="86"/>
      <c r="BO1449" s="86"/>
      <c r="BP1449" s="86"/>
      <c r="BQ1449" s="86"/>
      <c r="BR1449" s="86"/>
      <c r="BS1449" s="86"/>
      <c r="BT1449" s="86"/>
      <c r="BU1449" s="86"/>
      <c r="BV1449" s="86"/>
    </row>
    <row r="1450" spans="1:74" s="87" customFormat="1" ht="22.5" customHeight="1" x14ac:dyDescent="0.2">
      <c r="A1450" s="247" t="s">
        <v>976</v>
      </c>
      <c r="B1450" s="248" t="s">
        <v>1010</v>
      </c>
      <c r="C1450" s="227"/>
      <c r="D1450" s="227"/>
      <c r="E1450" s="227"/>
      <c r="F1450" s="227">
        <v>218937974.83000001</v>
      </c>
      <c r="G1450" s="227"/>
      <c r="H1450" s="227"/>
      <c r="I1450" s="227"/>
      <c r="J1450" s="227"/>
      <c r="K1450" s="227"/>
      <c r="L1450" s="227"/>
      <c r="M1450" s="227"/>
      <c r="N1450" s="227"/>
      <c r="O1450" s="133">
        <f t="shared" si="502"/>
        <v>218937974.83000001</v>
      </c>
      <c r="P1450" s="86"/>
      <c r="Q1450" s="86"/>
      <c r="R1450" s="86"/>
      <c r="S1450" s="86"/>
      <c r="T1450" s="86"/>
      <c r="U1450" s="86"/>
      <c r="V1450" s="86"/>
      <c r="W1450" s="86"/>
      <c r="X1450" s="86"/>
      <c r="Y1450" s="86"/>
      <c r="Z1450" s="86"/>
      <c r="AA1450" s="86"/>
      <c r="AB1450" s="86"/>
      <c r="AC1450" s="86"/>
      <c r="AD1450" s="86"/>
      <c r="AE1450" s="86"/>
      <c r="AF1450" s="86"/>
      <c r="AG1450" s="86"/>
      <c r="AH1450" s="86"/>
      <c r="AI1450" s="86"/>
      <c r="AJ1450" s="86"/>
      <c r="AK1450" s="86"/>
      <c r="AL1450" s="86"/>
      <c r="AM1450" s="86"/>
      <c r="AN1450" s="86"/>
      <c r="AO1450" s="86"/>
      <c r="AP1450" s="86"/>
      <c r="AQ1450" s="86"/>
      <c r="AR1450" s="86"/>
      <c r="AS1450" s="86"/>
      <c r="AT1450" s="86"/>
      <c r="AU1450" s="86"/>
      <c r="AV1450" s="86"/>
      <c r="AW1450" s="86"/>
      <c r="AX1450" s="86"/>
      <c r="AY1450" s="86"/>
      <c r="AZ1450" s="86"/>
      <c r="BA1450" s="86"/>
      <c r="BB1450" s="86"/>
      <c r="BC1450" s="86"/>
      <c r="BD1450" s="86"/>
      <c r="BE1450" s="86"/>
      <c r="BF1450" s="86"/>
      <c r="BG1450" s="86"/>
      <c r="BH1450" s="86"/>
      <c r="BI1450" s="86"/>
      <c r="BJ1450" s="86"/>
      <c r="BK1450" s="86"/>
      <c r="BL1450" s="86"/>
      <c r="BM1450" s="86"/>
      <c r="BN1450" s="86"/>
      <c r="BO1450" s="86"/>
      <c r="BP1450" s="86"/>
      <c r="BQ1450" s="86"/>
      <c r="BR1450" s="86"/>
      <c r="BS1450" s="86"/>
      <c r="BT1450" s="86"/>
      <c r="BU1450" s="86"/>
      <c r="BV1450" s="86"/>
    </row>
    <row r="1451" spans="1:74" s="87" customFormat="1" ht="22.5" customHeight="1" x14ac:dyDescent="0.2">
      <c r="A1451" s="247" t="s">
        <v>976</v>
      </c>
      <c r="B1451" s="248" t="s">
        <v>1010</v>
      </c>
      <c r="C1451" s="227"/>
      <c r="D1451" s="227"/>
      <c r="E1451" s="227"/>
      <c r="F1451" s="227">
        <v>1706372.41</v>
      </c>
      <c r="G1451" s="227"/>
      <c r="H1451" s="227"/>
      <c r="I1451" s="227"/>
      <c r="J1451" s="227"/>
      <c r="K1451" s="227"/>
      <c r="L1451" s="227"/>
      <c r="M1451" s="227"/>
      <c r="N1451" s="227"/>
      <c r="O1451" s="133">
        <f t="shared" si="502"/>
        <v>1706372.41</v>
      </c>
      <c r="P1451" s="86"/>
      <c r="Q1451" s="86"/>
      <c r="R1451" s="86"/>
      <c r="S1451" s="86"/>
      <c r="T1451" s="86"/>
      <c r="U1451" s="86"/>
      <c r="V1451" s="86"/>
      <c r="W1451" s="86"/>
      <c r="X1451" s="86"/>
      <c r="Y1451" s="86"/>
      <c r="Z1451" s="86"/>
      <c r="AA1451" s="86"/>
      <c r="AB1451" s="86"/>
      <c r="AC1451" s="86"/>
      <c r="AD1451" s="86"/>
      <c r="AE1451" s="86"/>
      <c r="AF1451" s="86"/>
      <c r="AG1451" s="86"/>
      <c r="AH1451" s="86"/>
      <c r="AI1451" s="86"/>
      <c r="AJ1451" s="86"/>
      <c r="AK1451" s="86"/>
      <c r="AL1451" s="86"/>
      <c r="AM1451" s="86"/>
      <c r="AN1451" s="86"/>
      <c r="AO1451" s="86"/>
      <c r="AP1451" s="86"/>
      <c r="AQ1451" s="86"/>
      <c r="AR1451" s="86"/>
      <c r="AS1451" s="86"/>
      <c r="AT1451" s="86"/>
      <c r="AU1451" s="86"/>
      <c r="AV1451" s="86"/>
      <c r="AW1451" s="86"/>
      <c r="AX1451" s="86"/>
      <c r="AY1451" s="86"/>
      <c r="AZ1451" s="86"/>
      <c r="BA1451" s="86"/>
      <c r="BB1451" s="86"/>
      <c r="BC1451" s="86"/>
      <c r="BD1451" s="86"/>
      <c r="BE1451" s="86"/>
      <c r="BF1451" s="86"/>
      <c r="BG1451" s="86"/>
      <c r="BH1451" s="86"/>
      <c r="BI1451" s="86"/>
      <c r="BJ1451" s="86"/>
      <c r="BK1451" s="86"/>
      <c r="BL1451" s="86"/>
      <c r="BM1451" s="86"/>
      <c r="BN1451" s="86"/>
      <c r="BO1451" s="86"/>
      <c r="BP1451" s="86"/>
      <c r="BQ1451" s="86"/>
      <c r="BR1451" s="86"/>
      <c r="BS1451" s="86"/>
      <c r="BT1451" s="86"/>
      <c r="BU1451" s="86"/>
      <c r="BV1451" s="86"/>
    </row>
    <row r="1452" spans="1:74" s="87" customFormat="1" ht="22.5" customHeight="1" x14ac:dyDescent="0.2">
      <c r="A1452" s="247" t="s">
        <v>976</v>
      </c>
      <c r="B1452" s="248" t="s">
        <v>1010</v>
      </c>
      <c r="C1452" s="227"/>
      <c r="D1452" s="227"/>
      <c r="E1452" s="227"/>
      <c r="F1452" s="227">
        <v>204773811.38</v>
      </c>
      <c r="G1452" s="227"/>
      <c r="H1452" s="227"/>
      <c r="I1452" s="227"/>
      <c r="J1452" s="227"/>
      <c r="K1452" s="227"/>
      <c r="L1452" s="227"/>
      <c r="M1452" s="227"/>
      <c r="N1452" s="227"/>
      <c r="O1452" s="133">
        <f t="shared" si="502"/>
        <v>204773811.38</v>
      </c>
      <c r="P1452" s="86"/>
      <c r="Q1452" s="86"/>
      <c r="R1452" s="86"/>
      <c r="S1452" s="86"/>
      <c r="T1452" s="86"/>
      <c r="U1452" s="86"/>
      <c r="V1452" s="86"/>
      <c r="W1452" s="86"/>
      <c r="X1452" s="86"/>
      <c r="Y1452" s="86"/>
      <c r="Z1452" s="86"/>
      <c r="AA1452" s="86"/>
      <c r="AB1452" s="86"/>
      <c r="AC1452" s="86"/>
      <c r="AD1452" s="86"/>
      <c r="AE1452" s="86"/>
      <c r="AF1452" s="86"/>
      <c r="AG1452" s="86"/>
      <c r="AH1452" s="86"/>
      <c r="AI1452" s="86"/>
      <c r="AJ1452" s="86"/>
      <c r="AK1452" s="86"/>
      <c r="AL1452" s="86"/>
      <c r="AM1452" s="86"/>
      <c r="AN1452" s="86"/>
      <c r="AO1452" s="86"/>
      <c r="AP1452" s="86"/>
      <c r="AQ1452" s="86"/>
      <c r="AR1452" s="86"/>
      <c r="AS1452" s="86"/>
      <c r="AT1452" s="86"/>
      <c r="AU1452" s="86"/>
      <c r="AV1452" s="86"/>
      <c r="AW1452" s="86"/>
      <c r="AX1452" s="86"/>
      <c r="AY1452" s="86"/>
      <c r="AZ1452" s="86"/>
      <c r="BA1452" s="86"/>
      <c r="BB1452" s="86"/>
      <c r="BC1452" s="86"/>
      <c r="BD1452" s="86"/>
      <c r="BE1452" s="86"/>
      <c r="BF1452" s="86"/>
      <c r="BG1452" s="86"/>
      <c r="BH1452" s="86"/>
      <c r="BI1452" s="86"/>
      <c r="BJ1452" s="86"/>
      <c r="BK1452" s="86"/>
      <c r="BL1452" s="86"/>
      <c r="BM1452" s="86"/>
      <c r="BN1452" s="86"/>
      <c r="BO1452" s="86"/>
      <c r="BP1452" s="86"/>
      <c r="BQ1452" s="86"/>
      <c r="BR1452" s="86"/>
      <c r="BS1452" s="86"/>
      <c r="BT1452" s="86"/>
      <c r="BU1452" s="86"/>
      <c r="BV1452" s="86"/>
    </row>
    <row r="1453" spans="1:74" s="87" customFormat="1" ht="22.5" customHeight="1" x14ac:dyDescent="0.2">
      <c r="A1453" s="247" t="s">
        <v>976</v>
      </c>
      <c r="B1453" s="248" t="s">
        <v>1010</v>
      </c>
      <c r="C1453" s="227"/>
      <c r="D1453" s="227"/>
      <c r="E1453" s="227"/>
      <c r="F1453" s="227">
        <v>84399210.120000005</v>
      </c>
      <c r="G1453" s="227"/>
      <c r="H1453" s="227"/>
      <c r="I1453" s="227"/>
      <c r="J1453" s="227"/>
      <c r="K1453" s="227"/>
      <c r="L1453" s="227"/>
      <c r="M1453" s="227"/>
      <c r="N1453" s="227"/>
      <c r="O1453" s="133">
        <f t="shared" si="502"/>
        <v>84399210.120000005</v>
      </c>
      <c r="P1453" s="86"/>
      <c r="Q1453" s="86"/>
      <c r="R1453" s="86"/>
      <c r="S1453" s="86"/>
      <c r="T1453" s="86"/>
      <c r="U1453" s="86"/>
      <c r="V1453" s="86"/>
      <c r="W1453" s="86"/>
      <c r="X1453" s="86"/>
      <c r="Y1453" s="86"/>
      <c r="Z1453" s="86"/>
      <c r="AA1453" s="86"/>
      <c r="AB1453" s="86"/>
      <c r="AC1453" s="86"/>
      <c r="AD1453" s="86"/>
      <c r="AE1453" s="86"/>
      <c r="AF1453" s="86"/>
      <c r="AG1453" s="86"/>
      <c r="AH1453" s="86"/>
      <c r="AI1453" s="86"/>
      <c r="AJ1453" s="86"/>
      <c r="AK1453" s="86"/>
      <c r="AL1453" s="86"/>
      <c r="AM1453" s="86"/>
      <c r="AN1453" s="86"/>
      <c r="AO1453" s="86"/>
      <c r="AP1453" s="86"/>
      <c r="AQ1453" s="86"/>
      <c r="AR1453" s="86"/>
      <c r="AS1453" s="86"/>
      <c r="AT1453" s="86"/>
      <c r="AU1453" s="86"/>
      <c r="AV1453" s="86"/>
      <c r="AW1453" s="86"/>
      <c r="AX1453" s="86"/>
      <c r="AY1453" s="86"/>
      <c r="AZ1453" s="86"/>
      <c r="BA1453" s="86"/>
      <c r="BB1453" s="86"/>
      <c r="BC1453" s="86"/>
      <c r="BD1453" s="86"/>
      <c r="BE1453" s="86"/>
      <c r="BF1453" s="86"/>
      <c r="BG1453" s="86"/>
      <c r="BH1453" s="86"/>
      <c r="BI1453" s="86"/>
      <c r="BJ1453" s="86"/>
      <c r="BK1453" s="86"/>
      <c r="BL1453" s="86"/>
      <c r="BM1453" s="86"/>
      <c r="BN1453" s="86"/>
      <c r="BO1453" s="86"/>
      <c r="BP1453" s="86"/>
      <c r="BQ1453" s="86"/>
      <c r="BR1453" s="86"/>
      <c r="BS1453" s="86"/>
      <c r="BT1453" s="86"/>
      <c r="BU1453" s="86"/>
      <c r="BV1453" s="86"/>
    </row>
    <row r="1454" spans="1:74" s="87" customFormat="1" ht="22.5" customHeight="1" x14ac:dyDescent="0.2">
      <c r="A1454" s="247" t="s">
        <v>976</v>
      </c>
      <c r="B1454" s="248" t="s">
        <v>1010</v>
      </c>
      <c r="C1454" s="227"/>
      <c r="D1454" s="227"/>
      <c r="E1454" s="227"/>
      <c r="F1454" s="227">
        <v>75231406.400000006</v>
      </c>
      <c r="G1454" s="227"/>
      <c r="H1454" s="227"/>
      <c r="I1454" s="227"/>
      <c r="J1454" s="227"/>
      <c r="K1454" s="227"/>
      <c r="L1454" s="227"/>
      <c r="M1454" s="227"/>
      <c r="N1454" s="227"/>
      <c r="O1454" s="133">
        <f t="shared" si="502"/>
        <v>75231406.400000006</v>
      </c>
      <c r="P1454" s="86"/>
      <c r="Q1454" s="86"/>
      <c r="R1454" s="86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86"/>
      <c r="AD1454" s="86"/>
      <c r="AE1454" s="86"/>
      <c r="AF1454" s="86"/>
      <c r="AG1454" s="86"/>
      <c r="AH1454" s="86"/>
      <c r="AI1454" s="86"/>
      <c r="AJ1454" s="86"/>
      <c r="AK1454" s="86"/>
      <c r="AL1454" s="86"/>
      <c r="AM1454" s="86"/>
      <c r="AN1454" s="86"/>
      <c r="AO1454" s="86"/>
      <c r="AP1454" s="86"/>
      <c r="AQ1454" s="86"/>
      <c r="AR1454" s="86"/>
      <c r="AS1454" s="86"/>
      <c r="AT1454" s="86"/>
      <c r="AU1454" s="86"/>
      <c r="AV1454" s="86"/>
      <c r="AW1454" s="86"/>
      <c r="AX1454" s="86"/>
      <c r="AY1454" s="86"/>
      <c r="AZ1454" s="86"/>
      <c r="BA1454" s="86"/>
      <c r="BB1454" s="86"/>
      <c r="BC1454" s="86"/>
      <c r="BD1454" s="86"/>
      <c r="BE1454" s="86"/>
      <c r="BF1454" s="86"/>
      <c r="BG1454" s="86"/>
      <c r="BH1454" s="86"/>
      <c r="BI1454" s="86"/>
      <c r="BJ1454" s="86"/>
      <c r="BK1454" s="86"/>
      <c r="BL1454" s="86"/>
      <c r="BM1454" s="86"/>
      <c r="BN1454" s="86"/>
      <c r="BO1454" s="86"/>
      <c r="BP1454" s="86"/>
      <c r="BQ1454" s="86"/>
      <c r="BR1454" s="86"/>
      <c r="BS1454" s="86"/>
      <c r="BT1454" s="86"/>
      <c r="BU1454" s="86"/>
      <c r="BV1454" s="86"/>
    </row>
    <row r="1455" spans="1:74" s="87" customFormat="1" ht="22.5" customHeight="1" x14ac:dyDescent="0.2">
      <c r="A1455" s="247" t="s">
        <v>976</v>
      </c>
      <c r="B1455" s="248" t="s">
        <v>1010</v>
      </c>
      <c r="C1455" s="227"/>
      <c r="D1455" s="227">
        <v>1150000</v>
      </c>
      <c r="E1455" s="227"/>
      <c r="F1455" s="227"/>
      <c r="G1455" s="227"/>
      <c r="H1455" s="227"/>
      <c r="I1455" s="227"/>
      <c r="J1455" s="227"/>
      <c r="K1455" s="227"/>
      <c r="L1455" s="227"/>
      <c r="M1455" s="227"/>
      <c r="N1455" s="227"/>
      <c r="O1455" s="133">
        <f t="shared" si="502"/>
        <v>1150000</v>
      </c>
      <c r="P1455" s="86"/>
      <c r="Q1455" s="86"/>
      <c r="R1455" s="86"/>
      <c r="S1455" s="86"/>
      <c r="T1455" s="86"/>
      <c r="U1455" s="86"/>
      <c r="V1455" s="86"/>
      <c r="W1455" s="86"/>
      <c r="X1455" s="86"/>
      <c r="Y1455" s="86"/>
      <c r="Z1455" s="86"/>
      <c r="AA1455" s="86"/>
      <c r="AB1455" s="86"/>
      <c r="AC1455" s="86"/>
      <c r="AD1455" s="86"/>
      <c r="AE1455" s="86"/>
      <c r="AF1455" s="86"/>
      <c r="AG1455" s="86"/>
      <c r="AH1455" s="86"/>
      <c r="AI1455" s="86"/>
      <c r="AJ1455" s="86"/>
      <c r="AK1455" s="86"/>
      <c r="AL1455" s="86"/>
      <c r="AM1455" s="86"/>
      <c r="AN1455" s="86"/>
      <c r="AO1455" s="86"/>
      <c r="AP1455" s="86"/>
      <c r="AQ1455" s="86"/>
      <c r="AR1455" s="86"/>
      <c r="AS1455" s="86"/>
      <c r="AT1455" s="86"/>
      <c r="AU1455" s="86"/>
      <c r="AV1455" s="86"/>
      <c r="AW1455" s="86"/>
      <c r="AX1455" s="86"/>
      <c r="AY1455" s="86"/>
      <c r="AZ1455" s="86"/>
      <c r="BA1455" s="86"/>
      <c r="BB1455" s="86"/>
      <c r="BC1455" s="86"/>
      <c r="BD1455" s="86"/>
      <c r="BE1455" s="86"/>
      <c r="BF1455" s="86"/>
      <c r="BG1455" s="86"/>
      <c r="BH1455" s="86"/>
      <c r="BI1455" s="86"/>
      <c r="BJ1455" s="86"/>
      <c r="BK1455" s="86"/>
      <c r="BL1455" s="86"/>
      <c r="BM1455" s="86"/>
      <c r="BN1455" s="86"/>
      <c r="BO1455" s="86"/>
      <c r="BP1455" s="86"/>
      <c r="BQ1455" s="86"/>
      <c r="BR1455" s="86"/>
      <c r="BS1455" s="86"/>
      <c r="BT1455" s="86"/>
      <c r="BU1455" s="86"/>
      <c r="BV1455" s="86"/>
    </row>
    <row r="1456" spans="1:74" s="87" customFormat="1" ht="22.5" customHeight="1" x14ac:dyDescent="0.2">
      <c r="A1456" s="247" t="s">
        <v>976</v>
      </c>
      <c r="B1456" s="248" t="s">
        <v>1010</v>
      </c>
      <c r="C1456" s="227"/>
      <c r="D1456" s="227"/>
      <c r="E1456" s="227"/>
      <c r="F1456" s="227">
        <v>18888836</v>
      </c>
      <c r="G1456" s="227"/>
      <c r="H1456" s="227"/>
      <c r="I1456" s="227"/>
      <c r="J1456" s="227"/>
      <c r="K1456" s="227"/>
      <c r="L1456" s="227"/>
      <c r="M1456" s="227"/>
      <c r="N1456" s="227"/>
      <c r="O1456" s="133">
        <f t="shared" si="502"/>
        <v>18888836</v>
      </c>
      <c r="P1456" s="86"/>
      <c r="Q1456" s="86"/>
      <c r="R1456" s="86"/>
      <c r="S1456" s="86"/>
      <c r="T1456" s="86"/>
      <c r="U1456" s="86"/>
      <c r="V1456" s="86"/>
      <c r="W1456" s="86"/>
      <c r="X1456" s="86"/>
      <c r="Y1456" s="86"/>
      <c r="Z1456" s="86"/>
      <c r="AA1456" s="86"/>
      <c r="AB1456" s="86"/>
      <c r="AC1456" s="86"/>
      <c r="AD1456" s="86"/>
      <c r="AE1456" s="86"/>
      <c r="AF1456" s="86"/>
      <c r="AG1456" s="86"/>
      <c r="AH1456" s="86"/>
      <c r="AI1456" s="86"/>
      <c r="AJ1456" s="86"/>
      <c r="AK1456" s="86"/>
      <c r="AL1456" s="86"/>
      <c r="AM1456" s="86"/>
      <c r="AN1456" s="86"/>
      <c r="AO1456" s="86"/>
      <c r="AP1456" s="86"/>
      <c r="AQ1456" s="86"/>
      <c r="AR1456" s="86"/>
      <c r="AS1456" s="86"/>
      <c r="AT1456" s="86"/>
      <c r="AU1456" s="86"/>
      <c r="AV1456" s="86"/>
      <c r="AW1456" s="86"/>
      <c r="AX1456" s="86"/>
      <c r="AY1456" s="86"/>
      <c r="AZ1456" s="86"/>
      <c r="BA1456" s="86"/>
      <c r="BB1456" s="86"/>
      <c r="BC1456" s="86"/>
      <c r="BD1456" s="86"/>
      <c r="BE1456" s="86"/>
      <c r="BF1456" s="86"/>
      <c r="BG1456" s="86"/>
      <c r="BH1456" s="86"/>
      <c r="BI1456" s="86"/>
      <c r="BJ1456" s="86"/>
      <c r="BK1456" s="86"/>
      <c r="BL1456" s="86"/>
      <c r="BM1456" s="86"/>
      <c r="BN1456" s="86"/>
      <c r="BO1456" s="86"/>
      <c r="BP1456" s="86"/>
      <c r="BQ1456" s="86"/>
      <c r="BR1456" s="86"/>
      <c r="BS1456" s="86"/>
      <c r="BT1456" s="86"/>
      <c r="BU1456" s="86"/>
      <c r="BV1456" s="86"/>
    </row>
    <row r="1457" spans="1:74" s="91" customFormat="1" ht="22.5" customHeight="1" x14ac:dyDescent="0.2">
      <c r="A1457" s="247" t="s">
        <v>1605</v>
      </c>
      <c r="B1457" s="248" t="s">
        <v>1800</v>
      </c>
      <c r="C1457" s="227"/>
      <c r="D1457" s="227"/>
      <c r="E1457" s="227"/>
      <c r="F1457" s="227"/>
      <c r="G1457" s="227"/>
      <c r="H1457" s="227"/>
      <c r="I1457" s="227"/>
      <c r="J1457" s="227"/>
      <c r="K1457" s="227"/>
      <c r="L1457" s="227"/>
      <c r="M1457" s="227"/>
      <c r="N1457" s="227"/>
      <c r="O1457" s="133">
        <f t="shared" si="502"/>
        <v>0</v>
      </c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0"/>
      <c r="AA1457" s="90"/>
      <c r="AB1457" s="90"/>
      <c r="AC1457" s="90"/>
      <c r="AD1457" s="90"/>
      <c r="AE1457" s="90"/>
      <c r="AF1457" s="90"/>
      <c r="AG1457" s="90"/>
      <c r="AH1457" s="90"/>
      <c r="AI1457" s="90"/>
      <c r="AJ1457" s="90"/>
      <c r="AK1457" s="90"/>
      <c r="AL1457" s="90"/>
      <c r="AM1457" s="90"/>
      <c r="AN1457" s="90"/>
      <c r="AO1457" s="90"/>
      <c r="AP1457" s="90"/>
      <c r="AQ1457" s="90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</row>
    <row r="1458" spans="1:74" s="91" customFormat="1" ht="22.5" customHeight="1" x14ac:dyDescent="0.2">
      <c r="A1458" s="247" t="s">
        <v>1605</v>
      </c>
      <c r="B1458" s="248" t="s">
        <v>1800</v>
      </c>
      <c r="C1458" s="227"/>
      <c r="D1458" s="227"/>
      <c r="E1458" s="227"/>
      <c r="F1458" s="227"/>
      <c r="G1458" s="227"/>
      <c r="H1458" s="227"/>
      <c r="I1458" s="227"/>
      <c r="J1458" s="227"/>
      <c r="K1458" s="227"/>
      <c r="L1458" s="227"/>
      <c r="M1458" s="227"/>
      <c r="N1458" s="227"/>
      <c r="O1458" s="133">
        <f t="shared" si="502"/>
        <v>0</v>
      </c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0"/>
      <c r="AA1458" s="90"/>
      <c r="AB1458" s="90"/>
      <c r="AC1458" s="90"/>
      <c r="AD1458" s="90"/>
      <c r="AE1458" s="90"/>
      <c r="AF1458" s="90"/>
      <c r="AG1458" s="90"/>
      <c r="AH1458" s="90"/>
      <c r="AI1458" s="90"/>
      <c r="AJ1458" s="90"/>
      <c r="AK1458" s="90"/>
      <c r="AL1458" s="90"/>
      <c r="AM1458" s="90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</row>
    <row r="1459" spans="1:74" s="91" customFormat="1" ht="22.5" customHeight="1" x14ac:dyDescent="0.2">
      <c r="A1459" s="247" t="s">
        <v>1605</v>
      </c>
      <c r="B1459" s="248" t="s">
        <v>1800</v>
      </c>
      <c r="C1459" s="227"/>
      <c r="D1459" s="227"/>
      <c r="E1459" s="227"/>
      <c r="F1459" s="227"/>
      <c r="G1459" s="227"/>
      <c r="H1459" s="227"/>
      <c r="I1459" s="227"/>
      <c r="J1459" s="227"/>
      <c r="K1459" s="227"/>
      <c r="L1459" s="227"/>
      <c r="M1459" s="227"/>
      <c r="N1459" s="227"/>
      <c r="O1459" s="133">
        <f t="shared" si="502"/>
        <v>0</v>
      </c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0"/>
      <c r="AA1459" s="90"/>
      <c r="AB1459" s="90"/>
      <c r="AC1459" s="90"/>
      <c r="AD1459" s="90"/>
      <c r="AE1459" s="90"/>
      <c r="AF1459" s="90"/>
      <c r="AG1459" s="90"/>
      <c r="AH1459" s="90"/>
      <c r="AI1459" s="90"/>
      <c r="AJ1459" s="90"/>
      <c r="AK1459" s="90"/>
      <c r="AL1459" s="90"/>
      <c r="AM1459" s="90"/>
      <c r="AN1459" s="90"/>
      <c r="AO1459" s="90"/>
      <c r="AP1459" s="90"/>
      <c r="AQ1459" s="90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</row>
    <row r="1460" spans="1:74" s="87" customFormat="1" ht="22.5" customHeight="1" x14ac:dyDescent="0.2">
      <c r="A1460" s="247" t="s">
        <v>1613</v>
      </c>
      <c r="B1460" s="248" t="s">
        <v>1797</v>
      </c>
      <c r="C1460" s="227"/>
      <c r="D1460" s="227"/>
      <c r="E1460" s="227"/>
      <c r="F1460" s="227"/>
      <c r="G1460" s="227"/>
      <c r="H1460" s="227"/>
      <c r="I1460" s="227"/>
      <c r="J1460" s="227"/>
      <c r="K1460" s="227"/>
      <c r="L1460" s="227"/>
      <c r="M1460" s="227"/>
      <c r="N1460" s="227"/>
      <c r="O1460" s="133">
        <f t="shared" si="502"/>
        <v>0</v>
      </c>
      <c r="P1460" s="86"/>
      <c r="Q1460" s="86"/>
      <c r="R1460" s="86"/>
      <c r="S1460" s="86"/>
      <c r="T1460" s="86"/>
      <c r="U1460" s="86"/>
      <c r="V1460" s="86"/>
      <c r="W1460" s="86"/>
      <c r="X1460" s="86"/>
      <c r="Y1460" s="86"/>
      <c r="Z1460" s="86"/>
      <c r="AA1460" s="86"/>
      <c r="AB1460" s="86"/>
      <c r="AC1460" s="86"/>
      <c r="AD1460" s="86"/>
      <c r="AE1460" s="86"/>
      <c r="AF1460" s="86"/>
      <c r="AG1460" s="86"/>
      <c r="AH1460" s="86"/>
      <c r="AI1460" s="86"/>
      <c r="AJ1460" s="86"/>
      <c r="AK1460" s="86"/>
      <c r="AL1460" s="86"/>
      <c r="AM1460" s="86"/>
      <c r="AN1460" s="86"/>
      <c r="AO1460" s="86"/>
      <c r="AP1460" s="86"/>
      <c r="AQ1460" s="86"/>
      <c r="AR1460" s="86"/>
      <c r="AS1460" s="86"/>
      <c r="AT1460" s="86"/>
      <c r="AU1460" s="86"/>
      <c r="AV1460" s="86"/>
      <c r="AW1460" s="86"/>
      <c r="AX1460" s="86"/>
      <c r="AY1460" s="86"/>
      <c r="AZ1460" s="86"/>
      <c r="BA1460" s="86"/>
      <c r="BB1460" s="86"/>
      <c r="BC1460" s="86"/>
      <c r="BD1460" s="86"/>
      <c r="BE1460" s="86"/>
      <c r="BF1460" s="86"/>
      <c r="BG1460" s="86"/>
      <c r="BH1460" s="86"/>
      <c r="BI1460" s="86"/>
      <c r="BJ1460" s="86"/>
      <c r="BK1460" s="86"/>
      <c r="BL1460" s="86"/>
      <c r="BM1460" s="86"/>
      <c r="BN1460" s="86"/>
      <c r="BO1460" s="86"/>
      <c r="BP1460" s="86"/>
      <c r="BQ1460" s="86"/>
      <c r="BR1460" s="86"/>
      <c r="BS1460" s="86"/>
      <c r="BT1460" s="86"/>
      <c r="BU1460" s="86"/>
      <c r="BV1460" s="86"/>
    </row>
    <row r="1461" spans="1:74" s="91" customFormat="1" ht="22.5" customHeight="1" x14ac:dyDescent="0.2">
      <c r="A1461" s="247" t="s">
        <v>1613</v>
      </c>
      <c r="B1461" s="248" t="s">
        <v>1797</v>
      </c>
      <c r="C1461" s="227"/>
      <c r="D1461" s="227"/>
      <c r="E1461" s="227"/>
      <c r="F1461" s="227"/>
      <c r="G1461" s="227"/>
      <c r="H1461" s="227"/>
      <c r="I1461" s="227"/>
      <c r="J1461" s="227"/>
      <c r="K1461" s="227"/>
      <c r="L1461" s="227"/>
      <c r="M1461" s="227"/>
      <c r="N1461" s="227"/>
      <c r="O1461" s="133">
        <f t="shared" si="502"/>
        <v>0</v>
      </c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0"/>
      <c r="AA1461" s="90"/>
      <c r="AB1461" s="90"/>
      <c r="AC1461" s="90"/>
      <c r="AD1461" s="90"/>
      <c r="AE1461" s="90"/>
      <c r="AF1461" s="90"/>
      <c r="AG1461" s="90"/>
      <c r="AH1461" s="90"/>
      <c r="AI1461" s="90"/>
      <c r="AJ1461" s="90"/>
      <c r="AK1461" s="90"/>
      <c r="AL1461" s="90"/>
      <c r="AM1461" s="90"/>
      <c r="AN1461" s="90"/>
      <c r="AO1461" s="90"/>
      <c r="AP1461" s="90"/>
      <c r="AQ1461" s="90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</row>
    <row r="1462" spans="1:74" s="91" customFormat="1" ht="22.5" customHeight="1" x14ac:dyDescent="0.2">
      <c r="A1462" s="247" t="s">
        <v>1613</v>
      </c>
      <c r="B1462" s="248" t="s">
        <v>1797</v>
      </c>
      <c r="C1462" s="227"/>
      <c r="D1462" s="227"/>
      <c r="E1462" s="227"/>
      <c r="F1462" s="227"/>
      <c r="G1462" s="227"/>
      <c r="H1462" s="227"/>
      <c r="I1462" s="227"/>
      <c r="J1462" s="227"/>
      <c r="K1462" s="227"/>
      <c r="L1462" s="227"/>
      <c r="M1462" s="227"/>
      <c r="N1462" s="227"/>
      <c r="O1462" s="133">
        <f t="shared" si="502"/>
        <v>0</v>
      </c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0"/>
      <c r="AA1462" s="90"/>
      <c r="AB1462" s="90"/>
      <c r="AC1462" s="90"/>
      <c r="AD1462" s="90"/>
      <c r="AE1462" s="90"/>
      <c r="AF1462" s="90"/>
      <c r="AG1462" s="90"/>
      <c r="AH1462" s="90"/>
      <c r="AI1462" s="90"/>
      <c r="AJ1462" s="90"/>
      <c r="AK1462" s="90"/>
      <c r="AL1462" s="90"/>
      <c r="AM1462" s="90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</row>
    <row r="1463" spans="1:74" s="91" customFormat="1" ht="22.5" customHeight="1" x14ac:dyDescent="0.2">
      <c r="A1463" s="247" t="s">
        <v>1613</v>
      </c>
      <c r="B1463" s="248" t="s">
        <v>1797</v>
      </c>
      <c r="C1463" s="227"/>
      <c r="D1463" s="227"/>
      <c r="E1463" s="227"/>
      <c r="F1463" s="227"/>
      <c r="G1463" s="227"/>
      <c r="H1463" s="227"/>
      <c r="I1463" s="227"/>
      <c r="J1463" s="227"/>
      <c r="K1463" s="227"/>
      <c r="L1463" s="227"/>
      <c r="M1463" s="227"/>
      <c r="N1463" s="227"/>
      <c r="O1463" s="133">
        <f t="shared" si="502"/>
        <v>0</v>
      </c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0"/>
      <c r="AA1463" s="90"/>
      <c r="AB1463" s="90"/>
      <c r="AC1463" s="90"/>
      <c r="AD1463" s="90"/>
      <c r="AE1463" s="90"/>
      <c r="AF1463" s="90"/>
      <c r="AG1463" s="90"/>
      <c r="AH1463" s="90"/>
      <c r="AI1463" s="90"/>
      <c r="AJ1463" s="90"/>
      <c r="AK1463" s="90"/>
      <c r="AL1463" s="90"/>
      <c r="AM1463" s="90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</row>
    <row r="1464" spans="1:74" s="91" customFormat="1" ht="22.5" customHeight="1" x14ac:dyDescent="0.2">
      <c r="A1464" s="247" t="s">
        <v>1613</v>
      </c>
      <c r="B1464" s="248" t="s">
        <v>1797</v>
      </c>
      <c r="C1464" s="227"/>
      <c r="D1464" s="227"/>
      <c r="E1464" s="227"/>
      <c r="F1464" s="227"/>
      <c r="G1464" s="227"/>
      <c r="H1464" s="227"/>
      <c r="I1464" s="227"/>
      <c r="J1464" s="227"/>
      <c r="K1464" s="227"/>
      <c r="L1464" s="227"/>
      <c r="M1464" s="227"/>
      <c r="N1464" s="227"/>
      <c r="O1464" s="133">
        <f t="shared" si="502"/>
        <v>0</v>
      </c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0"/>
      <c r="AA1464" s="90"/>
      <c r="AB1464" s="90"/>
      <c r="AC1464" s="90"/>
      <c r="AD1464" s="90"/>
      <c r="AE1464" s="90"/>
      <c r="AF1464" s="90"/>
      <c r="AG1464" s="90"/>
      <c r="AH1464" s="90"/>
      <c r="AI1464" s="90"/>
      <c r="AJ1464" s="90"/>
      <c r="AK1464" s="90"/>
      <c r="AL1464" s="90"/>
      <c r="AM1464" s="90"/>
      <c r="AN1464" s="90"/>
      <c r="AO1464" s="90"/>
      <c r="AP1464" s="90"/>
      <c r="AQ1464" s="90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</row>
    <row r="1465" spans="1:74" s="91" customFormat="1" ht="22.5" customHeight="1" x14ac:dyDescent="0.2">
      <c r="A1465" s="247" t="s">
        <v>1613</v>
      </c>
      <c r="B1465" s="248" t="s">
        <v>1797</v>
      </c>
      <c r="C1465" s="227"/>
      <c r="D1465" s="227"/>
      <c r="E1465" s="227"/>
      <c r="F1465" s="227"/>
      <c r="G1465" s="227"/>
      <c r="H1465" s="227"/>
      <c r="I1465" s="227"/>
      <c r="J1465" s="227"/>
      <c r="K1465" s="227"/>
      <c r="L1465" s="227"/>
      <c r="M1465" s="227"/>
      <c r="N1465" s="227"/>
      <c r="O1465" s="133">
        <f t="shared" si="502"/>
        <v>0</v>
      </c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0"/>
      <c r="AA1465" s="90"/>
      <c r="AB1465" s="90"/>
      <c r="AC1465" s="90"/>
      <c r="AD1465" s="90"/>
      <c r="AE1465" s="90"/>
      <c r="AF1465" s="90"/>
      <c r="AG1465" s="90"/>
      <c r="AH1465" s="90"/>
      <c r="AI1465" s="90"/>
      <c r="AJ1465" s="90"/>
      <c r="AK1465" s="90"/>
      <c r="AL1465" s="90"/>
      <c r="AM1465" s="90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</row>
    <row r="1466" spans="1:74" s="87" customFormat="1" ht="22.5" customHeight="1" x14ac:dyDescent="0.2">
      <c r="A1466" s="247" t="s">
        <v>1613</v>
      </c>
      <c r="B1466" s="248" t="s">
        <v>1797</v>
      </c>
      <c r="C1466" s="227"/>
      <c r="D1466" s="227"/>
      <c r="E1466" s="227"/>
      <c r="F1466" s="227"/>
      <c r="G1466" s="227"/>
      <c r="H1466" s="227"/>
      <c r="I1466" s="227"/>
      <c r="J1466" s="227"/>
      <c r="K1466" s="227"/>
      <c r="L1466" s="227"/>
      <c r="M1466" s="227"/>
      <c r="N1466" s="227"/>
      <c r="O1466" s="133">
        <f t="shared" si="502"/>
        <v>0</v>
      </c>
      <c r="P1466" s="86"/>
      <c r="Q1466" s="86"/>
      <c r="R1466" s="86"/>
      <c r="S1466" s="86"/>
      <c r="T1466" s="86"/>
      <c r="U1466" s="86"/>
      <c r="V1466" s="86"/>
      <c r="W1466" s="86"/>
      <c r="X1466" s="86"/>
      <c r="Y1466" s="86"/>
      <c r="Z1466" s="86"/>
      <c r="AA1466" s="86"/>
      <c r="AB1466" s="86"/>
      <c r="AC1466" s="86"/>
      <c r="AD1466" s="86"/>
      <c r="AE1466" s="86"/>
      <c r="AF1466" s="86"/>
      <c r="AG1466" s="86"/>
      <c r="AH1466" s="86"/>
      <c r="AI1466" s="86"/>
      <c r="AJ1466" s="86"/>
      <c r="AK1466" s="86"/>
      <c r="AL1466" s="86"/>
      <c r="AM1466" s="86"/>
      <c r="AN1466" s="86"/>
      <c r="AO1466" s="86"/>
      <c r="AP1466" s="86"/>
      <c r="AQ1466" s="86"/>
      <c r="AR1466" s="86"/>
      <c r="AS1466" s="86"/>
      <c r="AT1466" s="86"/>
      <c r="AU1466" s="86"/>
      <c r="AV1466" s="86"/>
      <c r="AW1466" s="86"/>
      <c r="AX1466" s="86"/>
      <c r="AY1466" s="86"/>
      <c r="AZ1466" s="86"/>
      <c r="BA1466" s="86"/>
      <c r="BB1466" s="86"/>
      <c r="BC1466" s="86"/>
      <c r="BD1466" s="86"/>
      <c r="BE1466" s="86"/>
      <c r="BF1466" s="86"/>
      <c r="BG1466" s="86"/>
      <c r="BH1466" s="86"/>
      <c r="BI1466" s="86"/>
      <c r="BJ1466" s="86"/>
      <c r="BK1466" s="86"/>
      <c r="BL1466" s="86"/>
      <c r="BM1466" s="86"/>
      <c r="BN1466" s="86"/>
      <c r="BO1466" s="86"/>
      <c r="BP1466" s="86"/>
      <c r="BQ1466" s="86"/>
      <c r="BR1466" s="86"/>
      <c r="BS1466" s="86"/>
      <c r="BT1466" s="86"/>
      <c r="BU1466" s="86"/>
      <c r="BV1466" s="86"/>
    </row>
    <row r="1467" spans="1:74" s="87" customFormat="1" ht="22.5" customHeight="1" x14ac:dyDescent="0.2">
      <c r="A1467" s="247" t="s">
        <v>1806</v>
      </c>
      <c r="B1467" s="248" t="s">
        <v>1002</v>
      </c>
      <c r="C1467" s="227"/>
      <c r="D1467" s="227"/>
      <c r="E1467" s="227"/>
      <c r="F1467" s="227"/>
      <c r="G1467" s="227"/>
      <c r="H1467" s="227"/>
      <c r="I1467" s="227"/>
      <c r="J1467" s="227"/>
      <c r="K1467" s="227"/>
      <c r="L1467" s="227"/>
      <c r="M1467" s="227"/>
      <c r="N1467" s="227"/>
      <c r="O1467" s="133">
        <f t="shared" si="502"/>
        <v>0</v>
      </c>
      <c r="P1467" s="86"/>
      <c r="Q1467" s="86"/>
      <c r="R1467" s="86"/>
      <c r="S1467" s="86"/>
      <c r="T1467" s="86"/>
      <c r="U1467" s="86"/>
      <c r="V1467" s="86"/>
      <c r="W1467" s="86"/>
      <c r="X1467" s="86"/>
      <c r="Y1467" s="86"/>
      <c r="Z1467" s="86"/>
      <c r="AA1467" s="86"/>
      <c r="AB1467" s="86"/>
      <c r="AC1467" s="86"/>
      <c r="AD1467" s="86"/>
      <c r="AE1467" s="86"/>
      <c r="AF1467" s="86"/>
      <c r="AG1467" s="86"/>
      <c r="AH1467" s="86"/>
      <c r="AI1467" s="86"/>
      <c r="AJ1467" s="86"/>
      <c r="AK1467" s="86"/>
      <c r="AL1467" s="86"/>
      <c r="AM1467" s="86"/>
      <c r="AN1467" s="86"/>
      <c r="AO1467" s="86"/>
      <c r="AP1467" s="86"/>
      <c r="AQ1467" s="86"/>
      <c r="AR1467" s="86"/>
      <c r="AS1467" s="86"/>
      <c r="AT1467" s="86"/>
      <c r="AU1467" s="86"/>
      <c r="AV1467" s="86"/>
      <c r="AW1467" s="86"/>
      <c r="AX1467" s="86"/>
      <c r="AY1467" s="86"/>
      <c r="AZ1467" s="86"/>
      <c r="BA1467" s="86"/>
      <c r="BB1467" s="86"/>
      <c r="BC1467" s="86"/>
      <c r="BD1467" s="86"/>
      <c r="BE1467" s="86"/>
      <c r="BF1467" s="86"/>
      <c r="BG1467" s="86"/>
      <c r="BH1467" s="86"/>
      <c r="BI1467" s="86"/>
      <c r="BJ1467" s="86"/>
      <c r="BK1467" s="86"/>
      <c r="BL1467" s="86"/>
      <c r="BM1467" s="86"/>
      <c r="BN1467" s="86"/>
      <c r="BO1467" s="86"/>
      <c r="BP1467" s="86"/>
      <c r="BQ1467" s="86"/>
      <c r="BR1467" s="86"/>
      <c r="BS1467" s="86"/>
      <c r="BT1467" s="86"/>
      <c r="BU1467" s="86"/>
      <c r="BV1467" s="86"/>
    </row>
    <row r="1468" spans="1:74" s="87" customFormat="1" ht="22.5" customHeight="1" x14ac:dyDescent="0.2">
      <c r="A1468" s="247" t="s">
        <v>1806</v>
      </c>
      <c r="B1468" s="248" t="s">
        <v>1002</v>
      </c>
      <c r="C1468" s="227"/>
      <c r="D1468" s="227"/>
      <c r="E1468" s="227"/>
      <c r="F1468" s="227"/>
      <c r="G1468" s="227"/>
      <c r="H1468" s="227"/>
      <c r="I1468" s="227"/>
      <c r="J1468" s="227"/>
      <c r="K1468" s="227"/>
      <c r="L1468" s="227"/>
      <c r="M1468" s="227"/>
      <c r="N1468" s="227"/>
      <c r="O1468" s="133">
        <f t="shared" si="502"/>
        <v>0</v>
      </c>
      <c r="P1468" s="86"/>
      <c r="Q1468" s="86"/>
      <c r="R1468" s="86"/>
      <c r="S1468" s="86"/>
      <c r="T1468" s="86"/>
      <c r="U1468" s="86"/>
      <c r="V1468" s="86"/>
      <c r="W1468" s="86"/>
      <c r="X1468" s="86"/>
      <c r="Y1468" s="86"/>
      <c r="Z1468" s="86"/>
      <c r="AA1468" s="86"/>
      <c r="AB1468" s="86"/>
      <c r="AC1468" s="86"/>
      <c r="AD1468" s="86"/>
      <c r="AE1468" s="86"/>
      <c r="AF1468" s="86"/>
      <c r="AG1468" s="86"/>
      <c r="AH1468" s="86"/>
      <c r="AI1468" s="86"/>
      <c r="AJ1468" s="86"/>
      <c r="AK1468" s="86"/>
      <c r="AL1468" s="86"/>
      <c r="AM1468" s="86"/>
      <c r="AN1468" s="86"/>
      <c r="AO1468" s="86"/>
      <c r="AP1468" s="86"/>
      <c r="AQ1468" s="86"/>
      <c r="AR1468" s="86"/>
      <c r="AS1468" s="86"/>
      <c r="AT1468" s="86"/>
      <c r="AU1468" s="86"/>
      <c r="AV1468" s="86"/>
      <c r="AW1468" s="86"/>
      <c r="AX1468" s="86"/>
      <c r="AY1468" s="86"/>
      <c r="AZ1468" s="86"/>
      <c r="BA1468" s="86"/>
      <c r="BB1468" s="86"/>
      <c r="BC1468" s="86"/>
      <c r="BD1468" s="86"/>
      <c r="BE1468" s="86"/>
      <c r="BF1468" s="86"/>
      <c r="BG1468" s="86"/>
      <c r="BH1468" s="86"/>
      <c r="BI1468" s="86"/>
      <c r="BJ1468" s="86"/>
      <c r="BK1468" s="86"/>
      <c r="BL1468" s="86"/>
      <c r="BM1468" s="86"/>
      <c r="BN1468" s="86"/>
      <c r="BO1468" s="86"/>
      <c r="BP1468" s="86"/>
      <c r="BQ1468" s="86"/>
      <c r="BR1468" s="86"/>
      <c r="BS1468" s="86"/>
      <c r="BT1468" s="86"/>
      <c r="BU1468" s="86"/>
      <c r="BV1468" s="86"/>
    </row>
    <row r="1469" spans="1:74" s="87" customFormat="1" ht="22.5" customHeight="1" x14ac:dyDescent="0.2">
      <c r="A1469" s="247" t="s">
        <v>1806</v>
      </c>
      <c r="B1469" s="248" t="s">
        <v>1002</v>
      </c>
      <c r="C1469" s="227"/>
      <c r="D1469" s="227"/>
      <c r="E1469" s="227"/>
      <c r="F1469" s="227"/>
      <c r="G1469" s="227"/>
      <c r="H1469" s="227"/>
      <c r="I1469" s="227"/>
      <c r="J1469" s="227"/>
      <c r="K1469" s="227"/>
      <c r="L1469" s="227"/>
      <c r="M1469" s="227"/>
      <c r="N1469" s="227"/>
      <c r="O1469" s="133">
        <f t="shared" si="502"/>
        <v>0</v>
      </c>
      <c r="P1469" s="86"/>
      <c r="Q1469" s="86"/>
      <c r="R1469" s="86"/>
      <c r="S1469" s="86"/>
      <c r="T1469" s="86"/>
      <c r="U1469" s="86"/>
      <c r="V1469" s="86"/>
      <c r="W1469" s="86"/>
      <c r="X1469" s="86"/>
      <c r="Y1469" s="86"/>
      <c r="Z1469" s="86"/>
      <c r="AA1469" s="86"/>
      <c r="AB1469" s="86"/>
      <c r="AC1469" s="86"/>
      <c r="AD1469" s="86"/>
      <c r="AE1469" s="86"/>
      <c r="AF1469" s="86"/>
      <c r="AG1469" s="86"/>
      <c r="AH1469" s="86"/>
      <c r="AI1469" s="86"/>
      <c r="AJ1469" s="86"/>
      <c r="AK1469" s="86"/>
      <c r="AL1469" s="86"/>
      <c r="AM1469" s="86"/>
      <c r="AN1469" s="86"/>
      <c r="AO1469" s="86"/>
      <c r="AP1469" s="86"/>
      <c r="AQ1469" s="86"/>
      <c r="AR1469" s="86"/>
      <c r="AS1469" s="86"/>
      <c r="AT1469" s="86"/>
      <c r="AU1469" s="86"/>
      <c r="AV1469" s="86"/>
      <c r="AW1469" s="86"/>
      <c r="AX1469" s="86"/>
      <c r="AY1469" s="86"/>
      <c r="AZ1469" s="86"/>
      <c r="BA1469" s="86"/>
      <c r="BB1469" s="86"/>
      <c r="BC1469" s="86"/>
      <c r="BD1469" s="86"/>
      <c r="BE1469" s="86"/>
      <c r="BF1469" s="86"/>
      <c r="BG1469" s="86"/>
      <c r="BH1469" s="86"/>
      <c r="BI1469" s="86"/>
      <c r="BJ1469" s="86"/>
      <c r="BK1469" s="86"/>
      <c r="BL1469" s="86"/>
      <c r="BM1469" s="86"/>
      <c r="BN1469" s="86"/>
      <c r="BO1469" s="86"/>
      <c r="BP1469" s="86"/>
      <c r="BQ1469" s="86"/>
      <c r="BR1469" s="86"/>
      <c r="BS1469" s="86"/>
      <c r="BT1469" s="86"/>
      <c r="BU1469" s="86"/>
      <c r="BV1469" s="86"/>
    </row>
    <row r="1470" spans="1:74" s="87" customFormat="1" ht="22.5" customHeight="1" x14ac:dyDescent="0.2">
      <c r="A1470" s="247" t="s">
        <v>1806</v>
      </c>
      <c r="B1470" s="248" t="s">
        <v>1002</v>
      </c>
      <c r="C1470" s="227"/>
      <c r="D1470" s="227"/>
      <c r="E1470" s="227"/>
      <c r="F1470" s="227"/>
      <c r="G1470" s="227"/>
      <c r="H1470" s="227"/>
      <c r="I1470" s="227"/>
      <c r="J1470" s="227"/>
      <c r="K1470" s="227"/>
      <c r="L1470" s="227"/>
      <c r="M1470" s="227"/>
      <c r="N1470" s="227"/>
      <c r="O1470" s="133">
        <f t="shared" si="502"/>
        <v>0</v>
      </c>
      <c r="P1470" s="86"/>
      <c r="Q1470" s="86"/>
      <c r="R1470" s="86"/>
      <c r="S1470" s="86"/>
      <c r="T1470" s="86"/>
      <c r="U1470" s="86"/>
      <c r="V1470" s="86"/>
      <c r="W1470" s="86"/>
      <c r="X1470" s="86"/>
      <c r="Y1470" s="86"/>
      <c r="Z1470" s="86"/>
      <c r="AA1470" s="86"/>
      <c r="AB1470" s="86"/>
      <c r="AC1470" s="86"/>
      <c r="AD1470" s="86"/>
      <c r="AE1470" s="86"/>
      <c r="AF1470" s="86"/>
      <c r="AG1470" s="86"/>
      <c r="AH1470" s="86"/>
      <c r="AI1470" s="86"/>
      <c r="AJ1470" s="86"/>
      <c r="AK1470" s="86"/>
      <c r="AL1470" s="86"/>
      <c r="AM1470" s="86"/>
      <c r="AN1470" s="86"/>
      <c r="AO1470" s="86"/>
      <c r="AP1470" s="86"/>
      <c r="AQ1470" s="86"/>
      <c r="AR1470" s="86"/>
      <c r="AS1470" s="86"/>
      <c r="AT1470" s="86"/>
      <c r="AU1470" s="86"/>
      <c r="AV1470" s="86"/>
      <c r="AW1470" s="86"/>
      <c r="AX1470" s="86"/>
      <c r="AY1470" s="86"/>
      <c r="AZ1470" s="86"/>
      <c r="BA1470" s="86"/>
      <c r="BB1470" s="86"/>
      <c r="BC1470" s="86"/>
      <c r="BD1470" s="86"/>
      <c r="BE1470" s="86"/>
      <c r="BF1470" s="86"/>
      <c r="BG1470" s="86"/>
      <c r="BH1470" s="86"/>
      <c r="BI1470" s="86"/>
      <c r="BJ1470" s="86"/>
      <c r="BK1470" s="86"/>
      <c r="BL1470" s="86"/>
      <c r="BM1470" s="86"/>
      <c r="BN1470" s="86"/>
      <c r="BO1470" s="86"/>
      <c r="BP1470" s="86"/>
      <c r="BQ1470" s="86"/>
      <c r="BR1470" s="86"/>
      <c r="BS1470" s="86"/>
      <c r="BT1470" s="86"/>
      <c r="BU1470" s="86"/>
      <c r="BV1470" s="86"/>
    </row>
    <row r="1471" spans="1:74" s="87" customFormat="1" ht="22.5" customHeight="1" x14ac:dyDescent="0.2">
      <c r="A1471" s="247" t="s">
        <v>1807</v>
      </c>
      <c r="B1471" s="248" t="s">
        <v>1799</v>
      </c>
      <c r="C1471" s="227"/>
      <c r="D1471" s="227"/>
      <c r="E1471" s="227"/>
      <c r="F1471" s="227"/>
      <c r="G1471" s="227"/>
      <c r="H1471" s="227"/>
      <c r="I1471" s="227"/>
      <c r="J1471" s="227"/>
      <c r="K1471" s="227"/>
      <c r="L1471" s="227"/>
      <c r="M1471" s="227"/>
      <c r="N1471" s="227"/>
      <c r="O1471" s="133">
        <f t="shared" si="502"/>
        <v>0</v>
      </c>
      <c r="P1471" s="86"/>
      <c r="Q1471" s="86"/>
      <c r="R1471" s="86"/>
      <c r="S1471" s="86"/>
      <c r="T1471" s="86"/>
      <c r="U1471" s="86"/>
      <c r="V1471" s="86"/>
      <c r="W1471" s="86"/>
      <c r="X1471" s="86"/>
      <c r="Y1471" s="86"/>
      <c r="Z1471" s="86"/>
      <c r="AA1471" s="86"/>
      <c r="AB1471" s="86"/>
      <c r="AC1471" s="86"/>
      <c r="AD1471" s="86"/>
      <c r="AE1471" s="86"/>
      <c r="AF1471" s="86"/>
      <c r="AG1471" s="86"/>
      <c r="AH1471" s="86"/>
      <c r="AI1471" s="86"/>
      <c r="AJ1471" s="86"/>
      <c r="AK1471" s="86"/>
      <c r="AL1471" s="86"/>
      <c r="AM1471" s="86"/>
      <c r="AN1471" s="86"/>
      <c r="AO1471" s="86"/>
      <c r="AP1471" s="86"/>
      <c r="AQ1471" s="86"/>
      <c r="AR1471" s="86"/>
      <c r="AS1471" s="86"/>
      <c r="AT1471" s="86"/>
      <c r="AU1471" s="86"/>
      <c r="AV1471" s="86"/>
      <c r="AW1471" s="86"/>
      <c r="AX1471" s="86"/>
      <c r="AY1471" s="86"/>
      <c r="AZ1471" s="86"/>
      <c r="BA1471" s="86"/>
      <c r="BB1471" s="86"/>
      <c r="BC1471" s="86"/>
      <c r="BD1471" s="86"/>
      <c r="BE1471" s="86"/>
      <c r="BF1471" s="86"/>
      <c r="BG1471" s="86"/>
      <c r="BH1471" s="86"/>
      <c r="BI1471" s="86"/>
      <c r="BJ1471" s="86"/>
      <c r="BK1471" s="86"/>
      <c r="BL1471" s="86"/>
      <c r="BM1471" s="86"/>
      <c r="BN1471" s="86"/>
      <c r="BO1471" s="86"/>
      <c r="BP1471" s="86"/>
      <c r="BQ1471" s="86"/>
      <c r="BR1471" s="86"/>
      <c r="BS1471" s="86"/>
      <c r="BT1471" s="86"/>
      <c r="BU1471" s="86"/>
      <c r="BV1471" s="86"/>
    </row>
    <row r="1472" spans="1:74" s="87" customFormat="1" ht="22.5" customHeight="1" x14ac:dyDescent="0.2">
      <c r="A1472" s="247" t="s">
        <v>977</v>
      </c>
      <c r="B1472" s="248" t="s">
        <v>1808</v>
      </c>
      <c r="C1472" s="227"/>
      <c r="D1472" s="227"/>
      <c r="E1472" s="227"/>
      <c r="F1472" s="227"/>
      <c r="G1472" s="227"/>
      <c r="H1472" s="227"/>
      <c r="I1472" s="227"/>
      <c r="J1472" s="227"/>
      <c r="K1472" s="227"/>
      <c r="L1472" s="227"/>
      <c r="M1472" s="227"/>
      <c r="N1472" s="227"/>
      <c r="O1472" s="133">
        <f t="shared" si="502"/>
        <v>0</v>
      </c>
      <c r="P1472" s="86"/>
      <c r="Q1472" s="86"/>
      <c r="R1472" s="86"/>
      <c r="S1472" s="86"/>
      <c r="T1472" s="86"/>
      <c r="U1472" s="86"/>
      <c r="V1472" s="86"/>
      <c r="W1472" s="86"/>
      <c r="X1472" s="86"/>
      <c r="Y1472" s="86"/>
      <c r="Z1472" s="86"/>
      <c r="AA1472" s="86"/>
      <c r="AB1472" s="86"/>
      <c r="AC1472" s="86"/>
      <c r="AD1472" s="86"/>
      <c r="AE1472" s="86"/>
      <c r="AF1472" s="86"/>
      <c r="AG1472" s="86"/>
      <c r="AH1472" s="86"/>
      <c r="AI1472" s="86"/>
      <c r="AJ1472" s="86"/>
      <c r="AK1472" s="86"/>
      <c r="AL1472" s="86"/>
      <c r="AM1472" s="86"/>
      <c r="AN1472" s="86"/>
      <c r="AO1472" s="86"/>
      <c r="AP1472" s="86"/>
      <c r="AQ1472" s="86"/>
      <c r="AR1472" s="86"/>
      <c r="AS1472" s="86"/>
      <c r="AT1472" s="86"/>
      <c r="AU1472" s="86"/>
      <c r="AV1472" s="86"/>
      <c r="AW1472" s="86"/>
      <c r="AX1472" s="86"/>
      <c r="AY1472" s="86"/>
      <c r="AZ1472" s="86"/>
      <c r="BA1472" s="86"/>
      <c r="BB1472" s="86"/>
      <c r="BC1472" s="86"/>
      <c r="BD1472" s="86"/>
      <c r="BE1472" s="86"/>
      <c r="BF1472" s="86"/>
      <c r="BG1472" s="86"/>
      <c r="BH1472" s="86"/>
      <c r="BI1472" s="86"/>
      <c r="BJ1472" s="86"/>
      <c r="BK1472" s="86"/>
      <c r="BL1472" s="86"/>
      <c r="BM1472" s="86"/>
      <c r="BN1472" s="86"/>
      <c r="BO1472" s="86"/>
      <c r="BP1472" s="86"/>
      <c r="BQ1472" s="86"/>
      <c r="BR1472" s="86"/>
      <c r="BS1472" s="86"/>
      <c r="BT1472" s="86"/>
      <c r="BU1472" s="86"/>
      <c r="BV1472" s="86"/>
    </row>
    <row r="1473" spans="1:74" s="89" customFormat="1" ht="22.5" customHeight="1" x14ac:dyDescent="0.2">
      <c r="A1473" s="247" t="s">
        <v>1809</v>
      </c>
      <c r="B1473" s="248" t="s">
        <v>1810</v>
      </c>
      <c r="C1473" s="227"/>
      <c r="D1473" s="227"/>
      <c r="E1473" s="227"/>
      <c r="F1473" s="227"/>
      <c r="G1473" s="227"/>
      <c r="H1473" s="227"/>
      <c r="I1473" s="227"/>
      <c r="J1473" s="227"/>
      <c r="K1473" s="227"/>
      <c r="L1473" s="227"/>
      <c r="M1473" s="227"/>
      <c r="N1473" s="227"/>
      <c r="O1473" s="133">
        <f t="shared" si="502"/>
        <v>0</v>
      </c>
      <c r="P1473" s="88"/>
      <c r="Q1473" s="88"/>
      <c r="R1473" s="88"/>
      <c r="S1473" s="88"/>
      <c r="T1473" s="88"/>
      <c r="U1473" s="88"/>
      <c r="V1473" s="88"/>
      <c r="W1473" s="88"/>
      <c r="X1473" s="88"/>
      <c r="Y1473" s="88"/>
      <c r="Z1473" s="88"/>
      <c r="AA1473" s="88"/>
      <c r="AB1473" s="88"/>
      <c r="AC1473" s="88"/>
      <c r="AD1473" s="88"/>
      <c r="AE1473" s="88"/>
      <c r="AF1473" s="88"/>
      <c r="AG1473" s="88"/>
      <c r="AH1473" s="88"/>
      <c r="AI1473" s="88"/>
      <c r="AJ1473" s="88"/>
      <c r="AK1473" s="88"/>
      <c r="AL1473" s="88"/>
      <c r="AM1473" s="88"/>
      <c r="AN1473" s="88"/>
      <c r="AO1473" s="88"/>
      <c r="AP1473" s="88"/>
      <c r="AQ1473" s="88"/>
      <c r="AR1473" s="88"/>
      <c r="AS1473" s="88"/>
      <c r="AT1473" s="88"/>
      <c r="AU1473" s="88"/>
      <c r="AV1473" s="88"/>
      <c r="AW1473" s="88"/>
      <c r="AX1473" s="88"/>
      <c r="AY1473" s="88"/>
      <c r="AZ1473" s="88"/>
      <c r="BA1473" s="88"/>
      <c r="BB1473" s="88"/>
      <c r="BC1473" s="88"/>
      <c r="BD1473" s="88"/>
      <c r="BE1473" s="88"/>
      <c r="BF1473" s="88"/>
      <c r="BG1473" s="88"/>
      <c r="BH1473" s="88"/>
      <c r="BI1473" s="88"/>
      <c r="BJ1473" s="88"/>
      <c r="BK1473" s="88"/>
      <c r="BL1473" s="88"/>
      <c r="BM1473" s="88"/>
      <c r="BN1473" s="88"/>
      <c r="BO1473" s="88"/>
      <c r="BP1473" s="88"/>
      <c r="BQ1473" s="88"/>
      <c r="BR1473" s="88"/>
      <c r="BS1473" s="88"/>
      <c r="BT1473" s="88"/>
      <c r="BU1473" s="88"/>
      <c r="BV1473" s="88"/>
    </row>
    <row r="1474" spans="1:74" s="87" customFormat="1" ht="22.5" customHeight="1" x14ac:dyDescent="0.2">
      <c r="A1474" s="247" t="s">
        <v>1809</v>
      </c>
      <c r="B1474" s="248" t="s">
        <v>1810</v>
      </c>
      <c r="C1474" s="227"/>
      <c r="D1474" s="227"/>
      <c r="E1474" s="227"/>
      <c r="F1474" s="227"/>
      <c r="G1474" s="227"/>
      <c r="H1474" s="227"/>
      <c r="I1474" s="227"/>
      <c r="J1474" s="227"/>
      <c r="K1474" s="227"/>
      <c r="L1474" s="227"/>
      <c r="M1474" s="227"/>
      <c r="N1474" s="227"/>
      <c r="O1474" s="133">
        <f t="shared" si="502"/>
        <v>0</v>
      </c>
      <c r="P1474" s="86"/>
      <c r="Q1474" s="86"/>
      <c r="R1474" s="86"/>
      <c r="S1474" s="86"/>
      <c r="T1474" s="86"/>
      <c r="U1474" s="86"/>
      <c r="V1474" s="86"/>
      <c r="W1474" s="86"/>
      <c r="X1474" s="86"/>
      <c r="Y1474" s="86"/>
      <c r="Z1474" s="86"/>
      <c r="AA1474" s="86"/>
      <c r="AB1474" s="86"/>
      <c r="AC1474" s="86"/>
      <c r="AD1474" s="86"/>
      <c r="AE1474" s="86"/>
      <c r="AF1474" s="86"/>
      <c r="AG1474" s="86"/>
      <c r="AH1474" s="86"/>
      <c r="AI1474" s="86"/>
      <c r="AJ1474" s="86"/>
      <c r="AK1474" s="86"/>
      <c r="AL1474" s="86"/>
      <c r="AM1474" s="86"/>
      <c r="AN1474" s="86"/>
      <c r="AO1474" s="86"/>
      <c r="AP1474" s="86"/>
      <c r="AQ1474" s="86"/>
      <c r="AR1474" s="86"/>
      <c r="AS1474" s="86"/>
      <c r="AT1474" s="86"/>
      <c r="AU1474" s="86"/>
      <c r="AV1474" s="86"/>
      <c r="AW1474" s="86"/>
      <c r="AX1474" s="86"/>
      <c r="AY1474" s="86"/>
      <c r="AZ1474" s="86"/>
      <c r="BA1474" s="86"/>
      <c r="BB1474" s="86"/>
      <c r="BC1474" s="86"/>
      <c r="BD1474" s="86"/>
      <c r="BE1474" s="86"/>
      <c r="BF1474" s="86"/>
      <c r="BG1474" s="86"/>
      <c r="BH1474" s="86"/>
      <c r="BI1474" s="86"/>
      <c r="BJ1474" s="86"/>
      <c r="BK1474" s="86"/>
      <c r="BL1474" s="86"/>
      <c r="BM1474" s="86"/>
      <c r="BN1474" s="86"/>
      <c r="BO1474" s="86"/>
      <c r="BP1474" s="86"/>
      <c r="BQ1474" s="86"/>
      <c r="BR1474" s="86"/>
      <c r="BS1474" s="86"/>
      <c r="BT1474" s="86"/>
      <c r="BU1474" s="86"/>
      <c r="BV1474" s="86"/>
    </row>
    <row r="1475" spans="1:74" s="87" customFormat="1" ht="22.5" customHeight="1" x14ac:dyDescent="0.2">
      <c r="A1475" s="247" t="s">
        <v>1809</v>
      </c>
      <c r="B1475" s="248" t="s">
        <v>1810</v>
      </c>
      <c r="C1475" s="227"/>
      <c r="D1475" s="227"/>
      <c r="E1475" s="227"/>
      <c r="F1475" s="227"/>
      <c r="G1475" s="227"/>
      <c r="H1475" s="227"/>
      <c r="I1475" s="227"/>
      <c r="J1475" s="227"/>
      <c r="K1475" s="227"/>
      <c r="L1475" s="227"/>
      <c r="M1475" s="227"/>
      <c r="N1475" s="227"/>
      <c r="O1475" s="133">
        <f t="shared" si="502"/>
        <v>0</v>
      </c>
      <c r="P1475" s="86"/>
      <c r="Q1475" s="86"/>
      <c r="R1475" s="86"/>
      <c r="S1475" s="86"/>
      <c r="T1475" s="86"/>
      <c r="U1475" s="86"/>
      <c r="V1475" s="86"/>
      <c r="W1475" s="86"/>
      <c r="X1475" s="86"/>
      <c r="Y1475" s="86"/>
      <c r="Z1475" s="86"/>
      <c r="AA1475" s="86"/>
      <c r="AB1475" s="86"/>
      <c r="AC1475" s="86"/>
      <c r="AD1475" s="86"/>
      <c r="AE1475" s="86"/>
      <c r="AF1475" s="86"/>
      <c r="AG1475" s="86"/>
      <c r="AH1475" s="86"/>
      <c r="AI1475" s="86"/>
      <c r="AJ1475" s="86"/>
      <c r="AK1475" s="86"/>
      <c r="AL1475" s="86"/>
      <c r="AM1475" s="86"/>
      <c r="AN1475" s="86"/>
      <c r="AO1475" s="86"/>
      <c r="AP1475" s="86"/>
      <c r="AQ1475" s="86"/>
      <c r="AR1475" s="86"/>
      <c r="AS1475" s="86"/>
      <c r="AT1475" s="86"/>
      <c r="AU1475" s="86"/>
      <c r="AV1475" s="86"/>
      <c r="AW1475" s="86"/>
      <c r="AX1475" s="86"/>
      <c r="AY1475" s="86"/>
      <c r="AZ1475" s="86"/>
      <c r="BA1475" s="86"/>
      <c r="BB1475" s="86"/>
      <c r="BC1475" s="86"/>
      <c r="BD1475" s="86"/>
      <c r="BE1475" s="86"/>
      <c r="BF1475" s="86"/>
      <c r="BG1475" s="86"/>
      <c r="BH1475" s="86"/>
      <c r="BI1475" s="86"/>
      <c r="BJ1475" s="86"/>
      <c r="BK1475" s="86"/>
      <c r="BL1475" s="86"/>
      <c r="BM1475" s="86"/>
      <c r="BN1475" s="86"/>
      <c r="BO1475" s="86"/>
      <c r="BP1475" s="86"/>
      <c r="BQ1475" s="86"/>
      <c r="BR1475" s="86"/>
      <c r="BS1475" s="86"/>
      <c r="BT1475" s="86"/>
      <c r="BU1475" s="86"/>
      <c r="BV1475" s="86"/>
    </row>
    <row r="1476" spans="1:74" s="89" customFormat="1" ht="22.5" customHeight="1" x14ac:dyDescent="0.2">
      <c r="A1476" s="247" t="s">
        <v>1809</v>
      </c>
      <c r="B1476" s="248" t="s">
        <v>1810</v>
      </c>
      <c r="C1476" s="227"/>
      <c r="D1476" s="227"/>
      <c r="E1476" s="227"/>
      <c r="F1476" s="227"/>
      <c r="G1476" s="227"/>
      <c r="H1476" s="227"/>
      <c r="I1476" s="227"/>
      <c r="J1476" s="227"/>
      <c r="K1476" s="227"/>
      <c r="L1476" s="227"/>
      <c r="M1476" s="227"/>
      <c r="N1476" s="227"/>
      <c r="O1476" s="133">
        <f t="shared" si="502"/>
        <v>0</v>
      </c>
      <c r="P1476" s="88"/>
      <c r="Q1476" s="88"/>
      <c r="R1476" s="88"/>
      <c r="S1476" s="88"/>
      <c r="T1476" s="88"/>
      <c r="U1476" s="88"/>
      <c r="V1476" s="88"/>
      <c r="W1476" s="88"/>
      <c r="X1476" s="88"/>
      <c r="Y1476" s="88"/>
      <c r="Z1476" s="88"/>
      <c r="AA1476" s="88"/>
      <c r="AB1476" s="88"/>
      <c r="AC1476" s="88"/>
      <c r="AD1476" s="88"/>
      <c r="AE1476" s="88"/>
      <c r="AF1476" s="88"/>
      <c r="AG1476" s="88"/>
      <c r="AH1476" s="88"/>
      <c r="AI1476" s="88"/>
      <c r="AJ1476" s="88"/>
      <c r="AK1476" s="88"/>
      <c r="AL1476" s="88"/>
      <c r="AM1476" s="88"/>
      <c r="AN1476" s="88"/>
      <c r="AO1476" s="88"/>
      <c r="AP1476" s="88"/>
      <c r="AQ1476" s="88"/>
      <c r="AR1476" s="88"/>
      <c r="AS1476" s="88"/>
      <c r="AT1476" s="88"/>
      <c r="AU1476" s="88"/>
      <c r="AV1476" s="88"/>
      <c r="AW1476" s="88"/>
      <c r="AX1476" s="88"/>
      <c r="AY1476" s="88"/>
      <c r="AZ1476" s="88"/>
      <c r="BA1476" s="88"/>
      <c r="BB1476" s="88"/>
      <c r="BC1476" s="88"/>
      <c r="BD1476" s="88"/>
      <c r="BE1476" s="88"/>
      <c r="BF1476" s="88"/>
      <c r="BG1476" s="88"/>
      <c r="BH1476" s="88"/>
      <c r="BI1476" s="88"/>
      <c r="BJ1476" s="88"/>
      <c r="BK1476" s="88"/>
      <c r="BL1476" s="88"/>
      <c r="BM1476" s="88"/>
      <c r="BN1476" s="88"/>
      <c r="BO1476" s="88"/>
      <c r="BP1476" s="88"/>
      <c r="BQ1476" s="88"/>
      <c r="BR1476" s="88"/>
      <c r="BS1476" s="88"/>
      <c r="BT1476" s="88"/>
      <c r="BU1476" s="88"/>
      <c r="BV1476" s="88"/>
    </row>
    <row r="1477" spans="1:74" s="87" customFormat="1" ht="22.5" customHeight="1" x14ac:dyDescent="0.2">
      <c r="A1477" s="247" t="s">
        <v>1809</v>
      </c>
      <c r="B1477" s="248" t="s">
        <v>1810</v>
      </c>
      <c r="C1477" s="227"/>
      <c r="D1477" s="227"/>
      <c r="E1477" s="227"/>
      <c r="F1477" s="227"/>
      <c r="G1477" s="227"/>
      <c r="H1477" s="227"/>
      <c r="I1477" s="227"/>
      <c r="J1477" s="227"/>
      <c r="K1477" s="227"/>
      <c r="L1477" s="227"/>
      <c r="M1477" s="227"/>
      <c r="N1477" s="227"/>
      <c r="O1477" s="133">
        <f t="shared" si="502"/>
        <v>0</v>
      </c>
      <c r="P1477" s="86"/>
      <c r="Q1477" s="86"/>
      <c r="R1477" s="86"/>
      <c r="S1477" s="86"/>
      <c r="T1477" s="86"/>
      <c r="U1477" s="86"/>
      <c r="V1477" s="86"/>
      <c r="W1477" s="86"/>
      <c r="X1477" s="86"/>
      <c r="Y1477" s="86"/>
      <c r="Z1477" s="86"/>
      <c r="AA1477" s="86"/>
      <c r="AB1477" s="86"/>
      <c r="AC1477" s="86"/>
      <c r="AD1477" s="86"/>
      <c r="AE1477" s="86"/>
      <c r="AF1477" s="86"/>
      <c r="AG1477" s="86"/>
      <c r="AH1477" s="86"/>
      <c r="AI1477" s="86"/>
      <c r="AJ1477" s="86"/>
      <c r="AK1477" s="86"/>
      <c r="AL1477" s="86"/>
      <c r="AM1477" s="86"/>
      <c r="AN1477" s="86"/>
      <c r="AO1477" s="86"/>
      <c r="AP1477" s="86"/>
      <c r="AQ1477" s="86"/>
      <c r="AR1477" s="86"/>
      <c r="AS1477" s="86"/>
      <c r="AT1477" s="86"/>
      <c r="AU1477" s="86"/>
      <c r="AV1477" s="86"/>
      <c r="AW1477" s="86"/>
      <c r="AX1477" s="86"/>
      <c r="AY1477" s="86"/>
      <c r="AZ1477" s="86"/>
      <c r="BA1477" s="86"/>
      <c r="BB1477" s="86"/>
      <c r="BC1477" s="86"/>
      <c r="BD1477" s="86"/>
      <c r="BE1477" s="86"/>
      <c r="BF1477" s="86"/>
      <c r="BG1477" s="86"/>
      <c r="BH1477" s="86"/>
      <c r="BI1477" s="86"/>
      <c r="BJ1477" s="86"/>
      <c r="BK1477" s="86"/>
      <c r="BL1477" s="86"/>
      <c r="BM1477" s="86"/>
      <c r="BN1477" s="86"/>
      <c r="BO1477" s="86"/>
      <c r="BP1477" s="86"/>
      <c r="BQ1477" s="86"/>
      <c r="BR1477" s="86"/>
      <c r="BS1477" s="86"/>
      <c r="BT1477" s="86"/>
      <c r="BU1477" s="86"/>
      <c r="BV1477" s="86"/>
    </row>
    <row r="1478" spans="1:74" s="87" customFormat="1" ht="22.5" customHeight="1" x14ac:dyDescent="0.2">
      <c r="A1478" s="249" t="s">
        <v>987</v>
      </c>
      <c r="B1478" s="250" t="s">
        <v>988</v>
      </c>
      <c r="C1478" s="237">
        <f t="shared" ref="C1478:N1478" si="503">+C1479+C1505</f>
        <v>0</v>
      </c>
      <c r="D1478" s="237">
        <f t="shared" si="503"/>
        <v>0</v>
      </c>
      <c r="E1478" s="237">
        <f t="shared" si="503"/>
        <v>0</v>
      </c>
      <c r="F1478" s="237">
        <f t="shared" si="503"/>
        <v>0</v>
      </c>
      <c r="G1478" s="237">
        <f t="shared" si="503"/>
        <v>0</v>
      </c>
      <c r="H1478" s="237">
        <f t="shared" si="503"/>
        <v>0</v>
      </c>
      <c r="I1478" s="237">
        <f t="shared" si="503"/>
        <v>0</v>
      </c>
      <c r="J1478" s="237">
        <f t="shared" si="503"/>
        <v>0</v>
      </c>
      <c r="K1478" s="237">
        <f t="shared" si="503"/>
        <v>0</v>
      </c>
      <c r="L1478" s="237">
        <f t="shared" si="503"/>
        <v>0</v>
      </c>
      <c r="M1478" s="237">
        <f t="shared" si="503"/>
        <v>0</v>
      </c>
      <c r="N1478" s="237">
        <f t="shared" si="503"/>
        <v>0</v>
      </c>
      <c r="O1478" s="133">
        <f t="shared" si="502"/>
        <v>0</v>
      </c>
      <c r="P1478" s="86"/>
      <c r="Q1478" s="86"/>
      <c r="R1478" s="86"/>
      <c r="S1478" s="86"/>
      <c r="T1478" s="86"/>
      <c r="U1478" s="86"/>
      <c r="V1478" s="86"/>
      <c r="W1478" s="86"/>
      <c r="X1478" s="86"/>
      <c r="Y1478" s="86"/>
      <c r="Z1478" s="86"/>
      <c r="AA1478" s="86"/>
      <c r="AB1478" s="86"/>
      <c r="AC1478" s="86"/>
      <c r="AD1478" s="86"/>
      <c r="AE1478" s="86"/>
      <c r="AF1478" s="86"/>
      <c r="AG1478" s="86"/>
      <c r="AH1478" s="86"/>
      <c r="AI1478" s="86"/>
      <c r="AJ1478" s="86"/>
      <c r="AK1478" s="86"/>
      <c r="AL1478" s="86"/>
      <c r="AM1478" s="86"/>
      <c r="AN1478" s="86"/>
      <c r="AO1478" s="86"/>
      <c r="AP1478" s="86"/>
      <c r="AQ1478" s="86"/>
      <c r="AR1478" s="86"/>
      <c r="AS1478" s="86"/>
      <c r="AT1478" s="86"/>
      <c r="AU1478" s="86"/>
      <c r="AV1478" s="86"/>
      <c r="AW1478" s="86"/>
      <c r="AX1478" s="86"/>
      <c r="AY1478" s="86"/>
      <c r="AZ1478" s="86"/>
      <c r="BA1478" s="86"/>
      <c r="BB1478" s="86"/>
      <c r="BC1478" s="86"/>
      <c r="BD1478" s="86"/>
      <c r="BE1478" s="86"/>
      <c r="BF1478" s="86"/>
      <c r="BG1478" s="86"/>
      <c r="BH1478" s="86"/>
      <c r="BI1478" s="86"/>
      <c r="BJ1478" s="86"/>
      <c r="BK1478" s="86"/>
      <c r="BL1478" s="86"/>
      <c r="BM1478" s="86"/>
      <c r="BN1478" s="86"/>
      <c r="BO1478" s="86"/>
      <c r="BP1478" s="86"/>
      <c r="BQ1478" s="86"/>
      <c r="BR1478" s="86"/>
      <c r="BS1478" s="86"/>
      <c r="BT1478" s="86"/>
      <c r="BU1478" s="86"/>
      <c r="BV1478" s="86"/>
    </row>
    <row r="1479" spans="1:74" s="87" customFormat="1" ht="22.5" customHeight="1" x14ac:dyDescent="0.2">
      <c r="A1479" s="249" t="s">
        <v>1811</v>
      </c>
      <c r="B1479" s="250" t="s">
        <v>1812</v>
      </c>
      <c r="C1479" s="237">
        <f t="shared" ref="C1479:N1479" si="504">SUM(C1480:C1491)</f>
        <v>0</v>
      </c>
      <c r="D1479" s="237">
        <f t="shared" si="504"/>
        <v>0</v>
      </c>
      <c r="E1479" s="237">
        <f t="shared" si="504"/>
        <v>0</v>
      </c>
      <c r="F1479" s="237">
        <f t="shared" si="504"/>
        <v>0</v>
      </c>
      <c r="G1479" s="237">
        <f t="shared" si="504"/>
        <v>0</v>
      </c>
      <c r="H1479" s="237">
        <f t="shared" si="504"/>
        <v>0</v>
      </c>
      <c r="I1479" s="237">
        <f t="shared" si="504"/>
        <v>0</v>
      </c>
      <c r="J1479" s="237">
        <f t="shared" si="504"/>
        <v>0</v>
      </c>
      <c r="K1479" s="237">
        <f t="shared" si="504"/>
        <v>0</v>
      </c>
      <c r="L1479" s="237">
        <f t="shared" si="504"/>
        <v>0</v>
      </c>
      <c r="M1479" s="237">
        <f t="shared" si="504"/>
        <v>0</v>
      </c>
      <c r="N1479" s="237">
        <f t="shared" si="504"/>
        <v>0</v>
      </c>
      <c r="O1479" s="133">
        <f t="shared" si="502"/>
        <v>0</v>
      </c>
      <c r="P1479" s="86"/>
      <c r="Q1479" s="86"/>
      <c r="R1479" s="86"/>
      <c r="S1479" s="86"/>
      <c r="T1479" s="86"/>
      <c r="U1479" s="86"/>
      <c r="V1479" s="86"/>
      <c r="W1479" s="86"/>
      <c r="X1479" s="86"/>
      <c r="Y1479" s="86"/>
      <c r="Z1479" s="86"/>
      <c r="AA1479" s="86"/>
      <c r="AB1479" s="86"/>
      <c r="AC1479" s="86"/>
      <c r="AD1479" s="86"/>
      <c r="AE1479" s="86"/>
      <c r="AF1479" s="86"/>
      <c r="AG1479" s="86"/>
      <c r="AH1479" s="86"/>
      <c r="AI1479" s="86"/>
      <c r="AJ1479" s="86"/>
      <c r="AK1479" s="86"/>
      <c r="AL1479" s="86"/>
      <c r="AM1479" s="86"/>
      <c r="AN1479" s="86"/>
      <c r="AO1479" s="86"/>
      <c r="AP1479" s="86"/>
      <c r="AQ1479" s="86"/>
      <c r="AR1479" s="86"/>
      <c r="AS1479" s="86"/>
      <c r="AT1479" s="86"/>
      <c r="AU1479" s="86"/>
      <c r="AV1479" s="86"/>
      <c r="AW1479" s="86"/>
      <c r="AX1479" s="86"/>
      <c r="AY1479" s="86"/>
      <c r="AZ1479" s="86"/>
      <c r="BA1479" s="86"/>
      <c r="BB1479" s="86"/>
      <c r="BC1479" s="86"/>
      <c r="BD1479" s="86"/>
      <c r="BE1479" s="86"/>
      <c r="BF1479" s="86"/>
      <c r="BG1479" s="86"/>
      <c r="BH1479" s="86"/>
      <c r="BI1479" s="86"/>
      <c r="BJ1479" s="86"/>
      <c r="BK1479" s="86"/>
      <c r="BL1479" s="86"/>
      <c r="BM1479" s="86"/>
      <c r="BN1479" s="86"/>
      <c r="BO1479" s="86"/>
      <c r="BP1479" s="86"/>
      <c r="BQ1479" s="86"/>
      <c r="BR1479" s="86"/>
      <c r="BS1479" s="86"/>
      <c r="BT1479" s="86"/>
      <c r="BU1479" s="86"/>
      <c r="BV1479" s="86"/>
    </row>
    <row r="1480" spans="1:74" s="87" customFormat="1" ht="22.5" customHeight="1" x14ac:dyDescent="0.2">
      <c r="A1480" s="247" t="s">
        <v>1813</v>
      </c>
      <c r="B1480" s="248" t="s">
        <v>315</v>
      </c>
      <c r="C1480" s="227"/>
      <c r="D1480" s="227"/>
      <c r="E1480" s="227"/>
      <c r="F1480" s="227"/>
      <c r="G1480" s="227"/>
      <c r="H1480" s="227"/>
      <c r="I1480" s="227"/>
      <c r="J1480" s="227"/>
      <c r="K1480" s="227"/>
      <c r="L1480" s="227"/>
      <c r="M1480" s="227"/>
      <c r="N1480" s="227"/>
      <c r="O1480" s="133">
        <f t="shared" si="502"/>
        <v>0</v>
      </c>
      <c r="P1480" s="86"/>
      <c r="Q1480" s="86"/>
      <c r="R1480" s="86"/>
      <c r="S1480" s="86"/>
      <c r="T1480" s="86"/>
      <c r="U1480" s="86"/>
      <c r="V1480" s="86"/>
      <c r="W1480" s="86"/>
      <c r="X1480" s="86"/>
      <c r="Y1480" s="86"/>
      <c r="Z1480" s="86"/>
      <c r="AA1480" s="86"/>
      <c r="AB1480" s="86"/>
      <c r="AC1480" s="86"/>
      <c r="AD1480" s="86"/>
      <c r="AE1480" s="86"/>
      <c r="AF1480" s="86"/>
      <c r="AG1480" s="86"/>
      <c r="AH1480" s="86"/>
      <c r="AI1480" s="86"/>
      <c r="AJ1480" s="86"/>
      <c r="AK1480" s="86"/>
      <c r="AL1480" s="86"/>
      <c r="AM1480" s="86"/>
      <c r="AN1480" s="86"/>
      <c r="AO1480" s="86"/>
      <c r="AP1480" s="86"/>
      <c r="AQ1480" s="86"/>
      <c r="AR1480" s="86"/>
      <c r="AS1480" s="86"/>
      <c r="AT1480" s="86"/>
      <c r="AU1480" s="86"/>
      <c r="AV1480" s="86"/>
      <c r="AW1480" s="86"/>
      <c r="AX1480" s="86"/>
      <c r="AY1480" s="86"/>
      <c r="AZ1480" s="86"/>
      <c r="BA1480" s="86"/>
      <c r="BB1480" s="86"/>
      <c r="BC1480" s="86"/>
      <c r="BD1480" s="86"/>
      <c r="BE1480" s="86"/>
      <c r="BF1480" s="86"/>
      <c r="BG1480" s="86"/>
      <c r="BH1480" s="86"/>
      <c r="BI1480" s="86"/>
      <c r="BJ1480" s="86"/>
      <c r="BK1480" s="86"/>
      <c r="BL1480" s="86"/>
      <c r="BM1480" s="86"/>
      <c r="BN1480" s="86"/>
      <c r="BO1480" s="86"/>
      <c r="BP1480" s="86"/>
      <c r="BQ1480" s="86"/>
      <c r="BR1480" s="86"/>
      <c r="BS1480" s="86"/>
      <c r="BT1480" s="86"/>
      <c r="BU1480" s="86"/>
      <c r="BV1480" s="86"/>
    </row>
    <row r="1481" spans="1:74" s="87" customFormat="1" ht="22.5" customHeight="1" x14ac:dyDescent="0.2">
      <c r="A1481" s="247" t="s">
        <v>1814</v>
      </c>
      <c r="B1481" s="248" t="s">
        <v>1815</v>
      </c>
      <c r="C1481" s="227"/>
      <c r="D1481" s="227"/>
      <c r="E1481" s="227"/>
      <c r="F1481" s="227"/>
      <c r="G1481" s="227"/>
      <c r="H1481" s="227"/>
      <c r="I1481" s="227"/>
      <c r="J1481" s="227"/>
      <c r="K1481" s="227"/>
      <c r="L1481" s="227"/>
      <c r="M1481" s="227"/>
      <c r="N1481" s="227"/>
      <c r="O1481" s="133">
        <f t="shared" si="502"/>
        <v>0</v>
      </c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6"/>
      <c r="AD1481" s="86"/>
      <c r="AE1481" s="86"/>
      <c r="AF1481" s="86"/>
      <c r="AG1481" s="86"/>
      <c r="AH1481" s="86"/>
      <c r="AI1481" s="86"/>
      <c r="AJ1481" s="86"/>
      <c r="AK1481" s="86"/>
      <c r="AL1481" s="86"/>
      <c r="AM1481" s="86"/>
      <c r="AN1481" s="86"/>
      <c r="AO1481" s="86"/>
      <c r="AP1481" s="86"/>
      <c r="AQ1481" s="86"/>
      <c r="AR1481" s="86"/>
      <c r="AS1481" s="86"/>
      <c r="AT1481" s="86"/>
      <c r="AU1481" s="86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86"/>
      <c r="BG1481" s="86"/>
      <c r="BH1481" s="86"/>
      <c r="BI1481" s="86"/>
      <c r="BJ1481" s="86"/>
      <c r="BK1481" s="86"/>
      <c r="BL1481" s="86"/>
      <c r="BM1481" s="86"/>
      <c r="BN1481" s="86"/>
      <c r="BO1481" s="86"/>
      <c r="BP1481" s="86"/>
      <c r="BQ1481" s="86"/>
      <c r="BR1481" s="86"/>
      <c r="BS1481" s="86"/>
      <c r="BT1481" s="86"/>
      <c r="BU1481" s="86"/>
      <c r="BV1481" s="86"/>
    </row>
    <row r="1482" spans="1:74" s="87" customFormat="1" ht="22.5" customHeight="1" x14ac:dyDescent="0.2">
      <c r="A1482" s="247" t="s">
        <v>1814</v>
      </c>
      <c r="B1482" s="248" t="s">
        <v>1815</v>
      </c>
      <c r="C1482" s="227"/>
      <c r="D1482" s="227"/>
      <c r="E1482" s="227"/>
      <c r="F1482" s="227"/>
      <c r="G1482" s="227"/>
      <c r="H1482" s="227"/>
      <c r="I1482" s="227"/>
      <c r="J1482" s="227"/>
      <c r="K1482" s="227"/>
      <c r="L1482" s="227"/>
      <c r="M1482" s="227"/>
      <c r="N1482" s="227"/>
      <c r="O1482" s="133">
        <f t="shared" si="502"/>
        <v>0</v>
      </c>
      <c r="P1482" s="86"/>
      <c r="Q1482" s="86"/>
      <c r="R1482" s="86"/>
      <c r="S1482" s="86"/>
      <c r="T1482" s="86"/>
      <c r="U1482" s="86"/>
      <c r="V1482" s="86"/>
      <c r="W1482" s="86"/>
      <c r="X1482" s="86"/>
      <c r="Y1482" s="86"/>
      <c r="Z1482" s="86"/>
      <c r="AA1482" s="86"/>
      <c r="AB1482" s="86"/>
      <c r="AC1482" s="86"/>
      <c r="AD1482" s="86"/>
      <c r="AE1482" s="86"/>
      <c r="AF1482" s="86"/>
      <c r="AG1482" s="86"/>
      <c r="AH1482" s="86"/>
      <c r="AI1482" s="86"/>
      <c r="AJ1482" s="86"/>
      <c r="AK1482" s="86"/>
      <c r="AL1482" s="86"/>
      <c r="AM1482" s="86"/>
      <c r="AN1482" s="86"/>
      <c r="AO1482" s="86"/>
      <c r="AP1482" s="86"/>
      <c r="AQ1482" s="86"/>
      <c r="AR1482" s="86"/>
      <c r="AS1482" s="86"/>
      <c r="AT1482" s="86"/>
      <c r="AU1482" s="86"/>
      <c r="AV1482" s="86"/>
      <c r="AW1482" s="86"/>
      <c r="AX1482" s="86"/>
      <c r="AY1482" s="86"/>
      <c r="AZ1482" s="86"/>
      <c r="BA1482" s="86"/>
      <c r="BB1482" s="86"/>
      <c r="BC1482" s="86"/>
      <c r="BD1482" s="86"/>
      <c r="BE1482" s="86"/>
      <c r="BF1482" s="86"/>
      <c r="BG1482" s="86"/>
      <c r="BH1482" s="86"/>
      <c r="BI1482" s="86"/>
      <c r="BJ1482" s="86"/>
      <c r="BK1482" s="86"/>
      <c r="BL1482" s="86"/>
      <c r="BM1482" s="86"/>
      <c r="BN1482" s="86"/>
      <c r="BO1482" s="86"/>
      <c r="BP1482" s="86"/>
      <c r="BQ1482" s="86"/>
      <c r="BR1482" s="86"/>
      <c r="BS1482" s="86"/>
      <c r="BT1482" s="86"/>
      <c r="BU1482" s="86"/>
      <c r="BV1482" s="86"/>
    </row>
    <row r="1483" spans="1:74" s="87" customFormat="1" ht="22.5" customHeight="1" x14ac:dyDescent="0.2">
      <c r="A1483" s="247" t="s">
        <v>1816</v>
      </c>
      <c r="B1483" s="248" t="s">
        <v>1817</v>
      </c>
      <c r="C1483" s="227"/>
      <c r="D1483" s="227"/>
      <c r="E1483" s="227"/>
      <c r="F1483" s="227"/>
      <c r="G1483" s="227"/>
      <c r="H1483" s="227"/>
      <c r="I1483" s="227"/>
      <c r="J1483" s="227"/>
      <c r="K1483" s="227"/>
      <c r="L1483" s="227"/>
      <c r="M1483" s="227"/>
      <c r="N1483" s="227"/>
      <c r="O1483" s="133">
        <f t="shared" si="502"/>
        <v>0</v>
      </c>
      <c r="P1483" s="86"/>
      <c r="Q1483" s="86"/>
      <c r="R1483" s="86"/>
      <c r="S1483" s="86"/>
      <c r="T1483" s="86"/>
      <c r="U1483" s="86"/>
      <c r="V1483" s="86"/>
      <c r="W1483" s="86"/>
      <c r="X1483" s="86"/>
      <c r="Y1483" s="86"/>
      <c r="Z1483" s="86"/>
      <c r="AA1483" s="86"/>
      <c r="AB1483" s="86"/>
      <c r="AC1483" s="86"/>
      <c r="AD1483" s="86"/>
      <c r="AE1483" s="86"/>
      <c r="AF1483" s="86"/>
      <c r="AG1483" s="86"/>
      <c r="AH1483" s="86"/>
      <c r="AI1483" s="86"/>
      <c r="AJ1483" s="86"/>
      <c r="AK1483" s="86"/>
      <c r="AL1483" s="86"/>
      <c r="AM1483" s="86"/>
      <c r="AN1483" s="86"/>
      <c r="AO1483" s="86"/>
      <c r="AP1483" s="86"/>
      <c r="AQ1483" s="86"/>
      <c r="AR1483" s="86"/>
      <c r="AS1483" s="86"/>
      <c r="AT1483" s="86"/>
      <c r="AU1483" s="86"/>
      <c r="AV1483" s="86"/>
      <c r="AW1483" s="86"/>
      <c r="AX1483" s="86"/>
      <c r="AY1483" s="86"/>
      <c r="AZ1483" s="86"/>
      <c r="BA1483" s="86"/>
      <c r="BB1483" s="86"/>
      <c r="BC1483" s="86"/>
      <c r="BD1483" s="86"/>
      <c r="BE1483" s="86"/>
      <c r="BF1483" s="86"/>
      <c r="BG1483" s="86"/>
      <c r="BH1483" s="86"/>
      <c r="BI1483" s="86"/>
      <c r="BJ1483" s="86"/>
      <c r="BK1483" s="86"/>
      <c r="BL1483" s="86"/>
      <c r="BM1483" s="86"/>
      <c r="BN1483" s="86"/>
      <c r="BO1483" s="86"/>
      <c r="BP1483" s="86"/>
      <c r="BQ1483" s="86"/>
      <c r="BR1483" s="86"/>
      <c r="BS1483" s="86"/>
      <c r="BT1483" s="86"/>
      <c r="BU1483" s="86"/>
      <c r="BV1483" s="86"/>
    </row>
    <row r="1484" spans="1:74" s="87" customFormat="1" ht="22.5" customHeight="1" x14ac:dyDescent="0.2">
      <c r="A1484" s="247" t="s">
        <v>1816</v>
      </c>
      <c r="B1484" s="248" t="s">
        <v>1817</v>
      </c>
      <c r="C1484" s="227"/>
      <c r="D1484" s="227"/>
      <c r="E1484" s="227"/>
      <c r="F1484" s="227"/>
      <c r="G1484" s="227"/>
      <c r="H1484" s="227"/>
      <c r="I1484" s="227"/>
      <c r="J1484" s="227"/>
      <c r="K1484" s="227"/>
      <c r="L1484" s="227"/>
      <c r="M1484" s="227"/>
      <c r="N1484" s="227"/>
      <c r="O1484" s="133">
        <f t="shared" si="502"/>
        <v>0</v>
      </c>
      <c r="P1484" s="86"/>
      <c r="Q1484" s="86"/>
      <c r="R1484" s="86"/>
      <c r="S1484" s="86"/>
      <c r="T1484" s="86"/>
      <c r="U1484" s="86"/>
      <c r="V1484" s="86"/>
      <c r="W1484" s="86"/>
      <c r="X1484" s="86"/>
      <c r="Y1484" s="86"/>
      <c r="Z1484" s="86"/>
      <c r="AA1484" s="86"/>
      <c r="AB1484" s="86"/>
      <c r="AC1484" s="86"/>
      <c r="AD1484" s="86"/>
      <c r="AE1484" s="86"/>
      <c r="AF1484" s="86"/>
      <c r="AG1484" s="86"/>
      <c r="AH1484" s="86"/>
      <c r="AI1484" s="86"/>
      <c r="AJ1484" s="86"/>
      <c r="AK1484" s="86"/>
      <c r="AL1484" s="86"/>
      <c r="AM1484" s="86"/>
      <c r="AN1484" s="86"/>
      <c r="AO1484" s="86"/>
      <c r="AP1484" s="86"/>
      <c r="AQ1484" s="86"/>
      <c r="AR1484" s="86"/>
      <c r="AS1484" s="86"/>
      <c r="AT1484" s="86"/>
      <c r="AU1484" s="86"/>
      <c r="AV1484" s="86"/>
      <c r="AW1484" s="86"/>
      <c r="AX1484" s="86"/>
      <c r="AY1484" s="86"/>
      <c r="AZ1484" s="86"/>
      <c r="BA1484" s="86"/>
      <c r="BB1484" s="86"/>
      <c r="BC1484" s="86"/>
      <c r="BD1484" s="86"/>
      <c r="BE1484" s="86"/>
      <c r="BF1484" s="86"/>
      <c r="BG1484" s="86"/>
      <c r="BH1484" s="86"/>
      <c r="BI1484" s="86"/>
      <c r="BJ1484" s="86"/>
      <c r="BK1484" s="86"/>
      <c r="BL1484" s="86"/>
      <c r="BM1484" s="86"/>
      <c r="BN1484" s="86"/>
      <c r="BO1484" s="86"/>
      <c r="BP1484" s="86"/>
      <c r="BQ1484" s="86"/>
      <c r="BR1484" s="86"/>
      <c r="BS1484" s="86"/>
      <c r="BT1484" s="86"/>
      <c r="BU1484" s="86"/>
      <c r="BV1484" s="86"/>
    </row>
    <row r="1485" spans="1:74" s="87" customFormat="1" ht="22.5" customHeight="1" x14ac:dyDescent="0.2">
      <c r="A1485" s="247" t="s">
        <v>1818</v>
      </c>
      <c r="B1485" s="248" t="s">
        <v>1819</v>
      </c>
      <c r="C1485" s="227"/>
      <c r="D1485" s="227"/>
      <c r="E1485" s="227"/>
      <c r="F1485" s="227"/>
      <c r="G1485" s="227"/>
      <c r="H1485" s="227"/>
      <c r="I1485" s="227"/>
      <c r="J1485" s="227"/>
      <c r="K1485" s="227"/>
      <c r="L1485" s="227"/>
      <c r="M1485" s="227"/>
      <c r="N1485" s="227"/>
      <c r="O1485" s="133">
        <f t="shared" si="502"/>
        <v>0</v>
      </c>
      <c r="P1485" s="86"/>
      <c r="Q1485" s="86"/>
      <c r="R1485" s="86"/>
      <c r="S1485" s="86"/>
      <c r="T1485" s="86"/>
      <c r="U1485" s="86"/>
      <c r="V1485" s="86"/>
      <c r="W1485" s="86"/>
      <c r="X1485" s="86"/>
      <c r="Y1485" s="86"/>
      <c r="Z1485" s="86"/>
      <c r="AA1485" s="86"/>
      <c r="AB1485" s="86"/>
      <c r="AC1485" s="86"/>
      <c r="AD1485" s="86"/>
      <c r="AE1485" s="86"/>
      <c r="AF1485" s="86"/>
      <c r="AG1485" s="86"/>
      <c r="AH1485" s="86"/>
      <c r="AI1485" s="86"/>
      <c r="AJ1485" s="86"/>
      <c r="AK1485" s="86"/>
      <c r="AL1485" s="86"/>
      <c r="AM1485" s="86"/>
      <c r="AN1485" s="86"/>
      <c r="AO1485" s="86"/>
      <c r="AP1485" s="86"/>
      <c r="AQ1485" s="86"/>
      <c r="AR1485" s="86"/>
      <c r="AS1485" s="86"/>
      <c r="AT1485" s="86"/>
      <c r="AU1485" s="86"/>
      <c r="AV1485" s="86"/>
      <c r="AW1485" s="86"/>
      <c r="AX1485" s="86"/>
      <c r="AY1485" s="86"/>
      <c r="AZ1485" s="86"/>
      <c r="BA1485" s="86"/>
      <c r="BB1485" s="86"/>
      <c r="BC1485" s="86"/>
      <c r="BD1485" s="86"/>
      <c r="BE1485" s="86"/>
      <c r="BF1485" s="86"/>
      <c r="BG1485" s="86"/>
      <c r="BH1485" s="86"/>
      <c r="BI1485" s="86"/>
      <c r="BJ1485" s="86"/>
      <c r="BK1485" s="86"/>
      <c r="BL1485" s="86"/>
      <c r="BM1485" s="86"/>
      <c r="BN1485" s="86"/>
      <c r="BO1485" s="86"/>
      <c r="BP1485" s="86"/>
      <c r="BQ1485" s="86"/>
      <c r="BR1485" s="86"/>
      <c r="BS1485" s="86"/>
      <c r="BT1485" s="86"/>
      <c r="BU1485" s="86"/>
      <c r="BV1485" s="86"/>
    </row>
    <row r="1486" spans="1:74" s="87" customFormat="1" ht="22.5" customHeight="1" x14ac:dyDescent="0.2">
      <c r="A1486" s="247" t="s">
        <v>1820</v>
      </c>
      <c r="B1486" s="248" t="s">
        <v>1792</v>
      </c>
      <c r="C1486" s="227"/>
      <c r="D1486" s="227"/>
      <c r="E1486" s="227"/>
      <c r="F1486" s="227"/>
      <c r="G1486" s="227"/>
      <c r="H1486" s="227"/>
      <c r="I1486" s="227"/>
      <c r="J1486" s="227"/>
      <c r="K1486" s="227"/>
      <c r="L1486" s="227"/>
      <c r="M1486" s="227"/>
      <c r="N1486" s="227"/>
      <c r="O1486" s="133">
        <f t="shared" si="502"/>
        <v>0</v>
      </c>
      <c r="P1486" s="86"/>
      <c r="Q1486" s="86"/>
      <c r="R1486" s="86"/>
      <c r="S1486" s="86"/>
      <c r="T1486" s="86"/>
      <c r="U1486" s="86"/>
      <c r="V1486" s="86"/>
      <c r="W1486" s="86"/>
      <c r="X1486" s="86"/>
      <c r="Y1486" s="86"/>
      <c r="Z1486" s="86"/>
      <c r="AA1486" s="86"/>
      <c r="AB1486" s="86"/>
      <c r="AC1486" s="86"/>
      <c r="AD1486" s="86"/>
      <c r="AE1486" s="86"/>
      <c r="AF1486" s="86"/>
      <c r="AG1486" s="86"/>
      <c r="AH1486" s="86"/>
      <c r="AI1486" s="86"/>
      <c r="AJ1486" s="86"/>
      <c r="AK1486" s="86"/>
      <c r="AL1486" s="86"/>
      <c r="AM1486" s="86"/>
      <c r="AN1486" s="86"/>
      <c r="AO1486" s="86"/>
      <c r="AP1486" s="86"/>
      <c r="AQ1486" s="86"/>
      <c r="AR1486" s="86"/>
      <c r="AS1486" s="86"/>
      <c r="AT1486" s="86"/>
      <c r="AU1486" s="86"/>
      <c r="AV1486" s="86"/>
      <c r="AW1486" s="86"/>
      <c r="AX1486" s="86"/>
      <c r="AY1486" s="86"/>
      <c r="AZ1486" s="86"/>
      <c r="BA1486" s="86"/>
      <c r="BB1486" s="86"/>
      <c r="BC1486" s="86"/>
      <c r="BD1486" s="86"/>
      <c r="BE1486" s="86"/>
      <c r="BF1486" s="86"/>
      <c r="BG1486" s="86"/>
      <c r="BH1486" s="86"/>
      <c r="BI1486" s="86"/>
      <c r="BJ1486" s="86"/>
      <c r="BK1486" s="86"/>
      <c r="BL1486" s="86"/>
      <c r="BM1486" s="86"/>
      <c r="BN1486" s="86"/>
      <c r="BO1486" s="86"/>
      <c r="BP1486" s="86"/>
      <c r="BQ1486" s="86"/>
      <c r="BR1486" s="86"/>
      <c r="BS1486" s="86"/>
      <c r="BT1486" s="86"/>
      <c r="BU1486" s="86"/>
      <c r="BV1486" s="86"/>
    </row>
    <row r="1487" spans="1:74" s="87" customFormat="1" ht="22.5" customHeight="1" x14ac:dyDescent="0.2">
      <c r="A1487" s="247" t="s">
        <v>1821</v>
      </c>
      <c r="B1487" s="248" t="s">
        <v>1822</v>
      </c>
      <c r="C1487" s="227"/>
      <c r="D1487" s="227"/>
      <c r="E1487" s="227"/>
      <c r="F1487" s="227"/>
      <c r="G1487" s="227"/>
      <c r="H1487" s="227"/>
      <c r="I1487" s="227"/>
      <c r="J1487" s="227"/>
      <c r="K1487" s="227"/>
      <c r="L1487" s="227"/>
      <c r="M1487" s="227"/>
      <c r="N1487" s="227"/>
      <c r="O1487" s="133">
        <f t="shared" si="502"/>
        <v>0</v>
      </c>
      <c r="P1487" s="86"/>
      <c r="Q1487" s="86"/>
      <c r="R1487" s="86"/>
      <c r="S1487" s="86"/>
      <c r="T1487" s="86"/>
      <c r="U1487" s="86"/>
      <c r="V1487" s="86"/>
      <c r="W1487" s="86"/>
      <c r="X1487" s="86"/>
      <c r="Y1487" s="86"/>
      <c r="Z1487" s="86"/>
      <c r="AA1487" s="86"/>
      <c r="AB1487" s="86"/>
      <c r="AC1487" s="86"/>
      <c r="AD1487" s="86"/>
      <c r="AE1487" s="86"/>
      <c r="AF1487" s="86"/>
      <c r="AG1487" s="86"/>
      <c r="AH1487" s="86"/>
      <c r="AI1487" s="86"/>
      <c r="AJ1487" s="86"/>
      <c r="AK1487" s="86"/>
      <c r="AL1487" s="86"/>
      <c r="AM1487" s="86"/>
      <c r="AN1487" s="86"/>
      <c r="AO1487" s="86"/>
      <c r="AP1487" s="86"/>
      <c r="AQ1487" s="86"/>
      <c r="AR1487" s="86"/>
      <c r="AS1487" s="86"/>
      <c r="AT1487" s="86"/>
      <c r="AU1487" s="86"/>
      <c r="AV1487" s="86"/>
      <c r="AW1487" s="86"/>
      <c r="AX1487" s="86"/>
      <c r="AY1487" s="86"/>
      <c r="AZ1487" s="86"/>
      <c r="BA1487" s="86"/>
      <c r="BB1487" s="86"/>
      <c r="BC1487" s="86"/>
      <c r="BD1487" s="86"/>
      <c r="BE1487" s="86"/>
      <c r="BF1487" s="86"/>
      <c r="BG1487" s="86"/>
      <c r="BH1487" s="86"/>
      <c r="BI1487" s="86"/>
      <c r="BJ1487" s="86"/>
      <c r="BK1487" s="86"/>
      <c r="BL1487" s="86"/>
      <c r="BM1487" s="86"/>
      <c r="BN1487" s="86"/>
      <c r="BO1487" s="86"/>
      <c r="BP1487" s="86"/>
      <c r="BQ1487" s="86"/>
      <c r="BR1487" s="86"/>
      <c r="BS1487" s="86"/>
      <c r="BT1487" s="86"/>
      <c r="BU1487" s="86"/>
      <c r="BV1487" s="86"/>
    </row>
    <row r="1488" spans="1:74" s="87" customFormat="1" ht="22.5" customHeight="1" x14ac:dyDescent="0.2">
      <c r="A1488" s="247" t="s">
        <v>1821</v>
      </c>
      <c r="B1488" s="248" t="s">
        <v>1822</v>
      </c>
      <c r="C1488" s="227"/>
      <c r="D1488" s="227"/>
      <c r="E1488" s="227"/>
      <c r="F1488" s="227"/>
      <c r="G1488" s="227"/>
      <c r="H1488" s="227"/>
      <c r="I1488" s="227"/>
      <c r="J1488" s="227"/>
      <c r="K1488" s="227"/>
      <c r="L1488" s="227"/>
      <c r="M1488" s="227"/>
      <c r="N1488" s="227"/>
      <c r="O1488" s="133">
        <f t="shared" si="502"/>
        <v>0</v>
      </c>
      <c r="P1488" s="86"/>
      <c r="Q1488" s="86"/>
      <c r="R1488" s="86"/>
      <c r="S1488" s="86"/>
      <c r="T1488" s="86"/>
      <c r="U1488" s="86"/>
      <c r="V1488" s="86"/>
      <c r="W1488" s="86"/>
      <c r="X1488" s="86"/>
      <c r="Y1488" s="86"/>
      <c r="Z1488" s="86"/>
      <c r="AA1488" s="86"/>
      <c r="AB1488" s="86"/>
      <c r="AC1488" s="86"/>
      <c r="AD1488" s="86"/>
      <c r="AE1488" s="86"/>
      <c r="AF1488" s="86"/>
      <c r="AG1488" s="86"/>
      <c r="AH1488" s="86"/>
      <c r="AI1488" s="86"/>
      <c r="AJ1488" s="86"/>
      <c r="AK1488" s="86"/>
      <c r="AL1488" s="86"/>
      <c r="AM1488" s="86"/>
      <c r="AN1488" s="86"/>
      <c r="AO1488" s="86"/>
      <c r="AP1488" s="86"/>
      <c r="AQ1488" s="86"/>
      <c r="AR1488" s="86"/>
      <c r="AS1488" s="86"/>
      <c r="AT1488" s="86"/>
      <c r="AU1488" s="86"/>
      <c r="AV1488" s="86"/>
      <c r="AW1488" s="86"/>
      <c r="AX1488" s="86"/>
      <c r="AY1488" s="86"/>
      <c r="AZ1488" s="86"/>
      <c r="BA1488" s="86"/>
      <c r="BB1488" s="86"/>
      <c r="BC1488" s="86"/>
      <c r="BD1488" s="86"/>
      <c r="BE1488" s="86"/>
      <c r="BF1488" s="86"/>
      <c r="BG1488" s="86"/>
      <c r="BH1488" s="86"/>
      <c r="BI1488" s="86"/>
      <c r="BJ1488" s="86"/>
      <c r="BK1488" s="86"/>
      <c r="BL1488" s="86"/>
      <c r="BM1488" s="86"/>
      <c r="BN1488" s="86"/>
      <c r="BO1488" s="86"/>
      <c r="BP1488" s="86"/>
      <c r="BQ1488" s="86"/>
      <c r="BR1488" s="86"/>
      <c r="BS1488" s="86"/>
      <c r="BT1488" s="86"/>
      <c r="BU1488" s="86"/>
      <c r="BV1488" s="86"/>
    </row>
    <row r="1489" spans="1:74" s="87" customFormat="1" ht="22.5" customHeight="1" x14ac:dyDescent="0.2">
      <c r="A1489" s="247" t="s">
        <v>1823</v>
      </c>
      <c r="B1489" s="248" t="s">
        <v>1773</v>
      </c>
      <c r="C1489" s="227"/>
      <c r="D1489" s="227"/>
      <c r="E1489" s="227"/>
      <c r="F1489" s="227"/>
      <c r="G1489" s="227"/>
      <c r="H1489" s="227"/>
      <c r="I1489" s="227"/>
      <c r="J1489" s="227"/>
      <c r="K1489" s="227"/>
      <c r="L1489" s="227"/>
      <c r="M1489" s="227"/>
      <c r="N1489" s="227"/>
      <c r="O1489" s="133">
        <f t="shared" si="502"/>
        <v>0</v>
      </c>
      <c r="P1489" s="86"/>
      <c r="Q1489" s="86"/>
      <c r="R1489" s="86"/>
      <c r="S1489" s="86"/>
      <c r="T1489" s="86"/>
      <c r="U1489" s="86"/>
      <c r="V1489" s="86"/>
      <c r="W1489" s="86"/>
      <c r="X1489" s="86"/>
      <c r="Y1489" s="86"/>
      <c r="Z1489" s="86"/>
      <c r="AA1489" s="86"/>
      <c r="AB1489" s="86"/>
      <c r="AC1489" s="86"/>
      <c r="AD1489" s="86"/>
      <c r="AE1489" s="86"/>
      <c r="AF1489" s="86"/>
      <c r="AG1489" s="86"/>
      <c r="AH1489" s="86"/>
      <c r="AI1489" s="86"/>
      <c r="AJ1489" s="86"/>
      <c r="AK1489" s="86"/>
      <c r="AL1489" s="86"/>
      <c r="AM1489" s="86"/>
      <c r="AN1489" s="86"/>
      <c r="AO1489" s="86"/>
      <c r="AP1489" s="86"/>
      <c r="AQ1489" s="86"/>
      <c r="AR1489" s="86"/>
      <c r="AS1489" s="86"/>
      <c r="AT1489" s="86"/>
      <c r="AU1489" s="86"/>
      <c r="AV1489" s="86"/>
      <c r="AW1489" s="86"/>
      <c r="AX1489" s="86"/>
      <c r="AY1489" s="86"/>
      <c r="AZ1489" s="86"/>
      <c r="BA1489" s="86"/>
      <c r="BB1489" s="86"/>
      <c r="BC1489" s="86"/>
      <c r="BD1489" s="86"/>
      <c r="BE1489" s="86"/>
      <c r="BF1489" s="86"/>
      <c r="BG1489" s="86"/>
      <c r="BH1489" s="86"/>
      <c r="BI1489" s="86"/>
      <c r="BJ1489" s="86"/>
      <c r="BK1489" s="86"/>
      <c r="BL1489" s="86"/>
      <c r="BM1489" s="86"/>
      <c r="BN1489" s="86"/>
      <c r="BO1489" s="86"/>
      <c r="BP1489" s="86"/>
      <c r="BQ1489" s="86"/>
      <c r="BR1489" s="86"/>
      <c r="BS1489" s="86"/>
      <c r="BT1489" s="86"/>
      <c r="BU1489" s="86"/>
      <c r="BV1489" s="86"/>
    </row>
    <row r="1490" spans="1:74" s="87" customFormat="1" ht="22.5" customHeight="1" x14ac:dyDescent="0.2">
      <c r="A1490" s="247" t="s">
        <v>1824</v>
      </c>
      <c r="B1490" s="248" t="s">
        <v>1799</v>
      </c>
      <c r="C1490" s="227"/>
      <c r="D1490" s="227"/>
      <c r="E1490" s="227"/>
      <c r="F1490" s="227"/>
      <c r="G1490" s="227"/>
      <c r="H1490" s="227"/>
      <c r="I1490" s="227"/>
      <c r="J1490" s="227"/>
      <c r="K1490" s="227"/>
      <c r="L1490" s="227"/>
      <c r="M1490" s="227"/>
      <c r="N1490" s="227"/>
      <c r="O1490" s="133">
        <f t="shared" si="502"/>
        <v>0</v>
      </c>
      <c r="P1490" s="86"/>
      <c r="Q1490" s="86"/>
      <c r="R1490" s="86"/>
      <c r="S1490" s="86"/>
      <c r="T1490" s="86"/>
      <c r="U1490" s="86"/>
      <c r="V1490" s="86"/>
      <c r="W1490" s="86"/>
      <c r="X1490" s="86"/>
      <c r="Y1490" s="86"/>
      <c r="Z1490" s="86"/>
      <c r="AA1490" s="86"/>
      <c r="AB1490" s="86"/>
      <c r="AC1490" s="86"/>
      <c r="AD1490" s="86"/>
      <c r="AE1490" s="86"/>
      <c r="AF1490" s="86"/>
      <c r="AG1490" s="86"/>
      <c r="AH1490" s="86"/>
      <c r="AI1490" s="86"/>
      <c r="AJ1490" s="86"/>
      <c r="AK1490" s="86"/>
      <c r="AL1490" s="86"/>
      <c r="AM1490" s="86"/>
      <c r="AN1490" s="86"/>
      <c r="AO1490" s="86"/>
      <c r="AP1490" s="86"/>
      <c r="AQ1490" s="86"/>
      <c r="AR1490" s="86"/>
      <c r="AS1490" s="86"/>
      <c r="AT1490" s="86"/>
      <c r="AU1490" s="86"/>
      <c r="AV1490" s="86"/>
      <c r="AW1490" s="86"/>
      <c r="AX1490" s="86"/>
      <c r="AY1490" s="86"/>
      <c r="AZ1490" s="86"/>
      <c r="BA1490" s="86"/>
      <c r="BB1490" s="86"/>
      <c r="BC1490" s="86"/>
      <c r="BD1490" s="86"/>
      <c r="BE1490" s="86"/>
      <c r="BF1490" s="86"/>
      <c r="BG1490" s="86"/>
      <c r="BH1490" s="86"/>
      <c r="BI1490" s="86"/>
      <c r="BJ1490" s="86"/>
      <c r="BK1490" s="86"/>
      <c r="BL1490" s="86"/>
      <c r="BM1490" s="86"/>
      <c r="BN1490" s="86"/>
      <c r="BO1490" s="86"/>
      <c r="BP1490" s="86"/>
      <c r="BQ1490" s="86"/>
      <c r="BR1490" s="86"/>
      <c r="BS1490" s="86"/>
      <c r="BT1490" s="86"/>
      <c r="BU1490" s="86"/>
      <c r="BV1490" s="86"/>
    </row>
    <row r="1491" spans="1:74" s="87" customFormat="1" ht="22.5" customHeight="1" x14ac:dyDescent="0.2">
      <c r="A1491" s="249" t="s">
        <v>1825</v>
      </c>
      <c r="B1491" s="250" t="s">
        <v>199</v>
      </c>
      <c r="C1491" s="237">
        <f t="shared" ref="C1491:N1491" si="505">SUM(C1492:C1504)</f>
        <v>0</v>
      </c>
      <c r="D1491" s="237">
        <f t="shared" si="505"/>
        <v>0</v>
      </c>
      <c r="E1491" s="237">
        <f t="shared" si="505"/>
        <v>0</v>
      </c>
      <c r="F1491" s="237">
        <f t="shared" si="505"/>
        <v>0</v>
      </c>
      <c r="G1491" s="237">
        <f t="shared" si="505"/>
        <v>0</v>
      </c>
      <c r="H1491" s="237">
        <f t="shared" si="505"/>
        <v>0</v>
      </c>
      <c r="I1491" s="237">
        <f t="shared" si="505"/>
        <v>0</v>
      </c>
      <c r="J1491" s="237">
        <f t="shared" si="505"/>
        <v>0</v>
      </c>
      <c r="K1491" s="237">
        <f t="shared" si="505"/>
        <v>0</v>
      </c>
      <c r="L1491" s="237">
        <f t="shared" si="505"/>
        <v>0</v>
      </c>
      <c r="M1491" s="237">
        <f t="shared" si="505"/>
        <v>0</v>
      </c>
      <c r="N1491" s="237">
        <f t="shared" si="505"/>
        <v>0</v>
      </c>
      <c r="O1491" s="133">
        <f t="shared" si="502"/>
        <v>0</v>
      </c>
      <c r="P1491" s="86"/>
      <c r="Q1491" s="86"/>
      <c r="R1491" s="86"/>
      <c r="S1491" s="86"/>
      <c r="T1491" s="86"/>
      <c r="U1491" s="86"/>
      <c r="V1491" s="86"/>
      <c r="W1491" s="86"/>
      <c r="X1491" s="86"/>
      <c r="Y1491" s="86"/>
      <c r="Z1491" s="86"/>
      <c r="AA1491" s="86"/>
      <c r="AB1491" s="86"/>
      <c r="AC1491" s="86"/>
      <c r="AD1491" s="86"/>
      <c r="AE1491" s="86"/>
      <c r="AF1491" s="86"/>
      <c r="AG1491" s="86"/>
      <c r="AH1491" s="86"/>
      <c r="AI1491" s="86"/>
      <c r="AJ1491" s="86"/>
      <c r="AK1491" s="86"/>
      <c r="AL1491" s="86"/>
      <c r="AM1491" s="86"/>
      <c r="AN1491" s="86"/>
      <c r="AO1491" s="86"/>
      <c r="AP1491" s="86"/>
      <c r="AQ1491" s="86"/>
      <c r="AR1491" s="86"/>
      <c r="AS1491" s="86"/>
      <c r="AT1491" s="86"/>
      <c r="AU1491" s="86"/>
      <c r="AV1491" s="86"/>
      <c r="AW1491" s="86"/>
      <c r="AX1491" s="86"/>
      <c r="AY1491" s="86"/>
      <c r="AZ1491" s="86"/>
      <c r="BA1491" s="86"/>
      <c r="BB1491" s="86"/>
      <c r="BC1491" s="86"/>
      <c r="BD1491" s="86"/>
      <c r="BE1491" s="86"/>
      <c r="BF1491" s="86"/>
      <c r="BG1491" s="86"/>
      <c r="BH1491" s="86"/>
      <c r="BI1491" s="86"/>
      <c r="BJ1491" s="86"/>
      <c r="BK1491" s="86"/>
      <c r="BL1491" s="86"/>
      <c r="BM1491" s="86"/>
      <c r="BN1491" s="86"/>
      <c r="BO1491" s="86"/>
      <c r="BP1491" s="86"/>
      <c r="BQ1491" s="86"/>
      <c r="BR1491" s="86"/>
      <c r="BS1491" s="86"/>
      <c r="BT1491" s="86"/>
      <c r="BU1491" s="86"/>
      <c r="BV1491" s="86"/>
    </row>
    <row r="1492" spans="1:74" s="87" customFormat="1" ht="22.5" customHeight="1" x14ac:dyDescent="0.2">
      <c r="A1492" s="247" t="s">
        <v>1826</v>
      </c>
      <c r="B1492" s="248" t="s">
        <v>1822</v>
      </c>
      <c r="C1492" s="227"/>
      <c r="D1492" s="227"/>
      <c r="E1492" s="227"/>
      <c r="F1492" s="227"/>
      <c r="G1492" s="227"/>
      <c r="H1492" s="227"/>
      <c r="I1492" s="227"/>
      <c r="J1492" s="227"/>
      <c r="K1492" s="227"/>
      <c r="L1492" s="227"/>
      <c r="M1492" s="227"/>
      <c r="N1492" s="227"/>
      <c r="O1492" s="133">
        <f t="shared" si="502"/>
        <v>0</v>
      </c>
      <c r="P1492" s="86"/>
      <c r="Q1492" s="86"/>
      <c r="R1492" s="86"/>
      <c r="S1492" s="86"/>
      <c r="T1492" s="86"/>
      <c r="U1492" s="86"/>
      <c r="V1492" s="86"/>
      <c r="W1492" s="86"/>
      <c r="X1492" s="86"/>
      <c r="Y1492" s="86"/>
      <c r="Z1492" s="86"/>
      <c r="AA1492" s="86"/>
      <c r="AB1492" s="86"/>
      <c r="AC1492" s="86"/>
      <c r="AD1492" s="86"/>
      <c r="AE1492" s="86"/>
      <c r="AF1492" s="86"/>
      <c r="AG1492" s="86"/>
      <c r="AH1492" s="86"/>
      <c r="AI1492" s="86"/>
      <c r="AJ1492" s="86"/>
      <c r="AK1492" s="86"/>
      <c r="AL1492" s="86"/>
      <c r="AM1492" s="86"/>
      <c r="AN1492" s="86"/>
      <c r="AO1492" s="86"/>
      <c r="AP1492" s="86"/>
      <c r="AQ1492" s="86"/>
      <c r="AR1492" s="86"/>
      <c r="AS1492" s="86"/>
      <c r="AT1492" s="86"/>
      <c r="AU1492" s="86"/>
      <c r="AV1492" s="86"/>
      <c r="AW1492" s="86"/>
      <c r="AX1492" s="86"/>
      <c r="AY1492" s="86"/>
      <c r="AZ1492" s="86"/>
      <c r="BA1492" s="86"/>
      <c r="BB1492" s="86"/>
      <c r="BC1492" s="86"/>
      <c r="BD1492" s="86"/>
      <c r="BE1492" s="86"/>
      <c r="BF1492" s="86"/>
      <c r="BG1492" s="86"/>
      <c r="BH1492" s="86"/>
      <c r="BI1492" s="86"/>
      <c r="BJ1492" s="86"/>
      <c r="BK1492" s="86"/>
      <c r="BL1492" s="86"/>
      <c r="BM1492" s="86"/>
      <c r="BN1492" s="86"/>
      <c r="BO1492" s="86"/>
      <c r="BP1492" s="86"/>
      <c r="BQ1492" s="86"/>
      <c r="BR1492" s="86"/>
      <c r="BS1492" s="86"/>
      <c r="BT1492" s="86"/>
      <c r="BU1492" s="86"/>
      <c r="BV1492" s="86"/>
    </row>
    <row r="1493" spans="1:74" s="87" customFormat="1" ht="22.5" customHeight="1" x14ac:dyDescent="0.2">
      <c r="A1493" s="247" t="s">
        <v>1826</v>
      </c>
      <c r="B1493" s="248" t="s">
        <v>1822</v>
      </c>
      <c r="C1493" s="227"/>
      <c r="D1493" s="227"/>
      <c r="E1493" s="227"/>
      <c r="F1493" s="227"/>
      <c r="G1493" s="227"/>
      <c r="H1493" s="227"/>
      <c r="I1493" s="227"/>
      <c r="J1493" s="227"/>
      <c r="K1493" s="227"/>
      <c r="L1493" s="227"/>
      <c r="M1493" s="227"/>
      <c r="N1493" s="227"/>
      <c r="O1493" s="133">
        <f t="shared" ref="O1493:O1556" si="506">SUM(C1493:N1493)</f>
        <v>0</v>
      </c>
      <c r="P1493" s="86"/>
      <c r="Q1493" s="86"/>
      <c r="R1493" s="86"/>
      <c r="S1493" s="86"/>
      <c r="T1493" s="86"/>
      <c r="U1493" s="86"/>
      <c r="V1493" s="86"/>
      <c r="W1493" s="86"/>
      <c r="X1493" s="86"/>
      <c r="Y1493" s="86"/>
      <c r="Z1493" s="86"/>
      <c r="AA1493" s="86"/>
      <c r="AB1493" s="86"/>
      <c r="AC1493" s="86"/>
      <c r="AD1493" s="86"/>
      <c r="AE1493" s="86"/>
      <c r="AF1493" s="86"/>
      <c r="AG1493" s="86"/>
      <c r="AH1493" s="86"/>
      <c r="AI1493" s="86"/>
      <c r="AJ1493" s="86"/>
      <c r="AK1493" s="86"/>
      <c r="AL1493" s="86"/>
      <c r="AM1493" s="86"/>
      <c r="AN1493" s="86"/>
      <c r="AO1493" s="86"/>
      <c r="AP1493" s="86"/>
      <c r="AQ1493" s="86"/>
      <c r="AR1493" s="86"/>
      <c r="AS1493" s="86"/>
      <c r="AT1493" s="86"/>
      <c r="AU1493" s="86"/>
      <c r="AV1493" s="86"/>
      <c r="AW1493" s="86"/>
      <c r="AX1493" s="86"/>
      <c r="AY1493" s="86"/>
      <c r="AZ1493" s="86"/>
      <c r="BA1493" s="86"/>
      <c r="BB1493" s="86"/>
      <c r="BC1493" s="86"/>
      <c r="BD1493" s="86"/>
      <c r="BE1493" s="86"/>
      <c r="BF1493" s="86"/>
      <c r="BG1493" s="86"/>
      <c r="BH1493" s="86"/>
      <c r="BI1493" s="86"/>
      <c r="BJ1493" s="86"/>
      <c r="BK1493" s="86"/>
      <c r="BL1493" s="86"/>
      <c r="BM1493" s="86"/>
      <c r="BN1493" s="86"/>
      <c r="BO1493" s="86"/>
      <c r="BP1493" s="86"/>
      <c r="BQ1493" s="86"/>
      <c r="BR1493" s="86"/>
      <c r="BS1493" s="86"/>
      <c r="BT1493" s="86"/>
      <c r="BU1493" s="86"/>
      <c r="BV1493" s="86"/>
    </row>
    <row r="1494" spans="1:74" s="87" customFormat="1" ht="22.5" customHeight="1" x14ac:dyDescent="0.2">
      <c r="A1494" s="247" t="s">
        <v>1827</v>
      </c>
      <c r="B1494" s="248" t="s">
        <v>1002</v>
      </c>
      <c r="C1494" s="227"/>
      <c r="D1494" s="227"/>
      <c r="E1494" s="227"/>
      <c r="F1494" s="227"/>
      <c r="G1494" s="227"/>
      <c r="H1494" s="227"/>
      <c r="I1494" s="227"/>
      <c r="J1494" s="227"/>
      <c r="K1494" s="227"/>
      <c r="L1494" s="227"/>
      <c r="M1494" s="227"/>
      <c r="N1494" s="227"/>
      <c r="O1494" s="133">
        <f t="shared" si="506"/>
        <v>0</v>
      </c>
      <c r="P1494" s="86"/>
      <c r="Q1494" s="86"/>
      <c r="R1494" s="86"/>
      <c r="S1494" s="86"/>
      <c r="T1494" s="86"/>
      <c r="U1494" s="86"/>
      <c r="V1494" s="86"/>
      <c r="W1494" s="86"/>
      <c r="X1494" s="86"/>
      <c r="Y1494" s="86"/>
      <c r="Z1494" s="86"/>
      <c r="AA1494" s="86"/>
      <c r="AB1494" s="86"/>
      <c r="AC1494" s="86"/>
      <c r="AD1494" s="86"/>
      <c r="AE1494" s="86"/>
      <c r="AF1494" s="86"/>
      <c r="AG1494" s="86"/>
      <c r="AH1494" s="86"/>
      <c r="AI1494" s="86"/>
      <c r="AJ1494" s="86"/>
      <c r="AK1494" s="86"/>
      <c r="AL1494" s="86"/>
      <c r="AM1494" s="86"/>
      <c r="AN1494" s="86"/>
      <c r="AO1494" s="86"/>
      <c r="AP1494" s="86"/>
      <c r="AQ1494" s="86"/>
      <c r="AR1494" s="86"/>
      <c r="AS1494" s="86"/>
      <c r="AT1494" s="86"/>
      <c r="AU1494" s="86"/>
      <c r="AV1494" s="86"/>
      <c r="AW1494" s="86"/>
      <c r="AX1494" s="86"/>
      <c r="AY1494" s="86"/>
      <c r="AZ1494" s="86"/>
      <c r="BA1494" s="86"/>
      <c r="BB1494" s="86"/>
      <c r="BC1494" s="86"/>
      <c r="BD1494" s="86"/>
      <c r="BE1494" s="86"/>
      <c r="BF1494" s="86"/>
      <c r="BG1494" s="86"/>
      <c r="BH1494" s="86"/>
      <c r="BI1494" s="86"/>
      <c r="BJ1494" s="86"/>
      <c r="BK1494" s="86"/>
      <c r="BL1494" s="86"/>
      <c r="BM1494" s="86"/>
      <c r="BN1494" s="86"/>
      <c r="BO1494" s="86"/>
      <c r="BP1494" s="86"/>
      <c r="BQ1494" s="86"/>
      <c r="BR1494" s="86"/>
      <c r="BS1494" s="86"/>
      <c r="BT1494" s="86"/>
      <c r="BU1494" s="86"/>
      <c r="BV1494" s="86"/>
    </row>
    <row r="1495" spans="1:74" s="87" customFormat="1" ht="22.5" customHeight="1" x14ac:dyDescent="0.2">
      <c r="A1495" s="247" t="s">
        <v>1827</v>
      </c>
      <c r="B1495" s="248" t="s">
        <v>1002</v>
      </c>
      <c r="C1495" s="227"/>
      <c r="D1495" s="227"/>
      <c r="E1495" s="227"/>
      <c r="F1495" s="227"/>
      <c r="G1495" s="227"/>
      <c r="H1495" s="227"/>
      <c r="I1495" s="227"/>
      <c r="J1495" s="227"/>
      <c r="K1495" s="227"/>
      <c r="L1495" s="227"/>
      <c r="M1495" s="227"/>
      <c r="N1495" s="227"/>
      <c r="O1495" s="133">
        <f t="shared" si="506"/>
        <v>0</v>
      </c>
      <c r="P1495" s="86"/>
      <c r="Q1495" s="86"/>
      <c r="R1495" s="86"/>
      <c r="S1495" s="86"/>
      <c r="T1495" s="86"/>
      <c r="U1495" s="86"/>
      <c r="V1495" s="86"/>
      <c r="W1495" s="86"/>
      <c r="X1495" s="86"/>
      <c r="Y1495" s="86"/>
      <c r="Z1495" s="86"/>
      <c r="AA1495" s="86"/>
      <c r="AB1495" s="86"/>
      <c r="AC1495" s="86"/>
      <c r="AD1495" s="86"/>
      <c r="AE1495" s="86"/>
      <c r="AF1495" s="86"/>
      <c r="AG1495" s="86"/>
      <c r="AH1495" s="86"/>
      <c r="AI1495" s="86"/>
      <c r="AJ1495" s="86"/>
      <c r="AK1495" s="86"/>
      <c r="AL1495" s="86"/>
      <c r="AM1495" s="86"/>
      <c r="AN1495" s="86"/>
      <c r="AO1495" s="86"/>
      <c r="AP1495" s="86"/>
      <c r="AQ1495" s="86"/>
      <c r="AR1495" s="86"/>
      <c r="AS1495" s="86"/>
      <c r="AT1495" s="86"/>
      <c r="AU1495" s="86"/>
      <c r="AV1495" s="86"/>
      <c r="AW1495" s="86"/>
      <c r="AX1495" s="86"/>
      <c r="AY1495" s="86"/>
      <c r="AZ1495" s="86"/>
      <c r="BA1495" s="86"/>
      <c r="BB1495" s="86"/>
      <c r="BC1495" s="86"/>
      <c r="BD1495" s="86"/>
      <c r="BE1495" s="86"/>
      <c r="BF1495" s="86"/>
      <c r="BG1495" s="86"/>
      <c r="BH1495" s="86"/>
      <c r="BI1495" s="86"/>
      <c r="BJ1495" s="86"/>
      <c r="BK1495" s="86"/>
      <c r="BL1495" s="86"/>
      <c r="BM1495" s="86"/>
      <c r="BN1495" s="86"/>
      <c r="BO1495" s="86"/>
      <c r="BP1495" s="86"/>
      <c r="BQ1495" s="86"/>
      <c r="BR1495" s="86"/>
      <c r="BS1495" s="86"/>
      <c r="BT1495" s="86"/>
      <c r="BU1495" s="86"/>
      <c r="BV1495" s="86"/>
    </row>
    <row r="1496" spans="1:74" s="87" customFormat="1" ht="22.5" customHeight="1" x14ac:dyDescent="0.2">
      <c r="A1496" s="247" t="s">
        <v>1827</v>
      </c>
      <c r="B1496" s="248" t="s">
        <v>1002</v>
      </c>
      <c r="C1496" s="227"/>
      <c r="D1496" s="227"/>
      <c r="E1496" s="227"/>
      <c r="F1496" s="227"/>
      <c r="G1496" s="227"/>
      <c r="H1496" s="227"/>
      <c r="I1496" s="227"/>
      <c r="J1496" s="227"/>
      <c r="K1496" s="227"/>
      <c r="L1496" s="227"/>
      <c r="M1496" s="227"/>
      <c r="N1496" s="227"/>
      <c r="O1496" s="133">
        <f t="shared" si="506"/>
        <v>0</v>
      </c>
      <c r="P1496" s="86"/>
      <c r="Q1496" s="86"/>
      <c r="R1496" s="86"/>
      <c r="S1496" s="86"/>
      <c r="T1496" s="86"/>
      <c r="U1496" s="86"/>
      <c r="V1496" s="86"/>
      <c r="W1496" s="86"/>
      <c r="X1496" s="86"/>
      <c r="Y1496" s="86"/>
      <c r="Z1496" s="86"/>
      <c r="AA1496" s="86"/>
      <c r="AB1496" s="86"/>
      <c r="AC1496" s="86"/>
      <c r="AD1496" s="86"/>
      <c r="AE1496" s="86"/>
      <c r="AF1496" s="86"/>
      <c r="AG1496" s="86"/>
      <c r="AH1496" s="86"/>
      <c r="AI1496" s="86"/>
      <c r="AJ1496" s="86"/>
      <c r="AK1496" s="86"/>
      <c r="AL1496" s="86"/>
      <c r="AM1496" s="86"/>
      <c r="AN1496" s="86"/>
      <c r="AO1496" s="86"/>
      <c r="AP1496" s="86"/>
      <c r="AQ1496" s="86"/>
      <c r="AR1496" s="86"/>
      <c r="AS1496" s="86"/>
      <c r="AT1496" s="86"/>
      <c r="AU1496" s="86"/>
      <c r="AV1496" s="86"/>
      <c r="AW1496" s="86"/>
      <c r="AX1496" s="86"/>
      <c r="AY1496" s="86"/>
      <c r="AZ1496" s="86"/>
      <c r="BA1496" s="86"/>
      <c r="BB1496" s="86"/>
      <c r="BC1496" s="86"/>
      <c r="BD1496" s="86"/>
      <c r="BE1496" s="86"/>
      <c r="BF1496" s="86"/>
      <c r="BG1496" s="86"/>
      <c r="BH1496" s="86"/>
      <c r="BI1496" s="86"/>
      <c r="BJ1496" s="86"/>
      <c r="BK1496" s="86"/>
      <c r="BL1496" s="86"/>
      <c r="BM1496" s="86"/>
      <c r="BN1496" s="86"/>
      <c r="BO1496" s="86"/>
      <c r="BP1496" s="86"/>
      <c r="BQ1496" s="86"/>
      <c r="BR1496" s="86"/>
      <c r="BS1496" s="86"/>
      <c r="BT1496" s="86"/>
      <c r="BU1496" s="86"/>
      <c r="BV1496" s="86"/>
    </row>
    <row r="1497" spans="1:74" s="87" customFormat="1" ht="22.5" customHeight="1" x14ac:dyDescent="0.2">
      <c r="A1497" s="247" t="s">
        <v>1828</v>
      </c>
      <c r="B1497" s="248" t="s">
        <v>1773</v>
      </c>
      <c r="C1497" s="227"/>
      <c r="D1497" s="227"/>
      <c r="E1497" s="227"/>
      <c r="F1497" s="227"/>
      <c r="G1497" s="227"/>
      <c r="H1497" s="227"/>
      <c r="I1497" s="227"/>
      <c r="J1497" s="227"/>
      <c r="K1497" s="227"/>
      <c r="L1497" s="227"/>
      <c r="M1497" s="227"/>
      <c r="N1497" s="227"/>
      <c r="O1497" s="133">
        <f t="shared" si="506"/>
        <v>0</v>
      </c>
      <c r="P1497" s="86"/>
      <c r="Q1497" s="86"/>
      <c r="R1497" s="86"/>
      <c r="S1497" s="86"/>
      <c r="T1497" s="86"/>
      <c r="U1497" s="86"/>
      <c r="V1497" s="86"/>
      <c r="W1497" s="86"/>
      <c r="X1497" s="86"/>
      <c r="Y1497" s="86"/>
      <c r="Z1497" s="86"/>
      <c r="AA1497" s="86"/>
      <c r="AB1497" s="86"/>
      <c r="AC1497" s="86"/>
      <c r="AD1497" s="86"/>
      <c r="AE1497" s="86"/>
      <c r="AF1497" s="86"/>
      <c r="AG1497" s="86"/>
      <c r="AH1497" s="86"/>
      <c r="AI1497" s="86"/>
      <c r="AJ1497" s="86"/>
      <c r="AK1497" s="86"/>
      <c r="AL1497" s="86"/>
      <c r="AM1497" s="86"/>
      <c r="AN1497" s="86"/>
      <c r="AO1497" s="86"/>
      <c r="AP1497" s="86"/>
      <c r="AQ1497" s="86"/>
      <c r="AR1497" s="86"/>
      <c r="AS1497" s="86"/>
      <c r="AT1497" s="86"/>
      <c r="AU1497" s="86"/>
      <c r="AV1497" s="86"/>
      <c r="AW1497" s="86"/>
      <c r="AX1497" s="86"/>
      <c r="AY1497" s="86"/>
      <c r="AZ1497" s="86"/>
      <c r="BA1497" s="86"/>
      <c r="BB1497" s="86"/>
      <c r="BC1497" s="86"/>
      <c r="BD1497" s="86"/>
      <c r="BE1497" s="86"/>
      <c r="BF1497" s="86"/>
      <c r="BG1497" s="86"/>
      <c r="BH1497" s="86"/>
      <c r="BI1497" s="86"/>
      <c r="BJ1497" s="86"/>
      <c r="BK1497" s="86"/>
      <c r="BL1497" s="86"/>
      <c r="BM1497" s="86"/>
      <c r="BN1497" s="86"/>
      <c r="BO1497" s="86"/>
      <c r="BP1497" s="86"/>
      <c r="BQ1497" s="86"/>
      <c r="BR1497" s="86"/>
      <c r="BS1497" s="86"/>
      <c r="BT1497" s="86"/>
      <c r="BU1497" s="86"/>
      <c r="BV1497" s="86"/>
    </row>
    <row r="1498" spans="1:74" s="87" customFormat="1" ht="22.5" customHeight="1" x14ac:dyDescent="0.2">
      <c r="A1498" s="247" t="s">
        <v>1828</v>
      </c>
      <c r="B1498" s="248" t="s">
        <v>1773</v>
      </c>
      <c r="C1498" s="227"/>
      <c r="D1498" s="227"/>
      <c r="E1498" s="227"/>
      <c r="F1498" s="227"/>
      <c r="G1498" s="227"/>
      <c r="H1498" s="227"/>
      <c r="I1498" s="227"/>
      <c r="J1498" s="227"/>
      <c r="K1498" s="227"/>
      <c r="L1498" s="227"/>
      <c r="M1498" s="227"/>
      <c r="N1498" s="227"/>
      <c r="O1498" s="133">
        <f t="shared" si="506"/>
        <v>0</v>
      </c>
      <c r="P1498" s="86"/>
      <c r="Q1498" s="86"/>
      <c r="R1498" s="86"/>
      <c r="S1498" s="86"/>
      <c r="T1498" s="86"/>
      <c r="U1498" s="86"/>
      <c r="V1498" s="86"/>
      <c r="W1498" s="86"/>
      <c r="X1498" s="86"/>
      <c r="Y1498" s="86"/>
      <c r="Z1498" s="86"/>
      <c r="AA1498" s="86"/>
      <c r="AB1498" s="86"/>
      <c r="AC1498" s="86"/>
      <c r="AD1498" s="86"/>
      <c r="AE1498" s="86"/>
      <c r="AF1498" s="86"/>
      <c r="AG1498" s="86"/>
      <c r="AH1498" s="86"/>
      <c r="AI1498" s="86"/>
      <c r="AJ1498" s="86"/>
      <c r="AK1498" s="86"/>
      <c r="AL1498" s="86"/>
      <c r="AM1498" s="86"/>
      <c r="AN1498" s="86"/>
      <c r="AO1498" s="86"/>
      <c r="AP1498" s="86"/>
      <c r="AQ1498" s="86"/>
      <c r="AR1498" s="86"/>
      <c r="AS1498" s="86"/>
      <c r="AT1498" s="86"/>
      <c r="AU1498" s="86"/>
      <c r="AV1498" s="86"/>
      <c r="AW1498" s="86"/>
      <c r="AX1498" s="86"/>
      <c r="AY1498" s="86"/>
      <c r="AZ1498" s="86"/>
      <c r="BA1498" s="86"/>
      <c r="BB1498" s="86"/>
      <c r="BC1498" s="86"/>
      <c r="BD1498" s="86"/>
      <c r="BE1498" s="86"/>
      <c r="BF1498" s="86"/>
      <c r="BG1498" s="86"/>
      <c r="BH1498" s="86"/>
      <c r="BI1498" s="86"/>
      <c r="BJ1498" s="86"/>
      <c r="BK1498" s="86"/>
      <c r="BL1498" s="86"/>
      <c r="BM1498" s="86"/>
      <c r="BN1498" s="86"/>
      <c r="BO1498" s="86"/>
      <c r="BP1498" s="86"/>
      <c r="BQ1498" s="86"/>
      <c r="BR1498" s="86"/>
      <c r="BS1498" s="86"/>
      <c r="BT1498" s="86"/>
      <c r="BU1498" s="86"/>
      <c r="BV1498" s="86"/>
    </row>
    <row r="1499" spans="1:74" s="91" customFormat="1" ht="22.5" customHeight="1" x14ac:dyDescent="0.2">
      <c r="A1499" s="247" t="s">
        <v>1828</v>
      </c>
      <c r="B1499" s="248" t="s">
        <v>1773</v>
      </c>
      <c r="C1499" s="227"/>
      <c r="D1499" s="227"/>
      <c r="E1499" s="227"/>
      <c r="F1499" s="227"/>
      <c r="G1499" s="227"/>
      <c r="H1499" s="227"/>
      <c r="I1499" s="227"/>
      <c r="J1499" s="227"/>
      <c r="K1499" s="227"/>
      <c r="L1499" s="227"/>
      <c r="M1499" s="227"/>
      <c r="N1499" s="227"/>
      <c r="O1499" s="133">
        <f t="shared" si="506"/>
        <v>0</v>
      </c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0"/>
      <c r="AA1499" s="90"/>
      <c r="AB1499" s="90"/>
      <c r="AC1499" s="90"/>
      <c r="AD1499" s="90"/>
      <c r="AE1499" s="90"/>
      <c r="AF1499" s="90"/>
      <c r="AG1499" s="90"/>
      <c r="AH1499" s="90"/>
      <c r="AI1499" s="90"/>
      <c r="AJ1499" s="90"/>
      <c r="AK1499" s="90"/>
      <c r="AL1499" s="90"/>
      <c r="AM1499" s="90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</row>
    <row r="1500" spans="1:74" s="91" customFormat="1" ht="22.5" customHeight="1" x14ac:dyDescent="0.2">
      <c r="A1500" s="247" t="s">
        <v>1828</v>
      </c>
      <c r="B1500" s="248" t="s">
        <v>1773</v>
      </c>
      <c r="C1500" s="227"/>
      <c r="D1500" s="227"/>
      <c r="E1500" s="227"/>
      <c r="F1500" s="227"/>
      <c r="G1500" s="227"/>
      <c r="H1500" s="227"/>
      <c r="I1500" s="227"/>
      <c r="J1500" s="227"/>
      <c r="K1500" s="227"/>
      <c r="L1500" s="227"/>
      <c r="M1500" s="227"/>
      <c r="N1500" s="227"/>
      <c r="O1500" s="133">
        <f t="shared" si="506"/>
        <v>0</v>
      </c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0"/>
      <c r="AA1500" s="90"/>
      <c r="AB1500" s="90"/>
      <c r="AC1500" s="90"/>
      <c r="AD1500" s="90"/>
      <c r="AE1500" s="90"/>
      <c r="AF1500" s="90"/>
      <c r="AG1500" s="90"/>
      <c r="AH1500" s="90"/>
      <c r="AI1500" s="90"/>
      <c r="AJ1500" s="90"/>
      <c r="AK1500" s="90"/>
      <c r="AL1500" s="90"/>
      <c r="AM1500" s="90"/>
      <c r="AN1500" s="90"/>
      <c r="AO1500" s="90"/>
      <c r="AP1500" s="90"/>
      <c r="AQ1500" s="90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</row>
    <row r="1501" spans="1:74" s="91" customFormat="1" ht="22.5" customHeight="1" x14ac:dyDescent="0.2">
      <c r="A1501" s="247" t="s">
        <v>1828</v>
      </c>
      <c r="B1501" s="248" t="s">
        <v>1773</v>
      </c>
      <c r="C1501" s="227"/>
      <c r="D1501" s="227"/>
      <c r="E1501" s="227"/>
      <c r="F1501" s="227"/>
      <c r="G1501" s="227"/>
      <c r="H1501" s="227"/>
      <c r="I1501" s="227"/>
      <c r="J1501" s="227"/>
      <c r="K1501" s="227"/>
      <c r="L1501" s="227"/>
      <c r="M1501" s="227"/>
      <c r="N1501" s="227"/>
      <c r="O1501" s="133">
        <f t="shared" si="506"/>
        <v>0</v>
      </c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0"/>
      <c r="AA1501" s="90"/>
      <c r="AB1501" s="90"/>
      <c r="AC1501" s="90"/>
      <c r="AD1501" s="90"/>
      <c r="AE1501" s="90"/>
      <c r="AF1501" s="90"/>
      <c r="AG1501" s="90"/>
      <c r="AH1501" s="90"/>
      <c r="AI1501" s="90"/>
      <c r="AJ1501" s="90"/>
      <c r="AK1501" s="90"/>
      <c r="AL1501" s="90"/>
      <c r="AM1501" s="90"/>
      <c r="AN1501" s="90"/>
      <c r="AO1501" s="90"/>
      <c r="AP1501" s="90"/>
      <c r="AQ1501" s="90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</row>
    <row r="1502" spans="1:74" s="91" customFormat="1" ht="22.5" customHeight="1" x14ac:dyDescent="0.2">
      <c r="A1502" s="247" t="s">
        <v>1829</v>
      </c>
      <c r="B1502" s="248" t="s">
        <v>1799</v>
      </c>
      <c r="C1502" s="227"/>
      <c r="D1502" s="227"/>
      <c r="E1502" s="227"/>
      <c r="F1502" s="227"/>
      <c r="G1502" s="227"/>
      <c r="H1502" s="227"/>
      <c r="I1502" s="227"/>
      <c r="J1502" s="227"/>
      <c r="K1502" s="227"/>
      <c r="L1502" s="227"/>
      <c r="M1502" s="227"/>
      <c r="N1502" s="227"/>
      <c r="O1502" s="133">
        <f t="shared" si="506"/>
        <v>0</v>
      </c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0"/>
      <c r="AA1502" s="90"/>
      <c r="AB1502" s="90"/>
      <c r="AC1502" s="90"/>
      <c r="AD1502" s="90"/>
      <c r="AE1502" s="90"/>
      <c r="AF1502" s="90"/>
      <c r="AG1502" s="90"/>
      <c r="AH1502" s="90"/>
      <c r="AI1502" s="90"/>
      <c r="AJ1502" s="90"/>
      <c r="AK1502" s="90"/>
      <c r="AL1502" s="90"/>
      <c r="AM1502" s="90"/>
      <c r="AN1502" s="90"/>
      <c r="AO1502" s="90"/>
      <c r="AP1502" s="90"/>
      <c r="AQ1502" s="90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</row>
    <row r="1503" spans="1:74" s="91" customFormat="1" ht="22.5" customHeight="1" x14ac:dyDescent="0.2">
      <c r="A1503" s="247" t="s">
        <v>1829</v>
      </c>
      <c r="B1503" s="248" t="s">
        <v>1799</v>
      </c>
      <c r="C1503" s="227"/>
      <c r="D1503" s="227"/>
      <c r="E1503" s="227"/>
      <c r="F1503" s="227"/>
      <c r="G1503" s="227"/>
      <c r="H1503" s="227"/>
      <c r="I1503" s="227"/>
      <c r="J1503" s="227"/>
      <c r="K1503" s="227"/>
      <c r="L1503" s="227"/>
      <c r="M1503" s="227"/>
      <c r="N1503" s="227"/>
      <c r="O1503" s="133">
        <f t="shared" si="506"/>
        <v>0</v>
      </c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0"/>
      <c r="AA1503" s="90"/>
      <c r="AB1503" s="90"/>
      <c r="AC1503" s="90"/>
      <c r="AD1503" s="90"/>
      <c r="AE1503" s="90"/>
      <c r="AF1503" s="90"/>
      <c r="AG1503" s="90"/>
      <c r="AH1503" s="90"/>
      <c r="AI1503" s="90"/>
      <c r="AJ1503" s="90"/>
      <c r="AK1503" s="90"/>
      <c r="AL1503" s="90"/>
      <c r="AM1503" s="90"/>
      <c r="AN1503" s="90"/>
      <c r="AO1503" s="90"/>
      <c r="AP1503" s="90"/>
      <c r="AQ1503" s="90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</row>
    <row r="1504" spans="1:74" s="91" customFormat="1" ht="22.5" customHeight="1" x14ac:dyDescent="0.2">
      <c r="A1504" s="247" t="s">
        <v>1830</v>
      </c>
      <c r="B1504" s="248" t="s">
        <v>1831</v>
      </c>
      <c r="C1504" s="227"/>
      <c r="D1504" s="227"/>
      <c r="E1504" s="227"/>
      <c r="F1504" s="227"/>
      <c r="G1504" s="227"/>
      <c r="H1504" s="227"/>
      <c r="I1504" s="227"/>
      <c r="J1504" s="227"/>
      <c r="K1504" s="227"/>
      <c r="L1504" s="227"/>
      <c r="M1504" s="227"/>
      <c r="N1504" s="227"/>
      <c r="O1504" s="133">
        <f t="shared" si="506"/>
        <v>0</v>
      </c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0"/>
      <c r="AA1504" s="90"/>
      <c r="AB1504" s="90"/>
      <c r="AC1504" s="90"/>
      <c r="AD1504" s="90"/>
      <c r="AE1504" s="90"/>
      <c r="AF1504" s="90"/>
      <c r="AG1504" s="90"/>
      <c r="AH1504" s="90"/>
      <c r="AI1504" s="90"/>
      <c r="AJ1504" s="90"/>
      <c r="AK1504" s="90"/>
      <c r="AL1504" s="90"/>
      <c r="AM1504" s="90"/>
      <c r="AN1504" s="90"/>
      <c r="AO1504" s="90"/>
      <c r="AP1504" s="90"/>
      <c r="AQ1504" s="90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</row>
    <row r="1505" spans="1:74" s="91" customFormat="1" ht="22.5" customHeight="1" x14ac:dyDescent="0.2">
      <c r="A1505" s="249" t="s">
        <v>989</v>
      </c>
      <c r="B1505" s="250" t="s">
        <v>990</v>
      </c>
      <c r="C1505" s="237">
        <f t="shared" ref="C1505:N1505" si="507">+C1506</f>
        <v>0</v>
      </c>
      <c r="D1505" s="237">
        <f t="shared" si="507"/>
        <v>0</v>
      </c>
      <c r="E1505" s="237">
        <f t="shared" si="507"/>
        <v>0</v>
      </c>
      <c r="F1505" s="237">
        <f t="shared" si="507"/>
        <v>0</v>
      </c>
      <c r="G1505" s="237">
        <f t="shared" si="507"/>
        <v>0</v>
      </c>
      <c r="H1505" s="237">
        <f t="shared" si="507"/>
        <v>0</v>
      </c>
      <c r="I1505" s="237">
        <f t="shared" si="507"/>
        <v>0</v>
      </c>
      <c r="J1505" s="237">
        <f t="shared" si="507"/>
        <v>0</v>
      </c>
      <c r="K1505" s="237">
        <f t="shared" si="507"/>
        <v>0</v>
      </c>
      <c r="L1505" s="237">
        <f t="shared" si="507"/>
        <v>0</v>
      </c>
      <c r="M1505" s="237">
        <f t="shared" si="507"/>
        <v>0</v>
      </c>
      <c r="N1505" s="237">
        <f t="shared" si="507"/>
        <v>0</v>
      </c>
      <c r="O1505" s="133">
        <f t="shared" si="506"/>
        <v>0</v>
      </c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0"/>
      <c r="AA1505" s="90"/>
      <c r="AB1505" s="90"/>
      <c r="AC1505" s="90"/>
      <c r="AD1505" s="90"/>
      <c r="AE1505" s="90"/>
      <c r="AF1505" s="90"/>
      <c r="AG1505" s="90"/>
      <c r="AH1505" s="90"/>
      <c r="AI1505" s="90"/>
      <c r="AJ1505" s="90"/>
      <c r="AK1505" s="90"/>
      <c r="AL1505" s="90"/>
      <c r="AM1505" s="90"/>
      <c r="AN1505" s="90"/>
      <c r="AO1505" s="90"/>
      <c r="AP1505" s="90"/>
      <c r="AQ1505" s="90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</row>
    <row r="1506" spans="1:74" s="87" customFormat="1" ht="22.5" customHeight="1" x14ac:dyDescent="0.2">
      <c r="A1506" s="249" t="s">
        <v>991</v>
      </c>
      <c r="B1506" s="250" t="s">
        <v>992</v>
      </c>
      <c r="C1506" s="237">
        <f t="shared" ref="C1506:N1506" si="508">SUM(C1507:C1517)</f>
        <v>0</v>
      </c>
      <c r="D1506" s="237">
        <f t="shared" si="508"/>
        <v>0</v>
      </c>
      <c r="E1506" s="237">
        <f t="shared" si="508"/>
        <v>0</v>
      </c>
      <c r="F1506" s="237">
        <f t="shared" si="508"/>
        <v>0</v>
      </c>
      <c r="G1506" s="237">
        <f t="shared" si="508"/>
        <v>0</v>
      </c>
      <c r="H1506" s="237">
        <f t="shared" si="508"/>
        <v>0</v>
      </c>
      <c r="I1506" s="237">
        <f t="shared" si="508"/>
        <v>0</v>
      </c>
      <c r="J1506" s="237">
        <f t="shared" si="508"/>
        <v>0</v>
      </c>
      <c r="K1506" s="237">
        <f t="shared" si="508"/>
        <v>0</v>
      </c>
      <c r="L1506" s="237">
        <f t="shared" si="508"/>
        <v>0</v>
      </c>
      <c r="M1506" s="237">
        <f t="shared" si="508"/>
        <v>0</v>
      </c>
      <c r="N1506" s="237">
        <f t="shared" si="508"/>
        <v>0</v>
      </c>
      <c r="O1506" s="133">
        <f t="shared" si="506"/>
        <v>0</v>
      </c>
      <c r="P1506" s="86"/>
      <c r="Q1506" s="86"/>
      <c r="R1506" s="86"/>
      <c r="S1506" s="86"/>
      <c r="T1506" s="86"/>
      <c r="U1506" s="86"/>
      <c r="V1506" s="86"/>
      <c r="W1506" s="86"/>
      <c r="X1506" s="86"/>
      <c r="Y1506" s="86"/>
      <c r="Z1506" s="86"/>
      <c r="AA1506" s="86"/>
      <c r="AB1506" s="86"/>
      <c r="AC1506" s="86"/>
      <c r="AD1506" s="86"/>
      <c r="AE1506" s="86"/>
      <c r="AF1506" s="86"/>
      <c r="AG1506" s="86"/>
      <c r="AH1506" s="86"/>
      <c r="AI1506" s="86"/>
      <c r="AJ1506" s="86"/>
      <c r="AK1506" s="86"/>
      <c r="AL1506" s="86"/>
      <c r="AM1506" s="86"/>
      <c r="AN1506" s="86"/>
      <c r="AO1506" s="86"/>
      <c r="AP1506" s="86"/>
      <c r="AQ1506" s="86"/>
      <c r="AR1506" s="86"/>
      <c r="AS1506" s="86"/>
      <c r="AT1506" s="86"/>
      <c r="AU1506" s="86"/>
      <c r="AV1506" s="86"/>
      <c r="AW1506" s="86"/>
      <c r="AX1506" s="86"/>
      <c r="AY1506" s="86"/>
      <c r="AZ1506" s="86"/>
      <c r="BA1506" s="86"/>
      <c r="BB1506" s="86"/>
      <c r="BC1506" s="86"/>
      <c r="BD1506" s="86"/>
      <c r="BE1506" s="86"/>
      <c r="BF1506" s="86"/>
      <c r="BG1506" s="86"/>
      <c r="BH1506" s="86"/>
      <c r="BI1506" s="86"/>
      <c r="BJ1506" s="86"/>
      <c r="BK1506" s="86"/>
      <c r="BL1506" s="86"/>
      <c r="BM1506" s="86"/>
      <c r="BN1506" s="86"/>
      <c r="BO1506" s="86"/>
      <c r="BP1506" s="86"/>
      <c r="BQ1506" s="86"/>
      <c r="BR1506" s="86"/>
      <c r="BS1506" s="86"/>
      <c r="BT1506" s="86"/>
      <c r="BU1506" s="86"/>
      <c r="BV1506" s="86"/>
    </row>
    <row r="1507" spans="1:74" s="87" customFormat="1" ht="22.5" customHeight="1" x14ac:dyDescent="0.2">
      <c r="A1507" s="247" t="s">
        <v>1832</v>
      </c>
      <c r="B1507" s="248" t="s">
        <v>1833</v>
      </c>
      <c r="C1507" s="227"/>
      <c r="D1507" s="227"/>
      <c r="E1507" s="227"/>
      <c r="F1507" s="227"/>
      <c r="G1507" s="227"/>
      <c r="H1507" s="227"/>
      <c r="I1507" s="227"/>
      <c r="J1507" s="227"/>
      <c r="K1507" s="227"/>
      <c r="L1507" s="227"/>
      <c r="M1507" s="227"/>
      <c r="N1507" s="227"/>
      <c r="O1507" s="133">
        <f t="shared" si="506"/>
        <v>0</v>
      </c>
      <c r="P1507" s="86"/>
      <c r="Q1507" s="86"/>
      <c r="R1507" s="86"/>
      <c r="S1507" s="86"/>
      <c r="T1507" s="86"/>
      <c r="U1507" s="86"/>
      <c r="V1507" s="86"/>
      <c r="W1507" s="86"/>
      <c r="X1507" s="86"/>
      <c r="Y1507" s="86"/>
      <c r="Z1507" s="86"/>
      <c r="AA1507" s="86"/>
      <c r="AB1507" s="86"/>
      <c r="AC1507" s="86"/>
      <c r="AD1507" s="86"/>
      <c r="AE1507" s="86"/>
      <c r="AF1507" s="86"/>
      <c r="AG1507" s="86"/>
      <c r="AH1507" s="86"/>
      <c r="AI1507" s="86"/>
      <c r="AJ1507" s="86"/>
      <c r="AK1507" s="86"/>
      <c r="AL1507" s="86"/>
      <c r="AM1507" s="86"/>
      <c r="AN1507" s="86"/>
      <c r="AO1507" s="86"/>
      <c r="AP1507" s="86"/>
      <c r="AQ1507" s="86"/>
      <c r="AR1507" s="86"/>
      <c r="AS1507" s="86"/>
      <c r="AT1507" s="86"/>
      <c r="AU1507" s="86"/>
      <c r="AV1507" s="86"/>
      <c r="AW1507" s="86"/>
      <c r="AX1507" s="86"/>
      <c r="AY1507" s="86"/>
      <c r="AZ1507" s="86"/>
      <c r="BA1507" s="86"/>
      <c r="BB1507" s="86"/>
      <c r="BC1507" s="86"/>
      <c r="BD1507" s="86"/>
      <c r="BE1507" s="86"/>
      <c r="BF1507" s="86"/>
      <c r="BG1507" s="86"/>
      <c r="BH1507" s="86"/>
      <c r="BI1507" s="86"/>
      <c r="BJ1507" s="86"/>
      <c r="BK1507" s="86"/>
      <c r="BL1507" s="86"/>
      <c r="BM1507" s="86"/>
      <c r="BN1507" s="86"/>
      <c r="BO1507" s="86"/>
      <c r="BP1507" s="86"/>
      <c r="BQ1507" s="86"/>
      <c r="BR1507" s="86"/>
      <c r="BS1507" s="86"/>
      <c r="BT1507" s="86"/>
      <c r="BU1507" s="86"/>
      <c r="BV1507" s="86"/>
    </row>
    <row r="1508" spans="1:74" s="87" customFormat="1" ht="22.5" customHeight="1" x14ac:dyDescent="0.2">
      <c r="A1508" s="247" t="s">
        <v>1832</v>
      </c>
      <c r="B1508" s="248" t="s">
        <v>1833</v>
      </c>
      <c r="C1508" s="227"/>
      <c r="D1508" s="227"/>
      <c r="E1508" s="227"/>
      <c r="F1508" s="227"/>
      <c r="G1508" s="227"/>
      <c r="H1508" s="227"/>
      <c r="I1508" s="227"/>
      <c r="J1508" s="227"/>
      <c r="K1508" s="227"/>
      <c r="L1508" s="227"/>
      <c r="M1508" s="227"/>
      <c r="N1508" s="227"/>
      <c r="O1508" s="133">
        <f t="shared" si="506"/>
        <v>0</v>
      </c>
      <c r="P1508" s="86"/>
      <c r="Q1508" s="86"/>
      <c r="R1508" s="86"/>
      <c r="S1508" s="86"/>
      <c r="T1508" s="86"/>
      <c r="U1508" s="86"/>
      <c r="V1508" s="86"/>
      <c r="W1508" s="86"/>
      <c r="X1508" s="86"/>
      <c r="Y1508" s="86"/>
      <c r="Z1508" s="86"/>
      <c r="AA1508" s="86"/>
      <c r="AB1508" s="86"/>
      <c r="AC1508" s="86"/>
      <c r="AD1508" s="86"/>
      <c r="AE1508" s="86"/>
      <c r="AF1508" s="86"/>
      <c r="AG1508" s="86"/>
      <c r="AH1508" s="86"/>
      <c r="AI1508" s="86"/>
      <c r="AJ1508" s="86"/>
      <c r="AK1508" s="86"/>
      <c r="AL1508" s="86"/>
      <c r="AM1508" s="86"/>
      <c r="AN1508" s="86"/>
      <c r="AO1508" s="86"/>
      <c r="AP1508" s="86"/>
      <c r="AQ1508" s="86"/>
      <c r="AR1508" s="86"/>
      <c r="AS1508" s="86"/>
      <c r="AT1508" s="86"/>
      <c r="AU1508" s="86"/>
      <c r="AV1508" s="86"/>
      <c r="AW1508" s="86"/>
      <c r="AX1508" s="86"/>
      <c r="AY1508" s="86"/>
      <c r="AZ1508" s="86"/>
      <c r="BA1508" s="86"/>
      <c r="BB1508" s="86"/>
      <c r="BC1508" s="86"/>
      <c r="BD1508" s="86"/>
      <c r="BE1508" s="86"/>
      <c r="BF1508" s="86"/>
      <c r="BG1508" s="86"/>
      <c r="BH1508" s="86"/>
      <c r="BI1508" s="86"/>
      <c r="BJ1508" s="86"/>
      <c r="BK1508" s="86"/>
      <c r="BL1508" s="86"/>
      <c r="BM1508" s="86"/>
      <c r="BN1508" s="86"/>
      <c r="BO1508" s="86"/>
      <c r="BP1508" s="86"/>
      <c r="BQ1508" s="86"/>
      <c r="BR1508" s="86"/>
      <c r="BS1508" s="86"/>
      <c r="BT1508" s="86"/>
      <c r="BU1508" s="86"/>
      <c r="BV1508" s="86"/>
    </row>
    <row r="1509" spans="1:74" s="91" customFormat="1" ht="22.5" customHeight="1" x14ac:dyDescent="0.2">
      <c r="A1509" s="247" t="s">
        <v>1832</v>
      </c>
      <c r="B1509" s="248" t="s">
        <v>1833</v>
      </c>
      <c r="C1509" s="227"/>
      <c r="D1509" s="227"/>
      <c r="E1509" s="227"/>
      <c r="F1509" s="227"/>
      <c r="G1509" s="227"/>
      <c r="H1509" s="227"/>
      <c r="I1509" s="227"/>
      <c r="J1509" s="227"/>
      <c r="K1509" s="227"/>
      <c r="L1509" s="227"/>
      <c r="M1509" s="227"/>
      <c r="N1509" s="227"/>
      <c r="O1509" s="133">
        <f t="shared" si="506"/>
        <v>0</v>
      </c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0"/>
      <c r="AA1509" s="90"/>
      <c r="AB1509" s="90"/>
      <c r="AC1509" s="90"/>
      <c r="AD1509" s="90"/>
      <c r="AE1509" s="90"/>
      <c r="AF1509" s="90"/>
      <c r="AG1509" s="90"/>
      <c r="AH1509" s="90"/>
      <c r="AI1509" s="90"/>
      <c r="AJ1509" s="90"/>
      <c r="AK1509" s="90"/>
      <c r="AL1509" s="90"/>
      <c r="AM1509" s="90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</row>
    <row r="1510" spans="1:74" s="91" customFormat="1" ht="22.5" customHeight="1" x14ac:dyDescent="0.2">
      <c r="A1510" s="247" t="s">
        <v>1832</v>
      </c>
      <c r="B1510" s="248" t="s">
        <v>1833</v>
      </c>
      <c r="C1510" s="227"/>
      <c r="D1510" s="227"/>
      <c r="E1510" s="227"/>
      <c r="F1510" s="227"/>
      <c r="G1510" s="227"/>
      <c r="H1510" s="227"/>
      <c r="I1510" s="227"/>
      <c r="J1510" s="227"/>
      <c r="K1510" s="227"/>
      <c r="L1510" s="227"/>
      <c r="M1510" s="227"/>
      <c r="N1510" s="227"/>
      <c r="O1510" s="133">
        <f t="shared" si="506"/>
        <v>0</v>
      </c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0"/>
      <c r="AA1510" s="90"/>
      <c r="AB1510" s="90"/>
      <c r="AC1510" s="90"/>
      <c r="AD1510" s="90"/>
      <c r="AE1510" s="90"/>
      <c r="AF1510" s="90"/>
      <c r="AG1510" s="90"/>
      <c r="AH1510" s="90"/>
      <c r="AI1510" s="90"/>
      <c r="AJ1510" s="90"/>
      <c r="AK1510" s="90"/>
      <c r="AL1510" s="90"/>
      <c r="AM1510" s="90"/>
      <c r="AN1510" s="90"/>
      <c r="AO1510" s="90"/>
      <c r="AP1510" s="90"/>
      <c r="AQ1510" s="90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</row>
    <row r="1511" spans="1:74" s="91" customFormat="1" ht="22.5" customHeight="1" x14ac:dyDescent="0.2">
      <c r="A1511" s="247" t="s">
        <v>1832</v>
      </c>
      <c r="B1511" s="248" t="s">
        <v>1833</v>
      </c>
      <c r="C1511" s="227"/>
      <c r="D1511" s="227"/>
      <c r="E1511" s="227"/>
      <c r="F1511" s="227"/>
      <c r="G1511" s="227"/>
      <c r="H1511" s="227"/>
      <c r="I1511" s="227"/>
      <c r="J1511" s="227"/>
      <c r="K1511" s="227"/>
      <c r="L1511" s="227"/>
      <c r="M1511" s="227"/>
      <c r="N1511" s="227"/>
      <c r="O1511" s="133">
        <f t="shared" si="506"/>
        <v>0</v>
      </c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0"/>
      <c r="AA1511" s="90"/>
      <c r="AB1511" s="90"/>
      <c r="AC1511" s="90"/>
      <c r="AD1511" s="90"/>
      <c r="AE1511" s="90"/>
      <c r="AF1511" s="90"/>
      <c r="AG1511" s="90"/>
      <c r="AH1511" s="90"/>
      <c r="AI1511" s="90"/>
      <c r="AJ1511" s="90"/>
      <c r="AK1511" s="90"/>
      <c r="AL1511" s="90"/>
      <c r="AM1511" s="90"/>
      <c r="AN1511" s="90"/>
      <c r="AO1511" s="90"/>
      <c r="AP1511" s="90"/>
      <c r="AQ1511" s="90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</row>
    <row r="1512" spans="1:74" s="91" customFormat="1" ht="22.5" customHeight="1" x14ac:dyDescent="0.2">
      <c r="A1512" s="247" t="s">
        <v>1834</v>
      </c>
      <c r="B1512" s="248" t="s">
        <v>1835</v>
      </c>
      <c r="C1512" s="227"/>
      <c r="D1512" s="227"/>
      <c r="E1512" s="227"/>
      <c r="F1512" s="227"/>
      <c r="G1512" s="227"/>
      <c r="H1512" s="227"/>
      <c r="I1512" s="227"/>
      <c r="J1512" s="227"/>
      <c r="K1512" s="227"/>
      <c r="L1512" s="227"/>
      <c r="M1512" s="227"/>
      <c r="N1512" s="227"/>
      <c r="O1512" s="133">
        <f t="shared" si="506"/>
        <v>0</v>
      </c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0"/>
      <c r="AA1512" s="90"/>
      <c r="AB1512" s="90"/>
      <c r="AC1512" s="90"/>
      <c r="AD1512" s="90"/>
      <c r="AE1512" s="90"/>
      <c r="AF1512" s="90"/>
      <c r="AG1512" s="90"/>
      <c r="AH1512" s="90"/>
      <c r="AI1512" s="90"/>
      <c r="AJ1512" s="90"/>
      <c r="AK1512" s="90"/>
      <c r="AL1512" s="90"/>
      <c r="AM1512" s="90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</row>
    <row r="1513" spans="1:74" s="87" customFormat="1" ht="22.5" customHeight="1" x14ac:dyDescent="0.2">
      <c r="A1513" s="247" t="s">
        <v>1834</v>
      </c>
      <c r="B1513" s="248" t="s">
        <v>1835</v>
      </c>
      <c r="C1513" s="227"/>
      <c r="D1513" s="227"/>
      <c r="E1513" s="227"/>
      <c r="F1513" s="227"/>
      <c r="G1513" s="227"/>
      <c r="H1513" s="227"/>
      <c r="I1513" s="227"/>
      <c r="J1513" s="227"/>
      <c r="K1513" s="227"/>
      <c r="L1513" s="227"/>
      <c r="M1513" s="227"/>
      <c r="N1513" s="227"/>
      <c r="O1513" s="133">
        <f t="shared" si="506"/>
        <v>0</v>
      </c>
      <c r="P1513" s="86"/>
      <c r="Q1513" s="86"/>
      <c r="R1513" s="86"/>
      <c r="S1513" s="86"/>
      <c r="T1513" s="86"/>
      <c r="U1513" s="86"/>
      <c r="V1513" s="86"/>
      <c r="W1513" s="86"/>
      <c r="X1513" s="86"/>
      <c r="Y1513" s="86"/>
      <c r="Z1513" s="86"/>
      <c r="AA1513" s="86"/>
      <c r="AB1513" s="86"/>
      <c r="AC1513" s="86"/>
      <c r="AD1513" s="86"/>
      <c r="AE1513" s="86"/>
      <c r="AF1513" s="86"/>
      <c r="AG1513" s="86"/>
      <c r="AH1513" s="86"/>
      <c r="AI1513" s="86"/>
      <c r="AJ1513" s="86"/>
      <c r="AK1513" s="86"/>
      <c r="AL1513" s="86"/>
      <c r="AM1513" s="86"/>
      <c r="AN1513" s="86"/>
      <c r="AO1513" s="86"/>
      <c r="AP1513" s="86"/>
      <c r="AQ1513" s="86"/>
      <c r="AR1513" s="86"/>
      <c r="AS1513" s="86"/>
      <c r="AT1513" s="86"/>
      <c r="AU1513" s="86"/>
      <c r="AV1513" s="86"/>
      <c r="AW1513" s="86"/>
      <c r="AX1513" s="86"/>
      <c r="AY1513" s="86"/>
      <c r="AZ1513" s="86"/>
      <c r="BA1513" s="86"/>
      <c r="BB1513" s="86"/>
      <c r="BC1513" s="86"/>
      <c r="BD1513" s="86"/>
      <c r="BE1513" s="86"/>
      <c r="BF1513" s="86"/>
      <c r="BG1513" s="86"/>
      <c r="BH1513" s="86"/>
      <c r="BI1513" s="86"/>
      <c r="BJ1513" s="86"/>
      <c r="BK1513" s="86"/>
      <c r="BL1513" s="86"/>
      <c r="BM1513" s="86"/>
      <c r="BN1513" s="86"/>
      <c r="BO1513" s="86"/>
      <c r="BP1513" s="86"/>
      <c r="BQ1513" s="86"/>
      <c r="BR1513" s="86"/>
      <c r="BS1513" s="86"/>
      <c r="BT1513" s="86"/>
      <c r="BU1513" s="86"/>
      <c r="BV1513" s="86"/>
    </row>
    <row r="1514" spans="1:74" s="87" customFormat="1" ht="22.5" customHeight="1" x14ac:dyDescent="0.2">
      <c r="A1514" s="247" t="s">
        <v>1834</v>
      </c>
      <c r="B1514" s="248" t="s">
        <v>1835</v>
      </c>
      <c r="C1514" s="227"/>
      <c r="D1514" s="227"/>
      <c r="E1514" s="227"/>
      <c r="F1514" s="227"/>
      <c r="G1514" s="227"/>
      <c r="H1514" s="227"/>
      <c r="I1514" s="227"/>
      <c r="J1514" s="227"/>
      <c r="K1514" s="227"/>
      <c r="L1514" s="227"/>
      <c r="M1514" s="227"/>
      <c r="N1514" s="227"/>
      <c r="O1514" s="133">
        <f t="shared" si="506"/>
        <v>0</v>
      </c>
      <c r="P1514" s="86"/>
      <c r="Q1514" s="86"/>
      <c r="R1514" s="86"/>
      <c r="S1514" s="86"/>
      <c r="T1514" s="86"/>
      <c r="U1514" s="86"/>
      <c r="V1514" s="86"/>
      <c r="W1514" s="86"/>
      <c r="X1514" s="86"/>
      <c r="Y1514" s="86"/>
      <c r="Z1514" s="86"/>
      <c r="AA1514" s="86"/>
      <c r="AB1514" s="86"/>
      <c r="AC1514" s="86"/>
      <c r="AD1514" s="86"/>
      <c r="AE1514" s="86"/>
      <c r="AF1514" s="86"/>
      <c r="AG1514" s="86"/>
      <c r="AH1514" s="86"/>
      <c r="AI1514" s="86"/>
      <c r="AJ1514" s="86"/>
      <c r="AK1514" s="86"/>
      <c r="AL1514" s="86"/>
      <c r="AM1514" s="86"/>
      <c r="AN1514" s="86"/>
      <c r="AO1514" s="86"/>
      <c r="AP1514" s="86"/>
      <c r="AQ1514" s="86"/>
      <c r="AR1514" s="86"/>
      <c r="AS1514" s="86"/>
      <c r="AT1514" s="86"/>
      <c r="AU1514" s="86"/>
      <c r="AV1514" s="86"/>
      <c r="AW1514" s="86"/>
      <c r="AX1514" s="86"/>
      <c r="AY1514" s="86"/>
      <c r="AZ1514" s="86"/>
      <c r="BA1514" s="86"/>
      <c r="BB1514" s="86"/>
      <c r="BC1514" s="86"/>
      <c r="BD1514" s="86"/>
      <c r="BE1514" s="86"/>
      <c r="BF1514" s="86"/>
      <c r="BG1514" s="86"/>
      <c r="BH1514" s="86"/>
      <c r="BI1514" s="86"/>
      <c r="BJ1514" s="86"/>
      <c r="BK1514" s="86"/>
      <c r="BL1514" s="86"/>
      <c r="BM1514" s="86"/>
      <c r="BN1514" s="86"/>
      <c r="BO1514" s="86"/>
      <c r="BP1514" s="86"/>
      <c r="BQ1514" s="86"/>
      <c r="BR1514" s="86"/>
      <c r="BS1514" s="86"/>
      <c r="BT1514" s="86"/>
      <c r="BU1514" s="86"/>
      <c r="BV1514" s="86"/>
    </row>
    <row r="1515" spans="1:74" s="87" customFormat="1" ht="22.5" customHeight="1" x14ac:dyDescent="0.2">
      <c r="A1515" s="247" t="s">
        <v>993</v>
      </c>
      <c r="B1515" s="248" t="s">
        <v>994</v>
      </c>
      <c r="C1515" s="227"/>
      <c r="D1515" s="227"/>
      <c r="E1515" s="227"/>
      <c r="F1515" s="227"/>
      <c r="G1515" s="227"/>
      <c r="H1515" s="227"/>
      <c r="I1515" s="227"/>
      <c r="J1515" s="227"/>
      <c r="K1515" s="227"/>
      <c r="L1515" s="227"/>
      <c r="M1515" s="227"/>
      <c r="N1515" s="227"/>
      <c r="O1515" s="133">
        <f t="shared" si="506"/>
        <v>0</v>
      </c>
      <c r="P1515" s="86"/>
      <c r="Q1515" s="86"/>
      <c r="R1515" s="86"/>
      <c r="S1515" s="86"/>
      <c r="T1515" s="86"/>
      <c r="U1515" s="86"/>
      <c r="V1515" s="86"/>
      <c r="W1515" s="86"/>
      <c r="X1515" s="86"/>
      <c r="Y1515" s="86"/>
      <c r="Z1515" s="86"/>
      <c r="AA1515" s="86"/>
      <c r="AB1515" s="86"/>
      <c r="AC1515" s="86"/>
      <c r="AD1515" s="86"/>
      <c r="AE1515" s="86"/>
      <c r="AF1515" s="86"/>
      <c r="AG1515" s="86"/>
      <c r="AH1515" s="86"/>
      <c r="AI1515" s="86"/>
      <c r="AJ1515" s="86"/>
      <c r="AK1515" s="86"/>
      <c r="AL1515" s="86"/>
      <c r="AM1515" s="86"/>
      <c r="AN1515" s="86"/>
      <c r="AO1515" s="86"/>
      <c r="AP1515" s="86"/>
      <c r="AQ1515" s="86"/>
      <c r="AR1515" s="86"/>
      <c r="AS1515" s="86"/>
      <c r="AT1515" s="86"/>
      <c r="AU1515" s="86"/>
      <c r="AV1515" s="86"/>
      <c r="AW1515" s="86"/>
      <c r="AX1515" s="86"/>
      <c r="AY1515" s="86"/>
      <c r="AZ1515" s="86"/>
      <c r="BA1515" s="86"/>
      <c r="BB1515" s="86"/>
      <c r="BC1515" s="86"/>
      <c r="BD1515" s="86"/>
      <c r="BE1515" s="86"/>
      <c r="BF1515" s="86"/>
      <c r="BG1515" s="86"/>
      <c r="BH1515" s="86"/>
      <c r="BI1515" s="86"/>
      <c r="BJ1515" s="86"/>
      <c r="BK1515" s="86"/>
      <c r="BL1515" s="86"/>
      <c r="BM1515" s="86"/>
      <c r="BN1515" s="86"/>
      <c r="BO1515" s="86"/>
      <c r="BP1515" s="86"/>
      <c r="BQ1515" s="86"/>
      <c r="BR1515" s="86"/>
      <c r="BS1515" s="86"/>
      <c r="BT1515" s="86"/>
      <c r="BU1515" s="86"/>
      <c r="BV1515" s="86"/>
    </row>
    <row r="1516" spans="1:74" s="87" customFormat="1" ht="22.5" customHeight="1" x14ac:dyDescent="0.2">
      <c r="A1516" s="247" t="s">
        <v>1836</v>
      </c>
      <c r="B1516" s="248" t="s">
        <v>1008</v>
      </c>
      <c r="C1516" s="227"/>
      <c r="D1516" s="227"/>
      <c r="E1516" s="227"/>
      <c r="F1516" s="227"/>
      <c r="G1516" s="227"/>
      <c r="H1516" s="227"/>
      <c r="I1516" s="227"/>
      <c r="J1516" s="227"/>
      <c r="K1516" s="227"/>
      <c r="L1516" s="227"/>
      <c r="M1516" s="227"/>
      <c r="N1516" s="227"/>
      <c r="O1516" s="133">
        <f t="shared" si="506"/>
        <v>0</v>
      </c>
      <c r="P1516" s="86"/>
      <c r="Q1516" s="86"/>
      <c r="R1516" s="86"/>
      <c r="S1516" s="86"/>
      <c r="T1516" s="86"/>
      <c r="U1516" s="86"/>
      <c r="V1516" s="86"/>
      <c r="W1516" s="86"/>
      <c r="X1516" s="86"/>
      <c r="Y1516" s="86"/>
      <c r="Z1516" s="86"/>
      <c r="AA1516" s="86"/>
      <c r="AB1516" s="86"/>
      <c r="AC1516" s="86"/>
      <c r="AD1516" s="86"/>
      <c r="AE1516" s="86"/>
      <c r="AF1516" s="86"/>
      <c r="AG1516" s="86"/>
      <c r="AH1516" s="86"/>
      <c r="AI1516" s="86"/>
      <c r="AJ1516" s="86"/>
      <c r="AK1516" s="86"/>
      <c r="AL1516" s="86"/>
      <c r="AM1516" s="86"/>
      <c r="AN1516" s="86"/>
      <c r="AO1516" s="86"/>
      <c r="AP1516" s="86"/>
      <c r="AQ1516" s="86"/>
      <c r="AR1516" s="86"/>
      <c r="AS1516" s="86"/>
      <c r="AT1516" s="86"/>
      <c r="AU1516" s="86"/>
      <c r="AV1516" s="86"/>
      <c r="AW1516" s="86"/>
      <c r="AX1516" s="86"/>
      <c r="AY1516" s="86"/>
      <c r="AZ1516" s="86"/>
      <c r="BA1516" s="86"/>
      <c r="BB1516" s="86"/>
      <c r="BC1516" s="86"/>
      <c r="BD1516" s="86"/>
      <c r="BE1516" s="86"/>
      <c r="BF1516" s="86"/>
      <c r="BG1516" s="86"/>
      <c r="BH1516" s="86"/>
      <c r="BI1516" s="86"/>
      <c r="BJ1516" s="86"/>
      <c r="BK1516" s="86"/>
      <c r="BL1516" s="86"/>
      <c r="BM1516" s="86"/>
      <c r="BN1516" s="86"/>
      <c r="BO1516" s="86"/>
      <c r="BP1516" s="86"/>
      <c r="BQ1516" s="86"/>
      <c r="BR1516" s="86"/>
      <c r="BS1516" s="86"/>
      <c r="BT1516" s="86"/>
      <c r="BU1516" s="86"/>
      <c r="BV1516" s="86"/>
    </row>
    <row r="1517" spans="1:74" s="87" customFormat="1" ht="22.5" customHeight="1" x14ac:dyDescent="0.2">
      <c r="A1517" s="247" t="s">
        <v>1837</v>
      </c>
      <c r="B1517" s="248" t="s">
        <v>1008</v>
      </c>
      <c r="C1517" s="227"/>
      <c r="D1517" s="227"/>
      <c r="E1517" s="227"/>
      <c r="F1517" s="227"/>
      <c r="G1517" s="227"/>
      <c r="H1517" s="227"/>
      <c r="I1517" s="227"/>
      <c r="J1517" s="227"/>
      <c r="K1517" s="227"/>
      <c r="L1517" s="227"/>
      <c r="M1517" s="227"/>
      <c r="N1517" s="227"/>
      <c r="O1517" s="133">
        <f t="shared" si="506"/>
        <v>0</v>
      </c>
      <c r="P1517" s="86"/>
      <c r="Q1517" s="86"/>
      <c r="R1517" s="86"/>
      <c r="S1517" s="86"/>
      <c r="T1517" s="86"/>
      <c r="U1517" s="86"/>
      <c r="V1517" s="86"/>
      <c r="W1517" s="86"/>
      <c r="X1517" s="86"/>
      <c r="Y1517" s="86"/>
      <c r="Z1517" s="86"/>
      <c r="AA1517" s="86"/>
      <c r="AB1517" s="86"/>
      <c r="AC1517" s="86"/>
      <c r="AD1517" s="86"/>
      <c r="AE1517" s="86"/>
      <c r="AF1517" s="86"/>
      <c r="AG1517" s="86"/>
      <c r="AH1517" s="86"/>
      <c r="AI1517" s="86"/>
      <c r="AJ1517" s="86"/>
      <c r="AK1517" s="86"/>
      <c r="AL1517" s="86"/>
      <c r="AM1517" s="86"/>
      <c r="AN1517" s="86"/>
      <c r="AO1517" s="86"/>
      <c r="AP1517" s="86"/>
      <c r="AQ1517" s="86"/>
      <c r="AR1517" s="86"/>
      <c r="AS1517" s="86"/>
      <c r="AT1517" s="86"/>
      <c r="AU1517" s="86"/>
      <c r="AV1517" s="86"/>
      <c r="AW1517" s="86"/>
      <c r="AX1517" s="86"/>
      <c r="AY1517" s="86"/>
      <c r="AZ1517" s="86"/>
      <c r="BA1517" s="86"/>
      <c r="BB1517" s="86"/>
      <c r="BC1517" s="86"/>
      <c r="BD1517" s="86"/>
      <c r="BE1517" s="86"/>
      <c r="BF1517" s="86"/>
      <c r="BG1517" s="86"/>
      <c r="BH1517" s="86"/>
      <c r="BI1517" s="86"/>
      <c r="BJ1517" s="86"/>
      <c r="BK1517" s="86"/>
      <c r="BL1517" s="86"/>
      <c r="BM1517" s="86"/>
      <c r="BN1517" s="86"/>
      <c r="BO1517" s="86"/>
      <c r="BP1517" s="86"/>
      <c r="BQ1517" s="86"/>
      <c r="BR1517" s="86"/>
      <c r="BS1517" s="86"/>
      <c r="BT1517" s="86"/>
      <c r="BU1517" s="86"/>
      <c r="BV1517" s="86"/>
    </row>
    <row r="1518" spans="1:74" s="87" customFormat="1" ht="22.5" customHeight="1" x14ac:dyDescent="0.2">
      <c r="A1518" s="249" t="s">
        <v>995</v>
      </c>
      <c r="B1518" s="250" t="s">
        <v>935</v>
      </c>
      <c r="C1518" s="237">
        <f t="shared" ref="C1518:N1518" si="509">SUM(C1519:C1599)+C1629+C1632+C1637+C1640</f>
        <v>0</v>
      </c>
      <c r="D1518" s="237">
        <f t="shared" si="509"/>
        <v>0</v>
      </c>
      <c r="E1518" s="237">
        <f t="shared" si="509"/>
        <v>0</v>
      </c>
      <c r="F1518" s="237">
        <f t="shared" si="509"/>
        <v>0</v>
      </c>
      <c r="G1518" s="237">
        <f t="shared" si="509"/>
        <v>0</v>
      </c>
      <c r="H1518" s="237">
        <f t="shared" si="509"/>
        <v>0</v>
      </c>
      <c r="I1518" s="237">
        <f t="shared" si="509"/>
        <v>0</v>
      </c>
      <c r="J1518" s="237">
        <f t="shared" si="509"/>
        <v>0</v>
      </c>
      <c r="K1518" s="237">
        <f t="shared" si="509"/>
        <v>0</v>
      </c>
      <c r="L1518" s="237">
        <f t="shared" si="509"/>
        <v>0</v>
      </c>
      <c r="M1518" s="237">
        <f t="shared" si="509"/>
        <v>0</v>
      </c>
      <c r="N1518" s="237">
        <f t="shared" si="509"/>
        <v>0</v>
      </c>
      <c r="O1518" s="133">
        <f t="shared" si="506"/>
        <v>0</v>
      </c>
      <c r="P1518" s="86"/>
      <c r="Q1518" s="86"/>
      <c r="R1518" s="86"/>
      <c r="S1518" s="86"/>
      <c r="T1518" s="86"/>
      <c r="U1518" s="86"/>
      <c r="V1518" s="86"/>
      <c r="W1518" s="86"/>
      <c r="X1518" s="86"/>
      <c r="Y1518" s="86"/>
      <c r="Z1518" s="86"/>
      <c r="AA1518" s="86"/>
      <c r="AB1518" s="86"/>
      <c r="AC1518" s="86"/>
      <c r="AD1518" s="86"/>
      <c r="AE1518" s="86"/>
      <c r="AF1518" s="86"/>
      <c r="AG1518" s="86"/>
      <c r="AH1518" s="86"/>
      <c r="AI1518" s="86"/>
      <c r="AJ1518" s="86"/>
      <c r="AK1518" s="86"/>
      <c r="AL1518" s="86"/>
      <c r="AM1518" s="86"/>
      <c r="AN1518" s="86"/>
      <c r="AO1518" s="86"/>
      <c r="AP1518" s="86"/>
      <c r="AQ1518" s="86"/>
      <c r="AR1518" s="86"/>
      <c r="AS1518" s="86"/>
      <c r="AT1518" s="86"/>
      <c r="AU1518" s="86"/>
      <c r="AV1518" s="86"/>
      <c r="AW1518" s="86"/>
      <c r="AX1518" s="86"/>
      <c r="AY1518" s="86"/>
      <c r="AZ1518" s="86"/>
      <c r="BA1518" s="86"/>
      <c r="BB1518" s="86"/>
      <c r="BC1518" s="86"/>
      <c r="BD1518" s="86"/>
      <c r="BE1518" s="86"/>
      <c r="BF1518" s="86"/>
      <c r="BG1518" s="86"/>
      <c r="BH1518" s="86"/>
      <c r="BI1518" s="86"/>
      <c r="BJ1518" s="86"/>
      <c r="BK1518" s="86"/>
      <c r="BL1518" s="86"/>
      <c r="BM1518" s="86"/>
      <c r="BN1518" s="86"/>
      <c r="BO1518" s="86"/>
      <c r="BP1518" s="86"/>
      <c r="BQ1518" s="86"/>
      <c r="BR1518" s="86"/>
      <c r="BS1518" s="86"/>
      <c r="BT1518" s="86"/>
      <c r="BU1518" s="86"/>
      <c r="BV1518" s="86"/>
    </row>
    <row r="1519" spans="1:74" s="87" customFormat="1" ht="22.5" customHeight="1" x14ac:dyDescent="0.2">
      <c r="A1519" s="247" t="s">
        <v>1009</v>
      </c>
      <c r="B1519" s="248" t="s">
        <v>1010</v>
      </c>
      <c r="C1519" s="227"/>
      <c r="D1519" s="227"/>
      <c r="E1519" s="227"/>
      <c r="F1519" s="227"/>
      <c r="G1519" s="227"/>
      <c r="H1519" s="227"/>
      <c r="I1519" s="227"/>
      <c r="J1519" s="227"/>
      <c r="K1519" s="227"/>
      <c r="L1519" s="227"/>
      <c r="M1519" s="227"/>
      <c r="N1519" s="227"/>
      <c r="O1519" s="133">
        <f t="shared" si="506"/>
        <v>0</v>
      </c>
      <c r="P1519" s="86"/>
      <c r="Q1519" s="86"/>
      <c r="R1519" s="86"/>
      <c r="S1519" s="86"/>
      <c r="T1519" s="86"/>
      <c r="U1519" s="86"/>
      <c r="V1519" s="86"/>
      <c r="W1519" s="86"/>
      <c r="X1519" s="86"/>
      <c r="Y1519" s="86"/>
      <c r="Z1519" s="86"/>
      <c r="AA1519" s="86"/>
      <c r="AB1519" s="86"/>
      <c r="AC1519" s="86"/>
      <c r="AD1519" s="86"/>
      <c r="AE1519" s="86"/>
      <c r="AF1519" s="86"/>
      <c r="AG1519" s="86"/>
      <c r="AH1519" s="86"/>
      <c r="AI1519" s="86"/>
      <c r="AJ1519" s="86"/>
      <c r="AK1519" s="86"/>
      <c r="AL1519" s="86"/>
      <c r="AM1519" s="86"/>
      <c r="AN1519" s="86"/>
      <c r="AO1519" s="86"/>
      <c r="AP1519" s="86"/>
      <c r="AQ1519" s="86"/>
      <c r="AR1519" s="86"/>
      <c r="AS1519" s="86"/>
      <c r="AT1519" s="86"/>
      <c r="AU1519" s="86"/>
      <c r="AV1519" s="86"/>
      <c r="AW1519" s="86"/>
      <c r="AX1519" s="86"/>
      <c r="AY1519" s="86"/>
      <c r="AZ1519" s="86"/>
      <c r="BA1519" s="86"/>
      <c r="BB1519" s="86"/>
      <c r="BC1519" s="86"/>
      <c r="BD1519" s="86"/>
      <c r="BE1519" s="86"/>
      <c r="BF1519" s="86"/>
      <c r="BG1519" s="86"/>
      <c r="BH1519" s="86"/>
      <c r="BI1519" s="86"/>
      <c r="BJ1519" s="86"/>
      <c r="BK1519" s="86"/>
      <c r="BL1519" s="86"/>
      <c r="BM1519" s="86"/>
      <c r="BN1519" s="86"/>
      <c r="BO1519" s="86"/>
      <c r="BP1519" s="86"/>
      <c r="BQ1519" s="86"/>
      <c r="BR1519" s="86"/>
      <c r="BS1519" s="86"/>
      <c r="BT1519" s="86"/>
      <c r="BU1519" s="86"/>
      <c r="BV1519" s="86"/>
    </row>
    <row r="1520" spans="1:74" s="87" customFormat="1" ht="22.5" customHeight="1" x14ac:dyDescent="0.2">
      <c r="A1520" s="247" t="s">
        <v>1009</v>
      </c>
      <c r="B1520" s="248" t="s">
        <v>1010</v>
      </c>
      <c r="C1520" s="227"/>
      <c r="D1520" s="227"/>
      <c r="E1520" s="227"/>
      <c r="F1520" s="227"/>
      <c r="G1520" s="227"/>
      <c r="H1520" s="227"/>
      <c r="I1520" s="227"/>
      <c r="J1520" s="227"/>
      <c r="K1520" s="227"/>
      <c r="L1520" s="227"/>
      <c r="M1520" s="227"/>
      <c r="N1520" s="227"/>
      <c r="O1520" s="133">
        <f t="shared" si="506"/>
        <v>0</v>
      </c>
      <c r="P1520" s="86"/>
      <c r="Q1520" s="86"/>
      <c r="R1520" s="86"/>
      <c r="S1520" s="86"/>
      <c r="T1520" s="86"/>
      <c r="U1520" s="86"/>
      <c r="V1520" s="86"/>
      <c r="W1520" s="86"/>
      <c r="X1520" s="86"/>
      <c r="Y1520" s="86"/>
      <c r="Z1520" s="86"/>
      <c r="AA1520" s="86"/>
      <c r="AB1520" s="86"/>
      <c r="AC1520" s="86"/>
      <c r="AD1520" s="86"/>
      <c r="AE1520" s="86"/>
      <c r="AF1520" s="86"/>
      <c r="AG1520" s="86"/>
      <c r="AH1520" s="86"/>
      <c r="AI1520" s="86"/>
      <c r="AJ1520" s="86"/>
      <c r="AK1520" s="86"/>
      <c r="AL1520" s="86"/>
      <c r="AM1520" s="86"/>
      <c r="AN1520" s="86"/>
      <c r="AO1520" s="86"/>
      <c r="AP1520" s="86"/>
      <c r="AQ1520" s="86"/>
      <c r="AR1520" s="86"/>
      <c r="AS1520" s="86"/>
      <c r="AT1520" s="86"/>
      <c r="AU1520" s="86"/>
      <c r="AV1520" s="86"/>
      <c r="AW1520" s="86"/>
      <c r="AX1520" s="86"/>
      <c r="AY1520" s="86"/>
      <c r="AZ1520" s="86"/>
      <c r="BA1520" s="86"/>
      <c r="BB1520" s="86"/>
      <c r="BC1520" s="86"/>
      <c r="BD1520" s="86"/>
      <c r="BE1520" s="86"/>
      <c r="BF1520" s="86"/>
      <c r="BG1520" s="86"/>
      <c r="BH1520" s="86"/>
      <c r="BI1520" s="86"/>
      <c r="BJ1520" s="86"/>
      <c r="BK1520" s="86"/>
      <c r="BL1520" s="86"/>
      <c r="BM1520" s="86"/>
      <c r="BN1520" s="86"/>
      <c r="BO1520" s="86"/>
      <c r="BP1520" s="86"/>
      <c r="BQ1520" s="86"/>
      <c r="BR1520" s="86"/>
      <c r="BS1520" s="86"/>
      <c r="BT1520" s="86"/>
      <c r="BU1520" s="86"/>
      <c r="BV1520" s="86"/>
    </row>
    <row r="1521" spans="1:74" s="87" customFormat="1" ht="22.5" customHeight="1" x14ac:dyDescent="0.2">
      <c r="A1521" s="247" t="s">
        <v>1009</v>
      </c>
      <c r="B1521" s="248" t="s">
        <v>1010</v>
      </c>
      <c r="C1521" s="227"/>
      <c r="D1521" s="227"/>
      <c r="E1521" s="227"/>
      <c r="F1521" s="227"/>
      <c r="G1521" s="227"/>
      <c r="H1521" s="227"/>
      <c r="I1521" s="227"/>
      <c r="J1521" s="227"/>
      <c r="K1521" s="227"/>
      <c r="L1521" s="227"/>
      <c r="M1521" s="227"/>
      <c r="N1521" s="227"/>
      <c r="O1521" s="133">
        <f t="shared" si="506"/>
        <v>0</v>
      </c>
      <c r="P1521" s="86"/>
      <c r="Q1521" s="86"/>
      <c r="R1521" s="86"/>
      <c r="S1521" s="86"/>
      <c r="T1521" s="86"/>
      <c r="U1521" s="86"/>
      <c r="V1521" s="86"/>
      <c r="W1521" s="86"/>
      <c r="X1521" s="86"/>
      <c r="Y1521" s="86"/>
      <c r="Z1521" s="86"/>
      <c r="AA1521" s="86"/>
      <c r="AB1521" s="86"/>
      <c r="AC1521" s="86"/>
      <c r="AD1521" s="86"/>
      <c r="AE1521" s="86"/>
      <c r="AF1521" s="86"/>
      <c r="AG1521" s="86"/>
      <c r="AH1521" s="86"/>
      <c r="AI1521" s="86"/>
      <c r="AJ1521" s="86"/>
      <c r="AK1521" s="86"/>
      <c r="AL1521" s="86"/>
      <c r="AM1521" s="86"/>
      <c r="AN1521" s="86"/>
      <c r="AO1521" s="86"/>
      <c r="AP1521" s="86"/>
      <c r="AQ1521" s="86"/>
      <c r="AR1521" s="86"/>
      <c r="AS1521" s="86"/>
      <c r="AT1521" s="86"/>
      <c r="AU1521" s="86"/>
      <c r="AV1521" s="86"/>
      <c r="AW1521" s="86"/>
      <c r="AX1521" s="86"/>
      <c r="AY1521" s="86"/>
      <c r="AZ1521" s="86"/>
      <c r="BA1521" s="86"/>
      <c r="BB1521" s="86"/>
      <c r="BC1521" s="86"/>
      <c r="BD1521" s="86"/>
      <c r="BE1521" s="86"/>
      <c r="BF1521" s="86"/>
      <c r="BG1521" s="86"/>
      <c r="BH1521" s="86"/>
      <c r="BI1521" s="86"/>
      <c r="BJ1521" s="86"/>
      <c r="BK1521" s="86"/>
      <c r="BL1521" s="86"/>
      <c r="BM1521" s="86"/>
      <c r="BN1521" s="86"/>
      <c r="BO1521" s="86"/>
      <c r="BP1521" s="86"/>
      <c r="BQ1521" s="86"/>
      <c r="BR1521" s="86"/>
      <c r="BS1521" s="86"/>
      <c r="BT1521" s="86"/>
      <c r="BU1521" s="86"/>
      <c r="BV1521" s="86"/>
    </row>
    <row r="1522" spans="1:74" s="87" customFormat="1" ht="22.5" customHeight="1" x14ac:dyDescent="0.2">
      <c r="A1522" s="247" t="s">
        <v>1009</v>
      </c>
      <c r="B1522" s="248" t="s">
        <v>1010</v>
      </c>
      <c r="C1522" s="227"/>
      <c r="D1522" s="227"/>
      <c r="E1522" s="227"/>
      <c r="F1522" s="227"/>
      <c r="G1522" s="227"/>
      <c r="H1522" s="227"/>
      <c r="I1522" s="227"/>
      <c r="J1522" s="227"/>
      <c r="K1522" s="227"/>
      <c r="L1522" s="227"/>
      <c r="M1522" s="227"/>
      <c r="N1522" s="227"/>
      <c r="O1522" s="133">
        <f t="shared" si="506"/>
        <v>0</v>
      </c>
      <c r="P1522" s="86"/>
      <c r="Q1522" s="86"/>
      <c r="R1522" s="86"/>
      <c r="S1522" s="86"/>
      <c r="T1522" s="86"/>
      <c r="U1522" s="86"/>
      <c r="V1522" s="86"/>
      <c r="W1522" s="86"/>
      <c r="X1522" s="86"/>
      <c r="Y1522" s="86"/>
      <c r="Z1522" s="86"/>
      <c r="AA1522" s="86"/>
      <c r="AB1522" s="86"/>
      <c r="AC1522" s="86"/>
      <c r="AD1522" s="86"/>
      <c r="AE1522" s="86"/>
      <c r="AF1522" s="86"/>
      <c r="AG1522" s="86"/>
      <c r="AH1522" s="86"/>
      <c r="AI1522" s="86"/>
      <c r="AJ1522" s="86"/>
      <c r="AK1522" s="86"/>
      <c r="AL1522" s="86"/>
      <c r="AM1522" s="86"/>
      <c r="AN1522" s="86"/>
      <c r="AO1522" s="86"/>
      <c r="AP1522" s="86"/>
      <c r="AQ1522" s="86"/>
      <c r="AR1522" s="86"/>
      <c r="AS1522" s="86"/>
      <c r="AT1522" s="86"/>
      <c r="AU1522" s="86"/>
      <c r="AV1522" s="86"/>
      <c r="AW1522" s="86"/>
      <c r="AX1522" s="86"/>
      <c r="AY1522" s="86"/>
      <c r="AZ1522" s="86"/>
      <c r="BA1522" s="86"/>
      <c r="BB1522" s="86"/>
      <c r="BC1522" s="86"/>
      <c r="BD1522" s="86"/>
      <c r="BE1522" s="86"/>
      <c r="BF1522" s="86"/>
      <c r="BG1522" s="86"/>
      <c r="BH1522" s="86"/>
      <c r="BI1522" s="86"/>
      <c r="BJ1522" s="86"/>
      <c r="BK1522" s="86"/>
      <c r="BL1522" s="86"/>
      <c r="BM1522" s="86"/>
      <c r="BN1522" s="86"/>
      <c r="BO1522" s="86"/>
      <c r="BP1522" s="86"/>
      <c r="BQ1522" s="86"/>
      <c r="BR1522" s="86"/>
      <c r="BS1522" s="86"/>
      <c r="BT1522" s="86"/>
      <c r="BU1522" s="86"/>
      <c r="BV1522" s="86"/>
    </row>
    <row r="1523" spans="1:74" s="87" customFormat="1" ht="22.5" customHeight="1" x14ac:dyDescent="0.2">
      <c r="A1523" s="247" t="s">
        <v>1009</v>
      </c>
      <c r="B1523" s="248" t="s">
        <v>1010</v>
      </c>
      <c r="C1523" s="227"/>
      <c r="D1523" s="227"/>
      <c r="E1523" s="227"/>
      <c r="F1523" s="227"/>
      <c r="G1523" s="227"/>
      <c r="H1523" s="227"/>
      <c r="I1523" s="227"/>
      <c r="J1523" s="227"/>
      <c r="K1523" s="227"/>
      <c r="L1523" s="227"/>
      <c r="M1523" s="227"/>
      <c r="N1523" s="227"/>
      <c r="O1523" s="133">
        <f t="shared" si="506"/>
        <v>0</v>
      </c>
      <c r="P1523" s="86"/>
      <c r="Q1523" s="86"/>
      <c r="R1523" s="86"/>
      <c r="S1523" s="86"/>
      <c r="T1523" s="86"/>
      <c r="U1523" s="86"/>
      <c r="V1523" s="86"/>
      <c r="W1523" s="86"/>
      <c r="X1523" s="86"/>
      <c r="Y1523" s="86"/>
      <c r="Z1523" s="86"/>
      <c r="AA1523" s="86"/>
      <c r="AB1523" s="86"/>
      <c r="AC1523" s="86"/>
      <c r="AD1523" s="86"/>
      <c r="AE1523" s="86"/>
      <c r="AF1523" s="86"/>
      <c r="AG1523" s="86"/>
      <c r="AH1523" s="86"/>
      <c r="AI1523" s="86"/>
      <c r="AJ1523" s="86"/>
      <c r="AK1523" s="86"/>
      <c r="AL1523" s="86"/>
      <c r="AM1523" s="86"/>
      <c r="AN1523" s="86"/>
      <c r="AO1523" s="86"/>
      <c r="AP1523" s="86"/>
      <c r="AQ1523" s="86"/>
      <c r="AR1523" s="86"/>
      <c r="AS1523" s="86"/>
      <c r="AT1523" s="86"/>
      <c r="AU1523" s="86"/>
      <c r="AV1523" s="86"/>
      <c r="AW1523" s="86"/>
      <c r="AX1523" s="86"/>
      <c r="AY1523" s="86"/>
      <c r="AZ1523" s="86"/>
      <c r="BA1523" s="86"/>
      <c r="BB1523" s="86"/>
      <c r="BC1523" s="86"/>
      <c r="BD1523" s="86"/>
      <c r="BE1523" s="86"/>
      <c r="BF1523" s="86"/>
      <c r="BG1523" s="86"/>
      <c r="BH1523" s="86"/>
      <c r="BI1523" s="86"/>
      <c r="BJ1523" s="86"/>
      <c r="BK1523" s="86"/>
      <c r="BL1523" s="86"/>
      <c r="BM1523" s="86"/>
      <c r="BN1523" s="86"/>
      <c r="BO1523" s="86"/>
      <c r="BP1523" s="86"/>
      <c r="BQ1523" s="86"/>
      <c r="BR1523" s="86"/>
      <c r="BS1523" s="86"/>
      <c r="BT1523" s="86"/>
      <c r="BU1523" s="86"/>
      <c r="BV1523" s="86"/>
    </row>
    <row r="1524" spans="1:74" s="87" customFormat="1" ht="22.5" customHeight="1" x14ac:dyDescent="0.2">
      <c r="A1524" s="247" t="s">
        <v>1009</v>
      </c>
      <c r="B1524" s="248" t="s">
        <v>1010</v>
      </c>
      <c r="C1524" s="227"/>
      <c r="D1524" s="227"/>
      <c r="E1524" s="227"/>
      <c r="F1524" s="227"/>
      <c r="G1524" s="227"/>
      <c r="H1524" s="227"/>
      <c r="I1524" s="227"/>
      <c r="J1524" s="227"/>
      <c r="K1524" s="227"/>
      <c r="L1524" s="227"/>
      <c r="M1524" s="227"/>
      <c r="N1524" s="227"/>
      <c r="O1524" s="133">
        <f t="shared" si="506"/>
        <v>0</v>
      </c>
      <c r="P1524" s="86"/>
      <c r="Q1524" s="86"/>
      <c r="R1524" s="86"/>
      <c r="S1524" s="86"/>
      <c r="T1524" s="86"/>
      <c r="U1524" s="86"/>
      <c r="V1524" s="86"/>
      <c r="W1524" s="86"/>
      <c r="X1524" s="86"/>
      <c r="Y1524" s="86"/>
      <c r="Z1524" s="86"/>
      <c r="AA1524" s="86"/>
      <c r="AB1524" s="86"/>
      <c r="AC1524" s="86"/>
      <c r="AD1524" s="86"/>
      <c r="AE1524" s="86"/>
      <c r="AF1524" s="86"/>
      <c r="AG1524" s="86"/>
      <c r="AH1524" s="86"/>
      <c r="AI1524" s="86"/>
      <c r="AJ1524" s="86"/>
      <c r="AK1524" s="86"/>
      <c r="AL1524" s="86"/>
      <c r="AM1524" s="86"/>
      <c r="AN1524" s="86"/>
      <c r="AO1524" s="86"/>
      <c r="AP1524" s="86"/>
      <c r="AQ1524" s="86"/>
      <c r="AR1524" s="86"/>
      <c r="AS1524" s="86"/>
      <c r="AT1524" s="86"/>
      <c r="AU1524" s="86"/>
      <c r="AV1524" s="86"/>
      <c r="AW1524" s="86"/>
      <c r="AX1524" s="86"/>
      <c r="AY1524" s="86"/>
      <c r="AZ1524" s="86"/>
      <c r="BA1524" s="86"/>
      <c r="BB1524" s="86"/>
      <c r="BC1524" s="86"/>
      <c r="BD1524" s="86"/>
      <c r="BE1524" s="86"/>
      <c r="BF1524" s="86"/>
      <c r="BG1524" s="86"/>
      <c r="BH1524" s="86"/>
      <c r="BI1524" s="86"/>
      <c r="BJ1524" s="86"/>
      <c r="BK1524" s="86"/>
      <c r="BL1524" s="86"/>
      <c r="BM1524" s="86"/>
      <c r="BN1524" s="86"/>
      <c r="BO1524" s="86"/>
      <c r="BP1524" s="86"/>
      <c r="BQ1524" s="86"/>
      <c r="BR1524" s="86"/>
      <c r="BS1524" s="86"/>
      <c r="BT1524" s="86"/>
      <c r="BU1524" s="86"/>
      <c r="BV1524" s="86"/>
    </row>
    <row r="1525" spans="1:74" s="87" customFormat="1" ht="22.5" customHeight="1" x14ac:dyDescent="0.2">
      <c r="A1525" s="247" t="s">
        <v>1009</v>
      </c>
      <c r="B1525" s="248" t="s">
        <v>1010</v>
      </c>
      <c r="C1525" s="227"/>
      <c r="D1525" s="227"/>
      <c r="E1525" s="227"/>
      <c r="F1525" s="227"/>
      <c r="G1525" s="227"/>
      <c r="H1525" s="227"/>
      <c r="I1525" s="227"/>
      <c r="J1525" s="227"/>
      <c r="K1525" s="227"/>
      <c r="L1525" s="227"/>
      <c r="M1525" s="227"/>
      <c r="N1525" s="227"/>
      <c r="O1525" s="133">
        <f t="shared" si="506"/>
        <v>0</v>
      </c>
      <c r="P1525" s="86"/>
      <c r="Q1525" s="86"/>
      <c r="R1525" s="86"/>
      <c r="S1525" s="86"/>
      <c r="T1525" s="86"/>
      <c r="U1525" s="86"/>
      <c r="V1525" s="86"/>
      <c r="W1525" s="86"/>
      <c r="X1525" s="86"/>
      <c r="Y1525" s="86"/>
      <c r="Z1525" s="86"/>
      <c r="AA1525" s="86"/>
      <c r="AB1525" s="86"/>
      <c r="AC1525" s="86"/>
      <c r="AD1525" s="86"/>
      <c r="AE1525" s="86"/>
      <c r="AF1525" s="86"/>
      <c r="AG1525" s="86"/>
      <c r="AH1525" s="86"/>
      <c r="AI1525" s="86"/>
      <c r="AJ1525" s="86"/>
      <c r="AK1525" s="86"/>
      <c r="AL1525" s="86"/>
      <c r="AM1525" s="86"/>
      <c r="AN1525" s="86"/>
      <c r="AO1525" s="86"/>
      <c r="AP1525" s="86"/>
      <c r="AQ1525" s="86"/>
      <c r="AR1525" s="86"/>
      <c r="AS1525" s="86"/>
      <c r="AT1525" s="86"/>
      <c r="AU1525" s="86"/>
      <c r="AV1525" s="86"/>
      <c r="AW1525" s="86"/>
      <c r="AX1525" s="86"/>
      <c r="AY1525" s="86"/>
      <c r="AZ1525" s="86"/>
      <c r="BA1525" s="86"/>
      <c r="BB1525" s="86"/>
      <c r="BC1525" s="86"/>
      <c r="BD1525" s="86"/>
      <c r="BE1525" s="86"/>
      <c r="BF1525" s="86"/>
      <c r="BG1525" s="86"/>
      <c r="BH1525" s="86"/>
      <c r="BI1525" s="86"/>
      <c r="BJ1525" s="86"/>
      <c r="BK1525" s="86"/>
      <c r="BL1525" s="86"/>
      <c r="BM1525" s="86"/>
      <c r="BN1525" s="86"/>
      <c r="BO1525" s="86"/>
      <c r="BP1525" s="86"/>
      <c r="BQ1525" s="86"/>
      <c r="BR1525" s="86"/>
      <c r="BS1525" s="86"/>
      <c r="BT1525" s="86"/>
      <c r="BU1525" s="86"/>
      <c r="BV1525" s="86"/>
    </row>
    <row r="1526" spans="1:74" s="87" customFormat="1" ht="22.5" customHeight="1" x14ac:dyDescent="0.2">
      <c r="A1526" s="247" t="s">
        <v>1009</v>
      </c>
      <c r="B1526" s="248" t="s">
        <v>1010</v>
      </c>
      <c r="C1526" s="227"/>
      <c r="D1526" s="227"/>
      <c r="E1526" s="227"/>
      <c r="F1526" s="227"/>
      <c r="G1526" s="227"/>
      <c r="H1526" s="227"/>
      <c r="I1526" s="227"/>
      <c r="J1526" s="227"/>
      <c r="K1526" s="227"/>
      <c r="L1526" s="227"/>
      <c r="M1526" s="227"/>
      <c r="N1526" s="227"/>
      <c r="O1526" s="133">
        <f t="shared" si="506"/>
        <v>0</v>
      </c>
      <c r="P1526" s="86"/>
      <c r="Q1526" s="86"/>
      <c r="R1526" s="86"/>
      <c r="S1526" s="86"/>
      <c r="T1526" s="86"/>
      <c r="U1526" s="86"/>
      <c r="V1526" s="86"/>
      <c r="W1526" s="86"/>
      <c r="X1526" s="86"/>
      <c r="Y1526" s="86"/>
      <c r="Z1526" s="86"/>
      <c r="AA1526" s="86"/>
      <c r="AB1526" s="86"/>
      <c r="AC1526" s="86"/>
      <c r="AD1526" s="86"/>
      <c r="AE1526" s="86"/>
      <c r="AF1526" s="86"/>
      <c r="AG1526" s="86"/>
      <c r="AH1526" s="86"/>
      <c r="AI1526" s="86"/>
      <c r="AJ1526" s="86"/>
      <c r="AK1526" s="86"/>
      <c r="AL1526" s="86"/>
      <c r="AM1526" s="86"/>
      <c r="AN1526" s="86"/>
      <c r="AO1526" s="86"/>
      <c r="AP1526" s="86"/>
      <c r="AQ1526" s="86"/>
      <c r="AR1526" s="86"/>
      <c r="AS1526" s="86"/>
      <c r="AT1526" s="86"/>
      <c r="AU1526" s="86"/>
      <c r="AV1526" s="86"/>
      <c r="AW1526" s="86"/>
      <c r="AX1526" s="86"/>
      <c r="AY1526" s="86"/>
      <c r="AZ1526" s="86"/>
      <c r="BA1526" s="86"/>
      <c r="BB1526" s="86"/>
      <c r="BC1526" s="86"/>
      <c r="BD1526" s="86"/>
      <c r="BE1526" s="86"/>
      <c r="BF1526" s="86"/>
      <c r="BG1526" s="86"/>
      <c r="BH1526" s="86"/>
      <c r="BI1526" s="86"/>
      <c r="BJ1526" s="86"/>
      <c r="BK1526" s="86"/>
      <c r="BL1526" s="86"/>
      <c r="BM1526" s="86"/>
      <c r="BN1526" s="86"/>
      <c r="BO1526" s="86"/>
      <c r="BP1526" s="86"/>
      <c r="BQ1526" s="86"/>
      <c r="BR1526" s="86"/>
      <c r="BS1526" s="86"/>
      <c r="BT1526" s="86"/>
      <c r="BU1526" s="86"/>
      <c r="BV1526" s="86"/>
    </row>
    <row r="1527" spans="1:74" s="87" customFormat="1" ht="22.5" customHeight="1" x14ac:dyDescent="0.2">
      <c r="A1527" s="247" t="s">
        <v>1009</v>
      </c>
      <c r="B1527" s="248" t="s">
        <v>1010</v>
      </c>
      <c r="C1527" s="227"/>
      <c r="D1527" s="227"/>
      <c r="E1527" s="227"/>
      <c r="F1527" s="227"/>
      <c r="G1527" s="227"/>
      <c r="H1527" s="227"/>
      <c r="I1527" s="227"/>
      <c r="J1527" s="227"/>
      <c r="K1527" s="227"/>
      <c r="L1527" s="227"/>
      <c r="M1527" s="227"/>
      <c r="N1527" s="227"/>
      <c r="O1527" s="133">
        <f t="shared" si="506"/>
        <v>0</v>
      </c>
      <c r="P1527" s="86"/>
      <c r="Q1527" s="86"/>
      <c r="R1527" s="86"/>
      <c r="S1527" s="86"/>
      <c r="T1527" s="86"/>
      <c r="U1527" s="86"/>
      <c r="V1527" s="86"/>
      <c r="W1527" s="86"/>
      <c r="X1527" s="86"/>
      <c r="Y1527" s="86"/>
      <c r="Z1527" s="86"/>
      <c r="AA1527" s="86"/>
      <c r="AB1527" s="86"/>
      <c r="AC1527" s="86"/>
      <c r="AD1527" s="86"/>
      <c r="AE1527" s="86"/>
      <c r="AF1527" s="86"/>
      <c r="AG1527" s="86"/>
      <c r="AH1527" s="86"/>
      <c r="AI1527" s="86"/>
      <c r="AJ1527" s="86"/>
      <c r="AK1527" s="86"/>
      <c r="AL1527" s="86"/>
      <c r="AM1527" s="86"/>
      <c r="AN1527" s="86"/>
      <c r="AO1527" s="86"/>
      <c r="AP1527" s="86"/>
      <c r="AQ1527" s="86"/>
      <c r="AR1527" s="86"/>
      <c r="AS1527" s="86"/>
      <c r="AT1527" s="86"/>
      <c r="AU1527" s="86"/>
      <c r="AV1527" s="86"/>
      <c r="AW1527" s="86"/>
      <c r="AX1527" s="86"/>
      <c r="AY1527" s="86"/>
      <c r="AZ1527" s="86"/>
      <c r="BA1527" s="86"/>
      <c r="BB1527" s="86"/>
      <c r="BC1527" s="86"/>
      <c r="BD1527" s="86"/>
      <c r="BE1527" s="86"/>
      <c r="BF1527" s="86"/>
      <c r="BG1527" s="86"/>
      <c r="BH1527" s="86"/>
      <c r="BI1527" s="86"/>
      <c r="BJ1527" s="86"/>
      <c r="BK1527" s="86"/>
      <c r="BL1527" s="86"/>
      <c r="BM1527" s="86"/>
      <c r="BN1527" s="86"/>
      <c r="BO1527" s="86"/>
      <c r="BP1527" s="86"/>
      <c r="BQ1527" s="86"/>
      <c r="BR1527" s="86"/>
      <c r="BS1527" s="86"/>
      <c r="BT1527" s="86"/>
      <c r="BU1527" s="86"/>
      <c r="BV1527" s="86"/>
    </row>
    <row r="1528" spans="1:74" s="87" customFormat="1" ht="22.5" customHeight="1" x14ac:dyDescent="0.2">
      <c r="A1528" s="247" t="s">
        <v>996</v>
      </c>
      <c r="B1528" s="248" t="s">
        <v>997</v>
      </c>
      <c r="C1528" s="227"/>
      <c r="D1528" s="227"/>
      <c r="E1528" s="227"/>
      <c r="F1528" s="227"/>
      <c r="G1528" s="227"/>
      <c r="H1528" s="227"/>
      <c r="I1528" s="227"/>
      <c r="J1528" s="227"/>
      <c r="K1528" s="227"/>
      <c r="L1528" s="227"/>
      <c r="M1528" s="227"/>
      <c r="N1528" s="227"/>
      <c r="O1528" s="133">
        <f t="shared" si="506"/>
        <v>0</v>
      </c>
      <c r="P1528" s="86"/>
      <c r="Q1528" s="86"/>
      <c r="R1528" s="86"/>
      <c r="S1528" s="86"/>
      <c r="T1528" s="86"/>
      <c r="U1528" s="86"/>
      <c r="V1528" s="86"/>
      <c r="W1528" s="86"/>
      <c r="X1528" s="86"/>
      <c r="Y1528" s="86"/>
      <c r="Z1528" s="86"/>
      <c r="AA1528" s="86"/>
      <c r="AB1528" s="86"/>
      <c r="AC1528" s="86"/>
      <c r="AD1528" s="86"/>
      <c r="AE1528" s="86"/>
      <c r="AF1528" s="86"/>
      <c r="AG1528" s="86"/>
      <c r="AH1528" s="86"/>
      <c r="AI1528" s="86"/>
      <c r="AJ1528" s="86"/>
      <c r="AK1528" s="86"/>
      <c r="AL1528" s="86"/>
      <c r="AM1528" s="86"/>
      <c r="AN1528" s="86"/>
      <c r="AO1528" s="86"/>
      <c r="AP1528" s="86"/>
      <c r="AQ1528" s="86"/>
      <c r="AR1528" s="86"/>
      <c r="AS1528" s="86"/>
      <c r="AT1528" s="86"/>
      <c r="AU1528" s="86"/>
      <c r="AV1528" s="86"/>
      <c r="AW1528" s="86"/>
      <c r="AX1528" s="86"/>
      <c r="AY1528" s="86"/>
      <c r="AZ1528" s="86"/>
      <c r="BA1528" s="86"/>
      <c r="BB1528" s="86"/>
      <c r="BC1528" s="86"/>
      <c r="BD1528" s="86"/>
      <c r="BE1528" s="86"/>
      <c r="BF1528" s="86"/>
      <c r="BG1528" s="86"/>
      <c r="BH1528" s="86"/>
      <c r="BI1528" s="86"/>
      <c r="BJ1528" s="86"/>
      <c r="BK1528" s="86"/>
      <c r="BL1528" s="86"/>
      <c r="BM1528" s="86"/>
      <c r="BN1528" s="86"/>
      <c r="BO1528" s="86"/>
      <c r="BP1528" s="86"/>
      <c r="BQ1528" s="86"/>
      <c r="BR1528" s="86"/>
      <c r="BS1528" s="86"/>
      <c r="BT1528" s="86"/>
      <c r="BU1528" s="86"/>
      <c r="BV1528" s="86"/>
    </row>
    <row r="1529" spans="1:74" s="87" customFormat="1" ht="22.5" customHeight="1" x14ac:dyDescent="0.2">
      <c r="A1529" s="247" t="s">
        <v>996</v>
      </c>
      <c r="B1529" s="248" t="s">
        <v>997</v>
      </c>
      <c r="C1529" s="227"/>
      <c r="D1529" s="227"/>
      <c r="E1529" s="227"/>
      <c r="F1529" s="227"/>
      <c r="G1529" s="227"/>
      <c r="H1529" s="227"/>
      <c r="I1529" s="227"/>
      <c r="J1529" s="227"/>
      <c r="K1529" s="227"/>
      <c r="L1529" s="227"/>
      <c r="M1529" s="227"/>
      <c r="N1529" s="227"/>
      <c r="O1529" s="133">
        <f t="shared" si="506"/>
        <v>0</v>
      </c>
      <c r="P1529" s="86"/>
      <c r="Q1529" s="86"/>
      <c r="R1529" s="86"/>
      <c r="S1529" s="86"/>
      <c r="T1529" s="86"/>
      <c r="U1529" s="86"/>
      <c r="V1529" s="86"/>
      <c r="W1529" s="86"/>
      <c r="X1529" s="86"/>
      <c r="Y1529" s="86"/>
      <c r="Z1529" s="86"/>
      <c r="AA1529" s="86"/>
      <c r="AB1529" s="86"/>
      <c r="AC1529" s="86"/>
      <c r="AD1529" s="86"/>
      <c r="AE1529" s="86"/>
      <c r="AF1529" s="86"/>
      <c r="AG1529" s="86"/>
      <c r="AH1529" s="86"/>
      <c r="AI1529" s="86"/>
      <c r="AJ1529" s="86"/>
      <c r="AK1529" s="86"/>
      <c r="AL1529" s="86"/>
      <c r="AM1529" s="86"/>
      <c r="AN1529" s="86"/>
      <c r="AO1529" s="86"/>
      <c r="AP1529" s="86"/>
      <c r="AQ1529" s="86"/>
      <c r="AR1529" s="86"/>
      <c r="AS1529" s="86"/>
      <c r="AT1529" s="86"/>
      <c r="AU1529" s="86"/>
      <c r="AV1529" s="86"/>
      <c r="AW1529" s="86"/>
      <c r="AX1529" s="86"/>
      <c r="AY1529" s="86"/>
      <c r="AZ1529" s="86"/>
      <c r="BA1529" s="86"/>
      <c r="BB1529" s="86"/>
      <c r="BC1529" s="86"/>
      <c r="BD1529" s="86"/>
      <c r="BE1529" s="86"/>
      <c r="BF1529" s="86"/>
      <c r="BG1529" s="86"/>
      <c r="BH1529" s="86"/>
      <c r="BI1529" s="86"/>
      <c r="BJ1529" s="86"/>
      <c r="BK1529" s="86"/>
      <c r="BL1529" s="86"/>
      <c r="BM1529" s="86"/>
      <c r="BN1529" s="86"/>
      <c r="BO1529" s="86"/>
      <c r="BP1529" s="86"/>
      <c r="BQ1529" s="86"/>
      <c r="BR1529" s="86"/>
      <c r="BS1529" s="86"/>
      <c r="BT1529" s="86"/>
      <c r="BU1529" s="86"/>
      <c r="BV1529" s="86"/>
    </row>
    <row r="1530" spans="1:74" s="87" customFormat="1" ht="22.5" customHeight="1" x14ac:dyDescent="0.2">
      <c r="A1530" s="247" t="s">
        <v>996</v>
      </c>
      <c r="B1530" s="248" t="s">
        <v>997</v>
      </c>
      <c r="C1530" s="227"/>
      <c r="D1530" s="227"/>
      <c r="E1530" s="227"/>
      <c r="F1530" s="227"/>
      <c r="G1530" s="227"/>
      <c r="H1530" s="227"/>
      <c r="I1530" s="227"/>
      <c r="J1530" s="227"/>
      <c r="K1530" s="227"/>
      <c r="L1530" s="227"/>
      <c r="M1530" s="227"/>
      <c r="N1530" s="227"/>
      <c r="O1530" s="133">
        <f t="shared" si="506"/>
        <v>0</v>
      </c>
      <c r="P1530" s="86"/>
      <c r="Q1530" s="86"/>
      <c r="R1530" s="86"/>
      <c r="S1530" s="86"/>
      <c r="T1530" s="86"/>
      <c r="U1530" s="86"/>
      <c r="V1530" s="86"/>
      <c r="W1530" s="86"/>
      <c r="X1530" s="86"/>
      <c r="Y1530" s="86"/>
      <c r="Z1530" s="86"/>
      <c r="AA1530" s="86"/>
      <c r="AB1530" s="86"/>
      <c r="AC1530" s="86"/>
      <c r="AD1530" s="86"/>
      <c r="AE1530" s="86"/>
      <c r="AF1530" s="86"/>
      <c r="AG1530" s="86"/>
      <c r="AH1530" s="86"/>
      <c r="AI1530" s="86"/>
      <c r="AJ1530" s="86"/>
      <c r="AK1530" s="86"/>
      <c r="AL1530" s="86"/>
      <c r="AM1530" s="86"/>
      <c r="AN1530" s="86"/>
      <c r="AO1530" s="86"/>
      <c r="AP1530" s="86"/>
      <c r="AQ1530" s="86"/>
      <c r="AR1530" s="86"/>
      <c r="AS1530" s="86"/>
      <c r="AT1530" s="86"/>
      <c r="AU1530" s="86"/>
      <c r="AV1530" s="86"/>
      <c r="AW1530" s="86"/>
      <c r="AX1530" s="86"/>
      <c r="AY1530" s="86"/>
      <c r="AZ1530" s="86"/>
      <c r="BA1530" s="86"/>
      <c r="BB1530" s="86"/>
      <c r="BC1530" s="86"/>
      <c r="BD1530" s="86"/>
      <c r="BE1530" s="86"/>
      <c r="BF1530" s="86"/>
      <c r="BG1530" s="86"/>
      <c r="BH1530" s="86"/>
      <c r="BI1530" s="86"/>
      <c r="BJ1530" s="86"/>
      <c r="BK1530" s="86"/>
      <c r="BL1530" s="86"/>
      <c r="BM1530" s="86"/>
      <c r="BN1530" s="86"/>
      <c r="BO1530" s="86"/>
      <c r="BP1530" s="86"/>
      <c r="BQ1530" s="86"/>
      <c r="BR1530" s="86"/>
      <c r="BS1530" s="86"/>
      <c r="BT1530" s="86"/>
      <c r="BU1530" s="86"/>
      <c r="BV1530" s="86"/>
    </row>
    <row r="1531" spans="1:74" s="87" customFormat="1" ht="22.5" customHeight="1" x14ac:dyDescent="0.2">
      <c r="A1531" s="247" t="s">
        <v>996</v>
      </c>
      <c r="B1531" s="248" t="s">
        <v>997</v>
      </c>
      <c r="C1531" s="227"/>
      <c r="D1531" s="227"/>
      <c r="E1531" s="227"/>
      <c r="F1531" s="227"/>
      <c r="G1531" s="227"/>
      <c r="H1531" s="227"/>
      <c r="I1531" s="227"/>
      <c r="J1531" s="227"/>
      <c r="K1531" s="227"/>
      <c r="L1531" s="227"/>
      <c r="M1531" s="227"/>
      <c r="N1531" s="227"/>
      <c r="O1531" s="133">
        <f t="shared" si="506"/>
        <v>0</v>
      </c>
      <c r="P1531" s="86"/>
      <c r="Q1531" s="86"/>
      <c r="R1531" s="86"/>
      <c r="S1531" s="86"/>
      <c r="T1531" s="86"/>
      <c r="U1531" s="86"/>
      <c r="V1531" s="86"/>
      <c r="W1531" s="86"/>
      <c r="X1531" s="86"/>
      <c r="Y1531" s="86"/>
      <c r="Z1531" s="86"/>
      <c r="AA1531" s="86"/>
      <c r="AB1531" s="86"/>
      <c r="AC1531" s="86"/>
      <c r="AD1531" s="86"/>
      <c r="AE1531" s="86"/>
      <c r="AF1531" s="86"/>
      <c r="AG1531" s="86"/>
      <c r="AH1531" s="86"/>
      <c r="AI1531" s="86"/>
      <c r="AJ1531" s="86"/>
      <c r="AK1531" s="86"/>
      <c r="AL1531" s="86"/>
      <c r="AM1531" s="86"/>
      <c r="AN1531" s="86"/>
      <c r="AO1531" s="86"/>
      <c r="AP1531" s="86"/>
      <c r="AQ1531" s="86"/>
      <c r="AR1531" s="86"/>
      <c r="AS1531" s="86"/>
      <c r="AT1531" s="86"/>
      <c r="AU1531" s="86"/>
      <c r="AV1531" s="86"/>
      <c r="AW1531" s="86"/>
      <c r="AX1531" s="86"/>
      <c r="AY1531" s="86"/>
      <c r="AZ1531" s="86"/>
      <c r="BA1531" s="86"/>
      <c r="BB1531" s="86"/>
      <c r="BC1531" s="86"/>
      <c r="BD1531" s="86"/>
      <c r="BE1531" s="86"/>
      <c r="BF1531" s="86"/>
      <c r="BG1531" s="86"/>
      <c r="BH1531" s="86"/>
      <c r="BI1531" s="86"/>
      <c r="BJ1531" s="86"/>
      <c r="BK1531" s="86"/>
      <c r="BL1531" s="86"/>
      <c r="BM1531" s="86"/>
      <c r="BN1531" s="86"/>
      <c r="BO1531" s="86"/>
      <c r="BP1531" s="86"/>
      <c r="BQ1531" s="86"/>
      <c r="BR1531" s="86"/>
      <c r="BS1531" s="86"/>
      <c r="BT1531" s="86"/>
      <c r="BU1531" s="86"/>
      <c r="BV1531" s="86"/>
    </row>
    <row r="1532" spans="1:74" s="87" customFormat="1" ht="22.5" customHeight="1" x14ac:dyDescent="0.2">
      <c r="A1532" s="247" t="s">
        <v>996</v>
      </c>
      <c r="B1532" s="248" t="s">
        <v>997</v>
      </c>
      <c r="C1532" s="227"/>
      <c r="D1532" s="227"/>
      <c r="E1532" s="227"/>
      <c r="F1532" s="227"/>
      <c r="G1532" s="227"/>
      <c r="H1532" s="227"/>
      <c r="I1532" s="227"/>
      <c r="J1532" s="227"/>
      <c r="K1532" s="227"/>
      <c r="L1532" s="227"/>
      <c r="M1532" s="227"/>
      <c r="N1532" s="227"/>
      <c r="O1532" s="133">
        <f t="shared" si="506"/>
        <v>0</v>
      </c>
      <c r="P1532" s="86"/>
      <c r="Q1532" s="86"/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6"/>
      <c r="AD1532" s="86"/>
      <c r="AE1532" s="86"/>
      <c r="AF1532" s="86"/>
      <c r="AG1532" s="86"/>
      <c r="AH1532" s="86"/>
      <c r="AI1532" s="86"/>
      <c r="AJ1532" s="86"/>
      <c r="AK1532" s="86"/>
      <c r="AL1532" s="86"/>
      <c r="AM1532" s="86"/>
      <c r="AN1532" s="86"/>
      <c r="AO1532" s="86"/>
      <c r="AP1532" s="86"/>
      <c r="AQ1532" s="86"/>
      <c r="AR1532" s="86"/>
      <c r="AS1532" s="86"/>
      <c r="AT1532" s="86"/>
      <c r="AU1532" s="86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86"/>
      <c r="BG1532" s="86"/>
      <c r="BH1532" s="86"/>
      <c r="BI1532" s="86"/>
      <c r="BJ1532" s="86"/>
      <c r="BK1532" s="86"/>
      <c r="BL1532" s="86"/>
      <c r="BM1532" s="86"/>
      <c r="BN1532" s="86"/>
      <c r="BO1532" s="86"/>
      <c r="BP1532" s="86"/>
      <c r="BQ1532" s="86"/>
      <c r="BR1532" s="86"/>
      <c r="BS1532" s="86"/>
      <c r="BT1532" s="86"/>
      <c r="BU1532" s="86"/>
      <c r="BV1532" s="86"/>
    </row>
    <row r="1533" spans="1:74" s="87" customFormat="1" ht="22.5" customHeight="1" x14ac:dyDescent="0.2">
      <c r="A1533" s="247" t="s">
        <v>996</v>
      </c>
      <c r="B1533" s="248" t="s">
        <v>997</v>
      </c>
      <c r="C1533" s="227"/>
      <c r="D1533" s="227"/>
      <c r="E1533" s="227"/>
      <c r="F1533" s="227"/>
      <c r="G1533" s="227"/>
      <c r="H1533" s="227"/>
      <c r="I1533" s="227"/>
      <c r="J1533" s="227"/>
      <c r="K1533" s="227"/>
      <c r="L1533" s="227"/>
      <c r="M1533" s="227"/>
      <c r="N1533" s="227"/>
      <c r="O1533" s="133">
        <f t="shared" si="506"/>
        <v>0</v>
      </c>
      <c r="P1533" s="86"/>
      <c r="Q1533" s="86"/>
      <c r="R1533" s="86"/>
      <c r="S1533" s="86"/>
      <c r="T1533" s="86"/>
      <c r="U1533" s="86"/>
      <c r="V1533" s="86"/>
      <c r="W1533" s="86"/>
      <c r="X1533" s="86"/>
      <c r="Y1533" s="86"/>
      <c r="Z1533" s="86"/>
      <c r="AA1533" s="86"/>
      <c r="AB1533" s="86"/>
      <c r="AC1533" s="86"/>
      <c r="AD1533" s="86"/>
      <c r="AE1533" s="86"/>
      <c r="AF1533" s="86"/>
      <c r="AG1533" s="86"/>
      <c r="AH1533" s="86"/>
      <c r="AI1533" s="86"/>
      <c r="AJ1533" s="86"/>
      <c r="AK1533" s="86"/>
      <c r="AL1533" s="86"/>
      <c r="AM1533" s="86"/>
      <c r="AN1533" s="86"/>
      <c r="AO1533" s="86"/>
      <c r="AP1533" s="86"/>
      <c r="AQ1533" s="86"/>
      <c r="AR1533" s="86"/>
      <c r="AS1533" s="86"/>
      <c r="AT1533" s="86"/>
      <c r="AU1533" s="86"/>
      <c r="AV1533" s="86"/>
      <c r="AW1533" s="86"/>
      <c r="AX1533" s="86"/>
      <c r="AY1533" s="86"/>
      <c r="AZ1533" s="86"/>
      <c r="BA1533" s="86"/>
      <c r="BB1533" s="86"/>
      <c r="BC1533" s="86"/>
      <c r="BD1533" s="86"/>
      <c r="BE1533" s="86"/>
      <c r="BF1533" s="86"/>
      <c r="BG1533" s="86"/>
      <c r="BH1533" s="86"/>
      <c r="BI1533" s="86"/>
      <c r="BJ1533" s="86"/>
      <c r="BK1533" s="86"/>
      <c r="BL1533" s="86"/>
      <c r="BM1533" s="86"/>
      <c r="BN1533" s="86"/>
      <c r="BO1533" s="86"/>
      <c r="BP1533" s="86"/>
      <c r="BQ1533" s="86"/>
      <c r="BR1533" s="86"/>
      <c r="BS1533" s="86"/>
      <c r="BT1533" s="86"/>
      <c r="BU1533" s="86"/>
      <c r="BV1533" s="86"/>
    </row>
    <row r="1534" spans="1:74" s="87" customFormat="1" ht="22.5" customHeight="1" x14ac:dyDescent="0.2">
      <c r="A1534" s="247" t="s">
        <v>996</v>
      </c>
      <c r="B1534" s="248" t="s">
        <v>997</v>
      </c>
      <c r="C1534" s="227"/>
      <c r="D1534" s="227"/>
      <c r="E1534" s="227"/>
      <c r="F1534" s="227"/>
      <c r="G1534" s="227"/>
      <c r="H1534" s="227"/>
      <c r="I1534" s="227"/>
      <c r="J1534" s="227"/>
      <c r="K1534" s="227"/>
      <c r="L1534" s="227"/>
      <c r="M1534" s="227"/>
      <c r="N1534" s="227"/>
      <c r="O1534" s="133">
        <f t="shared" si="506"/>
        <v>0</v>
      </c>
      <c r="P1534" s="86"/>
      <c r="Q1534" s="86"/>
      <c r="R1534" s="86"/>
      <c r="S1534" s="86"/>
      <c r="T1534" s="86"/>
      <c r="U1534" s="86"/>
      <c r="V1534" s="86"/>
      <c r="W1534" s="86"/>
      <c r="X1534" s="86"/>
      <c r="Y1534" s="86"/>
      <c r="Z1534" s="86"/>
      <c r="AA1534" s="86"/>
      <c r="AB1534" s="86"/>
      <c r="AC1534" s="86"/>
      <c r="AD1534" s="86"/>
      <c r="AE1534" s="86"/>
      <c r="AF1534" s="86"/>
      <c r="AG1534" s="86"/>
      <c r="AH1534" s="86"/>
      <c r="AI1534" s="86"/>
      <c r="AJ1534" s="86"/>
      <c r="AK1534" s="86"/>
      <c r="AL1534" s="86"/>
      <c r="AM1534" s="86"/>
      <c r="AN1534" s="86"/>
      <c r="AO1534" s="86"/>
      <c r="AP1534" s="86"/>
      <c r="AQ1534" s="86"/>
      <c r="AR1534" s="86"/>
      <c r="AS1534" s="86"/>
      <c r="AT1534" s="86"/>
      <c r="AU1534" s="86"/>
      <c r="AV1534" s="86"/>
      <c r="AW1534" s="86"/>
      <c r="AX1534" s="86"/>
      <c r="AY1534" s="86"/>
      <c r="AZ1534" s="86"/>
      <c r="BA1534" s="86"/>
      <c r="BB1534" s="86"/>
      <c r="BC1534" s="86"/>
      <c r="BD1534" s="86"/>
      <c r="BE1534" s="86"/>
      <c r="BF1534" s="86"/>
      <c r="BG1534" s="86"/>
      <c r="BH1534" s="86"/>
      <c r="BI1534" s="86"/>
      <c r="BJ1534" s="86"/>
      <c r="BK1534" s="86"/>
      <c r="BL1534" s="86"/>
      <c r="BM1534" s="86"/>
      <c r="BN1534" s="86"/>
      <c r="BO1534" s="86"/>
      <c r="BP1534" s="86"/>
      <c r="BQ1534" s="86"/>
      <c r="BR1534" s="86"/>
      <c r="BS1534" s="86"/>
      <c r="BT1534" s="86"/>
      <c r="BU1534" s="86"/>
      <c r="BV1534" s="86"/>
    </row>
    <row r="1535" spans="1:74" s="87" customFormat="1" ht="22.5" customHeight="1" x14ac:dyDescent="0.2">
      <c r="A1535" s="247" t="s">
        <v>996</v>
      </c>
      <c r="B1535" s="248" t="s">
        <v>997</v>
      </c>
      <c r="C1535" s="227"/>
      <c r="D1535" s="227"/>
      <c r="E1535" s="227"/>
      <c r="F1535" s="227"/>
      <c r="G1535" s="227"/>
      <c r="H1535" s="227"/>
      <c r="I1535" s="227"/>
      <c r="J1535" s="227"/>
      <c r="K1535" s="227"/>
      <c r="L1535" s="227"/>
      <c r="M1535" s="227"/>
      <c r="N1535" s="227"/>
      <c r="O1535" s="133">
        <f t="shared" si="506"/>
        <v>0</v>
      </c>
      <c r="P1535" s="86"/>
      <c r="Q1535" s="86"/>
      <c r="R1535" s="86"/>
      <c r="S1535" s="86"/>
      <c r="T1535" s="86"/>
      <c r="U1535" s="86"/>
      <c r="V1535" s="86"/>
      <c r="W1535" s="86"/>
      <c r="X1535" s="86"/>
      <c r="Y1535" s="86"/>
      <c r="Z1535" s="86"/>
      <c r="AA1535" s="86"/>
      <c r="AB1535" s="86"/>
      <c r="AC1535" s="86"/>
      <c r="AD1535" s="86"/>
      <c r="AE1535" s="86"/>
      <c r="AF1535" s="86"/>
      <c r="AG1535" s="86"/>
      <c r="AH1535" s="86"/>
      <c r="AI1535" s="86"/>
      <c r="AJ1535" s="86"/>
      <c r="AK1535" s="86"/>
      <c r="AL1535" s="86"/>
      <c r="AM1535" s="86"/>
      <c r="AN1535" s="86"/>
      <c r="AO1535" s="86"/>
      <c r="AP1535" s="86"/>
      <c r="AQ1535" s="86"/>
      <c r="AR1535" s="86"/>
      <c r="AS1535" s="86"/>
      <c r="AT1535" s="86"/>
      <c r="AU1535" s="86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86"/>
      <c r="BG1535" s="86"/>
      <c r="BH1535" s="86"/>
      <c r="BI1535" s="86"/>
      <c r="BJ1535" s="86"/>
      <c r="BK1535" s="86"/>
      <c r="BL1535" s="86"/>
      <c r="BM1535" s="86"/>
      <c r="BN1535" s="86"/>
      <c r="BO1535" s="86"/>
      <c r="BP1535" s="86"/>
      <c r="BQ1535" s="86"/>
      <c r="BR1535" s="86"/>
      <c r="BS1535" s="86"/>
      <c r="BT1535" s="86"/>
      <c r="BU1535" s="86"/>
      <c r="BV1535" s="86"/>
    </row>
    <row r="1536" spans="1:74" s="87" customFormat="1" ht="22.5" customHeight="1" x14ac:dyDescent="0.2">
      <c r="A1536" s="247" t="s">
        <v>996</v>
      </c>
      <c r="B1536" s="248" t="s">
        <v>997</v>
      </c>
      <c r="C1536" s="227"/>
      <c r="D1536" s="227"/>
      <c r="E1536" s="227"/>
      <c r="F1536" s="227"/>
      <c r="G1536" s="227"/>
      <c r="H1536" s="227"/>
      <c r="I1536" s="227"/>
      <c r="J1536" s="227"/>
      <c r="K1536" s="227"/>
      <c r="L1536" s="227"/>
      <c r="M1536" s="227"/>
      <c r="N1536" s="227"/>
      <c r="O1536" s="133">
        <f t="shared" si="506"/>
        <v>0</v>
      </c>
      <c r="P1536" s="86"/>
      <c r="Q1536" s="86"/>
      <c r="R1536" s="86"/>
      <c r="S1536" s="86"/>
      <c r="T1536" s="86"/>
      <c r="U1536" s="86"/>
      <c r="V1536" s="86"/>
      <c r="W1536" s="86"/>
      <c r="X1536" s="86"/>
      <c r="Y1536" s="86"/>
      <c r="Z1536" s="86"/>
      <c r="AA1536" s="86"/>
      <c r="AB1536" s="86"/>
      <c r="AC1536" s="86"/>
      <c r="AD1536" s="86"/>
      <c r="AE1536" s="86"/>
      <c r="AF1536" s="86"/>
      <c r="AG1536" s="86"/>
      <c r="AH1536" s="86"/>
      <c r="AI1536" s="86"/>
      <c r="AJ1536" s="86"/>
      <c r="AK1536" s="86"/>
      <c r="AL1536" s="86"/>
      <c r="AM1536" s="86"/>
      <c r="AN1536" s="86"/>
      <c r="AO1536" s="86"/>
      <c r="AP1536" s="86"/>
      <c r="AQ1536" s="86"/>
      <c r="AR1536" s="86"/>
      <c r="AS1536" s="86"/>
      <c r="AT1536" s="86"/>
      <c r="AU1536" s="86"/>
      <c r="AV1536" s="86"/>
      <c r="AW1536" s="86"/>
      <c r="AX1536" s="86"/>
      <c r="AY1536" s="86"/>
      <c r="AZ1536" s="86"/>
      <c r="BA1536" s="86"/>
      <c r="BB1536" s="86"/>
      <c r="BC1536" s="86"/>
      <c r="BD1536" s="86"/>
      <c r="BE1536" s="86"/>
      <c r="BF1536" s="86"/>
      <c r="BG1536" s="86"/>
      <c r="BH1536" s="86"/>
      <c r="BI1536" s="86"/>
      <c r="BJ1536" s="86"/>
      <c r="BK1536" s="86"/>
      <c r="BL1536" s="86"/>
      <c r="BM1536" s="86"/>
      <c r="BN1536" s="86"/>
      <c r="BO1536" s="86"/>
      <c r="BP1536" s="86"/>
      <c r="BQ1536" s="86"/>
      <c r="BR1536" s="86"/>
      <c r="BS1536" s="86"/>
      <c r="BT1536" s="86"/>
      <c r="BU1536" s="86"/>
      <c r="BV1536" s="86"/>
    </row>
    <row r="1537" spans="1:74" s="87" customFormat="1" ht="22.5" customHeight="1" x14ac:dyDescent="0.2">
      <c r="A1537" s="247" t="s">
        <v>996</v>
      </c>
      <c r="B1537" s="248" t="s">
        <v>997</v>
      </c>
      <c r="C1537" s="227"/>
      <c r="D1537" s="227"/>
      <c r="E1537" s="227"/>
      <c r="F1537" s="227"/>
      <c r="G1537" s="227"/>
      <c r="H1537" s="227"/>
      <c r="I1537" s="227"/>
      <c r="J1537" s="227"/>
      <c r="K1537" s="227"/>
      <c r="L1537" s="227"/>
      <c r="M1537" s="227"/>
      <c r="N1537" s="227"/>
      <c r="O1537" s="133">
        <f t="shared" si="506"/>
        <v>0</v>
      </c>
      <c r="P1537" s="86"/>
      <c r="Q1537" s="86"/>
      <c r="R1537" s="86"/>
      <c r="S1537" s="86"/>
      <c r="T1537" s="86"/>
      <c r="U1537" s="86"/>
      <c r="V1537" s="86"/>
      <c r="W1537" s="86"/>
      <c r="X1537" s="86"/>
      <c r="Y1537" s="86"/>
      <c r="Z1537" s="86"/>
      <c r="AA1537" s="86"/>
      <c r="AB1537" s="86"/>
      <c r="AC1537" s="86"/>
      <c r="AD1537" s="86"/>
      <c r="AE1537" s="86"/>
      <c r="AF1537" s="86"/>
      <c r="AG1537" s="86"/>
      <c r="AH1537" s="86"/>
      <c r="AI1537" s="86"/>
      <c r="AJ1537" s="86"/>
      <c r="AK1537" s="86"/>
      <c r="AL1537" s="86"/>
      <c r="AM1537" s="86"/>
      <c r="AN1537" s="86"/>
      <c r="AO1537" s="86"/>
      <c r="AP1537" s="86"/>
      <c r="AQ1537" s="86"/>
      <c r="AR1537" s="86"/>
      <c r="AS1537" s="86"/>
      <c r="AT1537" s="86"/>
      <c r="AU1537" s="86"/>
      <c r="AV1537" s="86"/>
      <c r="AW1537" s="86"/>
      <c r="AX1537" s="86"/>
      <c r="AY1537" s="86"/>
      <c r="AZ1537" s="86"/>
      <c r="BA1537" s="86"/>
      <c r="BB1537" s="86"/>
      <c r="BC1537" s="86"/>
      <c r="BD1537" s="86"/>
      <c r="BE1537" s="86"/>
      <c r="BF1537" s="86"/>
      <c r="BG1537" s="86"/>
      <c r="BH1537" s="86"/>
      <c r="BI1537" s="86"/>
      <c r="BJ1537" s="86"/>
      <c r="BK1537" s="86"/>
      <c r="BL1537" s="86"/>
      <c r="BM1537" s="86"/>
      <c r="BN1537" s="86"/>
      <c r="BO1537" s="86"/>
      <c r="BP1537" s="86"/>
      <c r="BQ1537" s="86"/>
      <c r="BR1537" s="86"/>
      <c r="BS1537" s="86"/>
      <c r="BT1537" s="86"/>
      <c r="BU1537" s="86"/>
      <c r="BV1537" s="86"/>
    </row>
    <row r="1538" spans="1:74" s="87" customFormat="1" ht="22.5" customHeight="1" x14ac:dyDescent="0.2">
      <c r="A1538" s="247" t="s">
        <v>996</v>
      </c>
      <c r="B1538" s="248" t="s">
        <v>997</v>
      </c>
      <c r="C1538" s="227"/>
      <c r="D1538" s="227"/>
      <c r="E1538" s="227"/>
      <c r="F1538" s="227"/>
      <c r="G1538" s="227"/>
      <c r="H1538" s="227"/>
      <c r="I1538" s="227"/>
      <c r="J1538" s="227"/>
      <c r="K1538" s="227"/>
      <c r="L1538" s="227"/>
      <c r="M1538" s="227"/>
      <c r="N1538" s="227"/>
      <c r="O1538" s="133">
        <f t="shared" si="506"/>
        <v>0</v>
      </c>
      <c r="P1538" s="86"/>
      <c r="Q1538" s="86"/>
      <c r="R1538" s="86"/>
      <c r="S1538" s="86"/>
      <c r="T1538" s="86"/>
      <c r="U1538" s="86"/>
      <c r="V1538" s="86"/>
      <c r="W1538" s="86"/>
      <c r="X1538" s="86"/>
      <c r="Y1538" s="86"/>
      <c r="Z1538" s="86"/>
      <c r="AA1538" s="86"/>
      <c r="AB1538" s="86"/>
      <c r="AC1538" s="86"/>
      <c r="AD1538" s="86"/>
      <c r="AE1538" s="86"/>
      <c r="AF1538" s="86"/>
      <c r="AG1538" s="86"/>
      <c r="AH1538" s="86"/>
      <c r="AI1538" s="86"/>
      <c r="AJ1538" s="86"/>
      <c r="AK1538" s="86"/>
      <c r="AL1538" s="86"/>
      <c r="AM1538" s="86"/>
      <c r="AN1538" s="86"/>
      <c r="AO1538" s="86"/>
      <c r="AP1538" s="86"/>
      <c r="AQ1538" s="86"/>
      <c r="AR1538" s="86"/>
      <c r="AS1538" s="86"/>
      <c r="AT1538" s="86"/>
      <c r="AU1538" s="86"/>
      <c r="AV1538" s="86"/>
      <c r="AW1538" s="86"/>
      <c r="AX1538" s="86"/>
      <c r="AY1538" s="86"/>
      <c r="AZ1538" s="86"/>
      <c r="BA1538" s="86"/>
      <c r="BB1538" s="86"/>
      <c r="BC1538" s="86"/>
      <c r="BD1538" s="86"/>
      <c r="BE1538" s="86"/>
      <c r="BF1538" s="86"/>
      <c r="BG1538" s="86"/>
      <c r="BH1538" s="86"/>
      <c r="BI1538" s="86"/>
      <c r="BJ1538" s="86"/>
      <c r="BK1538" s="86"/>
      <c r="BL1538" s="86"/>
      <c r="BM1538" s="86"/>
      <c r="BN1538" s="86"/>
      <c r="BO1538" s="86"/>
      <c r="BP1538" s="86"/>
      <c r="BQ1538" s="86"/>
      <c r="BR1538" s="86"/>
      <c r="BS1538" s="86"/>
      <c r="BT1538" s="86"/>
      <c r="BU1538" s="86"/>
      <c r="BV1538" s="86"/>
    </row>
    <row r="1539" spans="1:74" s="87" customFormat="1" ht="22.5" customHeight="1" x14ac:dyDescent="0.2">
      <c r="A1539" s="247" t="s">
        <v>996</v>
      </c>
      <c r="B1539" s="248" t="s">
        <v>997</v>
      </c>
      <c r="C1539" s="227"/>
      <c r="D1539" s="227"/>
      <c r="E1539" s="227"/>
      <c r="F1539" s="227"/>
      <c r="G1539" s="227"/>
      <c r="H1539" s="227"/>
      <c r="I1539" s="227"/>
      <c r="J1539" s="227"/>
      <c r="K1539" s="227"/>
      <c r="L1539" s="227"/>
      <c r="M1539" s="227"/>
      <c r="N1539" s="227"/>
      <c r="O1539" s="133">
        <f t="shared" si="506"/>
        <v>0</v>
      </c>
      <c r="P1539" s="86"/>
      <c r="Q1539" s="86"/>
      <c r="R1539" s="86"/>
      <c r="S1539" s="86"/>
      <c r="T1539" s="86"/>
      <c r="U1539" s="86"/>
      <c r="V1539" s="86"/>
      <c r="W1539" s="86"/>
      <c r="X1539" s="86"/>
      <c r="Y1539" s="86"/>
      <c r="Z1539" s="86"/>
      <c r="AA1539" s="86"/>
      <c r="AB1539" s="86"/>
      <c r="AC1539" s="86"/>
      <c r="AD1539" s="86"/>
      <c r="AE1539" s="86"/>
      <c r="AF1539" s="86"/>
      <c r="AG1539" s="86"/>
      <c r="AH1539" s="86"/>
      <c r="AI1539" s="86"/>
      <c r="AJ1539" s="86"/>
      <c r="AK1539" s="86"/>
      <c r="AL1539" s="86"/>
      <c r="AM1539" s="86"/>
      <c r="AN1539" s="86"/>
      <c r="AO1539" s="86"/>
      <c r="AP1539" s="86"/>
      <c r="AQ1539" s="86"/>
      <c r="AR1539" s="86"/>
      <c r="AS1539" s="86"/>
      <c r="AT1539" s="86"/>
      <c r="AU1539" s="86"/>
      <c r="AV1539" s="86"/>
      <c r="AW1539" s="86"/>
      <c r="AX1539" s="86"/>
      <c r="AY1539" s="86"/>
      <c r="AZ1539" s="86"/>
      <c r="BA1539" s="86"/>
      <c r="BB1539" s="86"/>
      <c r="BC1539" s="86"/>
      <c r="BD1539" s="86"/>
      <c r="BE1539" s="86"/>
      <c r="BF1539" s="86"/>
      <c r="BG1539" s="86"/>
      <c r="BH1539" s="86"/>
      <c r="BI1539" s="86"/>
      <c r="BJ1539" s="86"/>
      <c r="BK1539" s="86"/>
      <c r="BL1539" s="86"/>
      <c r="BM1539" s="86"/>
      <c r="BN1539" s="86"/>
      <c r="BO1539" s="86"/>
      <c r="BP1539" s="86"/>
      <c r="BQ1539" s="86"/>
      <c r="BR1539" s="86"/>
      <c r="BS1539" s="86"/>
      <c r="BT1539" s="86"/>
      <c r="BU1539" s="86"/>
      <c r="BV1539" s="86"/>
    </row>
    <row r="1540" spans="1:74" s="87" customFormat="1" ht="22.5" customHeight="1" x14ac:dyDescent="0.2">
      <c r="A1540" s="247" t="s">
        <v>996</v>
      </c>
      <c r="B1540" s="248" t="s">
        <v>997</v>
      </c>
      <c r="C1540" s="227"/>
      <c r="D1540" s="227"/>
      <c r="E1540" s="227"/>
      <c r="F1540" s="227"/>
      <c r="G1540" s="227"/>
      <c r="H1540" s="227"/>
      <c r="I1540" s="227"/>
      <c r="J1540" s="227"/>
      <c r="K1540" s="227"/>
      <c r="L1540" s="227"/>
      <c r="M1540" s="227"/>
      <c r="N1540" s="227"/>
      <c r="O1540" s="133">
        <f t="shared" si="506"/>
        <v>0</v>
      </c>
      <c r="P1540" s="86"/>
      <c r="Q1540" s="86"/>
      <c r="R1540" s="86"/>
      <c r="S1540" s="86"/>
      <c r="T1540" s="86"/>
      <c r="U1540" s="86"/>
      <c r="V1540" s="86"/>
      <c r="W1540" s="86"/>
      <c r="X1540" s="86"/>
      <c r="Y1540" s="86"/>
      <c r="Z1540" s="86"/>
      <c r="AA1540" s="86"/>
      <c r="AB1540" s="86"/>
      <c r="AC1540" s="86"/>
      <c r="AD1540" s="86"/>
      <c r="AE1540" s="86"/>
      <c r="AF1540" s="86"/>
      <c r="AG1540" s="86"/>
      <c r="AH1540" s="86"/>
      <c r="AI1540" s="86"/>
      <c r="AJ1540" s="86"/>
      <c r="AK1540" s="86"/>
      <c r="AL1540" s="86"/>
      <c r="AM1540" s="86"/>
      <c r="AN1540" s="86"/>
      <c r="AO1540" s="86"/>
      <c r="AP1540" s="86"/>
      <c r="AQ1540" s="86"/>
      <c r="AR1540" s="86"/>
      <c r="AS1540" s="86"/>
      <c r="AT1540" s="86"/>
      <c r="AU1540" s="86"/>
      <c r="AV1540" s="86"/>
      <c r="AW1540" s="86"/>
      <c r="AX1540" s="86"/>
      <c r="AY1540" s="86"/>
      <c r="AZ1540" s="86"/>
      <c r="BA1540" s="86"/>
      <c r="BB1540" s="86"/>
      <c r="BC1540" s="86"/>
      <c r="BD1540" s="86"/>
      <c r="BE1540" s="86"/>
      <c r="BF1540" s="86"/>
      <c r="BG1540" s="86"/>
      <c r="BH1540" s="86"/>
      <c r="BI1540" s="86"/>
      <c r="BJ1540" s="86"/>
      <c r="BK1540" s="86"/>
      <c r="BL1540" s="86"/>
      <c r="BM1540" s="86"/>
      <c r="BN1540" s="86"/>
      <c r="BO1540" s="86"/>
      <c r="BP1540" s="86"/>
      <c r="BQ1540" s="86"/>
      <c r="BR1540" s="86"/>
      <c r="BS1540" s="86"/>
      <c r="BT1540" s="86"/>
      <c r="BU1540" s="86"/>
      <c r="BV1540" s="86"/>
    </row>
    <row r="1541" spans="1:74" s="87" customFormat="1" ht="22.5" customHeight="1" x14ac:dyDescent="0.2">
      <c r="A1541" s="247" t="s">
        <v>996</v>
      </c>
      <c r="B1541" s="248" t="s">
        <v>997</v>
      </c>
      <c r="C1541" s="227"/>
      <c r="D1541" s="227"/>
      <c r="E1541" s="227"/>
      <c r="F1541" s="227"/>
      <c r="G1541" s="227"/>
      <c r="H1541" s="227"/>
      <c r="I1541" s="227"/>
      <c r="J1541" s="227"/>
      <c r="K1541" s="227"/>
      <c r="L1541" s="227"/>
      <c r="M1541" s="227"/>
      <c r="N1541" s="227"/>
      <c r="O1541" s="133">
        <f t="shared" si="506"/>
        <v>0</v>
      </c>
      <c r="P1541" s="86"/>
      <c r="Q1541" s="86"/>
      <c r="R1541" s="86"/>
      <c r="S1541" s="86"/>
      <c r="T1541" s="86"/>
      <c r="U1541" s="86"/>
      <c r="V1541" s="86"/>
      <c r="W1541" s="86"/>
      <c r="X1541" s="86"/>
      <c r="Y1541" s="86"/>
      <c r="Z1541" s="86"/>
      <c r="AA1541" s="86"/>
      <c r="AB1541" s="86"/>
      <c r="AC1541" s="86"/>
      <c r="AD1541" s="86"/>
      <c r="AE1541" s="86"/>
      <c r="AF1541" s="86"/>
      <c r="AG1541" s="86"/>
      <c r="AH1541" s="86"/>
      <c r="AI1541" s="86"/>
      <c r="AJ1541" s="86"/>
      <c r="AK1541" s="86"/>
      <c r="AL1541" s="86"/>
      <c r="AM1541" s="86"/>
      <c r="AN1541" s="86"/>
      <c r="AO1541" s="86"/>
      <c r="AP1541" s="86"/>
      <c r="AQ1541" s="86"/>
      <c r="AR1541" s="86"/>
      <c r="AS1541" s="86"/>
      <c r="AT1541" s="86"/>
      <c r="AU1541" s="86"/>
      <c r="AV1541" s="86"/>
      <c r="AW1541" s="86"/>
      <c r="AX1541" s="86"/>
      <c r="AY1541" s="86"/>
      <c r="AZ1541" s="86"/>
      <c r="BA1541" s="86"/>
      <c r="BB1541" s="86"/>
      <c r="BC1541" s="86"/>
      <c r="BD1541" s="86"/>
      <c r="BE1541" s="86"/>
      <c r="BF1541" s="86"/>
      <c r="BG1541" s="86"/>
      <c r="BH1541" s="86"/>
      <c r="BI1541" s="86"/>
      <c r="BJ1541" s="86"/>
      <c r="BK1541" s="86"/>
      <c r="BL1541" s="86"/>
      <c r="BM1541" s="86"/>
      <c r="BN1541" s="86"/>
      <c r="BO1541" s="86"/>
      <c r="BP1541" s="86"/>
      <c r="BQ1541" s="86"/>
      <c r="BR1541" s="86"/>
      <c r="BS1541" s="86"/>
      <c r="BT1541" s="86"/>
      <c r="BU1541" s="86"/>
      <c r="BV1541" s="86"/>
    </row>
    <row r="1542" spans="1:74" s="87" customFormat="1" ht="22.5" customHeight="1" x14ac:dyDescent="0.2">
      <c r="A1542" s="247" t="s">
        <v>996</v>
      </c>
      <c r="B1542" s="248" t="s">
        <v>997</v>
      </c>
      <c r="C1542" s="227"/>
      <c r="D1542" s="227"/>
      <c r="E1542" s="227"/>
      <c r="F1542" s="227"/>
      <c r="G1542" s="227"/>
      <c r="H1542" s="227"/>
      <c r="I1542" s="227"/>
      <c r="J1542" s="227"/>
      <c r="K1542" s="227"/>
      <c r="L1542" s="227"/>
      <c r="M1542" s="227"/>
      <c r="N1542" s="227"/>
      <c r="O1542" s="133">
        <f t="shared" si="506"/>
        <v>0</v>
      </c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86"/>
      <c r="AB1542" s="86"/>
      <c r="AC1542" s="86"/>
      <c r="AD1542" s="86"/>
      <c r="AE1542" s="86"/>
      <c r="AF1542" s="86"/>
      <c r="AG1542" s="86"/>
      <c r="AH1542" s="86"/>
      <c r="AI1542" s="86"/>
      <c r="AJ1542" s="86"/>
      <c r="AK1542" s="86"/>
      <c r="AL1542" s="86"/>
      <c r="AM1542" s="86"/>
      <c r="AN1542" s="86"/>
      <c r="AO1542" s="86"/>
      <c r="AP1542" s="86"/>
      <c r="AQ1542" s="86"/>
      <c r="AR1542" s="86"/>
      <c r="AS1542" s="86"/>
      <c r="AT1542" s="86"/>
      <c r="AU1542" s="86"/>
      <c r="AV1542" s="86"/>
      <c r="AW1542" s="86"/>
      <c r="AX1542" s="86"/>
      <c r="AY1542" s="86"/>
      <c r="AZ1542" s="86"/>
      <c r="BA1542" s="86"/>
      <c r="BB1542" s="86"/>
      <c r="BC1542" s="86"/>
      <c r="BD1542" s="86"/>
      <c r="BE1542" s="86"/>
      <c r="BF1542" s="86"/>
      <c r="BG1542" s="86"/>
      <c r="BH1542" s="86"/>
      <c r="BI1542" s="86"/>
      <c r="BJ1542" s="86"/>
      <c r="BK1542" s="86"/>
      <c r="BL1542" s="86"/>
      <c r="BM1542" s="86"/>
      <c r="BN1542" s="86"/>
      <c r="BO1542" s="86"/>
      <c r="BP1542" s="86"/>
      <c r="BQ1542" s="86"/>
      <c r="BR1542" s="86"/>
      <c r="BS1542" s="86"/>
      <c r="BT1542" s="86"/>
      <c r="BU1542" s="86"/>
      <c r="BV1542" s="86"/>
    </row>
    <row r="1543" spans="1:74" s="87" customFormat="1" ht="22.5" customHeight="1" x14ac:dyDescent="0.2">
      <c r="A1543" s="247" t="s">
        <v>1838</v>
      </c>
      <c r="B1543" s="248" t="s">
        <v>1839</v>
      </c>
      <c r="C1543" s="227"/>
      <c r="D1543" s="227"/>
      <c r="E1543" s="227"/>
      <c r="F1543" s="227"/>
      <c r="G1543" s="227"/>
      <c r="H1543" s="227"/>
      <c r="I1543" s="227"/>
      <c r="J1543" s="227"/>
      <c r="K1543" s="227"/>
      <c r="L1543" s="227"/>
      <c r="M1543" s="227"/>
      <c r="N1543" s="227"/>
      <c r="O1543" s="133">
        <f t="shared" si="506"/>
        <v>0</v>
      </c>
      <c r="P1543" s="86"/>
      <c r="Q1543" s="86"/>
      <c r="R1543" s="86"/>
      <c r="S1543" s="86"/>
      <c r="T1543" s="86"/>
      <c r="U1543" s="86"/>
      <c r="V1543" s="86"/>
      <c r="W1543" s="86"/>
      <c r="X1543" s="86"/>
      <c r="Y1543" s="86"/>
      <c r="Z1543" s="86"/>
      <c r="AA1543" s="86"/>
      <c r="AB1543" s="86"/>
      <c r="AC1543" s="86"/>
      <c r="AD1543" s="86"/>
      <c r="AE1543" s="86"/>
      <c r="AF1543" s="86"/>
      <c r="AG1543" s="86"/>
      <c r="AH1543" s="86"/>
      <c r="AI1543" s="86"/>
      <c r="AJ1543" s="86"/>
      <c r="AK1543" s="86"/>
      <c r="AL1543" s="86"/>
      <c r="AM1543" s="86"/>
      <c r="AN1543" s="86"/>
      <c r="AO1543" s="86"/>
      <c r="AP1543" s="86"/>
      <c r="AQ1543" s="86"/>
      <c r="AR1543" s="86"/>
      <c r="AS1543" s="86"/>
      <c r="AT1543" s="86"/>
      <c r="AU1543" s="86"/>
      <c r="AV1543" s="86"/>
      <c r="AW1543" s="86"/>
      <c r="AX1543" s="86"/>
      <c r="AY1543" s="86"/>
      <c r="AZ1543" s="86"/>
      <c r="BA1543" s="86"/>
      <c r="BB1543" s="86"/>
      <c r="BC1543" s="86"/>
      <c r="BD1543" s="86"/>
      <c r="BE1543" s="86"/>
      <c r="BF1543" s="86"/>
      <c r="BG1543" s="86"/>
      <c r="BH1543" s="86"/>
      <c r="BI1543" s="86"/>
      <c r="BJ1543" s="86"/>
      <c r="BK1543" s="86"/>
      <c r="BL1543" s="86"/>
      <c r="BM1543" s="86"/>
      <c r="BN1543" s="86"/>
      <c r="BO1543" s="86"/>
      <c r="BP1543" s="86"/>
      <c r="BQ1543" s="86"/>
      <c r="BR1543" s="86"/>
      <c r="BS1543" s="86"/>
      <c r="BT1543" s="86"/>
      <c r="BU1543" s="86"/>
      <c r="BV1543" s="86"/>
    </row>
    <row r="1544" spans="1:74" s="87" customFormat="1" ht="22.5" customHeight="1" x14ac:dyDescent="0.2">
      <c r="A1544" s="247" t="s">
        <v>1838</v>
      </c>
      <c r="B1544" s="248" t="s">
        <v>1839</v>
      </c>
      <c r="C1544" s="227"/>
      <c r="D1544" s="227"/>
      <c r="E1544" s="227"/>
      <c r="F1544" s="227"/>
      <c r="G1544" s="227"/>
      <c r="H1544" s="227"/>
      <c r="I1544" s="227"/>
      <c r="J1544" s="227"/>
      <c r="K1544" s="227"/>
      <c r="L1544" s="227"/>
      <c r="M1544" s="227"/>
      <c r="N1544" s="227"/>
      <c r="O1544" s="133">
        <f t="shared" si="506"/>
        <v>0</v>
      </c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86"/>
      <c r="AB1544" s="86"/>
      <c r="AC1544" s="86"/>
      <c r="AD1544" s="86"/>
      <c r="AE1544" s="86"/>
      <c r="AF1544" s="86"/>
      <c r="AG1544" s="86"/>
      <c r="AH1544" s="86"/>
      <c r="AI1544" s="86"/>
      <c r="AJ1544" s="86"/>
      <c r="AK1544" s="86"/>
      <c r="AL1544" s="86"/>
      <c r="AM1544" s="86"/>
      <c r="AN1544" s="86"/>
      <c r="AO1544" s="86"/>
      <c r="AP1544" s="86"/>
      <c r="AQ1544" s="86"/>
      <c r="AR1544" s="86"/>
      <c r="AS1544" s="86"/>
      <c r="AT1544" s="86"/>
      <c r="AU1544" s="86"/>
      <c r="AV1544" s="86"/>
      <c r="AW1544" s="86"/>
      <c r="AX1544" s="86"/>
      <c r="AY1544" s="86"/>
      <c r="AZ1544" s="86"/>
      <c r="BA1544" s="86"/>
      <c r="BB1544" s="86"/>
      <c r="BC1544" s="86"/>
      <c r="BD1544" s="86"/>
      <c r="BE1544" s="86"/>
      <c r="BF1544" s="86"/>
      <c r="BG1544" s="86"/>
      <c r="BH1544" s="86"/>
      <c r="BI1544" s="86"/>
      <c r="BJ1544" s="86"/>
      <c r="BK1544" s="86"/>
      <c r="BL1544" s="86"/>
      <c r="BM1544" s="86"/>
      <c r="BN1544" s="86"/>
      <c r="BO1544" s="86"/>
      <c r="BP1544" s="86"/>
      <c r="BQ1544" s="86"/>
      <c r="BR1544" s="86"/>
      <c r="BS1544" s="86"/>
      <c r="BT1544" s="86"/>
      <c r="BU1544" s="86"/>
      <c r="BV1544" s="86"/>
    </row>
    <row r="1545" spans="1:74" s="87" customFormat="1" ht="22.5" customHeight="1" x14ac:dyDescent="0.2">
      <c r="A1545" s="247" t="s">
        <v>1838</v>
      </c>
      <c r="B1545" s="248" t="s">
        <v>1839</v>
      </c>
      <c r="C1545" s="227"/>
      <c r="D1545" s="227"/>
      <c r="E1545" s="227"/>
      <c r="F1545" s="227"/>
      <c r="G1545" s="227"/>
      <c r="H1545" s="227"/>
      <c r="I1545" s="227"/>
      <c r="J1545" s="227"/>
      <c r="K1545" s="227"/>
      <c r="L1545" s="227"/>
      <c r="M1545" s="227"/>
      <c r="N1545" s="227"/>
      <c r="O1545" s="133">
        <f t="shared" si="506"/>
        <v>0</v>
      </c>
      <c r="P1545" s="86"/>
      <c r="Q1545" s="86"/>
      <c r="R1545" s="86"/>
      <c r="S1545" s="86"/>
      <c r="T1545" s="86"/>
      <c r="U1545" s="86"/>
      <c r="V1545" s="86"/>
      <c r="W1545" s="86"/>
      <c r="X1545" s="86"/>
      <c r="Y1545" s="86"/>
      <c r="Z1545" s="86"/>
      <c r="AA1545" s="86"/>
      <c r="AB1545" s="86"/>
      <c r="AC1545" s="86"/>
      <c r="AD1545" s="86"/>
      <c r="AE1545" s="86"/>
      <c r="AF1545" s="86"/>
      <c r="AG1545" s="86"/>
      <c r="AH1545" s="86"/>
      <c r="AI1545" s="86"/>
      <c r="AJ1545" s="86"/>
      <c r="AK1545" s="86"/>
      <c r="AL1545" s="86"/>
      <c r="AM1545" s="86"/>
      <c r="AN1545" s="86"/>
      <c r="AO1545" s="86"/>
      <c r="AP1545" s="86"/>
      <c r="AQ1545" s="86"/>
      <c r="AR1545" s="86"/>
      <c r="AS1545" s="86"/>
      <c r="AT1545" s="86"/>
      <c r="AU1545" s="86"/>
      <c r="AV1545" s="86"/>
      <c r="AW1545" s="86"/>
      <c r="AX1545" s="86"/>
      <c r="AY1545" s="86"/>
      <c r="AZ1545" s="86"/>
      <c r="BA1545" s="86"/>
      <c r="BB1545" s="86"/>
      <c r="BC1545" s="86"/>
      <c r="BD1545" s="86"/>
      <c r="BE1545" s="86"/>
      <c r="BF1545" s="86"/>
      <c r="BG1545" s="86"/>
      <c r="BH1545" s="86"/>
      <c r="BI1545" s="86"/>
      <c r="BJ1545" s="86"/>
      <c r="BK1545" s="86"/>
      <c r="BL1545" s="86"/>
      <c r="BM1545" s="86"/>
      <c r="BN1545" s="86"/>
      <c r="BO1545" s="86"/>
      <c r="BP1545" s="86"/>
      <c r="BQ1545" s="86"/>
      <c r="BR1545" s="86"/>
      <c r="BS1545" s="86"/>
      <c r="BT1545" s="86"/>
      <c r="BU1545" s="86"/>
      <c r="BV1545" s="86"/>
    </row>
    <row r="1546" spans="1:74" s="87" customFormat="1" ht="22.5" customHeight="1" x14ac:dyDescent="0.2">
      <c r="A1546" s="247" t="s">
        <v>1838</v>
      </c>
      <c r="B1546" s="248" t="s">
        <v>1839</v>
      </c>
      <c r="C1546" s="227"/>
      <c r="D1546" s="227"/>
      <c r="E1546" s="227"/>
      <c r="F1546" s="227"/>
      <c r="G1546" s="227"/>
      <c r="H1546" s="227"/>
      <c r="I1546" s="227"/>
      <c r="J1546" s="227"/>
      <c r="K1546" s="227"/>
      <c r="L1546" s="227"/>
      <c r="M1546" s="227"/>
      <c r="N1546" s="227"/>
      <c r="O1546" s="133">
        <f t="shared" si="506"/>
        <v>0</v>
      </c>
      <c r="P1546" s="86"/>
      <c r="Q1546" s="86"/>
      <c r="R1546" s="86"/>
      <c r="S1546" s="86"/>
      <c r="T1546" s="86"/>
      <c r="U1546" s="86"/>
      <c r="V1546" s="86"/>
      <c r="W1546" s="86"/>
      <c r="X1546" s="86"/>
      <c r="Y1546" s="86"/>
      <c r="Z1546" s="86"/>
      <c r="AA1546" s="86"/>
      <c r="AB1546" s="86"/>
      <c r="AC1546" s="86"/>
      <c r="AD1546" s="86"/>
      <c r="AE1546" s="86"/>
      <c r="AF1546" s="86"/>
      <c r="AG1546" s="86"/>
      <c r="AH1546" s="86"/>
      <c r="AI1546" s="86"/>
      <c r="AJ1546" s="86"/>
      <c r="AK1546" s="86"/>
      <c r="AL1546" s="86"/>
      <c r="AM1546" s="86"/>
      <c r="AN1546" s="86"/>
      <c r="AO1546" s="86"/>
      <c r="AP1546" s="86"/>
      <c r="AQ1546" s="86"/>
      <c r="AR1546" s="86"/>
      <c r="AS1546" s="86"/>
      <c r="AT1546" s="86"/>
      <c r="AU1546" s="86"/>
      <c r="AV1546" s="86"/>
      <c r="AW1546" s="86"/>
      <c r="AX1546" s="86"/>
      <c r="AY1546" s="86"/>
      <c r="AZ1546" s="86"/>
      <c r="BA1546" s="86"/>
      <c r="BB1546" s="86"/>
      <c r="BC1546" s="86"/>
      <c r="BD1546" s="86"/>
      <c r="BE1546" s="86"/>
      <c r="BF1546" s="86"/>
      <c r="BG1546" s="86"/>
      <c r="BH1546" s="86"/>
      <c r="BI1546" s="86"/>
      <c r="BJ1546" s="86"/>
      <c r="BK1546" s="86"/>
      <c r="BL1546" s="86"/>
      <c r="BM1546" s="86"/>
      <c r="BN1546" s="86"/>
      <c r="BO1546" s="86"/>
      <c r="BP1546" s="86"/>
      <c r="BQ1546" s="86"/>
      <c r="BR1546" s="86"/>
      <c r="BS1546" s="86"/>
      <c r="BT1546" s="86"/>
      <c r="BU1546" s="86"/>
      <c r="BV1546" s="86"/>
    </row>
    <row r="1547" spans="1:74" s="87" customFormat="1" ht="22.5" customHeight="1" x14ac:dyDescent="0.2">
      <c r="A1547" s="247" t="s">
        <v>1838</v>
      </c>
      <c r="B1547" s="248" t="s">
        <v>1839</v>
      </c>
      <c r="C1547" s="227"/>
      <c r="D1547" s="227"/>
      <c r="E1547" s="227"/>
      <c r="F1547" s="227"/>
      <c r="G1547" s="227"/>
      <c r="H1547" s="227"/>
      <c r="I1547" s="227"/>
      <c r="J1547" s="227"/>
      <c r="K1547" s="227"/>
      <c r="L1547" s="227"/>
      <c r="M1547" s="227"/>
      <c r="N1547" s="227"/>
      <c r="O1547" s="133">
        <f t="shared" si="506"/>
        <v>0</v>
      </c>
      <c r="P1547" s="86"/>
      <c r="Q1547" s="86"/>
      <c r="R1547" s="86"/>
      <c r="S1547" s="86"/>
      <c r="T1547" s="86"/>
      <c r="U1547" s="86"/>
      <c r="V1547" s="86"/>
      <c r="W1547" s="86"/>
      <c r="X1547" s="86"/>
      <c r="Y1547" s="86"/>
      <c r="Z1547" s="86"/>
      <c r="AA1547" s="86"/>
      <c r="AB1547" s="86"/>
      <c r="AC1547" s="86"/>
      <c r="AD1547" s="86"/>
      <c r="AE1547" s="86"/>
      <c r="AF1547" s="86"/>
      <c r="AG1547" s="86"/>
      <c r="AH1547" s="86"/>
      <c r="AI1547" s="86"/>
      <c r="AJ1547" s="86"/>
      <c r="AK1547" s="86"/>
      <c r="AL1547" s="86"/>
      <c r="AM1547" s="86"/>
      <c r="AN1547" s="86"/>
      <c r="AO1547" s="86"/>
      <c r="AP1547" s="86"/>
      <c r="AQ1547" s="86"/>
      <c r="AR1547" s="86"/>
      <c r="AS1547" s="86"/>
      <c r="AT1547" s="86"/>
      <c r="AU1547" s="86"/>
      <c r="AV1547" s="86"/>
      <c r="AW1547" s="86"/>
      <c r="AX1547" s="86"/>
      <c r="AY1547" s="86"/>
      <c r="AZ1547" s="86"/>
      <c r="BA1547" s="86"/>
      <c r="BB1547" s="86"/>
      <c r="BC1547" s="86"/>
      <c r="BD1547" s="86"/>
      <c r="BE1547" s="86"/>
      <c r="BF1547" s="86"/>
      <c r="BG1547" s="86"/>
      <c r="BH1547" s="86"/>
      <c r="BI1547" s="86"/>
      <c r="BJ1547" s="86"/>
      <c r="BK1547" s="86"/>
      <c r="BL1547" s="86"/>
      <c r="BM1547" s="86"/>
      <c r="BN1547" s="86"/>
      <c r="BO1547" s="86"/>
      <c r="BP1547" s="86"/>
      <c r="BQ1547" s="86"/>
      <c r="BR1547" s="86"/>
      <c r="BS1547" s="86"/>
      <c r="BT1547" s="86"/>
      <c r="BU1547" s="86"/>
      <c r="BV1547" s="86"/>
    </row>
    <row r="1548" spans="1:74" s="87" customFormat="1" ht="22.5" customHeight="1" x14ac:dyDescent="0.2">
      <c r="A1548" s="247" t="s">
        <v>1838</v>
      </c>
      <c r="B1548" s="248" t="s">
        <v>1839</v>
      </c>
      <c r="C1548" s="227"/>
      <c r="D1548" s="227"/>
      <c r="E1548" s="227"/>
      <c r="F1548" s="227"/>
      <c r="G1548" s="227"/>
      <c r="H1548" s="227"/>
      <c r="I1548" s="227"/>
      <c r="J1548" s="227"/>
      <c r="K1548" s="227"/>
      <c r="L1548" s="227"/>
      <c r="M1548" s="227"/>
      <c r="N1548" s="227"/>
      <c r="O1548" s="133">
        <f t="shared" si="506"/>
        <v>0</v>
      </c>
      <c r="P1548" s="86"/>
      <c r="Q1548" s="86"/>
      <c r="R1548" s="86"/>
      <c r="S1548" s="86"/>
      <c r="T1548" s="86"/>
      <c r="U1548" s="86"/>
      <c r="V1548" s="86"/>
      <c r="W1548" s="86"/>
      <c r="X1548" s="86"/>
      <c r="Y1548" s="86"/>
      <c r="Z1548" s="86"/>
      <c r="AA1548" s="86"/>
      <c r="AB1548" s="86"/>
      <c r="AC1548" s="86"/>
      <c r="AD1548" s="86"/>
      <c r="AE1548" s="86"/>
      <c r="AF1548" s="86"/>
      <c r="AG1548" s="86"/>
      <c r="AH1548" s="86"/>
      <c r="AI1548" s="86"/>
      <c r="AJ1548" s="86"/>
      <c r="AK1548" s="86"/>
      <c r="AL1548" s="86"/>
      <c r="AM1548" s="86"/>
      <c r="AN1548" s="86"/>
      <c r="AO1548" s="86"/>
      <c r="AP1548" s="86"/>
      <c r="AQ1548" s="86"/>
      <c r="AR1548" s="86"/>
      <c r="AS1548" s="86"/>
      <c r="AT1548" s="86"/>
      <c r="AU1548" s="86"/>
      <c r="AV1548" s="86"/>
      <c r="AW1548" s="86"/>
      <c r="AX1548" s="86"/>
      <c r="AY1548" s="86"/>
      <c r="AZ1548" s="86"/>
      <c r="BA1548" s="86"/>
      <c r="BB1548" s="86"/>
      <c r="BC1548" s="86"/>
      <c r="BD1548" s="86"/>
      <c r="BE1548" s="86"/>
      <c r="BF1548" s="86"/>
      <c r="BG1548" s="86"/>
      <c r="BH1548" s="86"/>
      <c r="BI1548" s="86"/>
      <c r="BJ1548" s="86"/>
      <c r="BK1548" s="86"/>
      <c r="BL1548" s="86"/>
      <c r="BM1548" s="86"/>
      <c r="BN1548" s="86"/>
      <c r="BO1548" s="86"/>
      <c r="BP1548" s="86"/>
      <c r="BQ1548" s="86"/>
      <c r="BR1548" s="86"/>
      <c r="BS1548" s="86"/>
      <c r="BT1548" s="86"/>
      <c r="BU1548" s="86"/>
      <c r="BV1548" s="86"/>
    </row>
    <row r="1549" spans="1:74" s="87" customFormat="1" ht="22.5" customHeight="1" x14ac:dyDescent="0.2">
      <c r="A1549" s="247" t="s">
        <v>1838</v>
      </c>
      <c r="B1549" s="248" t="s">
        <v>1839</v>
      </c>
      <c r="C1549" s="227"/>
      <c r="D1549" s="227"/>
      <c r="E1549" s="227"/>
      <c r="F1549" s="227"/>
      <c r="G1549" s="227"/>
      <c r="H1549" s="227"/>
      <c r="I1549" s="227"/>
      <c r="J1549" s="227"/>
      <c r="K1549" s="227"/>
      <c r="L1549" s="227"/>
      <c r="M1549" s="227"/>
      <c r="N1549" s="227"/>
      <c r="O1549" s="133">
        <f t="shared" si="506"/>
        <v>0</v>
      </c>
      <c r="P1549" s="86"/>
      <c r="Q1549" s="86"/>
      <c r="R1549" s="86"/>
      <c r="S1549" s="86"/>
      <c r="T1549" s="86"/>
      <c r="U1549" s="86"/>
      <c r="V1549" s="86"/>
      <c r="W1549" s="86"/>
      <c r="X1549" s="86"/>
      <c r="Y1549" s="86"/>
      <c r="Z1549" s="86"/>
      <c r="AA1549" s="86"/>
      <c r="AB1549" s="86"/>
      <c r="AC1549" s="86"/>
      <c r="AD1549" s="86"/>
      <c r="AE1549" s="86"/>
      <c r="AF1549" s="86"/>
      <c r="AG1549" s="86"/>
      <c r="AH1549" s="86"/>
      <c r="AI1549" s="86"/>
      <c r="AJ1549" s="86"/>
      <c r="AK1549" s="86"/>
      <c r="AL1549" s="86"/>
      <c r="AM1549" s="86"/>
      <c r="AN1549" s="86"/>
      <c r="AO1549" s="86"/>
      <c r="AP1549" s="86"/>
      <c r="AQ1549" s="86"/>
      <c r="AR1549" s="86"/>
      <c r="AS1549" s="86"/>
      <c r="AT1549" s="86"/>
      <c r="AU1549" s="86"/>
      <c r="AV1549" s="86"/>
      <c r="AW1549" s="86"/>
      <c r="AX1549" s="86"/>
      <c r="AY1549" s="86"/>
      <c r="AZ1549" s="86"/>
      <c r="BA1549" s="86"/>
      <c r="BB1549" s="86"/>
      <c r="BC1549" s="86"/>
      <c r="BD1549" s="86"/>
      <c r="BE1549" s="86"/>
      <c r="BF1549" s="86"/>
      <c r="BG1549" s="86"/>
      <c r="BH1549" s="86"/>
      <c r="BI1549" s="86"/>
      <c r="BJ1549" s="86"/>
      <c r="BK1549" s="86"/>
      <c r="BL1549" s="86"/>
      <c r="BM1549" s="86"/>
      <c r="BN1549" s="86"/>
      <c r="BO1549" s="86"/>
      <c r="BP1549" s="86"/>
      <c r="BQ1549" s="86"/>
      <c r="BR1549" s="86"/>
      <c r="BS1549" s="86"/>
      <c r="BT1549" s="86"/>
      <c r="BU1549" s="86"/>
      <c r="BV1549" s="86"/>
    </row>
    <row r="1550" spans="1:74" s="87" customFormat="1" ht="22.5" customHeight="1" x14ac:dyDescent="0.2">
      <c r="A1550" s="247" t="s">
        <v>1838</v>
      </c>
      <c r="B1550" s="248" t="s">
        <v>1839</v>
      </c>
      <c r="C1550" s="227"/>
      <c r="D1550" s="227"/>
      <c r="E1550" s="227"/>
      <c r="F1550" s="227"/>
      <c r="G1550" s="227"/>
      <c r="H1550" s="227"/>
      <c r="I1550" s="227"/>
      <c r="J1550" s="227"/>
      <c r="K1550" s="227"/>
      <c r="L1550" s="227"/>
      <c r="M1550" s="227"/>
      <c r="N1550" s="227"/>
      <c r="O1550" s="133">
        <f t="shared" si="506"/>
        <v>0</v>
      </c>
      <c r="P1550" s="86"/>
      <c r="Q1550" s="86"/>
      <c r="R1550" s="86"/>
      <c r="S1550" s="86"/>
      <c r="T1550" s="86"/>
      <c r="U1550" s="86"/>
      <c r="V1550" s="86"/>
      <c r="W1550" s="86"/>
      <c r="X1550" s="86"/>
      <c r="Y1550" s="86"/>
      <c r="Z1550" s="86"/>
      <c r="AA1550" s="86"/>
      <c r="AB1550" s="86"/>
      <c r="AC1550" s="86"/>
      <c r="AD1550" s="86"/>
      <c r="AE1550" s="86"/>
      <c r="AF1550" s="86"/>
      <c r="AG1550" s="86"/>
      <c r="AH1550" s="86"/>
      <c r="AI1550" s="86"/>
      <c r="AJ1550" s="86"/>
      <c r="AK1550" s="86"/>
      <c r="AL1550" s="86"/>
      <c r="AM1550" s="86"/>
      <c r="AN1550" s="86"/>
      <c r="AO1550" s="86"/>
      <c r="AP1550" s="86"/>
      <c r="AQ1550" s="86"/>
      <c r="AR1550" s="86"/>
      <c r="AS1550" s="86"/>
      <c r="AT1550" s="86"/>
      <c r="AU1550" s="86"/>
      <c r="AV1550" s="86"/>
      <c r="AW1550" s="86"/>
      <c r="AX1550" s="86"/>
      <c r="AY1550" s="86"/>
      <c r="AZ1550" s="86"/>
      <c r="BA1550" s="86"/>
      <c r="BB1550" s="86"/>
      <c r="BC1550" s="86"/>
      <c r="BD1550" s="86"/>
      <c r="BE1550" s="86"/>
      <c r="BF1550" s="86"/>
      <c r="BG1550" s="86"/>
      <c r="BH1550" s="86"/>
      <c r="BI1550" s="86"/>
      <c r="BJ1550" s="86"/>
      <c r="BK1550" s="86"/>
      <c r="BL1550" s="86"/>
      <c r="BM1550" s="86"/>
      <c r="BN1550" s="86"/>
      <c r="BO1550" s="86"/>
      <c r="BP1550" s="86"/>
      <c r="BQ1550" s="86"/>
      <c r="BR1550" s="86"/>
      <c r="BS1550" s="86"/>
      <c r="BT1550" s="86"/>
      <c r="BU1550" s="86"/>
      <c r="BV1550" s="86"/>
    </row>
    <row r="1551" spans="1:74" s="87" customFormat="1" ht="22.5" customHeight="1" x14ac:dyDescent="0.2">
      <c r="A1551" s="247" t="s">
        <v>1838</v>
      </c>
      <c r="B1551" s="248" t="s">
        <v>1839</v>
      </c>
      <c r="C1551" s="227"/>
      <c r="D1551" s="227"/>
      <c r="E1551" s="227"/>
      <c r="F1551" s="227"/>
      <c r="G1551" s="227"/>
      <c r="H1551" s="227"/>
      <c r="I1551" s="227"/>
      <c r="J1551" s="227"/>
      <c r="K1551" s="227"/>
      <c r="L1551" s="227"/>
      <c r="M1551" s="227"/>
      <c r="N1551" s="227"/>
      <c r="O1551" s="133">
        <f t="shared" si="506"/>
        <v>0</v>
      </c>
      <c r="P1551" s="86"/>
      <c r="Q1551" s="86"/>
      <c r="R1551" s="86"/>
      <c r="S1551" s="86"/>
      <c r="T1551" s="86"/>
      <c r="U1551" s="86"/>
      <c r="V1551" s="86"/>
      <c r="W1551" s="86"/>
      <c r="X1551" s="86"/>
      <c r="Y1551" s="86"/>
      <c r="Z1551" s="86"/>
      <c r="AA1551" s="86"/>
      <c r="AB1551" s="86"/>
      <c r="AC1551" s="86"/>
      <c r="AD1551" s="86"/>
      <c r="AE1551" s="86"/>
      <c r="AF1551" s="86"/>
      <c r="AG1551" s="86"/>
      <c r="AH1551" s="86"/>
      <c r="AI1551" s="86"/>
      <c r="AJ1551" s="86"/>
      <c r="AK1551" s="86"/>
      <c r="AL1551" s="86"/>
      <c r="AM1551" s="86"/>
      <c r="AN1551" s="86"/>
      <c r="AO1551" s="86"/>
      <c r="AP1551" s="86"/>
      <c r="AQ1551" s="86"/>
      <c r="AR1551" s="86"/>
      <c r="AS1551" s="86"/>
      <c r="AT1551" s="86"/>
      <c r="AU1551" s="86"/>
      <c r="AV1551" s="86"/>
      <c r="AW1551" s="86"/>
      <c r="AX1551" s="86"/>
      <c r="AY1551" s="86"/>
      <c r="AZ1551" s="86"/>
      <c r="BA1551" s="86"/>
      <c r="BB1551" s="86"/>
      <c r="BC1551" s="86"/>
      <c r="BD1551" s="86"/>
      <c r="BE1551" s="86"/>
      <c r="BF1551" s="86"/>
      <c r="BG1551" s="86"/>
      <c r="BH1551" s="86"/>
      <c r="BI1551" s="86"/>
      <c r="BJ1551" s="86"/>
      <c r="BK1551" s="86"/>
      <c r="BL1551" s="86"/>
      <c r="BM1551" s="86"/>
      <c r="BN1551" s="86"/>
      <c r="BO1551" s="86"/>
      <c r="BP1551" s="86"/>
      <c r="BQ1551" s="86"/>
      <c r="BR1551" s="86"/>
      <c r="BS1551" s="86"/>
      <c r="BT1551" s="86"/>
      <c r="BU1551" s="86"/>
      <c r="BV1551" s="86"/>
    </row>
    <row r="1552" spans="1:74" s="87" customFormat="1" ht="22.5" customHeight="1" x14ac:dyDescent="0.2">
      <c r="A1552" s="247" t="s">
        <v>1838</v>
      </c>
      <c r="B1552" s="248" t="s">
        <v>1839</v>
      </c>
      <c r="C1552" s="227"/>
      <c r="D1552" s="227"/>
      <c r="E1552" s="227"/>
      <c r="F1552" s="227"/>
      <c r="G1552" s="227"/>
      <c r="H1552" s="227"/>
      <c r="I1552" s="227"/>
      <c r="J1552" s="227"/>
      <c r="K1552" s="227"/>
      <c r="L1552" s="227"/>
      <c r="M1552" s="227"/>
      <c r="N1552" s="227"/>
      <c r="O1552" s="133">
        <f t="shared" si="506"/>
        <v>0</v>
      </c>
      <c r="P1552" s="86"/>
      <c r="Q1552" s="86"/>
      <c r="R1552" s="86"/>
      <c r="S1552" s="86"/>
      <c r="T1552" s="86"/>
      <c r="U1552" s="86"/>
      <c r="V1552" s="86"/>
      <c r="W1552" s="86"/>
      <c r="X1552" s="86"/>
      <c r="Y1552" s="86"/>
      <c r="Z1552" s="86"/>
      <c r="AA1552" s="86"/>
      <c r="AB1552" s="86"/>
      <c r="AC1552" s="86"/>
      <c r="AD1552" s="86"/>
      <c r="AE1552" s="86"/>
      <c r="AF1552" s="86"/>
      <c r="AG1552" s="86"/>
      <c r="AH1552" s="86"/>
      <c r="AI1552" s="86"/>
      <c r="AJ1552" s="86"/>
      <c r="AK1552" s="86"/>
      <c r="AL1552" s="86"/>
      <c r="AM1552" s="86"/>
      <c r="AN1552" s="86"/>
      <c r="AO1552" s="86"/>
      <c r="AP1552" s="86"/>
      <c r="AQ1552" s="86"/>
      <c r="AR1552" s="86"/>
      <c r="AS1552" s="86"/>
      <c r="AT1552" s="86"/>
      <c r="AU1552" s="86"/>
      <c r="AV1552" s="86"/>
      <c r="AW1552" s="86"/>
      <c r="AX1552" s="86"/>
      <c r="AY1552" s="86"/>
      <c r="AZ1552" s="86"/>
      <c r="BA1552" s="86"/>
      <c r="BB1552" s="86"/>
      <c r="BC1552" s="86"/>
      <c r="BD1552" s="86"/>
      <c r="BE1552" s="86"/>
      <c r="BF1552" s="86"/>
      <c r="BG1552" s="86"/>
      <c r="BH1552" s="86"/>
      <c r="BI1552" s="86"/>
      <c r="BJ1552" s="86"/>
      <c r="BK1552" s="86"/>
      <c r="BL1552" s="86"/>
      <c r="BM1552" s="86"/>
      <c r="BN1552" s="86"/>
      <c r="BO1552" s="86"/>
      <c r="BP1552" s="86"/>
      <c r="BQ1552" s="86"/>
      <c r="BR1552" s="86"/>
      <c r="BS1552" s="86"/>
      <c r="BT1552" s="86"/>
      <c r="BU1552" s="86"/>
      <c r="BV1552" s="86"/>
    </row>
    <row r="1553" spans="1:74" s="87" customFormat="1" ht="22.5" customHeight="1" x14ac:dyDescent="0.2">
      <c r="A1553" s="247" t="s">
        <v>1838</v>
      </c>
      <c r="B1553" s="248" t="s">
        <v>1839</v>
      </c>
      <c r="C1553" s="227"/>
      <c r="D1553" s="227"/>
      <c r="E1553" s="227"/>
      <c r="F1553" s="227"/>
      <c r="G1553" s="227"/>
      <c r="H1553" s="227"/>
      <c r="I1553" s="227"/>
      <c r="J1553" s="227"/>
      <c r="K1553" s="227"/>
      <c r="L1553" s="227"/>
      <c r="M1553" s="227"/>
      <c r="N1553" s="227"/>
      <c r="O1553" s="133">
        <f t="shared" si="506"/>
        <v>0</v>
      </c>
      <c r="P1553" s="86"/>
      <c r="Q1553" s="86"/>
      <c r="R1553" s="86"/>
      <c r="S1553" s="86"/>
      <c r="T1553" s="86"/>
      <c r="U1553" s="86"/>
      <c r="V1553" s="86"/>
      <c r="W1553" s="86"/>
      <c r="X1553" s="8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6"/>
      <c r="AM1553" s="86"/>
      <c r="AN1553" s="86"/>
      <c r="AO1553" s="86"/>
      <c r="AP1553" s="86"/>
      <c r="AQ1553" s="86"/>
      <c r="AR1553" s="86"/>
      <c r="AS1553" s="86"/>
      <c r="AT1553" s="86"/>
      <c r="AU1553" s="86"/>
      <c r="AV1553" s="86"/>
      <c r="AW1553" s="86"/>
      <c r="AX1553" s="86"/>
      <c r="AY1553" s="86"/>
      <c r="AZ1553" s="86"/>
      <c r="BA1553" s="86"/>
      <c r="BB1553" s="86"/>
      <c r="BC1553" s="86"/>
      <c r="BD1553" s="86"/>
      <c r="BE1553" s="86"/>
      <c r="BF1553" s="86"/>
      <c r="BG1553" s="86"/>
      <c r="BH1553" s="86"/>
      <c r="BI1553" s="86"/>
      <c r="BJ1553" s="86"/>
      <c r="BK1553" s="86"/>
      <c r="BL1553" s="86"/>
      <c r="BM1553" s="86"/>
      <c r="BN1553" s="86"/>
      <c r="BO1553" s="86"/>
      <c r="BP1553" s="86"/>
      <c r="BQ1553" s="86"/>
      <c r="BR1553" s="86"/>
      <c r="BS1553" s="86"/>
      <c r="BT1553" s="86"/>
      <c r="BU1553" s="86"/>
      <c r="BV1553" s="86"/>
    </row>
    <row r="1554" spans="1:74" s="87" customFormat="1" ht="22.5" customHeight="1" x14ac:dyDescent="0.2">
      <c r="A1554" s="247" t="s">
        <v>1838</v>
      </c>
      <c r="B1554" s="248" t="s">
        <v>1839</v>
      </c>
      <c r="C1554" s="227"/>
      <c r="D1554" s="227"/>
      <c r="E1554" s="227"/>
      <c r="F1554" s="227"/>
      <c r="G1554" s="227"/>
      <c r="H1554" s="227"/>
      <c r="I1554" s="227"/>
      <c r="J1554" s="227"/>
      <c r="K1554" s="227"/>
      <c r="L1554" s="227"/>
      <c r="M1554" s="227"/>
      <c r="N1554" s="227"/>
      <c r="O1554" s="133">
        <f t="shared" si="506"/>
        <v>0</v>
      </c>
      <c r="P1554" s="86"/>
      <c r="Q1554" s="86"/>
      <c r="R1554" s="86"/>
      <c r="S1554" s="86"/>
      <c r="T1554" s="86"/>
      <c r="U1554" s="86"/>
      <c r="V1554" s="86"/>
      <c r="W1554" s="86"/>
      <c r="X1554" s="86"/>
      <c r="Y1554" s="86"/>
      <c r="Z1554" s="86"/>
      <c r="AA1554" s="86"/>
      <c r="AB1554" s="86"/>
      <c r="AC1554" s="86"/>
      <c r="AD1554" s="86"/>
      <c r="AE1554" s="86"/>
      <c r="AF1554" s="86"/>
      <c r="AG1554" s="86"/>
      <c r="AH1554" s="86"/>
      <c r="AI1554" s="86"/>
      <c r="AJ1554" s="86"/>
      <c r="AK1554" s="86"/>
      <c r="AL1554" s="86"/>
      <c r="AM1554" s="86"/>
      <c r="AN1554" s="86"/>
      <c r="AO1554" s="86"/>
      <c r="AP1554" s="86"/>
      <c r="AQ1554" s="86"/>
      <c r="AR1554" s="86"/>
      <c r="AS1554" s="86"/>
      <c r="AT1554" s="86"/>
      <c r="AU1554" s="86"/>
      <c r="AV1554" s="86"/>
      <c r="AW1554" s="86"/>
      <c r="AX1554" s="86"/>
      <c r="AY1554" s="86"/>
      <c r="AZ1554" s="86"/>
      <c r="BA1554" s="86"/>
      <c r="BB1554" s="86"/>
      <c r="BC1554" s="86"/>
      <c r="BD1554" s="86"/>
      <c r="BE1554" s="86"/>
      <c r="BF1554" s="86"/>
      <c r="BG1554" s="86"/>
      <c r="BH1554" s="86"/>
      <c r="BI1554" s="86"/>
      <c r="BJ1554" s="86"/>
      <c r="BK1554" s="86"/>
      <c r="BL1554" s="86"/>
      <c r="BM1554" s="86"/>
      <c r="BN1554" s="86"/>
      <c r="BO1554" s="86"/>
      <c r="BP1554" s="86"/>
      <c r="BQ1554" s="86"/>
      <c r="BR1554" s="86"/>
      <c r="BS1554" s="86"/>
      <c r="BT1554" s="86"/>
      <c r="BU1554" s="86"/>
      <c r="BV1554" s="86"/>
    </row>
    <row r="1555" spans="1:74" s="89" customFormat="1" ht="22.5" customHeight="1" x14ac:dyDescent="0.2">
      <c r="A1555" s="247" t="s">
        <v>1838</v>
      </c>
      <c r="B1555" s="248" t="s">
        <v>1839</v>
      </c>
      <c r="C1555" s="227"/>
      <c r="D1555" s="227"/>
      <c r="E1555" s="227"/>
      <c r="F1555" s="227"/>
      <c r="G1555" s="227"/>
      <c r="H1555" s="227"/>
      <c r="I1555" s="227"/>
      <c r="J1555" s="227"/>
      <c r="K1555" s="227"/>
      <c r="L1555" s="227"/>
      <c r="M1555" s="227"/>
      <c r="N1555" s="227"/>
      <c r="O1555" s="133">
        <f t="shared" si="506"/>
        <v>0</v>
      </c>
      <c r="P1555" s="88"/>
      <c r="Q1555" s="88"/>
      <c r="R1555" s="88"/>
      <c r="S1555" s="88"/>
      <c r="T1555" s="88"/>
      <c r="U1555" s="88"/>
      <c r="V1555" s="88"/>
      <c r="W1555" s="88"/>
      <c r="X1555" s="88"/>
      <c r="Y1555" s="88"/>
      <c r="Z1555" s="88"/>
      <c r="AA1555" s="88"/>
      <c r="AB1555" s="88"/>
      <c r="AC1555" s="88"/>
      <c r="AD1555" s="88"/>
      <c r="AE1555" s="88"/>
      <c r="AF1555" s="88"/>
      <c r="AG1555" s="88"/>
      <c r="AH1555" s="88"/>
      <c r="AI1555" s="88"/>
      <c r="AJ1555" s="88"/>
      <c r="AK1555" s="88"/>
      <c r="AL1555" s="88"/>
      <c r="AM1555" s="88"/>
      <c r="AN1555" s="88"/>
      <c r="AO1555" s="88"/>
      <c r="AP1555" s="88"/>
      <c r="AQ1555" s="88"/>
      <c r="AR1555" s="88"/>
      <c r="AS1555" s="88"/>
      <c r="AT1555" s="88"/>
      <c r="AU1555" s="88"/>
      <c r="AV1555" s="88"/>
      <c r="AW1555" s="88"/>
      <c r="AX1555" s="88"/>
      <c r="AY1555" s="88"/>
      <c r="AZ1555" s="88"/>
      <c r="BA1555" s="88"/>
      <c r="BB1555" s="88"/>
      <c r="BC1555" s="88"/>
      <c r="BD1555" s="88"/>
      <c r="BE1555" s="88"/>
      <c r="BF1555" s="88"/>
      <c r="BG1555" s="88"/>
      <c r="BH1555" s="88"/>
      <c r="BI1555" s="88"/>
      <c r="BJ1555" s="88"/>
      <c r="BK1555" s="88"/>
      <c r="BL1555" s="88"/>
      <c r="BM1555" s="88"/>
      <c r="BN1555" s="88"/>
      <c r="BO1555" s="88"/>
      <c r="BP1555" s="88"/>
      <c r="BQ1555" s="88"/>
      <c r="BR1555" s="88"/>
      <c r="BS1555" s="88"/>
      <c r="BT1555" s="88"/>
      <c r="BU1555" s="88"/>
      <c r="BV1555" s="88"/>
    </row>
    <row r="1556" spans="1:74" s="89" customFormat="1" ht="22.5" customHeight="1" x14ac:dyDescent="0.2">
      <c r="A1556" s="247" t="s">
        <v>1838</v>
      </c>
      <c r="B1556" s="248" t="s">
        <v>1839</v>
      </c>
      <c r="C1556" s="227"/>
      <c r="D1556" s="227"/>
      <c r="E1556" s="227"/>
      <c r="F1556" s="227"/>
      <c r="G1556" s="227"/>
      <c r="H1556" s="227"/>
      <c r="I1556" s="227"/>
      <c r="J1556" s="227"/>
      <c r="K1556" s="227"/>
      <c r="L1556" s="227"/>
      <c r="M1556" s="227"/>
      <c r="N1556" s="227"/>
      <c r="O1556" s="133">
        <f t="shared" si="506"/>
        <v>0</v>
      </c>
      <c r="P1556" s="88"/>
      <c r="Q1556" s="88"/>
      <c r="R1556" s="88"/>
      <c r="S1556" s="88"/>
      <c r="T1556" s="88"/>
      <c r="U1556" s="88"/>
      <c r="V1556" s="88"/>
      <c r="W1556" s="88"/>
      <c r="X1556" s="88"/>
      <c r="Y1556" s="88"/>
      <c r="Z1556" s="88"/>
      <c r="AA1556" s="88"/>
      <c r="AB1556" s="88"/>
      <c r="AC1556" s="88"/>
      <c r="AD1556" s="88"/>
      <c r="AE1556" s="88"/>
      <c r="AF1556" s="88"/>
      <c r="AG1556" s="88"/>
      <c r="AH1556" s="88"/>
      <c r="AI1556" s="88"/>
      <c r="AJ1556" s="88"/>
      <c r="AK1556" s="88"/>
      <c r="AL1556" s="88"/>
      <c r="AM1556" s="88"/>
      <c r="AN1556" s="88"/>
      <c r="AO1556" s="88"/>
      <c r="AP1556" s="88"/>
      <c r="AQ1556" s="88"/>
      <c r="AR1556" s="88"/>
      <c r="AS1556" s="88"/>
      <c r="AT1556" s="88"/>
      <c r="AU1556" s="88"/>
      <c r="AV1556" s="88"/>
      <c r="AW1556" s="88"/>
      <c r="AX1556" s="88"/>
      <c r="AY1556" s="88"/>
      <c r="AZ1556" s="88"/>
      <c r="BA1556" s="88"/>
      <c r="BB1556" s="88"/>
      <c r="BC1556" s="88"/>
      <c r="BD1556" s="88"/>
      <c r="BE1556" s="88"/>
      <c r="BF1556" s="88"/>
      <c r="BG1556" s="88"/>
      <c r="BH1556" s="88"/>
      <c r="BI1556" s="88"/>
      <c r="BJ1556" s="88"/>
      <c r="BK1556" s="88"/>
      <c r="BL1556" s="88"/>
      <c r="BM1556" s="88"/>
      <c r="BN1556" s="88"/>
      <c r="BO1556" s="88"/>
      <c r="BP1556" s="88"/>
      <c r="BQ1556" s="88"/>
      <c r="BR1556" s="88"/>
      <c r="BS1556" s="88"/>
      <c r="BT1556" s="88"/>
      <c r="BU1556" s="88"/>
      <c r="BV1556" s="88"/>
    </row>
    <row r="1557" spans="1:74" s="89" customFormat="1" ht="22.5" customHeight="1" x14ac:dyDescent="0.2">
      <c r="A1557" s="247" t="s">
        <v>1838</v>
      </c>
      <c r="B1557" s="248" t="s">
        <v>1839</v>
      </c>
      <c r="C1557" s="227"/>
      <c r="D1557" s="227"/>
      <c r="E1557" s="227"/>
      <c r="F1557" s="227"/>
      <c r="G1557" s="227"/>
      <c r="H1557" s="227"/>
      <c r="I1557" s="227"/>
      <c r="J1557" s="227"/>
      <c r="K1557" s="227"/>
      <c r="L1557" s="227"/>
      <c r="M1557" s="227"/>
      <c r="N1557" s="227"/>
      <c r="O1557" s="133">
        <f t="shared" ref="O1557:O1620" si="510">SUM(C1557:N1557)</f>
        <v>0</v>
      </c>
      <c r="P1557" s="88"/>
      <c r="Q1557" s="88"/>
      <c r="R1557" s="88"/>
      <c r="S1557" s="88"/>
      <c r="T1557" s="88"/>
      <c r="U1557" s="88"/>
      <c r="V1557" s="88"/>
      <c r="W1557" s="88"/>
      <c r="X1557" s="88"/>
      <c r="Y1557" s="88"/>
      <c r="Z1557" s="88"/>
      <c r="AA1557" s="88"/>
      <c r="AB1557" s="88"/>
      <c r="AC1557" s="88"/>
      <c r="AD1557" s="88"/>
      <c r="AE1557" s="88"/>
      <c r="AF1557" s="88"/>
      <c r="AG1557" s="88"/>
      <c r="AH1557" s="88"/>
      <c r="AI1557" s="88"/>
      <c r="AJ1557" s="88"/>
      <c r="AK1557" s="88"/>
      <c r="AL1557" s="88"/>
      <c r="AM1557" s="88"/>
      <c r="AN1557" s="88"/>
      <c r="AO1557" s="88"/>
      <c r="AP1557" s="88"/>
      <c r="AQ1557" s="88"/>
      <c r="AR1557" s="88"/>
      <c r="AS1557" s="88"/>
      <c r="AT1557" s="88"/>
      <c r="AU1557" s="88"/>
      <c r="AV1557" s="88"/>
      <c r="AW1557" s="88"/>
      <c r="AX1557" s="88"/>
      <c r="AY1557" s="88"/>
      <c r="AZ1557" s="88"/>
      <c r="BA1557" s="88"/>
      <c r="BB1557" s="88"/>
      <c r="BC1557" s="88"/>
      <c r="BD1557" s="88"/>
      <c r="BE1557" s="88"/>
      <c r="BF1557" s="88"/>
      <c r="BG1557" s="88"/>
      <c r="BH1557" s="88"/>
      <c r="BI1557" s="88"/>
      <c r="BJ1557" s="88"/>
      <c r="BK1557" s="88"/>
      <c r="BL1557" s="88"/>
      <c r="BM1557" s="88"/>
      <c r="BN1557" s="88"/>
      <c r="BO1557" s="88"/>
      <c r="BP1557" s="88"/>
      <c r="BQ1557" s="88"/>
      <c r="BR1557" s="88"/>
      <c r="BS1557" s="88"/>
      <c r="BT1557" s="88"/>
      <c r="BU1557" s="88"/>
      <c r="BV1557" s="88"/>
    </row>
    <row r="1558" spans="1:74" s="89" customFormat="1" ht="22.5" customHeight="1" x14ac:dyDescent="0.2">
      <c r="A1558" s="247" t="s">
        <v>1838</v>
      </c>
      <c r="B1558" s="248" t="s">
        <v>1839</v>
      </c>
      <c r="C1558" s="227"/>
      <c r="D1558" s="227"/>
      <c r="E1558" s="227"/>
      <c r="F1558" s="227"/>
      <c r="G1558" s="227"/>
      <c r="H1558" s="227"/>
      <c r="I1558" s="227"/>
      <c r="J1558" s="227"/>
      <c r="K1558" s="227"/>
      <c r="L1558" s="227"/>
      <c r="M1558" s="227"/>
      <c r="N1558" s="227"/>
      <c r="O1558" s="133">
        <f t="shared" si="510"/>
        <v>0</v>
      </c>
      <c r="P1558" s="88"/>
      <c r="Q1558" s="88"/>
      <c r="R1558" s="88"/>
      <c r="S1558" s="88"/>
      <c r="T1558" s="88"/>
      <c r="U1558" s="88"/>
      <c r="V1558" s="88"/>
      <c r="W1558" s="88"/>
      <c r="X1558" s="88"/>
      <c r="Y1558" s="88"/>
      <c r="Z1558" s="88"/>
      <c r="AA1558" s="88"/>
      <c r="AB1558" s="88"/>
      <c r="AC1558" s="88"/>
      <c r="AD1558" s="88"/>
      <c r="AE1558" s="88"/>
      <c r="AF1558" s="88"/>
      <c r="AG1558" s="88"/>
      <c r="AH1558" s="88"/>
      <c r="AI1558" s="88"/>
      <c r="AJ1558" s="88"/>
      <c r="AK1558" s="88"/>
      <c r="AL1558" s="88"/>
      <c r="AM1558" s="88"/>
      <c r="AN1558" s="88"/>
      <c r="AO1558" s="88"/>
      <c r="AP1558" s="88"/>
      <c r="AQ1558" s="88"/>
      <c r="AR1558" s="88"/>
      <c r="AS1558" s="88"/>
      <c r="AT1558" s="88"/>
      <c r="AU1558" s="88"/>
      <c r="AV1558" s="88"/>
      <c r="AW1558" s="88"/>
      <c r="AX1558" s="88"/>
      <c r="AY1558" s="88"/>
      <c r="AZ1558" s="88"/>
      <c r="BA1558" s="88"/>
      <c r="BB1558" s="88"/>
      <c r="BC1558" s="88"/>
      <c r="BD1558" s="88"/>
      <c r="BE1558" s="88"/>
      <c r="BF1558" s="88"/>
      <c r="BG1558" s="88"/>
      <c r="BH1558" s="88"/>
      <c r="BI1558" s="88"/>
      <c r="BJ1558" s="88"/>
      <c r="BK1558" s="88"/>
      <c r="BL1558" s="88"/>
      <c r="BM1558" s="88"/>
      <c r="BN1558" s="88"/>
      <c r="BO1558" s="88"/>
      <c r="BP1558" s="88"/>
      <c r="BQ1558" s="88"/>
      <c r="BR1558" s="88"/>
      <c r="BS1558" s="88"/>
      <c r="BT1558" s="88"/>
      <c r="BU1558" s="88"/>
      <c r="BV1558" s="88"/>
    </row>
    <row r="1559" spans="1:74" s="89" customFormat="1" ht="22.5" customHeight="1" x14ac:dyDescent="0.2">
      <c r="A1559" s="247" t="s">
        <v>998</v>
      </c>
      <c r="B1559" s="248" t="s">
        <v>999</v>
      </c>
      <c r="C1559" s="227"/>
      <c r="D1559" s="227"/>
      <c r="E1559" s="227"/>
      <c r="F1559" s="227"/>
      <c r="G1559" s="227"/>
      <c r="H1559" s="227"/>
      <c r="I1559" s="227"/>
      <c r="J1559" s="227"/>
      <c r="K1559" s="227"/>
      <c r="L1559" s="227"/>
      <c r="M1559" s="227"/>
      <c r="N1559" s="227"/>
      <c r="O1559" s="133">
        <f t="shared" si="510"/>
        <v>0</v>
      </c>
      <c r="P1559" s="88"/>
      <c r="Q1559" s="88"/>
      <c r="R1559" s="88"/>
      <c r="S1559" s="88"/>
      <c r="T1559" s="88"/>
      <c r="U1559" s="88"/>
      <c r="V1559" s="88"/>
      <c r="W1559" s="88"/>
      <c r="X1559" s="88"/>
      <c r="Y1559" s="88"/>
      <c r="Z1559" s="88"/>
      <c r="AA1559" s="88"/>
      <c r="AB1559" s="88"/>
      <c r="AC1559" s="88"/>
      <c r="AD1559" s="88"/>
      <c r="AE1559" s="88"/>
      <c r="AF1559" s="88"/>
      <c r="AG1559" s="88"/>
      <c r="AH1559" s="88"/>
      <c r="AI1559" s="88"/>
      <c r="AJ1559" s="88"/>
      <c r="AK1559" s="88"/>
      <c r="AL1559" s="88"/>
      <c r="AM1559" s="88"/>
      <c r="AN1559" s="88"/>
      <c r="AO1559" s="88"/>
      <c r="AP1559" s="88"/>
      <c r="AQ1559" s="88"/>
      <c r="AR1559" s="88"/>
      <c r="AS1559" s="88"/>
      <c r="AT1559" s="88"/>
      <c r="AU1559" s="88"/>
      <c r="AV1559" s="88"/>
      <c r="AW1559" s="88"/>
      <c r="AX1559" s="88"/>
      <c r="AY1559" s="88"/>
      <c r="AZ1559" s="88"/>
      <c r="BA1559" s="88"/>
      <c r="BB1559" s="88"/>
      <c r="BC1559" s="88"/>
      <c r="BD1559" s="88"/>
      <c r="BE1559" s="88"/>
      <c r="BF1559" s="88"/>
      <c r="BG1559" s="88"/>
      <c r="BH1559" s="88"/>
      <c r="BI1559" s="88"/>
      <c r="BJ1559" s="88"/>
      <c r="BK1559" s="88"/>
      <c r="BL1559" s="88"/>
      <c r="BM1559" s="88"/>
      <c r="BN1559" s="88"/>
      <c r="BO1559" s="88"/>
      <c r="BP1559" s="88"/>
      <c r="BQ1559" s="88"/>
      <c r="BR1559" s="88"/>
      <c r="BS1559" s="88"/>
      <c r="BT1559" s="88"/>
      <c r="BU1559" s="88"/>
      <c r="BV1559" s="88"/>
    </row>
    <row r="1560" spans="1:74" s="89" customFormat="1" ht="22.5" customHeight="1" x14ac:dyDescent="0.2">
      <c r="A1560" s="247" t="s">
        <v>998</v>
      </c>
      <c r="B1560" s="248" t="s">
        <v>999</v>
      </c>
      <c r="C1560" s="227"/>
      <c r="D1560" s="227"/>
      <c r="E1560" s="227"/>
      <c r="F1560" s="227"/>
      <c r="G1560" s="227"/>
      <c r="H1560" s="227"/>
      <c r="I1560" s="227"/>
      <c r="J1560" s="227"/>
      <c r="K1560" s="227"/>
      <c r="L1560" s="227"/>
      <c r="M1560" s="227"/>
      <c r="N1560" s="227"/>
      <c r="O1560" s="133">
        <f t="shared" si="510"/>
        <v>0</v>
      </c>
      <c r="P1560" s="88"/>
      <c r="Q1560" s="88"/>
      <c r="R1560" s="88"/>
      <c r="S1560" s="88"/>
      <c r="T1560" s="88"/>
      <c r="U1560" s="88"/>
      <c r="V1560" s="88"/>
      <c r="W1560" s="88"/>
      <c r="X1560" s="88"/>
      <c r="Y1560" s="88"/>
      <c r="Z1560" s="88"/>
      <c r="AA1560" s="88"/>
      <c r="AB1560" s="88"/>
      <c r="AC1560" s="88"/>
      <c r="AD1560" s="88"/>
      <c r="AE1560" s="88"/>
      <c r="AF1560" s="88"/>
      <c r="AG1560" s="88"/>
      <c r="AH1560" s="88"/>
      <c r="AI1560" s="88"/>
      <c r="AJ1560" s="88"/>
      <c r="AK1560" s="88"/>
      <c r="AL1560" s="88"/>
      <c r="AM1560" s="88"/>
      <c r="AN1560" s="88"/>
      <c r="AO1560" s="88"/>
      <c r="AP1560" s="88"/>
      <c r="AQ1560" s="88"/>
      <c r="AR1560" s="88"/>
      <c r="AS1560" s="88"/>
      <c r="AT1560" s="88"/>
      <c r="AU1560" s="88"/>
      <c r="AV1560" s="88"/>
      <c r="AW1560" s="88"/>
      <c r="AX1560" s="88"/>
      <c r="AY1560" s="88"/>
      <c r="AZ1560" s="88"/>
      <c r="BA1560" s="88"/>
      <c r="BB1560" s="88"/>
      <c r="BC1560" s="88"/>
      <c r="BD1560" s="88"/>
      <c r="BE1560" s="88"/>
      <c r="BF1560" s="88"/>
      <c r="BG1560" s="88"/>
      <c r="BH1560" s="88"/>
      <c r="BI1560" s="88"/>
      <c r="BJ1560" s="88"/>
      <c r="BK1560" s="88"/>
      <c r="BL1560" s="88"/>
      <c r="BM1560" s="88"/>
      <c r="BN1560" s="88"/>
      <c r="BO1560" s="88"/>
      <c r="BP1560" s="88"/>
      <c r="BQ1560" s="88"/>
      <c r="BR1560" s="88"/>
      <c r="BS1560" s="88"/>
      <c r="BT1560" s="88"/>
      <c r="BU1560" s="88"/>
      <c r="BV1560" s="88"/>
    </row>
    <row r="1561" spans="1:74" s="89" customFormat="1" ht="22.5" customHeight="1" x14ac:dyDescent="0.2">
      <c r="A1561" s="247" t="s">
        <v>998</v>
      </c>
      <c r="B1561" s="248" t="s">
        <v>999</v>
      </c>
      <c r="C1561" s="227"/>
      <c r="D1561" s="227"/>
      <c r="E1561" s="227"/>
      <c r="F1561" s="227"/>
      <c r="G1561" s="227"/>
      <c r="H1561" s="227"/>
      <c r="I1561" s="227"/>
      <c r="J1561" s="227"/>
      <c r="K1561" s="227"/>
      <c r="L1561" s="227"/>
      <c r="M1561" s="227"/>
      <c r="N1561" s="227"/>
      <c r="O1561" s="133">
        <f t="shared" si="510"/>
        <v>0</v>
      </c>
      <c r="P1561" s="88"/>
      <c r="Q1561" s="88"/>
      <c r="R1561" s="88"/>
      <c r="S1561" s="88"/>
      <c r="T1561" s="88"/>
      <c r="U1561" s="88"/>
      <c r="V1561" s="88"/>
      <c r="W1561" s="88"/>
      <c r="X1561" s="88"/>
      <c r="Y1561" s="88"/>
      <c r="Z1561" s="88"/>
      <c r="AA1561" s="88"/>
      <c r="AB1561" s="88"/>
      <c r="AC1561" s="88"/>
      <c r="AD1561" s="88"/>
      <c r="AE1561" s="88"/>
      <c r="AF1561" s="88"/>
      <c r="AG1561" s="88"/>
      <c r="AH1561" s="88"/>
      <c r="AI1561" s="88"/>
      <c r="AJ1561" s="88"/>
      <c r="AK1561" s="88"/>
      <c r="AL1561" s="88"/>
      <c r="AM1561" s="88"/>
      <c r="AN1561" s="88"/>
      <c r="AO1561" s="88"/>
      <c r="AP1561" s="88"/>
      <c r="AQ1561" s="88"/>
      <c r="AR1561" s="88"/>
      <c r="AS1561" s="88"/>
      <c r="AT1561" s="88"/>
      <c r="AU1561" s="88"/>
      <c r="AV1561" s="88"/>
      <c r="AW1561" s="88"/>
      <c r="AX1561" s="88"/>
      <c r="AY1561" s="88"/>
      <c r="AZ1561" s="88"/>
      <c r="BA1561" s="88"/>
      <c r="BB1561" s="88"/>
      <c r="BC1561" s="88"/>
      <c r="BD1561" s="88"/>
      <c r="BE1561" s="88"/>
      <c r="BF1561" s="88"/>
      <c r="BG1561" s="88"/>
      <c r="BH1561" s="88"/>
      <c r="BI1561" s="88"/>
      <c r="BJ1561" s="88"/>
      <c r="BK1561" s="88"/>
      <c r="BL1561" s="88"/>
      <c r="BM1561" s="88"/>
      <c r="BN1561" s="88"/>
      <c r="BO1561" s="88"/>
      <c r="BP1561" s="88"/>
      <c r="BQ1561" s="88"/>
      <c r="BR1561" s="88"/>
      <c r="BS1561" s="88"/>
      <c r="BT1561" s="88"/>
      <c r="BU1561" s="88"/>
      <c r="BV1561" s="88"/>
    </row>
    <row r="1562" spans="1:74" s="89" customFormat="1" ht="22.5" customHeight="1" x14ac:dyDescent="0.2">
      <c r="A1562" s="247" t="s">
        <v>998</v>
      </c>
      <c r="B1562" s="248" t="s">
        <v>999</v>
      </c>
      <c r="C1562" s="227"/>
      <c r="D1562" s="227"/>
      <c r="E1562" s="227"/>
      <c r="F1562" s="227"/>
      <c r="G1562" s="227"/>
      <c r="H1562" s="227"/>
      <c r="I1562" s="227"/>
      <c r="J1562" s="227"/>
      <c r="K1562" s="227"/>
      <c r="L1562" s="227"/>
      <c r="M1562" s="227"/>
      <c r="N1562" s="227"/>
      <c r="O1562" s="133">
        <f t="shared" si="510"/>
        <v>0</v>
      </c>
      <c r="P1562" s="88"/>
      <c r="Q1562" s="88"/>
      <c r="R1562" s="88"/>
      <c r="S1562" s="88"/>
      <c r="T1562" s="88"/>
      <c r="U1562" s="88"/>
      <c r="V1562" s="88"/>
      <c r="W1562" s="88"/>
      <c r="X1562" s="88"/>
      <c r="Y1562" s="88"/>
      <c r="Z1562" s="88"/>
      <c r="AA1562" s="88"/>
      <c r="AB1562" s="88"/>
      <c r="AC1562" s="88"/>
      <c r="AD1562" s="88"/>
      <c r="AE1562" s="88"/>
      <c r="AF1562" s="88"/>
      <c r="AG1562" s="88"/>
      <c r="AH1562" s="88"/>
      <c r="AI1562" s="88"/>
      <c r="AJ1562" s="88"/>
      <c r="AK1562" s="88"/>
      <c r="AL1562" s="88"/>
      <c r="AM1562" s="88"/>
      <c r="AN1562" s="88"/>
      <c r="AO1562" s="88"/>
      <c r="AP1562" s="88"/>
      <c r="AQ1562" s="88"/>
      <c r="AR1562" s="88"/>
      <c r="AS1562" s="88"/>
      <c r="AT1562" s="88"/>
      <c r="AU1562" s="88"/>
      <c r="AV1562" s="88"/>
      <c r="AW1562" s="88"/>
      <c r="AX1562" s="88"/>
      <c r="AY1562" s="88"/>
      <c r="AZ1562" s="88"/>
      <c r="BA1562" s="88"/>
      <c r="BB1562" s="88"/>
      <c r="BC1562" s="88"/>
      <c r="BD1562" s="88"/>
      <c r="BE1562" s="88"/>
      <c r="BF1562" s="88"/>
      <c r="BG1562" s="88"/>
      <c r="BH1562" s="88"/>
      <c r="BI1562" s="88"/>
      <c r="BJ1562" s="88"/>
      <c r="BK1562" s="88"/>
      <c r="BL1562" s="88"/>
      <c r="BM1562" s="88"/>
      <c r="BN1562" s="88"/>
      <c r="BO1562" s="88"/>
      <c r="BP1562" s="88"/>
      <c r="BQ1562" s="88"/>
      <c r="BR1562" s="88"/>
      <c r="BS1562" s="88"/>
      <c r="BT1562" s="88"/>
      <c r="BU1562" s="88"/>
      <c r="BV1562" s="88"/>
    </row>
    <row r="1563" spans="1:74" s="89" customFormat="1" ht="22.5" customHeight="1" x14ac:dyDescent="0.2">
      <c r="A1563" s="247" t="s">
        <v>998</v>
      </c>
      <c r="B1563" s="248" t="s">
        <v>999</v>
      </c>
      <c r="C1563" s="227"/>
      <c r="D1563" s="227"/>
      <c r="E1563" s="227"/>
      <c r="F1563" s="227"/>
      <c r="G1563" s="227"/>
      <c r="H1563" s="227"/>
      <c r="I1563" s="227"/>
      <c r="J1563" s="227"/>
      <c r="K1563" s="227"/>
      <c r="L1563" s="227"/>
      <c r="M1563" s="227"/>
      <c r="N1563" s="227"/>
      <c r="O1563" s="133">
        <f t="shared" si="510"/>
        <v>0</v>
      </c>
      <c r="P1563" s="88"/>
      <c r="Q1563" s="88"/>
      <c r="R1563" s="88"/>
      <c r="S1563" s="88"/>
      <c r="T1563" s="88"/>
      <c r="U1563" s="88"/>
      <c r="V1563" s="88"/>
      <c r="W1563" s="88"/>
      <c r="X1563" s="88"/>
      <c r="Y1563" s="88"/>
      <c r="Z1563" s="88"/>
      <c r="AA1563" s="88"/>
      <c r="AB1563" s="88"/>
      <c r="AC1563" s="88"/>
      <c r="AD1563" s="88"/>
      <c r="AE1563" s="88"/>
      <c r="AF1563" s="88"/>
      <c r="AG1563" s="88"/>
      <c r="AH1563" s="88"/>
      <c r="AI1563" s="88"/>
      <c r="AJ1563" s="88"/>
      <c r="AK1563" s="88"/>
      <c r="AL1563" s="88"/>
      <c r="AM1563" s="88"/>
      <c r="AN1563" s="88"/>
      <c r="AO1563" s="88"/>
      <c r="AP1563" s="88"/>
      <c r="AQ1563" s="88"/>
      <c r="AR1563" s="88"/>
      <c r="AS1563" s="88"/>
      <c r="AT1563" s="88"/>
      <c r="AU1563" s="88"/>
      <c r="AV1563" s="88"/>
      <c r="AW1563" s="88"/>
      <c r="AX1563" s="88"/>
      <c r="AY1563" s="88"/>
      <c r="AZ1563" s="88"/>
      <c r="BA1563" s="88"/>
      <c r="BB1563" s="88"/>
      <c r="BC1563" s="88"/>
      <c r="BD1563" s="88"/>
      <c r="BE1563" s="88"/>
      <c r="BF1563" s="88"/>
      <c r="BG1563" s="88"/>
      <c r="BH1563" s="88"/>
      <c r="BI1563" s="88"/>
      <c r="BJ1563" s="88"/>
      <c r="BK1563" s="88"/>
      <c r="BL1563" s="88"/>
      <c r="BM1563" s="88"/>
      <c r="BN1563" s="88"/>
      <c r="BO1563" s="88"/>
      <c r="BP1563" s="88"/>
      <c r="BQ1563" s="88"/>
      <c r="BR1563" s="88"/>
      <c r="BS1563" s="88"/>
      <c r="BT1563" s="88"/>
      <c r="BU1563" s="88"/>
      <c r="BV1563" s="88"/>
    </row>
    <row r="1564" spans="1:74" s="89" customFormat="1" ht="22.5" customHeight="1" x14ac:dyDescent="0.2">
      <c r="A1564" s="247" t="s">
        <v>998</v>
      </c>
      <c r="B1564" s="248" t="s">
        <v>999</v>
      </c>
      <c r="C1564" s="227"/>
      <c r="D1564" s="227"/>
      <c r="E1564" s="227"/>
      <c r="F1564" s="227"/>
      <c r="G1564" s="227"/>
      <c r="H1564" s="227"/>
      <c r="I1564" s="227"/>
      <c r="J1564" s="227"/>
      <c r="K1564" s="227"/>
      <c r="L1564" s="227"/>
      <c r="M1564" s="227"/>
      <c r="N1564" s="227"/>
      <c r="O1564" s="133">
        <f t="shared" si="510"/>
        <v>0</v>
      </c>
      <c r="P1564" s="88"/>
      <c r="Q1564" s="88"/>
      <c r="R1564" s="88"/>
      <c r="S1564" s="88"/>
      <c r="T1564" s="88"/>
      <c r="U1564" s="88"/>
      <c r="V1564" s="88"/>
      <c r="W1564" s="88"/>
      <c r="X1564" s="88"/>
      <c r="Y1564" s="88"/>
      <c r="Z1564" s="88"/>
      <c r="AA1564" s="88"/>
      <c r="AB1564" s="88"/>
      <c r="AC1564" s="88"/>
      <c r="AD1564" s="88"/>
      <c r="AE1564" s="88"/>
      <c r="AF1564" s="88"/>
      <c r="AG1564" s="88"/>
      <c r="AH1564" s="88"/>
      <c r="AI1564" s="88"/>
      <c r="AJ1564" s="88"/>
      <c r="AK1564" s="88"/>
      <c r="AL1564" s="88"/>
      <c r="AM1564" s="88"/>
      <c r="AN1564" s="88"/>
      <c r="AO1564" s="88"/>
      <c r="AP1564" s="88"/>
      <c r="AQ1564" s="88"/>
      <c r="AR1564" s="88"/>
      <c r="AS1564" s="88"/>
      <c r="AT1564" s="88"/>
      <c r="AU1564" s="88"/>
      <c r="AV1564" s="88"/>
      <c r="AW1564" s="88"/>
      <c r="AX1564" s="88"/>
      <c r="AY1564" s="88"/>
      <c r="AZ1564" s="88"/>
      <c r="BA1564" s="88"/>
      <c r="BB1564" s="88"/>
      <c r="BC1564" s="88"/>
      <c r="BD1564" s="88"/>
      <c r="BE1564" s="88"/>
      <c r="BF1564" s="88"/>
      <c r="BG1564" s="88"/>
      <c r="BH1564" s="88"/>
      <c r="BI1564" s="88"/>
      <c r="BJ1564" s="88"/>
      <c r="BK1564" s="88"/>
      <c r="BL1564" s="88"/>
      <c r="BM1564" s="88"/>
      <c r="BN1564" s="88"/>
      <c r="BO1564" s="88"/>
      <c r="BP1564" s="88"/>
      <c r="BQ1564" s="88"/>
      <c r="BR1564" s="88"/>
      <c r="BS1564" s="88"/>
      <c r="BT1564" s="88"/>
      <c r="BU1564" s="88"/>
      <c r="BV1564" s="88"/>
    </row>
    <row r="1565" spans="1:74" s="89" customFormat="1" ht="22.5" customHeight="1" x14ac:dyDescent="0.2">
      <c r="A1565" s="247" t="s">
        <v>998</v>
      </c>
      <c r="B1565" s="248" t="s">
        <v>999</v>
      </c>
      <c r="C1565" s="227"/>
      <c r="D1565" s="227"/>
      <c r="E1565" s="227"/>
      <c r="F1565" s="227"/>
      <c r="G1565" s="227"/>
      <c r="H1565" s="227"/>
      <c r="I1565" s="227"/>
      <c r="J1565" s="227"/>
      <c r="K1565" s="227"/>
      <c r="L1565" s="227"/>
      <c r="M1565" s="227"/>
      <c r="N1565" s="227"/>
      <c r="O1565" s="133">
        <f t="shared" si="510"/>
        <v>0</v>
      </c>
      <c r="P1565" s="88"/>
      <c r="Q1565" s="88"/>
      <c r="R1565" s="88"/>
      <c r="S1565" s="88"/>
      <c r="T1565" s="88"/>
      <c r="U1565" s="88"/>
      <c r="V1565" s="88"/>
      <c r="W1565" s="88"/>
      <c r="X1565" s="88"/>
      <c r="Y1565" s="88"/>
      <c r="Z1565" s="88"/>
      <c r="AA1565" s="88"/>
      <c r="AB1565" s="88"/>
      <c r="AC1565" s="88"/>
      <c r="AD1565" s="88"/>
      <c r="AE1565" s="88"/>
      <c r="AF1565" s="88"/>
      <c r="AG1565" s="88"/>
      <c r="AH1565" s="88"/>
      <c r="AI1565" s="88"/>
      <c r="AJ1565" s="88"/>
      <c r="AK1565" s="88"/>
      <c r="AL1565" s="88"/>
      <c r="AM1565" s="88"/>
      <c r="AN1565" s="88"/>
      <c r="AO1565" s="88"/>
      <c r="AP1565" s="88"/>
      <c r="AQ1565" s="88"/>
      <c r="AR1565" s="88"/>
      <c r="AS1565" s="88"/>
      <c r="AT1565" s="88"/>
      <c r="AU1565" s="88"/>
      <c r="AV1565" s="88"/>
      <c r="AW1565" s="88"/>
      <c r="AX1565" s="88"/>
      <c r="AY1565" s="88"/>
      <c r="AZ1565" s="88"/>
      <c r="BA1565" s="88"/>
      <c r="BB1565" s="88"/>
      <c r="BC1565" s="88"/>
      <c r="BD1565" s="88"/>
      <c r="BE1565" s="88"/>
      <c r="BF1565" s="88"/>
      <c r="BG1565" s="88"/>
      <c r="BH1565" s="88"/>
      <c r="BI1565" s="88"/>
      <c r="BJ1565" s="88"/>
      <c r="BK1565" s="88"/>
      <c r="BL1565" s="88"/>
      <c r="BM1565" s="88"/>
      <c r="BN1565" s="88"/>
      <c r="BO1565" s="88"/>
      <c r="BP1565" s="88"/>
      <c r="BQ1565" s="88"/>
      <c r="BR1565" s="88"/>
      <c r="BS1565" s="88"/>
      <c r="BT1565" s="88"/>
      <c r="BU1565" s="88"/>
      <c r="BV1565" s="88"/>
    </row>
    <row r="1566" spans="1:74" s="89" customFormat="1" ht="22.5" customHeight="1" x14ac:dyDescent="0.2">
      <c r="A1566" s="247" t="s">
        <v>998</v>
      </c>
      <c r="B1566" s="248" t="s">
        <v>999</v>
      </c>
      <c r="C1566" s="227"/>
      <c r="D1566" s="227"/>
      <c r="E1566" s="227"/>
      <c r="F1566" s="227"/>
      <c r="G1566" s="227"/>
      <c r="H1566" s="227"/>
      <c r="I1566" s="227"/>
      <c r="J1566" s="227"/>
      <c r="K1566" s="227"/>
      <c r="L1566" s="227"/>
      <c r="M1566" s="227"/>
      <c r="N1566" s="227"/>
      <c r="O1566" s="133">
        <f t="shared" si="510"/>
        <v>0</v>
      </c>
      <c r="P1566" s="88"/>
      <c r="Q1566" s="88"/>
      <c r="R1566" s="88"/>
      <c r="S1566" s="88"/>
      <c r="T1566" s="88"/>
      <c r="U1566" s="88"/>
      <c r="V1566" s="88"/>
      <c r="W1566" s="88"/>
      <c r="X1566" s="88"/>
      <c r="Y1566" s="88"/>
      <c r="Z1566" s="88"/>
      <c r="AA1566" s="88"/>
      <c r="AB1566" s="88"/>
      <c r="AC1566" s="88"/>
      <c r="AD1566" s="88"/>
      <c r="AE1566" s="88"/>
      <c r="AF1566" s="88"/>
      <c r="AG1566" s="88"/>
      <c r="AH1566" s="88"/>
      <c r="AI1566" s="88"/>
      <c r="AJ1566" s="88"/>
      <c r="AK1566" s="88"/>
      <c r="AL1566" s="88"/>
      <c r="AM1566" s="88"/>
      <c r="AN1566" s="88"/>
      <c r="AO1566" s="88"/>
      <c r="AP1566" s="88"/>
      <c r="AQ1566" s="88"/>
      <c r="AR1566" s="88"/>
      <c r="AS1566" s="88"/>
      <c r="AT1566" s="88"/>
      <c r="AU1566" s="88"/>
      <c r="AV1566" s="88"/>
      <c r="AW1566" s="88"/>
      <c r="AX1566" s="88"/>
      <c r="AY1566" s="88"/>
      <c r="AZ1566" s="88"/>
      <c r="BA1566" s="88"/>
      <c r="BB1566" s="88"/>
      <c r="BC1566" s="88"/>
      <c r="BD1566" s="88"/>
      <c r="BE1566" s="88"/>
      <c r="BF1566" s="88"/>
      <c r="BG1566" s="88"/>
      <c r="BH1566" s="88"/>
      <c r="BI1566" s="88"/>
      <c r="BJ1566" s="88"/>
      <c r="BK1566" s="88"/>
      <c r="BL1566" s="88"/>
      <c r="BM1566" s="88"/>
      <c r="BN1566" s="88"/>
      <c r="BO1566" s="88"/>
      <c r="BP1566" s="88"/>
      <c r="BQ1566" s="88"/>
      <c r="BR1566" s="88"/>
      <c r="BS1566" s="88"/>
      <c r="BT1566" s="88"/>
      <c r="BU1566" s="88"/>
      <c r="BV1566" s="88"/>
    </row>
    <row r="1567" spans="1:74" s="89" customFormat="1" ht="22.5" customHeight="1" x14ac:dyDescent="0.2">
      <c r="A1567" s="247" t="s">
        <v>998</v>
      </c>
      <c r="B1567" s="248" t="s">
        <v>999</v>
      </c>
      <c r="C1567" s="227"/>
      <c r="D1567" s="227"/>
      <c r="E1567" s="227"/>
      <c r="F1567" s="227"/>
      <c r="G1567" s="227"/>
      <c r="H1567" s="227"/>
      <c r="I1567" s="227"/>
      <c r="J1567" s="227"/>
      <c r="K1567" s="227"/>
      <c r="L1567" s="227"/>
      <c r="M1567" s="227"/>
      <c r="N1567" s="227"/>
      <c r="O1567" s="133">
        <f t="shared" si="510"/>
        <v>0</v>
      </c>
      <c r="P1567" s="88"/>
      <c r="Q1567" s="88"/>
      <c r="R1567" s="88"/>
      <c r="S1567" s="88"/>
      <c r="T1567" s="88"/>
      <c r="U1567" s="88"/>
      <c r="V1567" s="88"/>
      <c r="W1567" s="88"/>
      <c r="X1567" s="88"/>
      <c r="Y1567" s="88"/>
      <c r="Z1567" s="88"/>
      <c r="AA1567" s="88"/>
      <c r="AB1567" s="88"/>
      <c r="AC1567" s="88"/>
      <c r="AD1567" s="88"/>
      <c r="AE1567" s="88"/>
      <c r="AF1567" s="88"/>
      <c r="AG1567" s="88"/>
      <c r="AH1567" s="88"/>
      <c r="AI1567" s="88"/>
      <c r="AJ1567" s="88"/>
      <c r="AK1567" s="88"/>
      <c r="AL1567" s="88"/>
      <c r="AM1567" s="88"/>
      <c r="AN1567" s="88"/>
      <c r="AO1567" s="88"/>
      <c r="AP1567" s="88"/>
      <c r="AQ1567" s="88"/>
      <c r="AR1567" s="88"/>
      <c r="AS1567" s="88"/>
      <c r="AT1567" s="88"/>
      <c r="AU1567" s="88"/>
      <c r="AV1567" s="88"/>
      <c r="AW1567" s="88"/>
      <c r="AX1567" s="88"/>
      <c r="AY1567" s="88"/>
      <c r="AZ1567" s="88"/>
      <c r="BA1567" s="88"/>
      <c r="BB1567" s="88"/>
      <c r="BC1567" s="88"/>
      <c r="BD1567" s="88"/>
      <c r="BE1567" s="88"/>
      <c r="BF1567" s="88"/>
      <c r="BG1567" s="88"/>
      <c r="BH1567" s="88"/>
      <c r="BI1567" s="88"/>
      <c r="BJ1567" s="88"/>
      <c r="BK1567" s="88"/>
      <c r="BL1567" s="88"/>
      <c r="BM1567" s="88"/>
      <c r="BN1567" s="88"/>
      <c r="BO1567" s="88"/>
      <c r="BP1567" s="88"/>
      <c r="BQ1567" s="88"/>
      <c r="BR1567" s="88"/>
      <c r="BS1567" s="88"/>
      <c r="BT1567" s="88"/>
      <c r="BU1567" s="88"/>
      <c r="BV1567" s="88"/>
    </row>
    <row r="1568" spans="1:74" s="89" customFormat="1" ht="22.5" customHeight="1" x14ac:dyDescent="0.2">
      <c r="A1568" s="247" t="s">
        <v>998</v>
      </c>
      <c r="B1568" s="248" t="s">
        <v>999</v>
      </c>
      <c r="C1568" s="227"/>
      <c r="D1568" s="227"/>
      <c r="E1568" s="227"/>
      <c r="F1568" s="227"/>
      <c r="G1568" s="227"/>
      <c r="H1568" s="227"/>
      <c r="I1568" s="227"/>
      <c r="J1568" s="227"/>
      <c r="K1568" s="227"/>
      <c r="L1568" s="227"/>
      <c r="M1568" s="227"/>
      <c r="N1568" s="227"/>
      <c r="O1568" s="133">
        <f t="shared" si="510"/>
        <v>0</v>
      </c>
      <c r="P1568" s="88"/>
      <c r="Q1568" s="88"/>
      <c r="R1568" s="88"/>
      <c r="S1568" s="88"/>
      <c r="T1568" s="88"/>
      <c r="U1568" s="88"/>
      <c r="V1568" s="88"/>
      <c r="W1568" s="88"/>
      <c r="X1568" s="88"/>
      <c r="Y1568" s="88"/>
      <c r="Z1568" s="88"/>
      <c r="AA1568" s="88"/>
      <c r="AB1568" s="88"/>
      <c r="AC1568" s="88"/>
      <c r="AD1568" s="88"/>
      <c r="AE1568" s="88"/>
      <c r="AF1568" s="88"/>
      <c r="AG1568" s="88"/>
      <c r="AH1568" s="88"/>
      <c r="AI1568" s="88"/>
      <c r="AJ1568" s="88"/>
      <c r="AK1568" s="88"/>
      <c r="AL1568" s="88"/>
      <c r="AM1568" s="88"/>
      <c r="AN1568" s="88"/>
      <c r="AO1568" s="88"/>
      <c r="AP1568" s="88"/>
      <c r="AQ1568" s="88"/>
      <c r="AR1568" s="88"/>
      <c r="AS1568" s="88"/>
      <c r="AT1568" s="88"/>
      <c r="AU1568" s="88"/>
      <c r="AV1568" s="88"/>
      <c r="AW1568" s="88"/>
      <c r="AX1568" s="88"/>
      <c r="AY1568" s="88"/>
      <c r="AZ1568" s="88"/>
      <c r="BA1568" s="88"/>
      <c r="BB1568" s="88"/>
      <c r="BC1568" s="88"/>
      <c r="BD1568" s="88"/>
      <c r="BE1568" s="88"/>
      <c r="BF1568" s="88"/>
      <c r="BG1568" s="88"/>
      <c r="BH1568" s="88"/>
      <c r="BI1568" s="88"/>
      <c r="BJ1568" s="88"/>
      <c r="BK1568" s="88"/>
      <c r="BL1568" s="88"/>
      <c r="BM1568" s="88"/>
      <c r="BN1568" s="88"/>
      <c r="BO1568" s="88"/>
      <c r="BP1568" s="88"/>
      <c r="BQ1568" s="88"/>
      <c r="BR1568" s="88"/>
      <c r="BS1568" s="88"/>
      <c r="BT1568" s="88"/>
      <c r="BU1568" s="88"/>
      <c r="BV1568" s="88"/>
    </row>
    <row r="1569" spans="1:74" s="89" customFormat="1" ht="22.5" customHeight="1" x14ac:dyDescent="0.2">
      <c r="A1569" s="247" t="s">
        <v>998</v>
      </c>
      <c r="B1569" s="248" t="s">
        <v>999</v>
      </c>
      <c r="C1569" s="227"/>
      <c r="D1569" s="227"/>
      <c r="E1569" s="227"/>
      <c r="F1569" s="227"/>
      <c r="G1569" s="227"/>
      <c r="H1569" s="227"/>
      <c r="I1569" s="227"/>
      <c r="J1569" s="227"/>
      <c r="K1569" s="227"/>
      <c r="L1569" s="227"/>
      <c r="M1569" s="227"/>
      <c r="N1569" s="227"/>
      <c r="O1569" s="133">
        <f t="shared" si="510"/>
        <v>0</v>
      </c>
      <c r="P1569" s="88"/>
      <c r="Q1569" s="88"/>
      <c r="R1569" s="88"/>
      <c r="S1569" s="88"/>
      <c r="T1569" s="88"/>
      <c r="U1569" s="88"/>
      <c r="V1569" s="88"/>
      <c r="W1569" s="88"/>
      <c r="X1569" s="88"/>
      <c r="Y1569" s="88"/>
      <c r="Z1569" s="88"/>
      <c r="AA1569" s="88"/>
      <c r="AB1569" s="88"/>
      <c r="AC1569" s="88"/>
      <c r="AD1569" s="88"/>
      <c r="AE1569" s="88"/>
      <c r="AF1569" s="88"/>
      <c r="AG1569" s="88"/>
      <c r="AH1569" s="88"/>
      <c r="AI1569" s="88"/>
      <c r="AJ1569" s="88"/>
      <c r="AK1569" s="88"/>
      <c r="AL1569" s="88"/>
      <c r="AM1569" s="88"/>
      <c r="AN1569" s="88"/>
      <c r="AO1569" s="88"/>
      <c r="AP1569" s="88"/>
      <c r="AQ1569" s="88"/>
      <c r="AR1569" s="88"/>
      <c r="AS1569" s="88"/>
      <c r="AT1569" s="88"/>
      <c r="AU1569" s="88"/>
      <c r="AV1569" s="88"/>
      <c r="AW1569" s="88"/>
      <c r="AX1569" s="88"/>
      <c r="AY1569" s="88"/>
      <c r="AZ1569" s="88"/>
      <c r="BA1569" s="88"/>
      <c r="BB1569" s="88"/>
      <c r="BC1569" s="88"/>
      <c r="BD1569" s="88"/>
      <c r="BE1569" s="88"/>
      <c r="BF1569" s="88"/>
      <c r="BG1569" s="88"/>
      <c r="BH1569" s="88"/>
      <c r="BI1569" s="88"/>
      <c r="BJ1569" s="88"/>
      <c r="BK1569" s="88"/>
      <c r="BL1569" s="88"/>
      <c r="BM1569" s="88"/>
      <c r="BN1569" s="88"/>
      <c r="BO1569" s="88"/>
      <c r="BP1569" s="88"/>
      <c r="BQ1569" s="88"/>
      <c r="BR1569" s="88"/>
      <c r="BS1569" s="88"/>
      <c r="BT1569" s="88"/>
      <c r="BU1569" s="88"/>
      <c r="BV1569" s="88"/>
    </row>
    <row r="1570" spans="1:74" s="89" customFormat="1" ht="22.5" customHeight="1" x14ac:dyDescent="0.2">
      <c r="A1570" s="247" t="s">
        <v>998</v>
      </c>
      <c r="B1570" s="248" t="s">
        <v>999</v>
      </c>
      <c r="C1570" s="227"/>
      <c r="D1570" s="227"/>
      <c r="E1570" s="227"/>
      <c r="F1570" s="227"/>
      <c r="G1570" s="227"/>
      <c r="H1570" s="227"/>
      <c r="I1570" s="227"/>
      <c r="J1570" s="227"/>
      <c r="K1570" s="227"/>
      <c r="L1570" s="227"/>
      <c r="M1570" s="227"/>
      <c r="N1570" s="227"/>
      <c r="O1570" s="133">
        <f t="shared" si="510"/>
        <v>0</v>
      </c>
      <c r="P1570" s="88"/>
      <c r="Q1570" s="88"/>
      <c r="R1570" s="88"/>
      <c r="S1570" s="88"/>
      <c r="T1570" s="88"/>
      <c r="U1570" s="88"/>
      <c r="V1570" s="88"/>
      <c r="W1570" s="88"/>
      <c r="X1570" s="88"/>
      <c r="Y1570" s="88"/>
      <c r="Z1570" s="88"/>
      <c r="AA1570" s="88"/>
      <c r="AB1570" s="88"/>
      <c r="AC1570" s="88"/>
      <c r="AD1570" s="88"/>
      <c r="AE1570" s="88"/>
      <c r="AF1570" s="88"/>
      <c r="AG1570" s="88"/>
      <c r="AH1570" s="88"/>
      <c r="AI1570" s="88"/>
      <c r="AJ1570" s="88"/>
      <c r="AK1570" s="88"/>
      <c r="AL1570" s="88"/>
      <c r="AM1570" s="88"/>
      <c r="AN1570" s="88"/>
      <c r="AO1570" s="88"/>
      <c r="AP1570" s="88"/>
      <c r="AQ1570" s="88"/>
      <c r="AR1570" s="88"/>
      <c r="AS1570" s="88"/>
      <c r="AT1570" s="88"/>
      <c r="AU1570" s="88"/>
      <c r="AV1570" s="88"/>
      <c r="AW1570" s="88"/>
      <c r="AX1570" s="88"/>
      <c r="AY1570" s="88"/>
      <c r="AZ1570" s="88"/>
      <c r="BA1570" s="88"/>
      <c r="BB1570" s="88"/>
      <c r="BC1570" s="88"/>
      <c r="BD1570" s="88"/>
      <c r="BE1570" s="88"/>
      <c r="BF1570" s="88"/>
      <c r="BG1570" s="88"/>
      <c r="BH1570" s="88"/>
      <c r="BI1570" s="88"/>
      <c r="BJ1570" s="88"/>
      <c r="BK1570" s="88"/>
      <c r="BL1570" s="88"/>
      <c r="BM1570" s="88"/>
      <c r="BN1570" s="88"/>
      <c r="BO1570" s="88"/>
      <c r="BP1570" s="88"/>
      <c r="BQ1570" s="88"/>
      <c r="BR1570" s="88"/>
      <c r="BS1570" s="88"/>
      <c r="BT1570" s="88"/>
      <c r="BU1570" s="88"/>
      <c r="BV1570" s="88"/>
    </row>
    <row r="1571" spans="1:74" s="89" customFormat="1" ht="22.5" customHeight="1" x14ac:dyDescent="0.2">
      <c r="A1571" s="247" t="s">
        <v>998</v>
      </c>
      <c r="B1571" s="248" t="s">
        <v>999</v>
      </c>
      <c r="C1571" s="227"/>
      <c r="D1571" s="227"/>
      <c r="E1571" s="227"/>
      <c r="F1571" s="227"/>
      <c r="G1571" s="227"/>
      <c r="H1571" s="227"/>
      <c r="I1571" s="227"/>
      <c r="J1571" s="227"/>
      <c r="K1571" s="227"/>
      <c r="L1571" s="227"/>
      <c r="M1571" s="227"/>
      <c r="N1571" s="227"/>
      <c r="O1571" s="133">
        <f t="shared" si="510"/>
        <v>0</v>
      </c>
      <c r="P1571" s="88"/>
      <c r="Q1571" s="88"/>
      <c r="R1571" s="88"/>
      <c r="S1571" s="88"/>
      <c r="T1571" s="88"/>
      <c r="U1571" s="88"/>
      <c r="V1571" s="88"/>
      <c r="W1571" s="88"/>
      <c r="X1571" s="88"/>
      <c r="Y1571" s="88"/>
      <c r="Z1571" s="88"/>
      <c r="AA1571" s="88"/>
      <c r="AB1571" s="88"/>
      <c r="AC1571" s="88"/>
      <c r="AD1571" s="88"/>
      <c r="AE1571" s="88"/>
      <c r="AF1571" s="88"/>
      <c r="AG1571" s="88"/>
      <c r="AH1571" s="88"/>
      <c r="AI1571" s="88"/>
      <c r="AJ1571" s="88"/>
      <c r="AK1571" s="88"/>
      <c r="AL1571" s="88"/>
      <c r="AM1571" s="88"/>
      <c r="AN1571" s="88"/>
      <c r="AO1571" s="88"/>
      <c r="AP1571" s="88"/>
      <c r="AQ1571" s="88"/>
      <c r="AR1571" s="88"/>
      <c r="AS1571" s="88"/>
      <c r="AT1571" s="88"/>
      <c r="AU1571" s="88"/>
      <c r="AV1571" s="88"/>
      <c r="AW1571" s="88"/>
      <c r="AX1571" s="88"/>
      <c r="AY1571" s="88"/>
      <c r="AZ1571" s="88"/>
      <c r="BA1571" s="88"/>
      <c r="BB1571" s="88"/>
      <c r="BC1571" s="88"/>
      <c r="BD1571" s="88"/>
      <c r="BE1571" s="88"/>
      <c r="BF1571" s="88"/>
      <c r="BG1571" s="88"/>
      <c r="BH1571" s="88"/>
      <c r="BI1571" s="88"/>
      <c r="BJ1571" s="88"/>
      <c r="BK1571" s="88"/>
      <c r="BL1571" s="88"/>
      <c r="BM1571" s="88"/>
      <c r="BN1571" s="88"/>
      <c r="BO1571" s="88"/>
      <c r="BP1571" s="88"/>
      <c r="BQ1571" s="88"/>
      <c r="BR1571" s="88"/>
      <c r="BS1571" s="88"/>
      <c r="BT1571" s="88"/>
      <c r="BU1571" s="88"/>
      <c r="BV1571" s="88"/>
    </row>
    <row r="1572" spans="1:74" s="89" customFormat="1" ht="22.5" customHeight="1" x14ac:dyDescent="0.2">
      <c r="A1572" s="247" t="s">
        <v>998</v>
      </c>
      <c r="B1572" s="248" t="s">
        <v>999</v>
      </c>
      <c r="C1572" s="227"/>
      <c r="D1572" s="227"/>
      <c r="E1572" s="227"/>
      <c r="F1572" s="227"/>
      <c r="G1572" s="227"/>
      <c r="H1572" s="227"/>
      <c r="I1572" s="227"/>
      <c r="J1572" s="227"/>
      <c r="K1572" s="227"/>
      <c r="L1572" s="227"/>
      <c r="M1572" s="227"/>
      <c r="N1572" s="227"/>
      <c r="O1572" s="133">
        <f t="shared" si="510"/>
        <v>0</v>
      </c>
      <c r="P1572" s="88"/>
      <c r="Q1572" s="88"/>
      <c r="R1572" s="88"/>
      <c r="S1572" s="88"/>
      <c r="T1572" s="88"/>
      <c r="U1572" s="88"/>
      <c r="V1572" s="88"/>
      <c r="W1572" s="88"/>
      <c r="X1572" s="88"/>
      <c r="Y1572" s="88"/>
      <c r="Z1572" s="88"/>
      <c r="AA1572" s="88"/>
      <c r="AB1572" s="88"/>
      <c r="AC1572" s="88"/>
      <c r="AD1572" s="88"/>
      <c r="AE1572" s="88"/>
      <c r="AF1572" s="88"/>
      <c r="AG1572" s="88"/>
      <c r="AH1572" s="88"/>
      <c r="AI1572" s="88"/>
      <c r="AJ1572" s="88"/>
      <c r="AK1572" s="88"/>
      <c r="AL1572" s="88"/>
      <c r="AM1572" s="88"/>
      <c r="AN1572" s="88"/>
      <c r="AO1572" s="88"/>
      <c r="AP1572" s="88"/>
      <c r="AQ1572" s="88"/>
      <c r="AR1572" s="88"/>
      <c r="AS1572" s="88"/>
      <c r="AT1572" s="88"/>
      <c r="AU1572" s="88"/>
      <c r="AV1572" s="88"/>
      <c r="AW1572" s="88"/>
      <c r="AX1572" s="88"/>
      <c r="AY1572" s="88"/>
      <c r="AZ1572" s="88"/>
      <c r="BA1572" s="88"/>
      <c r="BB1572" s="88"/>
      <c r="BC1572" s="88"/>
      <c r="BD1572" s="88"/>
      <c r="BE1572" s="88"/>
      <c r="BF1572" s="88"/>
      <c r="BG1572" s="88"/>
      <c r="BH1572" s="88"/>
      <c r="BI1572" s="88"/>
      <c r="BJ1572" s="88"/>
      <c r="BK1572" s="88"/>
      <c r="BL1572" s="88"/>
      <c r="BM1572" s="88"/>
      <c r="BN1572" s="88"/>
      <c r="BO1572" s="88"/>
      <c r="BP1572" s="88"/>
      <c r="BQ1572" s="88"/>
      <c r="BR1572" s="88"/>
      <c r="BS1572" s="88"/>
      <c r="BT1572" s="88"/>
      <c r="BU1572" s="88"/>
      <c r="BV1572" s="88"/>
    </row>
    <row r="1573" spans="1:74" s="89" customFormat="1" ht="22.5" customHeight="1" x14ac:dyDescent="0.2">
      <c r="A1573" s="247" t="s">
        <v>998</v>
      </c>
      <c r="B1573" s="248" t="s">
        <v>999</v>
      </c>
      <c r="C1573" s="227"/>
      <c r="D1573" s="227"/>
      <c r="E1573" s="227"/>
      <c r="F1573" s="227"/>
      <c r="G1573" s="227"/>
      <c r="H1573" s="227"/>
      <c r="I1573" s="227"/>
      <c r="J1573" s="227"/>
      <c r="K1573" s="227"/>
      <c r="L1573" s="227"/>
      <c r="M1573" s="227"/>
      <c r="N1573" s="227"/>
      <c r="O1573" s="133">
        <f t="shared" si="510"/>
        <v>0</v>
      </c>
      <c r="P1573" s="88"/>
      <c r="Q1573" s="88"/>
      <c r="R1573" s="88"/>
      <c r="S1573" s="88"/>
      <c r="T1573" s="88"/>
      <c r="U1573" s="88"/>
      <c r="V1573" s="88"/>
      <c r="W1573" s="88"/>
      <c r="X1573" s="88"/>
      <c r="Y1573" s="88"/>
      <c r="Z1573" s="88"/>
      <c r="AA1573" s="88"/>
      <c r="AB1573" s="88"/>
      <c r="AC1573" s="88"/>
      <c r="AD1573" s="88"/>
      <c r="AE1573" s="88"/>
      <c r="AF1573" s="88"/>
      <c r="AG1573" s="88"/>
      <c r="AH1573" s="88"/>
      <c r="AI1573" s="88"/>
      <c r="AJ1573" s="88"/>
      <c r="AK1573" s="88"/>
      <c r="AL1573" s="88"/>
      <c r="AM1573" s="88"/>
      <c r="AN1573" s="88"/>
      <c r="AO1573" s="88"/>
      <c r="AP1573" s="88"/>
      <c r="AQ1573" s="88"/>
      <c r="AR1573" s="88"/>
      <c r="AS1573" s="88"/>
      <c r="AT1573" s="88"/>
      <c r="AU1573" s="88"/>
      <c r="AV1573" s="88"/>
      <c r="AW1573" s="88"/>
      <c r="AX1573" s="88"/>
      <c r="AY1573" s="88"/>
      <c r="AZ1573" s="88"/>
      <c r="BA1573" s="88"/>
      <c r="BB1573" s="88"/>
      <c r="BC1573" s="88"/>
      <c r="BD1573" s="88"/>
      <c r="BE1573" s="88"/>
      <c r="BF1573" s="88"/>
      <c r="BG1573" s="88"/>
      <c r="BH1573" s="88"/>
      <c r="BI1573" s="88"/>
      <c r="BJ1573" s="88"/>
      <c r="BK1573" s="88"/>
      <c r="BL1573" s="88"/>
      <c r="BM1573" s="88"/>
      <c r="BN1573" s="88"/>
      <c r="BO1573" s="88"/>
      <c r="BP1573" s="88"/>
      <c r="BQ1573" s="88"/>
      <c r="BR1573" s="88"/>
      <c r="BS1573" s="88"/>
      <c r="BT1573" s="88"/>
      <c r="BU1573" s="88"/>
      <c r="BV1573" s="88"/>
    </row>
    <row r="1574" spans="1:74" s="89" customFormat="1" ht="22.5" customHeight="1" x14ac:dyDescent="0.2">
      <c r="A1574" s="247" t="s">
        <v>998</v>
      </c>
      <c r="B1574" s="248" t="s">
        <v>999</v>
      </c>
      <c r="C1574" s="227"/>
      <c r="D1574" s="227"/>
      <c r="E1574" s="227"/>
      <c r="F1574" s="227"/>
      <c r="G1574" s="227"/>
      <c r="H1574" s="227"/>
      <c r="I1574" s="227"/>
      <c r="J1574" s="227"/>
      <c r="K1574" s="227"/>
      <c r="L1574" s="227"/>
      <c r="M1574" s="227"/>
      <c r="N1574" s="227"/>
      <c r="O1574" s="133">
        <f t="shared" si="510"/>
        <v>0</v>
      </c>
      <c r="P1574" s="88"/>
      <c r="Q1574" s="88"/>
      <c r="R1574" s="88"/>
      <c r="S1574" s="88"/>
      <c r="T1574" s="88"/>
      <c r="U1574" s="88"/>
      <c r="V1574" s="88"/>
      <c r="W1574" s="88"/>
      <c r="X1574" s="88"/>
      <c r="Y1574" s="88"/>
      <c r="Z1574" s="88"/>
      <c r="AA1574" s="88"/>
      <c r="AB1574" s="88"/>
      <c r="AC1574" s="88"/>
      <c r="AD1574" s="88"/>
      <c r="AE1574" s="88"/>
      <c r="AF1574" s="88"/>
      <c r="AG1574" s="88"/>
      <c r="AH1574" s="88"/>
      <c r="AI1574" s="88"/>
      <c r="AJ1574" s="88"/>
      <c r="AK1574" s="88"/>
      <c r="AL1574" s="88"/>
      <c r="AM1574" s="88"/>
      <c r="AN1574" s="88"/>
      <c r="AO1574" s="88"/>
      <c r="AP1574" s="88"/>
      <c r="AQ1574" s="88"/>
      <c r="AR1574" s="88"/>
      <c r="AS1574" s="88"/>
      <c r="AT1574" s="88"/>
      <c r="AU1574" s="88"/>
      <c r="AV1574" s="88"/>
      <c r="AW1574" s="88"/>
      <c r="AX1574" s="88"/>
      <c r="AY1574" s="88"/>
      <c r="AZ1574" s="88"/>
      <c r="BA1574" s="88"/>
      <c r="BB1574" s="88"/>
      <c r="BC1574" s="88"/>
      <c r="BD1574" s="88"/>
      <c r="BE1574" s="88"/>
      <c r="BF1574" s="88"/>
      <c r="BG1574" s="88"/>
      <c r="BH1574" s="88"/>
      <c r="BI1574" s="88"/>
      <c r="BJ1574" s="88"/>
      <c r="BK1574" s="88"/>
      <c r="BL1574" s="88"/>
      <c r="BM1574" s="88"/>
      <c r="BN1574" s="88"/>
      <c r="BO1574" s="88"/>
      <c r="BP1574" s="88"/>
      <c r="BQ1574" s="88"/>
      <c r="BR1574" s="88"/>
      <c r="BS1574" s="88"/>
      <c r="BT1574" s="88"/>
      <c r="BU1574" s="88"/>
      <c r="BV1574" s="88"/>
    </row>
    <row r="1575" spans="1:74" s="89" customFormat="1" ht="22.5" customHeight="1" x14ac:dyDescent="0.2">
      <c r="A1575" s="247" t="s">
        <v>998</v>
      </c>
      <c r="B1575" s="248" t="s">
        <v>999</v>
      </c>
      <c r="C1575" s="227"/>
      <c r="D1575" s="227"/>
      <c r="E1575" s="227"/>
      <c r="F1575" s="227"/>
      <c r="G1575" s="227"/>
      <c r="H1575" s="227"/>
      <c r="I1575" s="227"/>
      <c r="J1575" s="227"/>
      <c r="K1575" s="227"/>
      <c r="L1575" s="227"/>
      <c r="M1575" s="227"/>
      <c r="N1575" s="227"/>
      <c r="O1575" s="133">
        <f t="shared" si="510"/>
        <v>0</v>
      </c>
      <c r="P1575" s="88"/>
      <c r="Q1575" s="88"/>
      <c r="R1575" s="88"/>
      <c r="S1575" s="88"/>
      <c r="T1575" s="88"/>
      <c r="U1575" s="88"/>
      <c r="V1575" s="88"/>
      <c r="W1575" s="88"/>
      <c r="X1575" s="88"/>
      <c r="Y1575" s="88"/>
      <c r="Z1575" s="88"/>
      <c r="AA1575" s="88"/>
      <c r="AB1575" s="88"/>
      <c r="AC1575" s="88"/>
      <c r="AD1575" s="88"/>
      <c r="AE1575" s="88"/>
      <c r="AF1575" s="88"/>
      <c r="AG1575" s="88"/>
      <c r="AH1575" s="88"/>
      <c r="AI1575" s="88"/>
      <c r="AJ1575" s="88"/>
      <c r="AK1575" s="88"/>
      <c r="AL1575" s="88"/>
      <c r="AM1575" s="88"/>
      <c r="AN1575" s="88"/>
      <c r="AO1575" s="88"/>
      <c r="AP1575" s="88"/>
      <c r="AQ1575" s="88"/>
      <c r="AR1575" s="88"/>
      <c r="AS1575" s="88"/>
      <c r="AT1575" s="88"/>
      <c r="AU1575" s="88"/>
      <c r="AV1575" s="88"/>
      <c r="AW1575" s="88"/>
      <c r="AX1575" s="88"/>
      <c r="AY1575" s="88"/>
      <c r="AZ1575" s="88"/>
      <c r="BA1575" s="88"/>
      <c r="BB1575" s="88"/>
      <c r="BC1575" s="88"/>
      <c r="BD1575" s="88"/>
      <c r="BE1575" s="88"/>
      <c r="BF1575" s="88"/>
      <c r="BG1575" s="88"/>
      <c r="BH1575" s="88"/>
      <c r="BI1575" s="88"/>
      <c r="BJ1575" s="88"/>
      <c r="BK1575" s="88"/>
      <c r="BL1575" s="88"/>
      <c r="BM1575" s="88"/>
      <c r="BN1575" s="88"/>
      <c r="BO1575" s="88"/>
      <c r="BP1575" s="88"/>
      <c r="BQ1575" s="88"/>
      <c r="BR1575" s="88"/>
      <c r="BS1575" s="88"/>
      <c r="BT1575" s="88"/>
      <c r="BU1575" s="88"/>
      <c r="BV1575" s="88"/>
    </row>
    <row r="1576" spans="1:74" s="89" customFormat="1" ht="22.5" customHeight="1" x14ac:dyDescent="0.2">
      <c r="A1576" s="247" t="s">
        <v>998</v>
      </c>
      <c r="B1576" s="248" t="s">
        <v>999</v>
      </c>
      <c r="C1576" s="227"/>
      <c r="D1576" s="227"/>
      <c r="E1576" s="227"/>
      <c r="F1576" s="227"/>
      <c r="G1576" s="227"/>
      <c r="H1576" s="227"/>
      <c r="I1576" s="227"/>
      <c r="J1576" s="227"/>
      <c r="K1576" s="227"/>
      <c r="L1576" s="227"/>
      <c r="M1576" s="227"/>
      <c r="N1576" s="227"/>
      <c r="O1576" s="133">
        <f t="shared" si="510"/>
        <v>0</v>
      </c>
      <c r="P1576" s="88"/>
      <c r="Q1576" s="88"/>
      <c r="R1576" s="88"/>
      <c r="S1576" s="88"/>
      <c r="T1576" s="88"/>
      <c r="U1576" s="88"/>
      <c r="V1576" s="88"/>
      <c r="W1576" s="88"/>
      <c r="X1576" s="88"/>
      <c r="Y1576" s="88"/>
      <c r="Z1576" s="88"/>
      <c r="AA1576" s="88"/>
      <c r="AB1576" s="88"/>
      <c r="AC1576" s="88"/>
      <c r="AD1576" s="88"/>
      <c r="AE1576" s="88"/>
      <c r="AF1576" s="88"/>
      <c r="AG1576" s="88"/>
      <c r="AH1576" s="88"/>
      <c r="AI1576" s="88"/>
      <c r="AJ1576" s="88"/>
      <c r="AK1576" s="88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88"/>
      <c r="AV1576" s="88"/>
      <c r="AW1576" s="88"/>
      <c r="AX1576" s="88"/>
      <c r="AY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N1576" s="88"/>
      <c r="BO1576" s="88"/>
      <c r="BP1576" s="88"/>
      <c r="BQ1576" s="88"/>
      <c r="BR1576" s="88"/>
      <c r="BS1576" s="88"/>
      <c r="BT1576" s="88"/>
      <c r="BU1576" s="88"/>
      <c r="BV1576" s="88"/>
    </row>
    <row r="1577" spans="1:74" s="89" customFormat="1" ht="22.5" customHeight="1" x14ac:dyDescent="0.2">
      <c r="A1577" s="247" t="s">
        <v>998</v>
      </c>
      <c r="B1577" s="248" t="s">
        <v>999</v>
      </c>
      <c r="C1577" s="227"/>
      <c r="D1577" s="227"/>
      <c r="E1577" s="227"/>
      <c r="F1577" s="227"/>
      <c r="G1577" s="227"/>
      <c r="H1577" s="227"/>
      <c r="I1577" s="227"/>
      <c r="J1577" s="227"/>
      <c r="K1577" s="227"/>
      <c r="L1577" s="227"/>
      <c r="M1577" s="227"/>
      <c r="N1577" s="227"/>
      <c r="O1577" s="133">
        <f t="shared" si="510"/>
        <v>0</v>
      </c>
      <c r="P1577" s="88"/>
      <c r="Q1577" s="88"/>
      <c r="R1577" s="88"/>
      <c r="S1577" s="88"/>
      <c r="T1577" s="88"/>
      <c r="U1577" s="88"/>
      <c r="V1577" s="88"/>
      <c r="W1577" s="88"/>
      <c r="X1577" s="88"/>
      <c r="Y1577" s="88"/>
      <c r="Z1577" s="88"/>
      <c r="AA1577" s="88"/>
      <c r="AB1577" s="88"/>
      <c r="AC1577" s="88"/>
      <c r="AD1577" s="88"/>
      <c r="AE1577" s="88"/>
      <c r="AF1577" s="88"/>
      <c r="AG1577" s="88"/>
      <c r="AH1577" s="88"/>
      <c r="AI1577" s="88"/>
      <c r="AJ1577" s="88"/>
      <c r="AK1577" s="88"/>
      <c r="AL1577" s="88"/>
      <c r="AM1577" s="88"/>
      <c r="AN1577" s="88"/>
      <c r="AO1577" s="88"/>
      <c r="AP1577" s="88"/>
      <c r="AQ1577" s="88"/>
      <c r="AR1577" s="88"/>
      <c r="AS1577" s="88"/>
      <c r="AT1577" s="88"/>
      <c r="AU1577" s="88"/>
      <c r="AV1577" s="88"/>
      <c r="AW1577" s="88"/>
      <c r="AX1577" s="88"/>
      <c r="AY1577" s="88"/>
      <c r="AZ1577" s="88"/>
      <c r="BA1577" s="88"/>
      <c r="BB1577" s="88"/>
      <c r="BC1577" s="88"/>
      <c r="BD1577" s="88"/>
      <c r="BE1577" s="88"/>
      <c r="BF1577" s="88"/>
      <c r="BG1577" s="88"/>
      <c r="BH1577" s="88"/>
      <c r="BI1577" s="88"/>
      <c r="BJ1577" s="88"/>
      <c r="BK1577" s="88"/>
      <c r="BL1577" s="88"/>
      <c r="BM1577" s="88"/>
      <c r="BN1577" s="88"/>
      <c r="BO1577" s="88"/>
      <c r="BP1577" s="88"/>
      <c r="BQ1577" s="88"/>
      <c r="BR1577" s="88"/>
      <c r="BS1577" s="88"/>
      <c r="BT1577" s="88"/>
      <c r="BU1577" s="88"/>
      <c r="BV1577" s="88"/>
    </row>
    <row r="1578" spans="1:74" s="89" customFormat="1" ht="22.5" customHeight="1" x14ac:dyDescent="0.2">
      <c r="A1578" s="247" t="s">
        <v>998</v>
      </c>
      <c r="B1578" s="248" t="s">
        <v>999</v>
      </c>
      <c r="C1578" s="227"/>
      <c r="D1578" s="227"/>
      <c r="E1578" s="227"/>
      <c r="F1578" s="227"/>
      <c r="G1578" s="227"/>
      <c r="H1578" s="227"/>
      <c r="I1578" s="227"/>
      <c r="J1578" s="227"/>
      <c r="K1578" s="227"/>
      <c r="L1578" s="227"/>
      <c r="M1578" s="227"/>
      <c r="N1578" s="227"/>
      <c r="O1578" s="133">
        <f t="shared" si="510"/>
        <v>0</v>
      </c>
      <c r="P1578" s="88"/>
      <c r="Q1578" s="88"/>
      <c r="R1578" s="88"/>
      <c r="S1578" s="88"/>
      <c r="T1578" s="88"/>
      <c r="U1578" s="88"/>
      <c r="V1578" s="88"/>
      <c r="W1578" s="88"/>
      <c r="X1578" s="88"/>
      <c r="Y1578" s="88"/>
      <c r="Z1578" s="88"/>
      <c r="AA1578" s="88"/>
      <c r="AB1578" s="88"/>
      <c r="AC1578" s="88"/>
      <c r="AD1578" s="88"/>
      <c r="AE1578" s="88"/>
      <c r="AF1578" s="88"/>
      <c r="AG1578" s="88"/>
      <c r="AH1578" s="88"/>
      <c r="AI1578" s="88"/>
      <c r="AJ1578" s="88"/>
      <c r="AK1578" s="88"/>
      <c r="AL1578" s="88"/>
      <c r="AM1578" s="88"/>
      <c r="AN1578" s="88"/>
      <c r="AO1578" s="88"/>
      <c r="AP1578" s="88"/>
      <c r="AQ1578" s="88"/>
      <c r="AR1578" s="88"/>
      <c r="AS1578" s="88"/>
      <c r="AT1578" s="88"/>
      <c r="AU1578" s="88"/>
      <c r="AV1578" s="88"/>
      <c r="AW1578" s="88"/>
      <c r="AX1578" s="88"/>
      <c r="AY1578" s="88"/>
      <c r="AZ1578" s="88"/>
      <c r="BA1578" s="88"/>
      <c r="BB1578" s="88"/>
      <c r="BC1578" s="88"/>
      <c r="BD1578" s="88"/>
      <c r="BE1578" s="88"/>
      <c r="BF1578" s="88"/>
      <c r="BG1578" s="88"/>
      <c r="BH1578" s="88"/>
      <c r="BI1578" s="88"/>
      <c r="BJ1578" s="88"/>
      <c r="BK1578" s="88"/>
      <c r="BL1578" s="88"/>
      <c r="BM1578" s="88"/>
      <c r="BN1578" s="88"/>
      <c r="BO1578" s="88"/>
      <c r="BP1578" s="88"/>
      <c r="BQ1578" s="88"/>
      <c r="BR1578" s="88"/>
      <c r="BS1578" s="88"/>
      <c r="BT1578" s="88"/>
      <c r="BU1578" s="88"/>
      <c r="BV1578" s="88"/>
    </row>
    <row r="1579" spans="1:74" s="89" customFormat="1" ht="22.5" customHeight="1" x14ac:dyDescent="0.2">
      <c r="A1579" s="247" t="s">
        <v>998</v>
      </c>
      <c r="B1579" s="248" t="s">
        <v>999</v>
      </c>
      <c r="C1579" s="227"/>
      <c r="D1579" s="227"/>
      <c r="E1579" s="227"/>
      <c r="F1579" s="227"/>
      <c r="G1579" s="227"/>
      <c r="H1579" s="227"/>
      <c r="I1579" s="227"/>
      <c r="J1579" s="227"/>
      <c r="K1579" s="227"/>
      <c r="L1579" s="227"/>
      <c r="M1579" s="227"/>
      <c r="N1579" s="227"/>
      <c r="O1579" s="133">
        <f t="shared" si="510"/>
        <v>0</v>
      </c>
      <c r="P1579" s="88"/>
      <c r="Q1579" s="88"/>
      <c r="R1579" s="88"/>
      <c r="S1579" s="88"/>
      <c r="T1579" s="88"/>
      <c r="U1579" s="88"/>
      <c r="V1579" s="88"/>
      <c r="W1579" s="88"/>
      <c r="X1579" s="88"/>
      <c r="Y1579" s="88"/>
      <c r="Z1579" s="88"/>
      <c r="AA1579" s="88"/>
      <c r="AB1579" s="88"/>
      <c r="AC1579" s="88"/>
      <c r="AD1579" s="88"/>
      <c r="AE1579" s="88"/>
      <c r="AF1579" s="88"/>
      <c r="AG1579" s="88"/>
      <c r="AH1579" s="88"/>
      <c r="AI1579" s="88"/>
      <c r="AJ1579" s="88"/>
      <c r="AK1579" s="88"/>
      <c r="AL1579" s="88"/>
      <c r="AM1579" s="88"/>
      <c r="AN1579" s="88"/>
      <c r="AO1579" s="88"/>
      <c r="AP1579" s="88"/>
      <c r="AQ1579" s="88"/>
      <c r="AR1579" s="88"/>
      <c r="AS1579" s="88"/>
      <c r="AT1579" s="88"/>
      <c r="AU1579" s="88"/>
      <c r="AV1579" s="88"/>
      <c r="AW1579" s="88"/>
      <c r="AX1579" s="88"/>
      <c r="AY1579" s="88"/>
      <c r="AZ1579" s="88"/>
      <c r="BA1579" s="88"/>
      <c r="BB1579" s="88"/>
      <c r="BC1579" s="88"/>
      <c r="BD1579" s="88"/>
      <c r="BE1579" s="88"/>
      <c r="BF1579" s="88"/>
      <c r="BG1579" s="88"/>
      <c r="BH1579" s="88"/>
      <c r="BI1579" s="88"/>
      <c r="BJ1579" s="88"/>
      <c r="BK1579" s="88"/>
      <c r="BL1579" s="88"/>
      <c r="BM1579" s="88"/>
      <c r="BN1579" s="88"/>
      <c r="BO1579" s="88"/>
      <c r="BP1579" s="88"/>
      <c r="BQ1579" s="88"/>
      <c r="BR1579" s="88"/>
      <c r="BS1579" s="88"/>
      <c r="BT1579" s="88"/>
      <c r="BU1579" s="88"/>
      <c r="BV1579" s="88"/>
    </row>
    <row r="1580" spans="1:74" s="89" customFormat="1" ht="22.5" customHeight="1" x14ac:dyDescent="0.2">
      <c r="A1580" s="247" t="s">
        <v>998</v>
      </c>
      <c r="B1580" s="248" t="s">
        <v>999</v>
      </c>
      <c r="C1580" s="227"/>
      <c r="D1580" s="227"/>
      <c r="E1580" s="227"/>
      <c r="F1580" s="227"/>
      <c r="G1580" s="227"/>
      <c r="H1580" s="227"/>
      <c r="I1580" s="227"/>
      <c r="J1580" s="227"/>
      <c r="K1580" s="227"/>
      <c r="L1580" s="227"/>
      <c r="M1580" s="227"/>
      <c r="N1580" s="227"/>
      <c r="O1580" s="133">
        <f t="shared" si="510"/>
        <v>0</v>
      </c>
      <c r="P1580" s="88"/>
      <c r="Q1580" s="88"/>
      <c r="R1580" s="88"/>
      <c r="S1580" s="88"/>
      <c r="T1580" s="88"/>
      <c r="U1580" s="88"/>
      <c r="V1580" s="88"/>
      <c r="W1580" s="88"/>
      <c r="X1580" s="88"/>
      <c r="Y1580" s="88"/>
      <c r="Z1580" s="88"/>
      <c r="AA1580" s="88"/>
      <c r="AB1580" s="88"/>
      <c r="AC1580" s="88"/>
      <c r="AD1580" s="88"/>
      <c r="AE1580" s="88"/>
      <c r="AF1580" s="88"/>
      <c r="AG1580" s="88"/>
      <c r="AH1580" s="88"/>
      <c r="AI1580" s="88"/>
      <c r="AJ1580" s="88"/>
      <c r="AK1580" s="88"/>
      <c r="AL1580" s="88"/>
      <c r="AM1580" s="88"/>
      <c r="AN1580" s="88"/>
      <c r="AO1580" s="88"/>
      <c r="AP1580" s="88"/>
      <c r="AQ1580" s="88"/>
      <c r="AR1580" s="88"/>
      <c r="AS1580" s="88"/>
      <c r="AT1580" s="88"/>
      <c r="AU1580" s="88"/>
      <c r="AV1580" s="88"/>
      <c r="AW1580" s="88"/>
      <c r="AX1580" s="88"/>
      <c r="AY1580" s="88"/>
      <c r="AZ1580" s="88"/>
      <c r="BA1580" s="88"/>
      <c r="BB1580" s="88"/>
      <c r="BC1580" s="88"/>
      <c r="BD1580" s="88"/>
      <c r="BE1580" s="88"/>
      <c r="BF1580" s="88"/>
      <c r="BG1580" s="88"/>
      <c r="BH1580" s="88"/>
      <c r="BI1580" s="88"/>
      <c r="BJ1580" s="88"/>
      <c r="BK1580" s="88"/>
      <c r="BL1580" s="88"/>
      <c r="BM1580" s="88"/>
      <c r="BN1580" s="88"/>
      <c r="BO1580" s="88"/>
      <c r="BP1580" s="88"/>
      <c r="BQ1580" s="88"/>
      <c r="BR1580" s="88"/>
      <c r="BS1580" s="88"/>
      <c r="BT1580" s="88"/>
      <c r="BU1580" s="88"/>
      <c r="BV1580" s="88"/>
    </row>
    <row r="1581" spans="1:74" s="89" customFormat="1" ht="22.5" customHeight="1" x14ac:dyDescent="0.2">
      <c r="A1581" s="247" t="s">
        <v>998</v>
      </c>
      <c r="B1581" s="248" t="s">
        <v>999</v>
      </c>
      <c r="C1581" s="227"/>
      <c r="D1581" s="227"/>
      <c r="E1581" s="227"/>
      <c r="F1581" s="227"/>
      <c r="G1581" s="227"/>
      <c r="H1581" s="227"/>
      <c r="I1581" s="227"/>
      <c r="J1581" s="227"/>
      <c r="K1581" s="227"/>
      <c r="L1581" s="227"/>
      <c r="M1581" s="227"/>
      <c r="N1581" s="227"/>
      <c r="O1581" s="133">
        <f t="shared" si="510"/>
        <v>0</v>
      </c>
      <c r="P1581" s="88"/>
      <c r="Q1581" s="88"/>
      <c r="R1581" s="88"/>
      <c r="S1581" s="88"/>
      <c r="T1581" s="88"/>
      <c r="U1581" s="88"/>
      <c r="V1581" s="88"/>
      <c r="W1581" s="88"/>
      <c r="X1581" s="88"/>
      <c r="Y1581" s="88"/>
      <c r="Z1581" s="88"/>
      <c r="AA1581" s="88"/>
      <c r="AB1581" s="88"/>
      <c r="AC1581" s="88"/>
      <c r="AD1581" s="88"/>
      <c r="AE1581" s="88"/>
      <c r="AF1581" s="88"/>
      <c r="AG1581" s="88"/>
      <c r="AH1581" s="88"/>
      <c r="AI1581" s="88"/>
      <c r="AJ1581" s="88"/>
      <c r="AK1581" s="88"/>
      <c r="AL1581" s="88"/>
      <c r="AM1581" s="88"/>
      <c r="AN1581" s="88"/>
      <c r="AO1581" s="88"/>
      <c r="AP1581" s="88"/>
      <c r="AQ1581" s="88"/>
      <c r="AR1581" s="88"/>
      <c r="AS1581" s="88"/>
      <c r="AT1581" s="88"/>
      <c r="AU1581" s="88"/>
      <c r="AV1581" s="88"/>
      <c r="AW1581" s="88"/>
      <c r="AX1581" s="88"/>
      <c r="AY1581" s="88"/>
      <c r="AZ1581" s="88"/>
      <c r="BA1581" s="88"/>
      <c r="BB1581" s="88"/>
      <c r="BC1581" s="88"/>
      <c r="BD1581" s="88"/>
      <c r="BE1581" s="88"/>
      <c r="BF1581" s="88"/>
      <c r="BG1581" s="88"/>
      <c r="BH1581" s="88"/>
      <c r="BI1581" s="88"/>
      <c r="BJ1581" s="88"/>
      <c r="BK1581" s="88"/>
      <c r="BL1581" s="88"/>
      <c r="BM1581" s="88"/>
      <c r="BN1581" s="88"/>
      <c r="BO1581" s="88"/>
      <c r="BP1581" s="88"/>
      <c r="BQ1581" s="88"/>
      <c r="BR1581" s="88"/>
      <c r="BS1581" s="88"/>
      <c r="BT1581" s="88"/>
      <c r="BU1581" s="88"/>
      <c r="BV1581" s="88"/>
    </row>
    <row r="1582" spans="1:74" s="89" customFormat="1" ht="22.5" customHeight="1" x14ac:dyDescent="0.2">
      <c r="A1582" s="247" t="s">
        <v>998</v>
      </c>
      <c r="B1582" s="248" t="s">
        <v>999</v>
      </c>
      <c r="C1582" s="227"/>
      <c r="D1582" s="227"/>
      <c r="E1582" s="227"/>
      <c r="F1582" s="227"/>
      <c r="G1582" s="227"/>
      <c r="H1582" s="227"/>
      <c r="I1582" s="227"/>
      <c r="J1582" s="227"/>
      <c r="K1582" s="227"/>
      <c r="L1582" s="227"/>
      <c r="M1582" s="227"/>
      <c r="N1582" s="227"/>
      <c r="O1582" s="133">
        <f t="shared" si="510"/>
        <v>0</v>
      </c>
      <c r="P1582" s="88"/>
      <c r="Q1582" s="88"/>
      <c r="R1582" s="88"/>
      <c r="S1582" s="88"/>
      <c r="T1582" s="88"/>
      <c r="U1582" s="88"/>
      <c r="V1582" s="88"/>
      <c r="W1582" s="88"/>
      <c r="X1582" s="88"/>
      <c r="Y1582" s="88"/>
      <c r="Z1582" s="88"/>
      <c r="AA1582" s="88"/>
      <c r="AB1582" s="88"/>
      <c r="AC1582" s="88"/>
      <c r="AD1582" s="88"/>
      <c r="AE1582" s="88"/>
      <c r="AF1582" s="88"/>
      <c r="AG1582" s="88"/>
      <c r="AH1582" s="88"/>
      <c r="AI1582" s="88"/>
      <c r="AJ1582" s="88"/>
      <c r="AK1582" s="88"/>
      <c r="AL1582" s="88"/>
      <c r="AM1582" s="88"/>
      <c r="AN1582" s="88"/>
      <c r="AO1582" s="88"/>
      <c r="AP1582" s="88"/>
      <c r="AQ1582" s="88"/>
      <c r="AR1582" s="88"/>
      <c r="AS1582" s="88"/>
      <c r="AT1582" s="88"/>
      <c r="AU1582" s="88"/>
      <c r="AV1582" s="88"/>
      <c r="AW1582" s="88"/>
      <c r="AX1582" s="88"/>
      <c r="AY1582" s="88"/>
      <c r="AZ1582" s="88"/>
      <c r="BA1582" s="88"/>
      <c r="BB1582" s="88"/>
      <c r="BC1582" s="88"/>
      <c r="BD1582" s="88"/>
      <c r="BE1582" s="88"/>
      <c r="BF1582" s="88"/>
      <c r="BG1582" s="88"/>
      <c r="BH1582" s="88"/>
      <c r="BI1582" s="88"/>
      <c r="BJ1582" s="88"/>
      <c r="BK1582" s="88"/>
      <c r="BL1582" s="88"/>
      <c r="BM1582" s="88"/>
      <c r="BN1582" s="88"/>
      <c r="BO1582" s="88"/>
      <c r="BP1582" s="88"/>
      <c r="BQ1582" s="88"/>
      <c r="BR1582" s="88"/>
      <c r="BS1582" s="88"/>
      <c r="BT1582" s="88"/>
      <c r="BU1582" s="88"/>
      <c r="BV1582" s="88"/>
    </row>
    <row r="1583" spans="1:74" s="89" customFormat="1" ht="22.5" customHeight="1" x14ac:dyDescent="0.2">
      <c r="A1583" s="247" t="s">
        <v>998</v>
      </c>
      <c r="B1583" s="248" t="s">
        <v>999</v>
      </c>
      <c r="C1583" s="227"/>
      <c r="D1583" s="227"/>
      <c r="E1583" s="227"/>
      <c r="F1583" s="227"/>
      <c r="G1583" s="227"/>
      <c r="H1583" s="227"/>
      <c r="I1583" s="227"/>
      <c r="J1583" s="227"/>
      <c r="K1583" s="227"/>
      <c r="L1583" s="227"/>
      <c r="M1583" s="227"/>
      <c r="N1583" s="227"/>
      <c r="O1583" s="133">
        <f t="shared" si="510"/>
        <v>0</v>
      </c>
      <c r="P1583" s="88"/>
      <c r="Q1583" s="88"/>
      <c r="R1583" s="88"/>
      <c r="S1583" s="88"/>
      <c r="T1583" s="88"/>
      <c r="U1583" s="88"/>
      <c r="V1583" s="88"/>
      <c r="W1583" s="88"/>
      <c r="X1583" s="88"/>
      <c r="Y1583" s="88"/>
      <c r="Z1583" s="88"/>
      <c r="AA1583" s="88"/>
      <c r="AB1583" s="88"/>
      <c r="AC1583" s="88"/>
      <c r="AD1583" s="88"/>
      <c r="AE1583" s="88"/>
      <c r="AF1583" s="88"/>
      <c r="AG1583" s="88"/>
      <c r="AH1583" s="88"/>
      <c r="AI1583" s="88"/>
      <c r="AJ1583" s="88"/>
      <c r="AK1583" s="88"/>
      <c r="AL1583" s="88"/>
      <c r="AM1583" s="88"/>
      <c r="AN1583" s="88"/>
      <c r="AO1583" s="88"/>
      <c r="AP1583" s="88"/>
      <c r="AQ1583" s="88"/>
      <c r="AR1583" s="88"/>
      <c r="AS1583" s="88"/>
      <c r="AT1583" s="88"/>
      <c r="AU1583" s="88"/>
      <c r="AV1583" s="88"/>
      <c r="AW1583" s="88"/>
      <c r="AX1583" s="88"/>
      <c r="AY1583" s="88"/>
      <c r="AZ1583" s="88"/>
      <c r="BA1583" s="88"/>
      <c r="BB1583" s="88"/>
      <c r="BC1583" s="88"/>
      <c r="BD1583" s="88"/>
      <c r="BE1583" s="88"/>
      <c r="BF1583" s="88"/>
      <c r="BG1583" s="88"/>
      <c r="BH1583" s="88"/>
      <c r="BI1583" s="88"/>
      <c r="BJ1583" s="88"/>
      <c r="BK1583" s="88"/>
      <c r="BL1583" s="88"/>
      <c r="BM1583" s="88"/>
      <c r="BN1583" s="88"/>
      <c r="BO1583" s="88"/>
      <c r="BP1583" s="88"/>
      <c r="BQ1583" s="88"/>
      <c r="BR1583" s="88"/>
      <c r="BS1583" s="88"/>
      <c r="BT1583" s="88"/>
      <c r="BU1583" s="88"/>
      <c r="BV1583" s="88"/>
    </row>
    <row r="1584" spans="1:74" s="89" customFormat="1" ht="22.5" customHeight="1" x14ac:dyDescent="0.2">
      <c r="A1584" s="247" t="s">
        <v>998</v>
      </c>
      <c r="B1584" s="248" t="s">
        <v>999</v>
      </c>
      <c r="C1584" s="227"/>
      <c r="D1584" s="227"/>
      <c r="E1584" s="227"/>
      <c r="F1584" s="227"/>
      <c r="G1584" s="227"/>
      <c r="H1584" s="227"/>
      <c r="I1584" s="227"/>
      <c r="J1584" s="227"/>
      <c r="K1584" s="227"/>
      <c r="L1584" s="227"/>
      <c r="M1584" s="227"/>
      <c r="N1584" s="227"/>
      <c r="O1584" s="133">
        <f t="shared" si="510"/>
        <v>0</v>
      </c>
      <c r="P1584" s="88"/>
      <c r="Q1584" s="88"/>
      <c r="R1584" s="88"/>
      <c r="S1584" s="88"/>
      <c r="T1584" s="88"/>
      <c r="U1584" s="88"/>
      <c r="V1584" s="88"/>
      <c r="W1584" s="88"/>
      <c r="X1584" s="88"/>
      <c r="Y1584" s="88"/>
      <c r="Z1584" s="88"/>
      <c r="AA1584" s="88"/>
      <c r="AB1584" s="88"/>
      <c r="AC1584" s="88"/>
      <c r="AD1584" s="88"/>
      <c r="AE1584" s="88"/>
      <c r="AF1584" s="88"/>
      <c r="AG1584" s="88"/>
      <c r="AH1584" s="88"/>
      <c r="AI1584" s="88"/>
      <c r="AJ1584" s="88"/>
      <c r="AK1584" s="88"/>
      <c r="AL1584" s="88"/>
      <c r="AM1584" s="88"/>
      <c r="AN1584" s="88"/>
      <c r="AO1584" s="88"/>
      <c r="AP1584" s="88"/>
      <c r="AQ1584" s="88"/>
      <c r="AR1584" s="88"/>
      <c r="AS1584" s="88"/>
      <c r="AT1584" s="88"/>
      <c r="AU1584" s="88"/>
      <c r="AV1584" s="88"/>
      <c r="AW1584" s="88"/>
      <c r="AX1584" s="88"/>
      <c r="AY1584" s="88"/>
      <c r="AZ1584" s="88"/>
      <c r="BA1584" s="88"/>
      <c r="BB1584" s="88"/>
      <c r="BC1584" s="88"/>
      <c r="BD1584" s="88"/>
      <c r="BE1584" s="88"/>
      <c r="BF1584" s="88"/>
      <c r="BG1584" s="88"/>
      <c r="BH1584" s="88"/>
      <c r="BI1584" s="88"/>
      <c r="BJ1584" s="88"/>
      <c r="BK1584" s="88"/>
      <c r="BL1584" s="88"/>
      <c r="BM1584" s="88"/>
      <c r="BN1584" s="88"/>
      <c r="BO1584" s="88"/>
      <c r="BP1584" s="88"/>
      <c r="BQ1584" s="88"/>
      <c r="BR1584" s="88"/>
      <c r="BS1584" s="88"/>
      <c r="BT1584" s="88"/>
      <c r="BU1584" s="88"/>
      <c r="BV1584" s="88"/>
    </row>
    <row r="1585" spans="1:74" s="89" customFormat="1" ht="22.5" customHeight="1" x14ac:dyDescent="0.2">
      <c r="A1585" s="247" t="s">
        <v>998</v>
      </c>
      <c r="B1585" s="248" t="s">
        <v>999</v>
      </c>
      <c r="C1585" s="227"/>
      <c r="D1585" s="227"/>
      <c r="E1585" s="227"/>
      <c r="F1585" s="227"/>
      <c r="G1585" s="227"/>
      <c r="H1585" s="227"/>
      <c r="I1585" s="227"/>
      <c r="J1585" s="227"/>
      <c r="K1585" s="227"/>
      <c r="L1585" s="227"/>
      <c r="M1585" s="227"/>
      <c r="N1585" s="227"/>
      <c r="O1585" s="133">
        <f t="shared" si="510"/>
        <v>0</v>
      </c>
      <c r="P1585" s="88"/>
      <c r="Q1585" s="88"/>
      <c r="R1585" s="88"/>
      <c r="S1585" s="88"/>
      <c r="T1585" s="88"/>
      <c r="U1585" s="88"/>
      <c r="V1585" s="88"/>
      <c r="W1585" s="88"/>
      <c r="X1585" s="88"/>
      <c r="Y1585" s="88"/>
      <c r="Z1585" s="88"/>
      <c r="AA1585" s="88"/>
      <c r="AB1585" s="88"/>
      <c r="AC1585" s="88"/>
      <c r="AD1585" s="88"/>
      <c r="AE1585" s="88"/>
      <c r="AF1585" s="88"/>
      <c r="AG1585" s="88"/>
      <c r="AH1585" s="88"/>
      <c r="AI1585" s="88"/>
      <c r="AJ1585" s="88"/>
      <c r="AK1585" s="88"/>
      <c r="AL1585" s="88"/>
      <c r="AM1585" s="88"/>
      <c r="AN1585" s="88"/>
      <c r="AO1585" s="88"/>
      <c r="AP1585" s="88"/>
      <c r="AQ1585" s="88"/>
      <c r="AR1585" s="88"/>
      <c r="AS1585" s="88"/>
      <c r="AT1585" s="88"/>
      <c r="AU1585" s="88"/>
      <c r="AV1585" s="88"/>
      <c r="AW1585" s="88"/>
      <c r="AX1585" s="88"/>
      <c r="AY1585" s="88"/>
      <c r="AZ1585" s="88"/>
      <c r="BA1585" s="88"/>
      <c r="BB1585" s="88"/>
      <c r="BC1585" s="88"/>
      <c r="BD1585" s="88"/>
      <c r="BE1585" s="88"/>
      <c r="BF1585" s="88"/>
      <c r="BG1585" s="88"/>
      <c r="BH1585" s="88"/>
      <c r="BI1585" s="88"/>
      <c r="BJ1585" s="88"/>
      <c r="BK1585" s="88"/>
      <c r="BL1585" s="88"/>
      <c r="BM1585" s="88"/>
      <c r="BN1585" s="88"/>
      <c r="BO1585" s="88"/>
      <c r="BP1585" s="88"/>
      <c r="BQ1585" s="88"/>
      <c r="BR1585" s="88"/>
      <c r="BS1585" s="88"/>
      <c r="BT1585" s="88"/>
      <c r="BU1585" s="88"/>
      <c r="BV1585" s="88"/>
    </row>
    <row r="1586" spans="1:74" s="89" customFormat="1" ht="22.5" customHeight="1" x14ac:dyDescent="0.2">
      <c r="A1586" s="247" t="s">
        <v>998</v>
      </c>
      <c r="B1586" s="248" t="s">
        <v>999</v>
      </c>
      <c r="C1586" s="227"/>
      <c r="D1586" s="227"/>
      <c r="E1586" s="227"/>
      <c r="F1586" s="227"/>
      <c r="G1586" s="227"/>
      <c r="H1586" s="227"/>
      <c r="I1586" s="227"/>
      <c r="J1586" s="227"/>
      <c r="K1586" s="227"/>
      <c r="L1586" s="227"/>
      <c r="M1586" s="227"/>
      <c r="N1586" s="227"/>
      <c r="O1586" s="133">
        <f t="shared" si="510"/>
        <v>0</v>
      </c>
      <c r="P1586" s="88"/>
      <c r="Q1586" s="88"/>
      <c r="R1586" s="88"/>
      <c r="S1586" s="88"/>
      <c r="T1586" s="88"/>
      <c r="U1586" s="88"/>
      <c r="V1586" s="88"/>
      <c r="W1586" s="88"/>
      <c r="X1586" s="88"/>
      <c r="Y1586" s="88"/>
      <c r="Z1586" s="88"/>
      <c r="AA1586" s="88"/>
      <c r="AB1586" s="88"/>
      <c r="AC1586" s="88"/>
      <c r="AD1586" s="88"/>
      <c r="AE1586" s="88"/>
      <c r="AF1586" s="88"/>
      <c r="AG1586" s="88"/>
      <c r="AH1586" s="88"/>
      <c r="AI1586" s="88"/>
      <c r="AJ1586" s="88"/>
      <c r="AK1586" s="88"/>
      <c r="AL1586" s="88"/>
      <c r="AM1586" s="88"/>
      <c r="AN1586" s="88"/>
      <c r="AO1586" s="88"/>
      <c r="AP1586" s="88"/>
      <c r="AQ1586" s="88"/>
      <c r="AR1586" s="88"/>
      <c r="AS1586" s="88"/>
      <c r="AT1586" s="88"/>
      <c r="AU1586" s="88"/>
      <c r="AV1586" s="88"/>
      <c r="AW1586" s="88"/>
      <c r="AX1586" s="88"/>
      <c r="AY1586" s="88"/>
      <c r="AZ1586" s="88"/>
      <c r="BA1586" s="88"/>
      <c r="BB1586" s="88"/>
      <c r="BC1586" s="88"/>
      <c r="BD1586" s="88"/>
      <c r="BE1586" s="88"/>
      <c r="BF1586" s="88"/>
      <c r="BG1586" s="88"/>
      <c r="BH1586" s="88"/>
      <c r="BI1586" s="88"/>
      <c r="BJ1586" s="88"/>
      <c r="BK1586" s="88"/>
      <c r="BL1586" s="88"/>
      <c r="BM1586" s="88"/>
      <c r="BN1586" s="88"/>
      <c r="BO1586" s="88"/>
      <c r="BP1586" s="88"/>
      <c r="BQ1586" s="88"/>
      <c r="BR1586" s="88"/>
      <c r="BS1586" s="88"/>
      <c r="BT1586" s="88"/>
      <c r="BU1586" s="88"/>
      <c r="BV1586" s="88"/>
    </row>
    <row r="1587" spans="1:74" s="89" customFormat="1" ht="22.5" customHeight="1" x14ac:dyDescent="0.2">
      <c r="A1587" s="247" t="s">
        <v>998</v>
      </c>
      <c r="B1587" s="248" t="s">
        <v>999</v>
      </c>
      <c r="C1587" s="227"/>
      <c r="D1587" s="227"/>
      <c r="E1587" s="227"/>
      <c r="F1587" s="227"/>
      <c r="G1587" s="227"/>
      <c r="H1587" s="227"/>
      <c r="I1587" s="227"/>
      <c r="J1587" s="227"/>
      <c r="K1587" s="227"/>
      <c r="L1587" s="227"/>
      <c r="M1587" s="227"/>
      <c r="N1587" s="227"/>
      <c r="O1587" s="133">
        <f t="shared" si="510"/>
        <v>0</v>
      </c>
      <c r="P1587" s="88"/>
      <c r="Q1587" s="88"/>
      <c r="R1587" s="88"/>
      <c r="S1587" s="88"/>
      <c r="T1587" s="88"/>
      <c r="U1587" s="88"/>
      <c r="V1587" s="88"/>
      <c r="W1587" s="88"/>
      <c r="X1587" s="88"/>
      <c r="Y1587" s="88"/>
      <c r="Z1587" s="88"/>
      <c r="AA1587" s="88"/>
      <c r="AB1587" s="88"/>
      <c r="AC1587" s="88"/>
      <c r="AD1587" s="88"/>
      <c r="AE1587" s="88"/>
      <c r="AF1587" s="88"/>
      <c r="AG1587" s="88"/>
      <c r="AH1587" s="88"/>
      <c r="AI1587" s="88"/>
      <c r="AJ1587" s="88"/>
      <c r="AK1587" s="88"/>
      <c r="AL1587" s="88"/>
      <c r="AM1587" s="88"/>
      <c r="AN1587" s="88"/>
      <c r="AO1587" s="88"/>
      <c r="AP1587" s="88"/>
      <c r="AQ1587" s="88"/>
      <c r="AR1587" s="88"/>
      <c r="AS1587" s="88"/>
      <c r="AT1587" s="88"/>
      <c r="AU1587" s="88"/>
      <c r="AV1587" s="88"/>
      <c r="AW1587" s="88"/>
      <c r="AX1587" s="88"/>
      <c r="AY1587" s="88"/>
      <c r="AZ1587" s="88"/>
      <c r="BA1587" s="88"/>
      <c r="BB1587" s="88"/>
      <c r="BC1587" s="88"/>
      <c r="BD1587" s="88"/>
      <c r="BE1587" s="88"/>
      <c r="BF1587" s="88"/>
      <c r="BG1587" s="88"/>
      <c r="BH1587" s="88"/>
      <c r="BI1587" s="88"/>
      <c r="BJ1587" s="88"/>
      <c r="BK1587" s="88"/>
      <c r="BL1587" s="88"/>
      <c r="BM1587" s="88"/>
      <c r="BN1587" s="88"/>
      <c r="BO1587" s="88"/>
      <c r="BP1587" s="88"/>
      <c r="BQ1587" s="88"/>
      <c r="BR1587" s="88"/>
      <c r="BS1587" s="88"/>
      <c r="BT1587" s="88"/>
      <c r="BU1587" s="88"/>
      <c r="BV1587" s="88"/>
    </row>
    <row r="1588" spans="1:74" s="89" customFormat="1" ht="22.5" customHeight="1" x14ac:dyDescent="0.2">
      <c r="A1588" s="247" t="s">
        <v>998</v>
      </c>
      <c r="B1588" s="248" t="s">
        <v>999</v>
      </c>
      <c r="C1588" s="227"/>
      <c r="D1588" s="227"/>
      <c r="E1588" s="227"/>
      <c r="F1588" s="227"/>
      <c r="G1588" s="227"/>
      <c r="H1588" s="227"/>
      <c r="I1588" s="227"/>
      <c r="J1588" s="227"/>
      <c r="K1588" s="227"/>
      <c r="L1588" s="227"/>
      <c r="M1588" s="227"/>
      <c r="N1588" s="227"/>
      <c r="O1588" s="133">
        <f t="shared" si="510"/>
        <v>0</v>
      </c>
      <c r="P1588" s="88"/>
      <c r="Q1588" s="88"/>
      <c r="R1588" s="88"/>
      <c r="S1588" s="88"/>
      <c r="T1588" s="88"/>
      <c r="U1588" s="88"/>
      <c r="V1588" s="88"/>
      <c r="W1588" s="88"/>
      <c r="X1588" s="88"/>
      <c r="Y1588" s="88"/>
      <c r="Z1588" s="88"/>
      <c r="AA1588" s="88"/>
      <c r="AB1588" s="88"/>
      <c r="AC1588" s="88"/>
      <c r="AD1588" s="88"/>
      <c r="AE1588" s="88"/>
      <c r="AF1588" s="88"/>
      <c r="AG1588" s="88"/>
      <c r="AH1588" s="88"/>
      <c r="AI1588" s="88"/>
      <c r="AJ1588" s="88"/>
      <c r="AK1588" s="88"/>
      <c r="AL1588" s="88"/>
      <c r="AM1588" s="88"/>
      <c r="AN1588" s="88"/>
      <c r="AO1588" s="88"/>
      <c r="AP1588" s="88"/>
      <c r="AQ1588" s="88"/>
      <c r="AR1588" s="88"/>
      <c r="AS1588" s="88"/>
      <c r="AT1588" s="88"/>
      <c r="AU1588" s="88"/>
      <c r="AV1588" s="88"/>
      <c r="AW1588" s="88"/>
      <c r="AX1588" s="88"/>
      <c r="AY1588" s="88"/>
      <c r="AZ1588" s="88"/>
      <c r="BA1588" s="88"/>
      <c r="BB1588" s="88"/>
      <c r="BC1588" s="88"/>
      <c r="BD1588" s="88"/>
      <c r="BE1588" s="88"/>
      <c r="BF1588" s="88"/>
      <c r="BG1588" s="88"/>
      <c r="BH1588" s="88"/>
      <c r="BI1588" s="88"/>
      <c r="BJ1588" s="88"/>
      <c r="BK1588" s="88"/>
      <c r="BL1588" s="88"/>
      <c r="BM1588" s="88"/>
      <c r="BN1588" s="88"/>
      <c r="BO1588" s="88"/>
      <c r="BP1588" s="88"/>
      <c r="BQ1588" s="88"/>
      <c r="BR1588" s="88"/>
      <c r="BS1588" s="88"/>
      <c r="BT1588" s="88"/>
      <c r="BU1588" s="88"/>
      <c r="BV1588" s="88"/>
    </row>
    <row r="1589" spans="1:74" s="89" customFormat="1" ht="22.5" customHeight="1" x14ac:dyDescent="0.2">
      <c r="A1589" s="247" t="s">
        <v>998</v>
      </c>
      <c r="B1589" s="248" t="s">
        <v>999</v>
      </c>
      <c r="C1589" s="227"/>
      <c r="D1589" s="227"/>
      <c r="E1589" s="227"/>
      <c r="F1589" s="227"/>
      <c r="G1589" s="227"/>
      <c r="H1589" s="227"/>
      <c r="I1589" s="227"/>
      <c r="J1589" s="227"/>
      <c r="K1589" s="227"/>
      <c r="L1589" s="227"/>
      <c r="M1589" s="227"/>
      <c r="N1589" s="227"/>
      <c r="O1589" s="133">
        <f t="shared" si="510"/>
        <v>0</v>
      </c>
      <c r="P1589" s="88"/>
      <c r="Q1589" s="88"/>
      <c r="R1589" s="88"/>
      <c r="S1589" s="88"/>
      <c r="T1589" s="88"/>
      <c r="U1589" s="88"/>
      <c r="V1589" s="88"/>
      <c r="W1589" s="88"/>
      <c r="X1589" s="88"/>
      <c r="Y1589" s="88"/>
      <c r="Z1589" s="88"/>
      <c r="AA1589" s="88"/>
      <c r="AB1589" s="88"/>
      <c r="AC1589" s="88"/>
      <c r="AD1589" s="88"/>
      <c r="AE1589" s="88"/>
      <c r="AF1589" s="88"/>
      <c r="AG1589" s="88"/>
      <c r="AH1589" s="88"/>
      <c r="AI1589" s="88"/>
      <c r="AJ1589" s="88"/>
      <c r="AK1589" s="88"/>
      <c r="AL1589" s="88"/>
      <c r="AM1589" s="88"/>
      <c r="AN1589" s="88"/>
      <c r="AO1589" s="88"/>
      <c r="AP1589" s="88"/>
      <c r="AQ1589" s="88"/>
      <c r="AR1589" s="88"/>
      <c r="AS1589" s="88"/>
      <c r="AT1589" s="88"/>
      <c r="AU1589" s="88"/>
      <c r="AV1589" s="88"/>
      <c r="AW1589" s="88"/>
      <c r="AX1589" s="88"/>
      <c r="AY1589" s="88"/>
      <c r="AZ1589" s="88"/>
      <c r="BA1589" s="88"/>
      <c r="BB1589" s="88"/>
      <c r="BC1589" s="88"/>
      <c r="BD1589" s="88"/>
      <c r="BE1589" s="88"/>
      <c r="BF1589" s="88"/>
      <c r="BG1589" s="88"/>
      <c r="BH1589" s="88"/>
      <c r="BI1589" s="88"/>
      <c r="BJ1589" s="88"/>
      <c r="BK1589" s="88"/>
      <c r="BL1589" s="88"/>
      <c r="BM1589" s="88"/>
      <c r="BN1589" s="88"/>
      <c r="BO1589" s="88"/>
      <c r="BP1589" s="88"/>
      <c r="BQ1589" s="88"/>
      <c r="BR1589" s="88"/>
      <c r="BS1589" s="88"/>
      <c r="BT1589" s="88"/>
      <c r="BU1589" s="88"/>
      <c r="BV1589" s="88"/>
    </row>
    <row r="1590" spans="1:74" s="89" customFormat="1" ht="22.5" customHeight="1" x14ac:dyDescent="0.2">
      <c r="A1590" s="247" t="s">
        <v>998</v>
      </c>
      <c r="B1590" s="248" t="s">
        <v>999</v>
      </c>
      <c r="C1590" s="227"/>
      <c r="D1590" s="227"/>
      <c r="E1590" s="227"/>
      <c r="F1590" s="227"/>
      <c r="G1590" s="227"/>
      <c r="H1590" s="227"/>
      <c r="I1590" s="227"/>
      <c r="J1590" s="227"/>
      <c r="K1590" s="227"/>
      <c r="L1590" s="227"/>
      <c r="M1590" s="227"/>
      <c r="N1590" s="227"/>
      <c r="O1590" s="133">
        <f t="shared" si="510"/>
        <v>0</v>
      </c>
      <c r="P1590" s="88"/>
      <c r="Q1590" s="88"/>
      <c r="R1590" s="88"/>
      <c r="S1590" s="88"/>
      <c r="T1590" s="88"/>
      <c r="U1590" s="88"/>
      <c r="V1590" s="88"/>
      <c r="W1590" s="88"/>
      <c r="X1590" s="88"/>
      <c r="Y1590" s="88"/>
      <c r="Z1590" s="88"/>
      <c r="AA1590" s="88"/>
      <c r="AB1590" s="88"/>
      <c r="AC1590" s="88"/>
      <c r="AD1590" s="88"/>
      <c r="AE1590" s="88"/>
      <c r="AF1590" s="88"/>
      <c r="AG1590" s="88"/>
      <c r="AH1590" s="88"/>
      <c r="AI1590" s="88"/>
      <c r="AJ1590" s="88"/>
      <c r="AK1590" s="88"/>
      <c r="AL1590" s="88"/>
      <c r="AM1590" s="88"/>
      <c r="AN1590" s="88"/>
      <c r="AO1590" s="88"/>
      <c r="AP1590" s="88"/>
      <c r="AQ1590" s="88"/>
      <c r="AR1590" s="88"/>
      <c r="AS1590" s="88"/>
      <c r="AT1590" s="88"/>
      <c r="AU1590" s="88"/>
      <c r="AV1590" s="88"/>
      <c r="AW1590" s="88"/>
      <c r="AX1590" s="88"/>
      <c r="AY1590" s="88"/>
      <c r="AZ1590" s="88"/>
      <c r="BA1590" s="88"/>
      <c r="BB1590" s="88"/>
      <c r="BC1590" s="88"/>
      <c r="BD1590" s="88"/>
      <c r="BE1590" s="88"/>
      <c r="BF1590" s="88"/>
      <c r="BG1590" s="88"/>
      <c r="BH1590" s="88"/>
      <c r="BI1590" s="88"/>
      <c r="BJ1590" s="88"/>
      <c r="BK1590" s="88"/>
      <c r="BL1590" s="88"/>
      <c r="BM1590" s="88"/>
      <c r="BN1590" s="88"/>
      <c r="BO1590" s="88"/>
      <c r="BP1590" s="88"/>
      <c r="BQ1590" s="88"/>
      <c r="BR1590" s="88"/>
      <c r="BS1590" s="88"/>
      <c r="BT1590" s="88"/>
      <c r="BU1590" s="88"/>
      <c r="BV1590" s="88"/>
    </row>
    <row r="1591" spans="1:74" s="89" customFormat="1" ht="22.5" customHeight="1" x14ac:dyDescent="0.2">
      <c r="A1591" s="247" t="s">
        <v>998</v>
      </c>
      <c r="B1591" s="248" t="s">
        <v>999</v>
      </c>
      <c r="C1591" s="227"/>
      <c r="D1591" s="227"/>
      <c r="E1591" s="227"/>
      <c r="F1591" s="227"/>
      <c r="G1591" s="227"/>
      <c r="H1591" s="227"/>
      <c r="I1591" s="227"/>
      <c r="J1591" s="227"/>
      <c r="K1591" s="227"/>
      <c r="L1591" s="227"/>
      <c r="M1591" s="227"/>
      <c r="N1591" s="227"/>
      <c r="O1591" s="133">
        <f t="shared" si="510"/>
        <v>0</v>
      </c>
      <c r="P1591" s="88"/>
      <c r="Q1591" s="88"/>
      <c r="R1591" s="88"/>
      <c r="S1591" s="88"/>
      <c r="T1591" s="88"/>
      <c r="U1591" s="88"/>
      <c r="V1591" s="88"/>
      <c r="W1591" s="88"/>
      <c r="X1591" s="88"/>
      <c r="Y1591" s="88"/>
      <c r="Z1591" s="88"/>
      <c r="AA1591" s="88"/>
      <c r="AB1591" s="88"/>
      <c r="AC1591" s="88"/>
      <c r="AD1591" s="88"/>
      <c r="AE1591" s="88"/>
      <c r="AF1591" s="88"/>
      <c r="AG1591" s="88"/>
      <c r="AH1591" s="88"/>
      <c r="AI1591" s="88"/>
      <c r="AJ1591" s="88"/>
      <c r="AK1591" s="88"/>
      <c r="AL1591" s="88"/>
      <c r="AM1591" s="88"/>
      <c r="AN1591" s="88"/>
      <c r="AO1591" s="88"/>
      <c r="AP1591" s="88"/>
      <c r="AQ1591" s="88"/>
      <c r="AR1591" s="88"/>
      <c r="AS1591" s="88"/>
      <c r="AT1591" s="88"/>
      <c r="AU1591" s="88"/>
      <c r="AV1591" s="88"/>
      <c r="AW1591" s="88"/>
      <c r="AX1591" s="88"/>
      <c r="AY1591" s="88"/>
      <c r="AZ1591" s="88"/>
      <c r="BA1591" s="88"/>
      <c r="BB1591" s="88"/>
      <c r="BC1591" s="88"/>
      <c r="BD1591" s="88"/>
      <c r="BE1591" s="88"/>
      <c r="BF1591" s="88"/>
      <c r="BG1591" s="88"/>
      <c r="BH1591" s="88"/>
      <c r="BI1591" s="88"/>
      <c r="BJ1591" s="88"/>
      <c r="BK1591" s="88"/>
      <c r="BL1591" s="88"/>
      <c r="BM1591" s="88"/>
      <c r="BN1591" s="88"/>
      <c r="BO1591" s="88"/>
      <c r="BP1591" s="88"/>
      <c r="BQ1591" s="88"/>
      <c r="BR1591" s="88"/>
      <c r="BS1591" s="88"/>
      <c r="BT1591" s="88"/>
      <c r="BU1591" s="88"/>
      <c r="BV1591" s="88"/>
    </row>
    <row r="1592" spans="1:74" s="89" customFormat="1" ht="22.5" customHeight="1" x14ac:dyDescent="0.2">
      <c r="A1592" s="247" t="s">
        <v>998</v>
      </c>
      <c r="B1592" s="248" t="s">
        <v>999</v>
      </c>
      <c r="C1592" s="227"/>
      <c r="D1592" s="227"/>
      <c r="E1592" s="227"/>
      <c r="F1592" s="227"/>
      <c r="G1592" s="227"/>
      <c r="H1592" s="227"/>
      <c r="I1592" s="227"/>
      <c r="J1592" s="227"/>
      <c r="K1592" s="227"/>
      <c r="L1592" s="227"/>
      <c r="M1592" s="227"/>
      <c r="N1592" s="227"/>
      <c r="O1592" s="133">
        <f t="shared" si="510"/>
        <v>0</v>
      </c>
      <c r="P1592" s="88"/>
      <c r="Q1592" s="88"/>
      <c r="R1592" s="88"/>
      <c r="S1592" s="88"/>
      <c r="T1592" s="88"/>
      <c r="U1592" s="88"/>
      <c r="V1592" s="88"/>
      <c r="W1592" s="88"/>
      <c r="X1592" s="88"/>
      <c r="Y1592" s="88"/>
      <c r="Z1592" s="88"/>
      <c r="AA1592" s="88"/>
      <c r="AB1592" s="88"/>
      <c r="AC1592" s="88"/>
      <c r="AD1592" s="88"/>
      <c r="AE1592" s="88"/>
      <c r="AF1592" s="88"/>
      <c r="AG1592" s="88"/>
      <c r="AH1592" s="88"/>
      <c r="AI1592" s="88"/>
      <c r="AJ1592" s="88"/>
      <c r="AK1592" s="88"/>
      <c r="AL1592" s="88"/>
      <c r="AM1592" s="88"/>
      <c r="AN1592" s="88"/>
      <c r="AO1592" s="88"/>
      <c r="AP1592" s="88"/>
      <c r="AQ1592" s="88"/>
      <c r="AR1592" s="88"/>
      <c r="AS1592" s="88"/>
      <c r="AT1592" s="88"/>
      <c r="AU1592" s="88"/>
      <c r="AV1592" s="88"/>
      <c r="AW1592" s="88"/>
      <c r="AX1592" s="88"/>
      <c r="AY1592" s="88"/>
      <c r="AZ1592" s="88"/>
      <c r="BA1592" s="88"/>
      <c r="BB1592" s="88"/>
      <c r="BC1592" s="88"/>
      <c r="BD1592" s="88"/>
      <c r="BE1592" s="88"/>
      <c r="BF1592" s="88"/>
      <c r="BG1592" s="88"/>
      <c r="BH1592" s="88"/>
      <c r="BI1592" s="88"/>
      <c r="BJ1592" s="88"/>
      <c r="BK1592" s="88"/>
      <c r="BL1592" s="88"/>
      <c r="BM1592" s="88"/>
      <c r="BN1592" s="88"/>
      <c r="BO1592" s="88"/>
      <c r="BP1592" s="88"/>
      <c r="BQ1592" s="88"/>
      <c r="BR1592" s="88"/>
      <c r="BS1592" s="88"/>
      <c r="BT1592" s="88"/>
      <c r="BU1592" s="88"/>
      <c r="BV1592" s="88"/>
    </row>
    <row r="1593" spans="1:74" s="89" customFormat="1" ht="22.5" customHeight="1" x14ac:dyDescent="0.2">
      <c r="A1593" s="247" t="s">
        <v>998</v>
      </c>
      <c r="B1593" s="248" t="s">
        <v>999</v>
      </c>
      <c r="C1593" s="227"/>
      <c r="D1593" s="227"/>
      <c r="E1593" s="227"/>
      <c r="F1593" s="227"/>
      <c r="G1593" s="227"/>
      <c r="H1593" s="227"/>
      <c r="I1593" s="227"/>
      <c r="J1593" s="227"/>
      <c r="K1593" s="227"/>
      <c r="L1593" s="227"/>
      <c r="M1593" s="227"/>
      <c r="N1593" s="227"/>
      <c r="O1593" s="133">
        <f t="shared" si="510"/>
        <v>0</v>
      </c>
      <c r="P1593" s="88"/>
      <c r="Q1593" s="88"/>
      <c r="R1593" s="88"/>
      <c r="S1593" s="88"/>
      <c r="T1593" s="88"/>
      <c r="U1593" s="88"/>
      <c r="V1593" s="88"/>
      <c r="W1593" s="88"/>
      <c r="X1593" s="88"/>
      <c r="Y1593" s="88"/>
      <c r="Z1593" s="88"/>
      <c r="AA1593" s="88"/>
      <c r="AB1593" s="88"/>
      <c r="AC1593" s="88"/>
      <c r="AD1593" s="88"/>
      <c r="AE1593" s="88"/>
      <c r="AF1593" s="88"/>
      <c r="AG1593" s="88"/>
      <c r="AH1593" s="88"/>
      <c r="AI1593" s="88"/>
      <c r="AJ1593" s="88"/>
      <c r="AK1593" s="88"/>
      <c r="AL1593" s="88"/>
      <c r="AM1593" s="88"/>
      <c r="AN1593" s="88"/>
      <c r="AO1593" s="88"/>
      <c r="AP1593" s="88"/>
      <c r="AQ1593" s="88"/>
      <c r="AR1593" s="88"/>
      <c r="AS1593" s="88"/>
      <c r="AT1593" s="88"/>
      <c r="AU1593" s="88"/>
      <c r="AV1593" s="88"/>
      <c r="AW1593" s="88"/>
      <c r="AX1593" s="88"/>
      <c r="AY1593" s="88"/>
      <c r="AZ1593" s="88"/>
      <c r="BA1593" s="88"/>
      <c r="BB1593" s="88"/>
      <c r="BC1593" s="88"/>
      <c r="BD1593" s="88"/>
      <c r="BE1593" s="88"/>
      <c r="BF1593" s="88"/>
      <c r="BG1593" s="88"/>
      <c r="BH1593" s="88"/>
      <c r="BI1593" s="88"/>
      <c r="BJ1593" s="88"/>
      <c r="BK1593" s="88"/>
      <c r="BL1593" s="88"/>
      <c r="BM1593" s="88"/>
      <c r="BN1593" s="88"/>
      <c r="BO1593" s="88"/>
      <c r="BP1593" s="88"/>
      <c r="BQ1593" s="88"/>
      <c r="BR1593" s="88"/>
      <c r="BS1593" s="88"/>
      <c r="BT1593" s="88"/>
      <c r="BU1593" s="88"/>
      <c r="BV1593" s="88"/>
    </row>
    <row r="1594" spans="1:74" s="89" customFormat="1" ht="22.5" customHeight="1" x14ac:dyDescent="0.2">
      <c r="A1594" s="247" t="s">
        <v>998</v>
      </c>
      <c r="B1594" s="248" t="s">
        <v>999</v>
      </c>
      <c r="C1594" s="227"/>
      <c r="D1594" s="227"/>
      <c r="E1594" s="227"/>
      <c r="F1594" s="227"/>
      <c r="G1594" s="227"/>
      <c r="H1594" s="227"/>
      <c r="I1594" s="227"/>
      <c r="J1594" s="227"/>
      <c r="K1594" s="227"/>
      <c r="L1594" s="227"/>
      <c r="M1594" s="227"/>
      <c r="N1594" s="227"/>
      <c r="O1594" s="133">
        <f t="shared" si="510"/>
        <v>0</v>
      </c>
      <c r="P1594" s="88"/>
      <c r="Q1594" s="88"/>
      <c r="R1594" s="88"/>
      <c r="S1594" s="88"/>
      <c r="T1594" s="88"/>
      <c r="U1594" s="88"/>
      <c r="V1594" s="88"/>
      <c r="W1594" s="88"/>
      <c r="X1594" s="88"/>
      <c r="Y1594" s="88"/>
      <c r="Z1594" s="88"/>
      <c r="AA1594" s="88"/>
      <c r="AB1594" s="88"/>
      <c r="AC1594" s="88"/>
      <c r="AD1594" s="88"/>
      <c r="AE1594" s="88"/>
      <c r="AF1594" s="88"/>
      <c r="AG1594" s="88"/>
      <c r="AH1594" s="88"/>
      <c r="AI1594" s="88"/>
      <c r="AJ1594" s="88"/>
      <c r="AK1594" s="88"/>
      <c r="AL1594" s="88"/>
      <c r="AM1594" s="88"/>
      <c r="AN1594" s="88"/>
      <c r="AO1594" s="88"/>
      <c r="AP1594" s="88"/>
      <c r="AQ1594" s="88"/>
      <c r="AR1594" s="88"/>
      <c r="AS1594" s="88"/>
      <c r="AT1594" s="88"/>
      <c r="AU1594" s="88"/>
      <c r="AV1594" s="88"/>
      <c r="AW1594" s="88"/>
      <c r="AX1594" s="88"/>
      <c r="AY1594" s="88"/>
      <c r="AZ1594" s="88"/>
      <c r="BA1594" s="88"/>
      <c r="BB1594" s="88"/>
      <c r="BC1594" s="88"/>
      <c r="BD1594" s="88"/>
      <c r="BE1594" s="88"/>
      <c r="BF1594" s="88"/>
      <c r="BG1594" s="88"/>
      <c r="BH1594" s="88"/>
      <c r="BI1594" s="88"/>
      <c r="BJ1594" s="88"/>
      <c r="BK1594" s="88"/>
      <c r="BL1594" s="88"/>
      <c r="BM1594" s="88"/>
      <c r="BN1594" s="88"/>
      <c r="BO1594" s="88"/>
      <c r="BP1594" s="88"/>
      <c r="BQ1594" s="88"/>
      <c r="BR1594" s="88"/>
      <c r="BS1594" s="88"/>
      <c r="BT1594" s="88"/>
      <c r="BU1594" s="88"/>
      <c r="BV1594" s="88"/>
    </row>
    <row r="1595" spans="1:74" s="89" customFormat="1" ht="22.5" customHeight="1" x14ac:dyDescent="0.2">
      <c r="A1595" s="247" t="s">
        <v>998</v>
      </c>
      <c r="B1595" s="248" t="s">
        <v>999</v>
      </c>
      <c r="C1595" s="227"/>
      <c r="D1595" s="227"/>
      <c r="E1595" s="227"/>
      <c r="F1595" s="227"/>
      <c r="G1595" s="227"/>
      <c r="H1595" s="227"/>
      <c r="I1595" s="227"/>
      <c r="J1595" s="227"/>
      <c r="K1595" s="227"/>
      <c r="L1595" s="227"/>
      <c r="M1595" s="227"/>
      <c r="N1595" s="227"/>
      <c r="O1595" s="133">
        <f t="shared" si="510"/>
        <v>0</v>
      </c>
      <c r="P1595" s="88"/>
      <c r="Q1595" s="88"/>
      <c r="R1595" s="88"/>
      <c r="S1595" s="88"/>
      <c r="T1595" s="88"/>
      <c r="U1595" s="88"/>
      <c r="V1595" s="88"/>
      <c r="W1595" s="88"/>
      <c r="X1595" s="88"/>
      <c r="Y1595" s="88"/>
      <c r="Z1595" s="88"/>
      <c r="AA1595" s="88"/>
      <c r="AB1595" s="88"/>
      <c r="AC1595" s="88"/>
      <c r="AD1595" s="88"/>
      <c r="AE1595" s="88"/>
      <c r="AF1595" s="88"/>
      <c r="AG1595" s="88"/>
      <c r="AH1595" s="88"/>
      <c r="AI1595" s="88"/>
      <c r="AJ1595" s="88"/>
      <c r="AK1595" s="88"/>
      <c r="AL1595" s="88"/>
      <c r="AM1595" s="88"/>
      <c r="AN1595" s="88"/>
      <c r="AO1595" s="88"/>
      <c r="AP1595" s="88"/>
      <c r="AQ1595" s="88"/>
      <c r="AR1595" s="88"/>
      <c r="AS1595" s="88"/>
      <c r="AT1595" s="88"/>
      <c r="AU1595" s="88"/>
      <c r="AV1595" s="88"/>
      <c r="AW1595" s="88"/>
      <c r="AX1595" s="88"/>
      <c r="AY1595" s="88"/>
      <c r="AZ1595" s="88"/>
      <c r="BA1595" s="88"/>
      <c r="BB1595" s="88"/>
      <c r="BC1595" s="88"/>
      <c r="BD1595" s="88"/>
      <c r="BE1595" s="88"/>
      <c r="BF1595" s="88"/>
      <c r="BG1595" s="88"/>
      <c r="BH1595" s="88"/>
      <c r="BI1595" s="88"/>
      <c r="BJ1595" s="88"/>
      <c r="BK1595" s="88"/>
      <c r="BL1595" s="88"/>
      <c r="BM1595" s="88"/>
      <c r="BN1595" s="88"/>
      <c r="BO1595" s="88"/>
      <c r="BP1595" s="88"/>
      <c r="BQ1595" s="88"/>
      <c r="BR1595" s="88"/>
      <c r="BS1595" s="88"/>
      <c r="BT1595" s="88"/>
      <c r="BU1595" s="88"/>
      <c r="BV1595" s="88"/>
    </row>
    <row r="1596" spans="1:74" s="89" customFormat="1" ht="22.5" customHeight="1" x14ac:dyDescent="0.2">
      <c r="A1596" s="247" t="s">
        <v>998</v>
      </c>
      <c r="B1596" s="248" t="s">
        <v>999</v>
      </c>
      <c r="C1596" s="227"/>
      <c r="D1596" s="227"/>
      <c r="E1596" s="227"/>
      <c r="F1596" s="227"/>
      <c r="G1596" s="227"/>
      <c r="H1596" s="227"/>
      <c r="I1596" s="227"/>
      <c r="J1596" s="227"/>
      <c r="K1596" s="227"/>
      <c r="L1596" s="227"/>
      <c r="M1596" s="227"/>
      <c r="N1596" s="227"/>
      <c r="O1596" s="133">
        <f t="shared" si="510"/>
        <v>0</v>
      </c>
      <c r="P1596" s="88"/>
      <c r="Q1596" s="88"/>
      <c r="R1596" s="88"/>
      <c r="S1596" s="88"/>
      <c r="T1596" s="88"/>
      <c r="U1596" s="88"/>
      <c r="V1596" s="88"/>
      <c r="W1596" s="88"/>
      <c r="X1596" s="88"/>
      <c r="Y1596" s="88"/>
      <c r="Z1596" s="88"/>
      <c r="AA1596" s="88"/>
      <c r="AB1596" s="88"/>
      <c r="AC1596" s="88"/>
      <c r="AD1596" s="88"/>
      <c r="AE1596" s="88"/>
      <c r="AF1596" s="88"/>
      <c r="AG1596" s="88"/>
      <c r="AH1596" s="88"/>
      <c r="AI1596" s="88"/>
      <c r="AJ1596" s="88"/>
      <c r="AK1596" s="88"/>
      <c r="AL1596" s="88"/>
      <c r="AM1596" s="88"/>
      <c r="AN1596" s="88"/>
      <c r="AO1596" s="88"/>
      <c r="AP1596" s="88"/>
      <c r="AQ1596" s="88"/>
      <c r="AR1596" s="88"/>
      <c r="AS1596" s="88"/>
      <c r="AT1596" s="88"/>
      <c r="AU1596" s="88"/>
      <c r="AV1596" s="88"/>
      <c r="AW1596" s="88"/>
      <c r="AX1596" s="88"/>
      <c r="AY1596" s="88"/>
      <c r="AZ1596" s="88"/>
      <c r="BA1596" s="88"/>
      <c r="BB1596" s="88"/>
      <c r="BC1596" s="88"/>
      <c r="BD1596" s="88"/>
      <c r="BE1596" s="88"/>
      <c r="BF1596" s="88"/>
      <c r="BG1596" s="88"/>
      <c r="BH1596" s="88"/>
      <c r="BI1596" s="88"/>
      <c r="BJ1596" s="88"/>
      <c r="BK1596" s="88"/>
      <c r="BL1596" s="88"/>
      <c r="BM1596" s="88"/>
      <c r="BN1596" s="88"/>
      <c r="BO1596" s="88"/>
      <c r="BP1596" s="88"/>
      <c r="BQ1596" s="88"/>
      <c r="BR1596" s="88"/>
      <c r="BS1596" s="88"/>
      <c r="BT1596" s="88"/>
      <c r="BU1596" s="88"/>
      <c r="BV1596" s="88"/>
    </row>
    <row r="1597" spans="1:74" s="89" customFormat="1" ht="22.5" customHeight="1" x14ac:dyDescent="0.2">
      <c r="A1597" s="247" t="s">
        <v>998</v>
      </c>
      <c r="B1597" s="248" t="s">
        <v>999</v>
      </c>
      <c r="C1597" s="227"/>
      <c r="D1597" s="227"/>
      <c r="E1597" s="227"/>
      <c r="F1597" s="227"/>
      <c r="G1597" s="227"/>
      <c r="H1597" s="227"/>
      <c r="I1597" s="227"/>
      <c r="J1597" s="227"/>
      <c r="K1597" s="227"/>
      <c r="L1597" s="227"/>
      <c r="M1597" s="227"/>
      <c r="N1597" s="227"/>
      <c r="O1597" s="133">
        <f t="shared" si="510"/>
        <v>0</v>
      </c>
      <c r="P1597" s="88"/>
      <c r="Q1597" s="88"/>
      <c r="R1597" s="88"/>
      <c r="S1597" s="88"/>
      <c r="T1597" s="88"/>
      <c r="U1597" s="88"/>
      <c r="V1597" s="88"/>
      <c r="W1597" s="88"/>
      <c r="X1597" s="88"/>
      <c r="Y1597" s="88"/>
      <c r="Z1597" s="88"/>
      <c r="AA1597" s="88"/>
      <c r="AB1597" s="88"/>
      <c r="AC1597" s="88"/>
      <c r="AD1597" s="88"/>
      <c r="AE1597" s="88"/>
      <c r="AF1597" s="88"/>
      <c r="AG1597" s="88"/>
      <c r="AH1597" s="88"/>
      <c r="AI1597" s="88"/>
      <c r="AJ1597" s="88"/>
      <c r="AK1597" s="88"/>
      <c r="AL1597" s="88"/>
      <c r="AM1597" s="88"/>
      <c r="AN1597" s="88"/>
      <c r="AO1597" s="88"/>
      <c r="AP1597" s="88"/>
      <c r="AQ1597" s="88"/>
      <c r="AR1597" s="88"/>
      <c r="AS1597" s="88"/>
      <c r="AT1597" s="88"/>
      <c r="AU1597" s="88"/>
      <c r="AV1597" s="88"/>
      <c r="AW1597" s="88"/>
      <c r="AX1597" s="88"/>
      <c r="AY1597" s="88"/>
      <c r="AZ1597" s="88"/>
      <c r="BA1597" s="88"/>
      <c r="BB1597" s="88"/>
      <c r="BC1597" s="88"/>
      <c r="BD1597" s="88"/>
      <c r="BE1597" s="88"/>
      <c r="BF1597" s="88"/>
      <c r="BG1597" s="88"/>
      <c r="BH1597" s="88"/>
      <c r="BI1597" s="88"/>
      <c r="BJ1597" s="88"/>
      <c r="BK1597" s="88"/>
      <c r="BL1597" s="88"/>
      <c r="BM1597" s="88"/>
      <c r="BN1597" s="88"/>
      <c r="BO1597" s="88"/>
      <c r="BP1597" s="88"/>
      <c r="BQ1597" s="88"/>
      <c r="BR1597" s="88"/>
      <c r="BS1597" s="88"/>
      <c r="BT1597" s="88"/>
      <c r="BU1597" s="88"/>
      <c r="BV1597" s="88"/>
    </row>
    <row r="1598" spans="1:74" s="89" customFormat="1" ht="22.5" customHeight="1" x14ac:dyDescent="0.2">
      <c r="A1598" s="247" t="s">
        <v>998</v>
      </c>
      <c r="B1598" s="248" t="s">
        <v>999</v>
      </c>
      <c r="C1598" s="227"/>
      <c r="D1598" s="227"/>
      <c r="E1598" s="227"/>
      <c r="F1598" s="227"/>
      <c r="G1598" s="227"/>
      <c r="H1598" s="227"/>
      <c r="I1598" s="227"/>
      <c r="J1598" s="227"/>
      <c r="K1598" s="227"/>
      <c r="L1598" s="227"/>
      <c r="M1598" s="227"/>
      <c r="N1598" s="227"/>
      <c r="O1598" s="133">
        <f t="shared" si="510"/>
        <v>0</v>
      </c>
      <c r="P1598" s="88"/>
      <c r="Q1598" s="88"/>
      <c r="R1598" s="88"/>
      <c r="S1598" s="88"/>
      <c r="T1598" s="88"/>
      <c r="U1598" s="88"/>
      <c r="V1598" s="88"/>
      <c r="W1598" s="88"/>
      <c r="X1598" s="88"/>
      <c r="Y1598" s="88"/>
      <c r="Z1598" s="88"/>
      <c r="AA1598" s="88"/>
      <c r="AB1598" s="88"/>
      <c r="AC1598" s="88"/>
      <c r="AD1598" s="88"/>
      <c r="AE1598" s="88"/>
      <c r="AF1598" s="88"/>
      <c r="AG1598" s="88"/>
      <c r="AH1598" s="88"/>
      <c r="AI1598" s="88"/>
      <c r="AJ1598" s="88"/>
      <c r="AK1598" s="88"/>
      <c r="AL1598" s="88"/>
      <c r="AM1598" s="88"/>
      <c r="AN1598" s="88"/>
      <c r="AO1598" s="88"/>
      <c r="AP1598" s="88"/>
      <c r="AQ1598" s="88"/>
      <c r="AR1598" s="88"/>
      <c r="AS1598" s="88"/>
      <c r="AT1598" s="88"/>
      <c r="AU1598" s="88"/>
      <c r="AV1598" s="88"/>
      <c r="AW1598" s="88"/>
      <c r="AX1598" s="88"/>
      <c r="AY1598" s="88"/>
      <c r="AZ1598" s="88"/>
      <c r="BA1598" s="88"/>
      <c r="BB1598" s="88"/>
      <c r="BC1598" s="88"/>
      <c r="BD1598" s="88"/>
      <c r="BE1598" s="88"/>
      <c r="BF1598" s="88"/>
      <c r="BG1598" s="88"/>
      <c r="BH1598" s="88"/>
      <c r="BI1598" s="88"/>
      <c r="BJ1598" s="88"/>
      <c r="BK1598" s="88"/>
      <c r="BL1598" s="88"/>
      <c r="BM1598" s="88"/>
      <c r="BN1598" s="88"/>
      <c r="BO1598" s="88"/>
      <c r="BP1598" s="88"/>
      <c r="BQ1598" s="88"/>
      <c r="BR1598" s="88"/>
      <c r="BS1598" s="88"/>
      <c r="BT1598" s="88"/>
      <c r="BU1598" s="88"/>
      <c r="BV1598" s="88"/>
    </row>
    <row r="1599" spans="1:74" s="89" customFormat="1" ht="22.5" customHeight="1" x14ac:dyDescent="0.2">
      <c r="A1599" s="249" t="s">
        <v>1840</v>
      </c>
      <c r="B1599" s="250" t="s">
        <v>999</v>
      </c>
      <c r="C1599" s="237">
        <v>0</v>
      </c>
      <c r="D1599" s="237">
        <v>0</v>
      </c>
      <c r="E1599" s="237">
        <v>0</v>
      </c>
      <c r="F1599" s="237">
        <v>0</v>
      </c>
      <c r="G1599" s="237">
        <v>0</v>
      </c>
      <c r="H1599" s="237">
        <v>0</v>
      </c>
      <c r="I1599" s="237">
        <v>0</v>
      </c>
      <c r="J1599" s="237">
        <v>0</v>
      </c>
      <c r="K1599" s="237">
        <v>0</v>
      </c>
      <c r="L1599" s="237">
        <v>0</v>
      </c>
      <c r="M1599" s="237">
        <v>0</v>
      </c>
      <c r="N1599" s="237">
        <v>0</v>
      </c>
      <c r="O1599" s="133">
        <f t="shared" si="510"/>
        <v>0</v>
      </c>
      <c r="P1599" s="88"/>
      <c r="Q1599" s="88"/>
      <c r="R1599" s="88"/>
      <c r="S1599" s="88"/>
      <c r="T1599" s="88"/>
      <c r="U1599" s="88"/>
      <c r="V1599" s="88"/>
      <c r="W1599" s="88"/>
      <c r="X1599" s="88"/>
      <c r="Y1599" s="88"/>
      <c r="Z1599" s="88"/>
      <c r="AA1599" s="88"/>
      <c r="AB1599" s="88"/>
      <c r="AC1599" s="88"/>
      <c r="AD1599" s="88"/>
      <c r="AE1599" s="88"/>
      <c r="AF1599" s="88"/>
      <c r="AG1599" s="88"/>
      <c r="AH1599" s="88"/>
      <c r="AI1599" s="88"/>
      <c r="AJ1599" s="88"/>
      <c r="AK1599" s="88"/>
      <c r="AL1599" s="88"/>
      <c r="AM1599" s="88"/>
      <c r="AN1599" s="88"/>
      <c r="AO1599" s="88"/>
      <c r="AP1599" s="88"/>
      <c r="AQ1599" s="88"/>
      <c r="AR1599" s="88"/>
      <c r="AS1599" s="88"/>
      <c r="AT1599" s="88"/>
      <c r="AU1599" s="88"/>
      <c r="AV1599" s="88"/>
      <c r="AW1599" s="88"/>
      <c r="AX1599" s="88"/>
      <c r="AY1599" s="88"/>
      <c r="AZ1599" s="88"/>
      <c r="BA1599" s="88"/>
      <c r="BB1599" s="88"/>
      <c r="BC1599" s="88"/>
      <c r="BD1599" s="88"/>
      <c r="BE1599" s="88"/>
      <c r="BF1599" s="88"/>
      <c r="BG1599" s="88"/>
      <c r="BH1599" s="88"/>
      <c r="BI1599" s="88"/>
      <c r="BJ1599" s="88"/>
      <c r="BK1599" s="88"/>
      <c r="BL1599" s="88"/>
      <c r="BM1599" s="88"/>
      <c r="BN1599" s="88"/>
      <c r="BO1599" s="88"/>
      <c r="BP1599" s="88"/>
      <c r="BQ1599" s="88"/>
      <c r="BR1599" s="88"/>
      <c r="BS1599" s="88"/>
      <c r="BT1599" s="88"/>
      <c r="BU1599" s="88"/>
      <c r="BV1599" s="88"/>
    </row>
    <row r="1600" spans="1:74" s="89" customFormat="1" ht="22.5" customHeight="1" x14ac:dyDescent="0.2">
      <c r="A1600" s="247" t="s">
        <v>1841</v>
      </c>
      <c r="B1600" s="248" t="s">
        <v>309</v>
      </c>
      <c r="C1600" s="227"/>
      <c r="D1600" s="227"/>
      <c r="E1600" s="227"/>
      <c r="F1600" s="227"/>
      <c r="G1600" s="227"/>
      <c r="H1600" s="227"/>
      <c r="I1600" s="227"/>
      <c r="J1600" s="227"/>
      <c r="K1600" s="227"/>
      <c r="L1600" s="227"/>
      <c r="M1600" s="227"/>
      <c r="N1600" s="227"/>
      <c r="O1600" s="133">
        <f t="shared" si="510"/>
        <v>0</v>
      </c>
      <c r="P1600" s="88"/>
      <c r="Q1600" s="88"/>
      <c r="R1600" s="88"/>
      <c r="S1600" s="88"/>
      <c r="T1600" s="88"/>
      <c r="U1600" s="88"/>
      <c r="V1600" s="88"/>
      <c r="W1600" s="88"/>
      <c r="X1600" s="88"/>
      <c r="Y1600" s="88"/>
      <c r="Z1600" s="88"/>
      <c r="AA1600" s="88"/>
      <c r="AB1600" s="88"/>
      <c r="AC1600" s="88"/>
      <c r="AD1600" s="88"/>
      <c r="AE1600" s="88"/>
      <c r="AF1600" s="88"/>
      <c r="AG1600" s="88"/>
      <c r="AH1600" s="88"/>
      <c r="AI1600" s="88"/>
      <c r="AJ1600" s="88"/>
      <c r="AK1600" s="88"/>
      <c r="AL1600" s="88"/>
      <c r="AM1600" s="88"/>
      <c r="AN1600" s="88"/>
      <c r="AO1600" s="88"/>
      <c r="AP1600" s="88"/>
      <c r="AQ1600" s="88"/>
      <c r="AR1600" s="88"/>
      <c r="AS1600" s="88"/>
      <c r="AT1600" s="88"/>
      <c r="AU1600" s="88"/>
      <c r="AV1600" s="88"/>
      <c r="AW1600" s="88"/>
      <c r="AX1600" s="88"/>
      <c r="AY1600" s="88"/>
      <c r="AZ1600" s="88"/>
      <c r="BA1600" s="88"/>
      <c r="BB1600" s="88"/>
      <c r="BC1600" s="88"/>
      <c r="BD1600" s="88"/>
      <c r="BE1600" s="88"/>
      <c r="BF1600" s="88"/>
      <c r="BG1600" s="88"/>
      <c r="BH1600" s="88"/>
      <c r="BI1600" s="88"/>
      <c r="BJ1600" s="88"/>
      <c r="BK1600" s="88"/>
      <c r="BL1600" s="88"/>
      <c r="BM1600" s="88"/>
      <c r="BN1600" s="88"/>
      <c r="BO1600" s="88"/>
      <c r="BP1600" s="88"/>
      <c r="BQ1600" s="88"/>
      <c r="BR1600" s="88"/>
      <c r="BS1600" s="88"/>
      <c r="BT1600" s="88"/>
      <c r="BU1600" s="88"/>
      <c r="BV1600" s="88"/>
    </row>
    <row r="1601" spans="1:74" s="89" customFormat="1" ht="22.5" customHeight="1" x14ac:dyDescent="0.2">
      <c r="A1601" s="247" t="s">
        <v>1841</v>
      </c>
      <c r="B1601" s="248" t="s">
        <v>309</v>
      </c>
      <c r="C1601" s="227"/>
      <c r="D1601" s="227"/>
      <c r="E1601" s="227"/>
      <c r="F1601" s="227"/>
      <c r="G1601" s="227"/>
      <c r="H1601" s="227"/>
      <c r="I1601" s="227"/>
      <c r="J1601" s="227"/>
      <c r="K1601" s="227"/>
      <c r="L1601" s="227"/>
      <c r="M1601" s="227"/>
      <c r="N1601" s="227"/>
      <c r="O1601" s="133">
        <f t="shared" si="510"/>
        <v>0</v>
      </c>
      <c r="P1601" s="88"/>
      <c r="Q1601" s="88"/>
      <c r="R1601" s="88"/>
      <c r="S1601" s="88"/>
      <c r="T1601" s="88"/>
      <c r="U1601" s="88"/>
      <c r="V1601" s="88"/>
      <c r="W1601" s="88"/>
      <c r="X1601" s="88"/>
      <c r="Y1601" s="88"/>
      <c r="Z1601" s="88"/>
      <c r="AA1601" s="88"/>
      <c r="AB1601" s="88"/>
      <c r="AC1601" s="88"/>
      <c r="AD1601" s="88"/>
      <c r="AE1601" s="88"/>
      <c r="AF1601" s="88"/>
      <c r="AG1601" s="88"/>
      <c r="AH1601" s="88"/>
      <c r="AI1601" s="88"/>
      <c r="AJ1601" s="88"/>
      <c r="AK1601" s="88"/>
      <c r="AL1601" s="88"/>
      <c r="AM1601" s="88"/>
      <c r="AN1601" s="88"/>
      <c r="AO1601" s="88"/>
      <c r="AP1601" s="88"/>
      <c r="AQ1601" s="88"/>
      <c r="AR1601" s="88"/>
      <c r="AS1601" s="88"/>
      <c r="AT1601" s="88"/>
      <c r="AU1601" s="88"/>
      <c r="AV1601" s="88"/>
      <c r="AW1601" s="88"/>
      <c r="AX1601" s="88"/>
      <c r="AY1601" s="88"/>
      <c r="AZ1601" s="88"/>
      <c r="BA1601" s="88"/>
      <c r="BB1601" s="88"/>
      <c r="BC1601" s="88"/>
      <c r="BD1601" s="88"/>
      <c r="BE1601" s="88"/>
      <c r="BF1601" s="88"/>
      <c r="BG1601" s="88"/>
      <c r="BH1601" s="88"/>
      <c r="BI1601" s="88"/>
      <c r="BJ1601" s="88"/>
      <c r="BK1601" s="88"/>
      <c r="BL1601" s="88"/>
      <c r="BM1601" s="88"/>
      <c r="BN1601" s="88"/>
      <c r="BO1601" s="88"/>
      <c r="BP1601" s="88"/>
      <c r="BQ1601" s="88"/>
      <c r="BR1601" s="88"/>
      <c r="BS1601" s="88"/>
      <c r="BT1601" s="88"/>
      <c r="BU1601" s="88"/>
      <c r="BV1601" s="88"/>
    </row>
    <row r="1602" spans="1:74" s="89" customFormat="1" ht="22.5" customHeight="1" x14ac:dyDescent="0.2">
      <c r="A1602" s="247" t="s">
        <v>1842</v>
      </c>
      <c r="B1602" s="248" t="s">
        <v>1843</v>
      </c>
      <c r="C1602" s="227"/>
      <c r="D1602" s="227"/>
      <c r="E1602" s="227"/>
      <c r="F1602" s="227"/>
      <c r="G1602" s="227"/>
      <c r="H1602" s="227"/>
      <c r="I1602" s="227"/>
      <c r="J1602" s="227"/>
      <c r="K1602" s="227"/>
      <c r="L1602" s="227"/>
      <c r="M1602" s="227"/>
      <c r="N1602" s="227"/>
      <c r="O1602" s="133">
        <f t="shared" si="510"/>
        <v>0</v>
      </c>
      <c r="P1602" s="88"/>
      <c r="Q1602" s="88"/>
      <c r="R1602" s="88"/>
      <c r="S1602" s="88"/>
      <c r="T1602" s="88"/>
      <c r="U1602" s="88"/>
      <c r="V1602" s="88"/>
      <c r="W1602" s="88"/>
      <c r="X1602" s="88"/>
      <c r="Y1602" s="88"/>
      <c r="Z1602" s="88"/>
      <c r="AA1602" s="88"/>
      <c r="AB1602" s="88"/>
      <c r="AC1602" s="88"/>
      <c r="AD1602" s="88"/>
      <c r="AE1602" s="88"/>
      <c r="AF1602" s="88"/>
      <c r="AG1602" s="88"/>
      <c r="AH1602" s="88"/>
      <c r="AI1602" s="88"/>
      <c r="AJ1602" s="88"/>
      <c r="AK1602" s="88"/>
      <c r="AL1602" s="88"/>
      <c r="AM1602" s="88"/>
      <c r="AN1602" s="88"/>
      <c r="AO1602" s="88"/>
      <c r="AP1602" s="88"/>
      <c r="AQ1602" s="88"/>
      <c r="AR1602" s="88"/>
      <c r="AS1602" s="88"/>
      <c r="AT1602" s="88"/>
      <c r="AU1602" s="88"/>
      <c r="AV1602" s="88"/>
      <c r="AW1602" s="88"/>
      <c r="AX1602" s="88"/>
      <c r="AY1602" s="88"/>
      <c r="AZ1602" s="88"/>
      <c r="BA1602" s="88"/>
      <c r="BB1602" s="88"/>
      <c r="BC1602" s="88"/>
      <c r="BD1602" s="88"/>
      <c r="BE1602" s="88"/>
      <c r="BF1602" s="88"/>
      <c r="BG1602" s="88"/>
      <c r="BH1602" s="88"/>
      <c r="BI1602" s="88"/>
      <c r="BJ1602" s="88"/>
      <c r="BK1602" s="88"/>
      <c r="BL1602" s="88"/>
      <c r="BM1602" s="88"/>
      <c r="BN1602" s="88"/>
      <c r="BO1602" s="88"/>
      <c r="BP1602" s="88"/>
      <c r="BQ1602" s="88"/>
      <c r="BR1602" s="88"/>
      <c r="BS1602" s="88"/>
      <c r="BT1602" s="88"/>
      <c r="BU1602" s="88"/>
      <c r="BV1602" s="88"/>
    </row>
    <row r="1603" spans="1:74" s="89" customFormat="1" ht="22.5" customHeight="1" x14ac:dyDescent="0.2">
      <c r="A1603" s="247" t="s">
        <v>1842</v>
      </c>
      <c r="B1603" s="248" t="s">
        <v>1843</v>
      </c>
      <c r="C1603" s="227"/>
      <c r="D1603" s="227"/>
      <c r="E1603" s="227"/>
      <c r="F1603" s="227"/>
      <c r="G1603" s="227"/>
      <c r="H1603" s="227"/>
      <c r="I1603" s="227"/>
      <c r="J1603" s="227"/>
      <c r="K1603" s="227"/>
      <c r="L1603" s="227"/>
      <c r="M1603" s="227"/>
      <c r="N1603" s="227"/>
      <c r="O1603" s="133">
        <f t="shared" si="510"/>
        <v>0</v>
      </c>
      <c r="P1603" s="88"/>
      <c r="Q1603" s="88"/>
      <c r="R1603" s="88"/>
      <c r="S1603" s="88"/>
      <c r="T1603" s="88"/>
      <c r="U1603" s="88"/>
      <c r="V1603" s="88"/>
      <c r="W1603" s="88"/>
      <c r="X1603" s="88"/>
      <c r="Y1603" s="88"/>
      <c r="Z1603" s="88"/>
      <c r="AA1603" s="88"/>
      <c r="AB1603" s="88"/>
      <c r="AC1603" s="88"/>
      <c r="AD1603" s="88"/>
      <c r="AE1603" s="88"/>
      <c r="AF1603" s="88"/>
      <c r="AG1603" s="88"/>
      <c r="AH1603" s="88"/>
      <c r="AI1603" s="88"/>
      <c r="AJ1603" s="88"/>
      <c r="AK1603" s="88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88"/>
      <c r="AV1603" s="88"/>
      <c r="AW1603" s="88"/>
      <c r="AX1603" s="88"/>
      <c r="AY1603" s="88"/>
      <c r="AZ1603" s="88"/>
      <c r="BA1603" s="88"/>
      <c r="BB1603" s="88"/>
      <c r="BC1603" s="88"/>
      <c r="BD1603" s="88"/>
      <c r="BE1603" s="88"/>
      <c r="BF1603" s="88"/>
      <c r="BG1603" s="88"/>
      <c r="BH1603" s="88"/>
      <c r="BI1603" s="88"/>
      <c r="BJ1603" s="88"/>
      <c r="BK1603" s="88"/>
      <c r="BL1603" s="88"/>
      <c r="BM1603" s="88"/>
      <c r="BN1603" s="88"/>
      <c r="BO1603" s="88"/>
      <c r="BP1603" s="88"/>
      <c r="BQ1603" s="88"/>
      <c r="BR1603" s="88"/>
      <c r="BS1603" s="88"/>
      <c r="BT1603" s="88"/>
      <c r="BU1603" s="88"/>
      <c r="BV1603" s="88"/>
    </row>
    <row r="1604" spans="1:74" s="89" customFormat="1" ht="22.5" customHeight="1" x14ac:dyDescent="0.2">
      <c r="A1604" s="247" t="s">
        <v>1844</v>
      </c>
      <c r="B1604" s="248" t="s">
        <v>1845</v>
      </c>
      <c r="C1604" s="227"/>
      <c r="D1604" s="227"/>
      <c r="E1604" s="227"/>
      <c r="F1604" s="227"/>
      <c r="G1604" s="227"/>
      <c r="H1604" s="227"/>
      <c r="I1604" s="227"/>
      <c r="J1604" s="227"/>
      <c r="K1604" s="227"/>
      <c r="L1604" s="227"/>
      <c r="M1604" s="227"/>
      <c r="N1604" s="227"/>
      <c r="O1604" s="133">
        <f t="shared" si="510"/>
        <v>0</v>
      </c>
      <c r="P1604" s="88"/>
      <c r="Q1604" s="88"/>
      <c r="R1604" s="88"/>
      <c r="S1604" s="88"/>
      <c r="T1604" s="88"/>
      <c r="U1604" s="88"/>
      <c r="V1604" s="88"/>
      <c r="W1604" s="88"/>
      <c r="X1604" s="88"/>
      <c r="Y1604" s="88"/>
      <c r="Z1604" s="88"/>
      <c r="AA1604" s="88"/>
      <c r="AB1604" s="88"/>
      <c r="AC1604" s="88"/>
      <c r="AD1604" s="88"/>
      <c r="AE1604" s="88"/>
      <c r="AF1604" s="88"/>
      <c r="AG1604" s="88"/>
      <c r="AH1604" s="88"/>
      <c r="AI1604" s="88"/>
      <c r="AJ1604" s="88"/>
      <c r="AK1604" s="88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88"/>
      <c r="AV1604" s="88"/>
      <c r="AW1604" s="88"/>
      <c r="AX1604" s="88"/>
      <c r="AY1604" s="88"/>
      <c r="AZ1604" s="88"/>
      <c r="BA1604" s="88"/>
      <c r="BB1604" s="88"/>
      <c r="BC1604" s="88"/>
      <c r="BD1604" s="88"/>
      <c r="BE1604" s="88"/>
      <c r="BF1604" s="88"/>
      <c r="BG1604" s="88"/>
      <c r="BH1604" s="88"/>
      <c r="BI1604" s="88"/>
      <c r="BJ1604" s="88"/>
      <c r="BK1604" s="88"/>
      <c r="BL1604" s="88"/>
      <c r="BM1604" s="88"/>
      <c r="BN1604" s="88"/>
      <c r="BO1604" s="88"/>
      <c r="BP1604" s="88"/>
      <c r="BQ1604" s="88"/>
      <c r="BR1604" s="88"/>
      <c r="BS1604" s="88"/>
      <c r="BT1604" s="88"/>
      <c r="BU1604" s="88"/>
      <c r="BV1604" s="88"/>
    </row>
    <row r="1605" spans="1:74" s="89" customFormat="1" ht="22.5" customHeight="1" x14ac:dyDescent="0.2">
      <c r="A1605" s="247" t="s">
        <v>1844</v>
      </c>
      <c r="B1605" s="248" t="s">
        <v>1843</v>
      </c>
      <c r="C1605" s="227"/>
      <c r="D1605" s="227"/>
      <c r="E1605" s="227"/>
      <c r="F1605" s="227"/>
      <c r="G1605" s="227"/>
      <c r="H1605" s="227"/>
      <c r="I1605" s="227"/>
      <c r="J1605" s="227"/>
      <c r="K1605" s="227"/>
      <c r="L1605" s="227"/>
      <c r="M1605" s="227"/>
      <c r="N1605" s="227"/>
      <c r="O1605" s="133">
        <f t="shared" si="510"/>
        <v>0</v>
      </c>
      <c r="P1605" s="88"/>
      <c r="Q1605" s="88"/>
      <c r="R1605" s="88"/>
      <c r="S1605" s="88"/>
      <c r="T1605" s="88"/>
      <c r="U1605" s="88"/>
      <c r="V1605" s="88"/>
      <c r="W1605" s="88"/>
      <c r="X1605" s="88"/>
      <c r="Y1605" s="88"/>
      <c r="Z1605" s="88"/>
      <c r="AA1605" s="88"/>
      <c r="AB1605" s="88"/>
      <c r="AC1605" s="88"/>
      <c r="AD1605" s="88"/>
      <c r="AE1605" s="88"/>
      <c r="AF1605" s="88"/>
      <c r="AG1605" s="88"/>
      <c r="AH1605" s="88"/>
      <c r="AI1605" s="88"/>
      <c r="AJ1605" s="88"/>
      <c r="AK1605" s="88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88"/>
      <c r="AV1605" s="88"/>
      <c r="AW1605" s="88"/>
      <c r="AX1605" s="88"/>
      <c r="AY1605" s="88"/>
      <c r="AZ1605" s="88"/>
      <c r="BA1605" s="88"/>
      <c r="BB1605" s="88"/>
      <c r="BC1605" s="88"/>
      <c r="BD1605" s="88"/>
      <c r="BE1605" s="88"/>
      <c r="BF1605" s="88"/>
      <c r="BG1605" s="88"/>
      <c r="BH1605" s="88"/>
      <c r="BI1605" s="88"/>
      <c r="BJ1605" s="88"/>
      <c r="BK1605" s="88"/>
      <c r="BL1605" s="88"/>
      <c r="BM1605" s="88"/>
      <c r="BN1605" s="88"/>
      <c r="BO1605" s="88"/>
      <c r="BP1605" s="88"/>
      <c r="BQ1605" s="88"/>
      <c r="BR1605" s="88"/>
      <c r="BS1605" s="88"/>
      <c r="BT1605" s="88"/>
      <c r="BU1605" s="88"/>
      <c r="BV1605" s="88"/>
    </row>
    <row r="1606" spans="1:74" s="89" customFormat="1" ht="22.5" customHeight="1" x14ac:dyDescent="0.2">
      <c r="A1606" s="247" t="s">
        <v>1844</v>
      </c>
      <c r="B1606" s="248" t="s">
        <v>1843</v>
      </c>
      <c r="C1606" s="227"/>
      <c r="D1606" s="227"/>
      <c r="E1606" s="227"/>
      <c r="F1606" s="227"/>
      <c r="G1606" s="227"/>
      <c r="H1606" s="227"/>
      <c r="I1606" s="227"/>
      <c r="J1606" s="227"/>
      <c r="K1606" s="227"/>
      <c r="L1606" s="227"/>
      <c r="M1606" s="227"/>
      <c r="N1606" s="227"/>
      <c r="O1606" s="133">
        <f t="shared" si="510"/>
        <v>0</v>
      </c>
      <c r="P1606" s="88"/>
      <c r="Q1606" s="88"/>
      <c r="R1606" s="88"/>
      <c r="S1606" s="88"/>
      <c r="T1606" s="88"/>
      <c r="U1606" s="88"/>
      <c r="V1606" s="88"/>
      <c r="W1606" s="88"/>
      <c r="X1606" s="88"/>
      <c r="Y1606" s="88"/>
      <c r="Z1606" s="88"/>
      <c r="AA1606" s="88"/>
      <c r="AB1606" s="88"/>
      <c r="AC1606" s="88"/>
      <c r="AD1606" s="88"/>
      <c r="AE1606" s="88"/>
      <c r="AF1606" s="88"/>
      <c r="AG1606" s="88"/>
      <c r="AH1606" s="88"/>
      <c r="AI1606" s="88"/>
      <c r="AJ1606" s="88"/>
      <c r="AK1606" s="88"/>
      <c r="AL1606" s="88"/>
      <c r="AM1606" s="88"/>
      <c r="AN1606" s="88"/>
      <c r="AO1606" s="88"/>
      <c r="AP1606" s="88"/>
      <c r="AQ1606" s="88"/>
      <c r="AR1606" s="88"/>
      <c r="AS1606" s="88"/>
      <c r="AT1606" s="88"/>
      <c r="AU1606" s="88"/>
      <c r="AV1606" s="88"/>
      <c r="AW1606" s="88"/>
      <c r="AX1606" s="88"/>
      <c r="AY1606" s="88"/>
      <c r="AZ1606" s="88"/>
      <c r="BA1606" s="88"/>
      <c r="BB1606" s="88"/>
      <c r="BC1606" s="88"/>
      <c r="BD1606" s="88"/>
      <c r="BE1606" s="88"/>
      <c r="BF1606" s="88"/>
      <c r="BG1606" s="88"/>
      <c r="BH1606" s="88"/>
      <c r="BI1606" s="88"/>
      <c r="BJ1606" s="88"/>
      <c r="BK1606" s="88"/>
      <c r="BL1606" s="88"/>
      <c r="BM1606" s="88"/>
      <c r="BN1606" s="88"/>
      <c r="BO1606" s="88"/>
      <c r="BP1606" s="88"/>
      <c r="BQ1606" s="88"/>
      <c r="BR1606" s="88"/>
      <c r="BS1606" s="88"/>
      <c r="BT1606" s="88"/>
      <c r="BU1606" s="88"/>
      <c r="BV1606" s="88"/>
    </row>
    <row r="1607" spans="1:74" s="89" customFormat="1" ht="22.5" customHeight="1" x14ac:dyDescent="0.2">
      <c r="A1607" s="247" t="s">
        <v>1846</v>
      </c>
      <c r="B1607" s="248" t="s">
        <v>1847</v>
      </c>
      <c r="C1607" s="227"/>
      <c r="D1607" s="227"/>
      <c r="E1607" s="227"/>
      <c r="F1607" s="227"/>
      <c r="G1607" s="227"/>
      <c r="H1607" s="227"/>
      <c r="I1607" s="227"/>
      <c r="J1607" s="227"/>
      <c r="K1607" s="227"/>
      <c r="L1607" s="227"/>
      <c r="M1607" s="227"/>
      <c r="N1607" s="227"/>
      <c r="O1607" s="133">
        <f t="shared" si="510"/>
        <v>0</v>
      </c>
      <c r="P1607" s="88"/>
      <c r="Q1607" s="88"/>
      <c r="R1607" s="88"/>
      <c r="S1607" s="88"/>
      <c r="T1607" s="88"/>
      <c r="U1607" s="88"/>
      <c r="V1607" s="88"/>
      <c r="W1607" s="88"/>
      <c r="X1607" s="88"/>
      <c r="Y1607" s="88"/>
      <c r="Z1607" s="88"/>
      <c r="AA1607" s="88"/>
      <c r="AB1607" s="88"/>
      <c r="AC1607" s="88"/>
      <c r="AD1607" s="88"/>
      <c r="AE1607" s="88"/>
      <c r="AF1607" s="88"/>
      <c r="AG1607" s="88"/>
      <c r="AH1607" s="88"/>
      <c r="AI1607" s="88"/>
      <c r="AJ1607" s="88"/>
      <c r="AK1607" s="88"/>
      <c r="AL1607" s="88"/>
      <c r="AM1607" s="88"/>
      <c r="AN1607" s="88"/>
      <c r="AO1607" s="88"/>
      <c r="AP1607" s="88"/>
      <c r="AQ1607" s="88"/>
      <c r="AR1607" s="88"/>
      <c r="AS1607" s="88"/>
      <c r="AT1607" s="88"/>
      <c r="AU1607" s="88"/>
      <c r="AV1607" s="88"/>
      <c r="AW1607" s="88"/>
      <c r="AX1607" s="88"/>
      <c r="AY1607" s="88"/>
      <c r="AZ1607" s="88"/>
      <c r="BA1607" s="88"/>
      <c r="BB1607" s="88"/>
      <c r="BC1607" s="88"/>
      <c r="BD1607" s="88"/>
      <c r="BE1607" s="88"/>
      <c r="BF1607" s="88"/>
      <c r="BG1607" s="88"/>
      <c r="BH1607" s="88"/>
      <c r="BI1607" s="88"/>
      <c r="BJ1607" s="88"/>
      <c r="BK1607" s="88"/>
      <c r="BL1607" s="88"/>
      <c r="BM1607" s="88"/>
      <c r="BN1607" s="88"/>
      <c r="BO1607" s="88"/>
      <c r="BP1607" s="88"/>
      <c r="BQ1607" s="88"/>
      <c r="BR1607" s="88"/>
      <c r="BS1607" s="88"/>
      <c r="BT1607" s="88"/>
      <c r="BU1607" s="88"/>
      <c r="BV1607" s="88"/>
    </row>
    <row r="1608" spans="1:74" s="87" customFormat="1" ht="22.5" customHeight="1" x14ac:dyDescent="0.2">
      <c r="A1608" s="247" t="s">
        <v>1848</v>
      </c>
      <c r="B1608" s="248" t="s">
        <v>1797</v>
      </c>
      <c r="C1608" s="227"/>
      <c r="D1608" s="227"/>
      <c r="E1608" s="227"/>
      <c r="F1608" s="227"/>
      <c r="G1608" s="227"/>
      <c r="H1608" s="227"/>
      <c r="I1608" s="227"/>
      <c r="J1608" s="227"/>
      <c r="K1608" s="227"/>
      <c r="L1608" s="227"/>
      <c r="M1608" s="227"/>
      <c r="N1608" s="227"/>
      <c r="O1608" s="133">
        <f t="shared" si="510"/>
        <v>0</v>
      </c>
      <c r="P1608" s="86"/>
      <c r="Q1608" s="86"/>
      <c r="R1608" s="86"/>
      <c r="S1608" s="86"/>
      <c r="T1608" s="86"/>
      <c r="U1608" s="86"/>
      <c r="V1608" s="86"/>
      <c r="W1608" s="86"/>
      <c r="X1608" s="86"/>
      <c r="Y1608" s="86"/>
      <c r="Z1608" s="86"/>
      <c r="AA1608" s="86"/>
      <c r="AB1608" s="86"/>
      <c r="AC1608" s="86"/>
      <c r="AD1608" s="86"/>
      <c r="AE1608" s="86"/>
      <c r="AF1608" s="86"/>
      <c r="AG1608" s="86"/>
      <c r="AH1608" s="86"/>
      <c r="AI1608" s="86"/>
      <c r="AJ1608" s="86"/>
      <c r="AK1608" s="86"/>
      <c r="AL1608" s="86"/>
      <c r="AM1608" s="86"/>
      <c r="AN1608" s="86"/>
      <c r="AO1608" s="86"/>
      <c r="AP1608" s="86"/>
      <c r="AQ1608" s="86"/>
      <c r="AR1608" s="86"/>
      <c r="AS1608" s="86"/>
      <c r="AT1608" s="86"/>
      <c r="AU1608" s="86"/>
      <c r="AV1608" s="86"/>
      <c r="AW1608" s="86"/>
      <c r="AX1608" s="86"/>
      <c r="AY1608" s="86"/>
      <c r="AZ1608" s="86"/>
      <c r="BA1608" s="86"/>
      <c r="BB1608" s="86"/>
      <c r="BC1608" s="86"/>
      <c r="BD1608" s="86"/>
      <c r="BE1608" s="86"/>
      <c r="BF1608" s="86"/>
      <c r="BG1608" s="86"/>
      <c r="BH1608" s="86"/>
      <c r="BI1608" s="86"/>
      <c r="BJ1608" s="86"/>
      <c r="BK1608" s="86"/>
      <c r="BL1608" s="86"/>
      <c r="BM1608" s="86"/>
      <c r="BN1608" s="86"/>
      <c r="BO1608" s="86"/>
      <c r="BP1608" s="86"/>
      <c r="BQ1608" s="86"/>
      <c r="BR1608" s="86"/>
      <c r="BS1608" s="86"/>
      <c r="BT1608" s="86"/>
      <c r="BU1608" s="86"/>
      <c r="BV1608" s="86"/>
    </row>
    <row r="1609" spans="1:74" s="87" customFormat="1" ht="22.5" customHeight="1" x14ac:dyDescent="0.2">
      <c r="A1609" s="247" t="s">
        <v>1848</v>
      </c>
      <c r="B1609" s="248" t="s">
        <v>1797</v>
      </c>
      <c r="C1609" s="227"/>
      <c r="D1609" s="227"/>
      <c r="E1609" s="227"/>
      <c r="F1609" s="227"/>
      <c r="G1609" s="227"/>
      <c r="H1609" s="227"/>
      <c r="I1609" s="227"/>
      <c r="J1609" s="227"/>
      <c r="K1609" s="227"/>
      <c r="L1609" s="227"/>
      <c r="M1609" s="227"/>
      <c r="N1609" s="227"/>
      <c r="O1609" s="133">
        <f t="shared" si="510"/>
        <v>0</v>
      </c>
      <c r="P1609" s="86"/>
      <c r="Q1609" s="86"/>
      <c r="R1609" s="86"/>
      <c r="S1609" s="86"/>
      <c r="T1609" s="86"/>
      <c r="U1609" s="86"/>
      <c r="V1609" s="86"/>
      <c r="W1609" s="86"/>
      <c r="X1609" s="86"/>
      <c r="Y1609" s="86"/>
      <c r="Z1609" s="86"/>
      <c r="AA1609" s="86"/>
      <c r="AB1609" s="86"/>
      <c r="AC1609" s="86"/>
      <c r="AD1609" s="86"/>
      <c r="AE1609" s="86"/>
      <c r="AF1609" s="86"/>
      <c r="AG1609" s="86"/>
      <c r="AH1609" s="86"/>
      <c r="AI1609" s="86"/>
      <c r="AJ1609" s="86"/>
      <c r="AK1609" s="86"/>
      <c r="AL1609" s="86"/>
      <c r="AM1609" s="86"/>
      <c r="AN1609" s="86"/>
      <c r="AO1609" s="86"/>
      <c r="AP1609" s="86"/>
      <c r="AQ1609" s="86"/>
      <c r="AR1609" s="86"/>
      <c r="AS1609" s="86"/>
      <c r="AT1609" s="86"/>
      <c r="AU1609" s="86"/>
      <c r="AV1609" s="86"/>
      <c r="AW1609" s="86"/>
      <c r="AX1609" s="86"/>
      <c r="AY1609" s="86"/>
      <c r="AZ1609" s="86"/>
      <c r="BA1609" s="86"/>
      <c r="BB1609" s="86"/>
      <c r="BC1609" s="86"/>
      <c r="BD1609" s="86"/>
      <c r="BE1609" s="86"/>
      <c r="BF1609" s="86"/>
      <c r="BG1609" s="86"/>
      <c r="BH1609" s="86"/>
      <c r="BI1609" s="86"/>
      <c r="BJ1609" s="86"/>
      <c r="BK1609" s="86"/>
      <c r="BL1609" s="86"/>
      <c r="BM1609" s="86"/>
      <c r="BN1609" s="86"/>
      <c r="BO1609" s="86"/>
      <c r="BP1609" s="86"/>
      <c r="BQ1609" s="86"/>
      <c r="BR1609" s="86"/>
      <c r="BS1609" s="86"/>
      <c r="BT1609" s="86"/>
      <c r="BU1609" s="86"/>
      <c r="BV1609" s="86"/>
    </row>
    <row r="1610" spans="1:74" s="87" customFormat="1" ht="22.5" customHeight="1" x14ac:dyDescent="0.2">
      <c r="A1610" s="247" t="s">
        <v>1849</v>
      </c>
      <c r="B1610" s="248" t="s">
        <v>1002</v>
      </c>
      <c r="C1610" s="227"/>
      <c r="D1610" s="227"/>
      <c r="E1610" s="227"/>
      <c r="F1610" s="227"/>
      <c r="G1610" s="227"/>
      <c r="H1610" s="227"/>
      <c r="I1610" s="227"/>
      <c r="J1610" s="227"/>
      <c r="K1610" s="227"/>
      <c r="L1610" s="227"/>
      <c r="M1610" s="227"/>
      <c r="N1610" s="227"/>
      <c r="O1610" s="133">
        <f t="shared" si="510"/>
        <v>0</v>
      </c>
      <c r="P1610" s="86"/>
      <c r="Q1610" s="86"/>
      <c r="R1610" s="86"/>
      <c r="S1610" s="86"/>
      <c r="T1610" s="86"/>
      <c r="U1610" s="86"/>
      <c r="V1610" s="86"/>
      <c r="W1610" s="86"/>
      <c r="X1610" s="86"/>
      <c r="Y1610" s="86"/>
      <c r="Z1610" s="86"/>
      <c r="AA1610" s="86"/>
      <c r="AB1610" s="86"/>
      <c r="AC1610" s="86"/>
      <c r="AD1610" s="86"/>
      <c r="AE1610" s="86"/>
      <c r="AF1610" s="86"/>
      <c r="AG1610" s="86"/>
      <c r="AH1610" s="86"/>
      <c r="AI1610" s="86"/>
      <c r="AJ1610" s="86"/>
      <c r="AK1610" s="86"/>
      <c r="AL1610" s="86"/>
      <c r="AM1610" s="86"/>
      <c r="AN1610" s="86"/>
      <c r="AO1610" s="86"/>
      <c r="AP1610" s="86"/>
      <c r="AQ1610" s="86"/>
      <c r="AR1610" s="86"/>
      <c r="AS1610" s="86"/>
      <c r="AT1610" s="86"/>
      <c r="AU1610" s="86"/>
      <c r="AV1610" s="86"/>
      <c r="AW1610" s="86"/>
      <c r="AX1610" s="86"/>
      <c r="AY1610" s="86"/>
      <c r="AZ1610" s="86"/>
      <c r="BA1610" s="86"/>
      <c r="BB1610" s="86"/>
      <c r="BC1610" s="86"/>
      <c r="BD1610" s="86"/>
      <c r="BE1610" s="86"/>
      <c r="BF1610" s="86"/>
      <c r="BG1610" s="86"/>
      <c r="BH1610" s="86"/>
      <c r="BI1610" s="86"/>
      <c r="BJ1610" s="86"/>
      <c r="BK1610" s="86"/>
      <c r="BL1610" s="86"/>
      <c r="BM1610" s="86"/>
      <c r="BN1610" s="86"/>
      <c r="BO1610" s="86"/>
      <c r="BP1610" s="86"/>
      <c r="BQ1610" s="86"/>
      <c r="BR1610" s="86"/>
      <c r="BS1610" s="86"/>
      <c r="BT1610" s="86"/>
      <c r="BU1610" s="86"/>
      <c r="BV1610" s="86"/>
    </row>
    <row r="1611" spans="1:74" s="87" customFormat="1" ht="22.5" customHeight="1" x14ac:dyDescent="0.2">
      <c r="A1611" s="247" t="s">
        <v>1849</v>
      </c>
      <c r="B1611" s="248" t="s">
        <v>1002</v>
      </c>
      <c r="C1611" s="227"/>
      <c r="D1611" s="227"/>
      <c r="E1611" s="227"/>
      <c r="F1611" s="227"/>
      <c r="G1611" s="227"/>
      <c r="H1611" s="227"/>
      <c r="I1611" s="227"/>
      <c r="J1611" s="227"/>
      <c r="K1611" s="227"/>
      <c r="L1611" s="227"/>
      <c r="M1611" s="227"/>
      <c r="N1611" s="227"/>
      <c r="O1611" s="133">
        <f t="shared" si="510"/>
        <v>0</v>
      </c>
      <c r="P1611" s="86"/>
      <c r="Q1611" s="86"/>
      <c r="R1611" s="86"/>
      <c r="S1611" s="86"/>
      <c r="T1611" s="86"/>
      <c r="U1611" s="86"/>
      <c r="V1611" s="86"/>
      <c r="W1611" s="86"/>
      <c r="X1611" s="86"/>
      <c r="Y1611" s="86"/>
      <c r="Z1611" s="86"/>
      <c r="AA1611" s="86"/>
      <c r="AB1611" s="86"/>
      <c r="AC1611" s="86"/>
      <c r="AD1611" s="86"/>
      <c r="AE1611" s="86"/>
      <c r="AF1611" s="86"/>
      <c r="AG1611" s="86"/>
      <c r="AH1611" s="86"/>
      <c r="AI1611" s="86"/>
      <c r="AJ1611" s="86"/>
      <c r="AK1611" s="86"/>
      <c r="AL1611" s="86"/>
      <c r="AM1611" s="86"/>
      <c r="AN1611" s="86"/>
      <c r="AO1611" s="86"/>
      <c r="AP1611" s="86"/>
      <c r="AQ1611" s="86"/>
      <c r="AR1611" s="86"/>
      <c r="AS1611" s="86"/>
      <c r="AT1611" s="86"/>
      <c r="AU1611" s="86"/>
      <c r="AV1611" s="86"/>
      <c r="AW1611" s="86"/>
      <c r="AX1611" s="86"/>
      <c r="AY1611" s="86"/>
      <c r="AZ1611" s="86"/>
      <c r="BA1611" s="86"/>
      <c r="BB1611" s="86"/>
      <c r="BC1611" s="86"/>
      <c r="BD1611" s="86"/>
      <c r="BE1611" s="86"/>
      <c r="BF1611" s="86"/>
      <c r="BG1611" s="86"/>
      <c r="BH1611" s="86"/>
      <c r="BI1611" s="86"/>
      <c r="BJ1611" s="86"/>
      <c r="BK1611" s="86"/>
      <c r="BL1611" s="86"/>
      <c r="BM1611" s="86"/>
      <c r="BN1611" s="86"/>
      <c r="BO1611" s="86"/>
      <c r="BP1611" s="86"/>
      <c r="BQ1611" s="86"/>
      <c r="BR1611" s="86"/>
      <c r="BS1611" s="86"/>
      <c r="BT1611" s="86"/>
      <c r="BU1611" s="86"/>
      <c r="BV1611" s="86"/>
    </row>
    <row r="1612" spans="1:74" s="87" customFormat="1" ht="22.5" customHeight="1" x14ac:dyDescent="0.2">
      <c r="A1612" s="247" t="s">
        <v>1849</v>
      </c>
      <c r="B1612" s="248" t="s">
        <v>1002</v>
      </c>
      <c r="C1612" s="227"/>
      <c r="D1612" s="227"/>
      <c r="E1612" s="227"/>
      <c r="F1612" s="227"/>
      <c r="G1612" s="227"/>
      <c r="H1612" s="227"/>
      <c r="I1612" s="227"/>
      <c r="J1612" s="227"/>
      <c r="K1612" s="227"/>
      <c r="L1612" s="227"/>
      <c r="M1612" s="227"/>
      <c r="N1612" s="227"/>
      <c r="O1612" s="133">
        <f t="shared" si="510"/>
        <v>0</v>
      </c>
      <c r="P1612" s="86"/>
      <c r="Q1612" s="86"/>
      <c r="R1612" s="86"/>
      <c r="S1612" s="86"/>
      <c r="T1612" s="86"/>
      <c r="U1612" s="86"/>
      <c r="V1612" s="86"/>
      <c r="W1612" s="86"/>
      <c r="X1612" s="86"/>
      <c r="Y1612" s="86"/>
      <c r="Z1612" s="86"/>
      <c r="AA1612" s="86"/>
      <c r="AB1612" s="86"/>
      <c r="AC1612" s="86"/>
      <c r="AD1612" s="86"/>
      <c r="AE1612" s="86"/>
      <c r="AF1612" s="86"/>
      <c r="AG1612" s="86"/>
      <c r="AH1612" s="86"/>
      <c r="AI1612" s="86"/>
      <c r="AJ1612" s="86"/>
      <c r="AK1612" s="86"/>
      <c r="AL1612" s="86"/>
      <c r="AM1612" s="86"/>
      <c r="AN1612" s="86"/>
      <c r="AO1612" s="86"/>
      <c r="AP1612" s="86"/>
      <c r="AQ1612" s="86"/>
      <c r="AR1612" s="86"/>
      <c r="AS1612" s="86"/>
      <c r="AT1612" s="86"/>
      <c r="AU1612" s="86"/>
      <c r="AV1612" s="86"/>
      <c r="AW1612" s="86"/>
      <c r="AX1612" s="86"/>
      <c r="AY1612" s="86"/>
      <c r="AZ1612" s="86"/>
      <c r="BA1612" s="86"/>
      <c r="BB1612" s="86"/>
      <c r="BC1612" s="86"/>
      <c r="BD1612" s="86"/>
      <c r="BE1612" s="86"/>
      <c r="BF1612" s="86"/>
      <c r="BG1612" s="86"/>
      <c r="BH1612" s="86"/>
      <c r="BI1612" s="86"/>
      <c r="BJ1612" s="86"/>
      <c r="BK1612" s="86"/>
      <c r="BL1612" s="86"/>
      <c r="BM1612" s="86"/>
      <c r="BN1612" s="86"/>
      <c r="BO1612" s="86"/>
      <c r="BP1612" s="86"/>
      <c r="BQ1612" s="86"/>
      <c r="BR1612" s="86"/>
      <c r="BS1612" s="86"/>
      <c r="BT1612" s="86"/>
      <c r="BU1612" s="86"/>
      <c r="BV1612" s="86"/>
    </row>
    <row r="1613" spans="1:74" s="87" customFormat="1" ht="22.5" customHeight="1" x14ac:dyDescent="0.2">
      <c r="A1613" s="247" t="s">
        <v>1849</v>
      </c>
      <c r="B1613" s="248" t="s">
        <v>1002</v>
      </c>
      <c r="C1613" s="227"/>
      <c r="D1613" s="227"/>
      <c r="E1613" s="227"/>
      <c r="F1613" s="227"/>
      <c r="G1613" s="227"/>
      <c r="H1613" s="227"/>
      <c r="I1613" s="227"/>
      <c r="J1613" s="227"/>
      <c r="K1613" s="227"/>
      <c r="L1613" s="227"/>
      <c r="M1613" s="227"/>
      <c r="N1613" s="227"/>
      <c r="O1613" s="133">
        <f t="shared" si="510"/>
        <v>0</v>
      </c>
      <c r="P1613" s="86"/>
      <c r="Q1613" s="86"/>
      <c r="R1613" s="86"/>
      <c r="S1613" s="86"/>
      <c r="T1613" s="86"/>
      <c r="U1613" s="86"/>
      <c r="V1613" s="86"/>
      <c r="W1613" s="86"/>
      <c r="X1613" s="86"/>
      <c r="Y1613" s="86"/>
      <c r="Z1613" s="86"/>
      <c r="AA1613" s="86"/>
      <c r="AB1613" s="86"/>
      <c r="AC1613" s="86"/>
      <c r="AD1613" s="86"/>
      <c r="AE1613" s="86"/>
      <c r="AF1613" s="86"/>
      <c r="AG1613" s="86"/>
      <c r="AH1613" s="86"/>
      <c r="AI1613" s="86"/>
      <c r="AJ1613" s="86"/>
      <c r="AK1613" s="86"/>
      <c r="AL1613" s="86"/>
      <c r="AM1613" s="86"/>
      <c r="AN1613" s="86"/>
      <c r="AO1613" s="86"/>
      <c r="AP1613" s="86"/>
      <c r="AQ1613" s="86"/>
      <c r="AR1613" s="86"/>
      <c r="AS1613" s="86"/>
      <c r="AT1613" s="86"/>
      <c r="AU1613" s="86"/>
      <c r="AV1613" s="86"/>
      <c r="AW1613" s="86"/>
      <c r="AX1613" s="86"/>
      <c r="AY1613" s="86"/>
      <c r="AZ1613" s="86"/>
      <c r="BA1613" s="86"/>
      <c r="BB1613" s="86"/>
      <c r="BC1613" s="86"/>
      <c r="BD1613" s="86"/>
      <c r="BE1613" s="86"/>
      <c r="BF1613" s="86"/>
      <c r="BG1613" s="86"/>
      <c r="BH1613" s="86"/>
      <c r="BI1613" s="86"/>
      <c r="BJ1613" s="86"/>
      <c r="BK1613" s="86"/>
      <c r="BL1613" s="86"/>
      <c r="BM1613" s="86"/>
      <c r="BN1613" s="86"/>
      <c r="BO1613" s="86"/>
      <c r="BP1613" s="86"/>
      <c r="BQ1613" s="86"/>
      <c r="BR1613" s="86"/>
      <c r="BS1613" s="86"/>
      <c r="BT1613" s="86"/>
      <c r="BU1613" s="86"/>
      <c r="BV1613" s="86"/>
    </row>
    <row r="1614" spans="1:74" s="87" customFormat="1" ht="22.5" customHeight="1" x14ac:dyDescent="0.2">
      <c r="A1614" s="247" t="s">
        <v>1849</v>
      </c>
      <c r="B1614" s="248" t="s">
        <v>1002</v>
      </c>
      <c r="C1614" s="227"/>
      <c r="D1614" s="227"/>
      <c r="E1614" s="227"/>
      <c r="F1614" s="227"/>
      <c r="G1614" s="227"/>
      <c r="H1614" s="227"/>
      <c r="I1614" s="227"/>
      <c r="J1614" s="227"/>
      <c r="K1614" s="227"/>
      <c r="L1614" s="227"/>
      <c r="M1614" s="227"/>
      <c r="N1614" s="227"/>
      <c r="O1614" s="133">
        <f t="shared" si="510"/>
        <v>0</v>
      </c>
      <c r="P1614" s="86"/>
      <c r="Q1614" s="86"/>
      <c r="R1614" s="86"/>
      <c r="S1614" s="86"/>
      <c r="T1614" s="86"/>
      <c r="U1614" s="86"/>
      <c r="V1614" s="86"/>
      <c r="W1614" s="86"/>
      <c r="X1614" s="86"/>
      <c r="Y1614" s="86"/>
      <c r="Z1614" s="86"/>
      <c r="AA1614" s="86"/>
      <c r="AB1614" s="86"/>
      <c r="AC1614" s="86"/>
      <c r="AD1614" s="86"/>
      <c r="AE1614" s="86"/>
      <c r="AF1614" s="86"/>
      <c r="AG1614" s="86"/>
      <c r="AH1614" s="86"/>
      <c r="AI1614" s="86"/>
      <c r="AJ1614" s="86"/>
      <c r="AK1614" s="86"/>
      <c r="AL1614" s="86"/>
      <c r="AM1614" s="86"/>
      <c r="AN1614" s="86"/>
      <c r="AO1614" s="86"/>
      <c r="AP1614" s="86"/>
      <c r="AQ1614" s="86"/>
      <c r="AR1614" s="86"/>
      <c r="AS1614" s="86"/>
      <c r="AT1614" s="86"/>
      <c r="AU1614" s="86"/>
      <c r="AV1614" s="86"/>
      <c r="AW1614" s="86"/>
      <c r="AX1614" s="86"/>
      <c r="AY1614" s="86"/>
      <c r="AZ1614" s="86"/>
      <c r="BA1614" s="86"/>
      <c r="BB1614" s="86"/>
      <c r="BC1614" s="86"/>
      <c r="BD1614" s="86"/>
      <c r="BE1614" s="86"/>
      <c r="BF1614" s="86"/>
      <c r="BG1614" s="86"/>
      <c r="BH1614" s="86"/>
      <c r="BI1614" s="86"/>
      <c r="BJ1614" s="86"/>
      <c r="BK1614" s="86"/>
      <c r="BL1614" s="86"/>
      <c r="BM1614" s="86"/>
      <c r="BN1614" s="86"/>
      <c r="BO1614" s="86"/>
      <c r="BP1614" s="86"/>
      <c r="BQ1614" s="86"/>
      <c r="BR1614" s="86"/>
      <c r="BS1614" s="86"/>
      <c r="BT1614" s="86"/>
      <c r="BU1614" s="86"/>
      <c r="BV1614" s="86"/>
    </row>
    <row r="1615" spans="1:74" s="87" customFormat="1" ht="22.5" customHeight="1" x14ac:dyDescent="0.2">
      <c r="A1615" s="247" t="s">
        <v>1849</v>
      </c>
      <c r="B1615" s="248" t="s">
        <v>1002</v>
      </c>
      <c r="C1615" s="227"/>
      <c r="D1615" s="227"/>
      <c r="E1615" s="227"/>
      <c r="F1615" s="227"/>
      <c r="G1615" s="227"/>
      <c r="H1615" s="227"/>
      <c r="I1615" s="227"/>
      <c r="J1615" s="227"/>
      <c r="K1615" s="227"/>
      <c r="L1615" s="227"/>
      <c r="M1615" s="227"/>
      <c r="N1615" s="227"/>
      <c r="O1615" s="133">
        <f t="shared" si="510"/>
        <v>0</v>
      </c>
      <c r="P1615" s="86"/>
      <c r="Q1615" s="86"/>
      <c r="R1615" s="86"/>
      <c r="S1615" s="86"/>
      <c r="T1615" s="86"/>
      <c r="U1615" s="86"/>
      <c r="V1615" s="86"/>
      <c r="W1615" s="86"/>
      <c r="X1615" s="86"/>
      <c r="Y1615" s="86"/>
      <c r="Z1615" s="86"/>
      <c r="AA1615" s="86"/>
      <c r="AB1615" s="86"/>
      <c r="AC1615" s="86"/>
      <c r="AD1615" s="86"/>
      <c r="AE1615" s="86"/>
      <c r="AF1615" s="86"/>
      <c r="AG1615" s="86"/>
      <c r="AH1615" s="86"/>
      <c r="AI1615" s="86"/>
      <c r="AJ1615" s="86"/>
      <c r="AK1615" s="86"/>
      <c r="AL1615" s="86"/>
      <c r="AM1615" s="86"/>
      <c r="AN1615" s="86"/>
      <c r="AO1615" s="86"/>
      <c r="AP1615" s="86"/>
      <c r="AQ1615" s="86"/>
      <c r="AR1615" s="86"/>
      <c r="AS1615" s="86"/>
      <c r="AT1615" s="86"/>
      <c r="AU1615" s="86"/>
      <c r="AV1615" s="86"/>
      <c r="AW1615" s="86"/>
      <c r="AX1615" s="86"/>
      <c r="AY1615" s="86"/>
      <c r="AZ1615" s="86"/>
      <c r="BA1615" s="86"/>
      <c r="BB1615" s="86"/>
      <c r="BC1615" s="86"/>
      <c r="BD1615" s="86"/>
      <c r="BE1615" s="86"/>
      <c r="BF1615" s="86"/>
      <c r="BG1615" s="86"/>
      <c r="BH1615" s="86"/>
      <c r="BI1615" s="86"/>
      <c r="BJ1615" s="86"/>
      <c r="BK1615" s="86"/>
      <c r="BL1615" s="86"/>
      <c r="BM1615" s="86"/>
      <c r="BN1615" s="86"/>
      <c r="BO1615" s="86"/>
      <c r="BP1615" s="86"/>
      <c r="BQ1615" s="86"/>
      <c r="BR1615" s="86"/>
      <c r="BS1615" s="86"/>
      <c r="BT1615" s="86"/>
      <c r="BU1615" s="86"/>
      <c r="BV1615" s="86"/>
    </row>
    <row r="1616" spans="1:74" s="87" customFormat="1" ht="22.5" customHeight="1" x14ac:dyDescent="0.2">
      <c r="A1616" s="247" t="s">
        <v>1849</v>
      </c>
      <c r="B1616" s="248" t="s">
        <v>1002</v>
      </c>
      <c r="C1616" s="227"/>
      <c r="D1616" s="227"/>
      <c r="E1616" s="227"/>
      <c r="F1616" s="227"/>
      <c r="G1616" s="227"/>
      <c r="H1616" s="227"/>
      <c r="I1616" s="227"/>
      <c r="J1616" s="227"/>
      <c r="K1616" s="227"/>
      <c r="L1616" s="227"/>
      <c r="M1616" s="227"/>
      <c r="N1616" s="227"/>
      <c r="O1616" s="133">
        <f t="shared" si="510"/>
        <v>0</v>
      </c>
      <c r="P1616" s="86"/>
      <c r="Q1616" s="86"/>
      <c r="R1616" s="86"/>
      <c r="S1616" s="86"/>
      <c r="T1616" s="86"/>
      <c r="U1616" s="86"/>
      <c r="V1616" s="86"/>
      <c r="W1616" s="86"/>
      <c r="X1616" s="86"/>
      <c r="Y1616" s="86"/>
      <c r="Z1616" s="86"/>
      <c r="AA1616" s="86"/>
      <c r="AB1616" s="86"/>
      <c r="AC1616" s="86"/>
      <c r="AD1616" s="86"/>
      <c r="AE1616" s="86"/>
      <c r="AF1616" s="86"/>
      <c r="AG1616" s="86"/>
      <c r="AH1616" s="86"/>
      <c r="AI1616" s="86"/>
      <c r="AJ1616" s="86"/>
      <c r="AK1616" s="86"/>
      <c r="AL1616" s="86"/>
      <c r="AM1616" s="86"/>
      <c r="AN1616" s="86"/>
      <c r="AO1616" s="86"/>
      <c r="AP1616" s="86"/>
      <c r="AQ1616" s="86"/>
      <c r="AR1616" s="86"/>
      <c r="AS1616" s="86"/>
      <c r="AT1616" s="86"/>
      <c r="AU1616" s="86"/>
      <c r="AV1616" s="86"/>
      <c r="AW1616" s="86"/>
      <c r="AX1616" s="86"/>
      <c r="AY1616" s="86"/>
      <c r="AZ1616" s="86"/>
      <c r="BA1616" s="86"/>
      <c r="BB1616" s="86"/>
      <c r="BC1616" s="86"/>
      <c r="BD1616" s="86"/>
      <c r="BE1616" s="86"/>
      <c r="BF1616" s="86"/>
      <c r="BG1616" s="86"/>
      <c r="BH1616" s="86"/>
      <c r="BI1616" s="86"/>
      <c r="BJ1616" s="86"/>
      <c r="BK1616" s="86"/>
      <c r="BL1616" s="86"/>
      <c r="BM1616" s="86"/>
      <c r="BN1616" s="86"/>
      <c r="BO1616" s="86"/>
      <c r="BP1616" s="86"/>
      <c r="BQ1616" s="86"/>
      <c r="BR1616" s="86"/>
      <c r="BS1616" s="86"/>
      <c r="BT1616" s="86"/>
      <c r="BU1616" s="86"/>
      <c r="BV1616" s="86"/>
    </row>
    <row r="1617" spans="1:74" s="87" customFormat="1" ht="22.5" customHeight="1" x14ac:dyDescent="0.2">
      <c r="A1617" s="247" t="s">
        <v>1849</v>
      </c>
      <c r="B1617" s="248" t="s">
        <v>1002</v>
      </c>
      <c r="C1617" s="227"/>
      <c r="D1617" s="227"/>
      <c r="E1617" s="227"/>
      <c r="F1617" s="227"/>
      <c r="G1617" s="227"/>
      <c r="H1617" s="227"/>
      <c r="I1617" s="227"/>
      <c r="J1617" s="227"/>
      <c r="K1617" s="227"/>
      <c r="L1617" s="227"/>
      <c r="M1617" s="227"/>
      <c r="N1617" s="227"/>
      <c r="O1617" s="133">
        <f t="shared" si="510"/>
        <v>0</v>
      </c>
      <c r="P1617" s="86"/>
      <c r="Q1617" s="86"/>
      <c r="R1617" s="86"/>
      <c r="S1617" s="86"/>
      <c r="T1617" s="86"/>
      <c r="U1617" s="86"/>
      <c r="V1617" s="86"/>
      <c r="W1617" s="86"/>
      <c r="X1617" s="86"/>
      <c r="Y1617" s="86"/>
      <c r="Z1617" s="86"/>
      <c r="AA1617" s="86"/>
      <c r="AB1617" s="86"/>
      <c r="AC1617" s="86"/>
      <c r="AD1617" s="86"/>
      <c r="AE1617" s="86"/>
      <c r="AF1617" s="86"/>
      <c r="AG1617" s="86"/>
      <c r="AH1617" s="86"/>
      <c r="AI1617" s="86"/>
      <c r="AJ1617" s="86"/>
      <c r="AK1617" s="86"/>
      <c r="AL1617" s="86"/>
      <c r="AM1617" s="86"/>
      <c r="AN1617" s="86"/>
      <c r="AO1617" s="86"/>
      <c r="AP1617" s="86"/>
      <c r="AQ1617" s="86"/>
      <c r="AR1617" s="86"/>
      <c r="AS1617" s="86"/>
      <c r="AT1617" s="86"/>
      <c r="AU1617" s="86"/>
      <c r="AV1617" s="86"/>
      <c r="AW1617" s="86"/>
      <c r="AX1617" s="86"/>
      <c r="AY1617" s="86"/>
      <c r="AZ1617" s="86"/>
      <c r="BA1617" s="86"/>
      <c r="BB1617" s="86"/>
      <c r="BC1617" s="86"/>
      <c r="BD1617" s="86"/>
      <c r="BE1617" s="86"/>
      <c r="BF1617" s="86"/>
      <c r="BG1617" s="86"/>
      <c r="BH1617" s="86"/>
      <c r="BI1617" s="86"/>
      <c r="BJ1617" s="86"/>
      <c r="BK1617" s="86"/>
      <c r="BL1617" s="86"/>
      <c r="BM1617" s="86"/>
      <c r="BN1617" s="86"/>
      <c r="BO1617" s="86"/>
      <c r="BP1617" s="86"/>
      <c r="BQ1617" s="86"/>
      <c r="BR1617" s="86"/>
      <c r="BS1617" s="86"/>
      <c r="BT1617" s="86"/>
      <c r="BU1617" s="86"/>
      <c r="BV1617" s="86"/>
    </row>
    <row r="1618" spans="1:74" s="87" customFormat="1" ht="22.5" customHeight="1" x14ac:dyDescent="0.2">
      <c r="A1618" s="247" t="s">
        <v>1849</v>
      </c>
      <c r="B1618" s="248" t="s">
        <v>1002</v>
      </c>
      <c r="C1618" s="227"/>
      <c r="D1618" s="227"/>
      <c r="E1618" s="227"/>
      <c r="F1618" s="227"/>
      <c r="G1618" s="227"/>
      <c r="H1618" s="227"/>
      <c r="I1618" s="227"/>
      <c r="J1618" s="227"/>
      <c r="K1618" s="227"/>
      <c r="L1618" s="227"/>
      <c r="M1618" s="227"/>
      <c r="N1618" s="227"/>
      <c r="O1618" s="133">
        <f t="shared" si="510"/>
        <v>0</v>
      </c>
      <c r="P1618" s="86"/>
      <c r="Q1618" s="86"/>
      <c r="R1618" s="86"/>
      <c r="S1618" s="86"/>
      <c r="T1618" s="86"/>
      <c r="U1618" s="86"/>
      <c r="V1618" s="86"/>
      <c r="W1618" s="86"/>
      <c r="X1618" s="86"/>
      <c r="Y1618" s="86"/>
      <c r="Z1618" s="86"/>
      <c r="AA1618" s="86"/>
      <c r="AB1618" s="86"/>
      <c r="AC1618" s="86"/>
      <c r="AD1618" s="86"/>
      <c r="AE1618" s="86"/>
      <c r="AF1618" s="86"/>
      <c r="AG1618" s="86"/>
      <c r="AH1618" s="86"/>
      <c r="AI1618" s="86"/>
      <c r="AJ1618" s="86"/>
      <c r="AK1618" s="86"/>
      <c r="AL1618" s="86"/>
      <c r="AM1618" s="86"/>
      <c r="AN1618" s="86"/>
      <c r="AO1618" s="86"/>
      <c r="AP1618" s="86"/>
      <c r="AQ1618" s="86"/>
      <c r="AR1618" s="86"/>
      <c r="AS1618" s="86"/>
      <c r="AT1618" s="86"/>
      <c r="AU1618" s="86"/>
      <c r="AV1618" s="86"/>
      <c r="AW1618" s="86"/>
      <c r="AX1618" s="86"/>
      <c r="AY1618" s="86"/>
      <c r="AZ1618" s="86"/>
      <c r="BA1618" s="86"/>
      <c r="BB1618" s="86"/>
      <c r="BC1618" s="86"/>
      <c r="BD1618" s="86"/>
      <c r="BE1618" s="86"/>
      <c r="BF1618" s="86"/>
      <c r="BG1618" s="86"/>
      <c r="BH1618" s="86"/>
      <c r="BI1618" s="86"/>
      <c r="BJ1618" s="86"/>
      <c r="BK1618" s="86"/>
      <c r="BL1618" s="86"/>
      <c r="BM1618" s="86"/>
      <c r="BN1618" s="86"/>
      <c r="BO1618" s="86"/>
      <c r="BP1618" s="86"/>
      <c r="BQ1618" s="86"/>
      <c r="BR1618" s="86"/>
      <c r="BS1618" s="86"/>
      <c r="BT1618" s="86"/>
      <c r="BU1618" s="86"/>
      <c r="BV1618" s="86"/>
    </row>
    <row r="1619" spans="1:74" s="87" customFormat="1" ht="22.5" customHeight="1" x14ac:dyDescent="0.2">
      <c r="A1619" s="247" t="s">
        <v>1850</v>
      </c>
      <c r="B1619" s="248" t="s">
        <v>1773</v>
      </c>
      <c r="C1619" s="227"/>
      <c r="D1619" s="227"/>
      <c r="E1619" s="227"/>
      <c r="F1619" s="227"/>
      <c r="G1619" s="227"/>
      <c r="H1619" s="227"/>
      <c r="I1619" s="227"/>
      <c r="J1619" s="227"/>
      <c r="K1619" s="227"/>
      <c r="L1619" s="227"/>
      <c r="M1619" s="227"/>
      <c r="N1619" s="227"/>
      <c r="O1619" s="133">
        <f t="shared" si="510"/>
        <v>0</v>
      </c>
      <c r="P1619" s="86"/>
      <c r="Q1619" s="86"/>
      <c r="R1619" s="86"/>
      <c r="S1619" s="86"/>
      <c r="T1619" s="86"/>
      <c r="U1619" s="86"/>
      <c r="V1619" s="86"/>
      <c r="W1619" s="86"/>
      <c r="X1619" s="86"/>
      <c r="Y1619" s="86"/>
      <c r="Z1619" s="86"/>
      <c r="AA1619" s="86"/>
      <c r="AB1619" s="86"/>
      <c r="AC1619" s="86"/>
      <c r="AD1619" s="86"/>
      <c r="AE1619" s="86"/>
      <c r="AF1619" s="86"/>
      <c r="AG1619" s="86"/>
      <c r="AH1619" s="86"/>
      <c r="AI1619" s="86"/>
      <c r="AJ1619" s="86"/>
      <c r="AK1619" s="86"/>
      <c r="AL1619" s="86"/>
      <c r="AM1619" s="86"/>
      <c r="AN1619" s="86"/>
      <c r="AO1619" s="86"/>
      <c r="AP1619" s="86"/>
      <c r="AQ1619" s="86"/>
      <c r="AR1619" s="86"/>
      <c r="AS1619" s="86"/>
      <c r="AT1619" s="86"/>
      <c r="AU1619" s="86"/>
      <c r="AV1619" s="86"/>
      <c r="AW1619" s="86"/>
      <c r="AX1619" s="86"/>
      <c r="AY1619" s="86"/>
      <c r="AZ1619" s="86"/>
      <c r="BA1619" s="86"/>
      <c r="BB1619" s="86"/>
      <c r="BC1619" s="86"/>
      <c r="BD1619" s="86"/>
      <c r="BE1619" s="86"/>
      <c r="BF1619" s="86"/>
      <c r="BG1619" s="86"/>
      <c r="BH1619" s="86"/>
      <c r="BI1619" s="86"/>
      <c r="BJ1619" s="86"/>
      <c r="BK1619" s="86"/>
      <c r="BL1619" s="86"/>
      <c r="BM1619" s="86"/>
      <c r="BN1619" s="86"/>
      <c r="BO1619" s="86"/>
      <c r="BP1619" s="86"/>
      <c r="BQ1619" s="86"/>
      <c r="BR1619" s="86"/>
      <c r="BS1619" s="86"/>
      <c r="BT1619" s="86"/>
      <c r="BU1619" s="86"/>
      <c r="BV1619" s="86"/>
    </row>
    <row r="1620" spans="1:74" s="87" customFormat="1" ht="22.5" customHeight="1" x14ac:dyDescent="0.2">
      <c r="A1620" s="247" t="s">
        <v>1850</v>
      </c>
      <c r="B1620" s="248" t="s">
        <v>1773</v>
      </c>
      <c r="C1620" s="227"/>
      <c r="D1620" s="227"/>
      <c r="E1620" s="227"/>
      <c r="F1620" s="227"/>
      <c r="G1620" s="227"/>
      <c r="H1620" s="227"/>
      <c r="I1620" s="227"/>
      <c r="J1620" s="227"/>
      <c r="K1620" s="227"/>
      <c r="L1620" s="227"/>
      <c r="M1620" s="227"/>
      <c r="N1620" s="227"/>
      <c r="O1620" s="133">
        <f t="shared" si="510"/>
        <v>0</v>
      </c>
      <c r="P1620" s="86"/>
      <c r="Q1620" s="86"/>
      <c r="R1620" s="86"/>
      <c r="S1620" s="86"/>
      <c r="T1620" s="86"/>
      <c r="U1620" s="86"/>
      <c r="V1620" s="86"/>
      <c r="W1620" s="86"/>
      <c r="X1620" s="86"/>
      <c r="Y1620" s="86"/>
      <c r="Z1620" s="86"/>
      <c r="AA1620" s="86"/>
      <c r="AB1620" s="86"/>
      <c r="AC1620" s="86"/>
      <c r="AD1620" s="86"/>
      <c r="AE1620" s="86"/>
      <c r="AF1620" s="86"/>
      <c r="AG1620" s="86"/>
      <c r="AH1620" s="86"/>
      <c r="AI1620" s="86"/>
      <c r="AJ1620" s="86"/>
      <c r="AK1620" s="86"/>
      <c r="AL1620" s="86"/>
      <c r="AM1620" s="86"/>
      <c r="AN1620" s="86"/>
      <c r="AO1620" s="86"/>
      <c r="AP1620" s="86"/>
      <c r="AQ1620" s="86"/>
      <c r="AR1620" s="86"/>
      <c r="AS1620" s="86"/>
      <c r="AT1620" s="86"/>
      <c r="AU1620" s="86"/>
      <c r="AV1620" s="86"/>
      <c r="AW1620" s="86"/>
      <c r="AX1620" s="86"/>
      <c r="AY1620" s="86"/>
      <c r="AZ1620" s="86"/>
      <c r="BA1620" s="86"/>
      <c r="BB1620" s="86"/>
      <c r="BC1620" s="86"/>
      <c r="BD1620" s="86"/>
      <c r="BE1620" s="86"/>
      <c r="BF1620" s="86"/>
      <c r="BG1620" s="86"/>
      <c r="BH1620" s="86"/>
      <c r="BI1620" s="86"/>
      <c r="BJ1620" s="86"/>
      <c r="BK1620" s="86"/>
      <c r="BL1620" s="86"/>
      <c r="BM1620" s="86"/>
      <c r="BN1620" s="86"/>
      <c r="BO1620" s="86"/>
      <c r="BP1620" s="86"/>
      <c r="BQ1620" s="86"/>
      <c r="BR1620" s="86"/>
      <c r="BS1620" s="86"/>
      <c r="BT1620" s="86"/>
      <c r="BU1620" s="86"/>
      <c r="BV1620" s="86"/>
    </row>
    <row r="1621" spans="1:74" s="87" customFormat="1" ht="22.5" customHeight="1" x14ac:dyDescent="0.2">
      <c r="A1621" s="247" t="s">
        <v>1850</v>
      </c>
      <c r="B1621" s="248" t="s">
        <v>1773</v>
      </c>
      <c r="C1621" s="227"/>
      <c r="D1621" s="227"/>
      <c r="E1621" s="227"/>
      <c r="F1621" s="227"/>
      <c r="G1621" s="227"/>
      <c r="H1621" s="227"/>
      <c r="I1621" s="227"/>
      <c r="J1621" s="227"/>
      <c r="K1621" s="227"/>
      <c r="L1621" s="227"/>
      <c r="M1621" s="227"/>
      <c r="N1621" s="227"/>
      <c r="O1621" s="133">
        <f t="shared" ref="O1621:O1667" si="511">SUM(C1621:N1621)</f>
        <v>0</v>
      </c>
      <c r="P1621" s="86"/>
      <c r="Q1621" s="86"/>
      <c r="R1621" s="86"/>
      <c r="S1621" s="86"/>
      <c r="T1621" s="86"/>
      <c r="U1621" s="86"/>
      <c r="V1621" s="86"/>
      <c r="W1621" s="86"/>
      <c r="X1621" s="86"/>
      <c r="Y1621" s="86"/>
      <c r="Z1621" s="86"/>
      <c r="AA1621" s="86"/>
      <c r="AB1621" s="86"/>
      <c r="AC1621" s="86"/>
      <c r="AD1621" s="86"/>
      <c r="AE1621" s="86"/>
      <c r="AF1621" s="86"/>
      <c r="AG1621" s="86"/>
      <c r="AH1621" s="86"/>
      <c r="AI1621" s="86"/>
      <c r="AJ1621" s="86"/>
      <c r="AK1621" s="86"/>
      <c r="AL1621" s="86"/>
      <c r="AM1621" s="86"/>
      <c r="AN1621" s="86"/>
      <c r="AO1621" s="86"/>
      <c r="AP1621" s="86"/>
      <c r="AQ1621" s="86"/>
      <c r="AR1621" s="86"/>
      <c r="AS1621" s="86"/>
      <c r="AT1621" s="86"/>
      <c r="AU1621" s="86"/>
      <c r="AV1621" s="86"/>
      <c r="AW1621" s="86"/>
      <c r="AX1621" s="86"/>
      <c r="AY1621" s="86"/>
      <c r="AZ1621" s="86"/>
      <c r="BA1621" s="86"/>
      <c r="BB1621" s="86"/>
      <c r="BC1621" s="86"/>
      <c r="BD1621" s="86"/>
      <c r="BE1621" s="86"/>
      <c r="BF1621" s="86"/>
      <c r="BG1621" s="86"/>
      <c r="BH1621" s="86"/>
      <c r="BI1621" s="86"/>
      <c r="BJ1621" s="86"/>
      <c r="BK1621" s="86"/>
      <c r="BL1621" s="86"/>
      <c r="BM1621" s="86"/>
      <c r="BN1621" s="86"/>
      <c r="BO1621" s="86"/>
      <c r="BP1621" s="86"/>
      <c r="BQ1621" s="86"/>
      <c r="BR1621" s="86"/>
      <c r="BS1621" s="86"/>
      <c r="BT1621" s="86"/>
      <c r="BU1621" s="86"/>
      <c r="BV1621" s="86"/>
    </row>
    <row r="1622" spans="1:74" s="87" customFormat="1" ht="22.5" customHeight="1" x14ac:dyDescent="0.2">
      <c r="A1622" s="247" t="s">
        <v>1850</v>
      </c>
      <c r="B1622" s="248" t="s">
        <v>1773</v>
      </c>
      <c r="C1622" s="227"/>
      <c r="D1622" s="227"/>
      <c r="E1622" s="227"/>
      <c r="F1622" s="227"/>
      <c r="G1622" s="227"/>
      <c r="H1622" s="227"/>
      <c r="I1622" s="227"/>
      <c r="J1622" s="227"/>
      <c r="K1622" s="227"/>
      <c r="L1622" s="227"/>
      <c r="M1622" s="227"/>
      <c r="N1622" s="227"/>
      <c r="O1622" s="133">
        <f t="shared" si="511"/>
        <v>0</v>
      </c>
      <c r="P1622" s="86"/>
      <c r="Q1622" s="86"/>
      <c r="R1622" s="86"/>
      <c r="S1622" s="86"/>
      <c r="T1622" s="86"/>
      <c r="U1622" s="86"/>
      <c r="V1622" s="86"/>
      <c r="W1622" s="86"/>
      <c r="X1622" s="86"/>
      <c r="Y1622" s="86"/>
      <c r="Z1622" s="86"/>
      <c r="AA1622" s="86"/>
      <c r="AB1622" s="86"/>
      <c r="AC1622" s="86"/>
      <c r="AD1622" s="86"/>
      <c r="AE1622" s="86"/>
      <c r="AF1622" s="86"/>
      <c r="AG1622" s="86"/>
      <c r="AH1622" s="86"/>
      <c r="AI1622" s="86"/>
      <c r="AJ1622" s="86"/>
      <c r="AK1622" s="86"/>
      <c r="AL1622" s="86"/>
      <c r="AM1622" s="86"/>
      <c r="AN1622" s="86"/>
      <c r="AO1622" s="86"/>
      <c r="AP1622" s="86"/>
      <c r="AQ1622" s="86"/>
      <c r="AR1622" s="86"/>
      <c r="AS1622" s="86"/>
      <c r="AT1622" s="86"/>
      <c r="AU1622" s="86"/>
      <c r="AV1622" s="86"/>
      <c r="AW1622" s="86"/>
      <c r="AX1622" s="86"/>
      <c r="AY1622" s="86"/>
      <c r="AZ1622" s="86"/>
      <c r="BA1622" s="86"/>
      <c r="BB1622" s="86"/>
      <c r="BC1622" s="86"/>
      <c r="BD1622" s="86"/>
      <c r="BE1622" s="86"/>
      <c r="BF1622" s="86"/>
      <c r="BG1622" s="86"/>
      <c r="BH1622" s="86"/>
      <c r="BI1622" s="86"/>
      <c r="BJ1622" s="86"/>
      <c r="BK1622" s="86"/>
      <c r="BL1622" s="86"/>
      <c r="BM1622" s="86"/>
      <c r="BN1622" s="86"/>
      <c r="BO1622" s="86"/>
      <c r="BP1622" s="86"/>
      <c r="BQ1622" s="86"/>
      <c r="BR1622" s="86"/>
      <c r="BS1622" s="86"/>
      <c r="BT1622" s="86"/>
      <c r="BU1622" s="86"/>
      <c r="BV1622" s="86"/>
    </row>
    <row r="1623" spans="1:74" s="87" customFormat="1" ht="22.5" customHeight="1" x14ac:dyDescent="0.2">
      <c r="A1623" s="247" t="s">
        <v>1850</v>
      </c>
      <c r="B1623" s="248" t="s">
        <v>1773</v>
      </c>
      <c r="C1623" s="227"/>
      <c r="D1623" s="227"/>
      <c r="E1623" s="227"/>
      <c r="F1623" s="227"/>
      <c r="G1623" s="227"/>
      <c r="H1623" s="227"/>
      <c r="I1623" s="227"/>
      <c r="J1623" s="227"/>
      <c r="K1623" s="227"/>
      <c r="L1623" s="227"/>
      <c r="M1623" s="227"/>
      <c r="N1623" s="227"/>
      <c r="O1623" s="133">
        <f t="shared" si="511"/>
        <v>0</v>
      </c>
      <c r="P1623" s="86"/>
      <c r="Q1623" s="86"/>
      <c r="R1623" s="86"/>
      <c r="S1623" s="86"/>
      <c r="T1623" s="86"/>
      <c r="U1623" s="86"/>
      <c r="V1623" s="86"/>
      <c r="W1623" s="86"/>
      <c r="X1623" s="86"/>
      <c r="Y1623" s="86"/>
      <c r="Z1623" s="86"/>
      <c r="AA1623" s="86"/>
      <c r="AB1623" s="86"/>
      <c r="AC1623" s="86"/>
      <c r="AD1623" s="86"/>
      <c r="AE1623" s="86"/>
      <c r="AF1623" s="86"/>
      <c r="AG1623" s="86"/>
      <c r="AH1623" s="86"/>
      <c r="AI1623" s="86"/>
      <c r="AJ1623" s="86"/>
      <c r="AK1623" s="86"/>
      <c r="AL1623" s="86"/>
      <c r="AM1623" s="86"/>
      <c r="AN1623" s="86"/>
      <c r="AO1623" s="86"/>
      <c r="AP1623" s="86"/>
      <c r="AQ1623" s="86"/>
      <c r="AR1623" s="86"/>
      <c r="AS1623" s="86"/>
      <c r="AT1623" s="86"/>
      <c r="AU1623" s="86"/>
      <c r="AV1623" s="86"/>
      <c r="AW1623" s="86"/>
      <c r="AX1623" s="86"/>
      <c r="AY1623" s="86"/>
      <c r="AZ1623" s="86"/>
      <c r="BA1623" s="86"/>
      <c r="BB1623" s="86"/>
      <c r="BC1623" s="86"/>
      <c r="BD1623" s="86"/>
      <c r="BE1623" s="86"/>
      <c r="BF1623" s="86"/>
      <c r="BG1623" s="86"/>
      <c r="BH1623" s="86"/>
      <c r="BI1623" s="86"/>
      <c r="BJ1623" s="86"/>
      <c r="BK1623" s="86"/>
      <c r="BL1623" s="86"/>
      <c r="BM1623" s="86"/>
      <c r="BN1623" s="86"/>
      <c r="BO1623" s="86"/>
      <c r="BP1623" s="86"/>
      <c r="BQ1623" s="86"/>
      <c r="BR1623" s="86"/>
      <c r="BS1623" s="86"/>
      <c r="BT1623" s="86"/>
      <c r="BU1623" s="86"/>
      <c r="BV1623" s="86"/>
    </row>
    <row r="1624" spans="1:74" s="89" customFormat="1" ht="22.5" customHeight="1" x14ac:dyDescent="0.2">
      <c r="A1624" s="247" t="s">
        <v>1850</v>
      </c>
      <c r="B1624" s="248" t="s">
        <v>1773</v>
      </c>
      <c r="C1624" s="227"/>
      <c r="D1624" s="227"/>
      <c r="E1624" s="227"/>
      <c r="F1624" s="227"/>
      <c r="G1624" s="227"/>
      <c r="H1624" s="227"/>
      <c r="I1624" s="227"/>
      <c r="J1624" s="227"/>
      <c r="K1624" s="227"/>
      <c r="L1624" s="227"/>
      <c r="M1624" s="227"/>
      <c r="N1624" s="227"/>
      <c r="O1624" s="133">
        <f t="shared" si="511"/>
        <v>0</v>
      </c>
      <c r="P1624" s="88"/>
      <c r="Q1624" s="88"/>
      <c r="R1624" s="88"/>
      <c r="S1624" s="88"/>
      <c r="T1624" s="88"/>
      <c r="U1624" s="88"/>
      <c r="V1624" s="88"/>
      <c r="W1624" s="88"/>
      <c r="X1624" s="88"/>
      <c r="Y1624" s="88"/>
      <c r="Z1624" s="88"/>
      <c r="AA1624" s="88"/>
      <c r="AB1624" s="88"/>
      <c r="AC1624" s="88"/>
      <c r="AD1624" s="88"/>
      <c r="AE1624" s="88"/>
      <c r="AF1624" s="88"/>
      <c r="AG1624" s="88"/>
      <c r="AH1624" s="88"/>
      <c r="AI1624" s="88"/>
      <c r="AJ1624" s="88"/>
      <c r="AK1624" s="88"/>
      <c r="AL1624" s="88"/>
      <c r="AM1624" s="88"/>
      <c r="AN1624" s="88"/>
      <c r="AO1624" s="88"/>
      <c r="AP1624" s="88"/>
      <c r="AQ1624" s="88"/>
      <c r="AR1624" s="88"/>
      <c r="AS1624" s="88"/>
      <c r="AT1624" s="88"/>
      <c r="AU1624" s="88"/>
      <c r="AV1624" s="88"/>
      <c r="AW1624" s="88"/>
      <c r="AX1624" s="88"/>
      <c r="AY1624" s="88"/>
      <c r="AZ1624" s="88"/>
      <c r="BA1624" s="88"/>
      <c r="BB1624" s="88"/>
      <c r="BC1624" s="88"/>
      <c r="BD1624" s="88"/>
      <c r="BE1624" s="88"/>
      <c r="BF1624" s="88"/>
      <c r="BG1624" s="88"/>
      <c r="BH1624" s="88"/>
      <c r="BI1624" s="88"/>
      <c r="BJ1624" s="88"/>
      <c r="BK1624" s="88"/>
      <c r="BL1624" s="88"/>
      <c r="BM1624" s="88"/>
      <c r="BN1624" s="88"/>
      <c r="BO1624" s="88"/>
      <c r="BP1624" s="88"/>
      <c r="BQ1624" s="88"/>
      <c r="BR1624" s="88"/>
      <c r="BS1624" s="88"/>
      <c r="BT1624" s="88"/>
      <c r="BU1624" s="88"/>
      <c r="BV1624" s="88"/>
    </row>
    <row r="1625" spans="1:74" s="89" customFormat="1" ht="22.5" customHeight="1" x14ac:dyDescent="0.2">
      <c r="A1625" s="247" t="s">
        <v>1850</v>
      </c>
      <c r="B1625" s="248" t="s">
        <v>1773</v>
      </c>
      <c r="C1625" s="227"/>
      <c r="D1625" s="227"/>
      <c r="E1625" s="227"/>
      <c r="F1625" s="227"/>
      <c r="G1625" s="227"/>
      <c r="H1625" s="227"/>
      <c r="I1625" s="227"/>
      <c r="J1625" s="227"/>
      <c r="K1625" s="227"/>
      <c r="L1625" s="227"/>
      <c r="M1625" s="227"/>
      <c r="N1625" s="227"/>
      <c r="O1625" s="133">
        <f t="shared" si="511"/>
        <v>0</v>
      </c>
      <c r="P1625" s="88"/>
      <c r="Q1625" s="88"/>
      <c r="R1625" s="88"/>
      <c r="S1625" s="88"/>
      <c r="T1625" s="88"/>
      <c r="U1625" s="88"/>
      <c r="V1625" s="88"/>
      <c r="W1625" s="88"/>
      <c r="X1625" s="88"/>
      <c r="Y1625" s="88"/>
      <c r="Z1625" s="88"/>
      <c r="AA1625" s="88"/>
      <c r="AB1625" s="88"/>
      <c r="AC1625" s="88"/>
      <c r="AD1625" s="88"/>
      <c r="AE1625" s="88"/>
      <c r="AF1625" s="88"/>
      <c r="AG1625" s="88"/>
      <c r="AH1625" s="88"/>
      <c r="AI1625" s="88"/>
      <c r="AJ1625" s="88"/>
      <c r="AK1625" s="88"/>
      <c r="AL1625" s="88"/>
      <c r="AM1625" s="88"/>
      <c r="AN1625" s="88"/>
      <c r="AO1625" s="88"/>
      <c r="AP1625" s="88"/>
      <c r="AQ1625" s="88"/>
      <c r="AR1625" s="88"/>
      <c r="AS1625" s="88"/>
      <c r="AT1625" s="88"/>
      <c r="AU1625" s="88"/>
      <c r="AV1625" s="88"/>
      <c r="AW1625" s="88"/>
      <c r="AX1625" s="88"/>
      <c r="AY1625" s="88"/>
      <c r="AZ1625" s="88"/>
      <c r="BA1625" s="88"/>
      <c r="BB1625" s="88"/>
      <c r="BC1625" s="88"/>
      <c r="BD1625" s="88"/>
      <c r="BE1625" s="88"/>
      <c r="BF1625" s="88"/>
      <c r="BG1625" s="88"/>
      <c r="BH1625" s="88"/>
      <c r="BI1625" s="88"/>
      <c r="BJ1625" s="88"/>
      <c r="BK1625" s="88"/>
      <c r="BL1625" s="88"/>
      <c r="BM1625" s="88"/>
      <c r="BN1625" s="88"/>
      <c r="BO1625" s="88"/>
      <c r="BP1625" s="88"/>
      <c r="BQ1625" s="88"/>
      <c r="BR1625" s="88"/>
      <c r="BS1625" s="88"/>
      <c r="BT1625" s="88"/>
      <c r="BU1625" s="88"/>
      <c r="BV1625" s="88"/>
    </row>
    <row r="1626" spans="1:74" s="89" customFormat="1" ht="22.5" customHeight="1" x14ac:dyDescent="0.2">
      <c r="A1626" s="247" t="s">
        <v>1850</v>
      </c>
      <c r="B1626" s="248" t="s">
        <v>1773</v>
      </c>
      <c r="C1626" s="227"/>
      <c r="D1626" s="227"/>
      <c r="E1626" s="227"/>
      <c r="F1626" s="227"/>
      <c r="G1626" s="227"/>
      <c r="H1626" s="227"/>
      <c r="I1626" s="227"/>
      <c r="J1626" s="227"/>
      <c r="K1626" s="227"/>
      <c r="L1626" s="227"/>
      <c r="M1626" s="227"/>
      <c r="N1626" s="227"/>
      <c r="O1626" s="133">
        <f t="shared" si="511"/>
        <v>0</v>
      </c>
      <c r="P1626" s="88"/>
      <c r="Q1626" s="88"/>
      <c r="R1626" s="88"/>
      <c r="S1626" s="88"/>
      <c r="T1626" s="88"/>
      <c r="U1626" s="88"/>
      <c r="V1626" s="88"/>
      <c r="W1626" s="88"/>
      <c r="X1626" s="88"/>
      <c r="Y1626" s="88"/>
      <c r="Z1626" s="88"/>
      <c r="AA1626" s="88"/>
      <c r="AB1626" s="88"/>
      <c r="AC1626" s="88"/>
      <c r="AD1626" s="88"/>
      <c r="AE1626" s="88"/>
      <c r="AF1626" s="88"/>
      <c r="AG1626" s="88"/>
      <c r="AH1626" s="88"/>
      <c r="AI1626" s="88"/>
      <c r="AJ1626" s="88"/>
      <c r="AK1626" s="88"/>
      <c r="AL1626" s="88"/>
      <c r="AM1626" s="88"/>
      <c r="AN1626" s="88"/>
      <c r="AO1626" s="88"/>
      <c r="AP1626" s="88"/>
      <c r="AQ1626" s="88"/>
      <c r="AR1626" s="88"/>
      <c r="AS1626" s="88"/>
      <c r="AT1626" s="88"/>
      <c r="AU1626" s="88"/>
      <c r="AV1626" s="88"/>
      <c r="AW1626" s="88"/>
      <c r="AX1626" s="88"/>
      <c r="AY1626" s="88"/>
      <c r="AZ1626" s="88"/>
      <c r="BA1626" s="88"/>
      <c r="BB1626" s="88"/>
      <c r="BC1626" s="88"/>
      <c r="BD1626" s="88"/>
      <c r="BE1626" s="88"/>
      <c r="BF1626" s="88"/>
      <c r="BG1626" s="88"/>
      <c r="BH1626" s="88"/>
      <c r="BI1626" s="88"/>
      <c r="BJ1626" s="88"/>
      <c r="BK1626" s="88"/>
      <c r="BL1626" s="88"/>
      <c r="BM1626" s="88"/>
      <c r="BN1626" s="88"/>
      <c r="BO1626" s="88"/>
      <c r="BP1626" s="88"/>
      <c r="BQ1626" s="88"/>
      <c r="BR1626" s="88"/>
      <c r="BS1626" s="88"/>
      <c r="BT1626" s="88"/>
      <c r="BU1626" s="88"/>
      <c r="BV1626" s="88"/>
    </row>
    <row r="1627" spans="1:74" s="89" customFormat="1" ht="22.5" customHeight="1" x14ac:dyDescent="0.2">
      <c r="A1627" s="247" t="s">
        <v>1850</v>
      </c>
      <c r="B1627" s="248" t="s">
        <v>1773</v>
      </c>
      <c r="C1627" s="227"/>
      <c r="D1627" s="227"/>
      <c r="E1627" s="227"/>
      <c r="F1627" s="227"/>
      <c r="G1627" s="227"/>
      <c r="H1627" s="227"/>
      <c r="I1627" s="227"/>
      <c r="J1627" s="227"/>
      <c r="K1627" s="227"/>
      <c r="L1627" s="227"/>
      <c r="M1627" s="227"/>
      <c r="N1627" s="227"/>
      <c r="O1627" s="133">
        <f t="shared" si="511"/>
        <v>0</v>
      </c>
      <c r="P1627" s="88"/>
      <c r="Q1627" s="88"/>
      <c r="R1627" s="88"/>
      <c r="S1627" s="88"/>
      <c r="T1627" s="88"/>
      <c r="U1627" s="88"/>
      <c r="V1627" s="88"/>
      <c r="W1627" s="88"/>
      <c r="X1627" s="88"/>
      <c r="Y1627" s="88"/>
      <c r="Z1627" s="88"/>
      <c r="AA1627" s="88"/>
      <c r="AB1627" s="88"/>
      <c r="AC1627" s="88"/>
      <c r="AD1627" s="88"/>
      <c r="AE1627" s="88"/>
      <c r="AF1627" s="88"/>
      <c r="AG1627" s="88"/>
      <c r="AH1627" s="88"/>
      <c r="AI1627" s="88"/>
      <c r="AJ1627" s="88"/>
      <c r="AK1627" s="88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88"/>
      <c r="AV1627" s="88"/>
      <c r="AW1627" s="88"/>
      <c r="AX1627" s="88"/>
      <c r="AY1627" s="88"/>
      <c r="AZ1627" s="88"/>
      <c r="BA1627" s="88"/>
      <c r="BB1627" s="88"/>
      <c r="BC1627" s="88"/>
      <c r="BD1627" s="88"/>
      <c r="BE1627" s="88"/>
      <c r="BF1627" s="88"/>
      <c r="BG1627" s="88"/>
      <c r="BH1627" s="88"/>
      <c r="BI1627" s="88"/>
      <c r="BJ1627" s="88"/>
      <c r="BK1627" s="88"/>
      <c r="BL1627" s="88"/>
      <c r="BM1627" s="88"/>
      <c r="BN1627" s="88"/>
      <c r="BO1627" s="88"/>
      <c r="BP1627" s="88"/>
      <c r="BQ1627" s="88"/>
      <c r="BR1627" s="88"/>
      <c r="BS1627" s="88"/>
      <c r="BT1627" s="88"/>
      <c r="BU1627" s="88"/>
      <c r="BV1627" s="88"/>
    </row>
    <row r="1628" spans="1:74" s="89" customFormat="1" ht="22.5" customHeight="1" x14ac:dyDescent="0.2">
      <c r="A1628" s="247" t="s">
        <v>1850</v>
      </c>
      <c r="B1628" s="248" t="s">
        <v>1773</v>
      </c>
      <c r="C1628" s="227"/>
      <c r="D1628" s="227"/>
      <c r="E1628" s="227"/>
      <c r="F1628" s="227"/>
      <c r="G1628" s="227"/>
      <c r="H1628" s="227"/>
      <c r="I1628" s="227"/>
      <c r="J1628" s="227"/>
      <c r="K1628" s="227"/>
      <c r="L1628" s="227"/>
      <c r="M1628" s="227"/>
      <c r="N1628" s="227"/>
      <c r="O1628" s="133">
        <f t="shared" si="511"/>
        <v>0</v>
      </c>
      <c r="P1628" s="88"/>
      <c r="Q1628" s="88"/>
      <c r="R1628" s="88"/>
      <c r="S1628" s="88"/>
      <c r="T1628" s="88"/>
      <c r="U1628" s="88"/>
      <c r="V1628" s="88"/>
      <c r="W1628" s="88"/>
      <c r="X1628" s="88"/>
      <c r="Y1628" s="88"/>
      <c r="Z1628" s="88"/>
      <c r="AA1628" s="88"/>
      <c r="AB1628" s="88"/>
      <c r="AC1628" s="88"/>
      <c r="AD1628" s="88"/>
      <c r="AE1628" s="88"/>
      <c r="AF1628" s="88"/>
      <c r="AG1628" s="88"/>
      <c r="AH1628" s="88"/>
      <c r="AI1628" s="88"/>
      <c r="AJ1628" s="88"/>
      <c r="AK1628" s="88"/>
      <c r="AL1628" s="88"/>
      <c r="AM1628" s="88"/>
      <c r="AN1628" s="88"/>
      <c r="AO1628" s="88"/>
      <c r="AP1628" s="88"/>
      <c r="AQ1628" s="88"/>
      <c r="AR1628" s="88"/>
      <c r="AS1628" s="88"/>
      <c r="AT1628" s="88"/>
      <c r="AU1628" s="88"/>
      <c r="AV1628" s="88"/>
      <c r="AW1628" s="88"/>
      <c r="AX1628" s="88"/>
      <c r="AY1628" s="88"/>
      <c r="AZ1628" s="88"/>
      <c r="BA1628" s="88"/>
      <c r="BB1628" s="88"/>
      <c r="BC1628" s="88"/>
      <c r="BD1628" s="88"/>
      <c r="BE1628" s="88"/>
      <c r="BF1628" s="88"/>
      <c r="BG1628" s="88"/>
      <c r="BH1628" s="88"/>
      <c r="BI1628" s="88"/>
      <c r="BJ1628" s="88"/>
      <c r="BK1628" s="88"/>
      <c r="BL1628" s="88"/>
      <c r="BM1628" s="88"/>
      <c r="BN1628" s="88"/>
      <c r="BO1628" s="88"/>
      <c r="BP1628" s="88"/>
      <c r="BQ1628" s="88"/>
      <c r="BR1628" s="88"/>
      <c r="BS1628" s="88"/>
      <c r="BT1628" s="88"/>
      <c r="BU1628" s="88"/>
      <c r="BV1628" s="88"/>
    </row>
    <row r="1629" spans="1:74" s="89" customFormat="1" ht="22.5" customHeight="1" x14ac:dyDescent="0.2">
      <c r="A1629" s="249" t="s">
        <v>1851</v>
      </c>
      <c r="B1629" s="250" t="s">
        <v>199</v>
      </c>
      <c r="C1629" s="237">
        <f t="shared" ref="C1629:N1629" si="512">SUM(C1630:C1631)</f>
        <v>0</v>
      </c>
      <c r="D1629" s="237">
        <f t="shared" si="512"/>
        <v>0</v>
      </c>
      <c r="E1629" s="237">
        <f t="shared" si="512"/>
        <v>0</v>
      </c>
      <c r="F1629" s="237">
        <f t="shared" si="512"/>
        <v>0</v>
      </c>
      <c r="G1629" s="237">
        <f t="shared" si="512"/>
        <v>0</v>
      </c>
      <c r="H1629" s="237">
        <f t="shared" si="512"/>
        <v>0</v>
      </c>
      <c r="I1629" s="237">
        <f t="shared" si="512"/>
        <v>0</v>
      </c>
      <c r="J1629" s="237">
        <f t="shared" si="512"/>
        <v>0</v>
      </c>
      <c r="K1629" s="237">
        <f t="shared" si="512"/>
        <v>0</v>
      </c>
      <c r="L1629" s="237">
        <f t="shared" si="512"/>
        <v>0</v>
      </c>
      <c r="M1629" s="237">
        <f t="shared" si="512"/>
        <v>0</v>
      </c>
      <c r="N1629" s="237">
        <f t="shared" si="512"/>
        <v>0</v>
      </c>
      <c r="O1629" s="133">
        <f t="shared" si="511"/>
        <v>0</v>
      </c>
      <c r="P1629" s="88"/>
      <c r="Q1629" s="88"/>
      <c r="R1629" s="88"/>
      <c r="S1629" s="88"/>
      <c r="T1629" s="88"/>
      <c r="U1629" s="88"/>
      <c r="V1629" s="88"/>
      <c r="W1629" s="88"/>
      <c r="X1629" s="88"/>
      <c r="Y1629" s="88"/>
      <c r="Z1629" s="88"/>
      <c r="AA1629" s="88"/>
      <c r="AB1629" s="88"/>
      <c r="AC1629" s="88"/>
      <c r="AD1629" s="88"/>
      <c r="AE1629" s="88"/>
      <c r="AF1629" s="88"/>
      <c r="AG1629" s="88"/>
      <c r="AH1629" s="88"/>
      <c r="AI1629" s="88"/>
      <c r="AJ1629" s="88"/>
      <c r="AK1629" s="88"/>
      <c r="AL1629" s="88"/>
      <c r="AM1629" s="88"/>
      <c r="AN1629" s="88"/>
      <c r="AO1629" s="88"/>
      <c r="AP1629" s="88"/>
      <c r="AQ1629" s="88"/>
      <c r="AR1629" s="88"/>
      <c r="AS1629" s="88"/>
      <c r="AT1629" s="88"/>
      <c r="AU1629" s="88"/>
      <c r="AV1629" s="88"/>
      <c r="AW1629" s="88"/>
      <c r="AX1629" s="88"/>
      <c r="AY1629" s="88"/>
      <c r="AZ1629" s="88"/>
      <c r="BA1629" s="88"/>
      <c r="BB1629" s="88"/>
      <c r="BC1629" s="88"/>
      <c r="BD1629" s="88"/>
      <c r="BE1629" s="88"/>
      <c r="BF1629" s="88"/>
      <c r="BG1629" s="88"/>
      <c r="BH1629" s="88"/>
      <c r="BI1629" s="88"/>
      <c r="BJ1629" s="88"/>
      <c r="BK1629" s="88"/>
      <c r="BL1629" s="88"/>
      <c r="BM1629" s="88"/>
      <c r="BN1629" s="88"/>
      <c r="BO1629" s="88"/>
      <c r="BP1629" s="88"/>
      <c r="BQ1629" s="88"/>
      <c r="BR1629" s="88"/>
      <c r="BS1629" s="88"/>
      <c r="BT1629" s="88"/>
      <c r="BU1629" s="88"/>
      <c r="BV1629" s="88"/>
    </row>
    <row r="1630" spans="1:74" s="89" customFormat="1" ht="22.5" customHeight="1" x14ac:dyDescent="0.2">
      <c r="A1630" s="247" t="s">
        <v>1852</v>
      </c>
      <c r="B1630" s="248" t="s">
        <v>1773</v>
      </c>
      <c r="C1630" s="227"/>
      <c r="D1630" s="227"/>
      <c r="E1630" s="227"/>
      <c r="F1630" s="227"/>
      <c r="G1630" s="227"/>
      <c r="H1630" s="227"/>
      <c r="I1630" s="227"/>
      <c r="J1630" s="227"/>
      <c r="K1630" s="227"/>
      <c r="L1630" s="227"/>
      <c r="M1630" s="227"/>
      <c r="N1630" s="227"/>
      <c r="O1630" s="133">
        <f t="shared" si="511"/>
        <v>0</v>
      </c>
      <c r="P1630" s="88"/>
      <c r="Q1630" s="88"/>
      <c r="R1630" s="88"/>
      <c r="S1630" s="88"/>
      <c r="T1630" s="88"/>
      <c r="U1630" s="88"/>
      <c r="V1630" s="88"/>
      <c r="W1630" s="88"/>
      <c r="X1630" s="88"/>
      <c r="Y1630" s="88"/>
      <c r="Z1630" s="88"/>
      <c r="AA1630" s="88"/>
      <c r="AB1630" s="88"/>
      <c r="AC1630" s="88"/>
      <c r="AD1630" s="88"/>
      <c r="AE1630" s="88"/>
      <c r="AF1630" s="88"/>
      <c r="AG1630" s="88"/>
      <c r="AH1630" s="88"/>
      <c r="AI1630" s="88"/>
      <c r="AJ1630" s="88"/>
      <c r="AK1630" s="88"/>
      <c r="AL1630" s="88"/>
      <c r="AM1630" s="88"/>
      <c r="AN1630" s="88"/>
      <c r="AO1630" s="88"/>
      <c r="AP1630" s="88"/>
      <c r="AQ1630" s="88"/>
      <c r="AR1630" s="88"/>
      <c r="AS1630" s="88"/>
      <c r="AT1630" s="88"/>
      <c r="AU1630" s="88"/>
      <c r="AV1630" s="88"/>
      <c r="AW1630" s="88"/>
      <c r="AX1630" s="88"/>
      <c r="AY1630" s="88"/>
      <c r="AZ1630" s="88"/>
      <c r="BA1630" s="88"/>
      <c r="BB1630" s="88"/>
      <c r="BC1630" s="88"/>
      <c r="BD1630" s="88"/>
      <c r="BE1630" s="88"/>
      <c r="BF1630" s="88"/>
      <c r="BG1630" s="88"/>
      <c r="BH1630" s="88"/>
      <c r="BI1630" s="88"/>
      <c r="BJ1630" s="88"/>
      <c r="BK1630" s="88"/>
      <c r="BL1630" s="88"/>
      <c r="BM1630" s="88"/>
      <c r="BN1630" s="88"/>
      <c r="BO1630" s="88"/>
      <c r="BP1630" s="88"/>
      <c r="BQ1630" s="88"/>
      <c r="BR1630" s="88"/>
      <c r="BS1630" s="88"/>
      <c r="BT1630" s="88"/>
      <c r="BU1630" s="88"/>
      <c r="BV1630" s="88"/>
    </row>
    <row r="1631" spans="1:74" s="89" customFormat="1" ht="22.5" customHeight="1" x14ac:dyDescent="0.2">
      <c r="A1631" s="247" t="s">
        <v>1852</v>
      </c>
      <c r="B1631" s="248" t="s">
        <v>1773</v>
      </c>
      <c r="C1631" s="227"/>
      <c r="D1631" s="227"/>
      <c r="E1631" s="227"/>
      <c r="F1631" s="227"/>
      <c r="G1631" s="227"/>
      <c r="H1631" s="227"/>
      <c r="I1631" s="227"/>
      <c r="J1631" s="227"/>
      <c r="K1631" s="227"/>
      <c r="L1631" s="227"/>
      <c r="M1631" s="227"/>
      <c r="N1631" s="227"/>
      <c r="O1631" s="133">
        <f t="shared" si="511"/>
        <v>0</v>
      </c>
      <c r="P1631" s="88"/>
      <c r="Q1631" s="88"/>
      <c r="R1631" s="88"/>
      <c r="S1631" s="88"/>
      <c r="T1631" s="88"/>
      <c r="U1631" s="88"/>
      <c r="V1631" s="88"/>
      <c r="W1631" s="88"/>
      <c r="X1631" s="88"/>
      <c r="Y1631" s="88"/>
      <c r="Z1631" s="88"/>
      <c r="AA1631" s="88"/>
      <c r="AB1631" s="88"/>
      <c r="AC1631" s="88"/>
      <c r="AD1631" s="88"/>
      <c r="AE1631" s="88"/>
      <c r="AF1631" s="88"/>
      <c r="AG1631" s="88"/>
      <c r="AH1631" s="88"/>
      <c r="AI1631" s="88"/>
      <c r="AJ1631" s="88"/>
      <c r="AK1631" s="88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88"/>
      <c r="AV1631" s="88"/>
      <c r="AW1631" s="88"/>
      <c r="AX1631" s="88"/>
      <c r="AY1631" s="88"/>
      <c r="AZ1631" s="88"/>
      <c r="BA1631" s="88"/>
      <c r="BB1631" s="88"/>
      <c r="BC1631" s="88"/>
      <c r="BD1631" s="88"/>
      <c r="BE1631" s="88"/>
      <c r="BF1631" s="88"/>
      <c r="BG1631" s="88"/>
      <c r="BH1631" s="88"/>
      <c r="BI1631" s="88"/>
      <c r="BJ1631" s="88"/>
      <c r="BK1631" s="88"/>
      <c r="BL1631" s="88"/>
      <c r="BM1631" s="88"/>
      <c r="BN1631" s="88"/>
      <c r="BO1631" s="88"/>
      <c r="BP1631" s="88"/>
      <c r="BQ1631" s="88"/>
      <c r="BR1631" s="88"/>
      <c r="BS1631" s="88"/>
      <c r="BT1631" s="88"/>
      <c r="BU1631" s="88"/>
      <c r="BV1631" s="88"/>
    </row>
    <row r="1632" spans="1:74" s="89" customFormat="1" ht="22.5" customHeight="1" x14ac:dyDescent="0.2">
      <c r="A1632" s="249" t="s">
        <v>1853</v>
      </c>
      <c r="B1632" s="250" t="s">
        <v>1854</v>
      </c>
      <c r="C1632" s="237">
        <f t="shared" ref="C1632:N1632" si="513">SUM(C1633:C1636)</f>
        <v>0</v>
      </c>
      <c r="D1632" s="237">
        <f t="shared" si="513"/>
        <v>0</v>
      </c>
      <c r="E1632" s="237">
        <f t="shared" si="513"/>
        <v>0</v>
      </c>
      <c r="F1632" s="237">
        <f t="shared" si="513"/>
        <v>0</v>
      </c>
      <c r="G1632" s="237">
        <f t="shared" si="513"/>
        <v>0</v>
      </c>
      <c r="H1632" s="237">
        <f t="shared" si="513"/>
        <v>0</v>
      </c>
      <c r="I1632" s="237">
        <f t="shared" si="513"/>
        <v>0</v>
      </c>
      <c r="J1632" s="237">
        <f t="shared" si="513"/>
        <v>0</v>
      </c>
      <c r="K1632" s="237">
        <f t="shared" si="513"/>
        <v>0</v>
      </c>
      <c r="L1632" s="237">
        <f t="shared" si="513"/>
        <v>0</v>
      </c>
      <c r="M1632" s="237">
        <f t="shared" si="513"/>
        <v>0</v>
      </c>
      <c r="N1632" s="237">
        <f t="shared" si="513"/>
        <v>0</v>
      </c>
      <c r="O1632" s="133">
        <f t="shared" si="511"/>
        <v>0</v>
      </c>
      <c r="P1632" s="88"/>
      <c r="Q1632" s="88"/>
      <c r="R1632" s="88"/>
      <c r="S1632" s="88"/>
      <c r="T1632" s="88"/>
      <c r="U1632" s="88"/>
      <c r="V1632" s="88"/>
      <c r="W1632" s="88"/>
      <c r="X1632" s="88"/>
      <c r="Y1632" s="88"/>
      <c r="Z1632" s="88"/>
      <c r="AA1632" s="88"/>
      <c r="AB1632" s="88"/>
      <c r="AC1632" s="88"/>
      <c r="AD1632" s="88"/>
      <c r="AE1632" s="88"/>
      <c r="AF1632" s="88"/>
      <c r="AG1632" s="88"/>
      <c r="AH1632" s="88"/>
      <c r="AI1632" s="88"/>
      <c r="AJ1632" s="88"/>
      <c r="AK1632" s="88"/>
      <c r="AL1632" s="88"/>
      <c r="AM1632" s="88"/>
      <c r="AN1632" s="88"/>
      <c r="AO1632" s="88"/>
      <c r="AP1632" s="88"/>
      <c r="AQ1632" s="88"/>
      <c r="AR1632" s="88"/>
      <c r="AS1632" s="88"/>
      <c r="AT1632" s="88"/>
      <c r="AU1632" s="88"/>
      <c r="AV1632" s="88"/>
      <c r="AW1632" s="88"/>
      <c r="AX1632" s="88"/>
      <c r="AY1632" s="88"/>
      <c r="AZ1632" s="88"/>
      <c r="BA1632" s="88"/>
      <c r="BB1632" s="88"/>
      <c r="BC1632" s="88"/>
      <c r="BD1632" s="88"/>
      <c r="BE1632" s="88"/>
      <c r="BF1632" s="88"/>
      <c r="BG1632" s="88"/>
      <c r="BH1632" s="88"/>
      <c r="BI1632" s="88"/>
      <c r="BJ1632" s="88"/>
      <c r="BK1632" s="88"/>
      <c r="BL1632" s="88"/>
      <c r="BM1632" s="88"/>
      <c r="BN1632" s="88"/>
      <c r="BO1632" s="88"/>
      <c r="BP1632" s="88"/>
      <c r="BQ1632" s="88"/>
      <c r="BR1632" s="88"/>
      <c r="BS1632" s="88"/>
      <c r="BT1632" s="88"/>
      <c r="BU1632" s="88"/>
      <c r="BV1632" s="88"/>
    </row>
    <row r="1633" spans="1:74" s="89" customFormat="1" ht="22.5" customHeight="1" x14ac:dyDescent="0.2">
      <c r="A1633" s="247" t="s">
        <v>1855</v>
      </c>
      <c r="B1633" s="248" t="s">
        <v>1843</v>
      </c>
      <c r="C1633" s="227"/>
      <c r="D1633" s="227"/>
      <c r="E1633" s="227"/>
      <c r="F1633" s="227"/>
      <c r="G1633" s="227"/>
      <c r="H1633" s="227"/>
      <c r="I1633" s="227"/>
      <c r="J1633" s="227"/>
      <c r="K1633" s="227"/>
      <c r="L1633" s="227"/>
      <c r="M1633" s="227"/>
      <c r="N1633" s="227"/>
      <c r="O1633" s="133">
        <f t="shared" si="511"/>
        <v>0</v>
      </c>
      <c r="P1633" s="88"/>
      <c r="Q1633" s="88"/>
      <c r="R1633" s="88"/>
      <c r="S1633" s="88"/>
      <c r="T1633" s="88"/>
      <c r="U1633" s="88"/>
      <c r="V1633" s="88"/>
      <c r="W1633" s="88"/>
      <c r="X1633" s="88"/>
      <c r="Y1633" s="88"/>
      <c r="Z1633" s="88"/>
      <c r="AA1633" s="88"/>
      <c r="AB1633" s="88"/>
      <c r="AC1633" s="88"/>
      <c r="AD1633" s="88"/>
      <c r="AE1633" s="88"/>
      <c r="AF1633" s="88"/>
      <c r="AG1633" s="88"/>
      <c r="AH1633" s="88"/>
      <c r="AI1633" s="88"/>
      <c r="AJ1633" s="88"/>
      <c r="AK1633" s="88"/>
      <c r="AL1633" s="88"/>
      <c r="AM1633" s="88"/>
      <c r="AN1633" s="88"/>
      <c r="AO1633" s="88"/>
      <c r="AP1633" s="88"/>
      <c r="AQ1633" s="88"/>
      <c r="AR1633" s="88"/>
      <c r="AS1633" s="88"/>
      <c r="AT1633" s="88"/>
      <c r="AU1633" s="88"/>
      <c r="AV1633" s="88"/>
      <c r="AW1633" s="88"/>
      <c r="AX1633" s="88"/>
      <c r="AY1633" s="88"/>
      <c r="AZ1633" s="88"/>
      <c r="BA1633" s="88"/>
      <c r="BB1633" s="88"/>
      <c r="BC1633" s="88"/>
      <c r="BD1633" s="88"/>
      <c r="BE1633" s="88"/>
      <c r="BF1633" s="88"/>
      <c r="BG1633" s="88"/>
      <c r="BH1633" s="88"/>
      <c r="BI1633" s="88"/>
      <c r="BJ1633" s="88"/>
      <c r="BK1633" s="88"/>
      <c r="BL1633" s="88"/>
      <c r="BM1633" s="88"/>
      <c r="BN1633" s="88"/>
      <c r="BO1633" s="88"/>
      <c r="BP1633" s="88"/>
      <c r="BQ1633" s="88"/>
      <c r="BR1633" s="88"/>
      <c r="BS1633" s="88"/>
      <c r="BT1633" s="88"/>
      <c r="BU1633" s="88"/>
      <c r="BV1633" s="88"/>
    </row>
    <row r="1634" spans="1:74" s="89" customFormat="1" ht="22.5" customHeight="1" x14ac:dyDescent="0.2">
      <c r="A1634" s="247" t="s">
        <v>1855</v>
      </c>
      <c r="B1634" s="248" t="s">
        <v>1843</v>
      </c>
      <c r="C1634" s="227"/>
      <c r="D1634" s="227"/>
      <c r="E1634" s="227"/>
      <c r="F1634" s="227"/>
      <c r="G1634" s="227"/>
      <c r="H1634" s="227"/>
      <c r="I1634" s="227"/>
      <c r="J1634" s="227"/>
      <c r="K1634" s="227"/>
      <c r="L1634" s="227"/>
      <c r="M1634" s="227"/>
      <c r="N1634" s="227"/>
      <c r="O1634" s="133">
        <f t="shared" si="511"/>
        <v>0</v>
      </c>
      <c r="P1634" s="88"/>
      <c r="Q1634" s="88"/>
      <c r="R1634" s="88"/>
      <c r="S1634" s="88"/>
      <c r="T1634" s="88"/>
      <c r="U1634" s="88"/>
      <c r="V1634" s="88"/>
      <c r="W1634" s="88"/>
      <c r="X1634" s="88"/>
      <c r="Y1634" s="88"/>
      <c r="Z1634" s="88"/>
      <c r="AA1634" s="88"/>
      <c r="AB1634" s="88"/>
      <c r="AC1634" s="88"/>
      <c r="AD1634" s="88"/>
      <c r="AE1634" s="88"/>
      <c r="AF1634" s="88"/>
      <c r="AG1634" s="88"/>
      <c r="AH1634" s="88"/>
      <c r="AI1634" s="88"/>
      <c r="AJ1634" s="88"/>
      <c r="AK1634" s="88"/>
      <c r="AL1634" s="88"/>
      <c r="AM1634" s="88"/>
      <c r="AN1634" s="88"/>
      <c r="AO1634" s="88"/>
      <c r="AP1634" s="88"/>
      <c r="AQ1634" s="88"/>
      <c r="AR1634" s="88"/>
      <c r="AS1634" s="88"/>
      <c r="AT1634" s="88"/>
      <c r="AU1634" s="88"/>
      <c r="AV1634" s="88"/>
      <c r="AW1634" s="88"/>
      <c r="AX1634" s="88"/>
      <c r="AY1634" s="88"/>
      <c r="AZ1634" s="88"/>
      <c r="BA1634" s="88"/>
      <c r="BB1634" s="88"/>
      <c r="BC1634" s="88"/>
      <c r="BD1634" s="88"/>
      <c r="BE1634" s="88"/>
      <c r="BF1634" s="88"/>
      <c r="BG1634" s="88"/>
      <c r="BH1634" s="88"/>
      <c r="BI1634" s="88"/>
      <c r="BJ1634" s="88"/>
      <c r="BK1634" s="88"/>
      <c r="BL1634" s="88"/>
      <c r="BM1634" s="88"/>
      <c r="BN1634" s="88"/>
      <c r="BO1634" s="88"/>
      <c r="BP1634" s="88"/>
      <c r="BQ1634" s="88"/>
      <c r="BR1634" s="88"/>
      <c r="BS1634" s="88"/>
      <c r="BT1634" s="88"/>
      <c r="BU1634" s="88"/>
      <c r="BV1634" s="88"/>
    </row>
    <row r="1635" spans="1:74" s="89" customFormat="1" ht="22.5" customHeight="1" x14ac:dyDescent="0.2">
      <c r="A1635" s="247" t="s">
        <v>1856</v>
      </c>
      <c r="B1635" s="248" t="s">
        <v>1845</v>
      </c>
      <c r="C1635" s="227"/>
      <c r="D1635" s="227"/>
      <c r="E1635" s="227"/>
      <c r="F1635" s="227"/>
      <c r="G1635" s="227"/>
      <c r="H1635" s="227"/>
      <c r="I1635" s="227"/>
      <c r="J1635" s="227"/>
      <c r="K1635" s="227"/>
      <c r="L1635" s="227"/>
      <c r="M1635" s="227"/>
      <c r="N1635" s="227"/>
      <c r="O1635" s="133">
        <f t="shared" si="511"/>
        <v>0</v>
      </c>
      <c r="P1635" s="88"/>
      <c r="Q1635" s="88"/>
      <c r="R1635" s="88"/>
      <c r="S1635" s="88"/>
      <c r="T1635" s="88"/>
      <c r="U1635" s="88"/>
      <c r="V1635" s="88"/>
      <c r="W1635" s="88"/>
      <c r="X1635" s="88"/>
      <c r="Y1635" s="88"/>
      <c r="Z1635" s="88"/>
      <c r="AA1635" s="88"/>
      <c r="AB1635" s="88"/>
      <c r="AC1635" s="88"/>
      <c r="AD1635" s="88"/>
      <c r="AE1635" s="88"/>
      <c r="AF1635" s="88"/>
      <c r="AG1635" s="88"/>
      <c r="AH1635" s="88"/>
      <c r="AI1635" s="88"/>
      <c r="AJ1635" s="88"/>
      <c r="AK1635" s="88"/>
      <c r="AL1635" s="88"/>
      <c r="AM1635" s="88"/>
      <c r="AN1635" s="88"/>
      <c r="AO1635" s="88"/>
      <c r="AP1635" s="88"/>
      <c r="AQ1635" s="88"/>
      <c r="AR1635" s="88"/>
      <c r="AS1635" s="88"/>
      <c r="AT1635" s="88"/>
      <c r="AU1635" s="88"/>
      <c r="AV1635" s="88"/>
      <c r="AW1635" s="88"/>
      <c r="AX1635" s="88"/>
      <c r="AY1635" s="88"/>
      <c r="AZ1635" s="88"/>
      <c r="BA1635" s="88"/>
      <c r="BB1635" s="88"/>
      <c r="BC1635" s="88"/>
      <c r="BD1635" s="88"/>
      <c r="BE1635" s="88"/>
      <c r="BF1635" s="88"/>
      <c r="BG1635" s="88"/>
      <c r="BH1635" s="88"/>
      <c r="BI1635" s="88"/>
      <c r="BJ1635" s="88"/>
      <c r="BK1635" s="88"/>
      <c r="BL1635" s="88"/>
      <c r="BM1635" s="88"/>
      <c r="BN1635" s="88"/>
      <c r="BO1635" s="88"/>
      <c r="BP1635" s="88"/>
      <c r="BQ1635" s="88"/>
      <c r="BR1635" s="88"/>
      <c r="BS1635" s="88"/>
      <c r="BT1635" s="88"/>
      <c r="BU1635" s="88"/>
      <c r="BV1635" s="88"/>
    </row>
    <row r="1636" spans="1:74" s="89" customFormat="1" ht="22.5" customHeight="1" x14ac:dyDescent="0.2">
      <c r="A1636" s="247" t="s">
        <v>1856</v>
      </c>
      <c r="B1636" s="248" t="s">
        <v>1857</v>
      </c>
      <c r="C1636" s="227"/>
      <c r="D1636" s="227"/>
      <c r="E1636" s="227"/>
      <c r="F1636" s="227"/>
      <c r="G1636" s="227"/>
      <c r="H1636" s="227"/>
      <c r="I1636" s="227"/>
      <c r="J1636" s="227"/>
      <c r="K1636" s="227"/>
      <c r="L1636" s="227"/>
      <c r="M1636" s="227"/>
      <c r="N1636" s="227"/>
      <c r="O1636" s="133">
        <f t="shared" si="511"/>
        <v>0</v>
      </c>
      <c r="P1636" s="88"/>
      <c r="Q1636" s="88"/>
      <c r="R1636" s="88"/>
      <c r="S1636" s="88"/>
      <c r="T1636" s="88"/>
      <c r="U1636" s="88"/>
      <c r="V1636" s="88"/>
      <c r="W1636" s="88"/>
      <c r="X1636" s="88"/>
      <c r="Y1636" s="88"/>
      <c r="Z1636" s="88"/>
      <c r="AA1636" s="88"/>
      <c r="AB1636" s="88"/>
      <c r="AC1636" s="88"/>
      <c r="AD1636" s="88"/>
      <c r="AE1636" s="88"/>
      <c r="AF1636" s="88"/>
      <c r="AG1636" s="88"/>
      <c r="AH1636" s="88"/>
      <c r="AI1636" s="88"/>
      <c r="AJ1636" s="88"/>
      <c r="AK1636" s="88"/>
      <c r="AL1636" s="88"/>
      <c r="AM1636" s="88"/>
      <c r="AN1636" s="88"/>
      <c r="AO1636" s="88"/>
      <c r="AP1636" s="88"/>
      <c r="AQ1636" s="88"/>
      <c r="AR1636" s="88"/>
      <c r="AS1636" s="88"/>
      <c r="AT1636" s="88"/>
      <c r="AU1636" s="88"/>
      <c r="AV1636" s="88"/>
      <c r="AW1636" s="88"/>
      <c r="AX1636" s="88"/>
      <c r="AY1636" s="88"/>
      <c r="AZ1636" s="88"/>
      <c r="BA1636" s="88"/>
      <c r="BB1636" s="88"/>
      <c r="BC1636" s="88"/>
      <c r="BD1636" s="88"/>
      <c r="BE1636" s="88"/>
      <c r="BF1636" s="88"/>
      <c r="BG1636" s="88"/>
      <c r="BH1636" s="88"/>
      <c r="BI1636" s="88"/>
      <c r="BJ1636" s="88"/>
      <c r="BK1636" s="88"/>
      <c r="BL1636" s="88"/>
      <c r="BM1636" s="88"/>
      <c r="BN1636" s="88"/>
      <c r="BO1636" s="88"/>
      <c r="BP1636" s="88"/>
      <c r="BQ1636" s="88"/>
      <c r="BR1636" s="88"/>
      <c r="BS1636" s="88"/>
      <c r="BT1636" s="88"/>
      <c r="BU1636" s="88"/>
      <c r="BV1636" s="88"/>
    </row>
    <row r="1637" spans="1:74" s="89" customFormat="1" ht="22.5" customHeight="1" x14ac:dyDescent="0.2">
      <c r="A1637" s="249" t="s">
        <v>1858</v>
      </c>
      <c r="B1637" s="250" t="s">
        <v>199</v>
      </c>
      <c r="C1637" s="237">
        <f t="shared" ref="C1637:N1637" si="514">SUM(C1638:C1639)</f>
        <v>0</v>
      </c>
      <c r="D1637" s="237">
        <f t="shared" si="514"/>
        <v>0</v>
      </c>
      <c r="E1637" s="237">
        <f t="shared" si="514"/>
        <v>0</v>
      </c>
      <c r="F1637" s="237">
        <f t="shared" si="514"/>
        <v>0</v>
      </c>
      <c r="G1637" s="237">
        <f t="shared" si="514"/>
        <v>0</v>
      </c>
      <c r="H1637" s="237">
        <f t="shared" si="514"/>
        <v>0</v>
      </c>
      <c r="I1637" s="237">
        <f t="shared" si="514"/>
        <v>0</v>
      </c>
      <c r="J1637" s="237">
        <f t="shared" si="514"/>
        <v>0</v>
      </c>
      <c r="K1637" s="237">
        <f t="shared" si="514"/>
        <v>0</v>
      </c>
      <c r="L1637" s="237">
        <f t="shared" si="514"/>
        <v>0</v>
      </c>
      <c r="M1637" s="237">
        <f t="shared" si="514"/>
        <v>0</v>
      </c>
      <c r="N1637" s="237">
        <f t="shared" si="514"/>
        <v>0</v>
      </c>
      <c r="O1637" s="133">
        <f t="shared" si="511"/>
        <v>0</v>
      </c>
      <c r="P1637" s="88"/>
      <c r="Q1637" s="88"/>
      <c r="R1637" s="88"/>
      <c r="S1637" s="88"/>
      <c r="T1637" s="88"/>
      <c r="U1637" s="88"/>
      <c r="V1637" s="88"/>
      <c r="W1637" s="88"/>
      <c r="X1637" s="88"/>
      <c r="Y1637" s="88"/>
      <c r="Z1637" s="88"/>
      <c r="AA1637" s="88"/>
      <c r="AB1637" s="88"/>
      <c r="AC1637" s="88"/>
      <c r="AD1637" s="88"/>
      <c r="AE1637" s="88"/>
      <c r="AF1637" s="88"/>
      <c r="AG1637" s="88"/>
      <c r="AH1637" s="88"/>
      <c r="AI1637" s="88"/>
      <c r="AJ1637" s="88"/>
      <c r="AK1637" s="88"/>
      <c r="AL1637" s="88"/>
      <c r="AM1637" s="88"/>
      <c r="AN1637" s="88"/>
      <c r="AO1637" s="88"/>
      <c r="AP1637" s="88"/>
      <c r="AQ1637" s="88"/>
      <c r="AR1637" s="88"/>
      <c r="AS1637" s="88"/>
      <c r="AT1637" s="88"/>
      <c r="AU1637" s="88"/>
      <c r="AV1637" s="88"/>
      <c r="AW1637" s="88"/>
      <c r="AX1637" s="88"/>
      <c r="AY1637" s="88"/>
      <c r="AZ1637" s="88"/>
      <c r="BA1637" s="88"/>
      <c r="BB1637" s="88"/>
      <c r="BC1637" s="88"/>
      <c r="BD1637" s="88"/>
      <c r="BE1637" s="88"/>
      <c r="BF1637" s="88"/>
      <c r="BG1637" s="88"/>
      <c r="BH1637" s="88"/>
      <c r="BI1637" s="88"/>
      <c r="BJ1637" s="88"/>
      <c r="BK1637" s="88"/>
      <c r="BL1637" s="88"/>
      <c r="BM1637" s="88"/>
      <c r="BN1637" s="88"/>
      <c r="BO1637" s="88"/>
      <c r="BP1637" s="88"/>
      <c r="BQ1637" s="88"/>
      <c r="BR1637" s="88"/>
      <c r="BS1637" s="88"/>
      <c r="BT1637" s="88"/>
      <c r="BU1637" s="88"/>
      <c r="BV1637" s="88"/>
    </row>
    <row r="1638" spans="1:74" s="89" customFormat="1" ht="22.5" customHeight="1" x14ac:dyDescent="0.2">
      <c r="A1638" s="247" t="s">
        <v>1859</v>
      </c>
      <c r="B1638" s="248" t="s">
        <v>1797</v>
      </c>
      <c r="C1638" s="227"/>
      <c r="D1638" s="227"/>
      <c r="E1638" s="227"/>
      <c r="F1638" s="227"/>
      <c r="G1638" s="227"/>
      <c r="H1638" s="227"/>
      <c r="I1638" s="227"/>
      <c r="J1638" s="227"/>
      <c r="K1638" s="227"/>
      <c r="L1638" s="227"/>
      <c r="M1638" s="227"/>
      <c r="N1638" s="227"/>
      <c r="O1638" s="133">
        <f t="shared" si="511"/>
        <v>0</v>
      </c>
      <c r="P1638" s="88"/>
      <c r="Q1638" s="88"/>
      <c r="R1638" s="88"/>
      <c r="S1638" s="88"/>
      <c r="T1638" s="88"/>
      <c r="U1638" s="88"/>
      <c r="V1638" s="88"/>
      <c r="W1638" s="88"/>
      <c r="X1638" s="88"/>
      <c r="Y1638" s="88"/>
      <c r="Z1638" s="88"/>
      <c r="AA1638" s="88"/>
      <c r="AB1638" s="88"/>
      <c r="AC1638" s="88"/>
      <c r="AD1638" s="88"/>
      <c r="AE1638" s="88"/>
      <c r="AF1638" s="88"/>
      <c r="AG1638" s="88"/>
      <c r="AH1638" s="88"/>
      <c r="AI1638" s="88"/>
      <c r="AJ1638" s="88"/>
      <c r="AK1638" s="88"/>
      <c r="AL1638" s="88"/>
      <c r="AM1638" s="88"/>
      <c r="AN1638" s="88"/>
      <c r="AO1638" s="88"/>
      <c r="AP1638" s="88"/>
      <c r="AQ1638" s="88"/>
      <c r="AR1638" s="88"/>
      <c r="AS1638" s="88"/>
      <c r="AT1638" s="88"/>
      <c r="AU1638" s="88"/>
      <c r="AV1638" s="88"/>
      <c r="AW1638" s="88"/>
      <c r="AX1638" s="88"/>
      <c r="AY1638" s="88"/>
      <c r="AZ1638" s="88"/>
      <c r="BA1638" s="88"/>
      <c r="BB1638" s="88"/>
      <c r="BC1638" s="88"/>
      <c r="BD1638" s="88"/>
      <c r="BE1638" s="88"/>
      <c r="BF1638" s="88"/>
      <c r="BG1638" s="88"/>
      <c r="BH1638" s="88"/>
      <c r="BI1638" s="88"/>
      <c r="BJ1638" s="88"/>
      <c r="BK1638" s="88"/>
      <c r="BL1638" s="88"/>
      <c r="BM1638" s="88"/>
      <c r="BN1638" s="88"/>
      <c r="BO1638" s="88"/>
      <c r="BP1638" s="88"/>
      <c r="BQ1638" s="88"/>
      <c r="BR1638" s="88"/>
      <c r="BS1638" s="88"/>
      <c r="BT1638" s="88"/>
      <c r="BU1638" s="88"/>
      <c r="BV1638" s="88"/>
    </row>
    <row r="1639" spans="1:74" s="89" customFormat="1" ht="22.5" customHeight="1" x14ac:dyDescent="0.2">
      <c r="A1639" s="247" t="s">
        <v>1859</v>
      </c>
      <c r="B1639" s="248" t="s">
        <v>1797</v>
      </c>
      <c r="C1639" s="227"/>
      <c r="D1639" s="227"/>
      <c r="E1639" s="227"/>
      <c r="F1639" s="227"/>
      <c r="G1639" s="227"/>
      <c r="H1639" s="227"/>
      <c r="I1639" s="227"/>
      <c r="J1639" s="227"/>
      <c r="K1639" s="227"/>
      <c r="L1639" s="227"/>
      <c r="M1639" s="227"/>
      <c r="N1639" s="227"/>
      <c r="O1639" s="133">
        <f t="shared" si="511"/>
        <v>0</v>
      </c>
      <c r="P1639" s="88"/>
      <c r="Q1639" s="88"/>
      <c r="R1639" s="88"/>
      <c r="S1639" s="88"/>
      <c r="T1639" s="88"/>
      <c r="U1639" s="88"/>
      <c r="V1639" s="88"/>
      <c r="W1639" s="88"/>
      <c r="X1639" s="88"/>
      <c r="Y1639" s="88"/>
      <c r="Z1639" s="88"/>
      <c r="AA1639" s="88"/>
      <c r="AB1639" s="88"/>
      <c r="AC1639" s="88"/>
      <c r="AD1639" s="88"/>
      <c r="AE1639" s="88"/>
      <c r="AF1639" s="88"/>
      <c r="AG1639" s="88"/>
      <c r="AH1639" s="88"/>
      <c r="AI1639" s="88"/>
      <c r="AJ1639" s="88"/>
      <c r="AK1639" s="88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88"/>
      <c r="AV1639" s="88"/>
      <c r="AW1639" s="88"/>
      <c r="AX1639" s="88"/>
      <c r="AY1639" s="88"/>
      <c r="AZ1639" s="88"/>
      <c r="BA1639" s="88"/>
      <c r="BB1639" s="88"/>
      <c r="BC1639" s="88"/>
      <c r="BD1639" s="88"/>
      <c r="BE1639" s="88"/>
      <c r="BF1639" s="88"/>
      <c r="BG1639" s="88"/>
      <c r="BH1639" s="88"/>
      <c r="BI1639" s="88"/>
      <c r="BJ1639" s="88"/>
      <c r="BK1639" s="88"/>
      <c r="BL1639" s="88"/>
      <c r="BM1639" s="88"/>
      <c r="BN1639" s="88"/>
      <c r="BO1639" s="88"/>
      <c r="BP1639" s="88"/>
      <c r="BQ1639" s="88"/>
      <c r="BR1639" s="88"/>
      <c r="BS1639" s="88"/>
      <c r="BT1639" s="88"/>
      <c r="BU1639" s="88"/>
      <c r="BV1639" s="88"/>
    </row>
    <row r="1640" spans="1:74" s="89" customFormat="1" ht="22.5" customHeight="1" x14ac:dyDescent="0.2">
      <c r="A1640" s="249" t="s">
        <v>1860</v>
      </c>
      <c r="B1640" s="250" t="s">
        <v>1819</v>
      </c>
      <c r="C1640" s="237">
        <f t="shared" ref="C1640:N1640" si="515">SUM(C1641:C1643)</f>
        <v>0</v>
      </c>
      <c r="D1640" s="237">
        <f t="shared" si="515"/>
        <v>0</v>
      </c>
      <c r="E1640" s="237">
        <f t="shared" si="515"/>
        <v>0</v>
      </c>
      <c r="F1640" s="237">
        <f t="shared" si="515"/>
        <v>0</v>
      </c>
      <c r="G1640" s="237">
        <f t="shared" si="515"/>
        <v>0</v>
      </c>
      <c r="H1640" s="237">
        <f t="shared" si="515"/>
        <v>0</v>
      </c>
      <c r="I1640" s="237">
        <f t="shared" si="515"/>
        <v>0</v>
      </c>
      <c r="J1640" s="237">
        <f t="shared" si="515"/>
        <v>0</v>
      </c>
      <c r="K1640" s="237">
        <f t="shared" si="515"/>
        <v>0</v>
      </c>
      <c r="L1640" s="237">
        <f t="shared" si="515"/>
        <v>0</v>
      </c>
      <c r="M1640" s="237">
        <f t="shared" si="515"/>
        <v>0</v>
      </c>
      <c r="N1640" s="237">
        <f t="shared" si="515"/>
        <v>0</v>
      </c>
      <c r="O1640" s="133">
        <f t="shared" si="511"/>
        <v>0</v>
      </c>
      <c r="P1640" s="88"/>
      <c r="Q1640" s="88"/>
      <c r="R1640" s="88"/>
      <c r="S1640" s="88"/>
      <c r="T1640" s="88"/>
      <c r="U1640" s="88"/>
      <c r="V1640" s="88"/>
      <c r="W1640" s="88"/>
      <c r="X1640" s="88"/>
      <c r="Y1640" s="88"/>
      <c r="Z1640" s="88"/>
      <c r="AA1640" s="88"/>
      <c r="AB1640" s="88"/>
      <c r="AC1640" s="88"/>
      <c r="AD1640" s="88"/>
      <c r="AE1640" s="88"/>
      <c r="AF1640" s="88"/>
      <c r="AG1640" s="88"/>
      <c r="AH1640" s="88"/>
      <c r="AI1640" s="88"/>
      <c r="AJ1640" s="88"/>
      <c r="AK1640" s="88"/>
      <c r="AL1640" s="88"/>
      <c r="AM1640" s="88"/>
      <c r="AN1640" s="88"/>
      <c r="AO1640" s="88"/>
      <c r="AP1640" s="88"/>
      <c r="AQ1640" s="88"/>
      <c r="AR1640" s="88"/>
      <c r="AS1640" s="88"/>
      <c r="AT1640" s="88"/>
      <c r="AU1640" s="88"/>
      <c r="AV1640" s="88"/>
      <c r="AW1640" s="88"/>
      <c r="AX1640" s="88"/>
      <c r="AY1640" s="88"/>
      <c r="AZ1640" s="88"/>
      <c r="BA1640" s="88"/>
      <c r="BB1640" s="88"/>
      <c r="BC1640" s="88"/>
      <c r="BD1640" s="88"/>
      <c r="BE1640" s="88"/>
      <c r="BF1640" s="88"/>
      <c r="BG1640" s="88"/>
      <c r="BH1640" s="88"/>
      <c r="BI1640" s="88"/>
      <c r="BJ1640" s="88"/>
      <c r="BK1640" s="88"/>
      <c r="BL1640" s="88"/>
      <c r="BM1640" s="88"/>
      <c r="BN1640" s="88"/>
      <c r="BO1640" s="88"/>
      <c r="BP1640" s="88"/>
      <c r="BQ1640" s="88"/>
      <c r="BR1640" s="88"/>
      <c r="BS1640" s="88"/>
      <c r="BT1640" s="88"/>
      <c r="BU1640" s="88"/>
      <c r="BV1640" s="88"/>
    </row>
    <row r="1641" spans="1:74" s="89" customFormat="1" ht="22.5" customHeight="1" x14ac:dyDescent="0.2">
      <c r="A1641" s="247" t="s">
        <v>1861</v>
      </c>
      <c r="B1641" s="248" t="s">
        <v>1797</v>
      </c>
      <c r="C1641" s="227"/>
      <c r="D1641" s="227"/>
      <c r="E1641" s="227"/>
      <c r="F1641" s="227"/>
      <c r="G1641" s="227"/>
      <c r="H1641" s="227"/>
      <c r="I1641" s="227"/>
      <c r="J1641" s="227"/>
      <c r="K1641" s="227"/>
      <c r="L1641" s="227"/>
      <c r="M1641" s="227"/>
      <c r="N1641" s="227"/>
      <c r="O1641" s="133">
        <f t="shared" si="511"/>
        <v>0</v>
      </c>
      <c r="P1641" s="88"/>
      <c r="Q1641" s="88"/>
      <c r="R1641" s="88"/>
      <c r="S1641" s="88"/>
      <c r="T1641" s="88"/>
      <c r="U1641" s="88"/>
      <c r="V1641" s="88"/>
      <c r="W1641" s="88"/>
      <c r="X1641" s="88"/>
      <c r="Y1641" s="88"/>
      <c r="Z1641" s="88"/>
      <c r="AA1641" s="88"/>
      <c r="AB1641" s="88"/>
      <c r="AC1641" s="88"/>
      <c r="AD1641" s="88"/>
      <c r="AE1641" s="88"/>
      <c r="AF1641" s="88"/>
      <c r="AG1641" s="88"/>
      <c r="AH1641" s="88"/>
      <c r="AI1641" s="88"/>
      <c r="AJ1641" s="88"/>
      <c r="AK1641" s="88"/>
      <c r="AL1641" s="88"/>
      <c r="AM1641" s="88"/>
      <c r="AN1641" s="88"/>
      <c r="AO1641" s="88"/>
      <c r="AP1641" s="88"/>
      <c r="AQ1641" s="88"/>
      <c r="AR1641" s="88"/>
      <c r="AS1641" s="88"/>
      <c r="AT1641" s="88"/>
      <c r="AU1641" s="88"/>
      <c r="AV1641" s="88"/>
      <c r="AW1641" s="88"/>
      <c r="AX1641" s="88"/>
      <c r="AY1641" s="88"/>
      <c r="AZ1641" s="88"/>
      <c r="BA1641" s="88"/>
      <c r="BB1641" s="88"/>
      <c r="BC1641" s="88"/>
      <c r="BD1641" s="88"/>
      <c r="BE1641" s="88"/>
      <c r="BF1641" s="88"/>
      <c r="BG1641" s="88"/>
      <c r="BH1641" s="88"/>
      <c r="BI1641" s="88"/>
      <c r="BJ1641" s="88"/>
      <c r="BK1641" s="88"/>
      <c r="BL1641" s="88"/>
      <c r="BM1641" s="88"/>
      <c r="BN1641" s="88"/>
      <c r="BO1641" s="88"/>
      <c r="BP1641" s="88"/>
      <c r="BQ1641" s="88"/>
      <c r="BR1641" s="88"/>
      <c r="BS1641" s="88"/>
      <c r="BT1641" s="88"/>
      <c r="BU1641" s="88"/>
      <c r="BV1641" s="88"/>
    </row>
    <row r="1642" spans="1:74" s="89" customFormat="1" ht="22.5" customHeight="1" x14ac:dyDescent="0.2">
      <c r="A1642" s="247" t="s">
        <v>1861</v>
      </c>
      <c r="B1642" s="248" t="s">
        <v>1797</v>
      </c>
      <c r="C1642" s="227"/>
      <c r="D1642" s="227"/>
      <c r="E1642" s="227"/>
      <c r="F1642" s="227"/>
      <c r="G1642" s="227"/>
      <c r="H1642" s="227"/>
      <c r="I1642" s="227"/>
      <c r="J1642" s="227"/>
      <c r="K1642" s="227"/>
      <c r="L1642" s="227"/>
      <c r="M1642" s="227"/>
      <c r="N1642" s="227"/>
      <c r="O1642" s="133">
        <f t="shared" si="511"/>
        <v>0</v>
      </c>
      <c r="P1642" s="88"/>
      <c r="Q1642" s="88"/>
      <c r="R1642" s="88"/>
      <c r="S1642" s="88"/>
      <c r="T1642" s="88"/>
      <c r="U1642" s="88"/>
      <c r="V1642" s="88"/>
      <c r="W1642" s="88"/>
      <c r="X1642" s="88"/>
      <c r="Y1642" s="88"/>
      <c r="Z1642" s="88"/>
      <c r="AA1642" s="88"/>
      <c r="AB1642" s="88"/>
      <c r="AC1642" s="88"/>
      <c r="AD1642" s="88"/>
      <c r="AE1642" s="88"/>
      <c r="AF1642" s="88"/>
      <c r="AG1642" s="88"/>
      <c r="AH1642" s="88"/>
      <c r="AI1642" s="88"/>
      <c r="AJ1642" s="88"/>
      <c r="AK1642" s="88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88"/>
      <c r="AV1642" s="88"/>
      <c r="AW1642" s="88"/>
      <c r="AX1642" s="88"/>
      <c r="AY1642" s="88"/>
      <c r="AZ1642" s="88"/>
      <c r="BA1642" s="88"/>
      <c r="BB1642" s="88"/>
      <c r="BC1642" s="88"/>
      <c r="BD1642" s="88"/>
      <c r="BE1642" s="88"/>
      <c r="BF1642" s="88"/>
      <c r="BG1642" s="88"/>
      <c r="BH1642" s="88"/>
      <c r="BI1642" s="88"/>
      <c r="BJ1642" s="88"/>
      <c r="BK1642" s="88"/>
      <c r="BL1642" s="88"/>
      <c r="BM1642" s="88"/>
      <c r="BN1642" s="88"/>
      <c r="BO1642" s="88"/>
      <c r="BP1642" s="88"/>
      <c r="BQ1642" s="88"/>
      <c r="BR1642" s="88"/>
      <c r="BS1642" s="88"/>
      <c r="BT1642" s="88"/>
      <c r="BU1642" s="88"/>
      <c r="BV1642" s="88"/>
    </row>
    <row r="1643" spans="1:74" s="89" customFormat="1" ht="22.5" customHeight="1" x14ac:dyDescent="0.2">
      <c r="A1643" s="247" t="s">
        <v>1861</v>
      </c>
      <c r="B1643" s="248" t="s">
        <v>1797</v>
      </c>
      <c r="C1643" s="227"/>
      <c r="D1643" s="227"/>
      <c r="E1643" s="227"/>
      <c r="F1643" s="227"/>
      <c r="G1643" s="227"/>
      <c r="H1643" s="227"/>
      <c r="I1643" s="227"/>
      <c r="J1643" s="227"/>
      <c r="K1643" s="227"/>
      <c r="L1643" s="227"/>
      <c r="M1643" s="227"/>
      <c r="N1643" s="227"/>
      <c r="O1643" s="133">
        <f t="shared" si="511"/>
        <v>0</v>
      </c>
      <c r="P1643" s="88"/>
      <c r="Q1643" s="88"/>
      <c r="R1643" s="88"/>
      <c r="S1643" s="88"/>
      <c r="T1643" s="88"/>
      <c r="U1643" s="88"/>
      <c r="V1643" s="88"/>
      <c r="W1643" s="88"/>
      <c r="X1643" s="88"/>
      <c r="Y1643" s="88"/>
      <c r="Z1643" s="88"/>
      <c r="AA1643" s="88"/>
      <c r="AB1643" s="88"/>
      <c r="AC1643" s="88"/>
      <c r="AD1643" s="88"/>
      <c r="AE1643" s="88"/>
      <c r="AF1643" s="88"/>
      <c r="AG1643" s="88"/>
      <c r="AH1643" s="88"/>
      <c r="AI1643" s="88"/>
      <c r="AJ1643" s="88"/>
      <c r="AK1643" s="88"/>
      <c r="AL1643" s="88"/>
      <c r="AM1643" s="88"/>
      <c r="AN1643" s="88"/>
      <c r="AO1643" s="88"/>
      <c r="AP1643" s="88"/>
      <c r="AQ1643" s="88"/>
      <c r="AR1643" s="88"/>
      <c r="AS1643" s="88"/>
      <c r="AT1643" s="88"/>
      <c r="AU1643" s="88"/>
      <c r="AV1643" s="88"/>
      <c r="AW1643" s="88"/>
      <c r="AX1643" s="88"/>
      <c r="AY1643" s="88"/>
      <c r="AZ1643" s="88"/>
      <c r="BA1643" s="88"/>
      <c r="BB1643" s="88"/>
      <c r="BC1643" s="88"/>
      <c r="BD1643" s="88"/>
      <c r="BE1643" s="88"/>
      <c r="BF1643" s="88"/>
      <c r="BG1643" s="88"/>
      <c r="BH1643" s="88"/>
      <c r="BI1643" s="88"/>
      <c r="BJ1643" s="88"/>
      <c r="BK1643" s="88"/>
      <c r="BL1643" s="88"/>
      <c r="BM1643" s="88"/>
      <c r="BN1643" s="88"/>
      <c r="BO1643" s="88"/>
      <c r="BP1643" s="88"/>
      <c r="BQ1643" s="88"/>
      <c r="BR1643" s="88"/>
      <c r="BS1643" s="88"/>
      <c r="BT1643" s="88"/>
      <c r="BU1643" s="88"/>
      <c r="BV1643" s="88"/>
    </row>
    <row r="1644" spans="1:74" s="89" customFormat="1" ht="22.5" customHeight="1" x14ac:dyDescent="0.2">
      <c r="A1644" s="249" t="s">
        <v>1183</v>
      </c>
      <c r="B1644" s="250" t="s">
        <v>1184</v>
      </c>
      <c r="C1644" s="237">
        <f t="shared" ref="C1644:N1646" si="516">+C1645</f>
        <v>0</v>
      </c>
      <c r="D1644" s="237">
        <f t="shared" si="516"/>
        <v>0</v>
      </c>
      <c r="E1644" s="237">
        <f t="shared" si="516"/>
        <v>0</v>
      </c>
      <c r="F1644" s="237">
        <f t="shared" si="516"/>
        <v>0</v>
      </c>
      <c r="G1644" s="237">
        <f t="shared" si="516"/>
        <v>0</v>
      </c>
      <c r="H1644" s="237">
        <f t="shared" si="516"/>
        <v>0</v>
      </c>
      <c r="I1644" s="237">
        <f t="shared" si="516"/>
        <v>0</v>
      </c>
      <c r="J1644" s="237">
        <f t="shared" si="516"/>
        <v>0</v>
      </c>
      <c r="K1644" s="237">
        <f t="shared" si="516"/>
        <v>0</v>
      </c>
      <c r="L1644" s="237">
        <f t="shared" si="516"/>
        <v>0</v>
      </c>
      <c r="M1644" s="237">
        <f t="shared" si="516"/>
        <v>0</v>
      </c>
      <c r="N1644" s="237">
        <f t="shared" si="516"/>
        <v>0</v>
      </c>
      <c r="O1644" s="133">
        <f t="shared" si="511"/>
        <v>0</v>
      </c>
      <c r="P1644" s="88"/>
      <c r="Q1644" s="88"/>
      <c r="R1644" s="88"/>
      <c r="S1644" s="88"/>
      <c r="T1644" s="88"/>
      <c r="U1644" s="88"/>
      <c r="V1644" s="88"/>
      <c r="W1644" s="88"/>
      <c r="X1644" s="88"/>
      <c r="Y1644" s="88"/>
      <c r="Z1644" s="88"/>
      <c r="AA1644" s="88"/>
      <c r="AB1644" s="88"/>
      <c r="AC1644" s="88"/>
      <c r="AD1644" s="88"/>
      <c r="AE1644" s="88"/>
      <c r="AF1644" s="88"/>
      <c r="AG1644" s="88"/>
      <c r="AH1644" s="88"/>
      <c r="AI1644" s="88"/>
      <c r="AJ1644" s="88"/>
      <c r="AK1644" s="88"/>
      <c r="AL1644" s="88"/>
      <c r="AM1644" s="88"/>
      <c r="AN1644" s="88"/>
      <c r="AO1644" s="88"/>
      <c r="AP1644" s="88"/>
      <c r="AQ1644" s="88"/>
      <c r="AR1644" s="88"/>
      <c r="AS1644" s="88"/>
      <c r="AT1644" s="88"/>
      <c r="AU1644" s="88"/>
      <c r="AV1644" s="88"/>
      <c r="AW1644" s="88"/>
      <c r="AX1644" s="88"/>
      <c r="AY1644" s="88"/>
      <c r="AZ1644" s="88"/>
      <c r="BA1644" s="88"/>
      <c r="BB1644" s="88"/>
      <c r="BC1644" s="88"/>
      <c r="BD1644" s="88"/>
      <c r="BE1644" s="88"/>
      <c r="BF1644" s="88"/>
      <c r="BG1644" s="88"/>
      <c r="BH1644" s="88"/>
      <c r="BI1644" s="88"/>
      <c r="BJ1644" s="88"/>
      <c r="BK1644" s="88"/>
      <c r="BL1644" s="88"/>
      <c r="BM1644" s="88"/>
      <c r="BN1644" s="88"/>
      <c r="BO1644" s="88"/>
      <c r="BP1644" s="88"/>
      <c r="BQ1644" s="88"/>
      <c r="BR1644" s="88"/>
      <c r="BS1644" s="88"/>
      <c r="BT1644" s="88"/>
      <c r="BU1644" s="88"/>
      <c r="BV1644" s="88"/>
    </row>
    <row r="1645" spans="1:74" s="89" customFormat="1" ht="22.5" customHeight="1" x14ac:dyDescent="0.2">
      <c r="A1645" s="249" t="s">
        <v>1185</v>
      </c>
      <c r="B1645" s="250" t="s">
        <v>1195</v>
      </c>
      <c r="C1645" s="237">
        <f t="shared" si="516"/>
        <v>0</v>
      </c>
      <c r="D1645" s="237">
        <f t="shared" si="516"/>
        <v>0</v>
      </c>
      <c r="E1645" s="237">
        <f t="shared" si="516"/>
        <v>0</v>
      </c>
      <c r="F1645" s="237">
        <f t="shared" si="516"/>
        <v>0</v>
      </c>
      <c r="G1645" s="237">
        <f t="shared" si="516"/>
        <v>0</v>
      </c>
      <c r="H1645" s="237">
        <f t="shared" si="516"/>
        <v>0</v>
      </c>
      <c r="I1645" s="237">
        <f t="shared" si="516"/>
        <v>0</v>
      </c>
      <c r="J1645" s="237">
        <f t="shared" si="516"/>
        <v>0</v>
      </c>
      <c r="K1645" s="237">
        <f t="shared" si="516"/>
        <v>0</v>
      </c>
      <c r="L1645" s="237">
        <f t="shared" si="516"/>
        <v>0</v>
      </c>
      <c r="M1645" s="237">
        <f t="shared" si="516"/>
        <v>0</v>
      </c>
      <c r="N1645" s="237">
        <f t="shared" si="516"/>
        <v>0</v>
      </c>
      <c r="O1645" s="133">
        <f t="shared" si="511"/>
        <v>0</v>
      </c>
      <c r="P1645" s="88"/>
      <c r="Q1645" s="88"/>
      <c r="R1645" s="88"/>
      <c r="S1645" s="88"/>
      <c r="T1645" s="88"/>
      <c r="U1645" s="88"/>
      <c r="V1645" s="88"/>
      <c r="W1645" s="88"/>
      <c r="X1645" s="88"/>
      <c r="Y1645" s="88"/>
      <c r="Z1645" s="88"/>
      <c r="AA1645" s="88"/>
      <c r="AB1645" s="88"/>
      <c r="AC1645" s="88"/>
      <c r="AD1645" s="88"/>
      <c r="AE1645" s="88"/>
      <c r="AF1645" s="88"/>
      <c r="AG1645" s="88"/>
      <c r="AH1645" s="88"/>
      <c r="AI1645" s="88"/>
      <c r="AJ1645" s="88"/>
      <c r="AK1645" s="88"/>
      <c r="AL1645" s="88"/>
      <c r="AM1645" s="88"/>
      <c r="AN1645" s="88"/>
      <c r="AO1645" s="88"/>
      <c r="AP1645" s="88"/>
      <c r="AQ1645" s="88"/>
      <c r="AR1645" s="88"/>
      <c r="AS1645" s="88"/>
      <c r="AT1645" s="88"/>
      <c r="AU1645" s="88"/>
      <c r="AV1645" s="88"/>
      <c r="AW1645" s="88"/>
      <c r="AX1645" s="88"/>
      <c r="AY1645" s="88"/>
      <c r="AZ1645" s="88"/>
      <c r="BA1645" s="88"/>
      <c r="BB1645" s="88"/>
      <c r="BC1645" s="88"/>
      <c r="BD1645" s="88"/>
      <c r="BE1645" s="88"/>
      <c r="BF1645" s="88"/>
      <c r="BG1645" s="88"/>
      <c r="BH1645" s="88"/>
      <c r="BI1645" s="88"/>
      <c r="BJ1645" s="88"/>
      <c r="BK1645" s="88"/>
      <c r="BL1645" s="88"/>
      <c r="BM1645" s="88"/>
      <c r="BN1645" s="88"/>
      <c r="BO1645" s="88"/>
      <c r="BP1645" s="88"/>
      <c r="BQ1645" s="88"/>
      <c r="BR1645" s="88"/>
      <c r="BS1645" s="88"/>
      <c r="BT1645" s="88"/>
      <c r="BU1645" s="88"/>
      <c r="BV1645" s="88"/>
    </row>
    <row r="1646" spans="1:74" s="89" customFormat="1" ht="22.5" customHeight="1" x14ac:dyDescent="0.2">
      <c r="A1646" s="249" t="s">
        <v>1862</v>
      </c>
      <c r="B1646" s="250" t="s">
        <v>1863</v>
      </c>
      <c r="C1646" s="237">
        <f t="shared" si="516"/>
        <v>0</v>
      </c>
      <c r="D1646" s="237">
        <f t="shared" si="516"/>
        <v>0</v>
      </c>
      <c r="E1646" s="237">
        <f t="shared" si="516"/>
        <v>0</v>
      </c>
      <c r="F1646" s="237">
        <f t="shared" si="516"/>
        <v>0</v>
      </c>
      <c r="G1646" s="237">
        <f t="shared" si="516"/>
        <v>0</v>
      </c>
      <c r="H1646" s="237">
        <f t="shared" si="516"/>
        <v>0</v>
      </c>
      <c r="I1646" s="237">
        <f t="shared" si="516"/>
        <v>0</v>
      </c>
      <c r="J1646" s="237">
        <f t="shared" si="516"/>
        <v>0</v>
      </c>
      <c r="K1646" s="237">
        <f t="shared" si="516"/>
        <v>0</v>
      </c>
      <c r="L1646" s="237">
        <f t="shared" si="516"/>
        <v>0</v>
      </c>
      <c r="M1646" s="237">
        <f t="shared" si="516"/>
        <v>0</v>
      </c>
      <c r="N1646" s="237">
        <f t="shared" si="516"/>
        <v>0</v>
      </c>
      <c r="O1646" s="133">
        <f t="shared" si="511"/>
        <v>0</v>
      </c>
      <c r="P1646" s="88"/>
      <c r="Q1646" s="88"/>
      <c r="R1646" s="88"/>
      <c r="S1646" s="88"/>
      <c r="T1646" s="88"/>
      <c r="U1646" s="88"/>
      <c r="V1646" s="88"/>
      <c r="W1646" s="88"/>
      <c r="X1646" s="88"/>
      <c r="Y1646" s="88"/>
      <c r="Z1646" s="88"/>
      <c r="AA1646" s="88"/>
      <c r="AB1646" s="88"/>
      <c r="AC1646" s="88"/>
      <c r="AD1646" s="88"/>
      <c r="AE1646" s="88"/>
      <c r="AF1646" s="88"/>
      <c r="AG1646" s="88"/>
      <c r="AH1646" s="88"/>
      <c r="AI1646" s="88"/>
      <c r="AJ1646" s="88"/>
      <c r="AK1646" s="88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88"/>
      <c r="AV1646" s="88"/>
      <c r="AW1646" s="88"/>
      <c r="AX1646" s="88"/>
      <c r="AY1646" s="88"/>
      <c r="AZ1646" s="88"/>
      <c r="BA1646" s="88"/>
      <c r="BB1646" s="88"/>
      <c r="BC1646" s="88"/>
      <c r="BD1646" s="88"/>
      <c r="BE1646" s="88"/>
      <c r="BF1646" s="88"/>
      <c r="BG1646" s="88"/>
      <c r="BH1646" s="88"/>
      <c r="BI1646" s="88"/>
      <c r="BJ1646" s="88"/>
      <c r="BK1646" s="88"/>
      <c r="BL1646" s="88"/>
      <c r="BM1646" s="88"/>
      <c r="BN1646" s="88"/>
      <c r="BO1646" s="88"/>
      <c r="BP1646" s="88"/>
      <c r="BQ1646" s="88"/>
      <c r="BR1646" s="88"/>
      <c r="BS1646" s="88"/>
      <c r="BT1646" s="88"/>
      <c r="BU1646" s="88"/>
      <c r="BV1646" s="88"/>
    </row>
    <row r="1647" spans="1:74" s="89" customFormat="1" ht="22.5" customHeight="1" x14ac:dyDescent="0.2">
      <c r="A1647" s="247" t="s">
        <v>1864</v>
      </c>
      <c r="B1647" s="248" t="s">
        <v>1865</v>
      </c>
      <c r="C1647" s="227"/>
      <c r="D1647" s="227"/>
      <c r="E1647" s="227"/>
      <c r="F1647" s="227"/>
      <c r="G1647" s="227"/>
      <c r="H1647" s="227"/>
      <c r="I1647" s="227"/>
      <c r="J1647" s="227"/>
      <c r="K1647" s="227"/>
      <c r="L1647" s="227"/>
      <c r="M1647" s="227"/>
      <c r="N1647" s="227"/>
      <c r="O1647" s="133">
        <f t="shared" si="511"/>
        <v>0</v>
      </c>
      <c r="P1647" s="88"/>
      <c r="Q1647" s="88"/>
      <c r="R1647" s="88"/>
      <c r="S1647" s="88"/>
      <c r="T1647" s="88"/>
      <c r="U1647" s="88"/>
      <c r="V1647" s="88"/>
      <c r="W1647" s="88"/>
      <c r="X1647" s="88"/>
      <c r="Y1647" s="88"/>
      <c r="Z1647" s="88"/>
      <c r="AA1647" s="88"/>
      <c r="AB1647" s="88"/>
      <c r="AC1647" s="88"/>
      <c r="AD1647" s="88"/>
      <c r="AE1647" s="88"/>
      <c r="AF1647" s="88"/>
      <c r="AG1647" s="88"/>
      <c r="AH1647" s="88"/>
      <c r="AI1647" s="88"/>
      <c r="AJ1647" s="88"/>
      <c r="AK1647" s="88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88"/>
      <c r="AV1647" s="88"/>
      <c r="AW1647" s="88"/>
      <c r="AX1647" s="88"/>
      <c r="AY1647" s="88"/>
      <c r="AZ1647" s="88"/>
      <c r="BA1647" s="88"/>
      <c r="BB1647" s="88"/>
      <c r="BC1647" s="88"/>
      <c r="BD1647" s="88"/>
      <c r="BE1647" s="88"/>
      <c r="BF1647" s="88"/>
      <c r="BG1647" s="88"/>
      <c r="BH1647" s="88"/>
      <c r="BI1647" s="88"/>
      <c r="BJ1647" s="88"/>
      <c r="BK1647" s="88"/>
      <c r="BL1647" s="88"/>
      <c r="BM1647" s="88"/>
      <c r="BN1647" s="88"/>
      <c r="BO1647" s="88"/>
      <c r="BP1647" s="88"/>
      <c r="BQ1647" s="88"/>
      <c r="BR1647" s="88"/>
      <c r="BS1647" s="88"/>
      <c r="BT1647" s="88"/>
      <c r="BU1647" s="88"/>
      <c r="BV1647" s="88"/>
    </row>
    <row r="1648" spans="1:74" s="89" customFormat="1" ht="22.5" customHeight="1" x14ac:dyDescent="0.2">
      <c r="A1648" s="249" t="s">
        <v>310</v>
      </c>
      <c r="B1648" s="250" t="s">
        <v>105</v>
      </c>
      <c r="C1648" s="237">
        <f t="shared" ref="C1648:N1648" si="517">+C1649</f>
        <v>0</v>
      </c>
      <c r="D1648" s="237">
        <f t="shared" si="517"/>
        <v>0</v>
      </c>
      <c r="E1648" s="237">
        <f t="shared" si="517"/>
        <v>0</v>
      </c>
      <c r="F1648" s="237">
        <f t="shared" si="517"/>
        <v>0</v>
      </c>
      <c r="G1648" s="237">
        <f t="shared" si="517"/>
        <v>0</v>
      </c>
      <c r="H1648" s="237">
        <f t="shared" si="517"/>
        <v>0</v>
      </c>
      <c r="I1648" s="237">
        <f t="shared" si="517"/>
        <v>0</v>
      </c>
      <c r="J1648" s="237">
        <f t="shared" si="517"/>
        <v>0</v>
      </c>
      <c r="K1648" s="237">
        <f t="shared" si="517"/>
        <v>0</v>
      </c>
      <c r="L1648" s="237">
        <f t="shared" si="517"/>
        <v>0</v>
      </c>
      <c r="M1648" s="237">
        <f t="shared" si="517"/>
        <v>0</v>
      </c>
      <c r="N1648" s="237">
        <f t="shared" si="517"/>
        <v>0</v>
      </c>
      <c r="O1648" s="133">
        <f t="shared" si="511"/>
        <v>0</v>
      </c>
      <c r="P1648" s="88"/>
      <c r="Q1648" s="88"/>
      <c r="R1648" s="88"/>
      <c r="S1648" s="88"/>
      <c r="T1648" s="88"/>
      <c r="U1648" s="88"/>
      <c r="V1648" s="88"/>
      <c r="W1648" s="88"/>
      <c r="X1648" s="88"/>
      <c r="Y1648" s="88"/>
      <c r="Z1648" s="88"/>
      <c r="AA1648" s="88"/>
      <c r="AB1648" s="88"/>
      <c r="AC1648" s="88"/>
      <c r="AD1648" s="88"/>
      <c r="AE1648" s="88"/>
      <c r="AF1648" s="88"/>
      <c r="AG1648" s="88"/>
      <c r="AH1648" s="88"/>
      <c r="AI1648" s="88"/>
      <c r="AJ1648" s="88"/>
      <c r="AK1648" s="88"/>
      <c r="AL1648" s="88"/>
      <c r="AM1648" s="88"/>
      <c r="AN1648" s="88"/>
      <c r="AO1648" s="88"/>
      <c r="AP1648" s="88"/>
      <c r="AQ1648" s="88"/>
      <c r="AR1648" s="88"/>
      <c r="AS1648" s="88"/>
      <c r="AT1648" s="88"/>
      <c r="AU1648" s="88"/>
      <c r="AV1648" s="88"/>
      <c r="AW1648" s="88"/>
      <c r="AX1648" s="88"/>
      <c r="AY1648" s="88"/>
      <c r="AZ1648" s="88"/>
      <c r="BA1648" s="88"/>
      <c r="BB1648" s="88"/>
      <c r="BC1648" s="88"/>
      <c r="BD1648" s="88"/>
      <c r="BE1648" s="88"/>
      <c r="BF1648" s="88"/>
      <c r="BG1648" s="88"/>
      <c r="BH1648" s="88"/>
      <c r="BI1648" s="88"/>
      <c r="BJ1648" s="88"/>
      <c r="BK1648" s="88"/>
      <c r="BL1648" s="88"/>
      <c r="BM1648" s="88"/>
      <c r="BN1648" s="88"/>
      <c r="BO1648" s="88"/>
      <c r="BP1648" s="88"/>
      <c r="BQ1648" s="88"/>
      <c r="BR1648" s="88"/>
      <c r="BS1648" s="88"/>
      <c r="BT1648" s="88"/>
      <c r="BU1648" s="88"/>
      <c r="BV1648" s="88"/>
    </row>
    <row r="1649" spans="1:74" s="89" customFormat="1" ht="22.5" customHeight="1" x14ac:dyDescent="0.2">
      <c r="A1649" s="249" t="s">
        <v>311</v>
      </c>
      <c r="B1649" s="250" t="s">
        <v>108</v>
      </c>
      <c r="C1649" s="237">
        <f t="shared" ref="C1649:N1649" si="518">+C1650+C1658</f>
        <v>0</v>
      </c>
      <c r="D1649" s="237">
        <f t="shared" si="518"/>
        <v>0</v>
      </c>
      <c r="E1649" s="237">
        <f t="shared" si="518"/>
        <v>0</v>
      </c>
      <c r="F1649" s="237">
        <f t="shared" si="518"/>
        <v>0</v>
      </c>
      <c r="G1649" s="237">
        <f t="shared" si="518"/>
        <v>0</v>
      </c>
      <c r="H1649" s="237">
        <f t="shared" si="518"/>
        <v>0</v>
      </c>
      <c r="I1649" s="237">
        <f t="shared" si="518"/>
        <v>0</v>
      </c>
      <c r="J1649" s="237">
        <f t="shared" si="518"/>
        <v>0</v>
      </c>
      <c r="K1649" s="237">
        <f t="shared" si="518"/>
        <v>0</v>
      </c>
      <c r="L1649" s="237">
        <f t="shared" si="518"/>
        <v>0</v>
      </c>
      <c r="M1649" s="237">
        <f t="shared" si="518"/>
        <v>0</v>
      </c>
      <c r="N1649" s="237">
        <f t="shared" si="518"/>
        <v>0</v>
      </c>
      <c r="O1649" s="133">
        <f t="shared" si="511"/>
        <v>0</v>
      </c>
      <c r="P1649" s="88"/>
      <c r="Q1649" s="88"/>
      <c r="R1649" s="88"/>
      <c r="S1649" s="88"/>
      <c r="T1649" s="88"/>
      <c r="U1649" s="88"/>
      <c r="V1649" s="88"/>
      <c r="W1649" s="88"/>
      <c r="X1649" s="88"/>
      <c r="Y1649" s="88"/>
      <c r="Z1649" s="88"/>
      <c r="AA1649" s="88"/>
      <c r="AB1649" s="88"/>
      <c r="AC1649" s="88"/>
      <c r="AD1649" s="88"/>
      <c r="AE1649" s="88"/>
      <c r="AF1649" s="88"/>
      <c r="AG1649" s="88"/>
      <c r="AH1649" s="88"/>
      <c r="AI1649" s="88"/>
      <c r="AJ1649" s="88"/>
      <c r="AK1649" s="88"/>
      <c r="AL1649" s="88"/>
      <c r="AM1649" s="88"/>
      <c r="AN1649" s="88"/>
      <c r="AO1649" s="88"/>
      <c r="AP1649" s="88"/>
      <c r="AQ1649" s="88"/>
      <c r="AR1649" s="88"/>
      <c r="AS1649" s="88"/>
      <c r="AT1649" s="88"/>
      <c r="AU1649" s="88"/>
      <c r="AV1649" s="88"/>
      <c r="AW1649" s="88"/>
      <c r="AX1649" s="88"/>
      <c r="AY1649" s="88"/>
      <c r="AZ1649" s="88"/>
      <c r="BA1649" s="88"/>
      <c r="BB1649" s="88"/>
      <c r="BC1649" s="88"/>
      <c r="BD1649" s="88"/>
      <c r="BE1649" s="88"/>
      <c r="BF1649" s="88"/>
      <c r="BG1649" s="88"/>
      <c r="BH1649" s="88"/>
      <c r="BI1649" s="88"/>
      <c r="BJ1649" s="88"/>
      <c r="BK1649" s="88"/>
      <c r="BL1649" s="88"/>
      <c r="BM1649" s="88"/>
      <c r="BN1649" s="88"/>
      <c r="BO1649" s="88"/>
      <c r="BP1649" s="88"/>
      <c r="BQ1649" s="88"/>
      <c r="BR1649" s="88"/>
      <c r="BS1649" s="88"/>
      <c r="BT1649" s="88"/>
      <c r="BU1649" s="88"/>
      <c r="BV1649" s="88"/>
    </row>
    <row r="1650" spans="1:74" s="89" customFormat="1" ht="22.5" customHeight="1" x14ac:dyDescent="0.2">
      <c r="A1650" s="249" t="s">
        <v>357</v>
      </c>
      <c r="B1650" s="250" t="s">
        <v>358</v>
      </c>
      <c r="C1650" s="237">
        <f t="shared" ref="C1650:N1650" si="519">SUM(C1651:C1653)</f>
        <v>0</v>
      </c>
      <c r="D1650" s="237">
        <f t="shared" si="519"/>
        <v>0</v>
      </c>
      <c r="E1650" s="237">
        <f t="shared" si="519"/>
        <v>0</v>
      </c>
      <c r="F1650" s="237">
        <f t="shared" si="519"/>
        <v>0</v>
      </c>
      <c r="G1650" s="237">
        <f t="shared" si="519"/>
        <v>0</v>
      </c>
      <c r="H1650" s="237">
        <f t="shared" si="519"/>
        <v>0</v>
      </c>
      <c r="I1650" s="237">
        <f t="shared" si="519"/>
        <v>0</v>
      </c>
      <c r="J1650" s="237">
        <f t="shared" si="519"/>
        <v>0</v>
      </c>
      <c r="K1650" s="237">
        <f t="shared" si="519"/>
        <v>0</v>
      </c>
      <c r="L1650" s="237">
        <f t="shared" si="519"/>
        <v>0</v>
      </c>
      <c r="M1650" s="237">
        <f t="shared" si="519"/>
        <v>0</v>
      </c>
      <c r="N1650" s="237">
        <f t="shared" si="519"/>
        <v>0</v>
      </c>
      <c r="O1650" s="133">
        <f t="shared" si="511"/>
        <v>0</v>
      </c>
      <c r="P1650" s="88"/>
      <c r="Q1650" s="88"/>
      <c r="R1650" s="88"/>
      <c r="S1650" s="88"/>
      <c r="T1650" s="88"/>
      <c r="U1650" s="88"/>
      <c r="V1650" s="88"/>
      <c r="W1650" s="88"/>
      <c r="X1650" s="88"/>
      <c r="Y1650" s="88"/>
      <c r="Z1650" s="88"/>
      <c r="AA1650" s="88"/>
      <c r="AB1650" s="88"/>
      <c r="AC1650" s="88"/>
      <c r="AD1650" s="88"/>
      <c r="AE1650" s="88"/>
      <c r="AF1650" s="88"/>
      <c r="AG1650" s="88"/>
      <c r="AH1650" s="88"/>
      <c r="AI1650" s="88"/>
      <c r="AJ1650" s="88"/>
      <c r="AK1650" s="88"/>
      <c r="AL1650" s="88"/>
      <c r="AM1650" s="88"/>
      <c r="AN1650" s="88"/>
      <c r="AO1650" s="88"/>
      <c r="AP1650" s="88"/>
      <c r="AQ1650" s="88"/>
      <c r="AR1650" s="88"/>
      <c r="AS1650" s="88"/>
      <c r="AT1650" s="88"/>
      <c r="AU1650" s="88"/>
      <c r="AV1650" s="88"/>
      <c r="AW1650" s="88"/>
      <c r="AX1650" s="88"/>
      <c r="AY1650" s="88"/>
      <c r="AZ1650" s="88"/>
      <c r="BA1650" s="88"/>
      <c r="BB1650" s="88"/>
      <c r="BC1650" s="88"/>
      <c r="BD1650" s="88"/>
      <c r="BE1650" s="88"/>
      <c r="BF1650" s="88"/>
      <c r="BG1650" s="88"/>
      <c r="BH1650" s="88"/>
      <c r="BI1650" s="88"/>
      <c r="BJ1650" s="88"/>
      <c r="BK1650" s="88"/>
      <c r="BL1650" s="88"/>
      <c r="BM1650" s="88"/>
      <c r="BN1650" s="88"/>
      <c r="BO1650" s="88"/>
      <c r="BP1650" s="88"/>
      <c r="BQ1650" s="88"/>
      <c r="BR1650" s="88"/>
      <c r="BS1650" s="88"/>
      <c r="BT1650" s="88"/>
      <c r="BU1650" s="88"/>
      <c r="BV1650" s="88"/>
    </row>
    <row r="1651" spans="1:74" s="89" customFormat="1" ht="22.5" customHeight="1" x14ac:dyDescent="0.2">
      <c r="A1651" s="247" t="s">
        <v>359</v>
      </c>
      <c r="B1651" s="248" t="s">
        <v>360</v>
      </c>
      <c r="C1651" s="227"/>
      <c r="D1651" s="227"/>
      <c r="E1651" s="227"/>
      <c r="F1651" s="227"/>
      <c r="G1651" s="227"/>
      <c r="H1651" s="227"/>
      <c r="I1651" s="227"/>
      <c r="J1651" s="227"/>
      <c r="K1651" s="227"/>
      <c r="L1651" s="227"/>
      <c r="M1651" s="227"/>
      <c r="N1651" s="227"/>
      <c r="O1651" s="133">
        <f t="shared" si="511"/>
        <v>0</v>
      </c>
      <c r="P1651" s="88"/>
      <c r="Q1651" s="88"/>
      <c r="R1651" s="88"/>
      <c r="S1651" s="88"/>
      <c r="T1651" s="88"/>
      <c r="U1651" s="88"/>
      <c r="V1651" s="88"/>
      <c r="W1651" s="88"/>
      <c r="X1651" s="88"/>
      <c r="Y1651" s="88"/>
      <c r="Z1651" s="88"/>
      <c r="AA1651" s="88"/>
      <c r="AB1651" s="88"/>
      <c r="AC1651" s="88"/>
      <c r="AD1651" s="88"/>
      <c r="AE1651" s="88"/>
      <c r="AF1651" s="88"/>
      <c r="AG1651" s="88"/>
      <c r="AH1651" s="88"/>
      <c r="AI1651" s="88"/>
      <c r="AJ1651" s="88"/>
      <c r="AK1651" s="88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88"/>
      <c r="AV1651" s="88"/>
      <c r="AW1651" s="88"/>
      <c r="AX1651" s="88"/>
      <c r="AY1651" s="88"/>
      <c r="AZ1651" s="88"/>
      <c r="BA1651" s="88"/>
      <c r="BB1651" s="88"/>
      <c r="BC1651" s="88"/>
      <c r="BD1651" s="88"/>
      <c r="BE1651" s="88"/>
      <c r="BF1651" s="88"/>
      <c r="BG1651" s="88"/>
      <c r="BH1651" s="88"/>
      <c r="BI1651" s="88"/>
      <c r="BJ1651" s="88"/>
      <c r="BK1651" s="88"/>
      <c r="BL1651" s="88"/>
      <c r="BM1651" s="88"/>
      <c r="BN1651" s="88"/>
      <c r="BO1651" s="88"/>
      <c r="BP1651" s="88"/>
      <c r="BQ1651" s="88"/>
      <c r="BR1651" s="88"/>
      <c r="BS1651" s="88"/>
      <c r="BT1651" s="88"/>
      <c r="BU1651" s="88"/>
      <c r="BV1651" s="88"/>
    </row>
    <row r="1652" spans="1:74" s="89" customFormat="1" ht="22.5" customHeight="1" x14ac:dyDescent="0.2">
      <c r="A1652" s="247" t="s">
        <v>1866</v>
      </c>
      <c r="B1652" s="248" t="s">
        <v>1867</v>
      </c>
      <c r="C1652" s="227"/>
      <c r="D1652" s="227"/>
      <c r="E1652" s="227"/>
      <c r="F1652" s="227"/>
      <c r="G1652" s="227"/>
      <c r="H1652" s="227"/>
      <c r="I1652" s="227"/>
      <c r="J1652" s="227"/>
      <c r="K1652" s="227"/>
      <c r="L1652" s="227"/>
      <c r="M1652" s="227"/>
      <c r="N1652" s="227"/>
      <c r="O1652" s="133">
        <f t="shared" si="511"/>
        <v>0</v>
      </c>
      <c r="P1652" s="88"/>
      <c r="Q1652" s="88"/>
      <c r="R1652" s="88"/>
      <c r="S1652" s="88"/>
      <c r="T1652" s="88"/>
      <c r="U1652" s="88"/>
      <c r="V1652" s="88"/>
      <c r="W1652" s="88"/>
      <c r="X1652" s="88"/>
      <c r="Y1652" s="88"/>
      <c r="Z1652" s="88"/>
      <c r="AA1652" s="88"/>
      <c r="AB1652" s="88"/>
      <c r="AC1652" s="88"/>
      <c r="AD1652" s="88"/>
      <c r="AE1652" s="88"/>
      <c r="AF1652" s="88"/>
      <c r="AG1652" s="88"/>
      <c r="AH1652" s="88"/>
      <c r="AI1652" s="88"/>
      <c r="AJ1652" s="88"/>
      <c r="AK1652" s="88"/>
      <c r="AL1652" s="88"/>
      <c r="AM1652" s="88"/>
      <c r="AN1652" s="88"/>
      <c r="AO1652" s="88"/>
      <c r="AP1652" s="88"/>
      <c r="AQ1652" s="88"/>
      <c r="AR1652" s="88"/>
      <c r="AS1652" s="88"/>
      <c r="AT1652" s="88"/>
      <c r="AU1652" s="88"/>
      <c r="AV1652" s="88"/>
      <c r="AW1652" s="88"/>
      <c r="AX1652" s="88"/>
      <c r="AY1652" s="88"/>
      <c r="AZ1652" s="88"/>
      <c r="BA1652" s="88"/>
      <c r="BB1652" s="88"/>
      <c r="BC1652" s="88"/>
      <c r="BD1652" s="88"/>
      <c r="BE1652" s="88"/>
      <c r="BF1652" s="88"/>
      <c r="BG1652" s="88"/>
      <c r="BH1652" s="88"/>
      <c r="BI1652" s="88"/>
      <c r="BJ1652" s="88"/>
      <c r="BK1652" s="88"/>
      <c r="BL1652" s="88"/>
      <c r="BM1652" s="88"/>
      <c r="BN1652" s="88"/>
      <c r="BO1652" s="88"/>
      <c r="BP1652" s="88"/>
      <c r="BQ1652" s="88"/>
      <c r="BR1652" s="88"/>
      <c r="BS1652" s="88"/>
      <c r="BT1652" s="88"/>
      <c r="BU1652" s="88"/>
      <c r="BV1652" s="88"/>
    </row>
    <row r="1653" spans="1:74" s="89" customFormat="1" ht="22.5" customHeight="1" x14ac:dyDescent="0.2">
      <c r="A1653" s="249" t="s">
        <v>361</v>
      </c>
      <c r="B1653" s="250" t="s">
        <v>362</v>
      </c>
      <c r="C1653" s="237">
        <f t="shared" ref="C1653:N1653" si="520">SUM(C1654:C1657)</f>
        <v>0</v>
      </c>
      <c r="D1653" s="237">
        <f t="shared" si="520"/>
        <v>0</v>
      </c>
      <c r="E1653" s="237">
        <f t="shared" si="520"/>
        <v>0</v>
      </c>
      <c r="F1653" s="237">
        <f t="shared" si="520"/>
        <v>0</v>
      </c>
      <c r="G1653" s="237">
        <f t="shared" si="520"/>
        <v>0</v>
      </c>
      <c r="H1653" s="237">
        <f t="shared" si="520"/>
        <v>0</v>
      </c>
      <c r="I1653" s="237">
        <f t="shared" si="520"/>
        <v>0</v>
      </c>
      <c r="J1653" s="237">
        <f t="shared" si="520"/>
        <v>0</v>
      </c>
      <c r="K1653" s="237">
        <f t="shared" si="520"/>
        <v>0</v>
      </c>
      <c r="L1653" s="237">
        <f t="shared" si="520"/>
        <v>0</v>
      </c>
      <c r="M1653" s="237">
        <f t="shared" si="520"/>
        <v>0</v>
      </c>
      <c r="N1653" s="237">
        <f t="shared" si="520"/>
        <v>0</v>
      </c>
      <c r="O1653" s="133">
        <f t="shared" si="511"/>
        <v>0</v>
      </c>
      <c r="P1653" s="88"/>
      <c r="Q1653" s="88"/>
      <c r="R1653" s="88"/>
      <c r="S1653" s="88"/>
      <c r="T1653" s="88"/>
      <c r="U1653" s="88"/>
      <c r="V1653" s="88"/>
      <c r="W1653" s="88"/>
      <c r="X1653" s="88"/>
      <c r="Y1653" s="88"/>
      <c r="Z1653" s="88"/>
      <c r="AA1653" s="88"/>
      <c r="AB1653" s="88"/>
      <c r="AC1653" s="88"/>
      <c r="AD1653" s="88"/>
      <c r="AE1653" s="88"/>
      <c r="AF1653" s="88"/>
      <c r="AG1653" s="88"/>
      <c r="AH1653" s="88"/>
      <c r="AI1653" s="88"/>
      <c r="AJ1653" s="88"/>
      <c r="AK1653" s="88"/>
      <c r="AL1653" s="88"/>
      <c r="AM1653" s="88"/>
      <c r="AN1653" s="88"/>
      <c r="AO1653" s="88"/>
      <c r="AP1653" s="88"/>
      <c r="AQ1653" s="88"/>
      <c r="AR1653" s="88"/>
      <c r="AS1653" s="88"/>
      <c r="AT1653" s="88"/>
      <c r="AU1653" s="88"/>
      <c r="AV1653" s="88"/>
      <c r="AW1653" s="88"/>
      <c r="AX1653" s="88"/>
      <c r="AY1653" s="88"/>
      <c r="AZ1653" s="88"/>
      <c r="BA1653" s="88"/>
      <c r="BB1653" s="88"/>
      <c r="BC1653" s="88"/>
      <c r="BD1653" s="88"/>
      <c r="BE1653" s="88"/>
      <c r="BF1653" s="88"/>
      <c r="BG1653" s="88"/>
      <c r="BH1653" s="88"/>
      <c r="BI1653" s="88"/>
      <c r="BJ1653" s="88"/>
      <c r="BK1653" s="88"/>
      <c r="BL1653" s="88"/>
      <c r="BM1653" s="88"/>
      <c r="BN1653" s="88"/>
      <c r="BO1653" s="88"/>
      <c r="BP1653" s="88"/>
      <c r="BQ1653" s="88"/>
      <c r="BR1653" s="88"/>
      <c r="BS1653" s="88"/>
      <c r="BT1653" s="88"/>
      <c r="BU1653" s="88"/>
      <c r="BV1653" s="88"/>
    </row>
    <row r="1654" spans="1:74" s="89" customFormat="1" ht="22.5" customHeight="1" x14ac:dyDescent="0.2">
      <c r="A1654" s="247" t="s">
        <v>363</v>
      </c>
      <c r="B1654" s="248" t="s">
        <v>364</v>
      </c>
      <c r="C1654" s="227"/>
      <c r="D1654" s="227"/>
      <c r="E1654" s="227"/>
      <c r="F1654" s="227"/>
      <c r="G1654" s="227"/>
      <c r="H1654" s="227"/>
      <c r="I1654" s="227"/>
      <c r="J1654" s="227"/>
      <c r="K1654" s="227"/>
      <c r="L1654" s="227"/>
      <c r="M1654" s="227"/>
      <c r="N1654" s="227"/>
      <c r="O1654" s="133">
        <f t="shared" si="511"/>
        <v>0</v>
      </c>
      <c r="P1654" s="88"/>
      <c r="Q1654" s="88"/>
      <c r="R1654" s="88"/>
      <c r="S1654" s="88"/>
      <c r="T1654" s="88"/>
      <c r="U1654" s="88"/>
      <c r="V1654" s="88"/>
      <c r="W1654" s="88"/>
      <c r="X1654" s="88"/>
      <c r="Y1654" s="88"/>
      <c r="Z1654" s="88"/>
      <c r="AA1654" s="88"/>
      <c r="AB1654" s="88"/>
      <c r="AC1654" s="88"/>
      <c r="AD1654" s="88"/>
      <c r="AE1654" s="88"/>
      <c r="AF1654" s="88"/>
      <c r="AG1654" s="88"/>
      <c r="AH1654" s="88"/>
      <c r="AI1654" s="88"/>
      <c r="AJ1654" s="88"/>
      <c r="AK1654" s="88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88"/>
      <c r="AV1654" s="88"/>
      <c r="AW1654" s="88"/>
      <c r="AX1654" s="88"/>
      <c r="AY1654" s="88"/>
      <c r="AZ1654" s="88"/>
      <c r="BA1654" s="88"/>
      <c r="BB1654" s="88"/>
      <c r="BC1654" s="88"/>
      <c r="BD1654" s="88"/>
      <c r="BE1654" s="88"/>
      <c r="BF1654" s="88"/>
      <c r="BG1654" s="88"/>
      <c r="BH1654" s="88"/>
      <c r="BI1654" s="88"/>
      <c r="BJ1654" s="88"/>
      <c r="BK1654" s="88"/>
      <c r="BL1654" s="88"/>
      <c r="BM1654" s="88"/>
      <c r="BN1654" s="88"/>
      <c r="BO1654" s="88"/>
      <c r="BP1654" s="88"/>
      <c r="BQ1654" s="88"/>
      <c r="BR1654" s="88"/>
      <c r="BS1654" s="88"/>
      <c r="BT1654" s="88"/>
      <c r="BU1654" s="88"/>
      <c r="BV1654" s="88"/>
    </row>
    <row r="1655" spans="1:74" s="89" customFormat="1" ht="22.5" customHeight="1" x14ac:dyDescent="0.2">
      <c r="A1655" s="247" t="s">
        <v>365</v>
      </c>
      <c r="B1655" s="248" t="s">
        <v>366</v>
      </c>
      <c r="C1655" s="227"/>
      <c r="D1655" s="227"/>
      <c r="E1655" s="227"/>
      <c r="F1655" s="227"/>
      <c r="G1655" s="227"/>
      <c r="H1655" s="227"/>
      <c r="I1655" s="227"/>
      <c r="J1655" s="227"/>
      <c r="K1655" s="227"/>
      <c r="L1655" s="227"/>
      <c r="M1655" s="227"/>
      <c r="N1655" s="227"/>
      <c r="O1655" s="133">
        <f t="shared" si="511"/>
        <v>0</v>
      </c>
      <c r="P1655" s="88"/>
      <c r="Q1655" s="88"/>
      <c r="R1655" s="88"/>
      <c r="S1655" s="88"/>
      <c r="T1655" s="88"/>
      <c r="U1655" s="88"/>
      <c r="V1655" s="88"/>
      <c r="W1655" s="88"/>
      <c r="X1655" s="88"/>
      <c r="Y1655" s="88"/>
      <c r="Z1655" s="88"/>
      <c r="AA1655" s="88"/>
      <c r="AB1655" s="88"/>
      <c r="AC1655" s="88"/>
      <c r="AD1655" s="88"/>
      <c r="AE1655" s="88"/>
      <c r="AF1655" s="88"/>
      <c r="AG1655" s="88"/>
      <c r="AH1655" s="88"/>
      <c r="AI1655" s="88"/>
      <c r="AJ1655" s="88"/>
      <c r="AK1655" s="88"/>
      <c r="AL1655" s="88"/>
      <c r="AM1655" s="88"/>
      <c r="AN1655" s="88"/>
      <c r="AO1655" s="88"/>
      <c r="AP1655" s="88"/>
      <c r="AQ1655" s="88"/>
      <c r="AR1655" s="88"/>
      <c r="AS1655" s="88"/>
      <c r="AT1655" s="88"/>
      <c r="AU1655" s="88"/>
      <c r="AV1655" s="88"/>
      <c r="AW1655" s="88"/>
      <c r="AX1655" s="88"/>
      <c r="AY1655" s="88"/>
      <c r="AZ1655" s="88"/>
      <c r="BA1655" s="88"/>
      <c r="BB1655" s="88"/>
      <c r="BC1655" s="88"/>
      <c r="BD1655" s="88"/>
      <c r="BE1655" s="88"/>
      <c r="BF1655" s="88"/>
      <c r="BG1655" s="88"/>
      <c r="BH1655" s="88"/>
      <c r="BI1655" s="88"/>
      <c r="BJ1655" s="88"/>
      <c r="BK1655" s="88"/>
      <c r="BL1655" s="88"/>
      <c r="BM1655" s="88"/>
      <c r="BN1655" s="88"/>
      <c r="BO1655" s="88"/>
      <c r="BP1655" s="88"/>
      <c r="BQ1655" s="88"/>
      <c r="BR1655" s="88"/>
      <c r="BS1655" s="88"/>
      <c r="BT1655" s="88"/>
      <c r="BU1655" s="88"/>
      <c r="BV1655" s="88"/>
    </row>
    <row r="1656" spans="1:74" s="89" customFormat="1" ht="22.5" customHeight="1" x14ac:dyDescent="0.2">
      <c r="A1656" s="247" t="s">
        <v>367</v>
      </c>
      <c r="B1656" s="248" t="s">
        <v>368</v>
      </c>
      <c r="C1656" s="227"/>
      <c r="D1656" s="227"/>
      <c r="E1656" s="227"/>
      <c r="F1656" s="227"/>
      <c r="G1656" s="227"/>
      <c r="H1656" s="227"/>
      <c r="I1656" s="227"/>
      <c r="J1656" s="227"/>
      <c r="K1656" s="227"/>
      <c r="L1656" s="227"/>
      <c r="M1656" s="227"/>
      <c r="N1656" s="227"/>
      <c r="O1656" s="133">
        <f t="shared" si="511"/>
        <v>0</v>
      </c>
      <c r="P1656" s="88"/>
      <c r="Q1656" s="88"/>
      <c r="R1656" s="88"/>
      <c r="S1656" s="88"/>
      <c r="T1656" s="88"/>
      <c r="U1656" s="88"/>
      <c r="V1656" s="88"/>
      <c r="W1656" s="88"/>
      <c r="X1656" s="88"/>
      <c r="Y1656" s="88"/>
      <c r="Z1656" s="88"/>
      <c r="AA1656" s="88"/>
      <c r="AB1656" s="88"/>
      <c r="AC1656" s="88"/>
      <c r="AD1656" s="88"/>
      <c r="AE1656" s="88"/>
      <c r="AF1656" s="88"/>
      <c r="AG1656" s="88"/>
      <c r="AH1656" s="88"/>
      <c r="AI1656" s="88"/>
      <c r="AJ1656" s="88"/>
      <c r="AK1656" s="88"/>
      <c r="AL1656" s="88"/>
      <c r="AM1656" s="88"/>
      <c r="AN1656" s="88"/>
      <c r="AO1656" s="88"/>
      <c r="AP1656" s="88"/>
      <c r="AQ1656" s="88"/>
      <c r="AR1656" s="88"/>
      <c r="AS1656" s="88"/>
      <c r="AT1656" s="88"/>
      <c r="AU1656" s="88"/>
      <c r="AV1656" s="88"/>
      <c r="AW1656" s="88"/>
      <c r="AX1656" s="88"/>
      <c r="AY1656" s="88"/>
      <c r="AZ1656" s="88"/>
      <c r="BA1656" s="88"/>
      <c r="BB1656" s="88"/>
      <c r="BC1656" s="88"/>
      <c r="BD1656" s="88"/>
      <c r="BE1656" s="88"/>
      <c r="BF1656" s="88"/>
      <c r="BG1656" s="88"/>
      <c r="BH1656" s="88"/>
      <c r="BI1656" s="88"/>
      <c r="BJ1656" s="88"/>
      <c r="BK1656" s="88"/>
      <c r="BL1656" s="88"/>
      <c r="BM1656" s="88"/>
      <c r="BN1656" s="88"/>
      <c r="BO1656" s="88"/>
      <c r="BP1656" s="88"/>
      <c r="BQ1656" s="88"/>
      <c r="BR1656" s="88"/>
      <c r="BS1656" s="88"/>
      <c r="BT1656" s="88"/>
      <c r="BU1656" s="88"/>
      <c r="BV1656" s="88"/>
    </row>
    <row r="1657" spans="1:74" s="89" customFormat="1" ht="22.5" customHeight="1" x14ac:dyDescent="0.2">
      <c r="A1657" s="247" t="s">
        <v>1868</v>
      </c>
      <c r="B1657" s="248" t="s">
        <v>1869</v>
      </c>
      <c r="C1657" s="227"/>
      <c r="D1657" s="227"/>
      <c r="E1657" s="227"/>
      <c r="F1657" s="227"/>
      <c r="G1657" s="227"/>
      <c r="H1657" s="227"/>
      <c r="I1657" s="227"/>
      <c r="J1657" s="227"/>
      <c r="K1657" s="227"/>
      <c r="L1657" s="227"/>
      <c r="M1657" s="227"/>
      <c r="N1657" s="227"/>
      <c r="O1657" s="133">
        <f t="shared" si="511"/>
        <v>0</v>
      </c>
      <c r="P1657" s="88"/>
      <c r="Q1657" s="88"/>
      <c r="R1657" s="88"/>
      <c r="S1657" s="88"/>
      <c r="T1657" s="88"/>
      <c r="U1657" s="88"/>
      <c r="V1657" s="88"/>
      <c r="W1657" s="88"/>
      <c r="X1657" s="88"/>
      <c r="Y1657" s="88"/>
      <c r="Z1657" s="88"/>
      <c r="AA1657" s="88"/>
      <c r="AB1657" s="88"/>
      <c r="AC1657" s="88"/>
      <c r="AD1657" s="88"/>
      <c r="AE1657" s="88"/>
      <c r="AF1657" s="88"/>
      <c r="AG1657" s="88"/>
      <c r="AH1657" s="88"/>
      <c r="AI1657" s="88"/>
      <c r="AJ1657" s="88"/>
      <c r="AK1657" s="88"/>
      <c r="AL1657" s="88"/>
      <c r="AM1657" s="88"/>
      <c r="AN1657" s="88"/>
      <c r="AO1657" s="88"/>
      <c r="AP1657" s="88"/>
      <c r="AQ1657" s="88"/>
      <c r="AR1657" s="88"/>
      <c r="AS1657" s="88"/>
      <c r="AT1657" s="88"/>
      <c r="AU1657" s="88"/>
      <c r="AV1657" s="88"/>
      <c r="AW1657" s="88"/>
      <c r="AX1657" s="88"/>
      <c r="AY1657" s="88"/>
      <c r="AZ1657" s="88"/>
      <c r="BA1657" s="88"/>
      <c r="BB1657" s="88"/>
      <c r="BC1657" s="88"/>
      <c r="BD1657" s="88"/>
      <c r="BE1657" s="88"/>
      <c r="BF1657" s="88"/>
      <c r="BG1657" s="88"/>
      <c r="BH1657" s="88"/>
      <c r="BI1657" s="88"/>
      <c r="BJ1657" s="88"/>
      <c r="BK1657" s="88"/>
      <c r="BL1657" s="88"/>
      <c r="BM1657" s="88"/>
      <c r="BN1657" s="88"/>
      <c r="BO1657" s="88"/>
      <c r="BP1657" s="88"/>
      <c r="BQ1657" s="88"/>
      <c r="BR1657" s="88"/>
      <c r="BS1657" s="88"/>
      <c r="BT1657" s="88"/>
      <c r="BU1657" s="88"/>
      <c r="BV1657" s="88"/>
    </row>
    <row r="1658" spans="1:74" s="89" customFormat="1" ht="22.5" customHeight="1" x14ac:dyDescent="0.2">
      <c r="A1658" s="249" t="s">
        <v>312</v>
      </c>
      <c r="B1658" s="250" t="s">
        <v>313</v>
      </c>
      <c r="C1658" s="237">
        <f t="shared" ref="C1658:N1658" si="521">+C1659+C1662</f>
        <v>0</v>
      </c>
      <c r="D1658" s="237">
        <f t="shared" si="521"/>
        <v>0</v>
      </c>
      <c r="E1658" s="237">
        <f t="shared" si="521"/>
        <v>0</v>
      </c>
      <c r="F1658" s="237">
        <f t="shared" si="521"/>
        <v>0</v>
      </c>
      <c r="G1658" s="237">
        <f t="shared" si="521"/>
        <v>0</v>
      </c>
      <c r="H1658" s="237">
        <f t="shared" si="521"/>
        <v>0</v>
      </c>
      <c r="I1658" s="237">
        <f t="shared" si="521"/>
        <v>0</v>
      </c>
      <c r="J1658" s="237">
        <f t="shared" si="521"/>
        <v>0</v>
      </c>
      <c r="K1658" s="237">
        <f t="shared" si="521"/>
        <v>0</v>
      </c>
      <c r="L1658" s="237">
        <f t="shared" si="521"/>
        <v>0</v>
      </c>
      <c r="M1658" s="237">
        <f t="shared" si="521"/>
        <v>0</v>
      </c>
      <c r="N1658" s="237">
        <f t="shared" si="521"/>
        <v>0</v>
      </c>
      <c r="O1658" s="133">
        <f t="shared" si="511"/>
        <v>0</v>
      </c>
      <c r="P1658" s="88"/>
      <c r="Q1658" s="88"/>
      <c r="R1658" s="88"/>
      <c r="S1658" s="88"/>
      <c r="T1658" s="88"/>
      <c r="U1658" s="88"/>
      <c r="V1658" s="88"/>
      <c r="W1658" s="88"/>
      <c r="X1658" s="88"/>
      <c r="Y1658" s="88"/>
      <c r="Z1658" s="88"/>
      <c r="AA1658" s="88"/>
      <c r="AB1658" s="88"/>
      <c r="AC1658" s="88"/>
      <c r="AD1658" s="88"/>
      <c r="AE1658" s="88"/>
      <c r="AF1658" s="88"/>
      <c r="AG1658" s="88"/>
      <c r="AH1658" s="88"/>
      <c r="AI1658" s="88"/>
      <c r="AJ1658" s="88"/>
      <c r="AK1658" s="88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88"/>
      <c r="AV1658" s="88"/>
      <c r="AW1658" s="88"/>
      <c r="AX1658" s="88"/>
      <c r="AY1658" s="88"/>
      <c r="AZ1658" s="88"/>
      <c r="BA1658" s="88"/>
      <c r="BB1658" s="88"/>
      <c r="BC1658" s="88"/>
      <c r="BD1658" s="88"/>
      <c r="BE1658" s="88"/>
      <c r="BF1658" s="88"/>
      <c r="BG1658" s="88"/>
      <c r="BH1658" s="88"/>
      <c r="BI1658" s="88"/>
      <c r="BJ1658" s="88"/>
      <c r="BK1658" s="88"/>
      <c r="BL1658" s="88"/>
      <c r="BM1658" s="88"/>
      <c r="BN1658" s="88"/>
      <c r="BO1658" s="88"/>
      <c r="BP1658" s="88"/>
      <c r="BQ1658" s="88"/>
      <c r="BR1658" s="88"/>
      <c r="BS1658" s="88"/>
      <c r="BT1658" s="88"/>
      <c r="BU1658" s="88"/>
      <c r="BV1658" s="88"/>
    </row>
    <row r="1659" spans="1:74" s="89" customFormat="1" ht="22.5" customHeight="1" x14ac:dyDescent="0.2">
      <c r="A1659" s="249" t="s">
        <v>314</v>
      </c>
      <c r="B1659" s="250" t="s">
        <v>315</v>
      </c>
      <c r="C1659" s="237">
        <f t="shared" ref="C1659:N1659" si="522">SUM(C1660:C1661)</f>
        <v>0</v>
      </c>
      <c r="D1659" s="237">
        <f t="shared" si="522"/>
        <v>0</v>
      </c>
      <c r="E1659" s="237">
        <f t="shared" si="522"/>
        <v>0</v>
      </c>
      <c r="F1659" s="237">
        <f t="shared" si="522"/>
        <v>0</v>
      </c>
      <c r="G1659" s="237">
        <f t="shared" si="522"/>
        <v>0</v>
      </c>
      <c r="H1659" s="237">
        <f t="shared" si="522"/>
        <v>0</v>
      </c>
      <c r="I1659" s="237">
        <f t="shared" si="522"/>
        <v>0</v>
      </c>
      <c r="J1659" s="237">
        <f t="shared" si="522"/>
        <v>0</v>
      </c>
      <c r="K1659" s="237">
        <f t="shared" si="522"/>
        <v>0</v>
      </c>
      <c r="L1659" s="237">
        <f t="shared" si="522"/>
        <v>0</v>
      </c>
      <c r="M1659" s="237">
        <f t="shared" si="522"/>
        <v>0</v>
      </c>
      <c r="N1659" s="237">
        <f t="shared" si="522"/>
        <v>0</v>
      </c>
      <c r="O1659" s="133">
        <f t="shared" si="511"/>
        <v>0</v>
      </c>
      <c r="P1659" s="88"/>
      <c r="Q1659" s="88"/>
      <c r="R1659" s="88"/>
      <c r="S1659" s="88"/>
      <c r="T1659" s="88"/>
      <c r="U1659" s="88"/>
      <c r="V1659" s="88"/>
      <c r="W1659" s="88"/>
      <c r="X1659" s="88"/>
      <c r="Y1659" s="88"/>
      <c r="Z1659" s="88"/>
      <c r="AA1659" s="88"/>
      <c r="AB1659" s="88"/>
      <c r="AC1659" s="88"/>
      <c r="AD1659" s="88"/>
      <c r="AE1659" s="88"/>
      <c r="AF1659" s="88"/>
      <c r="AG1659" s="88"/>
      <c r="AH1659" s="88"/>
      <c r="AI1659" s="88"/>
      <c r="AJ1659" s="88"/>
      <c r="AK1659" s="88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88"/>
      <c r="AV1659" s="88"/>
      <c r="AW1659" s="88"/>
      <c r="AX1659" s="88"/>
      <c r="AY1659" s="88"/>
      <c r="AZ1659" s="88"/>
      <c r="BA1659" s="88"/>
      <c r="BB1659" s="88"/>
      <c r="BC1659" s="88"/>
      <c r="BD1659" s="88"/>
      <c r="BE1659" s="88"/>
      <c r="BF1659" s="88"/>
      <c r="BG1659" s="88"/>
      <c r="BH1659" s="88"/>
      <c r="BI1659" s="88"/>
      <c r="BJ1659" s="88"/>
      <c r="BK1659" s="88"/>
      <c r="BL1659" s="88"/>
      <c r="BM1659" s="88"/>
      <c r="BN1659" s="88"/>
      <c r="BO1659" s="88"/>
      <c r="BP1659" s="88"/>
      <c r="BQ1659" s="88"/>
      <c r="BR1659" s="88"/>
      <c r="BS1659" s="88"/>
      <c r="BT1659" s="88"/>
      <c r="BU1659" s="88"/>
      <c r="BV1659" s="88"/>
    </row>
    <row r="1660" spans="1:74" s="89" customFormat="1" ht="22.5" customHeight="1" x14ac:dyDescent="0.2">
      <c r="A1660" s="247" t="s">
        <v>316</v>
      </c>
      <c r="B1660" s="248" t="s">
        <v>173</v>
      </c>
      <c r="C1660" s="227"/>
      <c r="D1660" s="227"/>
      <c r="E1660" s="227"/>
      <c r="F1660" s="227"/>
      <c r="G1660" s="227"/>
      <c r="H1660" s="227"/>
      <c r="I1660" s="227"/>
      <c r="J1660" s="227"/>
      <c r="K1660" s="227"/>
      <c r="L1660" s="227"/>
      <c r="M1660" s="227"/>
      <c r="N1660" s="227"/>
      <c r="O1660" s="133">
        <f t="shared" si="511"/>
        <v>0</v>
      </c>
      <c r="P1660" s="88"/>
      <c r="Q1660" s="88"/>
      <c r="R1660" s="88"/>
      <c r="S1660" s="88"/>
      <c r="T1660" s="88"/>
      <c r="U1660" s="88"/>
      <c r="V1660" s="88"/>
      <c r="W1660" s="88"/>
      <c r="X1660" s="88"/>
      <c r="Y1660" s="88"/>
      <c r="Z1660" s="88"/>
      <c r="AA1660" s="88"/>
      <c r="AB1660" s="88"/>
      <c r="AC1660" s="88"/>
      <c r="AD1660" s="88"/>
      <c r="AE1660" s="88"/>
      <c r="AF1660" s="88"/>
      <c r="AG1660" s="88"/>
      <c r="AH1660" s="88"/>
      <c r="AI1660" s="88"/>
      <c r="AJ1660" s="88"/>
      <c r="AK1660" s="88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88"/>
      <c r="AV1660" s="88"/>
      <c r="AW1660" s="88"/>
      <c r="AX1660" s="88"/>
      <c r="AY1660" s="88"/>
      <c r="AZ1660" s="88"/>
      <c r="BA1660" s="88"/>
      <c r="BB1660" s="88"/>
      <c r="BC1660" s="88"/>
      <c r="BD1660" s="88"/>
      <c r="BE1660" s="88"/>
      <c r="BF1660" s="88"/>
      <c r="BG1660" s="88"/>
      <c r="BH1660" s="88"/>
      <c r="BI1660" s="88"/>
      <c r="BJ1660" s="88"/>
      <c r="BK1660" s="88"/>
      <c r="BL1660" s="88"/>
      <c r="BM1660" s="88"/>
      <c r="BN1660" s="88"/>
      <c r="BO1660" s="88"/>
      <c r="BP1660" s="88"/>
      <c r="BQ1660" s="88"/>
      <c r="BR1660" s="88"/>
      <c r="BS1660" s="88"/>
      <c r="BT1660" s="88"/>
      <c r="BU1660" s="88"/>
      <c r="BV1660" s="88"/>
    </row>
    <row r="1661" spans="1:74" s="89" customFormat="1" ht="22.5" customHeight="1" x14ac:dyDescent="0.2">
      <c r="A1661" s="247" t="s">
        <v>337</v>
      </c>
      <c r="B1661" s="248" t="s">
        <v>335</v>
      </c>
      <c r="C1661" s="227"/>
      <c r="D1661" s="227"/>
      <c r="E1661" s="227"/>
      <c r="F1661" s="227"/>
      <c r="G1661" s="227"/>
      <c r="H1661" s="227"/>
      <c r="I1661" s="227"/>
      <c r="J1661" s="227"/>
      <c r="K1661" s="227"/>
      <c r="L1661" s="227"/>
      <c r="M1661" s="227"/>
      <c r="N1661" s="227"/>
      <c r="O1661" s="133">
        <f t="shared" si="511"/>
        <v>0</v>
      </c>
      <c r="P1661" s="88"/>
      <c r="Q1661" s="88"/>
      <c r="R1661" s="88"/>
      <c r="S1661" s="88"/>
      <c r="T1661" s="88"/>
      <c r="U1661" s="88"/>
      <c r="V1661" s="88"/>
      <c r="W1661" s="88"/>
      <c r="X1661" s="88"/>
      <c r="Y1661" s="88"/>
      <c r="Z1661" s="88"/>
      <c r="AA1661" s="88"/>
      <c r="AB1661" s="88"/>
      <c r="AC1661" s="88"/>
      <c r="AD1661" s="88"/>
      <c r="AE1661" s="88"/>
      <c r="AF1661" s="88"/>
      <c r="AG1661" s="88"/>
      <c r="AH1661" s="88"/>
      <c r="AI1661" s="88"/>
      <c r="AJ1661" s="88"/>
      <c r="AK1661" s="88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88"/>
      <c r="AV1661" s="88"/>
      <c r="AW1661" s="88"/>
      <c r="AX1661" s="88"/>
      <c r="AY1661" s="88"/>
      <c r="AZ1661" s="88"/>
      <c r="BA1661" s="88"/>
      <c r="BB1661" s="88"/>
      <c r="BC1661" s="88"/>
      <c r="BD1661" s="88"/>
      <c r="BE1661" s="88"/>
      <c r="BF1661" s="88"/>
      <c r="BG1661" s="88"/>
      <c r="BH1661" s="88"/>
      <c r="BI1661" s="88"/>
      <c r="BJ1661" s="88"/>
      <c r="BK1661" s="88"/>
      <c r="BL1661" s="88"/>
      <c r="BM1661" s="88"/>
      <c r="BN1661" s="88"/>
      <c r="BO1661" s="88"/>
      <c r="BP1661" s="88"/>
      <c r="BQ1661" s="88"/>
      <c r="BR1661" s="88"/>
      <c r="BS1661" s="88"/>
      <c r="BT1661" s="88"/>
      <c r="BU1661" s="88"/>
      <c r="BV1661" s="88"/>
    </row>
    <row r="1662" spans="1:74" s="89" customFormat="1" ht="22.5" customHeight="1" x14ac:dyDescent="0.2">
      <c r="A1662" s="249" t="s">
        <v>317</v>
      </c>
      <c r="B1662" s="250" t="s">
        <v>140</v>
      </c>
      <c r="C1662" s="237">
        <f t="shared" ref="C1662:N1662" si="523">SUM(C1663:C1667)</f>
        <v>0</v>
      </c>
      <c r="D1662" s="237">
        <f t="shared" si="523"/>
        <v>0</v>
      </c>
      <c r="E1662" s="237">
        <f t="shared" si="523"/>
        <v>0</v>
      </c>
      <c r="F1662" s="237">
        <f t="shared" si="523"/>
        <v>0</v>
      </c>
      <c r="G1662" s="237">
        <f t="shared" si="523"/>
        <v>0</v>
      </c>
      <c r="H1662" s="237">
        <f t="shared" si="523"/>
        <v>0</v>
      </c>
      <c r="I1662" s="237">
        <f t="shared" si="523"/>
        <v>0</v>
      </c>
      <c r="J1662" s="237">
        <f t="shared" si="523"/>
        <v>0</v>
      </c>
      <c r="K1662" s="237">
        <f t="shared" si="523"/>
        <v>0</v>
      </c>
      <c r="L1662" s="237">
        <f t="shared" si="523"/>
        <v>0</v>
      </c>
      <c r="M1662" s="237">
        <f t="shared" si="523"/>
        <v>0</v>
      </c>
      <c r="N1662" s="237">
        <f t="shared" si="523"/>
        <v>0</v>
      </c>
      <c r="O1662" s="133">
        <f t="shared" si="511"/>
        <v>0</v>
      </c>
      <c r="P1662" s="88"/>
      <c r="Q1662" s="88"/>
      <c r="R1662" s="88"/>
      <c r="S1662" s="88"/>
      <c r="T1662" s="88"/>
      <c r="U1662" s="88"/>
      <c r="V1662" s="88"/>
      <c r="W1662" s="88"/>
      <c r="X1662" s="88"/>
      <c r="Y1662" s="88"/>
      <c r="Z1662" s="88"/>
      <c r="AA1662" s="88"/>
      <c r="AB1662" s="88"/>
      <c r="AC1662" s="88"/>
      <c r="AD1662" s="88"/>
      <c r="AE1662" s="88"/>
      <c r="AF1662" s="88"/>
      <c r="AG1662" s="88"/>
      <c r="AH1662" s="88"/>
      <c r="AI1662" s="88"/>
      <c r="AJ1662" s="88"/>
      <c r="AK1662" s="88"/>
      <c r="AL1662" s="88"/>
      <c r="AM1662" s="88"/>
      <c r="AN1662" s="88"/>
      <c r="AO1662" s="88"/>
      <c r="AP1662" s="88"/>
      <c r="AQ1662" s="88"/>
      <c r="AR1662" s="88"/>
      <c r="AS1662" s="88"/>
      <c r="AT1662" s="88"/>
      <c r="AU1662" s="88"/>
      <c r="AV1662" s="88"/>
      <c r="AW1662" s="88"/>
      <c r="AX1662" s="88"/>
      <c r="AY1662" s="88"/>
      <c r="AZ1662" s="88"/>
      <c r="BA1662" s="88"/>
      <c r="BB1662" s="88"/>
      <c r="BC1662" s="88"/>
      <c r="BD1662" s="88"/>
      <c r="BE1662" s="88"/>
      <c r="BF1662" s="88"/>
      <c r="BG1662" s="88"/>
      <c r="BH1662" s="88"/>
      <c r="BI1662" s="88"/>
      <c r="BJ1662" s="88"/>
      <c r="BK1662" s="88"/>
      <c r="BL1662" s="88"/>
      <c r="BM1662" s="88"/>
      <c r="BN1662" s="88"/>
      <c r="BO1662" s="88"/>
      <c r="BP1662" s="88"/>
      <c r="BQ1662" s="88"/>
      <c r="BR1662" s="88"/>
      <c r="BS1662" s="88"/>
      <c r="BT1662" s="88"/>
      <c r="BU1662" s="88"/>
      <c r="BV1662" s="88"/>
    </row>
    <row r="1663" spans="1:74" s="89" customFormat="1" ht="22.5" customHeight="1" x14ac:dyDescent="0.2">
      <c r="A1663" s="247" t="s">
        <v>318</v>
      </c>
      <c r="B1663" s="248" t="s">
        <v>172</v>
      </c>
      <c r="C1663" s="227"/>
      <c r="D1663" s="227"/>
      <c r="E1663" s="227"/>
      <c r="F1663" s="227"/>
      <c r="G1663" s="227"/>
      <c r="H1663" s="227"/>
      <c r="I1663" s="227"/>
      <c r="J1663" s="227"/>
      <c r="K1663" s="227"/>
      <c r="L1663" s="227"/>
      <c r="M1663" s="227"/>
      <c r="N1663" s="227"/>
      <c r="O1663" s="133">
        <f t="shared" si="511"/>
        <v>0</v>
      </c>
      <c r="P1663" s="88"/>
      <c r="Q1663" s="88"/>
      <c r="R1663" s="88"/>
      <c r="S1663" s="88"/>
      <c r="T1663" s="88"/>
      <c r="U1663" s="88"/>
      <c r="V1663" s="88"/>
      <c r="W1663" s="88"/>
      <c r="X1663" s="88"/>
      <c r="Y1663" s="88"/>
      <c r="Z1663" s="88"/>
      <c r="AA1663" s="88"/>
      <c r="AB1663" s="88"/>
      <c r="AC1663" s="88"/>
      <c r="AD1663" s="88"/>
      <c r="AE1663" s="88"/>
      <c r="AF1663" s="88"/>
      <c r="AG1663" s="88"/>
      <c r="AH1663" s="88"/>
      <c r="AI1663" s="88"/>
      <c r="AJ1663" s="88"/>
      <c r="AK1663" s="88"/>
      <c r="AL1663" s="88"/>
      <c r="AM1663" s="88"/>
      <c r="AN1663" s="88"/>
      <c r="AO1663" s="88"/>
      <c r="AP1663" s="88"/>
      <c r="AQ1663" s="88"/>
      <c r="AR1663" s="88"/>
      <c r="AS1663" s="88"/>
      <c r="AT1663" s="88"/>
      <c r="AU1663" s="88"/>
      <c r="AV1663" s="88"/>
      <c r="AW1663" s="88"/>
      <c r="AX1663" s="88"/>
      <c r="AY1663" s="88"/>
      <c r="AZ1663" s="88"/>
      <c r="BA1663" s="88"/>
      <c r="BB1663" s="88"/>
      <c r="BC1663" s="88"/>
      <c r="BD1663" s="88"/>
      <c r="BE1663" s="88"/>
      <c r="BF1663" s="88"/>
      <c r="BG1663" s="88"/>
      <c r="BH1663" s="88"/>
      <c r="BI1663" s="88"/>
      <c r="BJ1663" s="88"/>
      <c r="BK1663" s="88"/>
      <c r="BL1663" s="88"/>
      <c r="BM1663" s="88"/>
      <c r="BN1663" s="88"/>
      <c r="BO1663" s="88"/>
      <c r="BP1663" s="88"/>
      <c r="BQ1663" s="88"/>
      <c r="BR1663" s="88"/>
      <c r="BS1663" s="88"/>
      <c r="BT1663" s="88"/>
      <c r="BU1663" s="88"/>
      <c r="BV1663" s="88"/>
    </row>
    <row r="1664" spans="1:74" s="89" customFormat="1" ht="22.5" customHeight="1" x14ac:dyDescent="0.2">
      <c r="A1664" s="247" t="s">
        <v>876</v>
      </c>
      <c r="B1664" s="248" t="s">
        <v>369</v>
      </c>
      <c r="C1664" s="227"/>
      <c r="D1664" s="227"/>
      <c r="E1664" s="227"/>
      <c r="F1664" s="227"/>
      <c r="G1664" s="227"/>
      <c r="H1664" s="227"/>
      <c r="I1664" s="227"/>
      <c r="J1664" s="227"/>
      <c r="K1664" s="227"/>
      <c r="L1664" s="227"/>
      <c r="M1664" s="227"/>
      <c r="N1664" s="227"/>
      <c r="O1664" s="133">
        <f t="shared" si="511"/>
        <v>0</v>
      </c>
      <c r="P1664" s="88"/>
      <c r="Q1664" s="88"/>
      <c r="R1664" s="88"/>
      <c r="S1664" s="88"/>
      <c r="T1664" s="88"/>
      <c r="U1664" s="88"/>
      <c r="V1664" s="88"/>
      <c r="W1664" s="88"/>
      <c r="X1664" s="88"/>
      <c r="Y1664" s="88"/>
      <c r="Z1664" s="88"/>
      <c r="AA1664" s="88"/>
      <c r="AB1664" s="88"/>
      <c r="AC1664" s="88"/>
      <c r="AD1664" s="88"/>
      <c r="AE1664" s="88"/>
      <c r="AF1664" s="88"/>
      <c r="AG1664" s="88"/>
      <c r="AH1664" s="88"/>
      <c r="AI1664" s="88"/>
      <c r="AJ1664" s="88"/>
      <c r="AK1664" s="88"/>
      <c r="AL1664" s="88"/>
      <c r="AM1664" s="88"/>
      <c r="AN1664" s="88"/>
      <c r="AO1664" s="88"/>
      <c r="AP1664" s="88"/>
      <c r="AQ1664" s="88"/>
      <c r="AR1664" s="88"/>
      <c r="AS1664" s="88"/>
      <c r="AT1664" s="88"/>
      <c r="AU1664" s="88"/>
      <c r="AV1664" s="88"/>
      <c r="AW1664" s="88"/>
      <c r="AX1664" s="88"/>
      <c r="AY1664" s="88"/>
      <c r="AZ1664" s="88"/>
      <c r="BA1664" s="88"/>
      <c r="BB1664" s="88"/>
      <c r="BC1664" s="88"/>
      <c r="BD1664" s="88"/>
      <c r="BE1664" s="88"/>
      <c r="BF1664" s="88"/>
      <c r="BG1664" s="88"/>
      <c r="BH1664" s="88"/>
      <c r="BI1664" s="88"/>
      <c r="BJ1664" s="88"/>
      <c r="BK1664" s="88"/>
      <c r="BL1664" s="88"/>
      <c r="BM1664" s="88"/>
      <c r="BN1664" s="88"/>
      <c r="BO1664" s="88"/>
      <c r="BP1664" s="88"/>
      <c r="BQ1664" s="88"/>
      <c r="BR1664" s="88"/>
      <c r="BS1664" s="88"/>
      <c r="BT1664" s="88"/>
      <c r="BU1664" s="88"/>
      <c r="BV1664" s="88"/>
    </row>
    <row r="1665" spans="1:74" s="89" customFormat="1" ht="22.5" customHeight="1" x14ac:dyDescent="0.2">
      <c r="A1665" s="247" t="s">
        <v>319</v>
      </c>
      <c r="B1665" s="248" t="s">
        <v>320</v>
      </c>
      <c r="C1665" s="227"/>
      <c r="D1665" s="227"/>
      <c r="E1665" s="227"/>
      <c r="F1665" s="227"/>
      <c r="G1665" s="227"/>
      <c r="H1665" s="227"/>
      <c r="I1665" s="227"/>
      <c r="J1665" s="227"/>
      <c r="K1665" s="227"/>
      <c r="L1665" s="227"/>
      <c r="M1665" s="227"/>
      <c r="N1665" s="227"/>
      <c r="O1665" s="133">
        <f t="shared" si="511"/>
        <v>0</v>
      </c>
      <c r="P1665" s="88"/>
      <c r="Q1665" s="88"/>
      <c r="R1665" s="88"/>
      <c r="S1665" s="88"/>
      <c r="T1665" s="88"/>
      <c r="U1665" s="88"/>
      <c r="V1665" s="88"/>
      <c r="W1665" s="88"/>
      <c r="X1665" s="88"/>
      <c r="Y1665" s="88"/>
      <c r="Z1665" s="88"/>
      <c r="AA1665" s="88"/>
      <c r="AB1665" s="88"/>
      <c r="AC1665" s="88"/>
      <c r="AD1665" s="88"/>
      <c r="AE1665" s="88"/>
      <c r="AF1665" s="88"/>
      <c r="AG1665" s="88"/>
      <c r="AH1665" s="88"/>
      <c r="AI1665" s="88"/>
      <c r="AJ1665" s="88"/>
      <c r="AK1665" s="88"/>
      <c r="AL1665" s="88"/>
      <c r="AM1665" s="88"/>
      <c r="AN1665" s="88"/>
      <c r="AO1665" s="88"/>
      <c r="AP1665" s="88"/>
      <c r="AQ1665" s="88"/>
      <c r="AR1665" s="88"/>
      <c r="AS1665" s="88"/>
      <c r="AT1665" s="88"/>
      <c r="AU1665" s="88"/>
      <c r="AV1665" s="88"/>
      <c r="AW1665" s="88"/>
      <c r="AX1665" s="88"/>
      <c r="AY1665" s="88"/>
      <c r="AZ1665" s="88"/>
      <c r="BA1665" s="88"/>
      <c r="BB1665" s="88"/>
      <c r="BC1665" s="88"/>
      <c r="BD1665" s="88"/>
      <c r="BE1665" s="88"/>
      <c r="BF1665" s="88"/>
      <c r="BG1665" s="88"/>
      <c r="BH1665" s="88"/>
      <c r="BI1665" s="88"/>
      <c r="BJ1665" s="88"/>
      <c r="BK1665" s="88"/>
      <c r="BL1665" s="88"/>
      <c r="BM1665" s="88"/>
      <c r="BN1665" s="88"/>
      <c r="BO1665" s="88"/>
      <c r="BP1665" s="88"/>
      <c r="BQ1665" s="88"/>
      <c r="BR1665" s="88"/>
      <c r="BS1665" s="88"/>
      <c r="BT1665" s="88"/>
      <c r="BU1665" s="88"/>
      <c r="BV1665" s="88"/>
    </row>
    <row r="1666" spans="1:74" s="89" customFormat="1" ht="22.5" customHeight="1" x14ac:dyDescent="0.2">
      <c r="A1666" s="247" t="s">
        <v>1308</v>
      </c>
      <c r="B1666" s="248" t="s">
        <v>1309</v>
      </c>
      <c r="C1666" s="227"/>
      <c r="D1666" s="227"/>
      <c r="E1666" s="227"/>
      <c r="F1666" s="227"/>
      <c r="G1666" s="227"/>
      <c r="H1666" s="227"/>
      <c r="I1666" s="227"/>
      <c r="J1666" s="227"/>
      <c r="K1666" s="227"/>
      <c r="L1666" s="227"/>
      <c r="M1666" s="227"/>
      <c r="N1666" s="227"/>
      <c r="O1666" s="133">
        <f t="shared" si="511"/>
        <v>0</v>
      </c>
      <c r="P1666" s="88"/>
      <c r="Q1666" s="88"/>
      <c r="R1666" s="88"/>
      <c r="S1666" s="88"/>
      <c r="T1666" s="88"/>
      <c r="U1666" s="88"/>
      <c r="V1666" s="88"/>
      <c r="W1666" s="88"/>
      <c r="X1666" s="88"/>
      <c r="Y1666" s="88"/>
      <c r="Z1666" s="88"/>
      <c r="AA1666" s="88"/>
      <c r="AB1666" s="88"/>
      <c r="AC1666" s="88"/>
      <c r="AD1666" s="88"/>
      <c r="AE1666" s="88"/>
      <c r="AF1666" s="88"/>
      <c r="AG1666" s="88"/>
      <c r="AH1666" s="88"/>
      <c r="AI1666" s="88"/>
      <c r="AJ1666" s="88"/>
      <c r="AK1666" s="88"/>
      <c r="AL1666" s="88"/>
      <c r="AM1666" s="88"/>
      <c r="AN1666" s="88"/>
      <c r="AO1666" s="88"/>
      <c r="AP1666" s="88"/>
      <c r="AQ1666" s="88"/>
      <c r="AR1666" s="88"/>
      <c r="AS1666" s="88"/>
      <c r="AT1666" s="88"/>
      <c r="AU1666" s="88"/>
      <c r="AV1666" s="88"/>
      <c r="AW1666" s="88"/>
      <c r="AX1666" s="88"/>
      <c r="AY1666" s="88"/>
      <c r="AZ1666" s="88"/>
      <c r="BA1666" s="88"/>
      <c r="BB1666" s="88"/>
      <c r="BC1666" s="88"/>
      <c r="BD1666" s="88"/>
      <c r="BE1666" s="88"/>
      <c r="BF1666" s="88"/>
      <c r="BG1666" s="88"/>
      <c r="BH1666" s="88"/>
      <c r="BI1666" s="88"/>
      <c r="BJ1666" s="88"/>
      <c r="BK1666" s="88"/>
      <c r="BL1666" s="88"/>
      <c r="BM1666" s="88"/>
      <c r="BN1666" s="88"/>
      <c r="BO1666" s="88"/>
      <c r="BP1666" s="88"/>
      <c r="BQ1666" s="88"/>
      <c r="BR1666" s="88"/>
      <c r="BS1666" s="88"/>
      <c r="BT1666" s="88"/>
      <c r="BU1666" s="88"/>
      <c r="BV1666" s="88"/>
    </row>
    <row r="1667" spans="1:74" s="89" customFormat="1" ht="22.5" customHeight="1" thickBot="1" x14ac:dyDescent="0.25">
      <c r="A1667" s="247" t="s">
        <v>1870</v>
      </c>
      <c r="B1667" s="248" t="s">
        <v>1869</v>
      </c>
      <c r="C1667" s="227"/>
      <c r="D1667" s="227"/>
      <c r="E1667" s="227"/>
      <c r="F1667" s="227"/>
      <c r="G1667" s="227"/>
      <c r="H1667" s="227"/>
      <c r="I1667" s="227"/>
      <c r="J1667" s="227"/>
      <c r="K1667" s="227"/>
      <c r="L1667" s="227"/>
      <c r="M1667" s="227"/>
      <c r="N1667" s="227"/>
      <c r="O1667" s="133">
        <f t="shared" si="511"/>
        <v>0</v>
      </c>
      <c r="P1667" s="88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  <c r="AA1667" s="88"/>
      <c r="AB1667" s="88"/>
      <c r="AC1667" s="88"/>
      <c r="AD1667" s="88"/>
      <c r="AE1667" s="88"/>
      <c r="AF1667" s="88"/>
      <c r="AG1667" s="88"/>
      <c r="AH1667" s="88"/>
      <c r="AI1667" s="88"/>
      <c r="AJ1667" s="88"/>
      <c r="AK1667" s="88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88"/>
      <c r="AV1667" s="88"/>
      <c r="AW1667" s="88"/>
      <c r="AX1667" s="88"/>
      <c r="AY1667" s="88"/>
      <c r="AZ1667" s="88"/>
      <c r="BA1667" s="88"/>
      <c r="BB1667" s="88"/>
      <c r="BC1667" s="88"/>
      <c r="BD1667" s="88"/>
      <c r="BE1667" s="88"/>
      <c r="BF1667" s="88"/>
      <c r="BG1667" s="88"/>
      <c r="BH1667" s="88"/>
      <c r="BI1667" s="88"/>
      <c r="BJ1667" s="88"/>
      <c r="BK1667" s="88"/>
      <c r="BL1667" s="88"/>
      <c r="BM1667" s="88"/>
      <c r="BN1667" s="88"/>
      <c r="BO1667" s="88"/>
      <c r="BP1667" s="88"/>
      <c r="BQ1667" s="88"/>
      <c r="BR1667" s="88"/>
      <c r="BS1667" s="88"/>
      <c r="BT1667" s="88"/>
      <c r="BU1667" s="88"/>
      <c r="BV1667" s="88"/>
    </row>
    <row r="1668" spans="1:74" s="230" customFormat="1" ht="16.5" thickBot="1" x14ac:dyDescent="0.25">
      <c r="A1668" s="474" t="s">
        <v>23</v>
      </c>
      <c r="B1668" s="475"/>
      <c r="C1668" s="228">
        <f t="shared" ref="C1668:O1668" si="524">+C1104</f>
        <v>0</v>
      </c>
      <c r="D1668" s="228">
        <f t="shared" si="524"/>
        <v>57244832139.009995</v>
      </c>
      <c r="E1668" s="228">
        <f t="shared" si="524"/>
        <v>0</v>
      </c>
      <c r="F1668" s="228">
        <f t="shared" si="524"/>
        <v>43377650924.860008</v>
      </c>
      <c r="G1668" s="228">
        <f t="shared" si="524"/>
        <v>0</v>
      </c>
      <c r="H1668" s="228">
        <f t="shared" si="524"/>
        <v>0</v>
      </c>
      <c r="I1668" s="228">
        <f t="shared" si="524"/>
        <v>9866414600.9100018</v>
      </c>
      <c r="J1668" s="228">
        <f t="shared" si="524"/>
        <v>10675785046</v>
      </c>
      <c r="K1668" s="228">
        <f t="shared" si="524"/>
        <v>0</v>
      </c>
      <c r="L1668" s="228">
        <f t="shared" si="524"/>
        <v>0</v>
      </c>
      <c r="M1668" s="228">
        <f t="shared" si="524"/>
        <v>0</v>
      </c>
      <c r="N1668" s="228">
        <f t="shared" si="524"/>
        <v>0</v>
      </c>
      <c r="O1668" s="228">
        <f t="shared" si="524"/>
        <v>121164682710.78</v>
      </c>
      <c r="P1668" s="229"/>
      <c r="Q1668" s="229"/>
      <c r="R1668" s="229"/>
      <c r="S1668" s="229"/>
      <c r="T1668" s="229"/>
      <c r="U1668" s="229"/>
      <c r="V1668" s="229"/>
      <c r="W1668" s="229"/>
      <c r="X1668" s="229"/>
      <c r="Y1668" s="229"/>
      <c r="Z1668" s="229"/>
      <c r="AA1668" s="229"/>
      <c r="AB1668" s="229"/>
      <c r="AC1668" s="229"/>
      <c r="AD1668" s="229"/>
      <c r="AE1668" s="229"/>
      <c r="AF1668" s="229"/>
      <c r="AG1668" s="229"/>
      <c r="AH1668" s="229"/>
      <c r="AI1668" s="229"/>
      <c r="AJ1668" s="229"/>
      <c r="AK1668" s="229"/>
      <c r="AL1668" s="229"/>
      <c r="AM1668" s="229"/>
      <c r="AN1668" s="229"/>
      <c r="AO1668" s="229"/>
      <c r="AP1668" s="229"/>
      <c r="AQ1668" s="229"/>
      <c r="AR1668" s="229"/>
      <c r="AS1668" s="229"/>
      <c r="AT1668" s="229"/>
      <c r="AU1668" s="229"/>
      <c r="AV1668" s="229"/>
      <c r="AW1668" s="229"/>
      <c r="AX1668" s="229"/>
      <c r="AY1668" s="229"/>
      <c r="AZ1668" s="229"/>
      <c r="BA1668" s="229"/>
      <c r="BB1668" s="229"/>
      <c r="BC1668" s="229"/>
      <c r="BD1668" s="229"/>
      <c r="BE1668" s="229"/>
      <c r="BF1668" s="229"/>
      <c r="BG1668" s="229"/>
      <c r="BH1668" s="229"/>
      <c r="BI1668" s="229"/>
      <c r="BJ1668" s="229"/>
      <c r="BK1668" s="229"/>
      <c r="BL1668" s="229"/>
      <c r="BM1668" s="229"/>
      <c r="BN1668" s="229"/>
      <c r="BO1668" s="229"/>
      <c r="BP1668" s="229"/>
      <c r="BQ1668" s="229"/>
      <c r="BR1668" s="229"/>
      <c r="BS1668" s="229"/>
      <c r="BT1668" s="229"/>
      <c r="BU1668" s="229"/>
      <c r="BV1668" s="229"/>
    </row>
    <row r="1669" spans="1:74" s="128" customFormat="1" x14ac:dyDescent="0.2">
      <c r="A1669" s="264"/>
      <c r="B1669" s="265"/>
      <c r="C1669" s="266"/>
      <c r="D1669" s="266"/>
      <c r="E1669" s="266"/>
      <c r="F1669" s="266"/>
      <c r="G1669" s="267"/>
      <c r="H1669" s="266"/>
      <c r="I1669" s="266"/>
      <c r="J1669" s="266"/>
      <c r="K1669" s="266"/>
      <c r="L1669" s="266"/>
      <c r="M1669" s="266"/>
      <c r="N1669" s="266"/>
      <c r="O1669" s="171"/>
      <c r="P1669" s="127"/>
      <c r="Q1669" s="127"/>
      <c r="R1669" s="127"/>
      <c r="S1669" s="127"/>
      <c r="T1669" s="127"/>
      <c r="U1669" s="127"/>
      <c r="V1669" s="127"/>
      <c r="W1669" s="127"/>
      <c r="X1669" s="127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Q1669" s="127"/>
      <c r="AR1669" s="127"/>
      <c r="AS1669" s="127"/>
      <c r="AT1669" s="127"/>
      <c r="AU1669" s="127"/>
      <c r="AV1669" s="127"/>
      <c r="AW1669" s="127"/>
      <c r="AX1669" s="127"/>
      <c r="AY1669" s="127"/>
      <c r="AZ1669" s="127"/>
      <c r="BA1669" s="127"/>
      <c r="BB1669" s="127"/>
      <c r="BC1669" s="127"/>
      <c r="BD1669" s="127"/>
      <c r="BE1669" s="127"/>
      <c r="BF1669" s="127"/>
      <c r="BG1669" s="127"/>
      <c r="BH1669" s="127"/>
      <c r="BI1669" s="127"/>
      <c r="BJ1669" s="127"/>
      <c r="BK1669" s="127"/>
      <c r="BL1669" s="127"/>
      <c r="BM1669" s="127"/>
      <c r="BN1669" s="127"/>
      <c r="BO1669" s="127"/>
      <c r="BP1669" s="127"/>
      <c r="BQ1669" s="127"/>
      <c r="BR1669" s="127"/>
      <c r="BS1669" s="127"/>
      <c r="BT1669" s="127"/>
      <c r="BU1669" s="127"/>
      <c r="BV1669" s="127"/>
    </row>
    <row r="1670" spans="1:74" s="128" customFormat="1" ht="18.75" x14ac:dyDescent="0.2">
      <c r="A1670" s="481" t="s">
        <v>1946</v>
      </c>
      <c r="B1670" s="482"/>
      <c r="C1670" s="95"/>
      <c r="D1670" s="95"/>
      <c r="E1670" s="95"/>
      <c r="F1670" s="95"/>
      <c r="G1670" s="337"/>
      <c r="H1670" s="95"/>
      <c r="I1670" s="95"/>
      <c r="J1670" s="95"/>
      <c r="K1670" s="95"/>
      <c r="L1670" s="95"/>
      <c r="M1670" s="95"/>
      <c r="N1670" s="95"/>
      <c r="O1670" s="338"/>
      <c r="P1670" s="127"/>
      <c r="Q1670" s="127"/>
      <c r="R1670" s="127"/>
      <c r="S1670" s="127"/>
      <c r="T1670" s="127"/>
      <c r="U1670" s="127"/>
      <c r="V1670" s="127"/>
      <c r="W1670" s="127"/>
      <c r="X1670" s="127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7"/>
      <c r="AW1670" s="127"/>
      <c r="AX1670" s="127"/>
      <c r="AY1670" s="127"/>
      <c r="AZ1670" s="127"/>
      <c r="BA1670" s="127"/>
      <c r="BB1670" s="127"/>
      <c r="BC1670" s="127"/>
      <c r="BD1670" s="127"/>
      <c r="BE1670" s="127"/>
      <c r="BF1670" s="127"/>
      <c r="BG1670" s="127"/>
      <c r="BH1670" s="127"/>
      <c r="BI1670" s="127"/>
      <c r="BJ1670" s="127"/>
      <c r="BK1670" s="127"/>
      <c r="BL1670" s="127"/>
      <c r="BM1670" s="127"/>
      <c r="BN1670" s="127"/>
      <c r="BO1670" s="127"/>
      <c r="BP1670" s="127"/>
      <c r="BQ1670" s="127"/>
      <c r="BR1670" s="127"/>
      <c r="BS1670" s="127"/>
      <c r="BT1670" s="127"/>
      <c r="BU1670" s="127"/>
      <c r="BV1670" s="127"/>
    </row>
    <row r="1671" spans="1:74" s="128" customFormat="1" ht="15.75" x14ac:dyDescent="0.2">
      <c r="A1671" s="366" t="s">
        <v>186</v>
      </c>
      <c r="B1671" s="367" t="s">
        <v>1947</v>
      </c>
      <c r="C1671" s="371">
        <f>+C1672+C1685</f>
        <v>0</v>
      </c>
      <c r="D1671" s="371">
        <f t="shared" ref="D1671:N1671" si="525">+D1672+D1685</f>
        <v>0</v>
      </c>
      <c r="E1671" s="371">
        <f t="shared" si="525"/>
        <v>2810342816.4200001</v>
      </c>
      <c r="F1671" s="371">
        <f t="shared" si="525"/>
        <v>0</v>
      </c>
      <c r="G1671" s="371">
        <f t="shared" si="525"/>
        <v>0</v>
      </c>
      <c r="H1671" s="371">
        <f t="shared" si="525"/>
        <v>0</v>
      </c>
      <c r="I1671" s="371">
        <f t="shared" si="525"/>
        <v>0</v>
      </c>
      <c r="J1671" s="371">
        <f t="shared" si="525"/>
        <v>468732603.91000003</v>
      </c>
      <c r="K1671" s="371">
        <f t="shared" si="525"/>
        <v>0</v>
      </c>
      <c r="L1671" s="371">
        <f t="shared" si="525"/>
        <v>0</v>
      </c>
      <c r="M1671" s="371">
        <f t="shared" si="525"/>
        <v>0</v>
      </c>
      <c r="N1671" s="371">
        <f t="shared" si="525"/>
        <v>0</v>
      </c>
      <c r="O1671" s="133">
        <f t="shared" ref="O1671:O1708" si="526">SUM(C1671:N1671)</f>
        <v>3279075420.3299999</v>
      </c>
      <c r="P1671" s="127"/>
      <c r="Q1671" s="127"/>
      <c r="R1671" s="127"/>
      <c r="S1671" s="127"/>
      <c r="T1671" s="127"/>
      <c r="U1671" s="127"/>
      <c r="V1671" s="127"/>
      <c r="W1671" s="127"/>
      <c r="X1671" s="127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B1671" s="127"/>
      <c r="BC1671" s="127"/>
      <c r="BD1671" s="127"/>
      <c r="BE1671" s="127"/>
      <c r="BF1671" s="127"/>
      <c r="BG1671" s="127"/>
      <c r="BH1671" s="127"/>
      <c r="BI1671" s="127"/>
      <c r="BJ1671" s="127"/>
      <c r="BK1671" s="127"/>
      <c r="BL1671" s="127"/>
      <c r="BM1671" s="127"/>
      <c r="BN1671" s="127"/>
      <c r="BO1671" s="127"/>
      <c r="BP1671" s="127"/>
      <c r="BQ1671" s="127"/>
      <c r="BR1671" s="127"/>
      <c r="BS1671" s="127"/>
      <c r="BT1671" s="127"/>
      <c r="BU1671" s="127"/>
      <c r="BV1671" s="127"/>
    </row>
    <row r="1672" spans="1:74" s="128" customFormat="1" ht="15.75" x14ac:dyDescent="0.2">
      <c r="A1672" s="366" t="s">
        <v>188</v>
      </c>
      <c r="B1672" s="367" t="s">
        <v>91</v>
      </c>
      <c r="C1672" s="371">
        <f t="shared" ref="C1672:N1678" si="527">+C1673</f>
        <v>0</v>
      </c>
      <c r="D1672" s="371">
        <f t="shared" si="527"/>
        <v>0</v>
      </c>
      <c r="E1672" s="371">
        <f t="shared" si="527"/>
        <v>2227553206</v>
      </c>
      <c r="F1672" s="371">
        <f t="shared" si="527"/>
        <v>0</v>
      </c>
      <c r="G1672" s="371">
        <f t="shared" si="527"/>
        <v>0</v>
      </c>
      <c r="H1672" s="371">
        <f t="shared" si="527"/>
        <v>0</v>
      </c>
      <c r="I1672" s="371">
        <f t="shared" si="527"/>
        <v>0</v>
      </c>
      <c r="J1672" s="371">
        <f t="shared" si="527"/>
        <v>452732603.91000003</v>
      </c>
      <c r="K1672" s="371">
        <f t="shared" si="527"/>
        <v>0</v>
      </c>
      <c r="L1672" s="371">
        <f t="shared" si="527"/>
        <v>0</v>
      </c>
      <c r="M1672" s="371">
        <f t="shared" si="527"/>
        <v>0</v>
      </c>
      <c r="N1672" s="371">
        <f t="shared" si="527"/>
        <v>0</v>
      </c>
      <c r="O1672" s="133">
        <f t="shared" si="526"/>
        <v>2680285809.9099998</v>
      </c>
      <c r="P1672" s="127"/>
      <c r="Q1672" s="127"/>
      <c r="R1672" s="127"/>
      <c r="S1672" s="127"/>
      <c r="T1672" s="127"/>
      <c r="U1672" s="127"/>
      <c r="V1672" s="127"/>
      <c r="W1672" s="127"/>
      <c r="X1672" s="127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Q1672" s="127"/>
      <c r="AR1672" s="127"/>
      <c r="AS1672" s="127"/>
      <c r="AT1672" s="127"/>
      <c r="AU1672" s="127"/>
      <c r="AV1672" s="127"/>
      <c r="AW1672" s="127"/>
      <c r="AX1672" s="127"/>
      <c r="AY1672" s="127"/>
      <c r="AZ1672" s="127"/>
      <c r="BA1672" s="127"/>
      <c r="BB1672" s="127"/>
      <c r="BC1672" s="127"/>
      <c r="BD1672" s="127"/>
      <c r="BE1672" s="127"/>
      <c r="BF1672" s="127"/>
      <c r="BG1672" s="127"/>
      <c r="BH1672" s="127"/>
      <c r="BI1672" s="127"/>
      <c r="BJ1672" s="127"/>
      <c r="BK1672" s="127"/>
      <c r="BL1672" s="127"/>
      <c r="BM1672" s="127"/>
      <c r="BN1672" s="127"/>
      <c r="BO1672" s="127"/>
      <c r="BP1672" s="127"/>
      <c r="BQ1672" s="127"/>
      <c r="BR1672" s="127"/>
      <c r="BS1672" s="127"/>
      <c r="BT1672" s="127"/>
      <c r="BU1672" s="127"/>
      <c r="BV1672" s="127"/>
    </row>
    <row r="1673" spans="1:74" s="128" customFormat="1" ht="15.75" x14ac:dyDescent="0.2">
      <c r="A1673" s="366" t="s">
        <v>237</v>
      </c>
      <c r="B1673" s="367" t="s">
        <v>238</v>
      </c>
      <c r="C1673" s="371">
        <f t="shared" si="527"/>
        <v>0</v>
      </c>
      <c r="D1673" s="371">
        <f t="shared" si="527"/>
        <v>0</v>
      </c>
      <c r="E1673" s="371">
        <f t="shared" si="527"/>
        <v>2227553206</v>
      </c>
      <c r="F1673" s="371">
        <f t="shared" si="527"/>
        <v>0</v>
      </c>
      <c r="G1673" s="371">
        <f t="shared" si="527"/>
        <v>0</v>
      </c>
      <c r="H1673" s="371">
        <f t="shared" si="527"/>
        <v>0</v>
      </c>
      <c r="I1673" s="371">
        <f t="shared" si="527"/>
        <v>0</v>
      </c>
      <c r="J1673" s="371">
        <f t="shared" si="527"/>
        <v>452732603.91000003</v>
      </c>
      <c r="K1673" s="371">
        <f t="shared" si="527"/>
        <v>0</v>
      </c>
      <c r="L1673" s="371">
        <f t="shared" si="527"/>
        <v>0</v>
      </c>
      <c r="M1673" s="371">
        <f t="shared" si="527"/>
        <v>0</v>
      </c>
      <c r="N1673" s="371">
        <f t="shared" si="527"/>
        <v>0</v>
      </c>
      <c r="O1673" s="133">
        <f t="shared" si="526"/>
        <v>2680285809.9099998</v>
      </c>
      <c r="P1673" s="127"/>
      <c r="Q1673" s="127"/>
      <c r="R1673" s="127"/>
      <c r="S1673" s="127"/>
      <c r="T1673" s="127"/>
      <c r="U1673" s="127"/>
      <c r="V1673" s="127"/>
      <c r="W1673" s="127"/>
      <c r="X1673" s="127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Q1673" s="127"/>
      <c r="AR1673" s="127"/>
      <c r="AS1673" s="127"/>
      <c r="AT1673" s="127"/>
      <c r="AU1673" s="127"/>
      <c r="AV1673" s="127"/>
      <c r="AW1673" s="127"/>
      <c r="AX1673" s="127"/>
      <c r="AY1673" s="127"/>
      <c r="AZ1673" s="127"/>
      <c r="BA1673" s="127"/>
      <c r="BB1673" s="127"/>
      <c r="BC1673" s="127"/>
      <c r="BD1673" s="127"/>
      <c r="BE1673" s="127"/>
      <c r="BF1673" s="127"/>
      <c r="BG1673" s="127"/>
      <c r="BH1673" s="127"/>
      <c r="BI1673" s="127"/>
      <c r="BJ1673" s="127"/>
      <c r="BK1673" s="127"/>
      <c r="BL1673" s="127"/>
      <c r="BM1673" s="127"/>
      <c r="BN1673" s="127"/>
      <c r="BO1673" s="127"/>
      <c r="BP1673" s="127"/>
      <c r="BQ1673" s="127"/>
      <c r="BR1673" s="127"/>
      <c r="BS1673" s="127"/>
      <c r="BT1673" s="127"/>
      <c r="BU1673" s="127"/>
      <c r="BV1673" s="127"/>
    </row>
    <row r="1674" spans="1:74" s="128" customFormat="1" ht="15.75" x14ac:dyDescent="0.2">
      <c r="A1674" s="366" t="s">
        <v>268</v>
      </c>
      <c r="B1674" s="367" t="s">
        <v>269</v>
      </c>
      <c r="C1674" s="371">
        <f t="shared" si="527"/>
        <v>0</v>
      </c>
      <c r="D1674" s="371">
        <f t="shared" si="527"/>
        <v>0</v>
      </c>
      <c r="E1674" s="371">
        <f t="shared" si="527"/>
        <v>2227553206</v>
      </c>
      <c r="F1674" s="371">
        <f t="shared" si="527"/>
        <v>0</v>
      </c>
      <c r="G1674" s="371">
        <f t="shared" si="527"/>
        <v>0</v>
      </c>
      <c r="H1674" s="371">
        <f t="shared" si="527"/>
        <v>0</v>
      </c>
      <c r="I1674" s="371">
        <f t="shared" si="527"/>
        <v>0</v>
      </c>
      <c r="J1674" s="371">
        <f t="shared" si="527"/>
        <v>452732603.91000003</v>
      </c>
      <c r="K1674" s="371">
        <f t="shared" si="527"/>
        <v>0</v>
      </c>
      <c r="L1674" s="371">
        <f t="shared" si="527"/>
        <v>0</v>
      </c>
      <c r="M1674" s="371">
        <f t="shared" si="527"/>
        <v>0</v>
      </c>
      <c r="N1674" s="371">
        <f t="shared" si="527"/>
        <v>0</v>
      </c>
      <c r="O1674" s="133">
        <f t="shared" si="526"/>
        <v>2680285809.9099998</v>
      </c>
      <c r="P1674" s="127"/>
      <c r="Q1674" s="127"/>
      <c r="R1674" s="127"/>
      <c r="S1674" s="127"/>
      <c r="T1674" s="127"/>
      <c r="U1674" s="127"/>
      <c r="V1674" s="127"/>
      <c r="W1674" s="127"/>
      <c r="X1674" s="127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Q1674" s="127"/>
      <c r="AR1674" s="127"/>
      <c r="AS1674" s="127"/>
      <c r="AT1674" s="127"/>
      <c r="AU1674" s="127"/>
      <c r="AV1674" s="127"/>
      <c r="AW1674" s="127"/>
      <c r="AX1674" s="127"/>
      <c r="AY1674" s="127"/>
      <c r="AZ1674" s="127"/>
      <c r="BA1674" s="127"/>
      <c r="BB1674" s="127"/>
      <c r="BC1674" s="127"/>
      <c r="BD1674" s="127"/>
      <c r="BE1674" s="127"/>
      <c r="BF1674" s="127"/>
      <c r="BG1674" s="127"/>
      <c r="BH1674" s="127"/>
      <c r="BI1674" s="127"/>
      <c r="BJ1674" s="127"/>
      <c r="BK1674" s="127"/>
      <c r="BL1674" s="127"/>
      <c r="BM1674" s="127"/>
      <c r="BN1674" s="127"/>
      <c r="BO1674" s="127"/>
      <c r="BP1674" s="127"/>
      <c r="BQ1674" s="127"/>
      <c r="BR1674" s="127"/>
      <c r="BS1674" s="127"/>
      <c r="BT1674" s="127"/>
      <c r="BU1674" s="127"/>
      <c r="BV1674" s="127"/>
    </row>
    <row r="1675" spans="1:74" s="128" customFormat="1" ht="15.75" x14ac:dyDescent="0.2">
      <c r="A1675" s="366" t="s">
        <v>270</v>
      </c>
      <c r="B1675" s="367" t="s">
        <v>1948</v>
      </c>
      <c r="C1675" s="371">
        <f t="shared" si="527"/>
        <v>0</v>
      </c>
      <c r="D1675" s="371">
        <f t="shared" si="527"/>
        <v>0</v>
      </c>
      <c r="E1675" s="371">
        <f t="shared" si="527"/>
        <v>2227553206</v>
      </c>
      <c r="F1675" s="371">
        <f t="shared" si="527"/>
        <v>0</v>
      </c>
      <c r="G1675" s="371">
        <f t="shared" si="527"/>
        <v>0</v>
      </c>
      <c r="H1675" s="371">
        <f t="shared" si="527"/>
        <v>0</v>
      </c>
      <c r="I1675" s="371">
        <f t="shared" si="527"/>
        <v>0</v>
      </c>
      <c r="J1675" s="371">
        <f t="shared" si="527"/>
        <v>452732603.91000003</v>
      </c>
      <c r="K1675" s="371">
        <f t="shared" si="527"/>
        <v>0</v>
      </c>
      <c r="L1675" s="371">
        <f t="shared" si="527"/>
        <v>0</v>
      </c>
      <c r="M1675" s="371">
        <f t="shared" si="527"/>
        <v>0</v>
      </c>
      <c r="N1675" s="371">
        <f t="shared" si="527"/>
        <v>0</v>
      </c>
      <c r="O1675" s="133">
        <f t="shared" si="526"/>
        <v>2680285809.9099998</v>
      </c>
      <c r="P1675" s="127"/>
      <c r="Q1675" s="127"/>
      <c r="R1675" s="127"/>
      <c r="S1675" s="127"/>
      <c r="T1675" s="127"/>
      <c r="U1675" s="127"/>
      <c r="V1675" s="127"/>
      <c r="W1675" s="127"/>
      <c r="X1675" s="127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  <c r="BM1675" s="127"/>
      <c r="BN1675" s="127"/>
      <c r="BO1675" s="127"/>
      <c r="BP1675" s="127"/>
      <c r="BQ1675" s="127"/>
      <c r="BR1675" s="127"/>
      <c r="BS1675" s="127"/>
      <c r="BT1675" s="127"/>
      <c r="BU1675" s="127"/>
      <c r="BV1675" s="127"/>
    </row>
    <row r="1676" spans="1:74" s="128" customFormat="1" ht="15.75" x14ac:dyDescent="0.2">
      <c r="A1676" s="366" t="s">
        <v>271</v>
      </c>
      <c r="B1676" s="367" t="s">
        <v>97</v>
      </c>
      <c r="C1676" s="371">
        <f t="shared" si="527"/>
        <v>0</v>
      </c>
      <c r="D1676" s="371">
        <f t="shared" si="527"/>
        <v>0</v>
      </c>
      <c r="E1676" s="371">
        <f t="shared" si="527"/>
        <v>2227553206</v>
      </c>
      <c r="F1676" s="371">
        <f t="shared" si="527"/>
        <v>0</v>
      </c>
      <c r="G1676" s="371">
        <f t="shared" si="527"/>
        <v>0</v>
      </c>
      <c r="H1676" s="371">
        <f t="shared" si="527"/>
        <v>0</v>
      </c>
      <c r="I1676" s="371">
        <f t="shared" si="527"/>
        <v>0</v>
      </c>
      <c r="J1676" s="371">
        <f t="shared" si="527"/>
        <v>452732603.91000003</v>
      </c>
      <c r="K1676" s="371">
        <f t="shared" si="527"/>
        <v>0</v>
      </c>
      <c r="L1676" s="371">
        <f t="shared" si="527"/>
        <v>0</v>
      </c>
      <c r="M1676" s="371">
        <f t="shared" si="527"/>
        <v>0</v>
      </c>
      <c r="N1676" s="371">
        <f t="shared" si="527"/>
        <v>0</v>
      </c>
      <c r="O1676" s="133">
        <f t="shared" si="526"/>
        <v>2680285809.9099998</v>
      </c>
      <c r="P1676" s="127"/>
      <c r="Q1676" s="127"/>
      <c r="R1676" s="127"/>
      <c r="S1676" s="127"/>
      <c r="T1676" s="127"/>
      <c r="U1676" s="127"/>
      <c r="V1676" s="127"/>
      <c r="W1676" s="127"/>
      <c r="X1676" s="127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  <c r="BM1676" s="127"/>
      <c r="BN1676" s="127"/>
      <c r="BO1676" s="127"/>
      <c r="BP1676" s="127"/>
      <c r="BQ1676" s="127"/>
      <c r="BR1676" s="127"/>
      <c r="BS1676" s="127"/>
      <c r="BT1676" s="127"/>
      <c r="BU1676" s="127"/>
      <c r="BV1676" s="127"/>
    </row>
    <row r="1677" spans="1:74" s="128" customFormat="1" ht="15.75" x14ac:dyDescent="0.2">
      <c r="A1677" s="366" t="s">
        <v>272</v>
      </c>
      <c r="B1677" s="367" t="s">
        <v>1949</v>
      </c>
      <c r="C1677" s="371">
        <f t="shared" si="527"/>
        <v>0</v>
      </c>
      <c r="D1677" s="371">
        <f t="shared" si="527"/>
        <v>0</v>
      </c>
      <c r="E1677" s="371">
        <f t="shared" si="527"/>
        <v>2227553206</v>
      </c>
      <c r="F1677" s="371">
        <f t="shared" si="527"/>
        <v>0</v>
      </c>
      <c r="G1677" s="371">
        <f t="shared" si="527"/>
        <v>0</v>
      </c>
      <c r="H1677" s="371">
        <f t="shared" si="527"/>
        <v>0</v>
      </c>
      <c r="I1677" s="371">
        <f t="shared" si="527"/>
        <v>0</v>
      </c>
      <c r="J1677" s="371">
        <f t="shared" si="527"/>
        <v>452732603.91000003</v>
      </c>
      <c r="K1677" s="371">
        <f t="shared" si="527"/>
        <v>0</v>
      </c>
      <c r="L1677" s="371">
        <f t="shared" si="527"/>
        <v>0</v>
      </c>
      <c r="M1677" s="371">
        <f t="shared" si="527"/>
        <v>0</v>
      </c>
      <c r="N1677" s="371">
        <f t="shared" si="527"/>
        <v>0</v>
      </c>
      <c r="O1677" s="133">
        <f t="shared" si="526"/>
        <v>2680285809.9099998</v>
      </c>
      <c r="P1677" s="127"/>
      <c r="Q1677" s="127"/>
      <c r="R1677" s="127"/>
      <c r="S1677" s="127"/>
      <c r="T1677" s="127"/>
      <c r="U1677" s="127"/>
      <c r="V1677" s="127"/>
      <c r="W1677" s="127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27"/>
      <c r="BR1677" s="127"/>
      <c r="BS1677" s="127"/>
      <c r="BT1677" s="127"/>
      <c r="BU1677" s="127"/>
      <c r="BV1677" s="127"/>
    </row>
    <row r="1678" spans="1:74" s="128" customFormat="1" ht="15.75" x14ac:dyDescent="0.2">
      <c r="A1678" s="366" t="s">
        <v>747</v>
      </c>
      <c r="B1678" s="367" t="s">
        <v>748</v>
      </c>
      <c r="C1678" s="371">
        <f t="shared" si="527"/>
        <v>0</v>
      </c>
      <c r="D1678" s="371">
        <f t="shared" si="527"/>
        <v>0</v>
      </c>
      <c r="E1678" s="371">
        <f t="shared" si="527"/>
        <v>2227553206</v>
      </c>
      <c r="F1678" s="371">
        <f t="shared" si="527"/>
        <v>0</v>
      </c>
      <c r="G1678" s="371">
        <f t="shared" si="527"/>
        <v>0</v>
      </c>
      <c r="H1678" s="371">
        <f t="shared" si="527"/>
        <v>0</v>
      </c>
      <c r="I1678" s="371">
        <f t="shared" si="527"/>
        <v>0</v>
      </c>
      <c r="J1678" s="371">
        <f t="shared" si="527"/>
        <v>452732603.91000003</v>
      </c>
      <c r="K1678" s="371">
        <f t="shared" si="527"/>
        <v>0</v>
      </c>
      <c r="L1678" s="371">
        <f t="shared" si="527"/>
        <v>0</v>
      </c>
      <c r="M1678" s="371">
        <f t="shared" si="527"/>
        <v>0</v>
      </c>
      <c r="N1678" s="371">
        <f t="shared" si="527"/>
        <v>0</v>
      </c>
      <c r="O1678" s="133">
        <f t="shared" si="526"/>
        <v>2680285809.9099998</v>
      </c>
      <c r="P1678" s="127"/>
      <c r="Q1678" s="127"/>
      <c r="R1678" s="127"/>
      <c r="S1678" s="127"/>
      <c r="T1678" s="127"/>
      <c r="U1678" s="127"/>
      <c r="V1678" s="127"/>
      <c r="W1678" s="127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27"/>
      <c r="BR1678" s="127"/>
      <c r="BS1678" s="127"/>
      <c r="BT1678" s="127"/>
      <c r="BU1678" s="127"/>
      <c r="BV1678" s="127"/>
    </row>
    <row r="1679" spans="1:74" s="128" customFormat="1" ht="22.5" x14ac:dyDescent="0.2">
      <c r="A1679" s="366" t="s">
        <v>1950</v>
      </c>
      <c r="B1679" s="367" t="s">
        <v>1951</v>
      </c>
      <c r="C1679" s="371">
        <f>SUM(C1680:C1684)</f>
        <v>0</v>
      </c>
      <c r="D1679" s="371">
        <f t="shared" ref="D1679:N1679" si="528">SUM(D1680:D1684)</f>
        <v>0</v>
      </c>
      <c r="E1679" s="371">
        <f t="shared" si="528"/>
        <v>2227553206</v>
      </c>
      <c r="F1679" s="371">
        <f t="shared" si="528"/>
        <v>0</v>
      </c>
      <c r="G1679" s="371">
        <f t="shared" si="528"/>
        <v>0</v>
      </c>
      <c r="H1679" s="371">
        <f t="shared" si="528"/>
        <v>0</v>
      </c>
      <c r="I1679" s="371">
        <f t="shared" si="528"/>
        <v>0</v>
      </c>
      <c r="J1679" s="371">
        <f t="shared" si="528"/>
        <v>452732603.91000003</v>
      </c>
      <c r="K1679" s="371">
        <f t="shared" si="528"/>
        <v>0</v>
      </c>
      <c r="L1679" s="371">
        <f t="shared" si="528"/>
        <v>0</v>
      </c>
      <c r="M1679" s="371">
        <f t="shared" si="528"/>
        <v>0</v>
      </c>
      <c r="N1679" s="371">
        <f t="shared" si="528"/>
        <v>0</v>
      </c>
      <c r="O1679" s="133">
        <f t="shared" si="526"/>
        <v>2680285809.9099998</v>
      </c>
      <c r="P1679" s="127"/>
      <c r="Q1679" s="127"/>
      <c r="R1679" s="127"/>
      <c r="S1679" s="127"/>
      <c r="T1679" s="127"/>
      <c r="U1679" s="127"/>
      <c r="V1679" s="127"/>
      <c r="W1679" s="127"/>
      <c r="X1679" s="127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27"/>
      <c r="BR1679" s="127"/>
      <c r="BS1679" s="127"/>
      <c r="BT1679" s="127"/>
      <c r="BU1679" s="127"/>
      <c r="BV1679" s="127"/>
    </row>
    <row r="1680" spans="1:74" s="128" customFormat="1" ht="33.75" x14ac:dyDescent="0.2">
      <c r="A1680" s="368" t="s">
        <v>1952</v>
      </c>
      <c r="B1680" s="369" t="s">
        <v>1953</v>
      </c>
      <c r="C1680" s="95"/>
      <c r="D1680" s="95"/>
      <c r="E1680" s="370">
        <v>1046383879</v>
      </c>
      <c r="F1680" s="95"/>
      <c r="G1680" s="337"/>
      <c r="H1680" s="95"/>
      <c r="I1680" s="95"/>
      <c r="J1680" s="95"/>
      <c r="K1680" s="95"/>
      <c r="L1680" s="95"/>
      <c r="M1680" s="95"/>
      <c r="N1680" s="95"/>
      <c r="O1680" s="133">
        <f t="shared" si="526"/>
        <v>1046383879</v>
      </c>
      <c r="P1680" s="127"/>
      <c r="Q1680" s="127"/>
      <c r="R1680" s="127"/>
      <c r="S1680" s="127"/>
      <c r="T1680" s="127"/>
      <c r="U1680" s="127"/>
      <c r="V1680" s="127"/>
      <c r="W1680" s="127"/>
      <c r="X1680" s="127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Q1680" s="127"/>
      <c r="AR1680" s="127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  <c r="BM1680" s="127"/>
      <c r="BN1680" s="127"/>
      <c r="BO1680" s="127"/>
      <c r="BP1680" s="127"/>
      <c r="BQ1680" s="127"/>
      <c r="BR1680" s="127"/>
      <c r="BS1680" s="127"/>
      <c r="BT1680" s="127"/>
      <c r="BU1680" s="127"/>
      <c r="BV1680" s="127"/>
    </row>
    <row r="1681" spans="1:74" s="128" customFormat="1" ht="22.5" x14ac:dyDescent="0.2">
      <c r="A1681" s="368" t="s">
        <v>1954</v>
      </c>
      <c r="B1681" s="369" t="s">
        <v>1955</v>
      </c>
      <c r="C1681" s="95"/>
      <c r="D1681" s="95"/>
      <c r="E1681" s="370">
        <v>499738874</v>
      </c>
      <c r="F1681" s="95"/>
      <c r="G1681" s="337"/>
      <c r="H1681" s="95"/>
      <c r="I1681" s="95"/>
      <c r="J1681" s="95"/>
      <c r="K1681" s="95"/>
      <c r="L1681" s="95"/>
      <c r="M1681" s="95"/>
      <c r="N1681" s="95"/>
      <c r="O1681" s="133">
        <f t="shared" si="526"/>
        <v>499738874</v>
      </c>
      <c r="P1681" s="127"/>
      <c r="Q1681" s="127"/>
      <c r="R1681" s="127"/>
      <c r="S1681" s="127"/>
      <c r="T1681" s="127"/>
      <c r="U1681" s="127"/>
      <c r="V1681" s="127"/>
      <c r="W1681" s="127"/>
      <c r="X1681" s="127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B1681" s="127"/>
      <c r="BC1681" s="127"/>
      <c r="BD1681" s="127"/>
      <c r="BE1681" s="127"/>
      <c r="BF1681" s="127"/>
      <c r="BG1681" s="127"/>
      <c r="BH1681" s="127"/>
      <c r="BI1681" s="127"/>
      <c r="BJ1681" s="127"/>
      <c r="BK1681" s="127"/>
      <c r="BL1681" s="127"/>
      <c r="BM1681" s="127"/>
      <c r="BN1681" s="127"/>
      <c r="BO1681" s="127"/>
      <c r="BP1681" s="127"/>
      <c r="BQ1681" s="127"/>
      <c r="BR1681" s="127"/>
      <c r="BS1681" s="127"/>
      <c r="BT1681" s="127"/>
      <c r="BU1681" s="127"/>
      <c r="BV1681" s="127"/>
    </row>
    <row r="1682" spans="1:74" s="128" customFormat="1" ht="33.75" x14ac:dyDescent="0.2">
      <c r="A1682" s="368" t="s">
        <v>1956</v>
      </c>
      <c r="B1682" s="369" t="s">
        <v>1957</v>
      </c>
      <c r="C1682" s="95"/>
      <c r="D1682" s="95"/>
      <c r="E1682" s="370">
        <v>681430453</v>
      </c>
      <c r="F1682" s="95"/>
      <c r="G1682" s="337"/>
      <c r="H1682" s="95"/>
      <c r="I1682" s="95"/>
      <c r="J1682" s="95"/>
      <c r="K1682" s="95"/>
      <c r="L1682" s="95"/>
      <c r="M1682" s="95"/>
      <c r="N1682" s="95"/>
      <c r="O1682" s="133">
        <f t="shared" si="526"/>
        <v>681430453</v>
      </c>
      <c r="P1682" s="127"/>
      <c r="Q1682" s="127"/>
      <c r="R1682" s="127"/>
      <c r="S1682" s="127"/>
      <c r="T1682" s="127"/>
      <c r="U1682" s="127"/>
      <c r="V1682" s="127"/>
      <c r="W1682" s="127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27"/>
      <c r="BR1682" s="127"/>
      <c r="BS1682" s="127"/>
      <c r="BT1682" s="127"/>
      <c r="BU1682" s="127"/>
      <c r="BV1682" s="127"/>
    </row>
    <row r="1683" spans="1:74" s="128" customFormat="1" ht="33.75" x14ac:dyDescent="0.2">
      <c r="A1683" s="368" t="s">
        <v>2553</v>
      </c>
      <c r="B1683" s="369" t="s">
        <v>2554</v>
      </c>
      <c r="C1683" s="95"/>
      <c r="D1683" s="95"/>
      <c r="E1683" s="370"/>
      <c r="F1683" s="95"/>
      <c r="G1683" s="337"/>
      <c r="H1683" s="95"/>
      <c r="I1683" s="95"/>
      <c r="J1683" s="393">
        <v>6391470.9100000001</v>
      </c>
      <c r="K1683" s="95"/>
      <c r="L1683" s="95"/>
      <c r="M1683" s="95"/>
      <c r="N1683" s="95"/>
      <c r="O1683" s="133">
        <f t="shared" si="526"/>
        <v>6391470.9100000001</v>
      </c>
      <c r="P1683" s="127"/>
      <c r="Q1683" s="127"/>
      <c r="R1683" s="127"/>
      <c r="S1683" s="127"/>
      <c r="T1683" s="127"/>
      <c r="U1683" s="127"/>
      <c r="V1683" s="127"/>
      <c r="W1683" s="127"/>
      <c r="X1683" s="127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27"/>
      <c r="BR1683" s="127"/>
      <c r="BS1683" s="127"/>
      <c r="BT1683" s="127"/>
      <c r="BU1683" s="127"/>
      <c r="BV1683" s="127"/>
    </row>
    <row r="1684" spans="1:74" s="128" customFormat="1" ht="33.75" x14ac:dyDescent="0.2">
      <c r="A1684" s="368" t="s">
        <v>2553</v>
      </c>
      <c r="B1684" s="369" t="s">
        <v>2554</v>
      </c>
      <c r="C1684" s="95"/>
      <c r="D1684" s="95"/>
      <c r="E1684" s="370"/>
      <c r="F1684" s="95"/>
      <c r="G1684" s="337"/>
      <c r="H1684" s="95"/>
      <c r="I1684" s="95"/>
      <c r="J1684" s="393">
        <v>446341133</v>
      </c>
      <c r="K1684" s="95"/>
      <c r="L1684" s="95"/>
      <c r="M1684" s="95"/>
      <c r="N1684" s="95"/>
      <c r="O1684" s="133">
        <f t="shared" si="526"/>
        <v>446341133</v>
      </c>
      <c r="P1684" s="127"/>
      <c r="Q1684" s="127"/>
      <c r="R1684" s="127"/>
      <c r="S1684" s="127"/>
      <c r="T1684" s="127"/>
      <c r="U1684" s="127"/>
      <c r="V1684" s="127"/>
      <c r="W1684" s="127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  <c r="BM1684" s="127"/>
      <c r="BN1684" s="127"/>
      <c r="BO1684" s="127"/>
      <c r="BP1684" s="127"/>
      <c r="BQ1684" s="127"/>
      <c r="BR1684" s="127"/>
      <c r="BS1684" s="127"/>
      <c r="BT1684" s="127"/>
      <c r="BU1684" s="127"/>
      <c r="BV1684" s="127"/>
    </row>
    <row r="1685" spans="1:74" s="128" customFormat="1" ht="15.75" x14ac:dyDescent="0.2">
      <c r="A1685" s="366" t="s">
        <v>308</v>
      </c>
      <c r="B1685" s="367" t="s">
        <v>102</v>
      </c>
      <c r="C1685" s="371">
        <f t="shared" ref="C1685:N1685" si="529">+C1686+C1696</f>
        <v>0</v>
      </c>
      <c r="D1685" s="371">
        <f t="shared" si="529"/>
        <v>0</v>
      </c>
      <c r="E1685" s="371">
        <f t="shared" si="529"/>
        <v>582789610.42000008</v>
      </c>
      <c r="F1685" s="371">
        <f t="shared" si="529"/>
        <v>0</v>
      </c>
      <c r="G1685" s="371">
        <f t="shared" si="529"/>
        <v>0</v>
      </c>
      <c r="H1685" s="371">
        <f t="shared" si="529"/>
        <v>0</v>
      </c>
      <c r="I1685" s="371">
        <f t="shared" si="529"/>
        <v>0</v>
      </c>
      <c r="J1685" s="371">
        <f t="shared" si="529"/>
        <v>16000000</v>
      </c>
      <c r="K1685" s="371">
        <f t="shared" si="529"/>
        <v>0</v>
      </c>
      <c r="L1685" s="371">
        <f t="shared" si="529"/>
        <v>0</v>
      </c>
      <c r="M1685" s="371">
        <f t="shared" si="529"/>
        <v>0</v>
      </c>
      <c r="N1685" s="371">
        <f t="shared" si="529"/>
        <v>0</v>
      </c>
      <c r="O1685" s="133">
        <f t="shared" si="526"/>
        <v>598789610.42000008</v>
      </c>
      <c r="P1685" s="127"/>
      <c r="Q1685" s="127"/>
      <c r="R1685" s="127"/>
      <c r="S1685" s="127"/>
      <c r="T1685" s="127"/>
      <c r="U1685" s="127"/>
      <c r="V1685" s="127"/>
      <c r="W1685" s="127"/>
      <c r="X1685" s="127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  <c r="BM1685" s="127"/>
      <c r="BN1685" s="127"/>
      <c r="BO1685" s="127"/>
      <c r="BP1685" s="127"/>
      <c r="BQ1685" s="127"/>
      <c r="BR1685" s="127"/>
      <c r="BS1685" s="127"/>
      <c r="BT1685" s="127"/>
      <c r="BU1685" s="127"/>
      <c r="BV1685" s="127"/>
    </row>
    <row r="1686" spans="1:74" s="128" customFormat="1" ht="15.75" x14ac:dyDescent="0.2">
      <c r="A1686" s="366" t="s">
        <v>799</v>
      </c>
      <c r="B1686" s="367" t="s">
        <v>1958</v>
      </c>
      <c r="C1686" s="371">
        <f t="shared" ref="C1686:N1691" si="530">+C1687</f>
        <v>0</v>
      </c>
      <c r="D1686" s="371">
        <f t="shared" si="530"/>
        <v>0</v>
      </c>
      <c r="E1686" s="371">
        <f t="shared" si="530"/>
        <v>578289610.42000008</v>
      </c>
      <c r="F1686" s="371">
        <f t="shared" si="530"/>
        <v>0</v>
      </c>
      <c r="G1686" s="371">
        <f t="shared" si="530"/>
        <v>0</v>
      </c>
      <c r="H1686" s="371">
        <f t="shared" si="530"/>
        <v>0</v>
      </c>
      <c r="I1686" s="371">
        <f t="shared" si="530"/>
        <v>0</v>
      </c>
      <c r="J1686" s="371">
        <f t="shared" si="530"/>
        <v>0</v>
      </c>
      <c r="K1686" s="371">
        <f t="shared" si="530"/>
        <v>0</v>
      </c>
      <c r="L1686" s="371">
        <f t="shared" si="530"/>
        <v>0</v>
      </c>
      <c r="M1686" s="371">
        <f t="shared" si="530"/>
        <v>0</v>
      </c>
      <c r="N1686" s="371">
        <f t="shared" si="530"/>
        <v>0</v>
      </c>
      <c r="O1686" s="133">
        <f t="shared" si="526"/>
        <v>578289610.42000008</v>
      </c>
      <c r="P1686" s="127"/>
      <c r="Q1686" s="127"/>
      <c r="R1686" s="127"/>
      <c r="S1686" s="127"/>
      <c r="T1686" s="127"/>
      <c r="U1686" s="127"/>
      <c r="V1686" s="127"/>
      <c r="W1686" s="127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27"/>
      <c r="BR1686" s="127"/>
      <c r="BS1686" s="127"/>
      <c r="BT1686" s="127"/>
      <c r="BU1686" s="127"/>
      <c r="BV1686" s="127"/>
    </row>
    <row r="1687" spans="1:74" s="128" customFormat="1" ht="15.75" x14ac:dyDescent="0.2">
      <c r="A1687" s="366" t="s">
        <v>352</v>
      </c>
      <c r="B1687" s="367" t="s">
        <v>1959</v>
      </c>
      <c r="C1687" s="371">
        <f t="shared" si="530"/>
        <v>0</v>
      </c>
      <c r="D1687" s="371">
        <f t="shared" si="530"/>
        <v>0</v>
      </c>
      <c r="E1687" s="371">
        <f t="shared" si="530"/>
        <v>578289610.42000008</v>
      </c>
      <c r="F1687" s="371">
        <f t="shared" si="530"/>
        <v>0</v>
      </c>
      <c r="G1687" s="371">
        <f t="shared" si="530"/>
        <v>0</v>
      </c>
      <c r="H1687" s="371">
        <f t="shared" si="530"/>
        <v>0</v>
      </c>
      <c r="I1687" s="371">
        <f t="shared" si="530"/>
        <v>0</v>
      </c>
      <c r="J1687" s="371">
        <f t="shared" si="530"/>
        <v>0</v>
      </c>
      <c r="K1687" s="371">
        <f t="shared" si="530"/>
        <v>0</v>
      </c>
      <c r="L1687" s="371">
        <f t="shared" si="530"/>
        <v>0</v>
      </c>
      <c r="M1687" s="371">
        <f t="shared" si="530"/>
        <v>0</v>
      </c>
      <c r="N1687" s="371">
        <f t="shared" si="530"/>
        <v>0</v>
      </c>
      <c r="O1687" s="133">
        <f t="shared" si="526"/>
        <v>578289610.42000008</v>
      </c>
      <c r="P1687" s="127"/>
      <c r="Q1687" s="127"/>
      <c r="R1687" s="127"/>
      <c r="S1687" s="127"/>
      <c r="T1687" s="127"/>
      <c r="U1687" s="127"/>
      <c r="V1687" s="127"/>
      <c r="W1687" s="127"/>
      <c r="X1687" s="127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27"/>
      <c r="BR1687" s="127"/>
      <c r="BS1687" s="127"/>
      <c r="BT1687" s="127"/>
      <c r="BU1687" s="127"/>
      <c r="BV1687" s="127"/>
    </row>
    <row r="1688" spans="1:74" s="128" customFormat="1" ht="15.75" x14ac:dyDescent="0.2">
      <c r="A1688" s="366" t="s">
        <v>353</v>
      </c>
      <c r="B1688" s="367" t="s">
        <v>1960</v>
      </c>
      <c r="C1688" s="371">
        <f t="shared" si="530"/>
        <v>0</v>
      </c>
      <c r="D1688" s="371">
        <f t="shared" si="530"/>
        <v>0</v>
      </c>
      <c r="E1688" s="371">
        <f t="shared" si="530"/>
        <v>578289610.42000008</v>
      </c>
      <c r="F1688" s="371">
        <f t="shared" si="530"/>
        <v>0</v>
      </c>
      <c r="G1688" s="371">
        <f t="shared" si="530"/>
        <v>0</v>
      </c>
      <c r="H1688" s="371">
        <f t="shared" si="530"/>
        <v>0</v>
      </c>
      <c r="I1688" s="371">
        <f t="shared" si="530"/>
        <v>0</v>
      </c>
      <c r="J1688" s="371">
        <f t="shared" si="530"/>
        <v>0</v>
      </c>
      <c r="K1688" s="371">
        <f t="shared" si="530"/>
        <v>0</v>
      </c>
      <c r="L1688" s="371">
        <f t="shared" si="530"/>
        <v>0</v>
      </c>
      <c r="M1688" s="371">
        <f t="shared" si="530"/>
        <v>0</v>
      </c>
      <c r="N1688" s="371">
        <f t="shared" si="530"/>
        <v>0</v>
      </c>
      <c r="O1688" s="133">
        <f t="shared" si="526"/>
        <v>578289610.42000008</v>
      </c>
      <c r="P1688" s="127"/>
      <c r="Q1688" s="127"/>
      <c r="R1688" s="127"/>
      <c r="S1688" s="127"/>
      <c r="T1688" s="127"/>
      <c r="U1688" s="127"/>
      <c r="V1688" s="127"/>
      <c r="W1688" s="127"/>
      <c r="X1688" s="127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7"/>
      <c r="BF1688" s="127"/>
      <c r="BG1688" s="127"/>
      <c r="BH1688" s="127"/>
      <c r="BI1688" s="127"/>
      <c r="BJ1688" s="127"/>
      <c r="BK1688" s="127"/>
      <c r="BL1688" s="127"/>
      <c r="BM1688" s="127"/>
      <c r="BN1688" s="127"/>
      <c r="BO1688" s="127"/>
      <c r="BP1688" s="127"/>
      <c r="BQ1688" s="127"/>
      <c r="BR1688" s="127"/>
      <c r="BS1688" s="127"/>
      <c r="BT1688" s="127"/>
      <c r="BU1688" s="127"/>
      <c r="BV1688" s="127"/>
    </row>
    <row r="1689" spans="1:74" s="128" customFormat="1" ht="22.5" x14ac:dyDescent="0.2">
      <c r="A1689" s="366" t="s">
        <v>931</v>
      </c>
      <c r="B1689" s="367" t="s">
        <v>990</v>
      </c>
      <c r="C1689" s="371">
        <f t="shared" si="530"/>
        <v>0</v>
      </c>
      <c r="D1689" s="371">
        <f t="shared" si="530"/>
        <v>0</v>
      </c>
      <c r="E1689" s="371">
        <f t="shared" si="530"/>
        <v>578289610.42000008</v>
      </c>
      <c r="F1689" s="371">
        <f t="shared" si="530"/>
        <v>0</v>
      </c>
      <c r="G1689" s="371">
        <f t="shared" si="530"/>
        <v>0</v>
      </c>
      <c r="H1689" s="371">
        <f t="shared" si="530"/>
        <v>0</v>
      </c>
      <c r="I1689" s="371">
        <f t="shared" si="530"/>
        <v>0</v>
      </c>
      <c r="J1689" s="371">
        <f t="shared" si="530"/>
        <v>0</v>
      </c>
      <c r="K1689" s="371">
        <f t="shared" si="530"/>
        <v>0</v>
      </c>
      <c r="L1689" s="371">
        <f t="shared" si="530"/>
        <v>0</v>
      </c>
      <c r="M1689" s="371">
        <f t="shared" si="530"/>
        <v>0</v>
      </c>
      <c r="N1689" s="371">
        <f t="shared" si="530"/>
        <v>0</v>
      </c>
      <c r="O1689" s="133">
        <f t="shared" si="526"/>
        <v>578289610.42000008</v>
      </c>
      <c r="P1689" s="127"/>
      <c r="Q1689" s="127"/>
      <c r="R1689" s="127"/>
      <c r="S1689" s="127"/>
      <c r="T1689" s="127"/>
      <c r="U1689" s="127"/>
      <c r="V1689" s="127"/>
      <c r="W1689" s="127"/>
      <c r="X1689" s="127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Q1689" s="127"/>
      <c r="AR1689" s="127"/>
      <c r="AS1689" s="127"/>
      <c r="AT1689" s="127"/>
      <c r="AU1689" s="127"/>
      <c r="AV1689" s="127"/>
      <c r="AW1689" s="127"/>
      <c r="AX1689" s="127"/>
      <c r="AY1689" s="127"/>
      <c r="AZ1689" s="127"/>
      <c r="BA1689" s="127"/>
      <c r="BB1689" s="127"/>
      <c r="BC1689" s="127"/>
      <c r="BD1689" s="127"/>
      <c r="BE1689" s="127"/>
      <c r="BF1689" s="127"/>
      <c r="BG1689" s="127"/>
      <c r="BH1689" s="127"/>
      <c r="BI1689" s="127"/>
      <c r="BJ1689" s="127"/>
      <c r="BK1689" s="127"/>
      <c r="BL1689" s="127"/>
      <c r="BM1689" s="127"/>
      <c r="BN1689" s="127"/>
      <c r="BO1689" s="127"/>
      <c r="BP1689" s="127"/>
      <c r="BQ1689" s="127"/>
      <c r="BR1689" s="127"/>
      <c r="BS1689" s="127"/>
      <c r="BT1689" s="127"/>
      <c r="BU1689" s="127"/>
      <c r="BV1689" s="127"/>
    </row>
    <row r="1690" spans="1:74" s="128" customFormat="1" ht="22.5" x14ac:dyDescent="0.2">
      <c r="A1690" s="366" t="s">
        <v>932</v>
      </c>
      <c r="B1690" s="367" t="s">
        <v>1961</v>
      </c>
      <c r="C1690" s="371">
        <f t="shared" si="530"/>
        <v>0</v>
      </c>
      <c r="D1690" s="371">
        <f t="shared" si="530"/>
        <v>0</v>
      </c>
      <c r="E1690" s="371">
        <f t="shared" si="530"/>
        <v>578289610.42000008</v>
      </c>
      <c r="F1690" s="371">
        <f t="shared" si="530"/>
        <v>0</v>
      </c>
      <c r="G1690" s="371">
        <f t="shared" si="530"/>
        <v>0</v>
      </c>
      <c r="H1690" s="371">
        <f t="shared" si="530"/>
        <v>0</v>
      </c>
      <c r="I1690" s="371">
        <f t="shared" si="530"/>
        <v>0</v>
      </c>
      <c r="J1690" s="371">
        <f t="shared" si="530"/>
        <v>0</v>
      </c>
      <c r="K1690" s="371">
        <f t="shared" si="530"/>
        <v>0</v>
      </c>
      <c r="L1690" s="371">
        <f t="shared" si="530"/>
        <v>0</v>
      </c>
      <c r="M1690" s="371">
        <f t="shared" si="530"/>
        <v>0</v>
      </c>
      <c r="N1690" s="371">
        <f t="shared" si="530"/>
        <v>0</v>
      </c>
      <c r="O1690" s="133">
        <f t="shared" si="526"/>
        <v>578289610.42000008</v>
      </c>
      <c r="P1690" s="127"/>
      <c r="Q1690" s="127"/>
      <c r="R1690" s="127"/>
      <c r="S1690" s="127"/>
      <c r="T1690" s="127"/>
      <c r="U1690" s="127"/>
      <c r="V1690" s="127"/>
      <c r="W1690" s="127"/>
      <c r="X1690" s="127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Q1690" s="127"/>
      <c r="AR1690" s="127"/>
      <c r="AS1690" s="127"/>
      <c r="AT1690" s="127"/>
      <c r="AU1690" s="127"/>
      <c r="AV1690" s="127"/>
      <c r="AW1690" s="127"/>
      <c r="AX1690" s="127"/>
      <c r="AY1690" s="127"/>
      <c r="AZ1690" s="127"/>
      <c r="BA1690" s="127"/>
      <c r="BB1690" s="127"/>
      <c r="BC1690" s="127"/>
      <c r="BD1690" s="127"/>
      <c r="BE1690" s="127"/>
      <c r="BF1690" s="127"/>
      <c r="BG1690" s="127"/>
      <c r="BH1690" s="127"/>
      <c r="BI1690" s="127"/>
      <c r="BJ1690" s="127"/>
      <c r="BK1690" s="127"/>
      <c r="BL1690" s="127"/>
      <c r="BM1690" s="127"/>
      <c r="BN1690" s="127"/>
      <c r="BO1690" s="127"/>
      <c r="BP1690" s="127"/>
      <c r="BQ1690" s="127"/>
      <c r="BR1690" s="127"/>
      <c r="BS1690" s="127"/>
      <c r="BT1690" s="127"/>
      <c r="BU1690" s="127"/>
      <c r="BV1690" s="127"/>
    </row>
    <row r="1691" spans="1:74" s="128" customFormat="1" ht="33.75" x14ac:dyDescent="0.2">
      <c r="A1691" s="366" t="s">
        <v>933</v>
      </c>
      <c r="B1691" s="367" t="s">
        <v>1962</v>
      </c>
      <c r="C1691" s="371">
        <f t="shared" si="530"/>
        <v>0</v>
      </c>
      <c r="D1691" s="371">
        <f t="shared" si="530"/>
        <v>0</v>
      </c>
      <c r="E1691" s="371">
        <f t="shared" si="530"/>
        <v>578289610.42000008</v>
      </c>
      <c r="F1691" s="371">
        <f t="shared" si="530"/>
        <v>0</v>
      </c>
      <c r="G1691" s="371">
        <f t="shared" si="530"/>
        <v>0</v>
      </c>
      <c r="H1691" s="371">
        <f t="shared" si="530"/>
        <v>0</v>
      </c>
      <c r="I1691" s="371">
        <f t="shared" si="530"/>
        <v>0</v>
      </c>
      <c r="J1691" s="371">
        <f t="shared" si="530"/>
        <v>0</v>
      </c>
      <c r="K1691" s="371">
        <f t="shared" si="530"/>
        <v>0</v>
      </c>
      <c r="L1691" s="371">
        <f t="shared" si="530"/>
        <v>0</v>
      </c>
      <c r="M1691" s="371">
        <f t="shared" si="530"/>
        <v>0</v>
      </c>
      <c r="N1691" s="371">
        <f t="shared" si="530"/>
        <v>0</v>
      </c>
      <c r="O1691" s="133">
        <f t="shared" si="526"/>
        <v>578289610.42000008</v>
      </c>
      <c r="P1691" s="127"/>
      <c r="Q1691" s="127"/>
      <c r="R1691" s="127"/>
      <c r="S1691" s="127"/>
      <c r="T1691" s="127"/>
      <c r="U1691" s="127"/>
      <c r="V1691" s="127"/>
      <c r="W1691" s="127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  <c r="BM1691" s="127"/>
      <c r="BN1691" s="127"/>
      <c r="BO1691" s="127"/>
      <c r="BP1691" s="127"/>
      <c r="BQ1691" s="127"/>
      <c r="BR1691" s="127"/>
      <c r="BS1691" s="127"/>
      <c r="BT1691" s="127"/>
      <c r="BU1691" s="127"/>
      <c r="BV1691" s="127"/>
    </row>
    <row r="1692" spans="1:74" s="128" customFormat="1" ht="33.75" x14ac:dyDescent="0.2">
      <c r="A1692" s="366" t="s">
        <v>1963</v>
      </c>
      <c r="B1692" s="367" t="s">
        <v>1962</v>
      </c>
      <c r="C1692" s="371">
        <f t="shared" ref="C1692:N1692" si="531">SUM(C1693:C1695)</f>
        <v>0</v>
      </c>
      <c r="D1692" s="371">
        <f t="shared" si="531"/>
        <v>0</v>
      </c>
      <c r="E1692" s="371">
        <f t="shared" si="531"/>
        <v>578289610.42000008</v>
      </c>
      <c r="F1692" s="371">
        <f t="shared" si="531"/>
        <v>0</v>
      </c>
      <c r="G1692" s="371">
        <f t="shared" si="531"/>
        <v>0</v>
      </c>
      <c r="H1692" s="371">
        <f t="shared" si="531"/>
        <v>0</v>
      </c>
      <c r="I1692" s="371">
        <f t="shared" si="531"/>
        <v>0</v>
      </c>
      <c r="J1692" s="371">
        <f t="shared" si="531"/>
        <v>0</v>
      </c>
      <c r="K1692" s="371">
        <f t="shared" si="531"/>
        <v>0</v>
      </c>
      <c r="L1692" s="371">
        <f t="shared" si="531"/>
        <v>0</v>
      </c>
      <c r="M1692" s="371">
        <f t="shared" si="531"/>
        <v>0</v>
      </c>
      <c r="N1692" s="371">
        <f t="shared" si="531"/>
        <v>0</v>
      </c>
      <c r="O1692" s="133">
        <f t="shared" si="526"/>
        <v>578289610.42000008</v>
      </c>
      <c r="P1692" s="127"/>
      <c r="Q1692" s="127"/>
      <c r="R1692" s="127"/>
      <c r="S1692" s="127"/>
      <c r="T1692" s="127"/>
      <c r="U1692" s="127"/>
      <c r="V1692" s="127"/>
      <c r="W1692" s="127"/>
      <c r="X1692" s="127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Q1692" s="127"/>
      <c r="AR1692" s="127"/>
      <c r="AS1692" s="127"/>
      <c r="AT1692" s="127"/>
      <c r="AU1692" s="127"/>
      <c r="AV1692" s="127"/>
      <c r="AW1692" s="127"/>
      <c r="AX1692" s="127"/>
      <c r="AY1692" s="127"/>
      <c r="AZ1692" s="127"/>
      <c r="BA1692" s="127"/>
      <c r="BB1692" s="127"/>
      <c r="BC1692" s="127"/>
      <c r="BD1692" s="127"/>
      <c r="BE1692" s="127"/>
      <c r="BF1692" s="127"/>
      <c r="BG1692" s="127"/>
      <c r="BH1692" s="127"/>
      <c r="BI1692" s="127"/>
      <c r="BJ1692" s="127"/>
      <c r="BK1692" s="127"/>
      <c r="BL1692" s="127"/>
      <c r="BM1692" s="127"/>
      <c r="BN1692" s="127"/>
      <c r="BO1692" s="127"/>
      <c r="BP1692" s="127"/>
      <c r="BQ1692" s="127"/>
      <c r="BR1692" s="127"/>
      <c r="BS1692" s="127"/>
      <c r="BT1692" s="127"/>
      <c r="BU1692" s="127"/>
      <c r="BV1692" s="127"/>
    </row>
    <row r="1693" spans="1:74" s="128" customFormat="1" ht="33.75" x14ac:dyDescent="0.2">
      <c r="A1693" s="368" t="s">
        <v>1964</v>
      </c>
      <c r="B1693" s="369" t="s">
        <v>1953</v>
      </c>
      <c r="C1693" s="95"/>
      <c r="D1693" s="95"/>
      <c r="E1693" s="370">
        <v>373644744</v>
      </c>
      <c r="F1693" s="95"/>
      <c r="G1693" s="337"/>
      <c r="H1693" s="95"/>
      <c r="I1693" s="95"/>
      <c r="J1693" s="95"/>
      <c r="K1693" s="95"/>
      <c r="L1693" s="95"/>
      <c r="M1693" s="95"/>
      <c r="N1693" s="95"/>
      <c r="O1693" s="133">
        <f t="shared" si="526"/>
        <v>373644744</v>
      </c>
      <c r="P1693" s="127"/>
      <c r="Q1693" s="127"/>
      <c r="R1693" s="127"/>
      <c r="S1693" s="127"/>
      <c r="T1693" s="127"/>
      <c r="U1693" s="127"/>
      <c r="V1693" s="127"/>
      <c r="W1693" s="127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27"/>
      <c r="BR1693" s="127"/>
      <c r="BS1693" s="127"/>
      <c r="BT1693" s="127"/>
      <c r="BU1693" s="127"/>
      <c r="BV1693" s="127"/>
    </row>
    <row r="1694" spans="1:74" s="128" customFormat="1" ht="22.5" x14ac:dyDescent="0.2">
      <c r="A1694" s="368" t="s">
        <v>1965</v>
      </c>
      <c r="B1694" s="369" t="s">
        <v>1955</v>
      </c>
      <c r="C1694" s="95"/>
      <c r="D1694" s="95"/>
      <c r="E1694" s="370">
        <v>86012313.420000002</v>
      </c>
      <c r="F1694" s="95"/>
      <c r="G1694" s="337"/>
      <c r="H1694" s="95"/>
      <c r="I1694" s="95"/>
      <c r="J1694" s="95"/>
      <c r="K1694" s="95"/>
      <c r="L1694" s="95"/>
      <c r="M1694" s="95"/>
      <c r="N1694" s="95"/>
      <c r="O1694" s="133">
        <f t="shared" si="526"/>
        <v>86012313.420000002</v>
      </c>
      <c r="P1694" s="127"/>
      <c r="Q1694" s="127"/>
      <c r="R1694" s="127"/>
      <c r="S1694" s="127"/>
      <c r="T1694" s="127"/>
      <c r="U1694" s="127"/>
      <c r="V1694" s="127"/>
      <c r="W1694" s="127"/>
      <c r="X1694" s="127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27"/>
      <c r="BR1694" s="127"/>
      <c r="BS1694" s="127"/>
      <c r="BT1694" s="127"/>
      <c r="BU1694" s="127"/>
      <c r="BV1694" s="127"/>
    </row>
    <row r="1695" spans="1:74" s="128" customFormat="1" ht="33.75" x14ac:dyDescent="0.2">
      <c r="A1695" s="368" t="s">
        <v>1966</v>
      </c>
      <c r="B1695" s="369" t="s">
        <v>1957</v>
      </c>
      <c r="C1695" s="95"/>
      <c r="D1695" s="95"/>
      <c r="E1695" s="370">
        <v>118632553</v>
      </c>
      <c r="F1695" s="95"/>
      <c r="G1695" s="337"/>
      <c r="H1695" s="95"/>
      <c r="I1695" s="95"/>
      <c r="J1695" s="95"/>
      <c r="K1695" s="95"/>
      <c r="L1695" s="95"/>
      <c r="M1695" s="95"/>
      <c r="N1695" s="95"/>
      <c r="O1695" s="133">
        <f t="shared" si="526"/>
        <v>118632553</v>
      </c>
      <c r="P1695" s="127"/>
      <c r="Q1695" s="127"/>
      <c r="R1695" s="127"/>
      <c r="S1695" s="127"/>
      <c r="T1695" s="127"/>
      <c r="U1695" s="127"/>
      <c r="V1695" s="127"/>
      <c r="W1695" s="127"/>
      <c r="X1695" s="127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7"/>
      <c r="AW1695" s="127"/>
      <c r="AX1695" s="127"/>
      <c r="AY1695" s="127"/>
      <c r="AZ1695" s="127"/>
      <c r="BA1695" s="127"/>
      <c r="BB1695" s="127"/>
      <c r="BC1695" s="127"/>
      <c r="BD1695" s="127"/>
      <c r="BE1695" s="127"/>
      <c r="BF1695" s="127"/>
      <c r="BG1695" s="127"/>
      <c r="BH1695" s="127"/>
      <c r="BI1695" s="127"/>
      <c r="BJ1695" s="127"/>
      <c r="BK1695" s="127"/>
      <c r="BL1695" s="127"/>
      <c r="BM1695" s="127"/>
      <c r="BN1695" s="127"/>
      <c r="BO1695" s="127"/>
      <c r="BP1695" s="127"/>
      <c r="BQ1695" s="127"/>
      <c r="BR1695" s="127"/>
      <c r="BS1695" s="127"/>
      <c r="BT1695" s="127"/>
      <c r="BU1695" s="127"/>
      <c r="BV1695" s="127"/>
    </row>
    <row r="1696" spans="1:74" s="128" customFormat="1" ht="15.75" x14ac:dyDescent="0.2">
      <c r="A1696" s="366" t="s">
        <v>310</v>
      </c>
      <c r="B1696" s="367" t="s">
        <v>1967</v>
      </c>
      <c r="C1696" s="371">
        <f t="shared" ref="C1696:N1699" si="532">+C1697</f>
        <v>0</v>
      </c>
      <c r="D1696" s="371">
        <f t="shared" si="532"/>
        <v>0</v>
      </c>
      <c r="E1696" s="371">
        <f t="shared" si="532"/>
        <v>4500000</v>
      </c>
      <c r="F1696" s="371">
        <f t="shared" si="532"/>
        <v>0</v>
      </c>
      <c r="G1696" s="371">
        <f t="shared" si="532"/>
        <v>0</v>
      </c>
      <c r="H1696" s="371">
        <f t="shared" si="532"/>
        <v>0</v>
      </c>
      <c r="I1696" s="371">
        <f t="shared" si="532"/>
        <v>0</v>
      </c>
      <c r="J1696" s="371">
        <f t="shared" si="532"/>
        <v>16000000</v>
      </c>
      <c r="K1696" s="371">
        <f t="shared" si="532"/>
        <v>0</v>
      </c>
      <c r="L1696" s="371">
        <f t="shared" si="532"/>
        <v>0</v>
      </c>
      <c r="M1696" s="371">
        <f t="shared" si="532"/>
        <v>0</v>
      </c>
      <c r="N1696" s="371">
        <f t="shared" si="532"/>
        <v>0</v>
      </c>
      <c r="O1696" s="133">
        <f t="shared" si="526"/>
        <v>20500000</v>
      </c>
      <c r="P1696" s="127"/>
      <c r="Q1696" s="127"/>
      <c r="R1696" s="127"/>
      <c r="S1696" s="127"/>
      <c r="T1696" s="127"/>
      <c r="U1696" s="127"/>
      <c r="V1696" s="127"/>
      <c r="W1696" s="127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7"/>
      <c r="BF1696" s="127"/>
      <c r="BG1696" s="127"/>
      <c r="BH1696" s="127"/>
      <c r="BI1696" s="127"/>
      <c r="BJ1696" s="127"/>
      <c r="BK1696" s="127"/>
      <c r="BL1696" s="127"/>
      <c r="BM1696" s="127"/>
      <c r="BN1696" s="127"/>
      <c r="BO1696" s="127"/>
      <c r="BP1696" s="127"/>
      <c r="BQ1696" s="127"/>
      <c r="BR1696" s="127"/>
      <c r="BS1696" s="127"/>
      <c r="BT1696" s="127"/>
      <c r="BU1696" s="127"/>
      <c r="BV1696" s="127"/>
    </row>
    <row r="1697" spans="1:74" s="128" customFormat="1" ht="22.5" x14ac:dyDescent="0.2">
      <c r="A1697" s="366" t="s">
        <v>311</v>
      </c>
      <c r="B1697" s="367" t="s">
        <v>1968</v>
      </c>
      <c r="C1697" s="371">
        <f t="shared" si="532"/>
        <v>0</v>
      </c>
      <c r="D1697" s="371">
        <f t="shared" si="532"/>
        <v>0</v>
      </c>
      <c r="E1697" s="371">
        <f t="shared" si="532"/>
        <v>4500000</v>
      </c>
      <c r="F1697" s="371">
        <f t="shared" si="532"/>
        <v>0</v>
      </c>
      <c r="G1697" s="371">
        <f t="shared" si="532"/>
        <v>0</v>
      </c>
      <c r="H1697" s="371">
        <f t="shared" si="532"/>
        <v>0</v>
      </c>
      <c r="I1697" s="371">
        <f t="shared" si="532"/>
        <v>0</v>
      </c>
      <c r="J1697" s="371">
        <f t="shared" si="532"/>
        <v>16000000</v>
      </c>
      <c r="K1697" s="371">
        <f t="shared" si="532"/>
        <v>0</v>
      </c>
      <c r="L1697" s="371">
        <f t="shared" si="532"/>
        <v>0</v>
      </c>
      <c r="M1697" s="371">
        <f t="shared" si="532"/>
        <v>0</v>
      </c>
      <c r="N1697" s="371">
        <f t="shared" si="532"/>
        <v>0</v>
      </c>
      <c r="O1697" s="133">
        <f t="shared" si="526"/>
        <v>20500000</v>
      </c>
      <c r="P1697" s="127"/>
      <c r="Q1697" s="127"/>
      <c r="R1697" s="127"/>
      <c r="S1697" s="127"/>
      <c r="T1697" s="127"/>
      <c r="U1697" s="127"/>
      <c r="V1697" s="127"/>
      <c r="W1697" s="127"/>
      <c r="X1697" s="127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7"/>
      <c r="AW1697" s="127"/>
      <c r="AX1697" s="127"/>
      <c r="AY1697" s="127"/>
      <c r="AZ1697" s="127"/>
      <c r="BA1697" s="127"/>
      <c r="BB1697" s="127"/>
      <c r="BC1697" s="127"/>
      <c r="BD1697" s="127"/>
      <c r="BE1697" s="127"/>
      <c r="BF1697" s="127"/>
      <c r="BG1697" s="127"/>
      <c r="BH1697" s="127"/>
      <c r="BI1697" s="127"/>
      <c r="BJ1697" s="127"/>
      <c r="BK1697" s="127"/>
      <c r="BL1697" s="127"/>
      <c r="BM1697" s="127"/>
      <c r="BN1697" s="127"/>
      <c r="BO1697" s="127"/>
      <c r="BP1697" s="127"/>
      <c r="BQ1697" s="127"/>
      <c r="BR1697" s="127"/>
      <c r="BS1697" s="127"/>
      <c r="BT1697" s="127"/>
      <c r="BU1697" s="127"/>
      <c r="BV1697" s="127"/>
    </row>
    <row r="1698" spans="1:74" s="128" customFormat="1" ht="22.5" x14ac:dyDescent="0.2">
      <c r="A1698" s="366" t="s">
        <v>811</v>
      </c>
      <c r="B1698" s="367" t="s">
        <v>812</v>
      </c>
      <c r="C1698" s="371">
        <f t="shared" si="532"/>
        <v>0</v>
      </c>
      <c r="D1698" s="371">
        <f t="shared" si="532"/>
        <v>0</v>
      </c>
      <c r="E1698" s="371">
        <f t="shared" si="532"/>
        <v>4500000</v>
      </c>
      <c r="F1698" s="371">
        <f t="shared" si="532"/>
        <v>0</v>
      </c>
      <c r="G1698" s="371">
        <f t="shared" si="532"/>
        <v>0</v>
      </c>
      <c r="H1698" s="371">
        <f t="shared" si="532"/>
        <v>0</v>
      </c>
      <c r="I1698" s="371">
        <f t="shared" si="532"/>
        <v>0</v>
      </c>
      <c r="J1698" s="371">
        <f t="shared" si="532"/>
        <v>16000000</v>
      </c>
      <c r="K1698" s="371">
        <f t="shared" si="532"/>
        <v>0</v>
      </c>
      <c r="L1698" s="371">
        <f t="shared" si="532"/>
        <v>0</v>
      </c>
      <c r="M1698" s="371">
        <f t="shared" si="532"/>
        <v>0</v>
      </c>
      <c r="N1698" s="371">
        <f t="shared" si="532"/>
        <v>0</v>
      </c>
      <c r="O1698" s="133">
        <f t="shared" si="526"/>
        <v>20500000</v>
      </c>
      <c r="P1698" s="127"/>
      <c r="Q1698" s="127"/>
      <c r="R1698" s="127"/>
      <c r="S1698" s="127"/>
      <c r="T1698" s="127"/>
      <c r="U1698" s="127"/>
      <c r="V1698" s="127"/>
      <c r="W1698" s="127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7"/>
      <c r="BF1698" s="127"/>
      <c r="BG1698" s="127"/>
      <c r="BH1698" s="127"/>
      <c r="BI1698" s="127"/>
      <c r="BJ1698" s="127"/>
      <c r="BK1698" s="127"/>
      <c r="BL1698" s="127"/>
      <c r="BM1698" s="127"/>
      <c r="BN1698" s="127"/>
      <c r="BO1698" s="127"/>
      <c r="BP1698" s="127"/>
      <c r="BQ1698" s="127"/>
      <c r="BR1698" s="127"/>
      <c r="BS1698" s="127"/>
      <c r="BT1698" s="127"/>
      <c r="BU1698" s="127"/>
      <c r="BV1698" s="127"/>
    </row>
    <row r="1699" spans="1:74" s="128" customFormat="1" ht="33.75" x14ac:dyDescent="0.2">
      <c r="A1699" s="366" t="s">
        <v>813</v>
      </c>
      <c r="B1699" s="367" t="s">
        <v>1969</v>
      </c>
      <c r="C1699" s="371">
        <f t="shared" si="532"/>
        <v>0</v>
      </c>
      <c r="D1699" s="371">
        <f t="shared" si="532"/>
        <v>0</v>
      </c>
      <c r="E1699" s="371">
        <f t="shared" si="532"/>
        <v>4500000</v>
      </c>
      <c r="F1699" s="371">
        <f t="shared" si="532"/>
        <v>0</v>
      </c>
      <c r="G1699" s="371">
        <f t="shared" si="532"/>
        <v>0</v>
      </c>
      <c r="H1699" s="371">
        <f t="shared" si="532"/>
        <v>0</v>
      </c>
      <c r="I1699" s="371">
        <f t="shared" si="532"/>
        <v>0</v>
      </c>
      <c r="J1699" s="371">
        <f t="shared" si="532"/>
        <v>16000000</v>
      </c>
      <c r="K1699" s="371">
        <f t="shared" si="532"/>
        <v>0</v>
      </c>
      <c r="L1699" s="371">
        <f t="shared" si="532"/>
        <v>0</v>
      </c>
      <c r="M1699" s="371">
        <f t="shared" si="532"/>
        <v>0</v>
      </c>
      <c r="N1699" s="371">
        <f t="shared" si="532"/>
        <v>0</v>
      </c>
      <c r="O1699" s="133">
        <f t="shared" si="526"/>
        <v>20500000</v>
      </c>
      <c r="P1699" s="127"/>
      <c r="Q1699" s="127"/>
      <c r="R1699" s="127"/>
      <c r="S1699" s="127"/>
      <c r="T1699" s="127"/>
      <c r="U1699" s="127"/>
      <c r="V1699" s="127"/>
      <c r="W1699" s="127"/>
      <c r="X1699" s="127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Q1699" s="127"/>
      <c r="AR1699" s="127"/>
      <c r="AS1699" s="127"/>
      <c r="AT1699" s="127"/>
      <c r="AU1699" s="127"/>
      <c r="AV1699" s="127"/>
      <c r="AW1699" s="127"/>
      <c r="AX1699" s="127"/>
      <c r="AY1699" s="127"/>
      <c r="AZ1699" s="127"/>
      <c r="BA1699" s="127"/>
      <c r="BB1699" s="127"/>
      <c r="BC1699" s="127"/>
      <c r="BD1699" s="127"/>
      <c r="BE1699" s="127"/>
      <c r="BF1699" s="127"/>
      <c r="BG1699" s="127"/>
      <c r="BH1699" s="127"/>
      <c r="BI1699" s="127"/>
      <c r="BJ1699" s="127"/>
      <c r="BK1699" s="127"/>
      <c r="BL1699" s="127"/>
      <c r="BM1699" s="127"/>
      <c r="BN1699" s="127"/>
      <c r="BO1699" s="127"/>
      <c r="BP1699" s="127"/>
      <c r="BQ1699" s="127"/>
      <c r="BR1699" s="127"/>
      <c r="BS1699" s="127"/>
      <c r="BT1699" s="127"/>
      <c r="BU1699" s="127"/>
      <c r="BV1699" s="127"/>
    </row>
    <row r="1700" spans="1:74" s="128" customFormat="1" ht="22.5" x14ac:dyDescent="0.2">
      <c r="A1700" s="366" t="s">
        <v>1970</v>
      </c>
      <c r="B1700" s="367" t="s">
        <v>1951</v>
      </c>
      <c r="C1700" s="371">
        <f>SUM(C1701:C1704)</f>
        <v>0</v>
      </c>
      <c r="D1700" s="371">
        <f t="shared" ref="D1700:N1700" si="533">SUM(D1701:D1704)</f>
        <v>0</v>
      </c>
      <c r="E1700" s="371">
        <f t="shared" si="533"/>
        <v>4500000</v>
      </c>
      <c r="F1700" s="371">
        <f t="shared" si="533"/>
        <v>0</v>
      </c>
      <c r="G1700" s="371">
        <f t="shared" si="533"/>
        <v>0</v>
      </c>
      <c r="H1700" s="371">
        <f t="shared" si="533"/>
        <v>0</v>
      </c>
      <c r="I1700" s="371">
        <f t="shared" si="533"/>
        <v>0</v>
      </c>
      <c r="J1700" s="371">
        <f t="shared" si="533"/>
        <v>16000000</v>
      </c>
      <c r="K1700" s="371">
        <f t="shared" si="533"/>
        <v>0</v>
      </c>
      <c r="L1700" s="371">
        <f t="shared" si="533"/>
        <v>0</v>
      </c>
      <c r="M1700" s="371">
        <f t="shared" si="533"/>
        <v>0</v>
      </c>
      <c r="N1700" s="371">
        <f t="shared" si="533"/>
        <v>0</v>
      </c>
      <c r="O1700" s="133">
        <f t="shared" si="526"/>
        <v>20500000</v>
      </c>
      <c r="P1700" s="127"/>
      <c r="Q1700" s="127"/>
      <c r="R1700" s="127"/>
      <c r="S1700" s="127"/>
      <c r="T1700" s="127"/>
      <c r="U1700" s="127"/>
      <c r="V1700" s="127"/>
      <c r="W1700" s="127"/>
      <c r="X1700" s="127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7"/>
      <c r="AW1700" s="127"/>
      <c r="AX1700" s="127"/>
      <c r="AY1700" s="127"/>
      <c r="AZ1700" s="127"/>
      <c r="BA1700" s="127"/>
      <c r="BB1700" s="127"/>
      <c r="BC1700" s="127"/>
      <c r="BD1700" s="127"/>
      <c r="BE1700" s="127"/>
      <c r="BF1700" s="127"/>
      <c r="BG1700" s="127"/>
      <c r="BH1700" s="127"/>
      <c r="BI1700" s="127"/>
      <c r="BJ1700" s="127"/>
      <c r="BK1700" s="127"/>
      <c r="BL1700" s="127"/>
      <c r="BM1700" s="127"/>
      <c r="BN1700" s="127"/>
      <c r="BO1700" s="127"/>
      <c r="BP1700" s="127"/>
      <c r="BQ1700" s="127"/>
      <c r="BR1700" s="127"/>
      <c r="BS1700" s="127"/>
      <c r="BT1700" s="127"/>
      <c r="BU1700" s="127"/>
      <c r="BV1700" s="127"/>
    </row>
    <row r="1701" spans="1:74" s="128" customFormat="1" ht="33.75" x14ac:dyDescent="0.2">
      <c r="A1701" s="368" t="s">
        <v>1971</v>
      </c>
      <c r="B1701" s="369" t="s">
        <v>1953</v>
      </c>
      <c r="C1701" s="95"/>
      <c r="D1701" s="95"/>
      <c r="E1701" s="370">
        <v>1500000</v>
      </c>
      <c r="F1701" s="95"/>
      <c r="G1701" s="337"/>
      <c r="H1701" s="95"/>
      <c r="I1701" s="95"/>
      <c r="J1701" s="95"/>
      <c r="K1701" s="95"/>
      <c r="L1701" s="95"/>
      <c r="M1701" s="95"/>
      <c r="N1701" s="95"/>
      <c r="O1701" s="133">
        <f t="shared" si="526"/>
        <v>1500000</v>
      </c>
      <c r="P1701" s="127"/>
      <c r="Q1701" s="127"/>
      <c r="R1701" s="127"/>
      <c r="S1701" s="127"/>
      <c r="T1701" s="127"/>
      <c r="U1701" s="127"/>
      <c r="V1701" s="127"/>
      <c r="W1701" s="127"/>
      <c r="X1701" s="127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7"/>
      <c r="AW1701" s="127"/>
      <c r="AX1701" s="127"/>
      <c r="AY1701" s="127"/>
      <c r="AZ1701" s="127"/>
      <c r="BA1701" s="127"/>
      <c r="BB1701" s="127"/>
      <c r="BC1701" s="127"/>
      <c r="BD1701" s="127"/>
      <c r="BE1701" s="127"/>
      <c r="BF1701" s="127"/>
      <c r="BG1701" s="127"/>
      <c r="BH1701" s="127"/>
      <c r="BI1701" s="127"/>
      <c r="BJ1701" s="127"/>
      <c r="BK1701" s="127"/>
      <c r="BL1701" s="127"/>
      <c r="BM1701" s="127"/>
      <c r="BN1701" s="127"/>
      <c r="BO1701" s="127"/>
      <c r="BP1701" s="127"/>
      <c r="BQ1701" s="127"/>
      <c r="BR1701" s="127"/>
      <c r="BS1701" s="127"/>
      <c r="BT1701" s="127"/>
      <c r="BU1701" s="127"/>
      <c r="BV1701" s="127"/>
    </row>
    <row r="1702" spans="1:74" s="128" customFormat="1" ht="22.5" x14ac:dyDescent="0.2">
      <c r="A1702" s="368" t="s">
        <v>1972</v>
      </c>
      <c r="B1702" s="369" t="s">
        <v>1955</v>
      </c>
      <c r="C1702" s="95"/>
      <c r="D1702" s="95"/>
      <c r="E1702" s="370">
        <v>1500000</v>
      </c>
      <c r="F1702" s="95"/>
      <c r="G1702" s="337"/>
      <c r="H1702" s="95"/>
      <c r="I1702" s="95"/>
      <c r="J1702" s="95"/>
      <c r="K1702" s="95"/>
      <c r="L1702" s="95"/>
      <c r="M1702" s="95"/>
      <c r="N1702" s="95"/>
      <c r="O1702" s="133">
        <f t="shared" si="526"/>
        <v>1500000</v>
      </c>
      <c r="P1702" s="127"/>
      <c r="Q1702" s="127"/>
      <c r="R1702" s="127"/>
      <c r="S1702" s="127"/>
      <c r="T1702" s="127"/>
      <c r="U1702" s="127"/>
      <c r="V1702" s="127"/>
      <c r="W1702" s="127"/>
      <c r="X1702" s="127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7"/>
      <c r="AW1702" s="127"/>
      <c r="AX1702" s="127"/>
      <c r="AY1702" s="127"/>
      <c r="AZ1702" s="127"/>
      <c r="BA1702" s="127"/>
      <c r="BB1702" s="127"/>
      <c r="BC1702" s="127"/>
      <c r="BD1702" s="127"/>
      <c r="BE1702" s="127"/>
      <c r="BF1702" s="127"/>
      <c r="BG1702" s="127"/>
      <c r="BH1702" s="127"/>
      <c r="BI1702" s="127"/>
      <c r="BJ1702" s="127"/>
      <c r="BK1702" s="127"/>
      <c r="BL1702" s="127"/>
      <c r="BM1702" s="127"/>
      <c r="BN1702" s="127"/>
      <c r="BO1702" s="127"/>
      <c r="BP1702" s="127"/>
      <c r="BQ1702" s="127"/>
      <c r="BR1702" s="127"/>
      <c r="BS1702" s="127"/>
      <c r="BT1702" s="127"/>
      <c r="BU1702" s="127"/>
      <c r="BV1702" s="127"/>
    </row>
    <row r="1703" spans="1:74" s="128" customFormat="1" ht="33.75" x14ac:dyDescent="0.2">
      <c r="A1703" s="368" t="s">
        <v>1973</v>
      </c>
      <c r="B1703" s="369" t="s">
        <v>1957</v>
      </c>
      <c r="C1703" s="95"/>
      <c r="D1703" s="95"/>
      <c r="E1703" s="370">
        <v>1500000</v>
      </c>
      <c r="F1703" s="95"/>
      <c r="G1703" s="337"/>
      <c r="H1703" s="95"/>
      <c r="I1703" s="95"/>
      <c r="J1703" s="95"/>
      <c r="K1703" s="95"/>
      <c r="L1703" s="95"/>
      <c r="M1703" s="95"/>
      <c r="N1703" s="95"/>
      <c r="O1703" s="133">
        <f t="shared" si="526"/>
        <v>1500000</v>
      </c>
      <c r="P1703" s="127"/>
      <c r="Q1703" s="127"/>
      <c r="R1703" s="127"/>
      <c r="S1703" s="127"/>
      <c r="T1703" s="127"/>
      <c r="U1703" s="127"/>
      <c r="V1703" s="127"/>
      <c r="W1703" s="127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7"/>
      <c r="BF1703" s="127"/>
      <c r="BG1703" s="127"/>
      <c r="BH1703" s="127"/>
      <c r="BI1703" s="127"/>
      <c r="BJ1703" s="127"/>
      <c r="BK1703" s="127"/>
      <c r="BL1703" s="127"/>
      <c r="BM1703" s="127"/>
      <c r="BN1703" s="127"/>
      <c r="BO1703" s="127"/>
      <c r="BP1703" s="127"/>
      <c r="BQ1703" s="127"/>
      <c r="BR1703" s="127"/>
      <c r="BS1703" s="127"/>
      <c r="BT1703" s="127"/>
      <c r="BU1703" s="127"/>
      <c r="BV1703" s="127"/>
    </row>
    <row r="1704" spans="1:74" s="128" customFormat="1" ht="34.5" thickBot="1" x14ac:dyDescent="0.25">
      <c r="A1704" s="394" t="s">
        <v>2555</v>
      </c>
      <c r="B1704" s="395" t="s">
        <v>2554</v>
      </c>
      <c r="C1704" s="396"/>
      <c r="D1704" s="396"/>
      <c r="E1704" s="397"/>
      <c r="F1704" s="396"/>
      <c r="G1704" s="398"/>
      <c r="H1704" s="396"/>
      <c r="I1704" s="396"/>
      <c r="J1704" s="399">
        <v>16000000</v>
      </c>
      <c r="K1704" s="396"/>
      <c r="L1704" s="396"/>
      <c r="M1704" s="396"/>
      <c r="N1704" s="396"/>
      <c r="O1704" s="133">
        <f t="shared" si="526"/>
        <v>16000000</v>
      </c>
      <c r="P1704" s="127"/>
      <c r="Q1704" s="127"/>
      <c r="R1704" s="127"/>
      <c r="S1704" s="127"/>
      <c r="T1704" s="127"/>
      <c r="U1704" s="127"/>
      <c r="V1704" s="127"/>
      <c r="W1704" s="127"/>
      <c r="X1704" s="127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7"/>
      <c r="AW1704" s="127"/>
      <c r="AX1704" s="127"/>
      <c r="AY1704" s="127"/>
      <c r="AZ1704" s="127"/>
      <c r="BA1704" s="127"/>
      <c r="BB1704" s="127"/>
      <c r="BC1704" s="127"/>
      <c r="BD1704" s="127"/>
      <c r="BE1704" s="127"/>
      <c r="BF1704" s="127"/>
      <c r="BG1704" s="127"/>
      <c r="BH1704" s="127"/>
      <c r="BI1704" s="127"/>
      <c r="BJ1704" s="127"/>
      <c r="BK1704" s="127"/>
      <c r="BL1704" s="127"/>
      <c r="BM1704" s="127"/>
      <c r="BN1704" s="127"/>
      <c r="BO1704" s="127"/>
      <c r="BP1704" s="127"/>
      <c r="BQ1704" s="127"/>
      <c r="BR1704" s="127"/>
      <c r="BS1704" s="127"/>
      <c r="BT1704" s="127"/>
      <c r="BU1704" s="127"/>
      <c r="BV1704" s="127"/>
    </row>
    <row r="1705" spans="1:74" s="128" customFormat="1" ht="20.25" thickBot="1" x14ac:dyDescent="0.25">
      <c r="A1705" s="460" t="s">
        <v>1974</v>
      </c>
      <c r="B1705" s="461"/>
      <c r="C1705" s="383">
        <f t="shared" ref="C1705:O1705" si="534">+C1671</f>
        <v>0</v>
      </c>
      <c r="D1705" s="383">
        <f t="shared" si="534"/>
        <v>0</v>
      </c>
      <c r="E1705" s="383">
        <f t="shared" si="534"/>
        <v>2810342816.4200001</v>
      </c>
      <c r="F1705" s="383">
        <f t="shared" si="534"/>
        <v>0</v>
      </c>
      <c r="G1705" s="383">
        <f t="shared" si="534"/>
        <v>0</v>
      </c>
      <c r="H1705" s="383">
        <f t="shared" si="534"/>
        <v>0</v>
      </c>
      <c r="I1705" s="383">
        <f t="shared" si="534"/>
        <v>0</v>
      </c>
      <c r="J1705" s="383">
        <f t="shared" si="534"/>
        <v>468732603.91000003</v>
      </c>
      <c r="K1705" s="383">
        <f t="shared" si="534"/>
        <v>0</v>
      </c>
      <c r="L1705" s="383">
        <f t="shared" si="534"/>
        <v>0</v>
      </c>
      <c r="M1705" s="383">
        <f t="shared" si="534"/>
        <v>0</v>
      </c>
      <c r="N1705" s="383">
        <f t="shared" si="534"/>
        <v>0</v>
      </c>
      <c r="O1705" s="383">
        <f t="shared" si="534"/>
        <v>3279075420.3299999</v>
      </c>
      <c r="P1705" s="127"/>
      <c r="Q1705" s="127"/>
      <c r="R1705" s="127"/>
      <c r="S1705" s="127"/>
      <c r="T1705" s="127"/>
      <c r="U1705" s="127"/>
      <c r="V1705" s="127"/>
      <c r="W1705" s="127"/>
      <c r="X1705" s="127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  <c r="BM1705" s="127"/>
      <c r="BN1705" s="127"/>
      <c r="BO1705" s="127"/>
      <c r="BP1705" s="127"/>
      <c r="BQ1705" s="127"/>
      <c r="BR1705" s="127"/>
      <c r="BS1705" s="127"/>
      <c r="BT1705" s="127"/>
      <c r="BU1705" s="127"/>
      <c r="BV1705" s="127"/>
    </row>
    <row r="1706" spans="1:74" s="128" customFormat="1" x14ac:dyDescent="0.2">
      <c r="A1706" s="212"/>
      <c r="B1706" s="336"/>
      <c r="C1706" s="95"/>
      <c r="D1706" s="95"/>
      <c r="E1706" s="95"/>
      <c r="F1706" s="95"/>
      <c r="G1706" s="337"/>
      <c r="H1706" s="95"/>
      <c r="I1706" s="95"/>
      <c r="J1706" s="95"/>
      <c r="K1706" s="95"/>
      <c r="L1706" s="95"/>
      <c r="M1706" s="95"/>
      <c r="N1706" s="95"/>
      <c r="O1706" s="133"/>
      <c r="P1706" s="127"/>
      <c r="Q1706" s="127"/>
      <c r="R1706" s="127"/>
      <c r="S1706" s="127"/>
      <c r="T1706" s="127"/>
      <c r="U1706" s="127"/>
      <c r="V1706" s="127"/>
      <c r="W1706" s="127"/>
      <c r="X1706" s="127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7"/>
      <c r="AW1706" s="127"/>
      <c r="AX1706" s="127"/>
      <c r="AY1706" s="127"/>
      <c r="AZ1706" s="127"/>
      <c r="BA1706" s="127"/>
      <c r="BB1706" s="127"/>
      <c r="BC1706" s="127"/>
      <c r="BD1706" s="127"/>
      <c r="BE1706" s="127"/>
      <c r="BF1706" s="127"/>
      <c r="BG1706" s="127"/>
      <c r="BH1706" s="127"/>
      <c r="BI1706" s="127"/>
      <c r="BJ1706" s="127"/>
      <c r="BK1706" s="127"/>
      <c r="BL1706" s="127"/>
      <c r="BM1706" s="127"/>
      <c r="BN1706" s="127"/>
      <c r="BO1706" s="127"/>
      <c r="BP1706" s="127"/>
      <c r="BQ1706" s="127"/>
      <c r="BR1706" s="127"/>
      <c r="BS1706" s="127"/>
      <c r="BT1706" s="127"/>
      <c r="BU1706" s="127"/>
      <c r="BV1706" s="127"/>
    </row>
    <row r="1707" spans="1:74" s="128" customFormat="1" ht="19.5" x14ac:dyDescent="0.2">
      <c r="A1707" s="448" t="s">
        <v>1889</v>
      </c>
      <c r="B1707" s="449"/>
      <c r="C1707" s="95"/>
      <c r="D1707" s="95"/>
      <c r="E1707" s="95"/>
      <c r="F1707" s="95"/>
      <c r="G1707" s="337"/>
      <c r="H1707" s="95"/>
      <c r="I1707" s="95"/>
      <c r="J1707" s="95"/>
      <c r="K1707" s="95"/>
      <c r="L1707" s="95"/>
      <c r="M1707" s="95"/>
      <c r="N1707" s="95"/>
      <c r="O1707" s="133"/>
      <c r="P1707" s="127"/>
      <c r="Q1707" s="127"/>
      <c r="R1707" s="127"/>
      <c r="S1707" s="127"/>
      <c r="T1707" s="127"/>
      <c r="U1707" s="127"/>
      <c r="V1707" s="127"/>
      <c r="W1707" s="127"/>
      <c r="X1707" s="127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7"/>
      <c r="AW1707" s="127"/>
      <c r="AX1707" s="127"/>
      <c r="AY1707" s="127"/>
      <c r="AZ1707" s="127"/>
      <c r="BA1707" s="127"/>
      <c r="BB1707" s="127"/>
      <c r="BC1707" s="127"/>
      <c r="BD1707" s="127"/>
      <c r="BE1707" s="127"/>
      <c r="BF1707" s="127"/>
      <c r="BG1707" s="127"/>
      <c r="BH1707" s="127"/>
      <c r="BI1707" s="127"/>
      <c r="BJ1707" s="127"/>
      <c r="BK1707" s="127"/>
      <c r="BL1707" s="127"/>
      <c r="BM1707" s="127"/>
      <c r="BN1707" s="127"/>
      <c r="BO1707" s="127"/>
      <c r="BP1707" s="127"/>
      <c r="BQ1707" s="127"/>
      <c r="BR1707" s="127"/>
      <c r="BS1707" s="127"/>
      <c r="BT1707" s="127"/>
      <c r="BU1707" s="127"/>
      <c r="BV1707" s="127"/>
    </row>
    <row r="1708" spans="1:74" s="128" customFormat="1" ht="34.5" thickBot="1" x14ac:dyDescent="0.25">
      <c r="A1708" s="335"/>
      <c r="B1708" s="339" t="s">
        <v>1891</v>
      </c>
      <c r="C1708" s="95"/>
      <c r="D1708" s="95">
        <v>607642880</v>
      </c>
      <c r="E1708" s="95"/>
      <c r="F1708" s="95"/>
      <c r="G1708" s="337"/>
      <c r="H1708" s="95"/>
      <c r="I1708" s="95"/>
      <c r="J1708" s="95"/>
      <c r="K1708" s="95"/>
      <c r="L1708" s="95"/>
      <c r="M1708" s="95"/>
      <c r="N1708" s="95"/>
      <c r="O1708" s="133">
        <f t="shared" si="526"/>
        <v>607642880</v>
      </c>
      <c r="P1708" s="127"/>
      <c r="Q1708" s="127"/>
      <c r="R1708" s="127"/>
      <c r="S1708" s="127"/>
      <c r="T1708" s="127"/>
      <c r="U1708" s="127"/>
      <c r="V1708" s="127"/>
      <c r="W1708" s="127"/>
      <c r="X1708" s="127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27"/>
      <c r="BR1708" s="127"/>
      <c r="BS1708" s="127"/>
      <c r="BT1708" s="127"/>
      <c r="BU1708" s="127"/>
      <c r="BV1708" s="127"/>
    </row>
    <row r="1709" spans="1:74" s="128" customFormat="1" ht="20.25" thickBot="1" x14ac:dyDescent="0.25">
      <c r="A1709" s="479" t="s">
        <v>1890</v>
      </c>
      <c r="B1709" s="480"/>
      <c r="C1709" s="228">
        <f>+C1708</f>
        <v>0</v>
      </c>
      <c r="D1709" s="228">
        <f t="shared" ref="D1709:N1709" si="535">+D1708</f>
        <v>607642880</v>
      </c>
      <c r="E1709" s="228">
        <f t="shared" si="535"/>
        <v>0</v>
      </c>
      <c r="F1709" s="228">
        <f t="shared" si="535"/>
        <v>0</v>
      </c>
      <c r="G1709" s="228">
        <f t="shared" si="535"/>
        <v>0</v>
      </c>
      <c r="H1709" s="228">
        <f t="shared" si="535"/>
        <v>0</v>
      </c>
      <c r="I1709" s="228">
        <f t="shared" si="535"/>
        <v>0</v>
      </c>
      <c r="J1709" s="228">
        <f t="shared" si="535"/>
        <v>0</v>
      </c>
      <c r="K1709" s="228">
        <f t="shared" si="535"/>
        <v>0</v>
      </c>
      <c r="L1709" s="228">
        <f t="shared" si="535"/>
        <v>0</v>
      </c>
      <c r="M1709" s="228">
        <f t="shared" si="535"/>
        <v>0</v>
      </c>
      <c r="N1709" s="228">
        <f t="shared" si="535"/>
        <v>0</v>
      </c>
      <c r="O1709" s="262">
        <f t="shared" ref="O1709" si="536">SUM(C1709:N1709)</f>
        <v>607642880</v>
      </c>
      <c r="P1709" s="127"/>
      <c r="Q1709" s="127"/>
      <c r="R1709" s="127"/>
      <c r="S1709" s="127"/>
      <c r="T1709" s="127"/>
      <c r="U1709" s="127"/>
      <c r="V1709" s="127"/>
      <c r="W1709" s="127"/>
      <c r="X1709" s="127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Q1709" s="127"/>
      <c r="AR1709" s="127"/>
      <c r="AS1709" s="127"/>
      <c r="AT1709" s="127"/>
      <c r="AU1709" s="127"/>
      <c r="AV1709" s="127"/>
      <c r="AW1709" s="127"/>
      <c r="AX1709" s="127"/>
      <c r="AY1709" s="127"/>
      <c r="AZ1709" s="127"/>
      <c r="BA1709" s="127"/>
      <c r="BB1709" s="127"/>
      <c r="BC1709" s="127"/>
      <c r="BD1709" s="127"/>
      <c r="BE1709" s="127"/>
      <c r="BF1709" s="127"/>
      <c r="BG1709" s="127"/>
      <c r="BH1709" s="127"/>
      <c r="BI1709" s="127"/>
      <c r="BJ1709" s="127"/>
      <c r="BK1709" s="127"/>
      <c r="BL1709" s="127"/>
      <c r="BM1709" s="127"/>
      <c r="BN1709" s="127"/>
      <c r="BO1709" s="127"/>
      <c r="BP1709" s="127"/>
      <c r="BQ1709" s="127"/>
      <c r="BR1709" s="127"/>
      <c r="BS1709" s="127"/>
      <c r="BT1709" s="127"/>
      <c r="BU1709" s="127"/>
      <c r="BV1709" s="127"/>
    </row>
    <row r="1710" spans="1:74" s="128" customFormat="1" x14ac:dyDescent="0.2">
      <c r="A1710" s="212"/>
      <c r="B1710" s="336"/>
      <c r="C1710" s="95"/>
      <c r="D1710" s="95"/>
      <c r="E1710" s="95"/>
      <c r="F1710" s="95"/>
      <c r="G1710" s="337"/>
      <c r="H1710" s="95"/>
      <c r="I1710" s="95"/>
      <c r="J1710" s="95"/>
      <c r="K1710" s="95"/>
      <c r="L1710" s="95"/>
      <c r="M1710" s="95"/>
      <c r="N1710" s="95"/>
      <c r="O1710" s="338"/>
      <c r="P1710" s="127"/>
      <c r="Q1710" s="127"/>
      <c r="R1710" s="127"/>
      <c r="S1710" s="127"/>
      <c r="T1710" s="127"/>
      <c r="U1710" s="127"/>
      <c r="V1710" s="127"/>
      <c r="W1710" s="127"/>
      <c r="X1710" s="127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Q1710" s="127"/>
      <c r="AR1710" s="127"/>
      <c r="AS1710" s="127"/>
      <c r="AT1710" s="127"/>
      <c r="AU1710" s="127"/>
      <c r="AV1710" s="127"/>
      <c r="AW1710" s="127"/>
      <c r="AX1710" s="127"/>
      <c r="AY1710" s="127"/>
      <c r="AZ1710" s="127"/>
      <c r="BA1710" s="127"/>
      <c r="BB1710" s="127"/>
      <c r="BC1710" s="127"/>
      <c r="BD1710" s="127"/>
      <c r="BE1710" s="127"/>
      <c r="BF1710" s="127"/>
      <c r="BG1710" s="127"/>
      <c r="BH1710" s="127"/>
      <c r="BI1710" s="127"/>
      <c r="BJ1710" s="127"/>
      <c r="BK1710" s="127"/>
      <c r="BL1710" s="127"/>
      <c r="BM1710" s="127"/>
      <c r="BN1710" s="127"/>
      <c r="BO1710" s="127"/>
      <c r="BP1710" s="127"/>
      <c r="BQ1710" s="127"/>
      <c r="BR1710" s="127"/>
      <c r="BS1710" s="127"/>
      <c r="BT1710" s="127"/>
      <c r="BU1710" s="127"/>
      <c r="BV1710" s="127"/>
    </row>
    <row r="1711" spans="1:74" s="192" customFormat="1" ht="15.75" x14ac:dyDescent="0.2">
      <c r="A1711" s="477" t="s">
        <v>32</v>
      </c>
      <c r="B1711" s="478"/>
      <c r="C1711" s="263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133">
        <f t="shared" ref="O1711:O1769" si="537">SUM(C1711:N1711)</f>
        <v>0</v>
      </c>
      <c r="P1711" s="191"/>
      <c r="Q1711" s="191"/>
      <c r="R1711" s="191"/>
      <c r="S1711" s="191"/>
      <c r="T1711" s="191"/>
      <c r="U1711" s="191"/>
      <c r="V1711" s="191"/>
      <c r="W1711" s="191"/>
      <c r="X1711" s="191"/>
      <c r="Y1711" s="191"/>
      <c r="Z1711" s="191"/>
      <c r="AA1711" s="191"/>
      <c r="AB1711" s="191"/>
      <c r="AC1711" s="191"/>
      <c r="AD1711" s="191"/>
      <c r="AE1711" s="191"/>
      <c r="AF1711" s="191"/>
      <c r="AG1711" s="191"/>
      <c r="AH1711" s="191"/>
      <c r="AI1711" s="191"/>
      <c r="AJ1711" s="191"/>
      <c r="AK1711" s="191"/>
      <c r="AL1711" s="191"/>
      <c r="AM1711" s="191"/>
      <c r="AN1711" s="191"/>
      <c r="AO1711" s="191"/>
      <c r="AP1711" s="191"/>
      <c r="AQ1711" s="191"/>
      <c r="AR1711" s="191"/>
      <c r="AS1711" s="191"/>
      <c r="AT1711" s="191"/>
      <c r="AU1711" s="191"/>
      <c r="AV1711" s="191"/>
      <c r="AW1711" s="191"/>
      <c r="AX1711" s="191"/>
      <c r="AY1711" s="191"/>
      <c r="AZ1711" s="191"/>
      <c r="BA1711" s="191"/>
      <c r="BB1711" s="191"/>
      <c r="BC1711" s="191"/>
      <c r="BD1711" s="191"/>
      <c r="BE1711" s="191"/>
      <c r="BF1711" s="191"/>
      <c r="BG1711" s="191"/>
      <c r="BH1711" s="191"/>
      <c r="BI1711" s="191"/>
      <c r="BJ1711" s="191"/>
      <c r="BK1711" s="191"/>
      <c r="BL1711" s="191"/>
      <c r="BM1711" s="191"/>
      <c r="BN1711" s="191"/>
      <c r="BO1711" s="191"/>
      <c r="BP1711" s="191"/>
      <c r="BQ1711" s="191"/>
      <c r="BR1711" s="191"/>
      <c r="BS1711" s="191"/>
      <c r="BT1711" s="191"/>
      <c r="BU1711" s="191"/>
      <c r="BV1711" s="191"/>
    </row>
    <row r="1712" spans="1:74" s="192" customFormat="1" ht="15.75" x14ac:dyDescent="0.2">
      <c r="A1712" s="258" t="s">
        <v>90</v>
      </c>
      <c r="B1712" s="256" t="s">
        <v>355</v>
      </c>
      <c r="C1712" s="134">
        <f t="shared" ref="C1712:N1712" si="538">+C1713</f>
        <v>0</v>
      </c>
      <c r="D1712" s="134">
        <f t="shared" si="538"/>
        <v>0</v>
      </c>
      <c r="E1712" s="134">
        <f t="shared" si="538"/>
        <v>0</v>
      </c>
      <c r="F1712" s="134">
        <f t="shared" si="538"/>
        <v>0</v>
      </c>
      <c r="G1712" s="134">
        <f t="shared" si="538"/>
        <v>0</v>
      </c>
      <c r="H1712" s="134">
        <f t="shared" si="538"/>
        <v>0</v>
      </c>
      <c r="I1712" s="134">
        <f t="shared" si="538"/>
        <v>13516566917</v>
      </c>
      <c r="J1712" s="134">
        <f t="shared" si="538"/>
        <v>0</v>
      </c>
      <c r="K1712" s="134">
        <f t="shared" si="538"/>
        <v>0</v>
      </c>
      <c r="L1712" s="134">
        <f t="shared" si="538"/>
        <v>0</v>
      </c>
      <c r="M1712" s="134">
        <f t="shared" si="538"/>
        <v>0</v>
      </c>
      <c r="N1712" s="134">
        <f t="shared" si="538"/>
        <v>0</v>
      </c>
      <c r="O1712" s="133">
        <f t="shared" si="537"/>
        <v>13516566917</v>
      </c>
      <c r="P1712" s="191"/>
      <c r="Q1712" s="191"/>
      <c r="R1712" s="191"/>
      <c r="S1712" s="191"/>
      <c r="T1712" s="191"/>
      <c r="U1712" s="191"/>
      <c r="V1712" s="191"/>
      <c r="W1712" s="191"/>
      <c r="X1712" s="191"/>
      <c r="Y1712" s="191"/>
      <c r="Z1712" s="191"/>
      <c r="AA1712" s="191"/>
      <c r="AB1712" s="191"/>
      <c r="AC1712" s="191"/>
      <c r="AD1712" s="191"/>
      <c r="AE1712" s="191"/>
      <c r="AF1712" s="191"/>
      <c r="AG1712" s="191"/>
      <c r="AH1712" s="191"/>
      <c r="AI1712" s="191"/>
      <c r="AJ1712" s="191"/>
      <c r="AK1712" s="191"/>
      <c r="AL1712" s="191"/>
      <c r="AM1712" s="191"/>
      <c r="AN1712" s="191"/>
      <c r="AO1712" s="191"/>
      <c r="AP1712" s="191"/>
      <c r="AQ1712" s="191"/>
      <c r="AR1712" s="191"/>
      <c r="AS1712" s="191"/>
      <c r="AT1712" s="191"/>
      <c r="AU1712" s="191"/>
      <c r="AV1712" s="191"/>
      <c r="AW1712" s="191"/>
      <c r="AX1712" s="191"/>
      <c r="AY1712" s="191"/>
      <c r="AZ1712" s="191"/>
      <c r="BA1712" s="191"/>
      <c r="BB1712" s="191"/>
      <c r="BC1712" s="191"/>
      <c r="BD1712" s="191"/>
      <c r="BE1712" s="191"/>
      <c r="BF1712" s="191"/>
      <c r="BG1712" s="191"/>
      <c r="BH1712" s="191"/>
      <c r="BI1712" s="191"/>
      <c r="BJ1712" s="191"/>
      <c r="BK1712" s="191"/>
      <c r="BL1712" s="191"/>
      <c r="BM1712" s="191"/>
      <c r="BN1712" s="191"/>
      <c r="BO1712" s="191"/>
      <c r="BP1712" s="191"/>
      <c r="BQ1712" s="191"/>
      <c r="BR1712" s="191"/>
      <c r="BS1712" s="191"/>
      <c r="BT1712" s="191"/>
      <c r="BU1712" s="191"/>
      <c r="BV1712" s="191"/>
    </row>
    <row r="1713" spans="1:74" s="192" customFormat="1" ht="15.75" x14ac:dyDescent="0.2">
      <c r="A1713" s="258" t="s">
        <v>186</v>
      </c>
      <c r="B1713" s="256" t="s">
        <v>355</v>
      </c>
      <c r="C1713" s="134">
        <f t="shared" ref="C1713:N1713" si="539">+C1714+C1735</f>
        <v>0</v>
      </c>
      <c r="D1713" s="134">
        <f t="shared" si="539"/>
        <v>0</v>
      </c>
      <c r="E1713" s="134">
        <f t="shared" si="539"/>
        <v>0</v>
      </c>
      <c r="F1713" s="134">
        <f t="shared" si="539"/>
        <v>0</v>
      </c>
      <c r="G1713" s="134">
        <f t="shared" si="539"/>
        <v>0</v>
      </c>
      <c r="H1713" s="134">
        <f t="shared" si="539"/>
        <v>0</v>
      </c>
      <c r="I1713" s="134">
        <f t="shared" si="539"/>
        <v>13516566917</v>
      </c>
      <c r="J1713" s="134">
        <f t="shared" si="539"/>
        <v>0</v>
      </c>
      <c r="K1713" s="134">
        <f t="shared" si="539"/>
        <v>0</v>
      </c>
      <c r="L1713" s="134">
        <f t="shared" si="539"/>
        <v>0</v>
      </c>
      <c r="M1713" s="134">
        <f t="shared" si="539"/>
        <v>0</v>
      </c>
      <c r="N1713" s="134">
        <f t="shared" si="539"/>
        <v>0</v>
      </c>
      <c r="O1713" s="133">
        <f t="shared" si="537"/>
        <v>13516566917</v>
      </c>
      <c r="P1713" s="191"/>
      <c r="Q1713" s="191"/>
      <c r="R1713" s="191"/>
      <c r="S1713" s="191"/>
      <c r="T1713" s="191"/>
      <c r="U1713" s="191"/>
      <c r="V1713" s="191"/>
      <c r="W1713" s="191"/>
      <c r="X1713" s="191"/>
      <c r="Y1713" s="191"/>
      <c r="Z1713" s="191"/>
      <c r="AA1713" s="191"/>
      <c r="AB1713" s="191"/>
      <c r="AC1713" s="191"/>
      <c r="AD1713" s="191"/>
      <c r="AE1713" s="191"/>
      <c r="AF1713" s="191"/>
      <c r="AG1713" s="191"/>
      <c r="AH1713" s="191"/>
      <c r="AI1713" s="191"/>
      <c r="AJ1713" s="191"/>
      <c r="AK1713" s="191"/>
      <c r="AL1713" s="191"/>
      <c r="AM1713" s="191"/>
      <c r="AN1713" s="191"/>
      <c r="AO1713" s="191"/>
      <c r="AP1713" s="191"/>
      <c r="AQ1713" s="191"/>
      <c r="AR1713" s="191"/>
      <c r="AS1713" s="191"/>
      <c r="AT1713" s="191"/>
      <c r="AU1713" s="191"/>
      <c r="AV1713" s="191"/>
      <c r="AW1713" s="191"/>
      <c r="AX1713" s="191"/>
      <c r="AY1713" s="191"/>
      <c r="AZ1713" s="191"/>
      <c r="BA1713" s="191"/>
      <c r="BB1713" s="191"/>
      <c r="BC1713" s="191"/>
      <c r="BD1713" s="191"/>
      <c r="BE1713" s="191"/>
      <c r="BF1713" s="191"/>
      <c r="BG1713" s="191"/>
      <c r="BH1713" s="191"/>
      <c r="BI1713" s="191"/>
      <c r="BJ1713" s="191"/>
      <c r="BK1713" s="191"/>
      <c r="BL1713" s="191"/>
      <c r="BM1713" s="191"/>
      <c r="BN1713" s="191"/>
      <c r="BO1713" s="191"/>
      <c r="BP1713" s="191"/>
      <c r="BQ1713" s="191"/>
      <c r="BR1713" s="191"/>
      <c r="BS1713" s="191"/>
      <c r="BT1713" s="191"/>
      <c r="BU1713" s="191"/>
      <c r="BV1713" s="191"/>
    </row>
    <row r="1714" spans="1:74" s="192" customFormat="1" ht="15.75" x14ac:dyDescent="0.2">
      <c r="A1714" s="258" t="s">
        <v>188</v>
      </c>
      <c r="B1714" s="256" t="s">
        <v>91</v>
      </c>
      <c r="C1714" s="134">
        <f t="shared" ref="C1714:N1714" si="540">+C1715</f>
        <v>0</v>
      </c>
      <c r="D1714" s="134">
        <f t="shared" si="540"/>
        <v>0</v>
      </c>
      <c r="E1714" s="134">
        <f t="shared" si="540"/>
        <v>0</v>
      </c>
      <c r="F1714" s="134">
        <f t="shared" si="540"/>
        <v>0</v>
      </c>
      <c r="G1714" s="134">
        <f t="shared" si="540"/>
        <v>0</v>
      </c>
      <c r="H1714" s="134">
        <f t="shared" si="540"/>
        <v>0</v>
      </c>
      <c r="I1714" s="134">
        <f t="shared" si="540"/>
        <v>0</v>
      </c>
      <c r="J1714" s="134">
        <f t="shared" si="540"/>
        <v>0</v>
      </c>
      <c r="K1714" s="134">
        <f t="shared" si="540"/>
        <v>0</v>
      </c>
      <c r="L1714" s="134">
        <f t="shared" si="540"/>
        <v>0</v>
      </c>
      <c r="M1714" s="134">
        <f t="shared" si="540"/>
        <v>0</v>
      </c>
      <c r="N1714" s="134">
        <f t="shared" si="540"/>
        <v>0</v>
      </c>
      <c r="O1714" s="133">
        <f t="shared" si="537"/>
        <v>0</v>
      </c>
      <c r="P1714" s="191"/>
      <c r="Q1714" s="191"/>
      <c r="R1714" s="191"/>
      <c r="S1714" s="191"/>
      <c r="T1714" s="191"/>
      <c r="U1714" s="191"/>
      <c r="V1714" s="191"/>
      <c r="W1714" s="191"/>
      <c r="X1714" s="191"/>
      <c r="Y1714" s="191"/>
      <c r="Z1714" s="191"/>
      <c r="AA1714" s="191"/>
      <c r="AB1714" s="191"/>
      <c r="AC1714" s="191"/>
      <c r="AD1714" s="191"/>
      <c r="AE1714" s="191"/>
      <c r="AF1714" s="191"/>
      <c r="AG1714" s="191"/>
      <c r="AH1714" s="191"/>
      <c r="AI1714" s="191"/>
      <c r="AJ1714" s="191"/>
      <c r="AK1714" s="191"/>
      <c r="AL1714" s="191"/>
      <c r="AM1714" s="191"/>
      <c r="AN1714" s="191"/>
      <c r="AO1714" s="191"/>
      <c r="AP1714" s="191"/>
      <c r="AQ1714" s="191"/>
      <c r="AR1714" s="191"/>
      <c r="AS1714" s="191"/>
      <c r="AT1714" s="191"/>
      <c r="AU1714" s="191"/>
      <c r="AV1714" s="191"/>
      <c r="AW1714" s="191"/>
      <c r="AX1714" s="191"/>
      <c r="AY1714" s="191"/>
      <c r="AZ1714" s="191"/>
      <c r="BA1714" s="191"/>
      <c r="BB1714" s="191"/>
      <c r="BC1714" s="191"/>
      <c r="BD1714" s="191"/>
      <c r="BE1714" s="191"/>
      <c r="BF1714" s="191"/>
      <c r="BG1714" s="191"/>
      <c r="BH1714" s="191"/>
      <c r="BI1714" s="191"/>
      <c r="BJ1714" s="191"/>
      <c r="BK1714" s="191"/>
      <c r="BL1714" s="191"/>
      <c r="BM1714" s="191"/>
      <c r="BN1714" s="191"/>
      <c r="BO1714" s="191"/>
      <c r="BP1714" s="191"/>
      <c r="BQ1714" s="191"/>
      <c r="BR1714" s="191"/>
      <c r="BS1714" s="191"/>
      <c r="BT1714" s="191"/>
      <c r="BU1714" s="191"/>
      <c r="BV1714" s="191"/>
    </row>
    <row r="1715" spans="1:74" s="192" customFormat="1" ht="15.75" x14ac:dyDescent="0.2">
      <c r="A1715" s="258" t="s">
        <v>237</v>
      </c>
      <c r="B1715" s="256" t="s">
        <v>658</v>
      </c>
      <c r="C1715" s="134">
        <f t="shared" ref="C1715:N1715" si="541">+C1716+C1733</f>
        <v>0</v>
      </c>
      <c r="D1715" s="134">
        <f t="shared" si="541"/>
        <v>0</v>
      </c>
      <c r="E1715" s="134">
        <f t="shared" si="541"/>
        <v>0</v>
      </c>
      <c r="F1715" s="134">
        <f t="shared" si="541"/>
        <v>0</v>
      </c>
      <c r="G1715" s="134">
        <f t="shared" si="541"/>
        <v>0</v>
      </c>
      <c r="H1715" s="134">
        <f t="shared" si="541"/>
        <v>0</v>
      </c>
      <c r="I1715" s="134">
        <f t="shared" si="541"/>
        <v>0</v>
      </c>
      <c r="J1715" s="134">
        <f t="shared" si="541"/>
        <v>0</v>
      </c>
      <c r="K1715" s="134">
        <f t="shared" si="541"/>
        <v>0</v>
      </c>
      <c r="L1715" s="134">
        <f t="shared" si="541"/>
        <v>0</v>
      </c>
      <c r="M1715" s="134">
        <f t="shared" si="541"/>
        <v>0</v>
      </c>
      <c r="N1715" s="134">
        <f t="shared" si="541"/>
        <v>0</v>
      </c>
      <c r="O1715" s="133">
        <f t="shared" si="537"/>
        <v>0</v>
      </c>
      <c r="P1715" s="191"/>
      <c r="Q1715" s="191"/>
      <c r="R1715" s="191"/>
      <c r="S1715" s="191"/>
      <c r="T1715" s="191"/>
      <c r="U1715" s="191"/>
      <c r="V1715" s="191"/>
      <c r="W1715" s="191"/>
      <c r="X1715" s="191"/>
      <c r="Y1715" s="191"/>
      <c r="Z1715" s="191"/>
      <c r="AA1715" s="191"/>
      <c r="AB1715" s="191"/>
      <c r="AC1715" s="191"/>
      <c r="AD1715" s="191"/>
      <c r="AE1715" s="191"/>
      <c r="AF1715" s="191"/>
      <c r="AG1715" s="191"/>
      <c r="AH1715" s="191"/>
      <c r="AI1715" s="191"/>
      <c r="AJ1715" s="191"/>
      <c r="AK1715" s="191"/>
      <c r="AL1715" s="191"/>
      <c r="AM1715" s="191"/>
      <c r="AN1715" s="191"/>
      <c r="AO1715" s="191"/>
      <c r="AP1715" s="191"/>
      <c r="AQ1715" s="191"/>
      <c r="AR1715" s="191"/>
      <c r="AS1715" s="191"/>
      <c r="AT1715" s="191"/>
      <c r="AU1715" s="191"/>
      <c r="AV1715" s="191"/>
      <c r="AW1715" s="191"/>
      <c r="AX1715" s="191"/>
      <c r="AY1715" s="191"/>
      <c r="AZ1715" s="191"/>
      <c r="BA1715" s="191"/>
      <c r="BB1715" s="191"/>
      <c r="BC1715" s="191"/>
      <c r="BD1715" s="191"/>
      <c r="BE1715" s="191"/>
      <c r="BF1715" s="191"/>
      <c r="BG1715" s="191"/>
      <c r="BH1715" s="191"/>
      <c r="BI1715" s="191"/>
      <c r="BJ1715" s="191"/>
      <c r="BK1715" s="191"/>
      <c r="BL1715" s="191"/>
      <c r="BM1715" s="191"/>
      <c r="BN1715" s="191"/>
      <c r="BO1715" s="191"/>
      <c r="BP1715" s="191"/>
      <c r="BQ1715" s="191"/>
      <c r="BR1715" s="191"/>
      <c r="BS1715" s="191"/>
      <c r="BT1715" s="191"/>
      <c r="BU1715" s="191"/>
      <c r="BV1715" s="191"/>
    </row>
    <row r="1716" spans="1:74" s="192" customFormat="1" ht="15.75" x14ac:dyDescent="0.2">
      <c r="A1716" s="258" t="s">
        <v>268</v>
      </c>
      <c r="B1716" s="256" t="s">
        <v>269</v>
      </c>
      <c r="C1716" s="134">
        <f t="shared" ref="C1716:N1716" si="542">+C1717+C1721</f>
        <v>0</v>
      </c>
      <c r="D1716" s="134">
        <f t="shared" si="542"/>
        <v>0</v>
      </c>
      <c r="E1716" s="134">
        <f t="shared" si="542"/>
        <v>0</v>
      </c>
      <c r="F1716" s="134">
        <f t="shared" si="542"/>
        <v>0</v>
      </c>
      <c r="G1716" s="134">
        <f t="shared" si="542"/>
        <v>0</v>
      </c>
      <c r="H1716" s="134">
        <f t="shared" si="542"/>
        <v>0</v>
      </c>
      <c r="I1716" s="134">
        <f t="shared" si="542"/>
        <v>0</v>
      </c>
      <c r="J1716" s="134">
        <f t="shared" si="542"/>
        <v>0</v>
      </c>
      <c r="K1716" s="134">
        <f t="shared" si="542"/>
        <v>0</v>
      </c>
      <c r="L1716" s="134">
        <f t="shared" si="542"/>
        <v>0</v>
      </c>
      <c r="M1716" s="134">
        <f t="shared" si="542"/>
        <v>0</v>
      </c>
      <c r="N1716" s="134">
        <f t="shared" si="542"/>
        <v>0</v>
      </c>
      <c r="O1716" s="133">
        <f t="shared" si="537"/>
        <v>0</v>
      </c>
      <c r="P1716" s="191"/>
      <c r="Q1716" s="191"/>
      <c r="R1716" s="191"/>
      <c r="S1716" s="191"/>
      <c r="T1716" s="191"/>
      <c r="U1716" s="191"/>
      <c r="V1716" s="191"/>
      <c r="W1716" s="191"/>
      <c r="X1716" s="191"/>
      <c r="Y1716" s="191"/>
      <c r="Z1716" s="191"/>
      <c r="AA1716" s="191"/>
      <c r="AB1716" s="191"/>
      <c r="AC1716" s="191"/>
      <c r="AD1716" s="191"/>
      <c r="AE1716" s="191"/>
      <c r="AF1716" s="191"/>
      <c r="AG1716" s="191"/>
      <c r="AH1716" s="191"/>
      <c r="AI1716" s="191"/>
      <c r="AJ1716" s="191"/>
      <c r="AK1716" s="191"/>
      <c r="AL1716" s="191"/>
      <c r="AM1716" s="191"/>
      <c r="AN1716" s="191"/>
      <c r="AO1716" s="191"/>
      <c r="AP1716" s="191"/>
      <c r="AQ1716" s="191"/>
      <c r="AR1716" s="191"/>
      <c r="AS1716" s="191"/>
      <c r="AT1716" s="191"/>
      <c r="AU1716" s="191"/>
      <c r="AV1716" s="191"/>
      <c r="AW1716" s="191"/>
      <c r="AX1716" s="191"/>
      <c r="AY1716" s="191"/>
      <c r="AZ1716" s="191"/>
      <c r="BA1716" s="191"/>
      <c r="BB1716" s="191"/>
      <c r="BC1716" s="191"/>
      <c r="BD1716" s="191"/>
      <c r="BE1716" s="191"/>
      <c r="BF1716" s="191"/>
      <c r="BG1716" s="191"/>
      <c r="BH1716" s="191"/>
      <c r="BI1716" s="191"/>
      <c r="BJ1716" s="191"/>
      <c r="BK1716" s="191"/>
      <c r="BL1716" s="191"/>
      <c r="BM1716" s="191"/>
      <c r="BN1716" s="191"/>
      <c r="BO1716" s="191"/>
      <c r="BP1716" s="191"/>
      <c r="BQ1716" s="191"/>
      <c r="BR1716" s="191"/>
      <c r="BS1716" s="191"/>
      <c r="BT1716" s="191"/>
      <c r="BU1716" s="191"/>
      <c r="BV1716" s="191"/>
    </row>
    <row r="1717" spans="1:74" s="192" customFormat="1" ht="15.75" x14ac:dyDescent="0.2">
      <c r="A1717" s="258" t="s">
        <v>736</v>
      </c>
      <c r="B1717" s="256" t="s">
        <v>1871</v>
      </c>
      <c r="C1717" s="134">
        <f t="shared" ref="C1717:N1719" si="543">+C1718</f>
        <v>0</v>
      </c>
      <c r="D1717" s="134">
        <f t="shared" si="543"/>
        <v>0</v>
      </c>
      <c r="E1717" s="134">
        <f t="shared" si="543"/>
        <v>0</v>
      </c>
      <c r="F1717" s="134">
        <f t="shared" si="543"/>
        <v>0</v>
      </c>
      <c r="G1717" s="134">
        <f t="shared" si="543"/>
        <v>0</v>
      </c>
      <c r="H1717" s="134">
        <f t="shared" si="543"/>
        <v>0</v>
      </c>
      <c r="I1717" s="134">
        <f t="shared" si="543"/>
        <v>0</v>
      </c>
      <c r="J1717" s="134">
        <f t="shared" si="543"/>
        <v>0</v>
      </c>
      <c r="K1717" s="134">
        <f t="shared" si="543"/>
        <v>0</v>
      </c>
      <c r="L1717" s="134">
        <f t="shared" si="543"/>
        <v>0</v>
      </c>
      <c r="M1717" s="134">
        <f t="shared" si="543"/>
        <v>0</v>
      </c>
      <c r="N1717" s="134">
        <f t="shared" si="543"/>
        <v>0</v>
      </c>
      <c r="O1717" s="133">
        <f t="shared" si="537"/>
        <v>0</v>
      </c>
      <c r="P1717" s="191"/>
      <c r="Q1717" s="191"/>
      <c r="R1717" s="191"/>
      <c r="S1717" s="191"/>
      <c r="T1717" s="191"/>
      <c r="U1717" s="191"/>
      <c r="V1717" s="191"/>
      <c r="W1717" s="191"/>
      <c r="X1717" s="191"/>
      <c r="Y1717" s="191"/>
      <c r="Z1717" s="191"/>
      <c r="AA1717" s="191"/>
      <c r="AB1717" s="191"/>
      <c r="AC1717" s="191"/>
      <c r="AD1717" s="191"/>
      <c r="AE1717" s="191"/>
      <c r="AF1717" s="191"/>
      <c r="AG1717" s="191"/>
      <c r="AH1717" s="191"/>
      <c r="AI1717" s="191"/>
      <c r="AJ1717" s="191"/>
      <c r="AK1717" s="191"/>
      <c r="AL1717" s="191"/>
      <c r="AM1717" s="191"/>
      <c r="AN1717" s="191"/>
      <c r="AO1717" s="191"/>
      <c r="AP1717" s="191"/>
      <c r="AQ1717" s="191"/>
      <c r="AR1717" s="191"/>
      <c r="AS1717" s="191"/>
      <c r="AT1717" s="191"/>
      <c r="AU1717" s="191"/>
      <c r="AV1717" s="191"/>
      <c r="AW1717" s="191"/>
      <c r="AX1717" s="191"/>
      <c r="AY1717" s="191"/>
      <c r="AZ1717" s="191"/>
      <c r="BA1717" s="191"/>
      <c r="BB1717" s="191"/>
      <c r="BC1717" s="191"/>
      <c r="BD1717" s="191"/>
      <c r="BE1717" s="191"/>
      <c r="BF1717" s="191"/>
      <c r="BG1717" s="191"/>
      <c r="BH1717" s="191"/>
      <c r="BI1717" s="191"/>
      <c r="BJ1717" s="191"/>
      <c r="BK1717" s="191"/>
      <c r="BL1717" s="191"/>
      <c r="BM1717" s="191"/>
      <c r="BN1717" s="191"/>
      <c r="BO1717" s="191"/>
      <c r="BP1717" s="191"/>
      <c r="BQ1717" s="191"/>
      <c r="BR1717" s="191"/>
      <c r="BS1717" s="191"/>
      <c r="BT1717" s="191"/>
      <c r="BU1717" s="191"/>
      <c r="BV1717" s="191"/>
    </row>
    <row r="1718" spans="1:74" s="192" customFormat="1" ht="15.75" x14ac:dyDescent="0.2">
      <c r="A1718" s="258" t="s">
        <v>1872</v>
      </c>
      <c r="B1718" s="256" t="s">
        <v>1873</v>
      </c>
      <c r="C1718" s="134">
        <f t="shared" si="543"/>
        <v>0</v>
      </c>
      <c r="D1718" s="134">
        <f t="shared" si="543"/>
        <v>0</v>
      </c>
      <c r="E1718" s="134">
        <f t="shared" si="543"/>
        <v>0</v>
      </c>
      <c r="F1718" s="134">
        <f t="shared" si="543"/>
        <v>0</v>
      </c>
      <c r="G1718" s="134">
        <f t="shared" si="543"/>
        <v>0</v>
      </c>
      <c r="H1718" s="134">
        <f t="shared" si="543"/>
        <v>0</v>
      </c>
      <c r="I1718" s="134">
        <f t="shared" si="543"/>
        <v>0</v>
      </c>
      <c r="J1718" s="134">
        <f t="shared" si="543"/>
        <v>0</v>
      </c>
      <c r="K1718" s="134">
        <f t="shared" si="543"/>
        <v>0</v>
      </c>
      <c r="L1718" s="134">
        <f t="shared" si="543"/>
        <v>0</v>
      </c>
      <c r="M1718" s="134">
        <f t="shared" si="543"/>
        <v>0</v>
      </c>
      <c r="N1718" s="134">
        <f t="shared" si="543"/>
        <v>0</v>
      </c>
      <c r="O1718" s="133">
        <f t="shared" si="537"/>
        <v>0</v>
      </c>
      <c r="P1718" s="191"/>
      <c r="Q1718" s="191"/>
      <c r="R1718" s="191"/>
      <c r="S1718" s="191"/>
      <c r="T1718" s="191"/>
      <c r="U1718" s="191"/>
      <c r="V1718" s="191"/>
      <c r="W1718" s="191"/>
      <c r="X1718" s="191"/>
      <c r="Y1718" s="191"/>
      <c r="Z1718" s="191"/>
      <c r="AA1718" s="191"/>
      <c r="AB1718" s="191"/>
      <c r="AC1718" s="191"/>
      <c r="AD1718" s="191"/>
      <c r="AE1718" s="191"/>
      <c r="AF1718" s="191"/>
      <c r="AG1718" s="191"/>
      <c r="AH1718" s="191"/>
      <c r="AI1718" s="191"/>
      <c r="AJ1718" s="191"/>
      <c r="AK1718" s="191"/>
      <c r="AL1718" s="191"/>
      <c r="AM1718" s="191"/>
      <c r="AN1718" s="191"/>
      <c r="AO1718" s="191"/>
      <c r="AP1718" s="191"/>
      <c r="AQ1718" s="191"/>
      <c r="AR1718" s="191"/>
      <c r="AS1718" s="191"/>
      <c r="AT1718" s="191"/>
      <c r="AU1718" s="191"/>
      <c r="AV1718" s="191"/>
      <c r="AW1718" s="191"/>
      <c r="AX1718" s="191"/>
      <c r="AY1718" s="191"/>
      <c r="AZ1718" s="191"/>
      <c r="BA1718" s="191"/>
      <c r="BB1718" s="191"/>
      <c r="BC1718" s="191"/>
      <c r="BD1718" s="191"/>
      <c r="BE1718" s="191"/>
      <c r="BF1718" s="191"/>
      <c r="BG1718" s="191"/>
      <c r="BH1718" s="191"/>
      <c r="BI1718" s="191"/>
      <c r="BJ1718" s="191"/>
      <c r="BK1718" s="191"/>
      <c r="BL1718" s="191"/>
      <c r="BM1718" s="191"/>
      <c r="BN1718" s="191"/>
      <c r="BO1718" s="191"/>
      <c r="BP1718" s="191"/>
      <c r="BQ1718" s="191"/>
      <c r="BR1718" s="191"/>
      <c r="BS1718" s="191"/>
      <c r="BT1718" s="191"/>
      <c r="BU1718" s="191"/>
      <c r="BV1718" s="191"/>
    </row>
    <row r="1719" spans="1:74" s="192" customFormat="1" ht="25.5" x14ac:dyDescent="0.2">
      <c r="A1719" s="258" t="s">
        <v>1874</v>
      </c>
      <c r="B1719" s="256" t="s">
        <v>1875</v>
      </c>
      <c r="C1719" s="134">
        <f t="shared" si="543"/>
        <v>0</v>
      </c>
      <c r="D1719" s="134">
        <f t="shared" si="543"/>
        <v>0</v>
      </c>
      <c r="E1719" s="134">
        <f t="shared" si="543"/>
        <v>0</v>
      </c>
      <c r="F1719" s="134">
        <f t="shared" si="543"/>
        <v>0</v>
      </c>
      <c r="G1719" s="134">
        <f t="shared" si="543"/>
        <v>0</v>
      </c>
      <c r="H1719" s="134">
        <f t="shared" si="543"/>
        <v>0</v>
      </c>
      <c r="I1719" s="134">
        <f t="shared" si="543"/>
        <v>0</v>
      </c>
      <c r="J1719" s="134">
        <f t="shared" si="543"/>
        <v>0</v>
      </c>
      <c r="K1719" s="134">
        <f t="shared" si="543"/>
        <v>0</v>
      </c>
      <c r="L1719" s="134">
        <f t="shared" si="543"/>
        <v>0</v>
      </c>
      <c r="M1719" s="134">
        <f t="shared" si="543"/>
        <v>0</v>
      </c>
      <c r="N1719" s="134">
        <f t="shared" si="543"/>
        <v>0</v>
      </c>
      <c r="O1719" s="133">
        <f t="shared" si="537"/>
        <v>0</v>
      </c>
      <c r="P1719" s="191"/>
      <c r="Q1719" s="191"/>
      <c r="R1719" s="191"/>
      <c r="S1719" s="191"/>
      <c r="T1719" s="191"/>
      <c r="U1719" s="191"/>
      <c r="V1719" s="191"/>
      <c r="W1719" s="191"/>
      <c r="X1719" s="191"/>
      <c r="Y1719" s="191"/>
      <c r="Z1719" s="191"/>
      <c r="AA1719" s="191"/>
      <c r="AB1719" s="191"/>
      <c r="AC1719" s="191"/>
      <c r="AD1719" s="191"/>
      <c r="AE1719" s="191"/>
      <c r="AF1719" s="191"/>
      <c r="AG1719" s="191"/>
      <c r="AH1719" s="191"/>
      <c r="AI1719" s="191"/>
      <c r="AJ1719" s="191"/>
      <c r="AK1719" s="191"/>
      <c r="AL1719" s="191"/>
      <c r="AM1719" s="191"/>
      <c r="AN1719" s="191"/>
      <c r="AO1719" s="191"/>
      <c r="AP1719" s="191"/>
      <c r="AQ1719" s="191"/>
      <c r="AR1719" s="191"/>
      <c r="AS1719" s="191"/>
      <c r="AT1719" s="191"/>
      <c r="AU1719" s="191"/>
      <c r="AV1719" s="191"/>
      <c r="AW1719" s="191"/>
      <c r="AX1719" s="191"/>
      <c r="AY1719" s="191"/>
      <c r="AZ1719" s="191"/>
      <c r="BA1719" s="191"/>
      <c r="BB1719" s="191"/>
      <c r="BC1719" s="191"/>
      <c r="BD1719" s="191"/>
      <c r="BE1719" s="191"/>
      <c r="BF1719" s="191"/>
      <c r="BG1719" s="191"/>
      <c r="BH1719" s="191"/>
      <c r="BI1719" s="191"/>
      <c r="BJ1719" s="191"/>
      <c r="BK1719" s="191"/>
      <c r="BL1719" s="191"/>
      <c r="BM1719" s="191"/>
      <c r="BN1719" s="191"/>
      <c r="BO1719" s="191"/>
      <c r="BP1719" s="191"/>
      <c r="BQ1719" s="191"/>
      <c r="BR1719" s="191"/>
      <c r="BS1719" s="191"/>
      <c r="BT1719" s="191"/>
      <c r="BU1719" s="191"/>
      <c r="BV1719" s="191"/>
    </row>
    <row r="1720" spans="1:74" s="192" customFormat="1" ht="25.5" x14ac:dyDescent="0.2">
      <c r="A1720" s="259" t="s">
        <v>1876</v>
      </c>
      <c r="B1720" s="257" t="s">
        <v>1875</v>
      </c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33">
        <f t="shared" si="537"/>
        <v>0</v>
      </c>
      <c r="P1720" s="191"/>
      <c r="Q1720" s="191"/>
      <c r="R1720" s="191"/>
      <c r="S1720" s="191"/>
      <c r="T1720" s="191"/>
      <c r="U1720" s="191"/>
      <c r="V1720" s="191"/>
      <c r="W1720" s="191"/>
      <c r="X1720" s="191"/>
      <c r="Y1720" s="191"/>
      <c r="Z1720" s="191"/>
      <c r="AA1720" s="191"/>
      <c r="AB1720" s="191"/>
      <c r="AC1720" s="191"/>
      <c r="AD1720" s="191"/>
      <c r="AE1720" s="191"/>
      <c r="AF1720" s="191"/>
      <c r="AG1720" s="191"/>
      <c r="AH1720" s="191"/>
      <c r="AI1720" s="191"/>
      <c r="AJ1720" s="191"/>
      <c r="AK1720" s="191"/>
      <c r="AL1720" s="191"/>
      <c r="AM1720" s="191"/>
      <c r="AN1720" s="191"/>
      <c r="AO1720" s="191"/>
      <c r="AP1720" s="191"/>
      <c r="AQ1720" s="191"/>
      <c r="AR1720" s="191"/>
      <c r="AS1720" s="191"/>
      <c r="AT1720" s="191"/>
      <c r="AU1720" s="191"/>
      <c r="AV1720" s="191"/>
      <c r="AW1720" s="191"/>
      <c r="AX1720" s="191"/>
      <c r="AY1720" s="191"/>
      <c r="AZ1720" s="191"/>
      <c r="BA1720" s="191"/>
      <c r="BB1720" s="191"/>
      <c r="BC1720" s="191"/>
      <c r="BD1720" s="191"/>
      <c r="BE1720" s="191"/>
      <c r="BF1720" s="191"/>
      <c r="BG1720" s="191"/>
      <c r="BH1720" s="191"/>
      <c r="BI1720" s="191"/>
      <c r="BJ1720" s="191"/>
      <c r="BK1720" s="191"/>
      <c r="BL1720" s="191"/>
      <c r="BM1720" s="191"/>
      <c r="BN1720" s="191"/>
      <c r="BO1720" s="191"/>
      <c r="BP1720" s="191"/>
      <c r="BQ1720" s="191"/>
      <c r="BR1720" s="191"/>
      <c r="BS1720" s="191"/>
      <c r="BT1720" s="191"/>
      <c r="BU1720" s="191"/>
      <c r="BV1720" s="191"/>
    </row>
    <row r="1721" spans="1:74" s="192" customFormat="1" ht="15.75" x14ac:dyDescent="0.2">
      <c r="A1721" s="258" t="s">
        <v>270</v>
      </c>
      <c r="B1721" s="256" t="s">
        <v>96</v>
      </c>
      <c r="C1721" s="134">
        <f t="shared" ref="C1721:N1721" si="544">+C1722</f>
        <v>0</v>
      </c>
      <c r="D1721" s="134">
        <f t="shared" si="544"/>
        <v>0</v>
      </c>
      <c r="E1721" s="134">
        <f t="shared" si="544"/>
        <v>0</v>
      </c>
      <c r="F1721" s="134">
        <f t="shared" si="544"/>
        <v>0</v>
      </c>
      <c r="G1721" s="134">
        <f t="shared" si="544"/>
        <v>0</v>
      </c>
      <c r="H1721" s="134">
        <f t="shared" si="544"/>
        <v>0</v>
      </c>
      <c r="I1721" s="134">
        <f t="shared" si="544"/>
        <v>0</v>
      </c>
      <c r="J1721" s="134">
        <f t="shared" si="544"/>
        <v>0</v>
      </c>
      <c r="K1721" s="134">
        <f t="shared" si="544"/>
        <v>0</v>
      </c>
      <c r="L1721" s="134">
        <f t="shared" si="544"/>
        <v>0</v>
      </c>
      <c r="M1721" s="134">
        <f t="shared" si="544"/>
        <v>0</v>
      </c>
      <c r="N1721" s="134">
        <f t="shared" si="544"/>
        <v>0</v>
      </c>
      <c r="O1721" s="133">
        <f t="shared" si="537"/>
        <v>0</v>
      </c>
      <c r="P1721" s="191"/>
      <c r="Q1721" s="191"/>
      <c r="R1721" s="191"/>
      <c r="S1721" s="191"/>
      <c r="T1721" s="191"/>
      <c r="U1721" s="191"/>
      <c r="V1721" s="191"/>
      <c r="W1721" s="191"/>
      <c r="X1721" s="191"/>
      <c r="Y1721" s="191"/>
      <c r="Z1721" s="191"/>
      <c r="AA1721" s="191"/>
      <c r="AB1721" s="191"/>
      <c r="AC1721" s="191"/>
      <c r="AD1721" s="191"/>
      <c r="AE1721" s="191"/>
      <c r="AF1721" s="191"/>
      <c r="AG1721" s="191"/>
      <c r="AH1721" s="191"/>
      <c r="AI1721" s="191"/>
      <c r="AJ1721" s="191"/>
      <c r="AK1721" s="191"/>
      <c r="AL1721" s="191"/>
      <c r="AM1721" s="191"/>
      <c r="AN1721" s="191"/>
      <c r="AO1721" s="191"/>
      <c r="AP1721" s="191"/>
      <c r="AQ1721" s="191"/>
      <c r="AR1721" s="191"/>
      <c r="AS1721" s="191"/>
      <c r="AT1721" s="191"/>
      <c r="AU1721" s="191"/>
      <c r="AV1721" s="191"/>
      <c r="AW1721" s="191"/>
      <c r="AX1721" s="191"/>
      <c r="AY1721" s="191"/>
      <c r="AZ1721" s="191"/>
      <c r="BA1721" s="191"/>
      <c r="BB1721" s="191"/>
      <c r="BC1721" s="191"/>
      <c r="BD1721" s="191"/>
      <c r="BE1721" s="191"/>
      <c r="BF1721" s="191"/>
      <c r="BG1721" s="191"/>
      <c r="BH1721" s="191"/>
      <c r="BI1721" s="191"/>
      <c r="BJ1721" s="191"/>
      <c r="BK1721" s="191"/>
      <c r="BL1721" s="191"/>
      <c r="BM1721" s="191"/>
      <c r="BN1721" s="191"/>
      <c r="BO1721" s="191"/>
      <c r="BP1721" s="191"/>
      <c r="BQ1721" s="191"/>
      <c r="BR1721" s="191"/>
      <c r="BS1721" s="191"/>
      <c r="BT1721" s="191"/>
      <c r="BU1721" s="191"/>
      <c r="BV1721" s="191"/>
    </row>
    <row r="1722" spans="1:74" s="192" customFormat="1" ht="15.75" x14ac:dyDescent="0.2">
      <c r="A1722" s="258" t="s">
        <v>271</v>
      </c>
      <c r="B1722" s="256" t="s">
        <v>97</v>
      </c>
      <c r="C1722" s="134">
        <f t="shared" ref="C1722:N1722" si="545">+C1723+C1730</f>
        <v>0</v>
      </c>
      <c r="D1722" s="134">
        <f t="shared" si="545"/>
        <v>0</v>
      </c>
      <c r="E1722" s="134">
        <f t="shared" si="545"/>
        <v>0</v>
      </c>
      <c r="F1722" s="134">
        <f t="shared" si="545"/>
        <v>0</v>
      </c>
      <c r="G1722" s="134">
        <f t="shared" si="545"/>
        <v>0</v>
      </c>
      <c r="H1722" s="134">
        <f t="shared" si="545"/>
        <v>0</v>
      </c>
      <c r="I1722" s="134">
        <f t="shared" si="545"/>
        <v>0</v>
      </c>
      <c r="J1722" s="134">
        <f t="shared" si="545"/>
        <v>0</v>
      </c>
      <c r="K1722" s="134">
        <f t="shared" si="545"/>
        <v>0</v>
      </c>
      <c r="L1722" s="134">
        <f t="shared" si="545"/>
        <v>0</v>
      </c>
      <c r="M1722" s="134">
        <f t="shared" si="545"/>
        <v>0</v>
      </c>
      <c r="N1722" s="134">
        <f t="shared" si="545"/>
        <v>0</v>
      </c>
      <c r="O1722" s="133">
        <f t="shared" si="537"/>
        <v>0</v>
      </c>
      <c r="P1722" s="191"/>
      <c r="Q1722" s="191"/>
      <c r="R1722" s="191"/>
      <c r="S1722" s="191"/>
      <c r="T1722" s="191"/>
      <c r="U1722" s="191"/>
      <c r="V1722" s="191"/>
      <c r="W1722" s="191"/>
      <c r="X1722" s="191"/>
      <c r="Y1722" s="191"/>
      <c r="Z1722" s="191"/>
      <c r="AA1722" s="191"/>
      <c r="AB1722" s="191"/>
      <c r="AC1722" s="191"/>
      <c r="AD1722" s="191"/>
      <c r="AE1722" s="191"/>
      <c r="AF1722" s="191"/>
      <c r="AG1722" s="191"/>
      <c r="AH1722" s="191"/>
      <c r="AI1722" s="191"/>
      <c r="AJ1722" s="191"/>
      <c r="AK1722" s="191"/>
      <c r="AL1722" s="191"/>
      <c r="AM1722" s="191"/>
      <c r="AN1722" s="191"/>
      <c r="AO1722" s="191"/>
      <c r="AP1722" s="191"/>
      <c r="AQ1722" s="191"/>
      <c r="AR1722" s="191"/>
      <c r="AS1722" s="191"/>
      <c r="AT1722" s="191"/>
      <c r="AU1722" s="191"/>
      <c r="AV1722" s="191"/>
      <c r="AW1722" s="191"/>
      <c r="AX1722" s="191"/>
      <c r="AY1722" s="191"/>
      <c r="AZ1722" s="191"/>
      <c r="BA1722" s="191"/>
      <c r="BB1722" s="191"/>
      <c r="BC1722" s="191"/>
      <c r="BD1722" s="191"/>
      <c r="BE1722" s="191"/>
      <c r="BF1722" s="191"/>
      <c r="BG1722" s="191"/>
      <c r="BH1722" s="191"/>
      <c r="BI1722" s="191"/>
      <c r="BJ1722" s="191"/>
      <c r="BK1722" s="191"/>
      <c r="BL1722" s="191"/>
      <c r="BM1722" s="191"/>
      <c r="BN1722" s="191"/>
      <c r="BO1722" s="191"/>
      <c r="BP1722" s="191"/>
      <c r="BQ1722" s="191"/>
      <c r="BR1722" s="191"/>
      <c r="BS1722" s="191"/>
      <c r="BT1722" s="191"/>
      <c r="BU1722" s="191"/>
      <c r="BV1722" s="191"/>
    </row>
    <row r="1723" spans="1:74" s="192" customFormat="1" ht="25.5" x14ac:dyDescent="0.2">
      <c r="A1723" s="258" t="s">
        <v>272</v>
      </c>
      <c r="B1723" s="256" t="s">
        <v>98</v>
      </c>
      <c r="C1723" s="134">
        <f t="shared" ref="C1723:N1724" si="546">+C1724</f>
        <v>0</v>
      </c>
      <c r="D1723" s="134">
        <f t="shared" si="546"/>
        <v>0</v>
      </c>
      <c r="E1723" s="134">
        <f t="shared" si="546"/>
        <v>0</v>
      </c>
      <c r="F1723" s="134">
        <f t="shared" si="546"/>
        <v>0</v>
      </c>
      <c r="G1723" s="134">
        <f t="shared" si="546"/>
        <v>0</v>
      </c>
      <c r="H1723" s="134">
        <f t="shared" si="546"/>
        <v>0</v>
      </c>
      <c r="I1723" s="134">
        <f t="shared" si="546"/>
        <v>0</v>
      </c>
      <c r="J1723" s="134">
        <f t="shared" si="546"/>
        <v>0</v>
      </c>
      <c r="K1723" s="134">
        <f t="shared" si="546"/>
        <v>0</v>
      </c>
      <c r="L1723" s="134">
        <f t="shared" si="546"/>
        <v>0</v>
      </c>
      <c r="M1723" s="134">
        <f t="shared" si="546"/>
        <v>0</v>
      </c>
      <c r="N1723" s="134">
        <f t="shared" si="546"/>
        <v>0</v>
      </c>
      <c r="O1723" s="133">
        <f t="shared" si="537"/>
        <v>0</v>
      </c>
      <c r="P1723" s="191"/>
      <c r="Q1723" s="191"/>
      <c r="R1723" s="191"/>
      <c r="S1723" s="191"/>
      <c r="T1723" s="191"/>
      <c r="U1723" s="191"/>
      <c r="V1723" s="191"/>
      <c r="W1723" s="191"/>
      <c r="X1723" s="191"/>
      <c r="Y1723" s="191"/>
      <c r="Z1723" s="191"/>
      <c r="AA1723" s="191"/>
      <c r="AB1723" s="191"/>
      <c r="AC1723" s="191"/>
      <c r="AD1723" s="191"/>
      <c r="AE1723" s="191"/>
      <c r="AF1723" s="191"/>
      <c r="AG1723" s="191"/>
      <c r="AH1723" s="191"/>
      <c r="AI1723" s="191"/>
      <c r="AJ1723" s="191"/>
      <c r="AK1723" s="191"/>
      <c r="AL1723" s="191"/>
      <c r="AM1723" s="191"/>
      <c r="AN1723" s="191"/>
      <c r="AO1723" s="191"/>
      <c r="AP1723" s="191"/>
      <c r="AQ1723" s="191"/>
      <c r="AR1723" s="191"/>
      <c r="AS1723" s="191"/>
      <c r="AT1723" s="191"/>
      <c r="AU1723" s="191"/>
      <c r="AV1723" s="191"/>
      <c r="AW1723" s="191"/>
      <c r="AX1723" s="191"/>
      <c r="AY1723" s="191"/>
      <c r="AZ1723" s="191"/>
      <c r="BA1723" s="191"/>
      <c r="BB1723" s="191"/>
      <c r="BC1723" s="191"/>
      <c r="BD1723" s="191"/>
      <c r="BE1723" s="191"/>
      <c r="BF1723" s="191"/>
      <c r="BG1723" s="191"/>
      <c r="BH1723" s="191"/>
      <c r="BI1723" s="191"/>
      <c r="BJ1723" s="191"/>
      <c r="BK1723" s="191"/>
      <c r="BL1723" s="191"/>
      <c r="BM1723" s="191"/>
      <c r="BN1723" s="191"/>
      <c r="BO1723" s="191"/>
      <c r="BP1723" s="191"/>
      <c r="BQ1723" s="191"/>
      <c r="BR1723" s="191"/>
      <c r="BS1723" s="191"/>
      <c r="BT1723" s="191"/>
      <c r="BU1723" s="191"/>
      <c r="BV1723" s="191"/>
    </row>
    <row r="1724" spans="1:74" s="192" customFormat="1" ht="25.5" x14ac:dyDescent="0.2">
      <c r="A1724" s="258" t="s">
        <v>877</v>
      </c>
      <c r="B1724" s="256" t="s">
        <v>878</v>
      </c>
      <c r="C1724" s="134">
        <f t="shared" si="546"/>
        <v>0</v>
      </c>
      <c r="D1724" s="134">
        <f t="shared" si="546"/>
        <v>0</v>
      </c>
      <c r="E1724" s="134">
        <f t="shared" si="546"/>
        <v>0</v>
      </c>
      <c r="F1724" s="134">
        <f t="shared" si="546"/>
        <v>0</v>
      </c>
      <c r="G1724" s="134">
        <f t="shared" si="546"/>
        <v>0</v>
      </c>
      <c r="H1724" s="134">
        <f t="shared" si="546"/>
        <v>0</v>
      </c>
      <c r="I1724" s="134">
        <f t="shared" si="546"/>
        <v>0</v>
      </c>
      <c r="J1724" s="134">
        <f t="shared" si="546"/>
        <v>0</v>
      </c>
      <c r="K1724" s="134">
        <f t="shared" si="546"/>
        <v>0</v>
      </c>
      <c r="L1724" s="134">
        <f t="shared" si="546"/>
        <v>0</v>
      </c>
      <c r="M1724" s="134">
        <f t="shared" si="546"/>
        <v>0</v>
      </c>
      <c r="N1724" s="134">
        <f t="shared" si="546"/>
        <v>0</v>
      </c>
      <c r="O1724" s="133">
        <f t="shared" si="537"/>
        <v>0</v>
      </c>
      <c r="P1724" s="191"/>
      <c r="Q1724" s="191"/>
      <c r="R1724" s="191"/>
      <c r="S1724" s="191"/>
      <c r="T1724" s="191"/>
      <c r="U1724" s="191"/>
      <c r="V1724" s="191"/>
      <c r="W1724" s="191"/>
      <c r="X1724" s="191"/>
      <c r="Y1724" s="191"/>
      <c r="Z1724" s="191"/>
      <c r="AA1724" s="191"/>
      <c r="AB1724" s="191"/>
      <c r="AC1724" s="191"/>
      <c r="AD1724" s="191"/>
      <c r="AE1724" s="191"/>
      <c r="AF1724" s="191"/>
      <c r="AG1724" s="191"/>
      <c r="AH1724" s="191"/>
      <c r="AI1724" s="191"/>
      <c r="AJ1724" s="191"/>
      <c r="AK1724" s="191"/>
      <c r="AL1724" s="191"/>
      <c r="AM1724" s="191"/>
      <c r="AN1724" s="191"/>
      <c r="AO1724" s="191"/>
      <c r="AP1724" s="191"/>
      <c r="AQ1724" s="191"/>
      <c r="AR1724" s="191"/>
      <c r="AS1724" s="191"/>
      <c r="AT1724" s="191"/>
      <c r="AU1724" s="191"/>
      <c r="AV1724" s="191"/>
      <c r="AW1724" s="191"/>
      <c r="AX1724" s="191"/>
      <c r="AY1724" s="191"/>
      <c r="AZ1724" s="191"/>
      <c r="BA1724" s="191"/>
      <c r="BB1724" s="191"/>
      <c r="BC1724" s="191"/>
      <c r="BD1724" s="191"/>
      <c r="BE1724" s="191"/>
      <c r="BF1724" s="191"/>
      <c r="BG1724" s="191"/>
      <c r="BH1724" s="191"/>
      <c r="BI1724" s="191"/>
      <c r="BJ1724" s="191"/>
      <c r="BK1724" s="191"/>
      <c r="BL1724" s="191"/>
      <c r="BM1724" s="191"/>
      <c r="BN1724" s="191"/>
      <c r="BO1724" s="191"/>
      <c r="BP1724" s="191"/>
      <c r="BQ1724" s="191"/>
      <c r="BR1724" s="191"/>
      <c r="BS1724" s="191"/>
      <c r="BT1724" s="191"/>
      <c r="BU1724" s="191"/>
      <c r="BV1724" s="191"/>
    </row>
    <row r="1725" spans="1:74" s="192" customFormat="1" ht="25.5" x14ac:dyDescent="0.2">
      <c r="A1725" s="258" t="s">
        <v>879</v>
      </c>
      <c r="B1725" s="256" t="s">
        <v>880</v>
      </c>
      <c r="C1725" s="134">
        <f t="shared" ref="C1725:N1725" si="547">SUM(C1726:C1729)</f>
        <v>0</v>
      </c>
      <c r="D1725" s="134">
        <f t="shared" si="547"/>
        <v>0</v>
      </c>
      <c r="E1725" s="134">
        <f t="shared" si="547"/>
        <v>0</v>
      </c>
      <c r="F1725" s="134">
        <f t="shared" si="547"/>
        <v>0</v>
      </c>
      <c r="G1725" s="134">
        <f t="shared" si="547"/>
        <v>0</v>
      </c>
      <c r="H1725" s="134">
        <f t="shared" si="547"/>
        <v>0</v>
      </c>
      <c r="I1725" s="134">
        <f t="shared" si="547"/>
        <v>0</v>
      </c>
      <c r="J1725" s="134">
        <f t="shared" si="547"/>
        <v>0</v>
      </c>
      <c r="K1725" s="134">
        <f t="shared" si="547"/>
        <v>0</v>
      </c>
      <c r="L1725" s="134">
        <f t="shared" si="547"/>
        <v>0</v>
      </c>
      <c r="M1725" s="134">
        <f t="shared" si="547"/>
        <v>0</v>
      </c>
      <c r="N1725" s="134">
        <f t="shared" si="547"/>
        <v>0</v>
      </c>
      <c r="O1725" s="133">
        <f t="shared" si="537"/>
        <v>0</v>
      </c>
      <c r="P1725" s="191"/>
      <c r="Q1725" s="191"/>
      <c r="R1725" s="191"/>
      <c r="S1725" s="191"/>
      <c r="T1725" s="191"/>
      <c r="U1725" s="191"/>
      <c r="V1725" s="191"/>
      <c r="W1725" s="191"/>
      <c r="X1725" s="191"/>
      <c r="Y1725" s="191"/>
      <c r="Z1725" s="191"/>
      <c r="AA1725" s="191"/>
      <c r="AB1725" s="191"/>
      <c r="AC1725" s="191"/>
      <c r="AD1725" s="191"/>
      <c r="AE1725" s="191"/>
      <c r="AF1725" s="191"/>
      <c r="AG1725" s="191"/>
      <c r="AH1725" s="191"/>
      <c r="AI1725" s="191"/>
      <c r="AJ1725" s="191"/>
      <c r="AK1725" s="191"/>
      <c r="AL1725" s="191"/>
      <c r="AM1725" s="191"/>
      <c r="AN1725" s="191"/>
      <c r="AO1725" s="191"/>
      <c r="AP1725" s="191"/>
      <c r="AQ1725" s="191"/>
      <c r="AR1725" s="191"/>
      <c r="AS1725" s="191"/>
      <c r="AT1725" s="191"/>
      <c r="AU1725" s="191"/>
      <c r="AV1725" s="191"/>
      <c r="AW1725" s="191"/>
      <c r="AX1725" s="191"/>
      <c r="AY1725" s="191"/>
      <c r="AZ1725" s="191"/>
      <c r="BA1725" s="191"/>
      <c r="BB1725" s="191"/>
      <c r="BC1725" s="191"/>
      <c r="BD1725" s="191"/>
      <c r="BE1725" s="191"/>
      <c r="BF1725" s="191"/>
      <c r="BG1725" s="191"/>
      <c r="BH1725" s="191"/>
      <c r="BI1725" s="191"/>
      <c r="BJ1725" s="191"/>
      <c r="BK1725" s="191"/>
      <c r="BL1725" s="191"/>
      <c r="BM1725" s="191"/>
      <c r="BN1725" s="191"/>
      <c r="BO1725" s="191"/>
      <c r="BP1725" s="191"/>
      <c r="BQ1725" s="191"/>
      <c r="BR1725" s="191"/>
      <c r="BS1725" s="191"/>
      <c r="BT1725" s="191"/>
      <c r="BU1725" s="191"/>
      <c r="BV1725" s="191"/>
    </row>
    <row r="1726" spans="1:74" s="192" customFormat="1" ht="14.25" x14ac:dyDescent="0.2">
      <c r="A1726" s="259" t="s">
        <v>881</v>
      </c>
      <c r="B1726" s="257" t="s">
        <v>882</v>
      </c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33">
        <f t="shared" si="537"/>
        <v>0</v>
      </c>
      <c r="P1726" s="191"/>
      <c r="Q1726" s="191"/>
      <c r="R1726" s="191"/>
      <c r="S1726" s="191"/>
      <c r="T1726" s="191"/>
      <c r="U1726" s="191"/>
      <c r="V1726" s="191"/>
      <c r="W1726" s="191"/>
      <c r="X1726" s="191"/>
      <c r="Y1726" s="191"/>
      <c r="Z1726" s="191"/>
      <c r="AA1726" s="191"/>
      <c r="AB1726" s="191"/>
      <c r="AC1726" s="191"/>
      <c r="AD1726" s="191"/>
      <c r="AE1726" s="191"/>
      <c r="AF1726" s="191"/>
      <c r="AG1726" s="191"/>
      <c r="AH1726" s="191"/>
      <c r="AI1726" s="191"/>
      <c r="AJ1726" s="191"/>
      <c r="AK1726" s="191"/>
      <c r="AL1726" s="191"/>
      <c r="AM1726" s="191"/>
      <c r="AN1726" s="191"/>
      <c r="AO1726" s="191"/>
      <c r="AP1726" s="191"/>
      <c r="AQ1726" s="191"/>
      <c r="AR1726" s="191"/>
      <c r="AS1726" s="191"/>
      <c r="AT1726" s="191"/>
      <c r="AU1726" s="191"/>
      <c r="AV1726" s="191"/>
      <c r="AW1726" s="191"/>
      <c r="AX1726" s="191"/>
      <c r="AY1726" s="191"/>
      <c r="AZ1726" s="191"/>
      <c r="BA1726" s="191"/>
      <c r="BB1726" s="191"/>
      <c r="BC1726" s="191"/>
      <c r="BD1726" s="191"/>
      <c r="BE1726" s="191"/>
      <c r="BF1726" s="191"/>
      <c r="BG1726" s="191"/>
      <c r="BH1726" s="191"/>
      <c r="BI1726" s="191"/>
      <c r="BJ1726" s="191"/>
      <c r="BK1726" s="191"/>
      <c r="BL1726" s="191"/>
      <c r="BM1726" s="191"/>
      <c r="BN1726" s="191"/>
      <c r="BO1726" s="191"/>
      <c r="BP1726" s="191"/>
      <c r="BQ1726" s="191"/>
      <c r="BR1726" s="191"/>
      <c r="BS1726" s="191"/>
      <c r="BT1726" s="191"/>
      <c r="BU1726" s="191"/>
      <c r="BV1726" s="191"/>
    </row>
    <row r="1727" spans="1:74" s="192" customFormat="1" ht="14.25" x14ac:dyDescent="0.2">
      <c r="A1727" s="259" t="s">
        <v>883</v>
      </c>
      <c r="B1727" s="257" t="s">
        <v>884</v>
      </c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33">
        <f t="shared" si="537"/>
        <v>0</v>
      </c>
      <c r="P1727" s="191"/>
      <c r="Q1727" s="191"/>
      <c r="R1727" s="191"/>
      <c r="S1727" s="191"/>
      <c r="T1727" s="191"/>
      <c r="U1727" s="191"/>
      <c r="V1727" s="191"/>
      <c r="W1727" s="191"/>
      <c r="X1727" s="191"/>
      <c r="Y1727" s="191"/>
      <c r="Z1727" s="191"/>
      <c r="AA1727" s="191"/>
      <c r="AB1727" s="191"/>
      <c r="AC1727" s="191"/>
      <c r="AD1727" s="191"/>
      <c r="AE1727" s="191"/>
      <c r="AF1727" s="191"/>
      <c r="AG1727" s="191"/>
      <c r="AH1727" s="191"/>
      <c r="AI1727" s="191"/>
      <c r="AJ1727" s="191"/>
      <c r="AK1727" s="191"/>
      <c r="AL1727" s="191"/>
      <c r="AM1727" s="191"/>
      <c r="AN1727" s="191"/>
      <c r="AO1727" s="191"/>
      <c r="AP1727" s="191"/>
      <c r="AQ1727" s="191"/>
      <c r="AR1727" s="191"/>
      <c r="AS1727" s="191"/>
      <c r="AT1727" s="191"/>
      <c r="AU1727" s="191"/>
      <c r="AV1727" s="191"/>
      <c r="AW1727" s="191"/>
      <c r="AX1727" s="191"/>
      <c r="AY1727" s="191"/>
      <c r="AZ1727" s="191"/>
      <c r="BA1727" s="191"/>
      <c r="BB1727" s="191"/>
      <c r="BC1727" s="191"/>
      <c r="BD1727" s="191"/>
      <c r="BE1727" s="191"/>
      <c r="BF1727" s="191"/>
      <c r="BG1727" s="191"/>
      <c r="BH1727" s="191"/>
      <c r="BI1727" s="191"/>
      <c r="BJ1727" s="191"/>
      <c r="BK1727" s="191"/>
      <c r="BL1727" s="191"/>
      <c r="BM1727" s="191"/>
      <c r="BN1727" s="191"/>
      <c r="BO1727" s="191"/>
      <c r="BP1727" s="191"/>
      <c r="BQ1727" s="191"/>
      <c r="BR1727" s="191"/>
      <c r="BS1727" s="191"/>
      <c r="BT1727" s="191"/>
      <c r="BU1727" s="191"/>
      <c r="BV1727" s="191"/>
    </row>
    <row r="1728" spans="1:74" s="192" customFormat="1" ht="25.5" x14ac:dyDescent="0.2">
      <c r="A1728" s="259" t="s">
        <v>885</v>
      </c>
      <c r="B1728" s="257" t="s">
        <v>886</v>
      </c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133">
        <f t="shared" si="537"/>
        <v>0</v>
      </c>
      <c r="P1728" s="191"/>
      <c r="Q1728" s="191"/>
      <c r="R1728" s="191"/>
      <c r="S1728" s="191"/>
      <c r="T1728" s="191"/>
      <c r="U1728" s="191"/>
      <c r="V1728" s="191"/>
      <c r="W1728" s="191"/>
      <c r="X1728" s="191"/>
      <c r="Y1728" s="191"/>
      <c r="Z1728" s="191"/>
      <c r="AA1728" s="191"/>
      <c r="AB1728" s="191"/>
      <c r="AC1728" s="191"/>
      <c r="AD1728" s="191"/>
      <c r="AE1728" s="191"/>
      <c r="AF1728" s="191"/>
      <c r="AG1728" s="191"/>
      <c r="AH1728" s="191"/>
      <c r="AI1728" s="191"/>
      <c r="AJ1728" s="191"/>
      <c r="AK1728" s="191"/>
      <c r="AL1728" s="191"/>
      <c r="AM1728" s="191"/>
      <c r="AN1728" s="191"/>
      <c r="AO1728" s="191"/>
      <c r="AP1728" s="191"/>
      <c r="AQ1728" s="191"/>
      <c r="AR1728" s="191"/>
      <c r="AS1728" s="191"/>
      <c r="AT1728" s="191"/>
      <c r="AU1728" s="191"/>
      <c r="AV1728" s="191"/>
      <c r="AW1728" s="191"/>
      <c r="AX1728" s="191"/>
      <c r="AY1728" s="191"/>
      <c r="AZ1728" s="191"/>
      <c r="BA1728" s="191"/>
      <c r="BB1728" s="191"/>
      <c r="BC1728" s="191"/>
      <c r="BD1728" s="191"/>
      <c r="BE1728" s="191"/>
      <c r="BF1728" s="191"/>
      <c r="BG1728" s="191"/>
      <c r="BH1728" s="191"/>
      <c r="BI1728" s="191"/>
      <c r="BJ1728" s="191"/>
      <c r="BK1728" s="191"/>
      <c r="BL1728" s="191"/>
      <c r="BM1728" s="191"/>
      <c r="BN1728" s="191"/>
      <c r="BO1728" s="191"/>
      <c r="BP1728" s="191"/>
      <c r="BQ1728" s="191"/>
      <c r="BR1728" s="191"/>
      <c r="BS1728" s="191"/>
      <c r="BT1728" s="191"/>
      <c r="BU1728" s="191"/>
      <c r="BV1728" s="191"/>
    </row>
    <row r="1729" spans="1:74" s="192" customFormat="1" ht="14.25" x14ac:dyDescent="0.2">
      <c r="A1729" s="259" t="s">
        <v>887</v>
      </c>
      <c r="B1729" s="257" t="s">
        <v>888</v>
      </c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33">
        <f t="shared" si="537"/>
        <v>0</v>
      </c>
      <c r="P1729" s="191"/>
      <c r="Q1729" s="191"/>
      <c r="R1729" s="191"/>
      <c r="S1729" s="191"/>
      <c r="T1729" s="191"/>
      <c r="U1729" s="191"/>
      <c r="V1729" s="191"/>
      <c r="W1729" s="191"/>
      <c r="X1729" s="191"/>
      <c r="Y1729" s="191"/>
      <c r="Z1729" s="191"/>
      <c r="AA1729" s="191"/>
      <c r="AB1729" s="191"/>
      <c r="AC1729" s="191"/>
      <c r="AD1729" s="191"/>
      <c r="AE1729" s="191"/>
      <c r="AF1729" s="191"/>
      <c r="AG1729" s="191"/>
      <c r="AH1729" s="191"/>
      <c r="AI1729" s="191"/>
      <c r="AJ1729" s="191"/>
      <c r="AK1729" s="191"/>
      <c r="AL1729" s="191"/>
      <c r="AM1729" s="191"/>
      <c r="AN1729" s="191"/>
      <c r="AO1729" s="191"/>
      <c r="AP1729" s="191"/>
      <c r="AQ1729" s="191"/>
      <c r="AR1729" s="191"/>
      <c r="AS1729" s="191"/>
      <c r="AT1729" s="191"/>
      <c r="AU1729" s="191"/>
      <c r="AV1729" s="191"/>
      <c r="AW1729" s="191"/>
      <c r="AX1729" s="191"/>
      <c r="AY1729" s="191"/>
      <c r="AZ1729" s="191"/>
      <c r="BA1729" s="191"/>
      <c r="BB1729" s="191"/>
      <c r="BC1729" s="191"/>
      <c r="BD1729" s="191"/>
      <c r="BE1729" s="191"/>
      <c r="BF1729" s="191"/>
      <c r="BG1729" s="191"/>
      <c r="BH1729" s="191"/>
      <c r="BI1729" s="191"/>
      <c r="BJ1729" s="191"/>
      <c r="BK1729" s="191"/>
      <c r="BL1729" s="191"/>
      <c r="BM1729" s="191"/>
      <c r="BN1729" s="191"/>
      <c r="BO1729" s="191"/>
      <c r="BP1729" s="191"/>
      <c r="BQ1729" s="191"/>
      <c r="BR1729" s="191"/>
      <c r="BS1729" s="191"/>
      <c r="BT1729" s="191"/>
      <c r="BU1729" s="191"/>
      <c r="BV1729" s="191"/>
    </row>
    <row r="1730" spans="1:74" s="192" customFormat="1" ht="25.5" x14ac:dyDescent="0.2">
      <c r="A1730" s="258" t="s">
        <v>281</v>
      </c>
      <c r="B1730" s="256" t="s">
        <v>889</v>
      </c>
      <c r="C1730" s="134">
        <f t="shared" ref="C1730:N1731" si="548">+C1731</f>
        <v>0</v>
      </c>
      <c r="D1730" s="134">
        <f t="shared" si="548"/>
        <v>0</v>
      </c>
      <c r="E1730" s="134">
        <f t="shared" si="548"/>
        <v>0</v>
      </c>
      <c r="F1730" s="134">
        <f t="shared" si="548"/>
        <v>0</v>
      </c>
      <c r="G1730" s="134">
        <f t="shared" si="548"/>
        <v>0</v>
      </c>
      <c r="H1730" s="134">
        <f t="shared" si="548"/>
        <v>0</v>
      </c>
      <c r="I1730" s="134">
        <f t="shared" si="548"/>
        <v>0</v>
      </c>
      <c r="J1730" s="134">
        <f t="shared" si="548"/>
        <v>0</v>
      </c>
      <c r="K1730" s="134">
        <f t="shared" si="548"/>
        <v>0</v>
      </c>
      <c r="L1730" s="134">
        <f t="shared" si="548"/>
        <v>0</v>
      </c>
      <c r="M1730" s="134">
        <f t="shared" si="548"/>
        <v>0</v>
      </c>
      <c r="N1730" s="134">
        <f t="shared" si="548"/>
        <v>0</v>
      </c>
      <c r="O1730" s="133">
        <f t="shared" si="537"/>
        <v>0</v>
      </c>
      <c r="P1730" s="191"/>
      <c r="Q1730" s="191"/>
      <c r="R1730" s="191"/>
      <c r="S1730" s="191"/>
      <c r="T1730" s="191"/>
      <c r="U1730" s="191"/>
      <c r="V1730" s="191"/>
      <c r="W1730" s="191"/>
      <c r="X1730" s="191"/>
      <c r="Y1730" s="191"/>
      <c r="Z1730" s="191"/>
      <c r="AA1730" s="191"/>
      <c r="AB1730" s="191"/>
      <c r="AC1730" s="191"/>
      <c r="AD1730" s="191"/>
      <c r="AE1730" s="191"/>
      <c r="AF1730" s="191"/>
      <c r="AG1730" s="191"/>
      <c r="AH1730" s="191"/>
      <c r="AI1730" s="191"/>
      <c r="AJ1730" s="191"/>
      <c r="AK1730" s="191"/>
      <c r="AL1730" s="191"/>
      <c r="AM1730" s="191"/>
      <c r="AN1730" s="191"/>
      <c r="AO1730" s="191"/>
      <c r="AP1730" s="191"/>
      <c r="AQ1730" s="191"/>
      <c r="AR1730" s="191"/>
      <c r="AS1730" s="191"/>
      <c r="AT1730" s="191"/>
      <c r="AU1730" s="191"/>
      <c r="AV1730" s="191"/>
      <c r="AW1730" s="191"/>
      <c r="AX1730" s="191"/>
      <c r="AY1730" s="191"/>
      <c r="AZ1730" s="191"/>
      <c r="BA1730" s="191"/>
      <c r="BB1730" s="191"/>
      <c r="BC1730" s="191"/>
      <c r="BD1730" s="191"/>
      <c r="BE1730" s="191"/>
      <c r="BF1730" s="191"/>
      <c r="BG1730" s="191"/>
      <c r="BH1730" s="191"/>
      <c r="BI1730" s="191"/>
      <c r="BJ1730" s="191"/>
      <c r="BK1730" s="191"/>
      <c r="BL1730" s="191"/>
      <c r="BM1730" s="191"/>
      <c r="BN1730" s="191"/>
      <c r="BO1730" s="191"/>
      <c r="BP1730" s="191"/>
      <c r="BQ1730" s="191"/>
      <c r="BR1730" s="191"/>
      <c r="BS1730" s="191"/>
      <c r="BT1730" s="191"/>
      <c r="BU1730" s="191"/>
      <c r="BV1730" s="191"/>
    </row>
    <row r="1731" spans="1:74" s="192" customFormat="1" ht="15.75" x14ac:dyDescent="0.2">
      <c r="A1731" s="258" t="s">
        <v>890</v>
      </c>
      <c r="B1731" s="256" t="s">
        <v>891</v>
      </c>
      <c r="C1731" s="134">
        <f t="shared" si="548"/>
        <v>0</v>
      </c>
      <c r="D1731" s="134">
        <f t="shared" si="548"/>
        <v>0</v>
      </c>
      <c r="E1731" s="134">
        <f t="shared" si="548"/>
        <v>0</v>
      </c>
      <c r="F1731" s="134">
        <f t="shared" si="548"/>
        <v>0</v>
      </c>
      <c r="G1731" s="134">
        <f t="shared" si="548"/>
        <v>0</v>
      </c>
      <c r="H1731" s="134">
        <f t="shared" si="548"/>
        <v>0</v>
      </c>
      <c r="I1731" s="134">
        <f t="shared" si="548"/>
        <v>0</v>
      </c>
      <c r="J1731" s="134">
        <f t="shared" si="548"/>
        <v>0</v>
      </c>
      <c r="K1731" s="134">
        <f t="shared" si="548"/>
        <v>0</v>
      </c>
      <c r="L1731" s="134">
        <f t="shared" si="548"/>
        <v>0</v>
      </c>
      <c r="M1731" s="134">
        <f t="shared" si="548"/>
        <v>0</v>
      </c>
      <c r="N1731" s="134">
        <f t="shared" si="548"/>
        <v>0</v>
      </c>
      <c r="O1731" s="133">
        <f t="shared" si="537"/>
        <v>0</v>
      </c>
      <c r="P1731" s="191"/>
      <c r="Q1731" s="191"/>
      <c r="R1731" s="191"/>
      <c r="S1731" s="191"/>
      <c r="T1731" s="191"/>
      <c r="U1731" s="191"/>
      <c r="V1731" s="191"/>
      <c r="W1731" s="191"/>
      <c r="X1731" s="191"/>
      <c r="Y1731" s="191"/>
      <c r="Z1731" s="191"/>
      <c r="AA1731" s="191"/>
      <c r="AB1731" s="191"/>
      <c r="AC1731" s="191"/>
      <c r="AD1731" s="191"/>
      <c r="AE1731" s="191"/>
      <c r="AF1731" s="191"/>
      <c r="AG1731" s="191"/>
      <c r="AH1731" s="191"/>
      <c r="AI1731" s="191"/>
      <c r="AJ1731" s="191"/>
      <c r="AK1731" s="191"/>
      <c r="AL1731" s="191"/>
      <c r="AM1731" s="191"/>
      <c r="AN1731" s="191"/>
      <c r="AO1731" s="191"/>
      <c r="AP1731" s="191"/>
      <c r="AQ1731" s="191"/>
      <c r="AR1731" s="191"/>
      <c r="AS1731" s="191"/>
      <c r="AT1731" s="191"/>
      <c r="AU1731" s="191"/>
      <c r="AV1731" s="191"/>
      <c r="AW1731" s="191"/>
      <c r="AX1731" s="191"/>
      <c r="AY1731" s="191"/>
      <c r="AZ1731" s="191"/>
      <c r="BA1731" s="191"/>
      <c r="BB1731" s="191"/>
      <c r="BC1731" s="191"/>
      <c r="BD1731" s="191"/>
      <c r="BE1731" s="191"/>
      <c r="BF1731" s="191"/>
      <c r="BG1731" s="191"/>
      <c r="BH1731" s="191"/>
      <c r="BI1731" s="191"/>
      <c r="BJ1731" s="191"/>
      <c r="BK1731" s="191"/>
      <c r="BL1731" s="191"/>
      <c r="BM1731" s="191"/>
      <c r="BN1731" s="191"/>
      <c r="BO1731" s="191"/>
      <c r="BP1731" s="191"/>
      <c r="BQ1731" s="191"/>
      <c r="BR1731" s="191"/>
      <c r="BS1731" s="191"/>
      <c r="BT1731" s="191"/>
      <c r="BU1731" s="191"/>
      <c r="BV1731" s="191"/>
    </row>
    <row r="1732" spans="1:74" s="192" customFormat="1" ht="25.5" x14ac:dyDescent="0.2">
      <c r="A1732" s="259" t="s">
        <v>892</v>
      </c>
      <c r="B1732" s="257" t="s">
        <v>893</v>
      </c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33">
        <f t="shared" si="537"/>
        <v>0</v>
      </c>
      <c r="P1732" s="191"/>
      <c r="Q1732" s="191"/>
      <c r="R1732" s="191"/>
      <c r="S1732" s="191"/>
      <c r="T1732" s="191"/>
      <c r="U1732" s="191"/>
      <c r="V1732" s="191"/>
      <c r="W1732" s="191"/>
      <c r="X1732" s="191"/>
      <c r="Y1732" s="191"/>
      <c r="Z1732" s="191"/>
      <c r="AA1732" s="191"/>
      <c r="AB1732" s="191"/>
      <c r="AC1732" s="191"/>
      <c r="AD1732" s="191"/>
      <c r="AE1732" s="191"/>
      <c r="AF1732" s="191"/>
      <c r="AG1732" s="191"/>
      <c r="AH1732" s="191"/>
      <c r="AI1732" s="191"/>
      <c r="AJ1732" s="191"/>
      <c r="AK1732" s="191"/>
      <c r="AL1732" s="191"/>
      <c r="AM1732" s="191"/>
      <c r="AN1732" s="191"/>
      <c r="AO1732" s="191"/>
      <c r="AP1732" s="191"/>
      <c r="AQ1732" s="191"/>
      <c r="AR1732" s="191"/>
      <c r="AS1732" s="191"/>
      <c r="AT1732" s="191"/>
      <c r="AU1732" s="191"/>
      <c r="AV1732" s="191"/>
      <c r="AW1732" s="191"/>
      <c r="AX1732" s="191"/>
      <c r="AY1732" s="191"/>
      <c r="AZ1732" s="191"/>
      <c r="BA1732" s="191"/>
      <c r="BB1732" s="191"/>
      <c r="BC1732" s="191"/>
      <c r="BD1732" s="191"/>
      <c r="BE1732" s="191"/>
      <c r="BF1732" s="191"/>
      <c r="BG1732" s="191"/>
      <c r="BH1732" s="191"/>
      <c r="BI1732" s="191"/>
      <c r="BJ1732" s="191"/>
      <c r="BK1732" s="191"/>
      <c r="BL1732" s="191"/>
      <c r="BM1732" s="191"/>
      <c r="BN1732" s="191"/>
      <c r="BO1732" s="191"/>
      <c r="BP1732" s="191"/>
      <c r="BQ1732" s="191"/>
      <c r="BR1732" s="191"/>
      <c r="BS1732" s="191"/>
      <c r="BT1732" s="191"/>
      <c r="BU1732" s="191"/>
      <c r="BV1732" s="191"/>
    </row>
    <row r="1733" spans="1:74" s="192" customFormat="1" ht="15.75" x14ac:dyDescent="0.2">
      <c r="A1733" s="258" t="s">
        <v>294</v>
      </c>
      <c r="B1733" s="256" t="s">
        <v>99</v>
      </c>
      <c r="C1733" s="134">
        <f t="shared" ref="C1733:N1733" si="549">+C1734</f>
        <v>0</v>
      </c>
      <c r="D1733" s="134">
        <f t="shared" si="549"/>
        <v>0</v>
      </c>
      <c r="E1733" s="134">
        <f t="shared" si="549"/>
        <v>0</v>
      </c>
      <c r="F1733" s="134">
        <f t="shared" si="549"/>
        <v>0</v>
      </c>
      <c r="G1733" s="134">
        <f t="shared" si="549"/>
        <v>0</v>
      </c>
      <c r="H1733" s="134">
        <f t="shared" si="549"/>
        <v>0</v>
      </c>
      <c r="I1733" s="134">
        <f t="shared" si="549"/>
        <v>0</v>
      </c>
      <c r="J1733" s="134">
        <f t="shared" si="549"/>
        <v>0</v>
      </c>
      <c r="K1733" s="134">
        <f t="shared" si="549"/>
        <v>0</v>
      </c>
      <c r="L1733" s="134">
        <f t="shared" si="549"/>
        <v>0</v>
      </c>
      <c r="M1733" s="134">
        <f t="shared" si="549"/>
        <v>0</v>
      </c>
      <c r="N1733" s="134">
        <f t="shared" si="549"/>
        <v>0</v>
      </c>
      <c r="O1733" s="133">
        <f t="shared" si="537"/>
        <v>0</v>
      </c>
      <c r="P1733" s="191"/>
      <c r="Q1733" s="191"/>
      <c r="R1733" s="191"/>
      <c r="S1733" s="191"/>
      <c r="T1733" s="191"/>
      <c r="U1733" s="191"/>
      <c r="V1733" s="191"/>
      <c r="W1733" s="191"/>
      <c r="X1733" s="191"/>
      <c r="Y1733" s="191"/>
      <c r="Z1733" s="191"/>
      <c r="AA1733" s="191"/>
      <c r="AB1733" s="191"/>
      <c r="AC1733" s="191"/>
      <c r="AD1733" s="191"/>
      <c r="AE1733" s="191"/>
      <c r="AF1733" s="191"/>
      <c r="AG1733" s="191"/>
      <c r="AH1733" s="191"/>
      <c r="AI1733" s="191"/>
      <c r="AJ1733" s="191"/>
      <c r="AK1733" s="191"/>
      <c r="AL1733" s="191"/>
      <c r="AM1733" s="191"/>
      <c r="AN1733" s="191"/>
      <c r="AO1733" s="191"/>
      <c r="AP1733" s="191"/>
      <c r="AQ1733" s="191"/>
      <c r="AR1733" s="191"/>
      <c r="AS1733" s="191"/>
      <c r="AT1733" s="191"/>
      <c r="AU1733" s="191"/>
      <c r="AV1733" s="191"/>
      <c r="AW1733" s="191"/>
      <c r="AX1733" s="191"/>
      <c r="AY1733" s="191"/>
      <c r="AZ1733" s="191"/>
      <c r="BA1733" s="191"/>
      <c r="BB1733" s="191"/>
      <c r="BC1733" s="191"/>
      <c r="BD1733" s="191"/>
      <c r="BE1733" s="191"/>
      <c r="BF1733" s="191"/>
      <c r="BG1733" s="191"/>
      <c r="BH1733" s="191"/>
      <c r="BI1733" s="191"/>
      <c r="BJ1733" s="191"/>
      <c r="BK1733" s="191"/>
      <c r="BL1733" s="191"/>
      <c r="BM1733" s="191"/>
      <c r="BN1733" s="191"/>
      <c r="BO1733" s="191"/>
      <c r="BP1733" s="191"/>
      <c r="BQ1733" s="191"/>
      <c r="BR1733" s="191"/>
      <c r="BS1733" s="191"/>
      <c r="BT1733" s="191"/>
      <c r="BU1733" s="191"/>
      <c r="BV1733" s="191"/>
    </row>
    <row r="1734" spans="1:74" s="192" customFormat="1" ht="15" x14ac:dyDescent="0.2">
      <c r="A1734" s="259" t="s">
        <v>356</v>
      </c>
      <c r="B1734" s="257" t="s">
        <v>1877</v>
      </c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33">
        <f t="shared" si="537"/>
        <v>0</v>
      </c>
      <c r="P1734" s="191"/>
      <c r="Q1734" s="191"/>
      <c r="R1734" s="191"/>
      <c r="S1734" s="191"/>
      <c r="T1734" s="191"/>
      <c r="U1734" s="191"/>
      <c r="V1734" s="191"/>
      <c r="W1734" s="191"/>
      <c r="X1734" s="191"/>
      <c r="Y1734" s="191"/>
      <c r="Z1734" s="191"/>
      <c r="AA1734" s="191"/>
      <c r="AB1734" s="191"/>
      <c r="AC1734" s="191"/>
      <c r="AD1734" s="191"/>
      <c r="AE1734" s="191"/>
      <c r="AF1734" s="191"/>
      <c r="AG1734" s="191"/>
      <c r="AH1734" s="191"/>
      <c r="AI1734" s="191"/>
      <c r="AJ1734" s="191"/>
      <c r="AK1734" s="191"/>
      <c r="AL1734" s="191"/>
      <c r="AM1734" s="191"/>
      <c r="AN1734" s="191"/>
      <c r="AO1734" s="191"/>
      <c r="AP1734" s="191"/>
      <c r="AQ1734" s="191"/>
      <c r="AR1734" s="191"/>
      <c r="AS1734" s="191"/>
      <c r="AT1734" s="191"/>
      <c r="AU1734" s="191"/>
      <c r="AV1734" s="191"/>
      <c r="AW1734" s="191"/>
      <c r="AX1734" s="191"/>
      <c r="AY1734" s="191"/>
      <c r="AZ1734" s="191"/>
      <c r="BA1734" s="191"/>
      <c r="BB1734" s="191"/>
      <c r="BC1734" s="191"/>
      <c r="BD1734" s="191"/>
      <c r="BE1734" s="191"/>
      <c r="BF1734" s="191"/>
      <c r="BG1734" s="191"/>
      <c r="BH1734" s="191"/>
      <c r="BI1734" s="191"/>
      <c r="BJ1734" s="191"/>
      <c r="BK1734" s="191"/>
      <c r="BL1734" s="191"/>
      <c r="BM1734" s="191"/>
      <c r="BN1734" s="191"/>
      <c r="BO1734" s="191"/>
      <c r="BP1734" s="191"/>
      <c r="BQ1734" s="191"/>
      <c r="BR1734" s="191"/>
      <c r="BS1734" s="191"/>
      <c r="BT1734" s="191"/>
      <c r="BU1734" s="191"/>
      <c r="BV1734" s="191"/>
    </row>
    <row r="1735" spans="1:74" s="192" customFormat="1" ht="15.75" x14ac:dyDescent="0.2">
      <c r="A1735" s="258" t="s">
        <v>308</v>
      </c>
      <c r="B1735" s="256" t="s">
        <v>102</v>
      </c>
      <c r="C1735" s="103">
        <f t="shared" ref="C1735:N1735" si="550">+C1736+C1740+C1742+C1761</f>
        <v>0</v>
      </c>
      <c r="D1735" s="103">
        <f t="shared" si="550"/>
        <v>0</v>
      </c>
      <c r="E1735" s="103">
        <f t="shared" si="550"/>
        <v>0</v>
      </c>
      <c r="F1735" s="103">
        <f t="shared" si="550"/>
        <v>0</v>
      </c>
      <c r="G1735" s="103">
        <f t="shared" si="550"/>
        <v>0</v>
      </c>
      <c r="H1735" s="103">
        <f t="shared" si="550"/>
        <v>0</v>
      </c>
      <c r="I1735" s="103">
        <f t="shared" si="550"/>
        <v>13516566917</v>
      </c>
      <c r="J1735" s="103">
        <f t="shared" si="550"/>
        <v>0</v>
      </c>
      <c r="K1735" s="103">
        <f t="shared" si="550"/>
        <v>0</v>
      </c>
      <c r="L1735" s="103">
        <f t="shared" si="550"/>
        <v>0</v>
      </c>
      <c r="M1735" s="103">
        <f t="shared" si="550"/>
        <v>0</v>
      </c>
      <c r="N1735" s="103">
        <f t="shared" si="550"/>
        <v>0</v>
      </c>
      <c r="O1735" s="133">
        <f t="shared" si="537"/>
        <v>13516566917</v>
      </c>
      <c r="P1735" s="191"/>
      <c r="Q1735" s="191"/>
      <c r="R1735" s="191"/>
      <c r="S1735" s="191"/>
      <c r="T1735" s="191"/>
      <c r="U1735" s="191"/>
      <c r="V1735" s="191"/>
      <c r="W1735" s="191"/>
      <c r="X1735" s="191"/>
      <c r="Y1735" s="191"/>
      <c r="Z1735" s="191"/>
      <c r="AA1735" s="191"/>
      <c r="AB1735" s="191"/>
      <c r="AC1735" s="191"/>
      <c r="AD1735" s="191"/>
      <c r="AE1735" s="191"/>
      <c r="AF1735" s="191"/>
      <c r="AG1735" s="191"/>
      <c r="AH1735" s="191"/>
      <c r="AI1735" s="191"/>
      <c r="AJ1735" s="191"/>
      <c r="AK1735" s="191"/>
      <c r="AL1735" s="191"/>
      <c r="AM1735" s="191"/>
      <c r="AN1735" s="191"/>
      <c r="AO1735" s="191"/>
      <c r="AP1735" s="191"/>
      <c r="AQ1735" s="191"/>
      <c r="AR1735" s="191"/>
      <c r="AS1735" s="191"/>
      <c r="AT1735" s="191"/>
      <c r="AU1735" s="191"/>
      <c r="AV1735" s="191"/>
      <c r="AW1735" s="191"/>
      <c r="AX1735" s="191"/>
      <c r="AY1735" s="191"/>
      <c r="AZ1735" s="191"/>
      <c r="BA1735" s="191"/>
      <c r="BB1735" s="191"/>
      <c r="BC1735" s="191"/>
      <c r="BD1735" s="191"/>
      <c r="BE1735" s="191"/>
      <c r="BF1735" s="191"/>
      <c r="BG1735" s="191"/>
      <c r="BH1735" s="191"/>
      <c r="BI1735" s="191"/>
      <c r="BJ1735" s="191"/>
      <c r="BK1735" s="191"/>
      <c r="BL1735" s="191"/>
      <c r="BM1735" s="191"/>
      <c r="BN1735" s="191"/>
      <c r="BO1735" s="191"/>
      <c r="BP1735" s="191"/>
      <c r="BQ1735" s="191"/>
      <c r="BR1735" s="191"/>
      <c r="BS1735" s="191"/>
      <c r="BT1735" s="191"/>
      <c r="BU1735" s="191"/>
      <c r="BV1735" s="191"/>
    </row>
    <row r="1736" spans="1:74" s="192" customFormat="1" ht="15.75" x14ac:dyDescent="0.2">
      <c r="A1736" s="258" t="s">
        <v>894</v>
      </c>
      <c r="B1736" s="256" t="s">
        <v>184</v>
      </c>
      <c r="C1736" s="103">
        <f t="shared" ref="C1736:N1736" si="551">+C1737+C1739</f>
        <v>0</v>
      </c>
      <c r="D1736" s="103">
        <f t="shared" si="551"/>
        <v>0</v>
      </c>
      <c r="E1736" s="103">
        <f t="shared" si="551"/>
        <v>0</v>
      </c>
      <c r="F1736" s="103">
        <f t="shared" si="551"/>
        <v>0</v>
      </c>
      <c r="G1736" s="103">
        <f t="shared" si="551"/>
        <v>0</v>
      </c>
      <c r="H1736" s="103">
        <f t="shared" si="551"/>
        <v>0</v>
      </c>
      <c r="I1736" s="103">
        <f t="shared" si="551"/>
        <v>0</v>
      </c>
      <c r="J1736" s="103">
        <f t="shared" si="551"/>
        <v>0</v>
      </c>
      <c r="K1736" s="103">
        <f t="shared" si="551"/>
        <v>0</v>
      </c>
      <c r="L1736" s="103">
        <f t="shared" si="551"/>
        <v>0</v>
      </c>
      <c r="M1736" s="103">
        <f t="shared" si="551"/>
        <v>0</v>
      </c>
      <c r="N1736" s="103">
        <f t="shared" si="551"/>
        <v>0</v>
      </c>
      <c r="O1736" s="133">
        <f t="shared" si="537"/>
        <v>0</v>
      </c>
      <c r="P1736" s="191"/>
      <c r="Q1736" s="191"/>
      <c r="R1736" s="191"/>
      <c r="S1736" s="191"/>
      <c r="T1736" s="191"/>
      <c r="U1736" s="191"/>
      <c r="V1736" s="191"/>
      <c r="W1736" s="191"/>
      <c r="X1736" s="191"/>
      <c r="Y1736" s="191"/>
      <c r="Z1736" s="191"/>
      <c r="AA1736" s="191"/>
      <c r="AB1736" s="191"/>
      <c r="AC1736" s="191"/>
      <c r="AD1736" s="191"/>
      <c r="AE1736" s="191"/>
      <c r="AF1736" s="191"/>
      <c r="AG1736" s="191"/>
      <c r="AH1736" s="191"/>
      <c r="AI1736" s="191"/>
      <c r="AJ1736" s="191"/>
      <c r="AK1736" s="191"/>
      <c r="AL1736" s="191"/>
      <c r="AM1736" s="191"/>
      <c r="AN1736" s="191"/>
      <c r="AO1736" s="191"/>
      <c r="AP1736" s="191"/>
      <c r="AQ1736" s="191"/>
      <c r="AR1736" s="191"/>
      <c r="AS1736" s="191"/>
      <c r="AT1736" s="191"/>
      <c r="AU1736" s="191"/>
      <c r="AV1736" s="191"/>
      <c r="AW1736" s="191"/>
      <c r="AX1736" s="191"/>
      <c r="AY1736" s="191"/>
      <c r="AZ1736" s="191"/>
      <c r="BA1736" s="191"/>
      <c r="BB1736" s="191"/>
      <c r="BC1736" s="191"/>
      <c r="BD1736" s="191"/>
      <c r="BE1736" s="191"/>
      <c r="BF1736" s="191"/>
      <c r="BG1736" s="191"/>
      <c r="BH1736" s="191"/>
      <c r="BI1736" s="191"/>
      <c r="BJ1736" s="191"/>
      <c r="BK1736" s="191"/>
      <c r="BL1736" s="191"/>
      <c r="BM1736" s="191"/>
      <c r="BN1736" s="191"/>
      <c r="BO1736" s="191"/>
      <c r="BP1736" s="191"/>
      <c r="BQ1736" s="191"/>
      <c r="BR1736" s="191"/>
      <c r="BS1736" s="191"/>
      <c r="BT1736" s="191"/>
      <c r="BU1736" s="191"/>
      <c r="BV1736" s="191"/>
    </row>
    <row r="1737" spans="1:74" s="192" customFormat="1" ht="15.75" x14ac:dyDescent="0.2">
      <c r="A1737" s="258" t="s">
        <v>1878</v>
      </c>
      <c r="B1737" s="256" t="s">
        <v>1879</v>
      </c>
      <c r="C1737" s="103">
        <f t="shared" ref="C1737:N1737" si="552">+C1738</f>
        <v>0</v>
      </c>
      <c r="D1737" s="103">
        <f t="shared" si="552"/>
        <v>0</v>
      </c>
      <c r="E1737" s="103">
        <f t="shared" si="552"/>
        <v>0</v>
      </c>
      <c r="F1737" s="103">
        <f t="shared" si="552"/>
        <v>0</v>
      </c>
      <c r="G1737" s="103">
        <f t="shared" si="552"/>
        <v>0</v>
      </c>
      <c r="H1737" s="103">
        <f t="shared" si="552"/>
        <v>0</v>
      </c>
      <c r="I1737" s="103">
        <f t="shared" si="552"/>
        <v>0</v>
      </c>
      <c r="J1737" s="103">
        <f t="shared" si="552"/>
        <v>0</v>
      </c>
      <c r="K1737" s="103">
        <f t="shared" si="552"/>
        <v>0</v>
      </c>
      <c r="L1737" s="103">
        <f t="shared" si="552"/>
        <v>0</v>
      </c>
      <c r="M1737" s="103">
        <f t="shared" si="552"/>
        <v>0</v>
      </c>
      <c r="N1737" s="103">
        <f t="shared" si="552"/>
        <v>0</v>
      </c>
      <c r="O1737" s="133">
        <f t="shared" si="537"/>
        <v>0</v>
      </c>
      <c r="P1737" s="191"/>
      <c r="Q1737" s="191"/>
      <c r="R1737" s="191"/>
      <c r="S1737" s="191"/>
      <c r="T1737" s="191"/>
      <c r="U1737" s="191"/>
      <c r="V1737" s="191"/>
      <c r="W1737" s="191"/>
      <c r="X1737" s="191"/>
      <c r="Y1737" s="191"/>
      <c r="Z1737" s="191"/>
      <c r="AA1737" s="191"/>
      <c r="AB1737" s="191"/>
      <c r="AC1737" s="191"/>
      <c r="AD1737" s="191"/>
      <c r="AE1737" s="191"/>
      <c r="AF1737" s="191"/>
      <c r="AG1737" s="191"/>
      <c r="AH1737" s="191"/>
      <c r="AI1737" s="191"/>
      <c r="AJ1737" s="191"/>
      <c r="AK1737" s="191"/>
      <c r="AL1737" s="191"/>
      <c r="AM1737" s="191"/>
      <c r="AN1737" s="191"/>
      <c r="AO1737" s="191"/>
      <c r="AP1737" s="191"/>
      <c r="AQ1737" s="191"/>
      <c r="AR1737" s="191"/>
      <c r="AS1737" s="191"/>
      <c r="AT1737" s="191"/>
      <c r="AU1737" s="191"/>
      <c r="AV1737" s="191"/>
      <c r="AW1737" s="191"/>
      <c r="AX1737" s="191"/>
      <c r="AY1737" s="191"/>
      <c r="AZ1737" s="191"/>
      <c r="BA1737" s="191"/>
      <c r="BB1737" s="191"/>
      <c r="BC1737" s="191"/>
      <c r="BD1737" s="191"/>
      <c r="BE1737" s="191"/>
      <c r="BF1737" s="191"/>
      <c r="BG1737" s="191"/>
      <c r="BH1737" s="191"/>
      <c r="BI1737" s="191"/>
      <c r="BJ1737" s="191"/>
      <c r="BK1737" s="191"/>
      <c r="BL1737" s="191"/>
      <c r="BM1737" s="191"/>
      <c r="BN1737" s="191"/>
      <c r="BO1737" s="191"/>
      <c r="BP1737" s="191"/>
      <c r="BQ1737" s="191"/>
      <c r="BR1737" s="191"/>
      <c r="BS1737" s="191"/>
      <c r="BT1737" s="191"/>
      <c r="BU1737" s="191"/>
      <c r="BV1737" s="191"/>
    </row>
    <row r="1738" spans="1:74" s="192" customFormat="1" ht="14.25" x14ac:dyDescent="0.2">
      <c r="A1738" s="259" t="s">
        <v>1880</v>
      </c>
      <c r="B1738" s="257" t="s">
        <v>1881</v>
      </c>
      <c r="C1738" s="47"/>
      <c r="D1738" s="47"/>
      <c r="E1738" s="47"/>
      <c r="F1738" s="47"/>
      <c r="G1738" s="47"/>
      <c r="H1738" s="47"/>
      <c r="I1738" s="47"/>
      <c r="J1738" s="47"/>
      <c r="K1738" s="47"/>
      <c r="L1738" s="47"/>
      <c r="M1738" s="47"/>
      <c r="N1738" s="47"/>
      <c r="O1738" s="133">
        <f t="shared" si="537"/>
        <v>0</v>
      </c>
      <c r="P1738" s="191"/>
      <c r="Q1738" s="191"/>
      <c r="R1738" s="191"/>
      <c r="S1738" s="191"/>
      <c r="T1738" s="191"/>
      <c r="U1738" s="191"/>
      <c r="V1738" s="191"/>
      <c r="W1738" s="191"/>
      <c r="X1738" s="191"/>
      <c r="Y1738" s="191"/>
      <c r="Z1738" s="191"/>
      <c r="AA1738" s="191"/>
      <c r="AB1738" s="191"/>
      <c r="AC1738" s="191"/>
      <c r="AD1738" s="191"/>
      <c r="AE1738" s="191"/>
      <c r="AF1738" s="191"/>
      <c r="AG1738" s="191"/>
      <c r="AH1738" s="191"/>
      <c r="AI1738" s="191"/>
      <c r="AJ1738" s="191"/>
      <c r="AK1738" s="191"/>
      <c r="AL1738" s="191"/>
      <c r="AM1738" s="191"/>
      <c r="AN1738" s="191"/>
      <c r="AO1738" s="191"/>
      <c r="AP1738" s="191"/>
      <c r="AQ1738" s="191"/>
      <c r="AR1738" s="191"/>
      <c r="AS1738" s="191"/>
      <c r="AT1738" s="191"/>
      <c r="AU1738" s="191"/>
      <c r="AV1738" s="191"/>
      <c r="AW1738" s="191"/>
      <c r="AX1738" s="191"/>
      <c r="AY1738" s="191"/>
      <c r="AZ1738" s="191"/>
      <c r="BA1738" s="191"/>
      <c r="BB1738" s="191"/>
      <c r="BC1738" s="191"/>
      <c r="BD1738" s="191"/>
      <c r="BE1738" s="191"/>
      <c r="BF1738" s="191"/>
      <c r="BG1738" s="191"/>
      <c r="BH1738" s="191"/>
      <c r="BI1738" s="191"/>
      <c r="BJ1738" s="191"/>
      <c r="BK1738" s="191"/>
      <c r="BL1738" s="191"/>
      <c r="BM1738" s="191"/>
      <c r="BN1738" s="191"/>
      <c r="BO1738" s="191"/>
      <c r="BP1738" s="191"/>
      <c r="BQ1738" s="191"/>
      <c r="BR1738" s="191"/>
      <c r="BS1738" s="191"/>
      <c r="BT1738" s="191"/>
      <c r="BU1738" s="191"/>
      <c r="BV1738" s="191"/>
    </row>
    <row r="1739" spans="1:74" s="192" customFormat="1" ht="25.5" x14ac:dyDescent="0.2">
      <c r="A1739" s="259" t="s">
        <v>895</v>
      </c>
      <c r="B1739" s="257" t="s">
        <v>896</v>
      </c>
      <c r="C1739" s="47"/>
      <c r="D1739" s="47"/>
      <c r="E1739" s="47"/>
      <c r="F1739" s="47"/>
      <c r="G1739" s="47"/>
      <c r="H1739" s="47"/>
      <c r="I1739" s="47"/>
      <c r="J1739" s="47"/>
      <c r="K1739" s="47"/>
      <c r="L1739" s="47"/>
      <c r="M1739" s="47"/>
      <c r="N1739" s="47"/>
      <c r="O1739" s="133">
        <f t="shared" si="537"/>
        <v>0</v>
      </c>
      <c r="P1739" s="191"/>
      <c r="Q1739" s="191"/>
      <c r="R1739" s="191"/>
      <c r="S1739" s="191"/>
      <c r="T1739" s="191"/>
      <c r="U1739" s="191"/>
      <c r="V1739" s="191"/>
      <c r="W1739" s="191"/>
      <c r="X1739" s="191"/>
      <c r="Y1739" s="191"/>
      <c r="Z1739" s="191"/>
      <c r="AA1739" s="191"/>
      <c r="AB1739" s="191"/>
      <c r="AC1739" s="191"/>
      <c r="AD1739" s="191"/>
      <c r="AE1739" s="191"/>
      <c r="AF1739" s="191"/>
      <c r="AG1739" s="191"/>
      <c r="AH1739" s="191"/>
      <c r="AI1739" s="191"/>
      <c r="AJ1739" s="191"/>
      <c r="AK1739" s="191"/>
      <c r="AL1739" s="191"/>
      <c r="AM1739" s="191"/>
      <c r="AN1739" s="191"/>
      <c r="AO1739" s="191"/>
      <c r="AP1739" s="191"/>
      <c r="AQ1739" s="191"/>
      <c r="AR1739" s="191"/>
      <c r="AS1739" s="191"/>
      <c r="AT1739" s="191"/>
      <c r="AU1739" s="191"/>
      <c r="AV1739" s="191"/>
      <c r="AW1739" s="191"/>
      <c r="AX1739" s="191"/>
      <c r="AY1739" s="191"/>
      <c r="AZ1739" s="191"/>
      <c r="BA1739" s="191"/>
      <c r="BB1739" s="191"/>
      <c r="BC1739" s="191"/>
      <c r="BD1739" s="191"/>
      <c r="BE1739" s="191"/>
      <c r="BF1739" s="191"/>
      <c r="BG1739" s="191"/>
      <c r="BH1739" s="191"/>
      <c r="BI1739" s="191"/>
      <c r="BJ1739" s="191"/>
      <c r="BK1739" s="191"/>
      <c r="BL1739" s="191"/>
      <c r="BM1739" s="191"/>
      <c r="BN1739" s="191"/>
      <c r="BO1739" s="191"/>
      <c r="BP1739" s="191"/>
      <c r="BQ1739" s="191"/>
      <c r="BR1739" s="191"/>
      <c r="BS1739" s="191"/>
      <c r="BT1739" s="191"/>
      <c r="BU1739" s="191"/>
      <c r="BV1739" s="191"/>
    </row>
    <row r="1740" spans="1:74" s="192" customFormat="1" ht="15.75" x14ac:dyDescent="0.2">
      <c r="A1740" s="258" t="s">
        <v>897</v>
      </c>
      <c r="B1740" s="256" t="s">
        <v>898</v>
      </c>
      <c r="C1740" s="134">
        <f t="shared" ref="C1740:N1740" si="553">+C1741</f>
        <v>0</v>
      </c>
      <c r="D1740" s="134">
        <f t="shared" si="553"/>
        <v>0</v>
      </c>
      <c r="E1740" s="134">
        <f t="shared" si="553"/>
        <v>0</v>
      </c>
      <c r="F1740" s="134">
        <f t="shared" si="553"/>
        <v>0</v>
      </c>
      <c r="G1740" s="134">
        <f t="shared" si="553"/>
        <v>0</v>
      </c>
      <c r="H1740" s="134">
        <f t="shared" si="553"/>
        <v>0</v>
      </c>
      <c r="I1740" s="134">
        <f t="shared" si="553"/>
        <v>0</v>
      </c>
      <c r="J1740" s="134">
        <f t="shared" si="553"/>
        <v>0</v>
      </c>
      <c r="K1740" s="134">
        <f t="shared" si="553"/>
        <v>0</v>
      </c>
      <c r="L1740" s="134">
        <f t="shared" si="553"/>
        <v>0</v>
      </c>
      <c r="M1740" s="134">
        <f t="shared" si="553"/>
        <v>0</v>
      </c>
      <c r="N1740" s="134">
        <f t="shared" si="553"/>
        <v>0</v>
      </c>
      <c r="O1740" s="133">
        <f t="shared" si="537"/>
        <v>0</v>
      </c>
      <c r="P1740" s="191"/>
      <c r="Q1740" s="191"/>
      <c r="R1740" s="191"/>
      <c r="S1740" s="191"/>
      <c r="T1740" s="191"/>
      <c r="U1740" s="191"/>
      <c r="V1740" s="191"/>
      <c r="W1740" s="191"/>
      <c r="X1740" s="191"/>
      <c r="Y1740" s="191"/>
      <c r="Z1740" s="191"/>
      <c r="AA1740" s="191"/>
      <c r="AB1740" s="191"/>
      <c r="AC1740" s="191"/>
      <c r="AD1740" s="191"/>
      <c r="AE1740" s="191"/>
      <c r="AF1740" s="191"/>
      <c r="AG1740" s="191"/>
      <c r="AH1740" s="191"/>
      <c r="AI1740" s="191"/>
      <c r="AJ1740" s="191"/>
      <c r="AK1740" s="191"/>
      <c r="AL1740" s="191"/>
      <c r="AM1740" s="191"/>
      <c r="AN1740" s="191"/>
      <c r="AO1740" s="191"/>
      <c r="AP1740" s="191"/>
      <c r="AQ1740" s="191"/>
      <c r="AR1740" s="191"/>
      <c r="AS1740" s="191"/>
      <c r="AT1740" s="191"/>
      <c r="AU1740" s="191"/>
      <c r="AV1740" s="191"/>
      <c r="AW1740" s="191"/>
      <c r="AX1740" s="191"/>
      <c r="AY1740" s="191"/>
      <c r="AZ1740" s="191"/>
      <c r="BA1740" s="191"/>
      <c r="BB1740" s="191"/>
      <c r="BC1740" s="191"/>
      <c r="BD1740" s="191"/>
      <c r="BE1740" s="191"/>
      <c r="BF1740" s="191"/>
      <c r="BG1740" s="191"/>
      <c r="BH1740" s="191"/>
      <c r="BI1740" s="191"/>
      <c r="BJ1740" s="191"/>
      <c r="BK1740" s="191"/>
      <c r="BL1740" s="191"/>
      <c r="BM1740" s="191"/>
      <c r="BN1740" s="191"/>
      <c r="BO1740" s="191"/>
      <c r="BP1740" s="191"/>
      <c r="BQ1740" s="191"/>
      <c r="BR1740" s="191"/>
      <c r="BS1740" s="191"/>
      <c r="BT1740" s="191"/>
      <c r="BU1740" s="191"/>
      <c r="BV1740" s="191"/>
    </row>
    <row r="1741" spans="1:74" s="192" customFormat="1" ht="14.25" x14ac:dyDescent="0.2">
      <c r="A1741" s="259" t="s">
        <v>899</v>
      </c>
      <c r="B1741" s="257" t="s">
        <v>900</v>
      </c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133">
        <f t="shared" si="537"/>
        <v>0</v>
      </c>
      <c r="P1741" s="191"/>
      <c r="Q1741" s="191"/>
      <c r="R1741" s="191"/>
      <c r="S1741" s="191"/>
      <c r="T1741" s="191"/>
      <c r="U1741" s="191"/>
      <c r="V1741" s="191"/>
      <c r="W1741" s="191"/>
      <c r="X1741" s="191"/>
      <c r="Y1741" s="191"/>
      <c r="Z1741" s="191"/>
      <c r="AA1741" s="191"/>
      <c r="AB1741" s="191"/>
      <c r="AC1741" s="191"/>
      <c r="AD1741" s="191"/>
      <c r="AE1741" s="191"/>
      <c r="AF1741" s="191"/>
      <c r="AG1741" s="191"/>
      <c r="AH1741" s="191"/>
      <c r="AI1741" s="191"/>
      <c r="AJ1741" s="191"/>
      <c r="AK1741" s="191"/>
      <c r="AL1741" s="191"/>
      <c r="AM1741" s="191"/>
      <c r="AN1741" s="191"/>
      <c r="AO1741" s="191"/>
      <c r="AP1741" s="191"/>
      <c r="AQ1741" s="191"/>
      <c r="AR1741" s="191"/>
      <c r="AS1741" s="191"/>
      <c r="AT1741" s="191"/>
      <c r="AU1741" s="191"/>
      <c r="AV1741" s="191"/>
      <c r="AW1741" s="191"/>
      <c r="AX1741" s="191"/>
      <c r="AY1741" s="191"/>
      <c r="AZ1741" s="191"/>
      <c r="BA1741" s="191"/>
      <c r="BB1741" s="191"/>
      <c r="BC1741" s="191"/>
      <c r="BD1741" s="191"/>
      <c r="BE1741" s="191"/>
      <c r="BF1741" s="191"/>
      <c r="BG1741" s="191"/>
      <c r="BH1741" s="191"/>
      <c r="BI1741" s="191"/>
      <c r="BJ1741" s="191"/>
      <c r="BK1741" s="191"/>
      <c r="BL1741" s="191"/>
      <c r="BM1741" s="191"/>
      <c r="BN1741" s="191"/>
      <c r="BO1741" s="191"/>
      <c r="BP1741" s="191"/>
      <c r="BQ1741" s="191"/>
      <c r="BR1741" s="191"/>
      <c r="BS1741" s="191"/>
      <c r="BT1741" s="191"/>
      <c r="BU1741" s="191"/>
      <c r="BV1741" s="191"/>
    </row>
    <row r="1742" spans="1:74" s="192" customFormat="1" ht="15.75" x14ac:dyDescent="0.2">
      <c r="A1742" s="258" t="s">
        <v>799</v>
      </c>
      <c r="B1742" s="256" t="s">
        <v>174</v>
      </c>
      <c r="C1742" s="134">
        <f t="shared" ref="C1742:N1742" si="554">+C1743</f>
        <v>0</v>
      </c>
      <c r="D1742" s="134">
        <f t="shared" si="554"/>
        <v>0</v>
      </c>
      <c r="E1742" s="134">
        <f t="shared" si="554"/>
        <v>0</v>
      </c>
      <c r="F1742" s="134">
        <f t="shared" si="554"/>
        <v>0</v>
      </c>
      <c r="G1742" s="134">
        <f t="shared" si="554"/>
        <v>0</v>
      </c>
      <c r="H1742" s="134">
        <f t="shared" si="554"/>
        <v>0</v>
      </c>
      <c r="I1742" s="134">
        <f t="shared" si="554"/>
        <v>13366566917</v>
      </c>
      <c r="J1742" s="134">
        <f t="shared" si="554"/>
        <v>0</v>
      </c>
      <c r="K1742" s="134">
        <f t="shared" si="554"/>
        <v>0</v>
      </c>
      <c r="L1742" s="134">
        <f t="shared" si="554"/>
        <v>0</v>
      </c>
      <c r="M1742" s="134">
        <f t="shared" si="554"/>
        <v>0</v>
      </c>
      <c r="N1742" s="134">
        <f t="shared" si="554"/>
        <v>0</v>
      </c>
      <c r="O1742" s="133">
        <f t="shared" si="537"/>
        <v>13366566917</v>
      </c>
      <c r="P1742" s="191"/>
      <c r="Q1742" s="191"/>
      <c r="R1742" s="191"/>
      <c r="S1742" s="191"/>
      <c r="T1742" s="191"/>
      <c r="U1742" s="191"/>
      <c r="V1742" s="191"/>
      <c r="W1742" s="191"/>
      <c r="X1742" s="191"/>
      <c r="Y1742" s="191"/>
      <c r="Z1742" s="191"/>
      <c r="AA1742" s="191"/>
      <c r="AB1742" s="191"/>
      <c r="AC1742" s="191"/>
      <c r="AD1742" s="191"/>
      <c r="AE1742" s="191"/>
      <c r="AF1742" s="191"/>
      <c r="AG1742" s="191"/>
      <c r="AH1742" s="191"/>
      <c r="AI1742" s="191"/>
      <c r="AJ1742" s="191"/>
      <c r="AK1742" s="191"/>
      <c r="AL1742" s="191"/>
      <c r="AM1742" s="191"/>
      <c r="AN1742" s="191"/>
      <c r="AO1742" s="191"/>
      <c r="AP1742" s="191"/>
      <c r="AQ1742" s="191"/>
      <c r="AR1742" s="191"/>
      <c r="AS1742" s="191"/>
      <c r="AT1742" s="191"/>
      <c r="AU1742" s="191"/>
      <c r="AV1742" s="191"/>
      <c r="AW1742" s="191"/>
      <c r="AX1742" s="191"/>
      <c r="AY1742" s="191"/>
      <c r="AZ1742" s="191"/>
      <c r="BA1742" s="191"/>
      <c r="BB1742" s="191"/>
      <c r="BC1742" s="191"/>
      <c r="BD1742" s="191"/>
      <c r="BE1742" s="191"/>
      <c r="BF1742" s="191"/>
      <c r="BG1742" s="191"/>
      <c r="BH1742" s="191"/>
      <c r="BI1742" s="191"/>
      <c r="BJ1742" s="191"/>
      <c r="BK1742" s="191"/>
      <c r="BL1742" s="191"/>
      <c r="BM1742" s="191"/>
      <c r="BN1742" s="191"/>
      <c r="BO1742" s="191"/>
      <c r="BP1742" s="191"/>
      <c r="BQ1742" s="191"/>
      <c r="BR1742" s="191"/>
      <c r="BS1742" s="191"/>
      <c r="BT1742" s="191"/>
      <c r="BU1742" s="191"/>
      <c r="BV1742" s="191"/>
    </row>
    <row r="1743" spans="1:74" s="192" customFormat="1" ht="15.75" x14ac:dyDescent="0.2">
      <c r="A1743" s="258" t="s">
        <v>352</v>
      </c>
      <c r="B1743" s="256" t="s">
        <v>175</v>
      </c>
      <c r="C1743" s="134">
        <f t="shared" ref="C1743:N1743" si="555">+C1744+C1755</f>
        <v>0</v>
      </c>
      <c r="D1743" s="134">
        <f t="shared" si="555"/>
        <v>0</v>
      </c>
      <c r="E1743" s="134">
        <f t="shared" si="555"/>
        <v>0</v>
      </c>
      <c r="F1743" s="134">
        <f t="shared" si="555"/>
        <v>0</v>
      </c>
      <c r="G1743" s="134">
        <f t="shared" si="555"/>
        <v>0</v>
      </c>
      <c r="H1743" s="134">
        <f t="shared" si="555"/>
        <v>0</v>
      </c>
      <c r="I1743" s="134">
        <f t="shared" si="555"/>
        <v>13366566917</v>
      </c>
      <c r="J1743" s="134">
        <f t="shared" si="555"/>
        <v>0</v>
      </c>
      <c r="K1743" s="134">
        <f t="shared" si="555"/>
        <v>0</v>
      </c>
      <c r="L1743" s="134">
        <f t="shared" si="555"/>
        <v>0</v>
      </c>
      <c r="M1743" s="134">
        <f t="shared" si="555"/>
        <v>0</v>
      </c>
      <c r="N1743" s="134">
        <f t="shared" si="555"/>
        <v>0</v>
      </c>
      <c r="O1743" s="133">
        <f t="shared" si="537"/>
        <v>13366566917</v>
      </c>
      <c r="P1743" s="191"/>
      <c r="Q1743" s="191"/>
      <c r="R1743" s="191"/>
      <c r="S1743" s="191"/>
      <c r="T1743" s="191"/>
      <c r="U1743" s="191"/>
      <c r="V1743" s="191"/>
      <c r="W1743" s="191"/>
      <c r="X1743" s="191"/>
      <c r="Y1743" s="191"/>
      <c r="Z1743" s="191"/>
      <c r="AA1743" s="191"/>
      <c r="AB1743" s="191"/>
      <c r="AC1743" s="191"/>
      <c r="AD1743" s="191"/>
      <c r="AE1743" s="191"/>
      <c r="AF1743" s="191"/>
      <c r="AG1743" s="191"/>
      <c r="AH1743" s="191"/>
      <c r="AI1743" s="191"/>
      <c r="AJ1743" s="191"/>
      <c r="AK1743" s="191"/>
      <c r="AL1743" s="191"/>
      <c r="AM1743" s="191"/>
      <c r="AN1743" s="191"/>
      <c r="AO1743" s="191"/>
      <c r="AP1743" s="191"/>
      <c r="AQ1743" s="191"/>
      <c r="AR1743" s="191"/>
      <c r="AS1743" s="191"/>
      <c r="AT1743" s="191"/>
      <c r="AU1743" s="191"/>
      <c r="AV1743" s="191"/>
      <c r="AW1743" s="191"/>
      <c r="AX1743" s="191"/>
      <c r="AY1743" s="191"/>
      <c r="AZ1743" s="191"/>
      <c r="BA1743" s="191"/>
      <c r="BB1743" s="191"/>
      <c r="BC1743" s="191"/>
      <c r="BD1743" s="191"/>
      <c r="BE1743" s="191"/>
      <c r="BF1743" s="191"/>
      <c r="BG1743" s="191"/>
      <c r="BH1743" s="191"/>
      <c r="BI1743" s="191"/>
      <c r="BJ1743" s="191"/>
      <c r="BK1743" s="191"/>
      <c r="BL1743" s="191"/>
      <c r="BM1743" s="191"/>
      <c r="BN1743" s="191"/>
      <c r="BO1743" s="191"/>
      <c r="BP1743" s="191"/>
      <c r="BQ1743" s="191"/>
      <c r="BR1743" s="191"/>
      <c r="BS1743" s="191"/>
      <c r="BT1743" s="191"/>
      <c r="BU1743" s="191"/>
      <c r="BV1743" s="191"/>
    </row>
    <row r="1744" spans="1:74" s="192" customFormat="1" ht="25.5" x14ac:dyDescent="0.2">
      <c r="A1744" s="258" t="s">
        <v>353</v>
      </c>
      <c r="B1744" s="256" t="s">
        <v>354</v>
      </c>
      <c r="C1744" s="134">
        <f t="shared" ref="C1744:N1744" si="556">+C1745</f>
        <v>0</v>
      </c>
      <c r="D1744" s="134">
        <f t="shared" si="556"/>
        <v>0</v>
      </c>
      <c r="E1744" s="134">
        <f t="shared" si="556"/>
        <v>0</v>
      </c>
      <c r="F1744" s="134">
        <f t="shared" si="556"/>
        <v>0</v>
      </c>
      <c r="G1744" s="134">
        <f t="shared" si="556"/>
        <v>0</v>
      </c>
      <c r="H1744" s="134">
        <f t="shared" si="556"/>
        <v>0</v>
      </c>
      <c r="I1744" s="134">
        <f t="shared" si="556"/>
        <v>11669719971</v>
      </c>
      <c r="J1744" s="134">
        <f t="shared" si="556"/>
        <v>0</v>
      </c>
      <c r="K1744" s="134">
        <f t="shared" si="556"/>
        <v>0</v>
      </c>
      <c r="L1744" s="134">
        <f t="shared" si="556"/>
        <v>0</v>
      </c>
      <c r="M1744" s="134">
        <f t="shared" si="556"/>
        <v>0</v>
      </c>
      <c r="N1744" s="134">
        <f t="shared" si="556"/>
        <v>0</v>
      </c>
      <c r="O1744" s="133">
        <f t="shared" si="537"/>
        <v>11669719971</v>
      </c>
      <c r="P1744" s="191"/>
      <c r="Q1744" s="191"/>
      <c r="R1744" s="191"/>
      <c r="S1744" s="191"/>
      <c r="T1744" s="191"/>
      <c r="U1744" s="191"/>
      <c r="V1744" s="191"/>
      <c r="W1744" s="191"/>
      <c r="X1744" s="191"/>
      <c r="Y1744" s="191"/>
      <c r="Z1744" s="191"/>
      <c r="AA1744" s="191"/>
      <c r="AB1744" s="191"/>
      <c r="AC1744" s="191"/>
      <c r="AD1744" s="191"/>
      <c r="AE1744" s="191"/>
      <c r="AF1744" s="191"/>
      <c r="AG1744" s="191"/>
      <c r="AH1744" s="191"/>
      <c r="AI1744" s="191"/>
      <c r="AJ1744" s="191"/>
      <c r="AK1744" s="191"/>
      <c r="AL1744" s="191"/>
      <c r="AM1744" s="191"/>
      <c r="AN1744" s="191"/>
      <c r="AO1744" s="191"/>
      <c r="AP1744" s="191"/>
      <c r="AQ1744" s="191"/>
      <c r="AR1744" s="191"/>
      <c r="AS1744" s="191"/>
      <c r="AT1744" s="191"/>
      <c r="AU1744" s="191"/>
      <c r="AV1744" s="191"/>
      <c r="AW1744" s="191"/>
      <c r="AX1744" s="191"/>
      <c r="AY1744" s="191"/>
      <c r="AZ1744" s="191"/>
      <c r="BA1744" s="191"/>
      <c r="BB1744" s="191"/>
      <c r="BC1744" s="191"/>
      <c r="BD1744" s="191"/>
      <c r="BE1744" s="191"/>
      <c r="BF1744" s="191"/>
      <c r="BG1744" s="191"/>
      <c r="BH1744" s="191"/>
      <c r="BI1744" s="191"/>
      <c r="BJ1744" s="191"/>
      <c r="BK1744" s="191"/>
      <c r="BL1744" s="191"/>
      <c r="BM1744" s="191"/>
      <c r="BN1744" s="191"/>
      <c r="BO1744" s="191"/>
      <c r="BP1744" s="191"/>
      <c r="BQ1744" s="191"/>
      <c r="BR1744" s="191"/>
      <c r="BS1744" s="191"/>
      <c r="BT1744" s="191"/>
      <c r="BU1744" s="191"/>
      <c r="BV1744" s="191"/>
    </row>
    <row r="1745" spans="1:74" s="192" customFormat="1" ht="25.5" x14ac:dyDescent="0.2">
      <c r="A1745" s="258" t="s">
        <v>931</v>
      </c>
      <c r="B1745" s="256" t="s">
        <v>1197</v>
      </c>
      <c r="C1745" s="134">
        <f>+C1746+C1750+C1751+C1752+C1753+C1754+C1749</f>
        <v>0</v>
      </c>
      <c r="D1745" s="134">
        <f t="shared" ref="D1745:N1745" si="557">+D1746+D1750+D1751+D1752+D1753+D1754+D1749</f>
        <v>0</v>
      </c>
      <c r="E1745" s="134">
        <f t="shared" si="557"/>
        <v>0</v>
      </c>
      <c r="F1745" s="134">
        <f t="shared" si="557"/>
        <v>0</v>
      </c>
      <c r="G1745" s="134">
        <f t="shared" si="557"/>
        <v>0</v>
      </c>
      <c r="H1745" s="134">
        <f t="shared" si="557"/>
        <v>0</v>
      </c>
      <c r="I1745" s="134">
        <f t="shared" si="557"/>
        <v>11669719971</v>
      </c>
      <c r="J1745" s="134">
        <f t="shared" si="557"/>
        <v>0</v>
      </c>
      <c r="K1745" s="134">
        <f t="shared" si="557"/>
        <v>0</v>
      </c>
      <c r="L1745" s="134">
        <f t="shared" si="557"/>
        <v>0</v>
      </c>
      <c r="M1745" s="134">
        <f t="shared" si="557"/>
        <v>0</v>
      </c>
      <c r="N1745" s="134">
        <f t="shared" si="557"/>
        <v>0</v>
      </c>
      <c r="O1745" s="133">
        <f t="shared" si="537"/>
        <v>11669719971</v>
      </c>
      <c r="P1745" s="191"/>
      <c r="Q1745" s="191"/>
      <c r="R1745" s="191"/>
      <c r="S1745" s="191"/>
      <c r="T1745" s="191"/>
      <c r="U1745" s="191"/>
      <c r="V1745" s="191"/>
      <c r="W1745" s="191"/>
      <c r="X1745" s="191"/>
      <c r="Y1745" s="191"/>
      <c r="Z1745" s="191"/>
      <c r="AA1745" s="191"/>
      <c r="AB1745" s="191"/>
      <c r="AC1745" s="191"/>
      <c r="AD1745" s="191"/>
      <c r="AE1745" s="191"/>
      <c r="AF1745" s="191"/>
      <c r="AG1745" s="191"/>
      <c r="AH1745" s="191"/>
      <c r="AI1745" s="191"/>
      <c r="AJ1745" s="191"/>
      <c r="AK1745" s="191"/>
      <c r="AL1745" s="191"/>
      <c r="AM1745" s="191"/>
      <c r="AN1745" s="191"/>
      <c r="AO1745" s="191"/>
      <c r="AP1745" s="191"/>
      <c r="AQ1745" s="191"/>
      <c r="AR1745" s="191"/>
      <c r="AS1745" s="191"/>
      <c r="AT1745" s="191"/>
      <c r="AU1745" s="191"/>
      <c r="AV1745" s="191"/>
      <c r="AW1745" s="191"/>
      <c r="AX1745" s="191"/>
      <c r="AY1745" s="191"/>
      <c r="AZ1745" s="191"/>
      <c r="BA1745" s="191"/>
      <c r="BB1745" s="191"/>
      <c r="BC1745" s="191"/>
      <c r="BD1745" s="191"/>
      <c r="BE1745" s="191"/>
      <c r="BF1745" s="191"/>
      <c r="BG1745" s="191"/>
      <c r="BH1745" s="191"/>
      <c r="BI1745" s="191"/>
      <c r="BJ1745" s="191"/>
      <c r="BK1745" s="191"/>
      <c r="BL1745" s="191"/>
      <c r="BM1745" s="191"/>
      <c r="BN1745" s="191"/>
      <c r="BO1745" s="191"/>
      <c r="BP1745" s="191"/>
      <c r="BQ1745" s="191"/>
      <c r="BR1745" s="191"/>
      <c r="BS1745" s="191"/>
      <c r="BT1745" s="191"/>
      <c r="BU1745" s="191"/>
      <c r="BV1745" s="191"/>
    </row>
    <row r="1746" spans="1:74" s="192" customFormat="1" ht="25.5" x14ac:dyDescent="0.2">
      <c r="A1746" s="258" t="s">
        <v>932</v>
      </c>
      <c r="B1746" s="256" t="s">
        <v>1198</v>
      </c>
      <c r="C1746" s="134">
        <f>+C1747</f>
        <v>0</v>
      </c>
      <c r="D1746" s="134">
        <f t="shared" ref="D1746:N1747" si="558">+D1747</f>
        <v>0</v>
      </c>
      <c r="E1746" s="134">
        <f t="shared" si="558"/>
        <v>0</v>
      </c>
      <c r="F1746" s="134">
        <f t="shared" si="558"/>
        <v>0</v>
      </c>
      <c r="G1746" s="134">
        <f t="shared" si="558"/>
        <v>0</v>
      </c>
      <c r="H1746" s="134">
        <f t="shared" si="558"/>
        <v>0</v>
      </c>
      <c r="I1746" s="134">
        <f t="shared" si="558"/>
        <v>6860170889</v>
      </c>
      <c r="J1746" s="134">
        <f t="shared" si="558"/>
        <v>0</v>
      </c>
      <c r="K1746" s="134">
        <f t="shared" si="558"/>
        <v>0</v>
      </c>
      <c r="L1746" s="134">
        <f t="shared" si="558"/>
        <v>0</v>
      </c>
      <c r="M1746" s="134">
        <f t="shared" si="558"/>
        <v>0</v>
      </c>
      <c r="N1746" s="134">
        <f t="shared" si="558"/>
        <v>0</v>
      </c>
      <c r="O1746" s="133">
        <f t="shared" si="537"/>
        <v>6860170889</v>
      </c>
      <c r="P1746" s="191"/>
      <c r="Q1746" s="191"/>
      <c r="R1746" s="191"/>
      <c r="S1746" s="191"/>
      <c r="T1746" s="191"/>
      <c r="U1746" s="191"/>
      <c r="V1746" s="191"/>
      <c r="W1746" s="191"/>
      <c r="X1746" s="191"/>
      <c r="Y1746" s="191"/>
      <c r="Z1746" s="191"/>
      <c r="AA1746" s="191"/>
      <c r="AB1746" s="191"/>
      <c r="AC1746" s="191"/>
      <c r="AD1746" s="191"/>
      <c r="AE1746" s="191"/>
      <c r="AF1746" s="191"/>
      <c r="AG1746" s="191"/>
      <c r="AH1746" s="191"/>
      <c r="AI1746" s="191"/>
      <c r="AJ1746" s="191"/>
      <c r="AK1746" s="191"/>
      <c r="AL1746" s="191"/>
      <c r="AM1746" s="191"/>
      <c r="AN1746" s="191"/>
      <c r="AO1746" s="191"/>
      <c r="AP1746" s="191"/>
      <c r="AQ1746" s="191"/>
      <c r="AR1746" s="191"/>
      <c r="AS1746" s="191"/>
      <c r="AT1746" s="191"/>
      <c r="AU1746" s="191"/>
      <c r="AV1746" s="191"/>
      <c r="AW1746" s="191"/>
      <c r="AX1746" s="191"/>
      <c r="AY1746" s="191"/>
      <c r="AZ1746" s="191"/>
      <c r="BA1746" s="191"/>
      <c r="BB1746" s="191"/>
      <c r="BC1746" s="191"/>
      <c r="BD1746" s="191"/>
      <c r="BE1746" s="191"/>
      <c r="BF1746" s="191"/>
      <c r="BG1746" s="191"/>
      <c r="BH1746" s="191"/>
      <c r="BI1746" s="191"/>
      <c r="BJ1746" s="191"/>
      <c r="BK1746" s="191"/>
      <c r="BL1746" s="191"/>
      <c r="BM1746" s="191"/>
      <c r="BN1746" s="191"/>
      <c r="BO1746" s="191"/>
      <c r="BP1746" s="191"/>
      <c r="BQ1746" s="191"/>
      <c r="BR1746" s="191"/>
      <c r="BS1746" s="191"/>
      <c r="BT1746" s="191"/>
      <c r="BU1746" s="191"/>
      <c r="BV1746" s="191"/>
    </row>
    <row r="1747" spans="1:74" s="192" customFormat="1" ht="25.5" x14ac:dyDescent="0.2">
      <c r="A1747" s="258" t="s">
        <v>1199</v>
      </c>
      <c r="B1747" s="256" t="s">
        <v>1200</v>
      </c>
      <c r="C1747" s="134">
        <f>+C1748</f>
        <v>0</v>
      </c>
      <c r="D1747" s="134">
        <f t="shared" si="558"/>
        <v>0</v>
      </c>
      <c r="E1747" s="134">
        <f t="shared" si="558"/>
        <v>0</v>
      </c>
      <c r="F1747" s="134">
        <f t="shared" si="558"/>
        <v>0</v>
      </c>
      <c r="G1747" s="134">
        <f t="shared" si="558"/>
        <v>0</v>
      </c>
      <c r="H1747" s="134">
        <f t="shared" si="558"/>
        <v>0</v>
      </c>
      <c r="I1747" s="134">
        <f t="shared" si="558"/>
        <v>6860170889</v>
      </c>
      <c r="J1747" s="134">
        <f t="shared" si="558"/>
        <v>0</v>
      </c>
      <c r="K1747" s="134">
        <f t="shared" si="558"/>
        <v>0</v>
      </c>
      <c r="L1747" s="134">
        <f t="shared" si="558"/>
        <v>0</v>
      </c>
      <c r="M1747" s="134">
        <f t="shared" si="558"/>
        <v>0</v>
      </c>
      <c r="N1747" s="134">
        <f t="shared" si="558"/>
        <v>0</v>
      </c>
      <c r="O1747" s="133">
        <f t="shared" si="537"/>
        <v>6860170889</v>
      </c>
      <c r="P1747" s="191"/>
      <c r="Q1747" s="191"/>
      <c r="R1747" s="191"/>
      <c r="S1747" s="191"/>
      <c r="T1747" s="191"/>
      <c r="U1747" s="191"/>
      <c r="V1747" s="191"/>
      <c r="W1747" s="191"/>
      <c r="X1747" s="191"/>
      <c r="Y1747" s="191"/>
      <c r="Z1747" s="191"/>
      <c r="AA1747" s="191"/>
      <c r="AB1747" s="191"/>
      <c r="AC1747" s="191"/>
      <c r="AD1747" s="191"/>
      <c r="AE1747" s="191"/>
      <c r="AF1747" s="191"/>
      <c r="AG1747" s="191"/>
      <c r="AH1747" s="191"/>
      <c r="AI1747" s="191"/>
      <c r="AJ1747" s="191"/>
      <c r="AK1747" s="191"/>
      <c r="AL1747" s="191"/>
      <c r="AM1747" s="191"/>
      <c r="AN1747" s="191"/>
      <c r="AO1747" s="191"/>
      <c r="AP1747" s="191"/>
      <c r="AQ1747" s="191"/>
      <c r="AR1747" s="191"/>
      <c r="AS1747" s="191"/>
      <c r="AT1747" s="191"/>
      <c r="AU1747" s="191"/>
      <c r="AV1747" s="191"/>
      <c r="AW1747" s="191"/>
      <c r="AX1747" s="191"/>
      <c r="AY1747" s="191"/>
      <c r="AZ1747" s="191"/>
      <c r="BA1747" s="191"/>
      <c r="BB1747" s="191"/>
      <c r="BC1747" s="191"/>
      <c r="BD1747" s="191"/>
      <c r="BE1747" s="191"/>
      <c r="BF1747" s="191"/>
      <c r="BG1747" s="191"/>
      <c r="BH1747" s="191"/>
      <c r="BI1747" s="191"/>
      <c r="BJ1747" s="191"/>
      <c r="BK1747" s="191"/>
      <c r="BL1747" s="191"/>
      <c r="BM1747" s="191"/>
      <c r="BN1747" s="191"/>
      <c r="BO1747" s="191"/>
      <c r="BP1747" s="191"/>
      <c r="BQ1747" s="191"/>
      <c r="BR1747" s="191"/>
      <c r="BS1747" s="191"/>
      <c r="BT1747" s="191"/>
      <c r="BU1747" s="191"/>
      <c r="BV1747" s="191"/>
    </row>
    <row r="1748" spans="1:74" s="192" customFormat="1" ht="14.25" x14ac:dyDescent="0.2">
      <c r="A1748" s="259" t="s">
        <v>1201</v>
      </c>
      <c r="B1748" s="257" t="s">
        <v>1202</v>
      </c>
      <c r="C1748" s="6"/>
      <c r="D1748" s="6"/>
      <c r="E1748" s="6"/>
      <c r="F1748" s="6"/>
      <c r="G1748" s="6"/>
      <c r="H1748" s="6"/>
      <c r="I1748" s="6">
        <v>6860170889</v>
      </c>
      <c r="J1748" s="6"/>
      <c r="K1748" s="6"/>
      <c r="L1748" s="6"/>
      <c r="M1748" s="6"/>
      <c r="N1748" s="6"/>
      <c r="O1748" s="133">
        <f t="shared" si="537"/>
        <v>6860170889</v>
      </c>
      <c r="P1748" s="191"/>
      <c r="Q1748" s="191"/>
      <c r="R1748" s="191"/>
      <c r="S1748" s="191"/>
      <c r="T1748" s="191"/>
      <c r="U1748" s="191"/>
      <c r="V1748" s="191"/>
      <c r="W1748" s="191"/>
      <c r="X1748" s="191"/>
      <c r="Y1748" s="191"/>
      <c r="Z1748" s="191"/>
      <c r="AA1748" s="191"/>
      <c r="AB1748" s="191"/>
      <c r="AC1748" s="191"/>
      <c r="AD1748" s="191"/>
      <c r="AE1748" s="191"/>
      <c r="AF1748" s="191"/>
      <c r="AG1748" s="191"/>
      <c r="AH1748" s="191"/>
      <c r="AI1748" s="191"/>
      <c r="AJ1748" s="191"/>
      <c r="AK1748" s="191"/>
      <c r="AL1748" s="191"/>
      <c r="AM1748" s="191"/>
      <c r="AN1748" s="191"/>
      <c r="AO1748" s="191"/>
      <c r="AP1748" s="191"/>
      <c r="AQ1748" s="191"/>
      <c r="AR1748" s="191"/>
      <c r="AS1748" s="191"/>
      <c r="AT1748" s="191"/>
      <c r="AU1748" s="191"/>
      <c r="AV1748" s="191"/>
      <c r="AW1748" s="191"/>
      <c r="AX1748" s="191"/>
      <c r="AY1748" s="191"/>
      <c r="AZ1748" s="191"/>
      <c r="BA1748" s="191"/>
      <c r="BB1748" s="191"/>
      <c r="BC1748" s="191"/>
      <c r="BD1748" s="191"/>
      <c r="BE1748" s="191"/>
      <c r="BF1748" s="191"/>
      <c r="BG1748" s="191"/>
      <c r="BH1748" s="191"/>
      <c r="BI1748" s="191"/>
      <c r="BJ1748" s="191"/>
      <c r="BK1748" s="191"/>
      <c r="BL1748" s="191"/>
      <c r="BM1748" s="191"/>
      <c r="BN1748" s="191"/>
      <c r="BO1748" s="191"/>
      <c r="BP1748" s="191"/>
      <c r="BQ1748" s="191"/>
      <c r="BR1748" s="191"/>
      <c r="BS1748" s="191"/>
      <c r="BT1748" s="191"/>
      <c r="BU1748" s="191"/>
      <c r="BV1748" s="191"/>
    </row>
    <row r="1749" spans="1:74" s="192" customFormat="1" ht="25.5" x14ac:dyDescent="0.2">
      <c r="A1749" s="259" t="s">
        <v>2532</v>
      </c>
      <c r="B1749" s="257" t="s">
        <v>2533</v>
      </c>
      <c r="C1749" s="6"/>
      <c r="D1749" s="6"/>
      <c r="E1749" s="6"/>
      <c r="F1749" s="6"/>
      <c r="G1749" s="6"/>
      <c r="H1749" s="6"/>
      <c r="I1749" s="6">
        <v>4082293992</v>
      </c>
      <c r="J1749" s="6"/>
      <c r="K1749" s="6"/>
      <c r="L1749" s="6"/>
      <c r="M1749" s="6"/>
      <c r="N1749" s="6"/>
      <c r="O1749" s="133">
        <f t="shared" si="537"/>
        <v>4082293992</v>
      </c>
      <c r="P1749" s="191"/>
      <c r="Q1749" s="191"/>
      <c r="R1749" s="191"/>
      <c r="S1749" s="191"/>
      <c r="T1749" s="191"/>
      <c r="U1749" s="191"/>
      <c r="V1749" s="191"/>
      <c r="W1749" s="191"/>
      <c r="X1749" s="191"/>
      <c r="Y1749" s="191"/>
      <c r="Z1749" s="191"/>
      <c r="AA1749" s="191"/>
      <c r="AB1749" s="191"/>
      <c r="AC1749" s="191"/>
      <c r="AD1749" s="191"/>
      <c r="AE1749" s="191"/>
      <c r="AF1749" s="191"/>
      <c r="AG1749" s="191"/>
      <c r="AH1749" s="191"/>
      <c r="AI1749" s="191"/>
      <c r="AJ1749" s="191"/>
      <c r="AK1749" s="191"/>
      <c r="AL1749" s="191"/>
      <c r="AM1749" s="191"/>
      <c r="AN1749" s="191"/>
      <c r="AO1749" s="191"/>
      <c r="AP1749" s="191"/>
      <c r="AQ1749" s="191"/>
      <c r="AR1749" s="191"/>
      <c r="AS1749" s="191"/>
      <c r="AT1749" s="191"/>
      <c r="AU1749" s="191"/>
      <c r="AV1749" s="191"/>
      <c r="AW1749" s="191"/>
      <c r="AX1749" s="191"/>
      <c r="AY1749" s="191"/>
      <c r="AZ1749" s="191"/>
      <c r="BA1749" s="191"/>
      <c r="BB1749" s="191"/>
      <c r="BC1749" s="191"/>
      <c r="BD1749" s="191"/>
      <c r="BE1749" s="191"/>
      <c r="BF1749" s="191"/>
      <c r="BG1749" s="191"/>
      <c r="BH1749" s="191"/>
      <c r="BI1749" s="191"/>
      <c r="BJ1749" s="191"/>
      <c r="BK1749" s="191"/>
      <c r="BL1749" s="191"/>
      <c r="BM1749" s="191"/>
      <c r="BN1749" s="191"/>
      <c r="BO1749" s="191"/>
      <c r="BP1749" s="191"/>
      <c r="BQ1749" s="191"/>
      <c r="BR1749" s="191"/>
      <c r="BS1749" s="191"/>
      <c r="BT1749" s="191"/>
      <c r="BU1749" s="191"/>
      <c r="BV1749" s="191"/>
    </row>
    <row r="1750" spans="1:74" s="192" customFormat="1" ht="38.25" x14ac:dyDescent="0.2">
      <c r="A1750" s="259" t="s">
        <v>934</v>
      </c>
      <c r="B1750" s="257" t="s">
        <v>1203</v>
      </c>
      <c r="C1750" s="122"/>
      <c r="D1750" s="122"/>
      <c r="E1750" s="122"/>
      <c r="F1750" s="122"/>
      <c r="G1750" s="122"/>
      <c r="H1750" s="122"/>
      <c r="I1750" s="122">
        <v>125395289</v>
      </c>
      <c r="J1750" s="122"/>
      <c r="K1750" s="122"/>
      <c r="L1750" s="122"/>
      <c r="M1750" s="122"/>
      <c r="N1750" s="122"/>
      <c r="O1750" s="133">
        <f t="shared" si="537"/>
        <v>125395289</v>
      </c>
      <c r="P1750" s="191"/>
      <c r="Q1750" s="191"/>
      <c r="R1750" s="191"/>
      <c r="S1750" s="191"/>
      <c r="T1750" s="191"/>
      <c r="U1750" s="191"/>
      <c r="V1750" s="191"/>
      <c r="W1750" s="191"/>
      <c r="X1750" s="191"/>
      <c r="Y1750" s="191"/>
      <c r="Z1750" s="191"/>
      <c r="AA1750" s="191"/>
      <c r="AB1750" s="191"/>
      <c r="AC1750" s="191"/>
      <c r="AD1750" s="191"/>
      <c r="AE1750" s="191"/>
      <c r="AF1750" s="191"/>
      <c r="AG1750" s="191"/>
      <c r="AH1750" s="191"/>
      <c r="AI1750" s="191"/>
      <c r="AJ1750" s="191"/>
      <c r="AK1750" s="191"/>
      <c r="AL1750" s="191"/>
      <c r="AM1750" s="191"/>
      <c r="AN1750" s="191"/>
      <c r="AO1750" s="191"/>
      <c r="AP1750" s="191"/>
      <c r="AQ1750" s="191"/>
      <c r="AR1750" s="191"/>
      <c r="AS1750" s="191"/>
      <c r="AT1750" s="191"/>
      <c r="AU1750" s="191"/>
      <c r="AV1750" s="191"/>
      <c r="AW1750" s="191"/>
      <c r="AX1750" s="191"/>
      <c r="AY1750" s="191"/>
      <c r="AZ1750" s="191"/>
      <c r="BA1750" s="191"/>
      <c r="BB1750" s="191"/>
      <c r="BC1750" s="191"/>
      <c r="BD1750" s="191"/>
      <c r="BE1750" s="191"/>
      <c r="BF1750" s="191"/>
      <c r="BG1750" s="191"/>
      <c r="BH1750" s="191"/>
      <c r="BI1750" s="191"/>
      <c r="BJ1750" s="191"/>
      <c r="BK1750" s="191"/>
      <c r="BL1750" s="191"/>
      <c r="BM1750" s="191"/>
      <c r="BN1750" s="191"/>
      <c r="BO1750" s="191"/>
      <c r="BP1750" s="191"/>
      <c r="BQ1750" s="191"/>
      <c r="BR1750" s="191"/>
      <c r="BS1750" s="191"/>
      <c r="BT1750" s="191"/>
      <c r="BU1750" s="191"/>
      <c r="BV1750" s="191"/>
    </row>
    <row r="1751" spans="1:74" s="192" customFormat="1" ht="38.25" x14ac:dyDescent="0.2">
      <c r="A1751" s="259" t="s">
        <v>934</v>
      </c>
      <c r="B1751" s="257" t="s">
        <v>1203</v>
      </c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133">
        <f t="shared" si="537"/>
        <v>0</v>
      </c>
      <c r="P1751" s="191"/>
      <c r="Q1751" s="191"/>
      <c r="R1751" s="191"/>
      <c r="S1751" s="191"/>
      <c r="T1751" s="191"/>
      <c r="U1751" s="191"/>
      <c r="V1751" s="191"/>
      <c r="W1751" s="191"/>
      <c r="X1751" s="191"/>
      <c r="Y1751" s="191"/>
      <c r="Z1751" s="191"/>
      <c r="AA1751" s="191"/>
      <c r="AB1751" s="191"/>
      <c r="AC1751" s="191"/>
      <c r="AD1751" s="191"/>
      <c r="AE1751" s="191"/>
      <c r="AF1751" s="191"/>
      <c r="AG1751" s="191"/>
      <c r="AH1751" s="191"/>
      <c r="AI1751" s="191"/>
      <c r="AJ1751" s="191"/>
      <c r="AK1751" s="191"/>
      <c r="AL1751" s="191"/>
      <c r="AM1751" s="191"/>
      <c r="AN1751" s="191"/>
      <c r="AO1751" s="191"/>
      <c r="AP1751" s="191"/>
      <c r="AQ1751" s="191"/>
      <c r="AR1751" s="191"/>
      <c r="AS1751" s="191"/>
      <c r="AT1751" s="191"/>
      <c r="AU1751" s="191"/>
      <c r="AV1751" s="191"/>
      <c r="AW1751" s="191"/>
      <c r="AX1751" s="191"/>
      <c r="AY1751" s="191"/>
      <c r="AZ1751" s="191"/>
      <c r="BA1751" s="191"/>
      <c r="BB1751" s="191"/>
      <c r="BC1751" s="191"/>
      <c r="BD1751" s="191"/>
      <c r="BE1751" s="191"/>
      <c r="BF1751" s="191"/>
      <c r="BG1751" s="191"/>
      <c r="BH1751" s="191"/>
      <c r="BI1751" s="191"/>
      <c r="BJ1751" s="191"/>
      <c r="BK1751" s="191"/>
      <c r="BL1751" s="191"/>
      <c r="BM1751" s="191"/>
      <c r="BN1751" s="191"/>
      <c r="BO1751" s="191"/>
      <c r="BP1751" s="191"/>
      <c r="BQ1751" s="191"/>
      <c r="BR1751" s="191"/>
      <c r="BS1751" s="191"/>
      <c r="BT1751" s="191"/>
      <c r="BU1751" s="191"/>
      <c r="BV1751" s="191"/>
    </row>
    <row r="1752" spans="1:74" s="192" customFormat="1" ht="38.25" x14ac:dyDescent="0.2">
      <c r="A1752" s="259" t="s">
        <v>934</v>
      </c>
      <c r="B1752" s="257" t="s">
        <v>1203</v>
      </c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133">
        <f t="shared" si="537"/>
        <v>0</v>
      </c>
      <c r="P1752" s="191"/>
      <c r="Q1752" s="191"/>
      <c r="R1752" s="191"/>
      <c r="S1752" s="191"/>
      <c r="T1752" s="191"/>
      <c r="U1752" s="191"/>
      <c r="V1752" s="191"/>
      <c r="W1752" s="191"/>
      <c r="X1752" s="191"/>
      <c r="Y1752" s="191"/>
      <c r="Z1752" s="191"/>
      <c r="AA1752" s="191"/>
      <c r="AB1752" s="191"/>
      <c r="AC1752" s="191"/>
      <c r="AD1752" s="191"/>
      <c r="AE1752" s="191"/>
      <c r="AF1752" s="191"/>
      <c r="AG1752" s="191"/>
      <c r="AH1752" s="191"/>
      <c r="AI1752" s="191"/>
      <c r="AJ1752" s="191"/>
      <c r="AK1752" s="191"/>
      <c r="AL1752" s="191"/>
      <c r="AM1752" s="191"/>
      <c r="AN1752" s="191"/>
      <c r="AO1752" s="191"/>
      <c r="AP1752" s="191"/>
      <c r="AQ1752" s="191"/>
      <c r="AR1752" s="191"/>
      <c r="AS1752" s="191"/>
      <c r="AT1752" s="191"/>
      <c r="AU1752" s="191"/>
      <c r="AV1752" s="191"/>
      <c r="AW1752" s="191"/>
      <c r="AX1752" s="191"/>
      <c r="AY1752" s="191"/>
      <c r="AZ1752" s="191"/>
      <c r="BA1752" s="191"/>
      <c r="BB1752" s="191"/>
      <c r="BC1752" s="191"/>
      <c r="BD1752" s="191"/>
      <c r="BE1752" s="191"/>
      <c r="BF1752" s="191"/>
      <c r="BG1752" s="191"/>
      <c r="BH1752" s="191"/>
      <c r="BI1752" s="191"/>
      <c r="BJ1752" s="191"/>
      <c r="BK1752" s="191"/>
      <c r="BL1752" s="191"/>
      <c r="BM1752" s="191"/>
      <c r="BN1752" s="191"/>
      <c r="BO1752" s="191"/>
      <c r="BP1752" s="191"/>
      <c r="BQ1752" s="191"/>
      <c r="BR1752" s="191"/>
      <c r="BS1752" s="191"/>
      <c r="BT1752" s="191"/>
      <c r="BU1752" s="191"/>
      <c r="BV1752" s="191"/>
    </row>
    <row r="1753" spans="1:74" s="192" customFormat="1" ht="38.25" x14ac:dyDescent="0.2">
      <c r="A1753" s="259" t="s">
        <v>934</v>
      </c>
      <c r="B1753" s="257" t="s">
        <v>1203</v>
      </c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133">
        <f t="shared" si="537"/>
        <v>0</v>
      </c>
      <c r="P1753" s="191"/>
      <c r="Q1753" s="191"/>
      <c r="R1753" s="191"/>
      <c r="S1753" s="191"/>
      <c r="T1753" s="191"/>
      <c r="U1753" s="191"/>
      <c r="V1753" s="191"/>
      <c r="W1753" s="191"/>
      <c r="X1753" s="191"/>
      <c r="Y1753" s="191"/>
      <c r="Z1753" s="191"/>
      <c r="AA1753" s="191"/>
      <c r="AB1753" s="191"/>
      <c r="AC1753" s="191"/>
      <c r="AD1753" s="191"/>
      <c r="AE1753" s="191"/>
      <c r="AF1753" s="191"/>
      <c r="AG1753" s="191"/>
      <c r="AH1753" s="191"/>
      <c r="AI1753" s="191"/>
      <c r="AJ1753" s="191"/>
      <c r="AK1753" s="191"/>
      <c r="AL1753" s="191"/>
      <c r="AM1753" s="191"/>
      <c r="AN1753" s="191"/>
      <c r="AO1753" s="191"/>
      <c r="AP1753" s="191"/>
      <c r="AQ1753" s="191"/>
      <c r="AR1753" s="191"/>
      <c r="AS1753" s="191"/>
      <c r="AT1753" s="191"/>
      <c r="AU1753" s="191"/>
      <c r="AV1753" s="191"/>
      <c r="AW1753" s="191"/>
      <c r="AX1753" s="191"/>
      <c r="AY1753" s="191"/>
      <c r="AZ1753" s="191"/>
      <c r="BA1753" s="191"/>
      <c r="BB1753" s="191"/>
      <c r="BC1753" s="191"/>
      <c r="BD1753" s="191"/>
      <c r="BE1753" s="191"/>
      <c r="BF1753" s="191"/>
      <c r="BG1753" s="191"/>
      <c r="BH1753" s="191"/>
      <c r="BI1753" s="191"/>
      <c r="BJ1753" s="191"/>
      <c r="BK1753" s="191"/>
      <c r="BL1753" s="191"/>
      <c r="BM1753" s="191"/>
      <c r="BN1753" s="191"/>
      <c r="BO1753" s="191"/>
      <c r="BP1753" s="191"/>
      <c r="BQ1753" s="191"/>
      <c r="BR1753" s="191"/>
      <c r="BS1753" s="191"/>
      <c r="BT1753" s="191"/>
      <c r="BU1753" s="191"/>
      <c r="BV1753" s="191"/>
    </row>
    <row r="1754" spans="1:74" s="192" customFormat="1" ht="38.25" x14ac:dyDescent="0.2">
      <c r="A1754" s="259" t="s">
        <v>934</v>
      </c>
      <c r="B1754" s="257" t="s">
        <v>1203</v>
      </c>
      <c r="C1754" s="6"/>
      <c r="D1754" s="6"/>
      <c r="E1754" s="6"/>
      <c r="F1754" s="6"/>
      <c r="G1754" s="6"/>
      <c r="H1754" s="6"/>
      <c r="I1754" s="6">
        <v>601859801</v>
      </c>
      <c r="J1754" s="6"/>
      <c r="K1754" s="6"/>
      <c r="L1754" s="6"/>
      <c r="M1754" s="6"/>
      <c r="N1754" s="6"/>
      <c r="O1754" s="133">
        <f t="shared" si="537"/>
        <v>601859801</v>
      </c>
      <c r="P1754" s="191"/>
      <c r="Q1754" s="191"/>
      <c r="R1754" s="191"/>
      <c r="S1754" s="191"/>
      <c r="T1754" s="191"/>
      <c r="U1754" s="191"/>
      <c r="V1754" s="191"/>
      <c r="W1754" s="191"/>
      <c r="X1754" s="191"/>
      <c r="Y1754" s="191"/>
      <c r="Z1754" s="191"/>
      <c r="AA1754" s="191"/>
      <c r="AB1754" s="191"/>
      <c r="AC1754" s="191"/>
      <c r="AD1754" s="191"/>
      <c r="AE1754" s="191"/>
      <c r="AF1754" s="191"/>
      <c r="AG1754" s="191"/>
      <c r="AH1754" s="191"/>
      <c r="AI1754" s="191"/>
      <c r="AJ1754" s="191"/>
      <c r="AK1754" s="191"/>
      <c r="AL1754" s="191"/>
      <c r="AM1754" s="191"/>
      <c r="AN1754" s="191"/>
      <c r="AO1754" s="191"/>
      <c r="AP1754" s="191"/>
      <c r="AQ1754" s="191"/>
      <c r="AR1754" s="191"/>
      <c r="AS1754" s="191"/>
      <c r="AT1754" s="191"/>
      <c r="AU1754" s="191"/>
      <c r="AV1754" s="191"/>
      <c r="AW1754" s="191"/>
      <c r="AX1754" s="191"/>
      <c r="AY1754" s="191"/>
      <c r="AZ1754" s="191"/>
      <c r="BA1754" s="191"/>
      <c r="BB1754" s="191"/>
      <c r="BC1754" s="191"/>
      <c r="BD1754" s="191"/>
      <c r="BE1754" s="191"/>
      <c r="BF1754" s="191"/>
      <c r="BG1754" s="191"/>
      <c r="BH1754" s="191"/>
      <c r="BI1754" s="191"/>
      <c r="BJ1754" s="191"/>
      <c r="BK1754" s="191"/>
      <c r="BL1754" s="191"/>
      <c r="BM1754" s="191"/>
      <c r="BN1754" s="191"/>
      <c r="BO1754" s="191"/>
      <c r="BP1754" s="191"/>
      <c r="BQ1754" s="191"/>
      <c r="BR1754" s="191"/>
      <c r="BS1754" s="191"/>
      <c r="BT1754" s="191"/>
      <c r="BU1754" s="191"/>
      <c r="BV1754" s="191"/>
    </row>
    <row r="1755" spans="1:74" s="192" customFormat="1" ht="25.5" x14ac:dyDescent="0.2">
      <c r="A1755" s="258" t="s">
        <v>987</v>
      </c>
      <c r="B1755" s="256" t="s">
        <v>1882</v>
      </c>
      <c r="C1755" s="148">
        <f t="shared" ref="C1755:N1755" si="559">+C1756</f>
        <v>0</v>
      </c>
      <c r="D1755" s="148">
        <f t="shared" si="559"/>
        <v>0</v>
      </c>
      <c r="E1755" s="148">
        <f t="shared" si="559"/>
        <v>0</v>
      </c>
      <c r="F1755" s="148">
        <f t="shared" si="559"/>
        <v>0</v>
      </c>
      <c r="G1755" s="148">
        <f t="shared" si="559"/>
        <v>0</v>
      </c>
      <c r="H1755" s="148">
        <f t="shared" si="559"/>
        <v>0</v>
      </c>
      <c r="I1755" s="148">
        <f t="shared" si="559"/>
        <v>1696846946</v>
      </c>
      <c r="J1755" s="148">
        <f t="shared" si="559"/>
        <v>0</v>
      </c>
      <c r="K1755" s="148">
        <f t="shared" si="559"/>
        <v>0</v>
      </c>
      <c r="L1755" s="148">
        <f t="shared" si="559"/>
        <v>0</v>
      </c>
      <c r="M1755" s="148">
        <f t="shared" si="559"/>
        <v>0</v>
      </c>
      <c r="N1755" s="148">
        <f t="shared" si="559"/>
        <v>0</v>
      </c>
      <c r="O1755" s="133">
        <f t="shared" si="537"/>
        <v>1696846946</v>
      </c>
      <c r="P1755" s="191"/>
      <c r="Q1755" s="191"/>
      <c r="R1755" s="191"/>
      <c r="S1755" s="191"/>
      <c r="T1755" s="191"/>
      <c r="U1755" s="191"/>
      <c r="V1755" s="191"/>
      <c r="W1755" s="191"/>
      <c r="X1755" s="191"/>
      <c r="Y1755" s="191"/>
      <c r="Z1755" s="191"/>
      <c r="AA1755" s="191"/>
      <c r="AB1755" s="191"/>
      <c r="AC1755" s="191"/>
      <c r="AD1755" s="191"/>
      <c r="AE1755" s="191"/>
      <c r="AF1755" s="191"/>
      <c r="AG1755" s="191"/>
      <c r="AH1755" s="191"/>
      <c r="AI1755" s="191"/>
      <c r="AJ1755" s="191"/>
      <c r="AK1755" s="191"/>
      <c r="AL1755" s="191"/>
      <c r="AM1755" s="191"/>
      <c r="AN1755" s="191"/>
      <c r="AO1755" s="191"/>
      <c r="AP1755" s="191"/>
      <c r="AQ1755" s="191"/>
      <c r="AR1755" s="191"/>
      <c r="AS1755" s="191"/>
      <c r="AT1755" s="191"/>
      <c r="AU1755" s="191"/>
      <c r="AV1755" s="191"/>
      <c r="AW1755" s="191"/>
      <c r="AX1755" s="191"/>
      <c r="AY1755" s="191"/>
      <c r="AZ1755" s="191"/>
      <c r="BA1755" s="191"/>
      <c r="BB1755" s="191"/>
      <c r="BC1755" s="191"/>
      <c r="BD1755" s="191"/>
      <c r="BE1755" s="191"/>
      <c r="BF1755" s="191"/>
      <c r="BG1755" s="191"/>
      <c r="BH1755" s="191"/>
      <c r="BI1755" s="191"/>
      <c r="BJ1755" s="191"/>
      <c r="BK1755" s="191"/>
      <c r="BL1755" s="191"/>
      <c r="BM1755" s="191"/>
      <c r="BN1755" s="191"/>
      <c r="BO1755" s="191"/>
      <c r="BP1755" s="191"/>
      <c r="BQ1755" s="191"/>
      <c r="BR1755" s="191"/>
      <c r="BS1755" s="191"/>
      <c r="BT1755" s="191"/>
      <c r="BU1755" s="191"/>
      <c r="BV1755" s="191"/>
    </row>
    <row r="1756" spans="1:74" s="192" customFormat="1" ht="25.5" x14ac:dyDescent="0.2">
      <c r="A1756" s="258" t="s">
        <v>989</v>
      </c>
      <c r="B1756" s="256" t="s">
        <v>1883</v>
      </c>
      <c r="C1756" s="148">
        <f t="shared" ref="C1756:N1756" si="560">+C1757+C1760</f>
        <v>0</v>
      </c>
      <c r="D1756" s="148">
        <f t="shared" si="560"/>
        <v>0</v>
      </c>
      <c r="E1756" s="148">
        <f t="shared" si="560"/>
        <v>0</v>
      </c>
      <c r="F1756" s="148">
        <f t="shared" si="560"/>
        <v>0</v>
      </c>
      <c r="G1756" s="148">
        <f t="shared" si="560"/>
        <v>0</v>
      </c>
      <c r="H1756" s="148">
        <f t="shared" si="560"/>
        <v>0</v>
      </c>
      <c r="I1756" s="148">
        <f t="shared" si="560"/>
        <v>1696846946</v>
      </c>
      <c r="J1756" s="148">
        <f t="shared" si="560"/>
        <v>0</v>
      </c>
      <c r="K1756" s="148">
        <f t="shared" si="560"/>
        <v>0</v>
      </c>
      <c r="L1756" s="148">
        <f t="shared" si="560"/>
        <v>0</v>
      </c>
      <c r="M1756" s="148">
        <f t="shared" si="560"/>
        <v>0</v>
      </c>
      <c r="N1756" s="148">
        <f t="shared" si="560"/>
        <v>0</v>
      </c>
      <c r="O1756" s="133">
        <f t="shared" si="537"/>
        <v>1696846946</v>
      </c>
      <c r="P1756" s="191"/>
      <c r="Q1756" s="191"/>
      <c r="R1756" s="191"/>
      <c r="S1756" s="191"/>
      <c r="T1756" s="191"/>
      <c r="U1756" s="191"/>
      <c r="V1756" s="191"/>
      <c r="W1756" s="191"/>
      <c r="X1756" s="191"/>
      <c r="Y1756" s="191"/>
      <c r="Z1756" s="191"/>
      <c r="AA1756" s="191"/>
      <c r="AB1756" s="191"/>
      <c r="AC1756" s="191"/>
      <c r="AD1756" s="191"/>
      <c r="AE1756" s="191"/>
      <c r="AF1756" s="191"/>
      <c r="AG1756" s="191"/>
      <c r="AH1756" s="191"/>
      <c r="AI1756" s="191"/>
      <c r="AJ1756" s="191"/>
      <c r="AK1756" s="191"/>
      <c r="AL1756" s="191"/>
      <c r="AM1756" s="191"/>
      <c r="AN1756" s="191"/>
      <c r="AO1756" s="191"/>
      <c r="AP1756" s="191"/>
      <c r="AQ1756" s="191"/>
      <c r="AR1756" s="191"/>
      <c r="AS1756" s="191"/>
      <c r="AT1756" s="191"/>
      <c r="AU1756" s="191"/>
      <c r="AV1756" s="191"/>
      <c r="AW1756" s="191"/>
      <c r="AX1756" s="191"/>
      <c r="AY1756" s="191"/>
      <c r="AZ1756" s="191"/>
      <c r="BA1756" s="191"/>
      <c r="BB1756" s="191"/>
      <c r="BC1756" s="191"/>
      <c r="BD1756" s="191"/>
      <c r="BE1756" s="191"/>
      <c r="BF1756" s="191"/>
      <c r="BG1756" s="191"/>
      <c r="BH1756" s="191"/>
      <c r="BI1756" s="191"/>
      <c r="BJ1756" s="191"/>
      <c r="BK1756" s="191"/>
      <c r="BL1756" s="191"/>
      <c r="BM1756" s="191"/>
      <c r="BN1756" s="191"/>
      <c r="BO1756" s="191"/>
      <c r="BP1756" s="191"/>
      <c r="BQ1756" s="191"/>
      <c r="BR1756" s="191"/>
      <c r="BS1756" s="191"/>
      <c r="BT1756" s="191"/>
      <c r="BU1756" s="191"/>
      <c r="BV1756" s="191"/>
    </row>
    <row r="1757" spans="1:74" s="192" customFormat="1" ht="25.5" x14ac:dyDescent="0.2">
      <c r="A1757" s="258" t="s">
        <v>991</v>
      </c>
      <c r="B1757" s="256" t="s">
        <v>1198</v>
      </c>
      <c r="C1757" s="148">
        <f t="shared" ref="C1757:N1758" si="561">+C1758</f>
        <v>0</v>
      </c>
      <c r="D1757" s="148">
        <f t="shared" si="561"/>
        <v>0</v>
      </c>
      <c r="E1757" s="148">
        <f t="shared" si="561"/>
        <v>0</v>
      </c>
      <c r="F1757" s="148">
        <f t="shared" si="561"/>
        <v>0</v>
      </c>
      <c r="G1757" s="148">
        <f t="shared" si="561"/>
        <v>0</v>
      </c>
      <c r="H1757" s="148">
        <f t="shared" si="561"/>
        <v>0</v>
      </c>
      <c r="I1757" s="148">
        <f t="shared" si="561"/>
        <v>1696846946</v>
      </c>
      <c r="J1757" s="148">
        <f t="shared" si="561"/>
        <v>0</v>
      </c>
      <c r="K1757" s="148">
        <f t="shared" si="561"/>
        <v>0</v>
      </c>
      <c r="L1757" s="148">
        <f t="shared" si="561"/>
        <v>0</v>
      </c>
      <c r="M1757" s="148">
        <f t="shared" si="561"/>
        <v>0</v>
      </c>
      <c r="N1757" s="148">
        <f t="shared" si="561"/>
        <v>0</v>
      </c>
      <c r="O1757" s="133">
        <f t="shared" si="537"/>
        <v>1696846946</v>
      </c>
      <c r="P1757" s="191"/>
      <c r="Q1757" s="191"/>
      <c r="R1757" s="191"/>
      <c r="S1757" s="191"/>
      <c r="T1757" s="191"/>
      <c r="U1757" s="191"/>
      <c r="V1757" s="191"/>
      <c r="W1757" s="191"/>
      <c r="X1757" s="191"/>
      <c r="Y1757" s="191"/>
      <c r="Z1757" s="191"/>
      <c r="AA1757" s="191"/>
      <c r="AB1757" s="191"/>
      <c r="AC1757" s="191"/>
      <c r="AD1757" s="191"/>
      <c r="AE1757" s="191"/>
      <c r="AF1757" s="191"/>
      <c r="AG1757" s="191"/>
      <c r="AH1757" s="191"/>
      <c r="AI1757" s="191"/>
      <c r="AJ1757" s="191"/>
      <c r="AK1757" s="191"/>
      <c r="AL1757" s="191"/>
      <c r="AM1757" s="191"/>
      <c r="AN1757" s="191"/>
      <c r="AO1757" s="191"/>
      <c r="AP1757" s="191"/>
      <c r="AQ1757" s="191"/>
      <c r="AR1757" s="191"/>
      <c r="AS1757" s="191"/>
      <c r="AT1757" s="191"/>
      <c r="AU1757" s="191"/>
      <c r="AV1757" s="191"/>
      <c r="AW1757" s="191"/>
      <c r="AX1757" s="191"/>
      <c r="AY1757" s="191"/>
      <c r="AZ1757" s="191"/>
      <c r="BA1757" s="191"/>
      <c r="BB1757" s="191"/>
      <c r="BC1757" s="191"/>
      <c r="BD1757" s="191"/>
      <c r="BE1757" s="191"/>
      <c r="BF1757" s="191"/>
      <c r="BG1757" s="191"/>
      <c r="BH1757" s="191"/>
      <c r="BI1757" s="191"/>
      <c r="BJ1757" s="191"/>
      <c r="BK1757" s="191"/>
      <c r="BL1757" s="191"/>
      <c r="BM1757" s="191"/>
      <c r="BN1757" s="191"/>
      <c r="BO1757" s="191"/>
      <c r="BP1757" s="191"/>
      <c r="BQ1757" s="191"/>
      <c r="BR1757" s="191"/>
      <c r="BS1757" s="191"/>
      <c r="BT1757" s="191"/>
      <c r="BU1757" s="191"/>
      <c r="BV1757" s="191"/>
    </row>
    <row r="1758" spans="1:74" s="192" customFormat="1" ht="25.5" x14ac:dyDescent="0.2">
      <c r="A1758" s="258" t="s">
        <v>1884</v>
      </c>
      <c r="B1758" s="256" t="s">
        <v>1885</v>
      </c>
      <c r="C1758" s="148">
        <f t="shared" si="561"/>
        <v>0</v>
      </c>
      <c r="D1758" s="148">
        <f t="shared" si="561"/>
        <v>0</v>
      </c>
      <c r="E1758" s="148">
        <f t="shared" si="561"/>
        <v>0</v>
      </c>
      <c r="F1758" s="148">
        <f t="shared" si="561"/>
        <v>0</v>
      </c>
      <c r="G1758" s="148">
        <f t="shared" si="561"/>
        <v>0</v>
      </c>
      <c r="H1758" s="148">
        <f t="shared" si="561"/>
        <v>0</v>
      </c>
      <c r="I1758" s="148">
        <f t="shared" si="561"/>
        <v>1696846946</v>
      </c>
      <c r="J1758" s="148">
        <f t="shared" si="561"/>
        <v>0</v>
      </c>
      <c r="K1758" s="148">
        <f t="shared" si="561"/>
        <v>0</v>
      </c>
      <c r="L1758" s="148">
        <f t="shared" si="561"/>
        <v>0</v>
      </c>
      <c r="M1758" s="148">
        <f t="shared" si="561"/>
        <v>0</v>
      </c>
      <c r="N1758" s="148">
        <f t="shared" si="561"/>
        <v>0</v>
      </c>
      <c r="O1758" s="133">
        <f t="shared" si="537"/>
        <v>1696846946</v>
      </c>
      <c r="P1758" s="191"/>
      <c r="Q1758" s="191"/>
      <c r="R1758" s="191"/>
      <c r="S1758" s="191"/>
      <c r="T1758" s="191"/>
      <c r="U1758" s="191"/>
      <c r="V1758" s="191"/>
      <c r="W1758" s="191"/>
      <c r="X1758" s="191"/>
      <c r="Y1758" s="191"/>
      <c r="Z1758" s="191"/>
      <c r="AA1758" s="191"/>
      <c r="AB1758" s="191"/>
      <c r="AC1758" s="191"/>
      <c r="AD1758" s="191"/>
      <c r="AE1758" s="191"/>
      <c r="AF1758" s="191"/>
      <c r="AG1758" s="191"/>
      <c r="AH1758" s="191"/>
      <c r="AI1758" s="191"/>
      <c r="AJ1758" s="191"/>
      <c r="AK1758" s="191"/>
      <c r="AL1758" s="191"/>
      <c r="AM1758" s="191"/>
      <c r="AN1758" s="191"/>
      <c r="AO1758" s="191"/>
      <c r="AP1758" s="191"/>
      <c r="AQ1758" s="191"/>
      <c r="AR1758" s="191"/>
      <c r="AS1758" s="191"/>
      <c r="AT1758" s="191"/>
      <c r="AU1758" s="191"/>
      <c r="AV1758" s="191"/>
      <c r="AW1758" s="191"/>
      <c r="AX1758" s="191"/>
      <c r="AY1758" s="191"/>
      <c r="AZ1758" s="191"/>
      <c r="BA1758" s="191"/>
      <c r="BB1758" s="191"/>
      <c r="BC1758" s="191"/>
      <c r="BD1758" s="191"/>
      <c r="BE1758" s="191"/>
      <c r="BF1758" s="191"/>
      <c r="BG1758" s="191"/>
      <c r="BH1758" s="191"/>
      <c r="BI1758" s="191"/>
      <c r="BJ1758" s="191"/>
      <c r="BK1758" s="191"/>
      <c r="BL1758" s="191"/>
      <c r="BM1758" s="191"/>
      <c r="BN1758" s="191"/>
      <c r="BO1758" s="191"/>
      <c r="BP1758" s="191"/>
      <c r="BQ1758" s="191"/>
      <c r="BR1758" s="191"/>
      <c r="BS1758" s="191"/>
      <c r="BT1758" s="191"/>
      <c r="BU1758" s="191"/>
      <c r="BV1758" s="191"/>
    </row>
    <row r="1759" spans="1:74" s="192" customFormat="1" ht="14.25" x14ac:dyDescent="0.2">
      <c r="A1759" s="259" t="s">
        <v>1886</v>
      </c>
      <c r="B1759" s="257" t="s">
        <v>1202</v>
      </c>
      <c r="C1759" s="6"/>
      <c r="D1759" s="6"/>
      <c r="E1759" s="6"/>
      <c r="F1759" s="6"/>
      <c r="G1759" s="6"/>
      <c r="H1759" s="6"/>
      <c r="I1759" s="6">
        <v>1696846946</v>
      </c>
      <c r="J1759" s="6"/>
      <c r="K1759" s="6"/>
      <c r="L1759" s="6"/>
      <c r="M1759" s="6"/>
      <c r="N1759" s="6"/>
      <c r="O1759" s="133">
        <f t="shared" si="537"/>
        <v>1696846946</v>
      </c>
      <c r="P1759" s="191"/>
      <c r="Q1759" s="191"/>
      <c r="R1759" s="191"/>
      <c r="S1759" s="191"/>
      <c r="T1759" s="191"/>
      <c r="U1759" s="191"/>
      <c r="V1759" s="191"/>
      <c r="W1759" s="191"/>
      <c r="X1759" s="191"/>
      <c r="Y1759" s="191"/>
      <c r="Z1759" s="191"/>
      <c r="AA1759" s="191"/>
      <c r="AB1759" s="191"/>
      <c r="AC1759" s="191"/>
      <c r="AD1759" s="191"/>
      <c r="AE1759" s="191"/>
      <c r="AF1759" s="191"/>
      <c r="AG1759" s="191"/>
      <c r="AH1759" s="191"/>
      <c r="AI1759" s="191"/>
      <c r="AJ1759" s="191"/>
      <c r="AK1759" s="191"/>
      <c r="AL1759" s="191"/>
      <c r="AM1759" s="191"/>
      <c r="AN1759" s="191"/>
      <c r="AO1759" s="191"/>
      <c r="AP1759" s="191"/>
      <c r="AQ1759" s="191"/>
      <c r="AR1759" s="191"/>
      <c r="AS1759" s="191"/>
      <c r="AT1759" s="191"/>
      <c r="AU1759" s="191"/>
      <c r="AV1759" s="191"/>
      <c r="AW1759" s="191"/>
      <c r="AX1759" s="191"/>
      <c r="AY1759" s="191"/>
      <c r="AZ1759" s="191"/>
      <c r="BA1759" s="191"/>
      <c r="BB1759" s="191"/>
      <c r="BC1759" s="191"/>
      <c r="BD1759" s="191"/>
      <c r="BE1759" s="191"/>
      <c r="BF1759" s="191"/>
      <c r="BG1759" s="191"/>
      <c r="BH1759" s="191"/>
      <c r="BI1759" s="191"/>
      <c r="BJ1759" s="191"/>
      <c r="BK1759" s="191"/>
      <c r="BL1759" s="191"/>
      <c r="BM1759" s="191"/>
      <c r="BN1759" s="191"/>
      <c r="BO1759" s="191"/>
      <c r="BP1759" s="191"/>
      <c r="BQ1759" s="191"/>
      <c r="BR1759" s="191"/>
      <c r="BS1759" s="191"/>
      <c r="BT1759" s="191"/>
      <c r="BU1759" s="191"/>
      <c r="BV1759" s="191"/>
    </row>
    <row r="1760" spans="1:74" s="192" customFormat="1" ht="38.25" x14ac:dyDescent="0.2">
      <c r="A1760" s="259" t="s">
        <v>995</v>
      </c>
      <c r="B1760" s="257" t="s">
        <v>1887</v>
      </c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133">
        <f t="shared" si="537"/>
        <v>0</v>
      </c>
      <c r="P1760" s="191"/>
      <c r="Q1760" s="191"/>
      <c r="R1760" s="191"/>
      <c r="S1760" s="191"/>
      <c r="T1760" s="191"/>
      <c r="U1760" s="191"/>
      <c r="V1760" s="191"/>
      <c r="W1760" s="191"/>
      <c r="X1760" s="191"/>
      <c r="Y1760" s="191"/>
      <c r="Z1760" s="191"/>
      <c r="AA1760" s="191"/>
      <c r="AB1760" s="191"/>
      <c r="AC1760" s="191"/>
      <c r="AD1760" s="191"/>
      <c r="AE1760" s="191"/>
      <c r="AF1760" s="191"/>
      <c r="AG1760" s="191"/>
      <c r="AH1760" s="191"/>
      <c r="AI1760" s="191"/>
      <c r="AJ1760" s="191"/>
      <c r="AK1760" s="191"/>
      <c r="AL1760" s="191"/>
      <c r="AM1760" s="191"/>
      <c r="AN1760" s="191"/>
      <c r="AO1760" s="191"/>
      <c r="AP1760" s="191"/>
      <c r="AQ1760" s="191"/>
      <c r="AR1760" s="191"/>
      <c r="AS1760" s="191"/>
      <c r="AT1760" s="191"/>
      <c r="AU1760" s="191"/>
      <c r="AV1760" s="191"/>
      <c r="AW1760" s="191"/>
      <c r="AX1760" s="191"/>
      <c r="AY1760" s="191"/>
      <c r="AZ1760" s="191"/>
      <c r="BA1760" s="191"/>
      <c r="BB1760" s="191"/>
      <c r="BC1760" s="191"/>
      <c r="BD1760" s="191"/>
      <c r="BE1760" s="191"/>
      <c r="BF1760" s="191"/>
      <c r="BG1760" s="191"/>
      <c r="BH1760" s="191"/>
      <c r="BI1760" s="191"/>
      <c r="BJ1760" s="191"/>
      <c r="BK1760" s="191"/>
      <c r="BL1760" s="191"/>
      <c r="BM1760" s="191"/>
      <c r="BN1760" s="191"/>
      <c r="BO1760" s="191"/>
      <c r="BP1760" s="191"/>
      <c r="BQ1760" s="191"/>
      <c r="BR1760" s="191"/>
      <c r="BS1760" s="191"/>
      <c r="BT1760" s="191"/>
      <c r="BU1760" s="191"/>
      <c r="BV1760" s="191"/>
    </row>
    <row r="1761" spans="1:74" s="192" customFormat="1" ht="25.5" x14ac:dyDescent="0.2">
      <c r="A1761" s="258" t="s">
        <v>310</v>
      </c>
      <c r="B1761" s="256" t="s">
        <v>105</v>
      </c>
      <c r="C1761" s="148">
        <f t="shared" ref="C1761:N1761" si="562">+C1762</f>
        <v>0</v>
      </c>
      <c r="D1761" s="148">
        <f t="shared" si="562"/>
        <v>0</v>
      </c>
      <c r="E1761" s="148">
        <f t="shared" si="562"/>
        <v>0</v>
      </c>
      <c r="F1761" s="148">
        <f t="shared" si="562"/>
        <v>0</v>
      </c>
      <c r="G1761" s="148">
        <f t="shared" si="562"/>
        <v>0</v>
      </c>
      <c r="H1761" s="148">
        <f t="shared" si="562"/>
        <v>0</v>
      </c>
      <c r="I1761" s="148">
        <f t="shared" si="562"/>
        <v>150000000</v>
      </c>
      <c r="J1761" s="148">
        <f t="shared" si="562"/>
        <v>0</v>
      </c>
      <c r="K1761" s="148">
        <f t="shared" si="562"/>
        <v>0</v>
      </c>
      <c r="L1761" s="148">
        <f t="shared" si="562"/>
        <v>0</v>
      </c>
      <c r="M1761" s="148">
        <f t="shared" si="562"/>
        <v>0</v>
      </c>
      <c r="N1761" s="148">
        <f t="shared" si="562"/>
        <v>0</v>
      </c>
      <c r="O1761" s="133">
        <f t="shared" si="537"/>
        <v>150000000</v>
      </c>
      <c r="P1761" s="191"/>
      <c r="Q1761" s="191"/>
      <c r="R1761" s="191"/>
      <c r="S1761" s="191"/>
      <c r="T1761" s="191"/>
      <c r="U1761" s="191"/>
      <c r="V1761" s="191"/>
      <c r="W1761" s="191"/>
      <c r="X1761" s="191"/>
      <c r="Y1761" s="191"/>
      <c r="Z1761" s="191"/>
      <c r="AA1761" s="191"/>
      <c r="AB1761" s="191"/>
      <c r="AC1761" s="191"/>
      <c r="AD1761" s="191"/>
      <c r="AE1761" s="191"/>
      <c r="AF1761" s="191"/>
      <c r="AG1761" s="191"/>
      <c r="AH1761" s="191"/>
      <c r="AI1761" s="191"/>
      <c r="AJ1761" s="191"/>
      <c r="AK1761" s="191"/>
      <c r="AL1761" s="191"/>
      <c r="AM1761" s="191"/>
      <c r="AN1761" s="191"/>
      <c r="AO1761" s="191"/>
      <c r="AP1761" s="191"/>
      <c r="AQ1761" s="191"/>
      <c r="AR1761" s="191"/>
      <c r="AS1761" s="191"/>
      <c r="AT1761" s="191"/>
      <c r="AU1761" s="191"/>
      <c r="AV1761" s="191"/>
      <c r="AW1761" s="191"/>
      <c r="AX1761" s="191"/>
      <c r="AY1761" s="191"/>
      <c r="AZ1761" s="191"/>
      <c r="BA1761" s="191"/>
      <c r="BB1761" s="191"/>
      <c r="BC1761" s="191"/>
      <c r="BD1761" s="191"/>
      <c r="BE1761" s="191"/>
      <c r="BF1761" s="191"/>
      <c r="BG1761" s="191"/>
      <c r="BH1761" s="191"/>
      <c r="BI1761" s="191"/>
      <c r="BJ1761" s="191"/>
      <c r="BK1761" s="191"/>
      <c r="BL1761" s="191"/>
      <c r="BM1761" s="191"/>
      <c r="BN1761" s="191"/>
      <c r="BO1761" s="191"/>
      <c r="BP1761" s="191"/>
      <c r="BQ1761" s="191"/>
      <c r="BR1761" s="191"/>
      <c r="BS1761" s="191"/>
      <c r="BT1761" s="191"/>
      <c r="BU1761" s="191"/>
      <c r="BV1761" s="191"/>
    </row>
    <row r="1762" spans="1:74" s="192" customFormat="1" ht="25.5" x14ac:dyDescent="0.2">
      <c r="A1762" s="258" t="s">
        <v>311</v>
      </c>
      <c r="B1762" s="256" t="s">
        <v>108</v>
      </c>
      <c r="C1762" s="148">
        <f t="shared" ref="C1762:N1762" si="563">+C1763+C1766</f>
        <v>0</v>
      </c>
      <c r="D1762" s="148">
        <f t="shared" si="563"/>
        <v>0</v>
      </c>
      <c r="E1762" s="148">
        <f t="shared" si="563"/>
        <v>0</v>
      </c>
      <c r="F1762" s="148">
        <f t="shared" si="563"/>
        <v>0</v>
      </c>
      <c r="G1762" s="148">
        <f t="shared" si="563"/>
        <v>0</v>
      </c>
      <c r="H1762" s="148">
        <f t="shared" si="563"/>
        <v>0</v>
      </c>
      <c r="I1762" s="148">
        <f t="shared" si="563"/>
        <v>150000000</v>
      </c>
      <c r="J1762" s="148">
        <f t="shared" si="563"/>
        <v>0</v>
      </c>
      <c r="K1762" s="148">
        <f t="shared" si="563"/>
        <v>0</v>
      </c>
      <c r="L1762" s="148">
        <f t="shared" si="563"/>
        <v>0</v>
      </c>
      <c r="M1762" s="148">
        <f t="shared" si="563"/>
        <v>0</v>
      </c>
      <c r="N1762" s="148">
        <f t="shared" si="563"/>
        <v>0</v>
      </c>
      <c r="O1762" s="133">
        <f t="shared" si="537"/>
        <v>150000000</v>
      </c>
      <c r="P1762" s="191"/>
      <c r="Q1762" s="191"/>
      <c r="R1762" s="191"/>
      <c r="S1762" s="191"/>
      <c r="T1762" s="191"/>
      <c r="U1762" s="191"/>
      <c r="V1762" s="191"/>
      <c r="W1762" s="191"/>
      <c r="X1762" s="191"/>
      <c r="Y1762" s="191"/>
      <c r="Z1762" s="191"/>
      <c r="AA1762" s="191"/>
      <c r="AB1762" s="191"/>
      <c r="AC1762" s="191"/>
      <c r="AD1762" s="191"/>
      <c r="AE1762" s="191"/>
      <c r="AF1762" s="191"/>
      <c r="AG1762" s="191"/>
      <c r="AH1762" s="191"/>
      <c r="AI1762" s="191"/>
      <c r="AJ1762" s="191"/>
      <c r="AK1762" s="191"/>
      <c r="AL1762" s="191"/>
      <c r="AM1762" s="191"/>
      <c r="AN1762" s="191"/>
      <c r="AO1762" s="191"/>
      <c r="AP1762" s="191"/>
      <c r="AQ1762" s="191"/>
      <c r="AR1762" s="191"/>
      <c r="AS1762" s="191"/>
      <c r="AT1762" s="191"/>
      <c r="AU1762" s="191"/>
      <c r="AV1762" s="191"/>
      <c r="AW1762" s="191"/>
      <c r="AX1762" s="191"/>
      <c r="AY1762" s="191"/>
      <c r="AZ1762" s="191"/>
      <c r="BA1762" s="191"/>
      <c r="BB1762" s="191"/>
      <c r="BC1762" s="191"/>
      <c r="BD1762" s="191"/>
      <c r="BE1762" s="191"/>
      <c r="BF1762" s="191"/>
      <c r="BG1762" s="191"/>
      <c r="BH1762" s="191"/>
      <c r="BI1762" s="191"/>
      <c r="BJ1762" s="191"/>
      <c r="BK1762" s="191"/>
      <c r="BL1762" s="191"/>
      <c r="BM1762" s="191"/>
      <c r="BN1762" s="191"/>
      <c r="BO1762" s="191"/>
      <c r="BP1762" s="191"/>
      <c r="BQ1762" s="191"/>
      <c r="BR1762" s="191"/>
      <c r="BS1762" s="191"/>
      <c r="BT1762" s="191"/>
      <c r="BU1762" s="191"/>
      <c r="BV1762" s="191"/>
    </row>
    <row r="1763" spans="1:74" s="192" customFormat="1" ht="25.5" x14ac:dyDescent="0.2">
      <c r="A1763" s="258" t="s">
        <v>811</v>
      </c>
      <c r="B1763" s="256" t="s">
        <v>901</v>
      </c>
      <c r="C1763" s="148">
        <f t="shared" ref="C1763:N1764" si="564">+C1764</f>
        <v>0</v>
      </c>
      <c r="D1763" s="148">
        <f t="shared" si="564"/>
        <v>0</v>
      </c>
      <c r="E1763" s="148">
        <f t="shared" si="564"/>
        <v>0</v>
      </c>
      <c r="F1763" s="148">
        <f t="shared" si="564"/>
        <v>0</v>
      </c>
      <c r="G1763" s="148">
        <f t="shared" si="564"/>
        <v>0</v>
      </c>
      <c r="H1763" s="148">
        <f t="shared" si="564"/>
        <v>0</v>
      </c>
      <c r="I1763" s="148">
        <f t="shared" si="564"/>
        <v>150000000</v>
      </c>
      <c r="J1763" s="148">
        <f t="shared" si="564"/>
        <v>0</v>
      </c>
      <c r="K1763" s="148">
        <f t="shared" si="564"/>
        <v>0</v>
      </c>
      <c r="L1763" s="148">
        <f t="shared" si="564"/>
        <v>0</v>
      </c>
      <c r="M1763" s="148">
        <f t="shared" si="564"/>
        <v>0</v>
      </c>
      <c r="N1763" s="148">
        <f t="shared" si="564"/>
        <v>0</v>
      </c>
      <c r="O1763" s="133">
        <f t="shared" si="537"/>
        <v>150000000</v>
      </c>
      <c r="P1763" s="191"/>
      <c r="Q1763" s="191"/>
      <c r="R1763" s="191"/>
      <c r="S1763" s="191"/>
      <c r="T1763" s="191"/>
      <c r="U1763" s="191"/>
      <c r="V1763" s="191"/>
      <c r="W1763" s="191"/>
      <c r="X1763" s="191"/>
      <c r="Y1763" s="191"/>
      <c r="Z1763" s="191"/>
      <c r="AA1763" s="191"/>
      <c r="AB1763" s="191"/>
      <c r="AC1763" s="191"/>
      <c r="AD1763" s="191"/>
      <c r="AE1763" s="191"/>
      <c r="AF1763" s="191"/>
      <c r="AG1763" s="191"/>
      <c r="AH1763" s="191"/>
      <c r="AI1763" s="191"/>
      <c r="AJ1763" s="191"/>
      <c r="AK1763" s="191"/>
      <c r="AL1763" s="191"/>
      <c r="AM1763" s="191"/>
      <c r="AN1763" s="191"/>
      <c r="AO1763" s="191"/>
      <c r="AP1763" s="191"/>
      <c r="AQ1763" s="191"/>
      <c r="AR1763" s="191"/>
      <c r="AS1763" s="191"/>
      <c r="AT1763" s="191"/>
      <c r="AU1763" s="191"/>
      <c r="AV1763" s="191"/>
      <c r="AW1763" s="191"/>
      <c r="AX1763" s="191"/>
      <c r="AY1763" s="191"/>
      <c r="AZ1763" s="191"/>
      <c r="BA1763" s="191"/>
      <c r="BB1763" s="191"/>
      <c r="BC1763" s="191"/>
      <c r="BD1763" s="191"/>
      <c r="BE1763" s="191"/>
      <c r="BF1763" s="191"/>
      <c r="BG1763" s="191"/>
      <c r="BH1763" s="191"/>
      <c r="BI1763" s="191"/>
      <c r="BJ1763" s="191"/>
      <c r="BK1763" s="191"/>
      <c r="BL1763" s="191"/>
      <c r="BM1763" s="191"/>
      <c r="BN1763" s="191"/>
      <c r="BO1763" s="191"/>
      <c r="BP1763" s="191"/>
      <c r="BQ1763" s="191"/>
      <c r="BR1763" s="191"/>
      <c r="BS1763" s="191"/>
      <c r="BT1763" s="191"/>
      <c r="BU1763" s="191"/>
      <c r="BV1763" s="191"/>
    </row>
    <row r="1764" spans="1:74" s="192" customFormat="1" ht="38.25" x14ac:dyDescent="0.2">
      <c r="A1764" s="258" t="s">
        <v>902</v>
      </c>
      <c r="B1764" s="256" t="s">
        <v>903</v>
      </c>
      <c r="C1764" s="148">
        <f t="shared" si="564"/>
        <v>0</v>
      </c>
      <c r="D1764" s="148">
        <f t="shared" si="564"/>
        <v>0</v>
      </c>
      <c r="E1764" s="148">
        <f t="shared" si="564"/>
        <v>0</v>
      </c>
      <c r="F1764" s="148">
        <f t="shared" si="564"/>
        <v>0</v>
      </c>
      <c r="G1764" s="148">
        <f t="shared" si="564"/>
        <v>0</v>
      </c>
      <c r="H1764" s="148">
        <f t="shared" si="564"/>
        <v>0</v>
      </c>
      <c r="I1764" s="148">
        <f t="shared" si="564"/>
        <v>150000000</v>
      </c>
      <c r="J1764" s="148">
        <f t="shared" si="564"/>
        <v>0</v>
      </c>
      <c r="K1764" s="148">
        <f t="shared" si="564"/>
        <v>0</v>
      </c>
      <c r="L1764" s="148">
        <f t="shared" si="564"/>
        <v>0</v>
      </c>
      <c r="M1764" s="148">
        <f t="shared" si="564"/>
        <v>0</v>
      </c>
      <c r="N1764" s="148">
        <f t="shared" si="564"/>
        <v>0</v>
      </c>
      <c r="O1764" s="133">
        <f t="shared" si="537"/>
        <v>150000000</v>
      </c>
      <c r="P1764" s="191"/>
      <c r="Q1764" s="191"/>
      <c r="R1764" s="191"/>
      <c r="S1764" s="191"/>
      <c r="T1764" s="191"/>
      <c r="U1764" s="191"/>
      <c r="V1764" s="191"/>
      <c r="W1764" s="191"/>
      <c r="X1764" s="191"/>
      <c r="Y1764" s="191"/>
      <c r="Z1764" s="191"/>
      <c r="AA1764" s="191"/>
      <c r="AB1764" s="191"/>
      <c r="AC1764" s="191"/>
      <c r="AD1764" s="191"/>
      <c r="AE1764" s="191"/>
      <c r="AF1764" s="191"/>
      <c r="AG1764" s="191"/>
      <c r="AH1764" s="191"/>
      <c r="AI1764" s="191"/>
      <c r="AJ1764" s="191"/>
      <c r="AK1764" s="191"/>
      <c r="AL1764" s="191"/>
      <c r="AM1764" s="191"/>
      <c r="AN1764" s="191"/>
      <c r="AO1764" s="191"/>
      <c r="AP1764" s="191"/>
      <c r="AQ1764" s="191"/>
      <c r="AR1764" s="191"/>
      <c r="AS1764" s="191"/>
      <c r="AT1764" s="191"/>
      <c r="AU1764" s="191"/>
      <c r="AV1764" s="191"/>
      <c r="AW1764" s="191"/>
      <c r="AX1764" s="191"/>
      <c r="AY1764" s="191"/>
      <c r="AZ1764" s="191"/>
      <c r="BA1764" s="191"/>
      <c r="BB1764" s="191"/>
      <c r="BC1764" s="191"/>
      <c r="BD1764" s="191"/>
      <c r="BE1764" s="191"/>
      <c r="BF1764" s="191"/>
      <c r="BG1764" s="191"/>
      <c r="BH1764" s="191"/>
      <c r="BI1764" s="191"/>
      <c r="BJ1764" s="191"/>
      <c r="BK1764" s="191"/>
      <c r="BL1764" s="191"/>
      <c r="BM1764" s="191"/>
      <c r="BN1764" s="191"/>
      <c r="BO1764" s="191"/>
      <c r="BP1764" s="191"/>
      <c r="BQ1764" s="191"/>
      <c r="BR1764" s="191"/>
      <c r="BS1764" s="191"/>
      <c r="BT1764" s="191"/>
      <c r="BU1764" s="191"/>
      <c r="BV1764" s="191"/>
    </row>
    <row r="1765" spans="1:74" s="192" customFormat="1" ht="14.25" x14ac:dyDescent="0.2">
      <c r="A1765" s="259" t="s">
        <v>904</v>
      </c>
      <c r="B1765" s="257" t="s">
        <v>905</v>
      </c>
      <c r="C1765" s="6"/>
      <c r="D1765" s="6"/>
      <c r="E1765" s="6"/>
      <c r="F1765" s="6"/>
      <c r="G1765" s="6"/>
      <c r="H1765" s="6"/>
      <c r="I1765" s="6">
        <v>150000000</v>
      </c>
      <c r="J1765" s="6"/>
      <c r="K1765" s="6"/>
      <c r="L1765" s="6"/>
      <c r="M1765" s="6"/>
      <c r="N1765" s="6"/>
      <c r="O1765" s="133">
        <f t="shared" si="537"/>
        <v>150000000</v>
      </c>
      <c r="P1765" s="191"/>
      <c r="Q1765" s="191"/>
      <c r="R1765" s="191"/>
      <c r="S1765" s="191"/>
      <c r="T1765" s="191"/>
      <c r="U1765" s="191"/>
      <c r="V1765" s="191"/>
      <c r="W1765" s="191"/>
      <c r="X1765" s="191"/>
      <c r="Y1765" s="191"/>
      <c r="Z1765" s="191"/>
      <c r="AA1765" s="191"/>
      <c r="AB1765" s="191"/>
      <c r="AC1765" s="191"/>
      <c r="AD1765" s="191"/>
      <c r="AE1765" s="191"/>
      <c r="AF1765" s="191"/>
      <c r="AG1765" s="191"/>
      <c r="AH1765" s="191"/>
      <c r="AI1765" s="191"/>
      <c r="AJ1765" s="191"/>
      <c r="AK1765" s="191"/>
      <c r="AL1765" s="191"/>
      <c r="AM1765" s="191"/>
      <c r="AN1765" s="191"/>
      <c r="AO1765" s="191"/>
      <c r="AP1765" s="191"/>
      <c r="AQ1765" s="191"/>
      <c r="AR1765" s="191"/>
      <c r="AS1765" s="191"/>
      <c r="AT1765" s="191"/>
      <c r="AU1765" s="191"/>
      <c r="AV1765" s="191"/>
      <c r="AW1765" s="191"/>
      <c r="AX1765" s="191"/>
      <c r="AY1765" s="191"/>
      <c r="AZ1765" s="191"/>
      <c r="BA1765" s="191"/>
      <c r="BB1765" s="191"/>
      <c r="BC1765" s="191"/>
      <c r="BD1765" s="191"/>
      <c r="BE1765" s="191"/>
      <c r="BF1765" s="191"/>
      <c r="BG1765" s="191"/>
      <c r="BH1765" s="191"/>
      <c r="BI1765" s="191"/>
      <c r="BJ1765" s="191"/>
      <c r="BK1765" s="191"/>
      <c r="BL1765" s="191"/>
      <c r="BM1765" s="191"/>
      <c r="BN1765" s="191"/>
      <c r="BO1765" s="191"/>
      <c r="BP1765" s="191"/>
      <c r="BQ1765" s="191"/>
      <c r="BR1765" s="191"/>
      <c r="BS1765" s="191"/>
      <c r="BT1765" s="191"/>
      <c r="BU1765" s="191"/>
      <c r="BV1765" s="191"/>
    </row>
    <row r="1766" spans="1:74" s="253" customFormat="1" ht="42.75" x14ac:dyDescent="0.2">
      <c r="A1766" s="268" t="s">
        <v>312</v>
      </c>
      <c r="B1766" s="269" t="s">
        <v>906</v>
      </c>
      <c r="C1766" s="270">
        <f t="shared" ref="C1766:N1766" si="565">SUM(C1767:C1769)</f>
        <v>0</v>
      </c>
      <c r="D1766" s="270">
        <f t="shared" si="565"/>
        <v>0</v>
      </c>
      <c r="E1766" s="270">
        <f t="shared" si="565"/>
        <v>0</v>
      </c>
      <c r="F1766" s="270">
        <f t="shared" si="565"/>
        <v>0</v>
      </c>
      <c r="G1766" s="270">
        <f t="shared" si="565"/>
        <v>0</v>
      </c>
      <c r="H1766" s="270">
        <f t="shared" si="565"/>
        <v>0</v>
      </c>
      <c r="I1766" s="270">
        <f t="shared" si="565"/>
        <v>0</v>
      </c>
      <c r="J1766" s="270">
        <f t="shared" si="565"/>
        <v>0</v>
      </c>
      <c r="K1766" s="270">
        <f t="shared" si="565"/>
        <v>0</v>
      </c>
      <c r="L1766" s="270">
        <f t="shared" si="565"/>
        <v>0</v>
      </c>
      <c r="M1766" s="270">
        <f t="shared" si="565"/>
        <v>0</v>
      </c>
      <c r="N1766" s="270">
        <f t="shared" si="565"/>
        <v>0</v>
      </c>
      <c r="O1766" s="146">
        <f t="shared" si="537"/>
        <v>0</v>
      </c>
      <c r="P1766" s="252"/>
      <c r="Q1766" s="252"/>
      <c r="R1766" s="252"/>
      <c r="S1766" s="252"/>
      <c r="T1766" s="252"/>
      <c r="U1766" s="252"/>
      <c r="V1766" s="252"/>
      <c r="W1766" s="252"/>
      <c r="X1766" s="252"/>
      <c r="Y1766" s="252"/>
      <c r="Z1766" s="252"/>
      <c r="AA1766" s="252"/>
      <c r="AB1766" s="252"/>
      <c r="AC1766" s="252"/>
      <c r="AD1766" s="252"/>
      <c r="AE1766" s="252"/>
      <c r="AF1766" s="252"/>
      <c r="AG1766" s="252"/>
      <c r="AH1766" s="252"/>
      <c r="AI1766" s="252"/>
      <c r="AJ1766" s="252"/>
      <c r="AK1766" s="252"/>
      <c r="AL1766" s="252"/>
      <c r="AM1766" s="252"/>
      <c r="AN1766" s="252"/>
      <c r="AO1766" s="252"/>
      <c r="AP1766" s="252"/>
      <c r="AQ1766" s="252"/>
      <c r="AR1766" s="252"/>
      <c r="AS1766" s="252"/>
      <c r="AT1766" s="252"/>
      <c r="AU1766" s="252"/>
      <c r="AV1766" s="252"/>
      <c r="AW1766" s="252"/>
      <c r="AX1766" s="252"/>
      <c r="AY1766" s="252"/>
      <c r="AZ1766" s="252"/>
      <c r="BA1766" s="252"/>
      <c r="BB1766" s="252"/>
      <c r="BC1766" s="252"/>
      <c r="BD1766" s="252"/>
      <c r="BE1766" s="252"/>
      <c r="BF1766" s="252"/>
      <c r="BG1766" s="252"/>
      <c r="BH1766" s="252"/>
      <c r="BI1766" s="252"/>
      <c r="BJ1766" s="252"/>
      <c r="BK1766" s="252"/>
      <c r="BL1766" s="252"/>
      <c r="BM1766" s="252"/>
      <c r="BN1766" s="252"/>
      <c r="BO1766" s="252"/>
      <c r="BP1766" s="252"/>
      <c r="BQ1766" s="252"/>
      <c r="BR1766" s="252"/>
      <c r="BS1766" s="252"/>
      <c r="BT1766" s="252"/>
      <c r="BU1766" s="252"/>
      <c r="BV1766" s="252"/>
    </row>
    <row r="1767" spans="1:74" s="192" customFormat="1" ht="25.5" x14ac:dyDescent="0.2">
      <c r="A1767" s="259" t="s">
        <v>314</v>
      </c>
      <c r="B1767" s="257" t="s">
        <v>906</v>
      </c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133">
        <f t="shared" si="537"/>
        <v>0</v>
      </c>
      <c r="P1767" s="191"/>
      <c r="Q1767" s="191"/>
      <c r="R1767" s="191"/>
      <c r="S1767" s="191"/>
      <c r="T1767" s="191"/>
      <c r="U1767" s="191"/>
      <c r="V1767" s="191"/>
      <c r="W1767" s="191"/>
      <c r="X1767" s="191"/>
      <c r="Y1767" s="191"/>
      <c r="Z1767" s="191"/>
      <c r="AA1767" s="191"/>
      <c r="AB1767" s="191"/>
      <c r="AC1767" s="191"/>
      <c r="AD1767" s="191"/>
      <c r="AE1767" s="191"/>
      <c r="AF1767" s="191"/>
      <c r="AG1767" s="191"/>
      <c r="AH1767" s="191"/>
      <c r="AI1767" s="191"/>
      <c r="AJ1767" s="191"/>
      <c r="AK1767" s="191"/>
      <c r="AL1767" s="191"/>
      <c r="AM1767" s="191"/>
      <c r="AN1767" s="191"/>
      <c r="AO1767" s="191"/>
      <c r="AP1767" s="191"/>
      <c r="AQ1767" s="191"/>
      <c r="AR1767" s="191"/>
      <c r="AS1767" s="191"/>
      <c r="AT1767" s="191"/>
      <c r="AU1767" s="191"/>
      <c r="AV1767" s="191"/>
      <c r="AW1767" s="191"/>
      <c r="AX1767" s="191"/>
      <c r="AY1767" s="191"/>
      <c r="AZ1767" s="191"/>
      <c r="BA1767" s="191"/>
      <c r="BB1767" s="191"/>
      <c r="BC1767" s="191"/>
      <c r="BD1767" s="191"/>
      <c r="BE1767" s="191"/>
      <c r="BF1767" s="191"/>
      <c r="BG1767" s="191"/>
      <c r="BH1767" s="191"/>
      <c r="BI1767" s="191"/>
      <c r="BJ1767" s="191"/>
      <c r="BK1767" s="191"/>
      <c r="BL1767" s="191"/>
      <c r="BM1767" s="191"/>
      <c r="BN1767" s="191"/>
      <c r="BO1767" s="191"/>
      <c r="BP1767" s="191"/>
      <c r="BQ1767" s="191"/>
      <c r="BR1767" s="191"/>
      <c r="BS1767" s="191"/>
      <c r="BT1767" s="191"/>
      <c r="BU1767" s="191"/>
      <c r="BV1767" s="191"/>
    </row>
    <row r="1768" spans="1:74" s="192" customFormat="1" ht="25.5" x14ac:dyDescent="0.2">
      <c r="A1768" s="259" t="s">
        <v>314</v>
      </c>
      <c r="B1768" s="257" t="s">
        <v>906</v>
      </c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133">
        <f t="shared" si="537"/>
        <v>0</v>
      </c>
      <c r="P1768" s="191"/>
      <c r="Q1768" s="191"/>
      <c r="R1768" s="191"/>
      <c r="S1768" s="191"/>
      <c r="T1768" s="191"/>
      <c r="U1768" s="191"/>
      <c r="V1768" s="191"/>
      <c r="W1768" s="191"/>
      <c r="X1768" s="191"/>
      <c r="Y1768" s="191"/>
      <c r="Z1768" s="191"/>
      <c r="AA1768" s="191"/>
      <c r="AB1768" s="191"/>
      <c r="AC1768" s="191"/>
      <c r="AD1768" s="191"/>
      <c r="AE1768" s="191"/>
      <c r="AF1768" s="191"/>
      <c r="AG1768" s="191"/>
      <c r="AH1768" s="191"/>
      <c r="AI1768" s="191"/>
      <c r="AJ1768" s="191"/>
      <c r="AK1768" s="191"/>
      <c r="AL1768" s="191"/>
      <c r="AM1768" s="191"/>
      <c r="AN1768" s="191"/>
      <c r="AO1768" s="191"/>
      <c r="AP1768" s="191"/>
      <c r="AQ1768" s="191"/>
      <c r="AR1768" s="191"/>
      <c r="AS1768" s="191"/>
      <c r="AT1768" s="191"/>
      <c r="AU1768" s="191"/>
      <c r="AV1768" s="191"/>
      <c r="AW1768" s="191"/>
      <c r="AX1768" s="191"/>
      <c r="AY1768" s="191"/>
      <c r="AZ1768" s="191"/>
      <c r="BA1768" s="191"/>
      <c r="BB1768" s="191"/>
      <c r="BC1768" s="191"/>
      <c r="BD1768" s="191"/>
      <c r="BE1768" s="191"/>
      <c r="BF1768" s="191"/>
      <c r="BG1768" s="191"/>
      <c r="BH1768" s="191"/>
      <c r="BI1768" s="191"/>
      <c r="BJ1768" s="191"/>
      <c r="BK1768" s="191"/>
      <c r="BL1768" s="191"/>
      <c r="BM1768" s="191"/>
      <c r="BN1768" s="191"/>
      <c r="BO1768" s="191"/>
      <c r="BP1768" s="191"/>
      <c r="BQ1768" s="191"/>
      <c r="BR1768" s="191"/>
      <c r="BS1768" s="191"/>
      <c r="BT1768" s="191"/>
      <c r="BU1768" s="191"/>
      <c r="BV1768" s="191"/>
    </row>
    <row r="1769" spans="1:74" s="192" customFormat="1" ht="26.25" thickBot="1" x14ac:dyDescent="0.25">
      <c r="A1769" s="260" t="s">
        <v>317</v>
      </c>
      <c r="B1769" s="261" t="s">
        <v>1888</v>
      </c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33">
        <f t="shared" si="537"/>
        <v>0</v>
      </c>
      <c r="P1769" s="191"/>
      <c r="Q1769" s="191"/>
      <c r="R1769" s="191"/>
      <c r="S1769" s="191"/>
      <c r="T1769" s="191"/>
      <c r="U1769" s="191"/>
      <c r="V1769" s="191"/>
      <c r="W1769" s="191"/>
      <c r="X1769" s="191"/>
      <c r="Y1769" s="191"/>
      <c r="Z1769" s="191"/>
      <c r="AA1769" s="191"/>
      <c r="AB1769" s="191"/>
      <c r="AC1769" s="191"/>
      <c r="AD1769" s="191"/>
      <c r="AE1769" s="191"/>
      <c r="AF1769" s="191"/>
      <c r="AG1769" s="191"/>
      <c r="AH1769" s="191"/>
      <c r="AI1769" s="191"/>
      <c r="AJ1769" s="191"/>
      <c r="AK1769" s="191"/>
      <c r="AL1769" s="191"/>
      <c r="AM1769" s="191"/>
      <c r="AN1769" s="191"/>
      <c r="AO1769" s="191"/>
      <c r="AP1769" s="191"/>
      <c r="AQ1769" s="191"/>
      <c r="AR1769" s="191"/>
      <c r="AS1769" s="191"/>
      <c r="AT1769" s="191"/>
      <c r="AU1769" s="191"/>
      <c r="AV1769" s="191"/>
      <c r="AW1769" s="191"/>
      <c r="AX1769" s="191"/>
      <c r="AY1769" s="191"/>
      <c r="AZ1769" s="191"/>
      <c r="BA1769" s="191"/>
      <c r="BB1769" s="191"/>
      <c r="BC1769" s="191"/>
      <c r="BD1769" s="191"/>
      <c r="BE1769" s="191"/>
      <c r="BF1769" s="191"/>
      <c r="BG1769" s="191"/>
      <c r="BH1769" s="191"/>
      <c r="BI1769" s="191"/>
      <c r="BJ1769" s="191"/>
      <c r="BK1769" s="191"/>
      <c r="BL1769" s="191"/>
      <c r="BM1769" s="191"/>
      <c r="BN1769" s="191"/>
      <c r="BO1769" s="191"/>
      <c r="BP1769" s="191"/>
      <c r="BQ1769" s="191"/>
      <c r="BR1769" s="191"/>
      <c r="BS1769" s="191"/>
      <c r="BT1769" s="191"/>
      <c r="BU1769" s="191"/>
      <c r="BV1769" s="191"/>
    </row>
    <row r="1770" spans="1:74" s="223" customFormat="1" ht="16.5" thickBot="1" x14ac:dyDescent="0.25">
      <c r="A1770" s="470" t="s">
        <v>26</v>
      </c>
      <c r="B1770" s="471"/>
      <c r="C1770" s="138">
        <f>+C1712</f>
        <v>0</v>
      </c>
      <c r="D1770" s="138">
        <f t="shared" ref="D1770:M1770" si="566">+D1712</f>
        <v>0</v>
      </c>
      <c r="E1770" s="138">
        <f t="shared" si="566"/>
        <v>0</v>
      </c>
      <c r="F1770" s="138">
        <f t="shared" si="566"/>
        <v>0</v>
      </c>
      <c r="G1770" s="138">
        <f t="shared" si="566"/>
        <v>0</v>
      </c>
      <c r="H1770" s="138">
        <f t="shared" si="566"/>
        <v>0</v>
      </c>
      <c r="I1770" s="138">
        <f t="shared" si="566"/>
        <v>13516566917</v>
      </c>
      <c r="J1770" s="138">
        <f t="shared" si="566"/>
        <v>0</v>
      </c>
      <c r="K1770" s="138">
        <f t="shared" si="566"/>
        <v>0</v>
      </c>
      <c r="L1770" s="138">
        <f t="shared" si="566"/>
        <v>0</v>
      </c>
      <c r="M1770" s="138">
        <f t="shared" si="566"/>
        <v>0</v>
      </c>
      <c r="N1770" s="138">
        <f>+N1712</f>
        <v>0</v>
      </c>
      <c r="O1770" s="138">
        <f>SUM(C1770:N1770)</f>
        <v>13516566917</v>
      </c>
      <c r="P1770" s="222"/>
      <c r="Q1770" s="222"/>
      <c r="R1770" s="222"/>
      <c r="S1770" s="222"/>
      <c r="T1770" s="222"/>
      <c r="U1770" s="222"/>
      <c r="V1770" s="222"/>
      <c r="W1770" s="222"/>
      <c r="X1770" s="222"/>
      <c r="Y1770" s="222"/>
      <c r="Z1770" s="222"/>
      <c r="AA1770" s="222"/>
      <c r="AB1770" s="222"/>
      <c r="AC1770" s="222"/>
      <c r="AD1770" s="222"/>
      <c r="AE1770" s="222"/>
      <c r="AF1770" s="222"/>
      <c r="AG1770" s="222"/>
      <c r="AH1770" s="222"/>
      <c r="AI1770" s="222"/>
      <c r="AJ1770" s="222"/>
      <c r="AK1770" s="222"/>
      <c r="AL1770" s="222"/>
      <c r="AM1770" s="222"/>
      <c r="AN1770" s="222"/>
      <c r="AO1770" s="222"/>
      <c r="AP1770" s="222"/>
      <c r="AQ1770" s="222"/>
      <c r="AR1770" s="222"/>
      <c r="AS1770" s="222"/>
      <c r="AT1770" s="222"/>
      <c r="AU1770" s="222"/>
      <c r="AV1770" s="222"/>
      <c r="AW1770" s="222"/>
      <c r="AX1770" s="222"/>
      <c r="AY1770" s="222"/>
      <c r="AZ1770" s="222"/>
      <c r="BA1770" s="222"/>
      <c r="BB1770" s="222"/>
      <c r="BC1770" s="222"/>
      <c r="BD1770" s="222"/>
      <c r="BE1770" s="222"/>
      <c r="BF1770" s="222"/>
      <c r="BG1770" s="222"/>
      <c r="BH1770" s="222"/>
      <c r="BI1770" s="222"/>
      <c r="BJ1770" s="222"/>
      <c r="BK1770" s="222"/>
      <c r="BL1770" s="222"/>
      <c r="BM1770" s="222"/>
      <c r="BN1770" s="222"/>
      <c r="BO1770" s="222"/>
      <c r="BP1770" s="222"/>
      <c r="BQ1770" s="222"/>
      <c r="BR1770" s="222"/>
      <c r="BS1770" s="222"/>
      <c r="BT1770" s="222"/>
      <c r="BU1770" s="222"/>
      <c r="BV1770" s="222"/>
    </row>
    <row r="1771" spans="1:74" s="254" customFormat="1" ht="13.5" customHeight="1" thickBot="1" x14ac:dyDescent="0.25">
      <c r="A1771" s="472" t="s">
        <v>49</v>
      </c>
      <c r="B1771" s="473"/>
      <c r="C1771" s="77">
        <f t="shared" ref="C1771:O1771" si="567">+C1770+C1668+C1101</f>
        <v>0</v>
      </c>
      <c r="D1771" s="77">
        <f t="shared" si="567"/>
        <v>242178149629.53003</v>
      </c>
      <c r="E1771" s="77">
        <f t="shared" si="567"/>
        <v>0</v>
      </c>
      <c r="F1771" s="77">
        <f t="shared" si="567"/>
        <v>239639239290.87003</v>
      </c>
      <c r="G1771" s="77">
        <f t="shared" si="567"/>
        <v>14357603104.09</v>
      </c>
      <c r="H1771" s="77">
        <f t="shared" si="567"/>
        <v>0</v>
      </c>
      <c r="I1771" s="77">
        <f t="shared" si="567"/>
        <v>28024153253.800003</v>
      </c>
      <c r="J1771" s="77">
        <f t="shared" si="567"/>
        <v>22994933901.09</v>
      </c>
      <c r="K1771" s="77">
        <f t="shared" si="567"/>
        <v>0</v>
      </c>
      <c r="L1771" s="77">
        <f t="shared" si="567"/>
        <v>0</v>
      </c>
      <c r="M1771" s="77">
        <f t="shared" si="567"/>
        <v>0</v>
      </c>
      <c r="N1771" s="77">
        <f t="shared" si="567"/>
        <v>0</v>
      </c>
      <c r="O1771" s="77">
        <f t="shared" si="567"/>
        <v>547194079179.38013</v>
      </c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  <c r="BF1771" s="79"/>
      <c r="BG1771" s="79"/>
      <c r="BH1771" s="79"/>
      <c r="BI1771" s="79"/>
      <c r="BJ1771" s="79"/>
      <c r="BK1771" s="79"/>
      <c r="BL1771" s="79"/>
      <c r="BM1771" s="79"/>
      <c r="BN1771" s="79"/>
      <c r="BO1771" s="79"/>
      <c r="BP1771" s="79"/>
      <c r="BQ1771" s="79"/>
      <c r="BR1771" s="79"/>
      <c r="BS1771" s="79"/>
      <c r="BT1771" s="79"/>
      <c r="BU1771" s="79"/>
      <c r="BV1771" s="79"/>
    </row>
  </sheetData>
  <mergeCells count="10">
    <mergeCell ref="A1101:B1101"/>
    <mergeCell ref="A1770:B1770"/>
    <mergeCell ref="A1771:B1771"/>
    <mergeCell ref="A1668:B1668"/>
    <mergeCell ref="B1103:C1103"/>
    <mergeCell ref="A1711:B1711"/>
    <mergeCell ref="A1707:B1707"/>
    <mergeCell ref="A1709:B1709"/>
    <mergeCell ref="A1670:B1670"/>
    <mergeCell ref="A1705:B1705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7:AE1790"/>
  <sheetViews>
    <sheetView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K1771" sqref="K1771"/>
    </sheetView>
  </sheetViews>
  <sheetFormatPr baseColWidth="10" defaultColWidth="11.42578125" defaultRowHeight="15" x14ac:dyDescent="0.2"/>
  <cols>
    <col min="1" max="1" width="0.28515625" style="434" customWidth="1"/>
    <col min="2" max="2" width="28" style="24" bestFit="1" customWidth="1"/>
    <col min="3" max="3" width="50.5703125" style="1" customWidth="1"/>
    <col min="4" max="4" width="22.7109375" style="285" hidden="1" customWidth="1"/>
    <col min="5" max="5" width="20.5703125" style="286" hidden="1" customWidth="1"/>
    <col min="6" max="6" width="18.7109375" style="286" hidden="1" customWidth="1"/>
    <col min="7" max="7" width="12.28515625" style="287" hidden="1" customWidth="1"/>
    <col min="8" max="8" width="11.28515625" style="286" hidden="1" customWidth="1"/>
    <col min="9" max="9" width="19.85546875" style="286" hidden="1" customWidth="1"/>
    <col min="10" max="10" width="17.28515625" style="286" hidden="1" customWidth="1"/>
    <col min="11" max="11" width="24.5703125" style="286" customWidth="1"/>
    <col min="12" max="14" width="19.42578125" style="286" hidden="1" customWidth="1"/>
    <col min="15" max="17" width="20.85546875" style="286" hidden="1" customWidth="1"/>
    <col min="18" max="18" width="24.7109375" style="286" customWidth="1"/>
    <col min="19" max="19" width="22.5703125" style="286" customWidth="1"/>
    <col min="20" max="20" width="23.140625" style="286" customWidth="1"/>
    <col min="21" max="21" width="23.5703125" style="286" customWidth="1"/>
    <col min="22" max="22" width="21.5703125" style="286" hidden="1" customWidth="1"/>
    <col min="23" max="23" width="21.7109375" style="286" hidden="1" customWidth="1"/>
    <col min="24" max="24" width="21.5703125" style="286" hidden="1" customWidth="1"/>
    <col min="25" max="25" width="20.7109375" style="286" customWidth="1"/>
    <col min="26" max="26" width="24" style="286" hidden="1" customWidth="1"/>
    <col min="27" max="27" width="21.85546875" style="286" hidden="1" customWidth="1"/>
    <col min="28" max="28" width="24.28515625" style="286" customWidth="1"/>
    <col min="29" max="29" width="12.7109375" style="41" customWidth="1"/>
    <col min="30" max="30" width="19.42578125" style="1" customWidth="1"/>
    <col min="31" max="31" width="16.7109375" style="1" bestFit="1" customWidth="1"/>
    <col min="32" max="16384" width="11.42578125" style="1"/>
  </cols>
  <sheetData>
    <row r="7" spans="1:31" ht="15.75" thickBot="1" x14ac:dyDescent="0.25"/>
    <row r="8" spans="1:31" ht="39" customHeight="1" thickBot="1" x14ac:dyDescent="0.25">
      <c r="A8" s="17" t="s">
        <v>36</v>
      </c>
      <c r="B8" s="437" t="s">
        <v>2615</v>
      </c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  <c r="AA8" s="438"/>
      <c r="AB8" s="438"/>
      <c r="AC8" s="439"/>
    </row>
    <row r="9" spans="1:31" s="93" customFormat="1" ht="15.75" customHeight="1" x14ac:dyDescent="0.2">
      <c r="A9" s="92">
        <v>1</v>
      </c>
      <c r="B9" s="440" t="s">
        <v>41</v>
      </c>
      <c r="C9" s="440" t="s">
        <v>866</v>
      </c>
      <c r="D9" s="442" t="s">
        <v>865</v>
      </c>
      <c r="E9" s="442" t="s">
        <v>862</v>
      </c>
      <c r="F9" s="442" t="s">
        <v>863</v>
      </c>
      <c r="G9" s="442" t="s">
        <v>28</v>
      </c>
      <c r="H9" s="442" t="s">
        <v>29</v>
      </c>
      <c r="I9" s="442" t="s">
        <v>39</v>
      </c>
      <c r="J9" s="442" t="s">
        <v>53</v>
      </c>
      <c r="K9" s="442" t="s">
        <v>864</v>
      </c>
      <c r="L9" s="442" t="s">
        <v>5</v>
      </c>
      <c r="M9" s="442" t="s">
        <v>6</v>
      </c>
      <c r="N9" s="442" t="s">
        <v>7</v>
      </c>
      <c r="O9" s="442" t="s">
        <v>8</v>
      </c>
      <c r="P9" s="442" t="s">
        <v>9</v>
      </c>
      <c r="Q9" s="442" t="s">
        <v>40</v>
      </c>
      <c r="R9" s="442" t="s">
        <v>867</v>
      </c>
      <c r="S9" s="442" t="s">
        <v>12</v>
      </c>
      <c r="T9" s="442" t="s">
        <v>13</v>
      </c>
      <c r="U9" s="442" t="s">
        <v>14</v>
      </c>
      <c r="V9" s="442" t="s">
        <v>15</v>
      </c>
      <c r="W9" s="442" t="s">
        <v>16</v>
      </c>
      <c r="X9" s="442" t="s">
        <v>17</v>
      </c>
      <c r="Y9" s="442" t="s">
        <v>51</v>
      </c>
      <c r="Z9" s="442" t="s">
        <v>52</v>
      </c>
      <c r="AA9" s="442" t="s">
        <v>870</v>
      </c>
      <c r="AB9" s="442" t="s">
        <v>868</v>
      </c>
      <c r="AC9" s="458" t="s">
        <v>869</v>
      </c>
    </row>
    <row r="10" spans="1:31" s="93" customFormat="1" ht="32.25" customHeight="1" thickBot="1" x14ac:dyDescent="0.25">
      <c r="A10" s="92">
        <v>1</v>
      </c>
      <c r="B10" s="441"/>
      <c r="C10" s="441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59"/>
    </row>
    <row r="11" spans="1:31" s="79" customFormat="1" ht="15.75" x14ac:dyDescent="0.2">
      <c r="A11" s="433">
        <v>1</v>
      </c>
      <c r="B11" s="109" t="s">
        <v>186</v>
      </c>
      <c r="C11" s="110" t="s">
        <v>187</v>
      </c>
      <c r="D11" s="288">
        <f>+D12+D257</f>
        <v>622043070351.30005</v>
      </c>
      <c r="E11" s="288">
        <f>SUM('ADICIONES  2018'!C11:K11)</f>
        <v>412512829551.6001</v>
      </c>
      <c r="F11" s="288">
        <f>+F12+F257</f>
        <v>1266321614.4400001</v>
      </c>
      <c r="G11" s="288">
        <f>+G12+G257</f>
        <v>0</v>
      </c>
      <c r="H11" s="288">
        <f>+H12+H257</f>
        <v>0</v>
      </c>
      <c r="I11" s="288">
        <f>+I12+I257</f>
        <v>0</v>
      </c>
      <c r="J11" s="288">
        <f>+J12+J257</f>
        <v>0</v>
      </c>
      <c r="K11" s="289">
        <f>+D11+E11-F11+G11-H11</f>
        <v>1033289578288.4602</v>
      </c>
      <c r="L11" s="288">
        <f t="shared" ref="L11:Q11" si="0">+L12+L257</f>
        <v>59809168873.079994</v>
      </c>
      <c r="M11" s="288">
        <f t="shared" si="0"/>
        <v>39551785157.07</v>
      </c>
      <c r="N11" s="288">
        <f t="shared" si="0"/>
        <v>48629751245.259995</v>
      </c>
      <c r="O11" s="288">
        <f t="shared" si="0"/>
        <v>67280155653.279999</v>
      </c>
      <c r="P11" s="288">
        <f t="shared" si="0"/>
        <v>275544315115.88007</v>
      </c>
      <c r="Q11" s="288">
        <f t="shared" si="0"/>
        <v>52091279683.170006</v>
      </c>
      <c r="R11" s="289">
        <f t="shared" ref="R11:R16" si="1">SUM(L11:Q11)</f>
        <v>542906455727.74005</v>
      </c>
      <c r="S11" s="288">
        <f t="shared" ref="S11:Z11" si="2">+S12+S257</f>
        <v>44777944622.289993</v>
      </c>
      <c r="T11" s="288">
        <f t="shared" si="2"/>
        <v>42012900870.790001</v>
      </c>
      <c r="U11" s="288">
        <v>138967441622.71002</v>
      </c>
      <c r="V11" s="288">
        <f t="shared" si="2"/>
        <v>0</v>
      </c>
      <c r="W11" s="288">
        <f t="shared" si="2"/>
        <v>0</v>
      </c>
      <c r="X11" s="288">
        <f t="shared" si="2"/>
        <v>0</v>
      </c>
      <c r="Y11" s="288">
        <f t="shared" si="2"/>
        <v>-11931705017.43</v>
      </c>
      <c r="Z11" s="288">
        <f t="shared" si="2"/>
        <v>0</v>
      </c>
      <c r="AA11" s="289">
        <f t="shared" ref="AA11:AA16" si="3">SUM(S11:Z11)</f>
        <v>213826582098.36002</v>
      </c>
      <c r="AB11" s="289">
        <f t="shared" ref="AB11:AB74" si="4">+R11+AA11</f>
        <v>756733037826.1001</v>
      </c>
      <c r="AC11" s="102">
        <f t="shared" ref="AC11:AC74" si="5">+AB11/K11</f>
        <v>0.73235330513983499</v>
      </c>
    </row>
    <row r="12" spans="1:31" s="79" customFormat="1" ht="15.75" x14ac:dyDescent="0.2">
      <c r="A12" s="433">
        <v>1</v>
      </c>
      <c r="B12" s="111" t="s">
        <v>188</v>
      </c>
      <c r="C12" s="107" t="s">
        <v>91</v>
      </c>
      <c r="D12" s="106">
        <f>+D13+D165</f>
        <v>528065562700</v>
      </c>
      <c r="E12" s="106">
        <f>SUM('ADICIONES  2018'!C12:K12)</f>
        <v>16697799370</v>
      </c>
      <c r="F12" s="106">
        <f>+F13+F165</f>
        <v>375053977</v>
      </c>
      <c r="G12" s="106">
        <f>+G13+G165</f>
        <v>0</v>
      </c>
      <c r="H12" s="106">
        <f>+H13+H165</f>
        <v>0</v>
      </c>
      <c r="I12" s="106">
        <f>+I13+I165</f>
        <v>0</v>
      </c>
      <c r="J12" s="106">
        <f>+J13+J165</f>
        <v>0</v>
      </c>
      <c r="K12" s="290">
        <f>+D12+E12-F12+G12-H12</f>
        <v>544388308093</v>
      </c>
      <c r="L12" s="106">
        <f t="shared" ref="L12:Q12" si="6">+L13+L165</f>
        <v>59122564591.199997</v>
      </c>
      <c r="M12" s="106">
        <f t="shared" si="6"/>
        <v>38946299365.739998</v>
      </c>
      <c r="N12" s="106">
        <f t="shared" si="6"/>
        <v>47799408104.989998</v>
      </c>
      <c r="O12" s="106">
        <f t="shared" si="6"/>
        <v>47296234353.559998</v>
      </c>
      <c r="P12" s="106">
        <f t="shared" si="6"/>
        <v>39898555045.57</v>
      </c>
      <c r="Q12" s="106">
        <f t="shared" si="6"/>
        <v>51329805637.200005</v>
      </c>
      <c r="R12" s="290">
        <f t="shared" si="1"/>
        <v>284392867098.26001</v>
      </c>
      <c r="S12" s="106">
        <f t="shared" ref="S12:Z12" si="7">+S13+S165</f>
        <v>43358179062.339996</v>
      </c>
      <c r="T12" s="106">
        <f t="shared" si="7"/>
        <v>39894390249.059998</v>
      </c>
      <c r="U12" s="106">
        <v>45076447944.580002</v>
      </c>
      <c r="V12" s="106">
        <f t="shared" si="7"/>
        <v>0</v>
      </c>
      <c r="W12" s="106">
        <f t="shared" si="7"/>
        <v>0</v>
      </c>
      <c r="X12" s="106">
        <f t="shared" si="7"/>
        <v>0</v>
      </c>
      <c r="Y12" s="106">
        <f t="shared" si="7"/>
        <v>0</v>
      </c>
      <c r="Z12" s="106">
        <f t="shared" si="7"/>
        <v>0</v>
      </c>
      <c r="AA12" s="290">
        <f t="shared" si="3"/>
        <v>128329017255.98</v>
      </c>
      <c r="AB12" s="290">
        <f t="shared" si="4"/>
        <v>412721884354.23999</v>
      </c>
      <c r="AC12" s="105">
        <f t="shared" si="5"/>
        <v>0.75813877377346817</v>
      </c>
    </row>
    <row r="13" spans="1:31" s="79" customFormat="1" ht="15" customHeight="1" x14ac:dyDescent="0.2">
      <c r="A13" s="433">
        <v>1</v>
      </c>
      <c r="B13" s="111" t="s">
        <v>189</v>
      </c>
      <c r="C13" s="107" t="s">
        <v>386</v>
      </c>
      <c r="D13" s="106">
        <f>+D14+D26+D59+D74+D94+D109+D116+D123+D158</f>
        <v>468324000000</v>
      </c>
      <c r="E13" s="106">
        <f>SUM('ADICIONES  2018'!C13:K13)</f>
        <v>16697799370</v>
      </c>
      <c r="F13" s="106">
        <f>+F14+F26+F59+F74+F94+F109+F116+F123+F158</f>
        <v>0</v>
      </c>
      <c r="G13" s="106">
        <f>+G14+G26+G59+G74+G94+G109+G116+G123+G158</f>
        <v>0</v>
      </c>
      <c r="H13" s="106">
        <f>+H14+H26+H59+H74+H94+H109+H116+H123+H158</f>
        <v>0</v>
      </c>
      <c r="I13" s="106">
        <f>+I14+I26+I59+I74+I94+I109+I116+I123+I158</f>
        <v>0</v>
      </c>
      <c r="J13" s="106">
        <f>+J14+J26+J59+J74+J94+J109+J116+J123+J158</f>
        <v>0</v>
      </c>
      <c r="K13" s="290">
        <f>+D13+E13-F13+G13-H13</f>
        <v>485021799370</v>
      </c>
      <c r="L13" s="106">
        <f t="shared" ref="L13:Q13" si="8">+L14+L26+L59+L74+L94+L109+L116+L123+L158</f>
        <v>50988577671</v>
      </c>
      <c r="M13" s="106">
        <f t="shared" si="8"/>
        <v>34335150843.34</v>
      </c>
      <c r="N13" s="106">
        <f t="shared" si="8"/>
        <v>41817887189</v>
      </c>
      <c r="O13" s="106">
        <f t="shared" si="8"/>
        <v>40715569416.369995</v>
      </c>
      <c r="P13" s="106">
        <f t="shared" si="8"/>
        <v>35796557699.690002</v>
      </c>
      <c r="Q13" s="106">
        <f t="shared" si="8"/>
        <v>43746048294.190002</v>
      </c>
      <c r="R13" s="290">
        <f t="shared" si="1"/>
        <v>247399791113.59</v>
      </c>
      <c r="S13" s="106">
        <f t="shared" ref="S13:Z13" si="9">+S14+S26+S59+S74+S94+S109+S116+S123+S158</f>
        <v>37144723485.589996</v>
      </c>
      <c r="T13" s="106">
        <f t="shared" si="9"/>
        <v>33710120978.400002</v>
      </c>
      <c r="U13" s="106">
        <v>40343994187.5</v>
      </c>
      <c r="V13" s="106">
        <f t="shared" si="9"/>
        <v>0</v>
      </c>
      <c r="W13" s="106">
        <f t="shared" si="9"/>
        <v>0</v>
      </c>
      <c r="X13" s="106">
        <f t="shared" si="9"/>
        <v>0</v>
      </c>
      <c r="Y13" s="106">
        <f t="shared" si="9"/>
        <v>0</v>
      </c>
      <c r="Z13" s="106">
        <f t="shared" si="9"/>
        <v>0</v>
      </c>
      <c r="AA13" s="290">
        <f t="shared" si="3"/>
        <v>111198838651.48999</v>
      </c>
      <c r="AB13" s="290">
        <f t="shared" si="4"/>
        <v>358598629765.07996</v>
      </c>
      <c r="AC13" s="105">
        <f t="shared" si="5"/>
        <v>0.73934538660090654</v>
      </c>
    </row>
    <row r="14" spans="1:31" s="21" customFormat="1" ht="15.75" x14ac:dyDescent="0.2">
      <c r="A14" s="92">
        <v>1</v>
      </c>
      <c r="B14" s="113" t="s">
        <v>387</v>
      </c>
      <c r="C14" s="114" t="s">
        <v>907</v>
      </c>
      <c r="D14" s="106">
        <v>52500000000</v>
      </c>
      <c r="E14" s="106">
        <f>SUM('ADICIONES  2018'!C14:K14)</f>
        <v>0</v>
      </c>
      <c r="F14" s="106"/>
      <c r="G14" s="106"/>
      <c r="H14" s="106"/>
      <c r="I14" s="106"/>
      <c r="J14" s="106"/>
      <c r="K14" s="294">
        <f>+D14+E14-F14+G14-H14</f>
        <v>52500000000</v>
      </c>
      <c r="L14" s="106">
        <v>4099025700</v>
      </c>
      <c r="M14" s="106">
        <v>4161364100</v>
      </c>
      <c r="N14" s="106">
        <v>4628813200</v>
      </c>
      <c r="O14" s="106">
        <v>4747229300</v>
      </c>
      <c r="P14" s="106">
        <v>4315886500</v>
      </c>
      <c r="Q14" s="106">
        <v>4272689500</v>
      </c>
      <c r="R14" s="294">
        <f t="shared" si="1"/>
        <v>26225008300</v>
      </c>
      <c r="S14" s="291">
        <v>4360259500</v>
      </c>
      <c r="T14" s="291">
        <v>4947488500</v>
      </c>
      <c r="U14" s="291">
        <v>4310632800</v>
      </c>
      <c r="V14" s="106"/>
      <c r="W14" s="106"/>
      <c r="X14" s="106"/>
      <c r="Y14" s="291"/>
      <c r="Z14" s="106"/>
      <c r="AA14" s="290">
        <f t="shared" si="3"/>
        <v>13618380800</v>
      </c>
      <c r="AB14" s="294">
        <f>+R14+AA14</f>
        <v>39843389100</v>
      </c>
      <c r="AC14" s="115">
        <f t="shared" si="5"/>
        <v>0.75892169714285718</v>
      </c>
      <c r="AE14" s="79"/>
    </row>
    <row r="15" spans="1:31" s="79" customFormat="1" ht="15.75" hidden="1" x14ac:dyDescent="0.2">
      <c r="A15" s="433"/>
      <c r="B15" s="111" t="s">
        <v>388</v>
      </c>
      <c r="C15" s="107" t="s">
        <v>389</v>
      </c>
      <c r="D15" s="106">
        <f>+D16</f>
        <v>36636886440</v>
      </c>
      <c r="E15" s="106">
        <f>SUM('ADICIONES  2018'!C15:K15)</f>
        <v>0</v>
      </c>
      <c r="F15" s="106">
        <f t="shared" ref="F15:Z15" si="10">+F16</f>
        <v>0</v>
      </c>
      <c r="G15" s="106">
        <f t="shared" si="10"/>
        <v>0</v>
      </c>
      <c r="H15" s="106">
        <f t="shared" si="10"/>
        <v>0</v>
      </c>
      <c r="I15" s="106">
        <f t="shared" si="10"/>
        <v>0</v>
      </c>
      <c r="J15" s="106">
        <f t="shared" si="10"/>
        <v>0</v>
      </c>
      <c r="K15" s="290">
        <f>+D15+E15-F15+G15-H15</f>
        <v>36636886440</v>
      </c>
      <c r="L15" s="106">
        <f t="shared" si="10"/>
        <v>2860486458.7722192</v>
      </c>
      <c r="M15" s="106">
        <f t="shared" si="10"/>
        <v>2903989027.9465299</v>
      </c>
      <c r="N15" s="106">
        <f t="shared" si="10"/>
        <v>3230196258.2928195</v>
      </c>
      <c r="O15" s="106">
        <f t="shared" si="10"/>
        <v>3312832395.5950608</v>
      </c>
      <c r="P15" s="106">
        <f t="shared" si="10"/>
        <v>3011821782.636744</v>
      </c>
      <c r="Q15" s="106">
        <f t="shared" si="10"/>
        <v>2981676952.4739122</v>
      </c>
      <c r="R15" s="290">
        <f t="shared" si="1"/>
        <v>18301002875.717285</v>
      </c>
      <c r="S15" s="106">
        <f t="shared" si="10"/>
        <v>3042787279.0558319</v>
      </c>
      <c r="T15" s="106">
        <f t="shared" si="10"/>
        <v>3452582368.337256</v>
      </c>
      <c r="U15" s="106">
        <f t="shared" si="10"/>
        <v>3008155511.9645567</v>
      </c>
      <c r="V15" s="106">
        <f t="shared" si="10"/>
        <v>0</v>
      </c>
      <c r="W15" s="106">
        <f t="shared" si="10"/>
        <v>0</v>
      </c>
      <c r="X15" s="106">
        <f t="shared" si="10"/>
        <v>0</v>
      </c>
      <c r="Y15" s="106">
        <f t="shared" si="10"/>
        <v>0</v>
      </c>
      <c r="Z15" s="106">
        <f t="shared" si="10"/>
        <v>0</v>
      </c>
      <c r="AA15" s="290">
        <f t="shared" si="3"/>
        <v>9503525159.3576431</v>
      </c>
      <c r="AB15" s="290">
        <f t="shared" si="4"/>
        <v>27804528035.074928</v>
      </c>
      <c r="AC15" s="105">
        <f t="shared" si="5"/>
        <v>0.75892169714285707</v>
      </c>
    </row>
    <row r="16" spans="1:31" ht="28.5" hidden="1" x14ac:dyDescent="0.2">
      <c r="B16" s="97" t="s">
        <v>390</v>
      </c>
      <c r="C16" s="98" t="s">
        <v>391</v>
      </c>
      <c r="D16" s="291">
        <f>+D14*69.7845456%</f>
        <v>36636886440</v>
      </c>
      <c r="E16" s="291">
        <f>SUM('ADICIONES  2018'!C16:K16)</f>
        <v>0</v>
      </c>
      <c r="F16" s="291">
        <f>+F14*69.7845456%</f>
        <v>0</v>
      </c>
      <c r="G16" s="291">
        <f>+G14*69.7845456%</f>
        <v>0</v>
      </c>
      <c r="H16" s="291">
        <f>+H14*69.7845456%</f>
        <v>0</v>
      </c>
      <c r="I16" s="291">
        <f>+I14*69.7845456%</f>
        <v>0</v>
      </c>
      <c r="J16" s="291">
        <f>+J14*69.7845456%</f>
        <v>0</v>
      </c>
      <c r="K16" s="292">
        <f>+D16+E16-F16+G16+H16</f>
        <v>36636886440</v>
      </c>
      <c r="L16" s="291">
        <f t="shared" ref="L16:Q16" si="11">+L14*69.7845456%</f>
        <v>2860486458.7722192</v>
      </c>
      <c r="M16" s="291">
        <f t="shared" si="11"/>
        <v>2903989027.9465299</v>
      </c>
      <c r="N16" s="291">
        <f t="shared" si="11"/>
        <v>3230196258.2928195</v>
      </c>
      <c r="O16" s="291">
        <f t="shared" si="11"/>
        <v>3312832395.5950608</v>
      </c>
      <c r="P16" s="291">
        <f t="shared" si="11"/>
        <v>3011821782.636744</v>
      </c>
      <c r="Q16" s="291">
        <f t="shared" si="11"/>
        <v>2981676952.4739122</v>
      </c>
      <c r="R16" s="292">
        <f t="shared" si="1"/>
        <v>18301002875.717285</v>
      </c>
      <c r="S16" s="291">
        <f t="shared" ref="S16:Z16" si="12">+S14*69.7845456%</f>
        <v>3042787279.0558319</v>
      </c>
      <c r="T16" s="291">
        <f t="shared" si="12"/>
        <v>3452582368.337256</v>
      </c>
      <c r="U16" s="291">
        <f t="shared" si="12"/>
        <v>3008155511.9645567</v>
      </c>
      <c r="V16" s="291">
        <f t="shared" si="12"/>
        <v>0</v>
      </c>
      <c r="W16" s="291">
        <f t="shared" si="12"/>
        <v>0</v>
      </c>
      <c r="X16" s="291">
        <f t="shared" si="12"/>
        <v>0</v>
      </c>
      <c r="Y16" s="291">
        <f t="shared" si="12"/>
        <v>0</v>
      </c>
      <c r="Z16" s="291">
        <f t="shared" si="12"/>
        <v>0</v>
      </c>
      <c r="AA16" s="292">
        <f t="shared" si="3"/>
        <v>9503525159.3576431</v>
      </c>
      <c r="AB16" s="292">
        <f t="shared" si="4"/>
        <v>27804528035.074928</v>
      </c>
      <c r="AC16" s="37">
        <f t="shared" si="5"/>
        <v>0.75892169714285707</v>
      </c>
    </row>
    <row r="17" spans="1:29" s="79" customFormat="1" ht="31.5" hidden="1" x14ac:dyDescent="0.2">
      <c r="A17" s="433"/>
      <c r="B17" s="111" t="s">
        <v>392</v>
      </c>
      <c r="C17" s="107" t="s">
        <v>393</v>
      </c>
      <c r="D17" s="106">
        <f>+D18</f>
        <v>14695800000</v>
      </c>
      <c r="E17" s="106">
        <f>SUM('ADICIONES  2018'!C17:K17)</f>
        <v>0</v>
      </c>
      <c r="F17" s="106">
        <f t="shared" ref="F17:Z17" si="13">+F18</f>
        <v>0</v>
      </c>
      <c r="G17" s="106">
        <f t="shared" si="13"/>
        <v>0</v>
      </c>
      <c r="H17" s="106">
        <f t="shared" si="13"/>
        <v>0</v>
      </c>
      <c r="I17" s="106">
        <f t="shared" si="13"/>
        <v>0</v>
      </c>
      <c r="J17" s="106">
        <f t="shared" si="13"/>
        <v>0</v>
      </c>
      <c r="K17" s="290">
        <f t="shared" ref="K17:K80" si="14">+D17+E17-F17+G17-H17</f>
        <v>14695800000</v>
      </c>
      <c r="L17" s="106">
        <f t="shared" si="13"/>
        <v>1147399273.944</v>
      </c>
      <c r="M17" s="106">
        <f t="shared" si="13"/>
        <v>1164849038.872</v>
      </c>
      <c r="N17" s="106">
        <f t="shared" si="13"/>
        <v>1295697390.944</v>
      </c>
      <c r="O17" s="106">
        <f t="shared" si="13"/>
        <v>1328844425.6560001</v>
      </c>
      <c r="P17" s="106">
        <f t="shared" si="13"/>
        <v>1208102949.0799999</v>
      </c>
      <c r="Q17" s="106">
        <f t="shared" si="13"/>
        <v>1196011244.8400002</v>
      </c>
      <c r="R17" s="290">
        <f t="shared" ref="R17:R80" si="15">SUM(L17:Q17)</f>
        <v>7340904323.3360004</v>
      </c>
      <c r="S17" s="106">
        <f t="shared" si="13"/>
        <v>1220523839.24</v>
      </c>
      <c r="T17" s="106">
        <f t="shared" si="13"/>
        <v>1384900980.9200001</v>
      </c>
      <c r="U17" s="106">
        <f t="shared" si="13"/>
        <v>1206632333.3759999</v>
      </c>
      <c r="V17" s="106">
        <f t="shared" si="13"/>
        <v>0</v>
      </c>
      <c r="W17" s="106">
        <f t="shared" si="13"/>
        <v>0</v>
      </c>
      <c r="X17" s="106">
        <f t="shared" si="13"/>
        <v>0</v>
      </c>
      <c r="Y17" s="106">
        <f t="shared" si="13"/>
        <v>0</v>
      </c>
      <c r="Z17" s="106">
        <f t="shared" si="13"/>
        <v>0</v>
      </c>
      <c r="AA17" s="290">
        <f t="shared" ref="AA17:AA80" si="16">SUM(S17:Z17)</f>
        <v>3812057153.5359998</v>
      </c>
      <c r="AB17" s="290">
        <f t="shared" si="4"/>
        <v>11152961476.872</v>
      </c>
      <c r="AC17" s="105">
        <f t="shared" si="5"/>
        <v>0.75892169714285718</v>
      </c>
    </row>
    <row r="18" spans="1:29" s="5" customFormat="1" ht="21.75" hidden="1" customHeight="1" x14ac:dyDescent="0.2">
      <c r="A18" s="159"/>
      <c r="B18" s="99" t="s">
        <v>394</v>
      </c>
      <c r="C18" s="100" t="s">
        <v>92</v>
      </c>
      <c r="D18" s="106">
        <f>SUM(D19:D21)</f>
        <v>14695800000</v>
      </c>
      <c r="E18" s="106">
        <f>SUM('ADICIONES  2018'!C18:K18)</f>
        <v>0</v>
      </c>
      <c r="F18" s="293">
        <f>SUM(F19:F21)</f>
        <v>0</v>
      </c>
      <c r="G18" s="293">
        <f>SUM(G19:G21)</f>
        <v>0</v>
      </c>
      <c r="H18" s="293">
        <f>SUM(H19:H21)</f>
        <v>0</v>
      </c>
      <c r="I18" s="293">
        <f>SUM(I19:I21)</f>
        <v>0</v>
      </c>
      <c r="J18" s="293">
        <f>SUM(J19:J21)</f>
        <v>0</v>
      </c>
      <c r="K18" s="296">
        <f t="shared" si="14"/>
        <v>14695800000</v>
      </c>
      <c r="L18" s="293">
        <f t="shared" ref="L18:Q18" si="17">SUM(L19:L21)</f>
        <v>1147399273.944</v>
      </c>
      <c r="M18" s="293">
        <f t="shared" si="17"/>
        <v>1164849038.872</v>
      </c>
      <c r="N18" s="293">
        <f t="shared" si="17"/>
        <v>1295697390.944</v>
      </c>
      <c r="O18" s="293">
        <f t="shared" si="17"/>
        <v>1328844425.6560001</v>
      </c>
      <c r="P18" s="293">
        <f t="shared" si="17"/>
        <v>1208102949.0799999</v>
      </c>
      <c r="Q18" s="293">
        <f t="shared" si="17"/>
        <v>1196011244.8400002</v>
      </c>
      <c r="R18" s="296">
        <f t="shared" si="15"/>
        <v>7340904323.3360004</v>
      </c>
      <c r="S18" s="293">
        <f t="shared" ref="S18:Z18" si="18">SUM(S19:S21)</f>
        <v>1220523839.24</v>
      </c>
      <c r="T18" s="293">
        <f t="shared" si="18"/>
        <v>1384900980.9200001</v>
      </c>
      <c r="U18" s="293">
        <f t="shared" si="18"/>
        <v>1206632333.3759999</v>
      </c>
      <c r="V18" s="293">
        <f t="shared" si="18"/>
        <v>0</v>
      </c>
      <c r="W18" s="293">
        <f t="shared" si="18"/>
        <v>0</v>
      </c>
      <c r="X18" s="293">
        <f t="shared" si="18"/>
        <v>0</v>
      </c>
      <c r="Y18" s="293">
        <f t="shared" si="18"/>
        <v>0</v>
      </c>
      <c r="Z18" s="293">
        <f t="shared" si="18"/>
        <v>0</v>
      </c>
      <c r="AA18" s="296">
        <f t="shared" si="16"/>
        <v>3812057153.5359998</v>
      </c>
      <c r="AB18" s="296">
        <f t="shared" si="4"/>
        <v>11152961476.872</v>
      </c>
      <c r="AC18" s="36">
        <f t="shared" si="5"/>
        <v>0.75892169714285718</v>
      </c>
    </row>
    <row r="19" spans="1:29" s="5" customFormat="1" hidden="1" x14ac:dyDescent="0.2">
      <c r="A19" s="434"/>
      <c r="B19" s="97" t="s">
        <v>395</v>
      </c>
      <c r="C19" s="161" t="s">
        <v>396</v>
      </c>
      <c r="D19" s="291">
        <f>+D14*7.992%</f>
        <v>4195800000.0000005</v>
      </c>
      <c r="E19" s="291">
        <f>SUM('ADICIONES  2018'!C19:K19)</f>
        <v>0</v>
      </c>
      <c r="F19" s="291">
        <f>+F14*7.992%</f>
        <v>0</v>
      </c>
      <c r="G19" s="291">
        <f>+G14*7.992%</f>
        <v>0</v>
      </c>
      <c r="H19" s="291">
        <f>+H14*7.992%</f>
        <v>0</v>
      </c>
      <c r="I19" s="291">
        <f>+I14*7.992%</f>
        <v>0</v>
      </c>
      <c r="J19" s="291">
        <f>+J14*7.992%</f>
        <v>0</v>
      </c>
      <c r="K19" s="292">
        <f t="shared" si="14"/>
        <v>4195800000.0000005</v>
      </c>
      <c r="L19" s="291">
        <f t="shared" ref="L19:Q19" si="19">+L14*7.992%</f>
        <v>327594133.94400001</v>
      </c>
      <c r="M19" s="291">
        <f t="shared" si="19"/>
        <v>332576218.87200004</v>
      </c>
      <c r="N19" s="291">
        <f t="shared" si="19"/>
        <v>369934750.94400001</v>
      </c>
      <c r="O19" s="291">
        <f t="shared" si="19"/>
        <v>379398565.65600002</v>
      </c>
      <c r="P19" s="291">
        <f t="shared" si="19"/>
        <v>344925649.08000004</v>
      </c>
      <c r="Q19" s="291">
        <f t="shared" si="19"/>
        <v>341473344.84000003</v>
      </c>
      <c r="R19" s="292">
        <f t="shared" si="15"/>
        <v>2095902663.336</v>
      </c>
      <c r="S19" s="291">
        <f t="shared" ref="S19:Z19" si="20">+S14*7.992%</f>
        <v>348471939.24000001</v>
      </c>
      <c r="T19" s="291">
        <f t="shared" si="20"/>
        <v>395403280.92000002</v>
      </c>
      <c r="U19" s="291">
        <f t="shared" si="20"/>
        <v>344505773.37600005</v>
      </c>
      <c r="V19" s="291">
        <f t="shared" si="20"/>
        <v>0</v>
      </c>
      <c r="W19" s="291">
        <f t="shared" si="20"/>
        <v>0</v>
      </c>
      <c r="X19" s="291">
        <f t="shared" si="20"/>
        <v>0</v>
      </c>
      <c r="Y19" s="291">
        <f t="shared" si="20"/>
        <v>0</v>
      </c>
      <c r="Z19" s="291">
        <f t="shared" si="20"/>
        <v>0</v>
      </c>
      <c r="AA19" s="292">
        <f t="shared" si="16"/>
        <v>1088380993.5360003</v>
      </c>
      <c r="AB19" s="292">
        <f t="shared" si="4"/>
        <v>3184283656.8720002</v>
      </c>
      <c r="AC19" s="37">
        <f t="shared" si="5"/>
        <v>0.75892169714285707</v>
      </c>
    </row>
    <row r="20" spans="1:29" s="5" customFormat="1" hidden="1" x14ac:dyDescent="0.2">
      <c r="A20" s="159"/>
      <c r="B20" s="97" t="s">
        <v>397</v>
      </c>
      <c r="C20" s="161" t="s">
        <v>398</v>
      </c>
      <c r="D20" s="291">
        <f>+D14*20%</f>
        <v>10500000000</v>
      </c>
      <c r="E20" s="291">
        <f>SUM('ADICIONES  2018'!C20:K20)</f>
        <v>0</v>
      </c>
      <c r="F20" s="291">
        <f>+F14*20%</f>
        <v>0</v>
      </c>
      <c r="G20" s="291">
        <f>+G14*20%</f>
        <v>0</v>
      </c>
      <c r="H20" s="291">
        <f>+H14*20%</f>
        <v>0</v>
      </c>
      <c r="I20" s="291">
        <f>+I14*20%</f>
        <v>0</v>
      </c>
      <c r="J20" s="291">
        <f>+J14*20%</f>
        <v>0</v>
      </c>
      <c r="K20" s="292">
        <f t="shared" si="14"/>
        <v>10500000000</v>
      </c>
      <c r="L20" s="291">
        <f t="shared" ref="L20:Q20" si="21">+L14*20%</f>
        <v>819805140</v>
      </c>
      <c r="M20" s="291">
        <f t="shared" si="21"/>
        <v>832272820</v>
      </c>
      <c r="N20" s="291">
        <f t="shared" si="21"/>
        <v>925762640</v>
      </c>
      <c r="O20" s="291">
        <f t="shared" si="21"/>
        <v>949445860</v>
      </c>
      <c r="P20" s="291">
        <f t="shared" si="21"/>
        <v>863177300</v>
      </c>
      <c r="Q20" s="291">
        <f t="shared" si="21"/>
        <v>854537900</v>
      </c>
      <c r="R20" s="292">
        <f t="shared" si="15"/>
        <v>5245001660</v>
      </c>
      <c r="S20" s="291">
        <f t="shared" ref="S20:Z20" si="22">+S14*20%</f>
        <v>872051900</v>
      </c>
      <c r="T20" s="291">
        <f t="shared" si="22"/>
        <v>989497700</v>
      </c>
      <c r="U20" s="291">
        <f t="shared" si="22"/>
        <v>862126560</v>
      </c>
      <c r="V20" s="291">
        <f t="shared" si="22"/>
        <v>0</v>
      </c>
      <c r="W20" s="291">
        <f t="shared" si="22"/>
        <v>0</v>
      </c>
      <c r="X20" s="291">
        <f t="shared" si="22"/>
        <v>0</v>
      </c>
      <c r="Y20" s="291">
        <f t="shared" si="22"/>
        <v>0</v>
      </c>
      <c r="Z20" s="291">
        <f t="shared" si="22"/>
        <v>0</v>
      </c>
      <c r="AA20" s="292">
        <f t="shared" si="16"/>
        <v>2723676160</v>
      </c>
      <c r="AB20" s="292">
        <f t="shared" si="4"/>
        <v>7968677820</v>
      </c>
      <c r="AC20" s="37">
        <f t="shared" si="5"/>
        <v>0.75892169714285718</v>
      </c>
    </row>
    <row r="21" spans="1:29" ht="42.75" hidden="1" x14ac:dyDescent="0.2">
      <c r="B21" s="97" t="s">
        <v>399</v>
      </c>
      <c r="C21" s="160" t="s">
        <v>1353</v>
      </c>
      <c r="D21" s="291">
        <f>+D14*0%</f>
        <v>0</v>
      </c>
      <c r="E21" s="291">
        <f>SUM('ADICIONES  2018'!C21:K21)</f>
        <v>0</v>
      </c>
      <c r="F21" s="291">
        <f>+F14*0%</f>
        <v>0</v>
      </c>
      <c r="G21" s="291">
        <f>+G14*0%</f>
        <v>0</v>
      </c>
      <c r="H21" s="291">
        <f>+H14*0%</f>
        <v>0</v>
      </c>
      <c r="I21" s="291">
        <f>+I14*0%</f>
        <v>0</v>
      </c>
      <c r="J21" s="291">
        <f>+J14*0%</f>
        <v>0</v>
      </c>
      <c r="K21" s="292">
        <f t="shared" si="14"/>
        <v>0</v>
      </c>
      <c r="L21" s="291">
        <f t="shared" ref="L21:Q21" si="23">+L14*0%</f>
        <v>0</v>
      </c>
      <c r="M21" s="291">
        <f t="shared" si="23"/>
        <v>0</v>
      </c>
      <c r="N21" s="291">
        <f t="shared" si="23"/>
        <v>0</v>
      </c>
      <c r="O21" s="291">
        <f t="shared" si="23"/>
        <v>0</v>
      </c>
      <c r="P21" s="291">
        <f t="shared" si="23"/>
        <v>0</v>
      </c>
      <c r="Q21" s="291">
        <f t="shared" si="23"/>
        <v>0</v>
      </c>
      <c r="R21" s="292">
        <f t="shared" si="15"/>
        <v>0</v>
      </c>
      <c r="S21" s="291">
        <f t="shared" ref="S21:Z21" si="24">+S14*0%</f>
        <v>0</v>
      </c>
      <c r="T21" s="291">
        <f t="shared" si="24"/>
        <v>0</v>
      </c>
      <c r="U21" s="291">
        <f t="shared" si="24"/>
        <v>0</v>
      </c>
      <c r="V21" s="291">
        <f t="shared" si="24"/>
        <v>0</v>
      </c>
      <c r="W21" s="291">
        <f t="shared" si="24"/>
        <v>0</v>
      </c>
      <c r="X21" s="291">
        <f t="shared" si="24"/>
        <v>0</v>
      </c>
      <c r="Y21" s="291">
        <f t="shared" si="24"/>
        <v>0</v>
      </c>
      <c r="Z21" s="291">
        <f t="shared" si="24"/>
        <v>0</v>
      </c>
      <c r="AA21" s="292">
        <f t="shared" si="16"/>
        <v>0</v>
      </c>
      <c r="AB21" s="292">
        <f t="shared" si="4"/>
        <v>0</v>
      </c>
      <c r="AC21" s="37" t="e">
        <f t="shared" si="5"/>
        <v>#DIV/0!</v>
      </c>
    </row>
    <row r="22" spans="1:29" s="79" customFormat="1" ht="15.75" hidden="1" x14ac:dyDescent="0.2">
      <c r="A22" s="433"/>
      <c r="B22" s="111" t="s">
        <v>400</v>
      </c>
      <c r="C22" s="107" t="s">
        <v>401</v>
      </c>
      <c r="D22" s="106">
        <f>SUM(D23:D25)</f>
        <v>1167313560</v>
      </c>
      <c r="E22" s="106">
        <f>SUM('ADICIONES  2018'!C22:K22)</f>
        <v>0</v>
      </c>
      <c r="F22" s="106">
        <f>SUM(F23:F25)</f>
        <v>0</v>
      </c>
      <c r="G22" s="106">
        <f>SUM(G23:G25)</f>
        <v>0</v>
      </c>
      <c r="H22" s="106">
        <f>SUM(H23:H25)</f>
        <v>0</v>
      </c>
      <c r="I22" s="106">
        <f>SUM(I23:I25)</f>
        <v>0</v>
      </c>
      <c r="J22" s="106">
        <f>SUM(J23:J25)</f>
        <v>0</v>
      </c>
      <c r="K22" s="290">
        <f t="shared" si="14"/>
        <v>1167313560</v>
      </c>
      <c r="L22" s="106">
        <f t="shared" ref="L22:Q22" si="25">SUM(L23:L25)</f>
        <v>91139967.283780813</v>
      </c>
      <c r="M22" s="106">
        <f t="shared" si="25"/>
        <v>92526033.181470394</v>
      </c>
      <c r="N22" s="106">
        <f t="shared" si="25"/>
        <v>102919550.76318081</v>
      </c>
      <c r="O22" s="106">
        <f t="shared" si="25"/>
        <v>105552478.74893922</v>
      </c>
      <c r="P22" s="106">
        <f t="shared" si="25"/>
        <v>95961768.283255994</v>
      </c>
      <c r="Q22" s="106">
        <f t="shared" si="25"/>
        <v>95001302.686087996</v>
      </c>
      <c r="R22" s="290">
        <f t="shared" si="15"/>
        <v>583101100.94671524</v>
      </c>
      <c r="S22" s="106">
        <f t="shared" ref="S22:Z22" si="26">SUM(S23:S25)</f>
        <v>96948381.704167992</v>
      </c>
      <c r="T22" s="106">
        <f t="shared" si="26"/>
        <v>110005150.742744</v>
      </c>
      <c r="U22" s="106">
        <f t="shared" si="26"/>
        <v>95844954.6594432</v>
      </c>
      <c r="V22" s="106">
        <f t="shared" si="26"/>
        <v>0</v>
      </c>
      <c r="W22" s="106">
        <f t="shared" si="26"/>
        <v>0</v>
      </c>
      <c r="X22" s="106">
        <f t="shared" si="26"/>
        <v>0</v>
      </c>
      <c r="Y22" s="106">
        <f t="shared" si="26"/>
        <v>0</v>
      </c>
      <c r="Z22" s="106">
        <f t="shared" si="26"/>
        <v>0</v>
      </c>
      <c r="AA22" s="290">
        <f t="shared" si="16"/>
        <v>302798487.10635519</v>
      </c>
      <c r="AB22" s="290">
        <f t="shared" si="4"/>
        <v>885899588.05307043</v>
      </c>
      <c r="AC22" s="105">
        <f t="shared" si="5"/>
        <v>0.75892169714285718</v>
      </c>
    </row>
    <row r="23" spans="1:29" hidden="1" x14ac:dyDescent="0.2">
      <c r="B23" s="97" t="s">
        <v>402</v>
      </c>
      <c r="C23" s="98" t="s">
        <v>403</v>
      </c>
      <c r="D23" s="291">
        <f>+D14*0.08%</f>
        <v>42000000</v>
      </c>
      <c r="E23" s="291">
        <f>SUM('ADICIONES  2018'!C23:K23)</f>
        <v>0</v>
      </c>
      <c r="F23" s="291">
        <f>+F14*0.08%</f>
        <v>0</v>
      </c>
      <c r="G23" s="291">
        <f>+G14*0.08%</f>
        <v>0</v>
      </c>
      <c r="H23" s="291">
        <f>+H14*0.08%</f>
        <v>0</v>
      </c>
      <c r="I23" s="291">
        <f>+I14*0.08%</f>
        <v>0</v>
      </c>
      <c r="J23" s="291">
        <f>+J14*0.08%</f>
        <v>0</v>
      </c>
      <c r="K23" s="292">
        <f t="shared" si="14"/>
        <v>42000000</v>
      </c>
      <c r="L23" s="291">
        <f t="shared" ref="L23:Q23" si="27">+L14*0.08%</f>
        <v>3279220.56</v>
      </c>
      <c r="M23" s="291">
        <f t="shared" si="27"/>
        <v>3329091.2800000003</v>
      </c>
      <c r="N23" s="291">
        <f t="shared" si="27"/>
        <v>3703050.56</v>
      </c>
      <c r="O23" s="291">
        <f t="shared" si="27"/>
        <v>3797783.4400000004</v>
      </c>
      <c r="P23" s="291">
        <f t="shared" si="27"/>
        <v>3452709.2</v>
      </c>
      <c r="Q23" s="291">
        <f t="shared" si="27"/>
        <v>3418151.6</v>
      </c>
      <c r="R23" s="292">
        <f t="shared" si="15"/>
        <v>20980006.640000001</v>
      </c>
      <c r="S23" s="291">
        <f t="shared" ref="S23:Z23" si="28">+S14*0.08%</f>
        <v>3488207.6</v>
      </c>
      <c r="T23" s="291">
        <f t="shared" si="28"/>
        <v>3957990.8000000003</v>
      </c>
      <c r="U23" s="291">
        <f t="shared" si="28"/>
        <v>3448506.24</v>
      </c>
      <c r="V23" s="291">
        <f t="shared" si="28"/>
        <v>0</v>
      </c>
      <c r="W23" s="291">
        <f t="shared" si="28"/>
        <v>0</v>
      </c>
      <c r="X23" s="291">
        <f t="shared" si="28"/>
        <v>0</v>
      </c>
      <c r="Y23" s="291">
        <f t="shared" si="28"/>
        <v>0</v>
      </c>
      <c r="Z23" s="291">
        <f t="shared" si="28"/>
        <v>0</v>
      </c>
      <c r="AA23" s="292">
        <f t="shared" si="16"/>
        <v>10894704.640000001</v>
      </c>
      <c r="AB23" s="292">
        <f t="shared" si="4"/>
        <v>31874711.280000001</v>
      </c>
      <c r="AC23" s="37">
        <f t="shared" si="5"/>
        <v>0.75892169714285718</v>
      </c>
    </row>
    <row r="24" spans="1:29" hidden="1" x14ac:dyDescent="0.2">
      <c r="B24" s="97" t="s">
        <v>404</v>
      </c>
      <c r="C24" s="98" t="s">
        <v>405</v>
      </c>
      <c r="D24" s="291">
        <f>+D14*1.43856%</f>
        <v>755244000</v>
      </c>
      <c r="E24" s="291">
        <f>SUM('ADICIONES  2018'!C24:K24)</f>
        <v>0</v>
      </c>
      <c r="F24" s="291">
        <f>+F14*1.43856%</f>
        <v>0</v>
      </c>
      <c r="G24" s="291">
        <f>+G14*1.43856%</f>
        <v>0</v>
      </c>
      <c r="H24" s="291">
        <f>+H14*1.43856%</f>
        <v>0</v>
      </c>
      <c r="I24" s="291">
        <f>+I14*1.43856%</f>
        <v>0</v>
      </c>
      <c r="J24" s="291">
        <f>+J14*1.43856%</f>
        <v>0</v>
      </c>
      <c r="K24" s="292">
        <f t="shared" si="14"/>
        <v>755244000</v>
      </c>
      <c r="L24" s="291">
        <f t="shared" ref="L24:Q24" si="29">+L14*1.43856%</f>
        <v>58966944.109920003</v>
      </c>
      <c r="M24" s="291">
        <f t="shared" si="29"/>
        <v>59863719.396959998</v>
      </c>
      <c r="N24" s="291">
        <f t="shared" si="29"/>
        <v>66588255.169919997</v>
      </c>
      <c r="O24" s="291">
        <f t="shared" si="29"/>
        <v>68291741.818080008</v>
      </c>
      <c r="P24" s="291">
        <f t="shared" si="29"/>
        <v>62086616.834399998</v>
      </c>
      <c r="Q24" s="291">
        <f t="shared" si="29"/>
        <v>61465202.071199998</v>
      </c>
      <c r="R24" s="292">
        <f t="shared" si="15"/>
        <v>377262479.40048003</v>
      </c>
      <c r="S24" s="291">
        <f t="shared" ref="S24:Z24" si="30">+S14*1.43856%</f>
        <v>62724949.063199997</v>
      </c>
      <c r="T24" s="291">
        <f t="shared" si="30"/>
        <v>71172590.565600008</v>
      </c>
      <c r="U24" s="291">
        <f t="shared" si="30"/>
        <v>62011039.207680002</v>
      </c>
      <c r="V24" s="291">
        <f t="shared" si="30"/>
        <v>0</v>
      </c>
      <c r="W24" s="291">
        <f t="shared" si="30"/>
        <v>0</v>
      </c>
      <c r="X24" s="291">
        <f t="shared" si="30"/>
        <v>0</v>
      </c>
      <c r="Y24" s="291">
        <f t="shared" si="30"/>
        <v>0</v>
      </c>
      <c r="Z24" s="291">
        <f t="shared" si="30"/>
        <v>0</v>
      </c>
      <c r="AA24" s="292">
        <f t="shared" si="16"/>
        <v>195908578.83648002</v>
      </c>
      <c r="AB24" s="292">
        <f t="shared" si="4"/>
        <v>573171058.23696005</v>
      </c>
      <c r="AC24" s="37">
        <f t="shared" si="5"/>
        <v>0.75892169714285718</v>
      </c>
    </row>
    <row r="25" spans="1:29" s="5" customFormat="1" ht="28.5" hidden="1" x14ac:dyDescent="0.2">
      <c r="A25" s="159"/>
      <c r="B25" s="97" t="s">
        <v>406</v>
      </c>
      <c r="C25" s="98" t="s">
        <v>407</v>
      </c>
      <c r="D25" s="291">
        <f>+D14*0.7048944%</f>
        <v>370069560</v>
      </c>
      <c r="E25" s="291">
        <f>SUM('ADICIONES  2018'!C25:K25)</f>
        <v>0</v>
      </c>
      <c r="F25" s="291">
        <f>+F14*0.7048944%</f>
        <v>0</v>
      </c>
      <c r="G25" s="291">
        <f>+G14*0.7048944%</f>
        <v>0</v>
      </c>
      <c r="H25" s="291">
        <f>+H14*0.7048944%</f>
        <v>0</v>
      </c>
      <c r="I25" s="291">
        <f>+I14*0.7048944%</f>
        <v>0</v>
      </c>
      <c r="J25" s="291">
        <f>+J14*0.7048944%</f>
        <v>0</v>
      </c>
      <c r="K25" s="292">
        <f t="shared" si="14"/>
        <v>370069560</v>
      </c>
      <c r="L25" s="291">
        <f t="shared" ref="L25:Q25" si="31">+L14*0.7048944%</f>
        <v>28893802.613860801</v>
      </c>
      <c r="M25" s="291">
        <f t="shared" si="31"/>
        <v>29333222.504510403</v>
      </c>
      <c r="N25" s="291">
        <f t="shared" si="31"/>
        <v>32628245.033260804</v>
      </c>
      <c r="O25" s="291">
        <f t="shared" si="31"/>
        <v>33462953.490859203</v>
      </c>
      <c r="P25" s="291">
        <f t="shared" si="31"/>
        <v>30422442.248856001</v>
      </c>
      <c r="Q25" s="291">
        <f t="shared" si="31"/>
        <v>30117949.014888003</v>
      </c>
      <c r="R25" s="292">
        <f t="shared" si="15"/>
        <v>184858614.90623522</v>
      </c>
      <c r="S25" s="291">
        <f t="shared" ref="S25:Z25" si="32">+S14*0.7048944%</f>
        <v>30735225.040968001</v>
      </c>
      <c r="T25" s="291">
        <f t="shared" si="32"/>
        <v>34874569.377144001</v>
      </c>
      <c r="U25" s="291">
        <f t="shared" si="32"/>
        <v>30385409.211763203</v>
      </c>
      <c r="V25" s="291">
        <f t="shared" si="32"/>
        <v>0</v>
      </c>
      <c r="W25" s="291">
        <f t="shared" si="32"/>
        <v>0</v>
      </c>
      <c r="X25" s="291">
        <f t="shared" si="32"/>
        <v>0</v>
      </c>
      <c r="Y25" s="291">
        <f t="shared" si="32"/>
        <v>0</v>
      </c>
      <c r="Z25" s="291">
        <f t="shared" si="32"/>
        <v>0</v>
      </c>
      <c r="AA25" s="292">
        <f t="shared" si="16"/>
        <v>95995203.629875213</v>
      </c>
      <c r="AB25" s="292">
        <f t="shared" si="4"/>
        <v>280853818.5361104</v>
      </c>
      <c r="AC25" s="37">
        <f t="shared" si="5"/>
        <v>0.75892169714285718</v>
      </c>
    </row>
    <row r="26" spans="1:29" s="79" customFormat="1" ht="30" hidden="1" x14ac:dyDescent="0.2">
      <c r="A26" s="433"/>
      <c r="B26" s="111" t="s">
        <v>201</v>
      </c>
      <c r="C26" s="100" t="s">
        <v>408</v>
      </c>
      <c r="D26" s="106">
        <f>+D27+D43</f>
        <v>10300000000</v>
      </c>
      <c r="E26" s="106">
        <f>SUM('ADICIONES  2018'!C26:K26)</f>
        <v>0</v>
      </c>
      <c r="F26" s="106">
        <f>+F27+F43</f>
        <v>0</v>
      </c>
      <c r="G26" s="106">
        <f>+G27+G43</f>
        <v>0</v>
      </c>
      <c r="H26" s="106">
        <f>+H27+H43</f>
        <v>0</v>
      </c>
      <c r="I26" s="106">
        <f>+I27+I43</f>
        <v>0</v>
      </c>
      <c r="J26" s="106">
        <f>+J27+J43</f>
        <v>0</v>
      </c>
      <c r="K26" s="290">
        <f t="shared" si="14"/>
        <v>10300000000</v>
      </c>
      <c r="L26" s="106">
        <f t="shared" ref="L26:Q26" si="33">+L27+L43</f>
        <v>1432121837</v>
      </c>
      <c r="M26" s="106">
        <f t="shared" si="33"/>
        <v>255222733</v>
      </c>
      <c r="N26" s="106">
        <f t="shared" si="33"/>
        <v>249569804</v>
      </c>
      <c r="O26" s="106">
        <f t="shared" si="33"/>
        <v>227127694</v>
      </c>
      <c r="P26" s="106">
        <f t="shared" si="33"/>
        <v>630879199</v>
      </c>
      <c r="Q26" s="106">
        <f t="shared" si="33"/>
        <v>694907139</v>
      </c>
      <c r="R26" s="290">
        <f t="shared" si="15"/>
        <v>3489828406</v>
      </c>
      <c r="S26" s="106">
        <f t="shared" ref="S26:Z26" si="34">+S27+S43</f>
        <v>507387620</v>
      </c>
      <c r="T26" s="106">
        <f t="shared" si="34"/>
        <v>512350502</v>
      </c>
      <c r="U26" s="106">
        <f t="shared" si="34"/>
        <v>704954502</v>
      </c>
      <c r="V26" s="106">
        <f t="shared" si="34"/>
        <v>0</v>
      </c>
      <c r="W26" s="106">
        <f t="shared" si="34"/>
        <v>0</v>
      </c>
      <c r="X26" s="106">
        <f t="shared" si="34"/>
        <v>0</v>
      </c>
      <c r="Y26" s="106">
        <f t="shared" si="34"/>
        <v>0</v>
      </c>
      <c r="Z26" s="106">
        <f t="shared" si="34"/>
        <v>0</v>
      </c>
      <c r="AA26" s="290">
        <f t="shared" si="16"/>
        <v>1724692624</v>
      </c>
      <c r="AB26" s="290">
        <f t="shared" si="4"/>
        <v>5214521030</v>
      </c>
      <c r="AC26" s="105">
        <f t="shared" si="5"/>
        <v>0.50626417766990295</v>
      </c>
    </row>
    <row r="27" spans="1:29" s="79" customFormat="1" ht="15.75" hidden="1" x14ac:dyDescent="0.2">
      <c r="A27" s="433"/>
      <c r="B27" s="111" t="s">
        <v>203</v>
      </c>
      <c r="C27" s="100" t="s">
        <v>93</v>
      </c>
      <c r="D27" s="106">
        <f>+D28</f>
        <v>6000000000</v>
      </c>
      <c r="E27" s="106">
        <f>SUM('ADICIONES  2018'!C27:K27)</f>
        <v>0</v>
      </c>
      <c r="F27" s="106">
        <f t="shared" ref="F27:Z27" si="35">+F28</f>
        <v>0</v>
      </c>
      <c r="G27" s="106">
        <f t="shared" si="35"/>
        <v>0</v>
      </c>
      <c r="H27" s="106">
        <f t="shared" si="35"/>
        <v>0</v>
      </c>
      <c r="I27" s="106">
        <f t="shared" si="35"/>
        <v>0</v>
      </c>
      <c r="J27" s="106">
        <f t="shared" si="35"/>
        <v>0</v>
      </c>
      <c r="K27" s="290">
        <f t="shared" si="14"/>
        <v>6000000000</v>
      </c>
      <c r="L27" s="106">
        <f t="shared" si="35"/>
        <v>915322610</v>
      </c>
      <c r="M27" s="106">
        <f t="shared" si="35"/>
        <v>138554031</v>
      </c>
      <c r="N27" s="106">
        <f t="shared" si="35"/>
        <v>152057332</v>
      </c>
      <c r="O27" s="106">
        <f t="shared" si="35"/>
        <v>125517988</v>
      </c>
      <c r="P27" s="106">
        <f t="shared" si="35"/>
        <v>398502432</v>
      </c>
      <c r="Q27" s="106">
        <f t="shared" si="35"/>
        <v>520537149</v>
      </c>
      <c r="R27" s="290">
        <f t="shared" si="15"/>
        <v>2250491542</v>
      </c>
      <c r="S27" s="106">
        <f t="shared" si="35"/>
        <v>345134903</v>
      </c>
      <c r="T27" s="106">
        <f t="shared" si="35"/>
        <v>126876330</v>
      </c>
      <c r="U27" s="106">
        <f t="shared" si="35"/>
        <v>354970264</v>
      </c>
      <c r="V27" s="106">
        <f t="shared" si="35"/>
        <v>0</v>
      </c>
      <c r="W27" s="106">
        <f t="shared" si="35"/>
        <v>0</v>
      </c>
      <c r="X27" s="106">
        <f t="shared" si="35"/>
        <v>0</v>
      </c>
      <c r="Y27" s="106">
        <f t="shared" si="35"/>
        <v>0</v>
      </c>
      <c r="Z27" s="106">
        <f t="shared" si="35"/>
        <v>0</v>
      </c>
      <c r="AA27" s="290">
        <f t="shared" si="16"/>
        <v>826981497</v>
      </c>
      <c r="AB27" s="290">
        <f t="shared" si="4"/>
        <v>3077473039</v>
      </c>
      <c r="AC27" s="105">
        <f t="shared" si="5"/>
        <v>0.51291217316666671</v>
      </c>
    </row>
    <row r="28" spans="1:29" s="79" customFormat="1" ht="31.5" hidden="1" x14ac:dyDescent="0.2">
      <c r="A28" s="433"/>
      <c r="B28" s="111" t="s">
        <v>409</v>
      </c>
      <c r="C28" s="107" t="s">
        <v>410</v>
      </c>
      <c r="D28" s="106">
        <f>+D29+D36</f>
        <v>6000000000</v>
      </c>
      <c r="E28" s="106">
        <f>SUM('ADICIONES  2018'!C28:K28)</f>
        <v>0</v>
      </c>
      <c r="F28" s="106">
        <f>+F29+F36</f>
        <v>0</v>
      </c>
      <c r="G28" s="106">
        <f>+G29+G36</f>
        <v>0</v>
      </c>
      <c r="H28" s="106">
        <f>+H29+H36</f>
        <v>0</v>
      </c>
      <c r="I28" s="106">
        <f>+I29+I36</f>
        <v>0</v>
      </c>
      <c r="J28" s="106">
        <f>+J29+J36</f>
        <v>0</v>
      </c>
      <c r="K28" s="290">
        <f t="shared" si="14"/>
        <v>6000000000</v>
      </c>
      <c r="L28" s="106">
        <f t="shared" ref="L28:Q28" si="36">+L29+L36</f>
        <v>915322610</v>
      </c>
      <c r="M28" s="106">
        <f t="shared" si="36"/>
        <v>138554031</v>
      </c>
      <c r="N28" s="106">
        <f t="shared" si="36"/>
        <v>152057332</v>
      </c>
      <c r="O28" s="106">
        <f t="shared" si="36"/>
        <v>125517988</v>
      </c>
      <c r="P28" s="106">
        <f t="shared" si="36"/>
        <v>398502432</v>
      </c>
      <c r="Q28" s="106">
        <f t="shared" si="36"/>
        <v>520537149</v>
      </c>
      <c r="R28" s="290">
        <f t="shared" si="15"/>
        <v>2250491542</v>
      </c>
      <c r="S28" s="106">
        <f t="shared" ref="S28:Z28" si="37">+S29+S36</f>
        <v>345134903</v>
      </c>
      <c r="T28" s="106">
        <f t="shared" si="37"/>
        <v>126876330</v>
      </c>
      <c r="U28" s="106">
        <f t="shared" si="37"/>
        <v>354970264</v>
      </c>
      <c r="V28" s="106">
        <f t="shared" si="37"/>
        <v>0</v>
      </c>
      <c r="W28" s="106">
        <f t="shared" si="37"/>
        <v>0</v>
      </c>
      <c r="X28" s="106">
        <f t="shared" si="37"/>
        <v>0</v>
      </c>
      <c r="Y28" s="106">
        <f t="shared" si="37"/>
        <v>0</v>
      </c>
      <c r="Z28" s="106">
        <f t="shared" si="37"/>
        <v>0</v>
      </c>
      <c r="AA28" s="290">
        <f t="shared" si="16"/>
        <v>826981497</v>
      </c>
      <c r="AB28" s="290">
        <f t="shared" si="4"/>
        <v>3077473039</v>
      </c>
      <c r="AC28" s="105">
        <f t="shared" si="5"/>
        <v>0.51291217316666671</v>
      </c>
    </row>
    <row r="29" spans="1:29" s="21" customFormat="1" ht="30" x14ac:dyDescent="0.2">
      <c r="A29" s="92">
        <v>1</v>
      </c>
      <c r="B29" s="113" t="s">
        <v>411</v>
      </c>
      <c r="C29" s="114" t="s">
        <v>412</v>
      </c>
      <c r="D29" s="106">
        <v>500000000</v>
      </c>
      <c r="E29" s="106">
        <f>SUM('ADICIONES  2018'!C29:K29)</f>
        <v>0</v>
      </c>
      <c r="F29" s="106"/>
      <c r="G29" s="106"/>
      <c r="H29" s="106"/>
      <c r="I29" s="106"/>
      <c r="J29" s="106"/>
      <c r="K29" s="294">
        <f t="shared" si="14"/>
        <v>500000000</v>
      </c>
      <c r="L29" s="106">
        <v>0</v>
      </c>
      <c r="M29" s="106">
        <v>0</v>
      </c>
      <c r="N29" s="106">
        <v>0</v>
      </c>
      <c r="O29" s="106">
        <v>0</v>
      </c>
      <c r="P29" s="106">
        <v>0</v>
      </c>
      <c r="Q29" s="106">
        <v>0</v>
      </c>
      <c r="R29" s="294">
        <f t="shared" si="15"/>
        <v>0</v>
      </c>
      <c r="S29" s="291">
        <v>0</v>
      </c>
      <c r="T29" s="291">
        <v>0</v>
      </c>
      <c r="U29" s="291">
        <v>0</v>
      </c>
      <c r="V29" s="106"/>
      <c r="W29" s="106"/>
      <c r="X29" s="106"/>
      <c r="Y29" s="291"/>
      <c r="Z29" s="106"/>
      <c r="AA29" s="290">
        <f t="shared" si="16"/>
        <v>0</v>
      </c>
      <c r="AB29" s="294">
        <f t="shared" si="4"/>
        <v>0</v>
      </c>
      <c r="AC29" s="115">
        <f t="shared" si="5"/>
        <v>0</v>
      </c>
    </row>
    <row r="30" spans="1:29" ht="42.75" hidden="1" x14ac:dyDescent="0.2">
      <c r="B30" s="97" t="s">
        <v>413</v>
      </c>
      <c r="C30" s="98" t="s">
        <v>414</v>
      </c>
      <c r="D30" s="291">
        <f>+D29*87.230682%</f>
        <v>436153410</v>
      </c>
      <c r="E30" s="291">
        <f>SUM('ADICIONES  2018'!C30:K30)</f>
        <v>0</v>
      </c>
      <c r="F30" s="291">
        <f>+F29*87.230682%</f>
        <v>0</v>
      </c>
      <c r="G30" s="291">
        <f>+G29*87.230682%</f>
        <v>0</v>
      </c>
      <c r="H30" s="291">
        <f>+H29*87.230682%</f>
        <v>0</v>
      </c>
      <c r="I30" s="291">
        <f>+I29*87.230682%</f>
        <v>0</v>
      </c>
      <c r="J30" s="291">
        <f>+J29*87.230682%</f>
        <v>0</v>
      </c>
      <c r="K30" s="292">
        <f t="shared" si="14"/>
        <v>436153410</v>
      </c>
      <c r="L30" s="291">
        <f t="shared" ref="L30:Q30" si="38">+L29*87.230682%</f>
        <v>0</v>
      </c>
      <c r="M30" s="291">
        <f t="shared" si="38"/>
        <v>0</v>
      </c>
      <c r="N30" s="291">
        <f t="shared" si="38"/>
        <v>0</v>
      </c>
      <c r="O30" s="291">
        <f t="shared" si="38"/>
        <v>0</v>
      </c>
      <c r="P30" s="291">
        <f t="shared" si="38"/>
        <v>0</v>
      </c>
      <c r="Q30" s="291">
        <f t="shared" si="38"/>
        <v>0</v>
      </c>
      <c r="R30" s="292">
        <f t="shared" si="15"/>
        <v>0</v>
      </c>
      <c r="S30" s="291">
        <f t="shared" ref="S30:Z30" si="39">+S29*87.230682%</f>
        <v>0</v>
      </c>
      <c r="T30" s="291">
        <f t="shared" si="39"/>
        <v>0</v>
      </c>
      <c r="U30" s="291">
        <f t="shared" si="39"/>
        <v>0</v>
      </c>
      <c r="V30" s="291">
        <f t="shared" si="39"/>
        <v>0</v>
      </c>
      <c r="W30" s="291">
        <f t="shared" si="39"/>
        <v>0</v>
      </c>
      <c r="X30" s="291">
        <f t="shared" si="39"/>
        <v>0</v>
      </c>
      <c r="Y30" s="291">
        <f t="shared" si="39"/>
        <v>0</v>
      </c>
      <c r="Z30" s="291">
        <f t="shared" si="39"/>
        <v>0</v>
      </c>
      <c r="AA30" s="292">
        <f t="shared" si="16"/>
        <v>0</v>
      </c>
      <c r="AB30" s="292">
        <f t="shared" si="4"/>
        <v>0</v>
      </c>
      <c r="AC30" s="37">
        <f t="shared" si="5"/>
        <v>0</v>
      </c>
    </row>
    <row r="31" spans="1:29" s="5" customFormat="1" ht="28.5" hidden="1" x14ac:dyDescent="0.2">
      <c r="A31" s="434"/>
      <c r="B31" s="97" t="s">
        <v>415</v>
      </c>
      <c r="C31" s="98" t="s">
        <v>416</v>
      </c>
      <c r="D31" s="291">
        <f>+D29*0.1%</f>
        <v>500000</v>
      </c>
      <c r="E31" s="291">
        <f>SUM('ADICIONES  2018'!C31:K31)</f>
        <v>0</v>
      </c>
      <c r="F31" s="291">
        <f>+F29*0.1%</f>
        <v>0</v>
      </c>
      <c r="G31" s="291">
        <f>+G29*0.1%</f>
        <v>0</v>
      </c>
      <c r="H31" s="291">
        <f>+H29*0.1%</f>
        <v>0</v>
      </c>
      <c r="I31" s="291">
        <f>+I29*0.1%</f>
        <v>0</v>
      </c>
      <c r="J31" s="291">
        <f>+J29*0.1%</f>
        <v>0</v>
      </c>
      <c r="K31" s="292">
        <f t="shared" si="14"/>
        <v>500000</v>
      </c>
      <c r="L31" s="291">
        <f t="shared" ref="L31:Q31" si="40">+L29*0.1%</f>
        <v>0</v>
      </c>
      <c r="M31" s="291">
        <f t="shared" si="40"/>
        <v>0</v>
      </c>
      <c r="N31" s="291">
        <f t="shared" si="40"/>
        <v>0</v>
      </c>
      <c r="O31" s="291">
        <f t="shared" si="40"/>
        <v>0</v>
      </c>
      <c r="P31" s="291">
        <f t="shared" si="40"/>
        <v>0</v>
      </c>
      <c r="Q31" s="291">
        <f t="shared" si="40"/>
        <v>0</v>
      </c>
      <c r="R31" s="292">
        <f t="shared" si="15"/>
        <v>0</v>
      </c>
      <c r="S31" s="291">
        <f t="shared" ref="S31:Z31" si="41">+S29*0.1%</f>
        <v>0</v>
      </c>
      <c r="T31" s="291">
        <f t="shared" si="41"/>
        <v>0</v>
      </c>
      <c r="U31" s="291">
        <f t="shared" si="41"/>
        <v>0</v>
      </c>
      <c r="V31" s="291">
        <f t="shared" si="41"/>
        <v>0</v>
      </c>
      <c r="W31" s="291">
        <f t="shared" si="41"/>
        <v>0</v>
      </c>
      <c r="X31" s="291">
        <f t="shared" si="41"/>
        <v>0</v>
      </c>
      <c r="Y31" s="291">
        <f t="shared" si="41"/>
        <v>0</v>
      </c>
      <c r="Z31" s="291">
        <f t="shared" si="41"/>
        <v>0</v>
      </c>
      <c r="AA31" s="292">
        <f t="shared" si="16"/>
        <v>0</v>
      </c>
      <c r="AB31" s="292">
        <f t="shared" si="4"/>
        <v>0</v>
      </c>
      <c r="AC31" s="37">
        <f t="shared" si="5"/>
        <v>0</v>
      </c>
    </row>
    <row r="32" spans="1:29" s="5" customFormat="1" ht="28.5" hidden="1" x14ac:dyDescent="0.2">
      <c r="A32" s="159"/>
      <c r="B32" s="97" t="s">
        <v>417</v>
      </c>
      <c r="C32" s="98" t="s">
        <v>418</v>
      </c>
      <c r="D32" s="291">
        <f>+D29*9.99%</f>
        <v>49950000</v>
      </c>
      <c r="E32" s="291">
        <f>SUM('ADICIONES  2018'!C32:K32)</f>
        <v>0</v>
      </c>
      <c r="F32" s="291">
        <f>+F29*9.99%</f>
        <v>0</v>
      </c>
      <c r="G32" s="291">
        <f>+G29*9.99%</f>
        <v>0</v>
      </c>
      <c r="H32" s="291">
        <f>+H29*9.99%</f>
        <v>0</v>
      </c>
      <c r="I32" s="291">
        <f>+I29*9.99%</f>
        <v>0</v>
      </c>
      <c r="J32" s="291">
        <f>+J29*9.99%</f>
        <v>0</v>
      </c>
      <c r="K32" s="292">
        <f t="shared" si="14"/>
        <v>49950000</v>
      </c>
      <c r="L32" s="291">
        <f t="shared" ref="L32:Q32" si="42">+L29*9.99%</f>
        <v>0</v>
      </c>
      <c r="M32" s="291">
        <f t="shared" si="42"/>
        <v>0</v>
      </c>
      <c r="N32" s="291">
        <f t="shared" si="42"/>
        <v>0</v>
      </c>
      <c r="O32" s="291">
        <f t="shared" si="42"/>
        <v>0</v>
      </c>
      <c r="P32" s="291">
        <f t="shared" si="42"/>
        <v>0</v>
      </c>
      <c r="Q32" s="291">
        <f t="shared" si="42"/>
        <v>0</v>
      </c>
      <c r="R32" s="292">
        <f t="shared" si="15"/>
        <v>0</v>
      </c>
      <c r="S32" s="291">
        <f t="shared" ref="S32:Z32" si="43">+S29*9.99%</f>
        <v>0</v>
      </c>
      <c r="T32" s="291">
        <f t="shared" si="43"/>
        <v>0</v>
      </c>
      <c r="U32" s="291">
        <f t="shared" si="43"/>
        <v>0</v>
      </c>
      <c r="V32" s="291">
        <f t="shared" si="43"/>
        <v>0</v>
      </c>
      <c r="W32" s="291">
        <f t="shared" si="43"/>
        <v>0</v>
      </c>
      <c r="X32" s="291">
        <f t="shared" si="43"/>
        <v>0</v>
      </c>
      <c r="Y32" s="291">
        <f t="shared" si="43"/>
        <v>0</v>
      </c>
      <c r="Z32" s="291">
        <f t="shared" si="43"/>
        <v>0</v>
      </c>
      <c r="AA32" s="292">
        <f t="shared" si="16"/>
        <v>0</v>
      </c>
      <c r="AB32" s="292">
        <f t="shared" si="4"/>
        <v>0</v>
      </c>
      <c r="AC32" s="37">
        <f t="shared" si="5"/>
        <v>0</v>
      </c>
    </row>
    <row r="33" spans="1:29" ht="42.75" hidden="1" x14ac:dyDescent="0.2">
      <c r="B33" s="97" t="s">
        <v>419</v>
      </c>
      <c r="C33" s="162" t="s">
        <v>1354</v>
      </c>
      <c r="D33" s="291">
        <f>+D29*0%</f>
        <v>0</v>
      </c>
      <c r="E33" s="291">
        <f>SUM('ADICIONES  2018'!C33:K33)</f>
        <v>0</v>
      </c>
      <c r="F33" s="291">
        <f>+F29*0%</f>
        <v>0</v>
      </c>
      <c r="G33" s="291">
        <f>+G29*0%</f>
        <v>0</v>
      </c>
      <c r="H33" s="291">
        <f>+H29*0%</f>
        <v>0</v>
      </c>
      <c r="I33" s="291">
        <f>+I29*0%</f>
        <v>0</v>
      </c>
      <c r="J33" s="291">
        <f>+J29*0%</f>
        <v>0</v>
      </c>
      <c r="K33" s="292">
        <f t="shared" si="14"/>
        <v>0</v>
      </c>
      <c r="L33" s="291">
        <f t="shared" ref="L33:Q33" si="44">+L29*0%</f>
        <v>0</v>
      </c>
      <c r="M33" s="291">
        <f t="shared" si="44"/>
        <v>0</v>
      </c>
      <c r="N33" s="291">
        <f t="shared" si="44"/>
        <v>0</v>
      </c>
      <c r="O33" s="291">
        <f t="shared" si="44"/>
        <v>0</v>
      </c>
      <c r="P33" s="291">
        <f t="shared" si="44"/>
        <v>0</v>
      </c>
      <c r="Q33" s="291">
        <f t="shared" si="44"/>
        <v>0</v>
      </c>
      <c r="R33" s="292">
        <f t="shared" si="15"/>
        <v>0</v>
      </c>
      <c r="S33" s="291">
        <f t="shared" ref="S33:Z33" si="45">+S29*0%</f>
        <v>0</v>
      </c>
      <c r="T33" s="291">
        <f t="shared" si="45"/>
        <v>0</v>
      </c>
      <c r="U33" s="291">
        <f t="shared" si="45"/>
        <v>0</v>
      </c>
      <c r="V33" s="291">
        <f t="shared" si="45"/>
        <v>0</v>
      </c>
      <c r="W33" s="291">
        <f t="shared" si="45"/>
        <v>0</v>
      </c>
      <c r="X33" s="291">
        <f t="shared" si="45"/>
        <v>0</v>
      </c>
      <c r="Y33" s="291">
        <f t="shared" si="45"/>
        <v>0</v>
      </c>
      <c r="Z33" s="291">
        <f t="shared" si="45"/>
        <v>0</v>
      </c>
      <c r="AA33" s="292">
        <f t="shared" si="16"/>
        <v>0</v>
      </c>
      <c r="AB33" s="292">
        <f t="shared" si="4"/>
        <v>0</v>
      </c>
      <c r="AC33" s="37" t="e">
        <f t="shared" si="5"/>
        <v>#DIV/0!</v>
      </c>
    </row>
    <row r="34" spans="1:29" ht="28.5" hidden="1" x14ac:dyDescent="0.2">
      <c r="B34" s="97" t="s">
        <v>420</v>
      </c>
      <c r="C34" s="98" t="s">
        <v>421</v>
      </c>
      <c r="D34" s="291">
        <f>+D29*1.7982%</f>
        <v>8991000</v>
      </c>
      <c r="E34" s="291">
        <f>SUM('ADICIONES  2018'!C34:K34)</f>
        <v>0</v>
      </c>
      <c r="F34" s="291">
        <f>+F29*1.7982%</f>
        <v>0</v>
      </c>
      <c r="G34" s="291">
        <f>+G29*1.7982%</f>
        <v>0</v>
      </c>
      <c r="H34" s="291">
        <f>+H29*1.7982%</f>
        <v>0</v>
      </c>
      <c r="I34" s="291">
        <f>+I29*1.7982%</f>
        <v>0</v>
      </c>
      <c r="J34" s="291">
        <f>+J29*1.7982%</f>
        <v>0</v>
      </c>
      <c r="K34" s="292">
        <f t="shared" si="14"/>
        <v>8991000</v>
      </c>
      <c r="L34" s="291">
        <f t="shared" ref="L34:Q34" si="46">+L29*1.7982%</f>
        <v>0</v>
      </c>
      <c r="M34" s="291">
        <f t="shared" si="46"/>
        <v>0</v>
      </c>
      <c r="N34" s="291">
        <f t="shared" si="46"/>
        <v>0</v>
      </c>
      <c r="O34" s="291">
        <f t="shared" si="46"/>
        <v>0</v>
      </c>
      <c r="P34" s="291">
        <f t="shared" si="46"/>
        <v>0</v>
      </c>
      <c r="Q34" s="291">
        <f t="shared" si="46"/>
        <v>0</v>
      </c>
      <c r="R34" s="292">
        <f t="shared" si="15"/>
        <v>0</v>
      </c>
      <c r="S34" s="291">
        <f t="shared" ref="S34:Z34" si="47">+S29*1.7982%</f>
        <v>0</v>
      </c>
      <c r="T34" s="291">
        <f t="shared" si="47"/>
        <v>0</v>
      </c>
      <c r="U34" s="291">
        <f t="shared" si="47"/>
        <v>0</v>
      </c>
      <c r="V34" s="291">
        <f t="shared" si="47"/>
        <v>0</v>
      </c>
      <c r="W34" s="291">
        <f t="shared" si="47"/>
        <v>0</v>
      </c>
      <c r="X34" s="291">
        <f t="shared" si="47"/>
        <v>0</v>
      </c>
      <c r="Y34" s="291">
        <f t="shared" si="47"/>
        <v>0</v>
      </c>
      <c r="Z34" s="291">
        <f t="shared" si="47"/>
        <v>0</v>
      </c>
      <c r="AA34" s="292">
        <f t="shared" si="16"/>
        <v>0</v>
      </c>
      <c r="AB34" s="292">
        <f t="shared" si="4"/>
        <v>0</v>
      </c>
      <c r="AC34" s="37">
        <f t="shared" si="5"/>
        <v>0</v>
      </c>
    </row>
    <row r="35" spans="1:29" s="5" customFormat="1" ht="42.75" hidden="1" x14ac:dyDescent="0.2">
      <c r="A35" s="159"/>
      <c r="B35" s="97" t="s">
        <v>422</v>
      </c>
      <c r="C35" s="98" t="s">
        <v>423</v>
      </c>
      <c r="D35" s="291">
        <f>+D29*0.881118%</f>
        <v>4405590</v>
      </c>
      <c r="E35" s="291">
        <f>SUM('ADICIONES  2018'!C35:K35)</f>
        <v>0</v>
      </c>
      <c r="F35" s="291">
        <f>+F29*0.881118%</f>
        <v>0</v>
      </c>
      <c r="G35" s="291">
        <f>+G29*0.881118%</f>
        <v>0</v>
      </c>
      <c r="H35" s="291">
        <f>+H29*0.881118%</f>
        <v>0</v>
      </c>
      <c r="I35" s="291">
        <f>+I29*0.881118%</f>
        <v>0</v>
      </c>
      <c r="J35" s="291">
        <f>+J29*0.881118%</f>
        <v>0</v>
      </c>
      <c r="K35" s="292">
        <f t="shared" si="14"/>
        <v>4405590</v>
      </c>
      <c r="L35" s="291">
        <f t="shared" ref="L35:Q35" si="48">+L29*0.881118%</f>
        <v>0</v>
      </c>
      <c r="M35" s="291">
        <f t="shared" si="48"/>
        <v>0</v>
      </c>
      <c r="N35" s="291">
        <f t="shared" si="48"/>
        <v>0</v>
      </c>
      <c r="O35" s="291">
        <f t="shared" si="48"/>
        <v>0</v>
      </c>
      <c r="P35" s="291">
        <f t="shared" si="48"/>
        <v>0</v>
      </c>
      <c r="Q35" s="291">
        <f t="shared" si="48"/>
        <v>0</v>
      </c>
      <c r="R35" s="292">
        <f t="shared" si="15"/>
        <v>0</v>
      </c>
      <c r="S35" s="291">
        <f t="shared" ref="S35:Z35" si="49">+S29*0.881118%</f>
        <v>0</v>
      </c>
      <c r="T35" s="291">
        <f t="shared" si="49"/>
        <v>0</v>
      </c>
      <c r="U35" s="291">
        <f t="shared" si="49"/>
        <v>0</v>
      </c>
      <c r="V35" s="291">
        <f t="shared" si="49"/>
        <v>0</v>
      </c>
      <c r="W35" s="291">
        <f t="shared" si="49"/>
        <v>0</v>
      </c>
      <c r="X35" s="291">
        <f t="shared" si="49"/>
        <v>0</v>
      </c>
      <c r="Y35" s="291">
        <f t="shared" si="49"/>
        <v>0</v>
      </c>
      <c r="Z35" s="291">
        <f t="shared" si="49"/>
        <v>0</v>
      </c>
      <c r="AA35" s="292">
        <f t="shared" si="16"/>
        <v>0</v>
      </c>
      <c r="AB35" s="292">
        <f t="shared" si="4"/>
        <v>0</v>
      </c>
      <c r="AC35" s="37">
        <f t="shared" si="5"/>
        <v>0</v>
      </c>
    </row>
    <row r="36" spans="1:29" s="21" customFormat="1" ht="30" x14ac:dyDescent="0.2">
      <c r="A36" s="92">
        <v>1</v>
      </c>
      <c r="B36" s="113" t="s">
        <v>424</v>
      </c>
      <c r="C36" s="114" t="s">
        <v>425</v>
      </c>
      <c r="D36" s="106">
        <v>5500000000</v>
      </c>
      <c r="E36" s="106">
        <f>SUM('ADICIONES  2018'!C36:K36)</f>
        <v>0</v>
      </c>
      <c r="F36" s="106"/>
      <c r="G36" s="106"/>
      <c r="H36" s="106"/>
      <c r="I36" s="106"/>
      <c r="J36" s="106"/>
      <c r="K36" s="294">
        <f t="shared" si="14"/>
        <v>5500000000</v>
      </c>
      <c r="L36" s="106">
        <v>915322610</v>
      </c>
      <c r="M36" s="106">
        <v>138554031</v>
      </c>
      <c r="N36" s="106">
        <v>152057332</v>
      </c>
      <c r="O36" s="106">
        <v>125517988</v>
      </c>
      <c r="P36" s="106">
        <v>398502432</v>
      </c>
      <c r="Q36" s="106">
        <v>520537149</v>
      </c>
      <c r="R36" s="294">
        <f t="shared" si="15"/>
        <v>2250491542</v>
      </c>
      <c r="S36" s="291">
        <v>345134903</v>
      </c>
      <c r="T36" s="291">
        <v>126876330</v>
      </c>
      <c r="U36" s="291">
        <v>354970264</v>
      </c>
      <c r="V36" s="106"/>
      <c r="W36" s="106"/>
      <c r="X36" s="106"/>
      <c r="Y36" s="291"/>
      <c r="Z36" s="106"/>
      <c r="AA36" s="290">
        <f t="shared" si="16"/>
        <v>826981497</v>
      </c>
      <c r="AB36" s="294">
        <f t="shared" si="4"/>
        <v>3077473039</v>
      </c>
      <c r="AC36" s="115">
        <f t="shared" si="5"/>
        <v>0.55954055254545454</v>
      </c>
    </row>
    <row r="37" spans="1:29" s="5" customFormat="1" ht="28.5" hidden="1" x14ac:dyDescent="0.2">
      <c r="A37" s="159"/>
      <c r="B37" s="97" t="s">
        <v>426</v>
      </c>
      <c r="C37" s="98" t="s">
        <v>427</v>
      </c>
      <c r="D37" s="291">
        <f>+D36*87.230682%</f>
        <v>4797687510</v>
      </c>
      <c r="E37" s="291">
        <f>SUM('ADICIONES  2018'!C37:K37)</f>
        <v>0</v>
      </c>
      <c r="F37" s="291">
        <f>+F36*87.230682%</f>
        <v>0</v>
      </c>
      <c r="G37" s="291">
        <f>+G36*87.230682%</f>
        <v>0</v>
      </c>
      <c r="H37" s="291">
        <f>+H36*87.230682%</f>
        <v>0</v>
      </c>
      <c r="I37" s="291">
        <f>+I36*87.230682%</f>
        <v>0</v>
      </c>
      <c r="J37" s="291">
        <f>+J36*87.230682%</f>
        <v>0</v>
      </c>
      <c r="K37" s="292">
        <f t="shared" si="14"/>
        <v>4797687510</v>
      </c>
      <c r="L37" s="291">
        <f t="shared" ref="L37:Q37" si="50">+L36*87.230682%</f>
        <v>798442155.20320022</v>
      </c>
      <c r="M37" s="291">
        <f t="shared" si="50"/>
        <v>120861626.17979142</v>
      </c>
      <c r="N37" s="291">
        <f t="shared" si="50"/>
        <v>132640647.73460424</v>
      </c>
      <c r="O37" s="291">
        <f t="shared" si="50"/>
        <v>109490196.96507816</v>
      </c>
      <c r="P37" s="291">
        <f t="shared" si="50"/>
        <v>347616389.22018623</v>
      </c>
      <c r="Q37" s="291">
        <f t="shared" si="50"/>
        <v>454068105.13605618</v>
      </c>
      <c r="R37" s="292">
        <f t="shared" si="15"/>
        <v>1963119120.4389164</v>
      </c>
      <c r="S37" s="291">
        <f t="shared" ref="S37:Z37" si="51">+S36*87.230682%</f>
        <v>301063529.70693845</v>
      </c>
      <c r="T37" s="291">
        <f t="shared" si="51"/>
        <v>110675087.95557061</v>
      </c>
      <c r="U37" s="291">
        <f t="shared" si="51"/>
        <v>309642982.1844005</v>
      </c>
      <c r="V37" s="291">
        <f t="shared" si="51"/>
        <v>0</v>
      </c>
      <c r="W37" s="291">
        <f t="shared" si="51"/>
        <v>0</v>
      </c>
      <c r="X37" s="291">
        <f t="shared" si="51"/>
        <v>0</v>
      </c>
      <c r="Y37" s="291">
        <f t="shared" si="51"/>
        <v>0</v>
      </c>
      <c r="Z37" s="291">
        <f t="shared" si="51"/>
        <v>0</v>
      </c>
      <c r="AA37" s="292">
        <f t="shared" si="16"/>
        <v>721381599.84690952</v>
      </c>
      <c r="AB37" s="292">
        <f t="shared" si="4"/>
        <v>2684500720.2858257</v>
      </c>
      <c r="AC37" s="37">
        <f t="shared" si="5"/>
        <v>0.55954055254545454</v>
      </c>
    </row>
    <row r="38" spans="1:29" s="5" customFormat="1" ht="28.5" hidden="1" x14ac:dyDescent="0.2">
      <c r="A38" s="159"/>
      <c r="B38" s="97" t="s">
        <v>428</v>
      </c>
      <c r="C38" s="98" t="s">
        <v>429</v>
      </c>
      <c r="D38" s="291">
        <f>+D36*0.1%</f>
        <v>5500000</v>
      </c>
      <c r="E38" s="291">
        <f>SUM('ADICIONES  2018'!C38:K38)</f>
        <v>0</v>
      </c>
      <c r="F38" s="291">
        <f>+F36*0.1%</f>
        <v>0</v>
      </c>
      <c r="G38" s="291">
        <f>+G36*0.1%</f>
        <v>0</v>
      </c>
      <c r="H38" s="291">
        <f>+H36*0.1%</f>
        <v>0</v>
      </c>
      <c r="I38" s="291">
        <f>+I36*0.1%</f>
        <v>0</v>
      </c>
      <c r="J38" s="291">
        <f>+J36*0.1%</f>
        <v>0</v>
      </c>
      <c r="K38" s="292">
        <f t="shared" si="14"/>
        <v>5500000</v>
      </c>
      <c r="L38" s="291">
        <f t="shared" ref="L38:Q38" si="52">+L36*0.1%</f>
        <v>915322.61</v>
      </c>
      <c r="M38" s="291">
        <f t="shared" si="52"/>
        <v>138554.03100000002</v>
      </c>
      <c r="N38" s="291">
        <f t="shared" si="52"/>
        <v>152057.33199999999</v>
      </c>
      <c r="O38" s="291">
        <f t="shared" si="52"/>
        <v>125517.988</v>
      </c>
      <c r="P38" s="291">
        <f t="shared" si="52"/>
        <v>398502.43200000003</v>
      </c>
      <c r="Q38" s="291">
        <f t="shared" si="52"/>
        <v>520537.14900000003</v>
      </c>
      <c r="R38" s="292">
        <f t="shared" si="15"/>
        <v>2250491.5419999999</v>
      </c>
      <c r="S38" s="291">
        <f t="shared" ref="S38:Z38" si="53">+S36*0.1%</f>
        <v>345134.90299999999</v>
      </c>
      <c r="T38" s="291">
        <f t="shared" si="53"/>
        <v>126876.33</v>
      </c>
      <c r="U38" s="291">
        <f t="shared" si="53"/>
        <v>354970.26400000002</v>
      </c>
      <c r="V38" s="291">
        <f t="shared" si="53"/>
        <v>0</v>
      </c>
      <c r="W38" s="291">
        <f t="shared" si="53"/>
        <v>0</v>
      </c>
      <c r="X38" s="291">
        <f t="shared" si="53"/>
        <v>0</v>
      </c>
      <c r="Y38" s="291">
        <f t="shared" si="53"/>
        <v>0</v>
      </c>
      <c r="Z38" s="291">
        <f t="shared" si="53"/>
        <v>0</v>
      </c>
      <c r="AA38" s="292">
        <f t="shared" si="16"/>
        <v>826981.49699999997</v>
      </c>
      <c r="AB38" s="292">
        <f t="shared" si="4"/>
        <v>3077473.0389999999</v>
      </c>
      <c r="AC38" s="37">
        <f t="shared" si="5"/>
        <v>0.55954055254545454</v>
      </c>
    </row>
    <row r="39" spans="1:29" ht="28.5" hidden="1" x14ac:dyDescent="0.2">
      <c r="B39" s="97" t="s">
        <v>430</v>
      </c>
      <c r="C39" s="98" t="s">
        <v>431</v>
      </c>
      <c r="D39" s="291">
        <f>+D36*9.99%</f>
        <v>549450000</v>
      </c>
      <c r="E39" s="291">
        <f>SUM('ADICIONES  2018'!C39:K39)</f>
        <v>0</v>
      </c>
      <c r="F39" s="291">
        <f>+F36*9.99%</f>
        <v>0</v>
      </c>
      <c r="G39" s="291">
        <f>+G36*9.99%</f>
        <v>0</v>
      </c>
      <c r="H39" s="291">
        <f>+H36*9.99%</f>
        <v>0</v>
      </c>
      <c r="I39" s="291">
        <f>+I36*9.99%</f>
        <v>0</v>
      </c>
      <c r="J39" s="291">
        <f>+J36*9.99%</f>
        <v>0</v>
      </c>
      <c r="K39" s="292">
        <f t="shared" si="14"/>
        <v>549450000</v>
      </c>
      <c r="L39" s="291">
        <f t="shared" ref="L39:Q39" si="54">+L36*9.99%</f>
        <v>91440728.739000008</v>
      </c>
      <c r="M39" s="291">
        <f t="shared" si="54"/>
        <v>13841547.696900001</v>
      </c>
      <c r="N39" s="291">
        <f t="shared" si="54"/>
        <v>15190527.466800001</v>
      </c>
      <c r="O39" s="291">
        <f t="shared" si="54"/>
        <v>12539247.0012</v>
      </c>
      <c r="P39" s="291">
        <f t="shared" si="54"/>
        <v>39810392.956799999</v>
      </c>
      <c r="Q39" s="291">
        <f t="shared" si="54"/>
        <v>52001661.185100004</v>
      </c>
      <c r="R39" s="292">
        <f t="shared" si="15"/>
        <v>224824105.04580003</v>
      </c>
      <c r="S39" s="291">
        <f t="shared" ref="S39:Z39" si="55">+S36*9.99%</f>
        <v>34478976.809699997</v>
      </c>
      <c r="T39" s="291">
        <f t="shared" si="55"/>
        <v>12674945.367000001</v>
      </c>
      <c r="U39" s="291">
        <f t="shared" si="55"/>
        <v>35461529.373599999</v>
      </c>
      <c r="V39" s="291">
        <f t="shared" si="55"/>
        <v>0</v>
      </c>
      <c r="W39" s="291">
        <f t="shared" si="55"/>
        <v>0</v>
      </c>
      <c r="X39" s="291">
        <f t="shared" si="55"/>
        <v>0</v>
      </c>
      <c r="Y39" s="291">
        <f t="shared" si="55"/>
        <v>0</v>
      </c>
      <c r="Z39" s="291">
        <f t="shared" si="55"/>
        <v>0</v>
      </c>
      <c r="AA39" s="292">
        <f t="shared" si="16"/>
        <v>82615451.550300002</v>
      </c>
      <c r="AB39" s="292">
        <f t="shared" si="4"/>
        <v>307439556.59610003</v>
      </c>
      <c r="AC39" s="37">
        <f t="shared" si="5"/>
        <v>0.55954055254545465</v>
      </c>
    </row>
    <row r="40" spans="1:29" ht="42.75" hidden="1" x14ac:dyDescent="0.2">
      <c r="B40" s="97" t="s">
        <v>432</v>
      </c>
      <c r="C40" s="162" t="s">
        <v>1355</v>
      </c>
      <c r="D40" s="291">
        <f>+D36*0%</f>
        <v>0</v>
      </c>
      <c r="E40" s="291">
        <f>SUM('ADICIONES  2018'!C40:K40)</f>
        <v>0</v>
      </c>
      <c r="F40" s="291">
        <f>+F36*0%</f>
        <v>0</v>
      </c>
      <c r="G40" s="291">
        <f>+G36*0%</f>
        <v>0</v>
      </c>
      <c r="H40" s="291">
        <f>+H36*0%</f>
        <v>0</v>
      </c>
      <c r="I40" s="291">
        <f>+I36*0%</f>
        <v>0</v>
      </c>
      <c r="J40" s="291">
        <f>+J36*0%</f>
        <v>0</v>
      </c>
      <c r="K40" s="292">
        <f t="shared" si="14"/>
        <v>0</v>
      </c>
      <c r="L40" s="291">
        <f t="shared" ref="L40:Q40" si="56">+L36*0%</f>
        <v>0</v>
      </c>
      <c r="M40" s="291">
        <f t="shared" si="56"/>
        <v>0</v>
      </c>
      <c r="N40" s="291">
        <f t="shared" si="56"/>
        <v>0</v>
      </c>
      <c r="O40" s="291">
        <f t="shared" si="56"/>
        <v>0</v>
      </c>
      <c r="P40" s="291">
        <f t="shared" si="56"/>
        <v>0</v>
      </c>
      <c r="Q40" s="291">
        <f t="shared" si="56"/>
        <v>0</v>
      </c>
      <c r="R40" s="292">
        <f t="shared" si="15"/>
        <v>0</v>
      </c>
      <c r="S40" s="291">
        <f t="shared" ref="S40:Z40" si="57">+S36*0%</f>
        <v>0</v>
      </c>
      <c r="T40" s="291">
        <f t="shared" si="57"/>
        <v>0</v>
      </c>
      <c r="U40" s="291">
        <f t="shared" si="57"/>
        <v>0</v>
      </c>
      <c r="V40" s="291">
        <f t="shared" si="57"/>
        <v>0</v>
      </c>
      <c r="W40" s="291">
        <f t="shared" si="57"/>
        <v>0</v>
      </c>
      <c r="X40" s="291">
        <f t="shared" si="57"/>
        <v>0</v>
      </c>
      <c r="Y40" s="291">
        <f t="shared" si="57"/>
        <v>0</v>
      </c>
      <c r="Z40" s="291">
        <f t="shared" si="57"/>
        <v>0</v>
      </c>
      <c r="AA40" s="292">
        <f t="shared" si="16"/>
        <v>0</v>
      </c>
      <c r="AB40" s="292">
        <f t="shared" si="4"/>
        <v>0</v>
      </c>
      <c r="AC40" s="37" t="e">
        <f t="shared" si="5"/>
        <v>#DIV/0!</v>
      </c>
    </row>
    <row r="41" spans="1:29" ht="28.5" hidden="1" x14ac:dyDescent="0.2">
      <c r="B41" s="97" t="s">
        <v>433</v>
      </c>
      <c r="C41" s="98" t="s">
        <v>434</v>
      </c>
      <c r="D41" s="291">
        <f>+D36*1.7982%</f>
        <v>98901000.000000015</v>
      </c>
      <c r="E41" s="291">
        <f>SUM('ADICIONES  2018'!C41:K41)</f>
        <v>0</v>
      </c>
      <c r="F41" s="291">
        <f>+F36*1.7982%</f>
        <v>0</v>
      </c>
      <c r="G41" s="291">
        <f>+G36*1.7982%</f>
        <v>0</v>
      </c>
      <c r="H41" s="291">
        <f>+H36*1.7982%</f>
        <v>0</v>
      </c>
      <c r="I41" s="291">
        <f>+I36*1.7982%</f>
        <v>0</v>
      </c>
      <c r="J41" s="291">
        <f>+J36*1.7982%</f>
        <v>0</v>
      </c>
      <c r="K41" s="292">
        <f t="shared" si="14"/>
        <v>98901000.000000015</v>
      </c>
      <c r="L41" s="291">
        <f t="shared" ref="L41:Q41" si="58">+L36*1.7982%</f>
        <v>16459331.173020002</v>
      </c>
      <c r="M41" s="291">
        <f t="shared" si="58"/>
        <v>2491478.5854420001</v>
      </c>
      <c r="N41" s="291">
        <f t="shared" si="58"/>
        <v>2734294.9440240003</v>
      </c>
      <c r="O41" s="291">
        <f t="shared" si="58"/>
        <v>2257064.4602160002</v>
      </c>
      <c r="P41" s="291">
        <f t="shared" si="58"/>
        <v>7165870.7322240006</v>
      </c>
      <c r="Q41" s="291">
        <f t="shared" si="58"/>
        <v>9360299.0133180004</v>
      </c>
      <c r="R41" s="292">
        <f t="shared" si="15"/>
        <v>40468338.908244006</v>
      </c>
      <c r="S41" s="291">
        <f t="shared" ref="S41:Z41" si="59">+S36*1.7982%</f>
        <v>6206215.8257460007</v>
      </c>
      <c r="T41" s="291">
        <f t="shared" si="59"/>
        <v>2281490.1660600002</v>
      </c>
      <c r="U41" s="291">
        <f t="shared" si="59"/>
        <v>6383075.2872480005</v>
      </c>
      <c r="V41" s="291">
        <f t="shared" si="59"/>
        <v>0</v>
      </c>
      <c r="W41" s="291">
        <f t="shared" si="59"/>
        <v>0</v>
      </c>
      <c r="X41" s="291">
        <f t="shared" si="59"/>
        <v>0</v>
      </c>
      <c r="Y41" s="291">
        <f t="shared" si="59"/>
        <v>0</v>
      </c>
      <c r="Z41" s="291">
        <f t="shared" si="59"/>
        <v>0</v>
      </c>
      <c r="AA41" s="292">
        <f t="shared" si="16"/>
        <v>14870781.279054001</v>
      </c>
      <c r="AB41" s="292">
        <f t="shared" si="4"/>
        <v>55339120.187298007</v>
      </c>
      <c r="AC41" s="37">
        <f t="shared" si="5"/>
        <v>0.55954055254545454</v>
      </c>
    </row>
    <row r="42" spans="1:29" ht="42.75" hidden="1" x14ac:dyDescent="0.2">
      <c r="B42" s="97" t="s">
        <v>435</v>
      </c>
      <c r="C42" s="98" t="s">
        <v>436</v>
      </c>
      <c r="D42" s="291">
        <f>+D36*0.881118%</f>
        <v>48461490</v>
      </c>
      <c r="E42" s="291">
        <f>SUM('ADICIONES  2018'!C42:K42)</f>
        <v>0</v>
      </c>
      <c r="F42" s="291">
        <f>+F36*0.881118%</f>
        <v>0</v>
      </c>
      <c r="G42" s="291">
        <f>+G36*0.881118%</f>
        <v>0</v>
      </c>
      <c r="H42" s="291">
        <f>+H36*0.881118%</f>
        <v>0</v>
      </c>
      <c r="I42" s="291">
        <f>+I36*0.881118%</f>
        <v>0</v>
      </c>
      <c r="J42" s="291">
        <f>+J36*0.881118%</f>
        <v>0</v>
      </c>
      <c r="K42" s="292">
        <f t="shared" si="14"/>
        <v>48461490</v>
      </c>
      <c r="L42" s="291">
        <f t="shared" ref="L42:Q42" si="60">+L36*0.881118%</f>
        <v>8065072.2747798003</v>
      </c>
      <c r="M42" s="291">
        <f t="shared" si="60"/>
        <v>1220824.5068665801</v>
      </c>
      <c r="N42" s="291">
        <f t="shared" si="60"/>
        <v>1339804.52257176</v>
      </c>
      <c r="O42" s="291">
        <f t="shared" si="60"/>
        <v>1105961.5855058399</v>
      </c>
      <c r="P42" s="291">
        <f t="shared" si="60"/>
        <v>3511276.65878976</v>
      </c>
      <c r="Q42" s="291">
        <f t="shared" si="60"/>
        <v>4586546.5165258199</v>
      </c>
      <c r="R42" s="292">
        <f t="shared" si="15"/>
        <v>19829486.06503956</v>
      </c>
      <c r="S42" s="291">
        <f t="shared" ref="S42:Z42" si="61">+S36*0.881118%</f>
        <v>3041045.7546155402</v>
      </c>
      <c r="T42" s="291">
        <f t="shared" si="61"/>
        <v>1117930.1813694001</v>
      </c>
      <c r="U42" s="291">
        <f t="shared" si="61"/>
        <v>3127706.8907515202</v>
      </c>
      <c r="V42" s="291">
        <f t="shared" si="61"/>
        <v>0</v>
      </c>
      <c r="W42" s="291">
        <f t="shared" si="61"/>
        <v>0</v>
      </c>
      <c r="X42" s="291">
        <f t="shared" si="61"/>
        <v>0</v>
      </c>
      <c r="Y42" s="291">
        <f t="shared" si="61"/>
        <v>0</v>
      </c>
      <c r="Z42" s="291">
        <f t="shared" si="61"/>
        <v>0</v>
      </c>
      <c r="AA42" s="292">
        <f t="shared" si="16"/>
        <v>7286682.8267364604</v>
      </c>
      <c r="AB42" s="292">
        <f t="shared" si="4"/>
        <v>27116168.891776022</v>
      </c>
      <c r="AC42" s="37">
        <f t="shared" si="5"/>
        <v>0.55954055254545454</v>
      </c>
    </row>
    <row r="43" spans="1:29" s="79" customFormat="1" ht="30" hidden="1" x14ac:dyDescent="0.2">
      <c r="A43" s="433"/>
      <c r="B43" s="111" t="s">
        <v>437</v>
      </c>
      <c r="C43" s="100" t="s">
        <v>438</v>
      </c>
      <c r="D43" s="106">
        <f>+D44</f>
        <v>4300000000</v>
      </c>
      <c r="E43" s="106">
        <f>SUM('ADICIONES  2018'!C43:K43)</f>
        <v>0</v>
      </c>
      <c r="F43" s="106">
        <f t="shared" ref="F43:Z43" si="62">+F44</f>
        <v>0</v>
      </c>
      <c r="G43" s="106">
        <f t="shared" si="62"/>
        <v>0</v>
      </c>
      <c r="H43" s="106">
        <f t="shared" si="62"/>
        <v>0</v>
      </c>
      <c r="I43" s="106">
        <f t="shared" si="62"/>
        <v>0</v>
      </c>
      <c r="J43" s="106">
        <f t="shared" si="62"/>
        <v>0</v>
      </c>
      <c r="K43" s="290">
        <f t="shared" si="14"/>
        <v>4300000000</v>
      </c>
      <c r="L43" s="106">
        <f t="shared" si="62"/>
        <v>516799227</v>
      </c>
      <c r="M43" s="106">
        <f t="shared" si="62"/>
        <v>116668702</v>
      </c>
      <c r="N43" s="106">
        <f t="shared" si="62"/>
        <v>97512472</v>
      </c>
      <c r="O43" s="106">
        <f t="shared" si="62"/>
        <v>101609706</v>
      </c>
      <c r="P43" s="106">
        <f t="shared" si="62"/>
        <v>232376767</v>
      </c>
      <c r="Q43" s="106">
        <f t="shared" si="62"/>
        <v>174369990</v>
      </c>
      <c r="R43" s="290">
        <f t="shared" si="15"/>
        <v>1239336864</v>
      </c>
      <c r="S43" s="106">
        <f t="shared" si="62"/>
        <v>162252717</v>
      </c>
      <c r="T43" s="106">
        <f t="shared" si="62"/>
        <v>385474172</v>
      </c>
      <c r="U43" s="106">
        <f t="shared" si="62"/>
        <v>349984238</v>
      </c>
      <c r="V43" s="106">
        <f t="shared" si="62"/>
        <v>0</v>
      </c>
      <c r="W43" s="106">
        <f t="shared" si="62"/>
        <v>0</v>
      </c>
      <c r="X43" s="106">
        <f t="shared" si="62"/>
        <v>0</v>
      </c>
      <c r="Y43" s="106">
        <f t="shared" si="62"/>
        <v>0</v>
      </c>
      <c r="Z43" s="106">
        <f t="shared" si="62"/>
        <v>0</v>
      </c>
      <c r="AA43" s="290">
        <f t="shared" si="16"/>
        <v>897711127</v>
      </c>
      <c r="AB43" s="290">
        <f t="shared" si="4"/>
        <v>2137047991</v>
      </c>
      <c r="AC43" s="105">
        <f t="shared" si="5"/>
        <v>0.49698790488372091</v>
      </c>
    </row>
    <row r="44" spans="1:29" s="79" customFormat="1" ht="31.5" hidden="1" x14ac:dyDescent="0.2">
      <c r="A44" s="433"/>
      <c r="B44" s="111" t="s">
        <v>439</v>
      </c>
      <c r="C44" s="107" t="s">
        <v>440</v>
      </c>
      <c r="D44" s="106">
        <f>+D45+D52</f>
        <v>4300000000</v>
      </c>
      <c r="E44" s="106">
        <f>SUM('ADICIONES  2018'!C44:K44)</f>
        <v>0</v>
      </c>
      <c r="F44" s="106">
        <f>+F45+F52</f>
        <v>0</v>
      </c>
      <c r="G44" s="106">
        <f>+G45+G52</f>
        <v>0</v>
      </c>
      <c r="H44" s="106">
        <f>+H45+H52</f>
        <v>0</v>
      </c>
      <c r="I44" s="106">
        <f>+I45+I52</f>
        <v>0</v>
      </c>
      <c r="J44" s="106">
        <f>+J45+J52</f>
        <v>0</v>
      </c>
      <c r="K44" s="290">
        <f t="shared" si="14"/>
        <v>4300000000</v>
      </c>
      <c r="L44" s="106">
        <f t="shared" ref="L44:Q44" si="63">+L45+L52</f>
        <v>516799227</v>
      </c>
      <c r="M44" s="106">
        <f t="shared" si="63"/>
        <v>116668702</v>
      </c>
      <c r="N44" s="106">
        <f t="shared" si="63"/>
        <v>97512472</v>
      </c>
      <c r="O44" s="106">
        <f t="shared" si="63"/>
        <v>101609706</v>
      </c>
      <c r="P44" s="106">
        <f t="shared" si="63"/>
        <v>232376767</v>
      </c>
      <c r="Q44" s="106">
        <f t="shared" si="63"/>
        <v>174369990</v>
      </c>
      <c r="R44" s="290">
        <f t="shared" si="15"/>
        <v>1239336864</v>
      </c>
      <c r="S44" s="106">
        <f t="shared" ref="S44:Z44" si="64">+S45+S52</f>
        <v>162252717</v>
      </c>
      <c r="T44" s="106">
        <f t="shared" si="64"/>
        <v>385474172</v>
      </c>
      <c r="U44" s="106">
        <f t="shared" si="64"/>
        <v>349984238</v>
      </c>
      <c r="V44" s="106">
        <f t="shared" si="64"/>
        <v>0</v>
      </c>
      <c r="W44" s="106">
        <f t="shared" si="64"/>
        <v>0</v>
      </c>
      <c r="X44" s="106">
        <f t="shared" si="64"/>
        <v>0</v>
      </c>
      <c r="Y44" s="106">
        <f t="shared" si="64"/>
        <v>0</v>
      </c>
      <c r="Z44" s="106">
        <f t="shared" si="64"/>
        <v>0</v>
      </c>
      <c r="AA44" s="290">
        <f t="shared" si="16"/>
        <v>897711127</v>
      </c>
      <c r="AB44" s="290">
        <f t="shared" si="4"/>
        <v>2137047991</v>
      </c>
      <c r="AC44" s="105">
        <f t="shared" si="5"/>
        <v>0.49698790488372091</v>
      </c>
    </row>
    <row r="45" spans="1:29" s="21" customFormat="1" ht="45" x14ac:dyDescent="0.2">
      <c r="A45" s="92">
        <v>1</v>
      </c>
      <c r="B45" s="113" t="s">
        <v>441</v>
      </c>
      <c r="C45" s="114" t="s">
        <v>442</v>
      </c>
      <c r="D45" s="106">
        <v>1300000000</v>
      </c>
      <c r="E45" s="106">
        <f>SUM('ADICIONES  2018'!C45:K45)</f>
        <v>0</v>
      </c>
      <c r="F45" s="106"/>
      <c r="G45" s="106"/>
      <c r="H45" s="106"/>
      <c r="I45" s="106"/>
      <c r="J45" s="106"/>
      <c r="K45" s="294">
        <f t="shared" si="14"/>
        <v>1300000000</v>
      </c>
      <c r="L45" s="106">
        <v>133725600</v>
      </c>
      <c r="M45" s="106">
        <v>30410556</v>
      </c>
      <c r="N45" s="106">
        <v>17033083</v>
      </c>
      <c r="O45" s="106">
        <v>35252194</v>
      </c>
      <c r="P45" s="106">
        <v>23613199</v>
      </c>
      <c r="Q45" s="106">
        <v>14717387</v>
      </c>
      <c r="R45" s="294">
        <f t="shared" si="15"/>
        <v>254752019</v>
      </c>
      <c r="S45" s="291">
        <v>42828409</v>
      </c>
      <c r="T45" s="291">
        <v>107436559</v>
      </c>
      <c r="U45" s="291">
        <v>108189502</v>
      </c>
      <c r="V45" s="106"/>
      <c r="W45" s="106"/>
      <c r="X45" s="106"/>
      <c r="Y45" s="291"/>
      <c r="Z45" s="106"/>
      <c r="AA45" s="290">
        <f t="shared" si="16"/>
        <v>258454470</v>
      </c>
      <c r="AB45" s="294">
        <f t="shared" si="4"/>
        <v>513206489</v>
      </c>
      <c r="AC45" s="115">
        <f t="shared" si="5"/>
        <v>0.39477422230769232</v>
      </c>
    </row>
    <row r="46" spans="1:29" ht="42.75" hidden="1" x14ac:dyDescent="0.2">
      <c r="B46" s="97" t="s">
        <v>443</v>
      </c>
      <c r="C46" s="98" t="s">
        <v>444</v>
      </c>
      <c r="D46" s="291">
        <f>+D45*87.230682%</f>
        <v>1133998866</v>
      </c>
      <c r="E46" s="291">
        <f>SUM('ADICIONES  2018'!C46:K46)</f>
        <v>0</v>
      </c>
      <c r="F46" s="291">
        <f>+F45*87.230682%</f>
        <v>0</v>
      </c>
      <c r="G46" s="291">
        <f>+G45*87.230682%</f>
        <v>0</v>
      </c>
      <c r="H46" s="291">
        <f>+H45*87.230682%</f>
        <v>0</v>
      </c>
      <c r="I46" s="291">
        <f>+I45*87.230682%</f>
        <v>0</v>
      </c>
      <c r="J46" s="291">
        <f>+J45*87.230682%</f>
        <v>0</v>
      </c>
      <c r="K46" s="292">
        <f t="shared" si="14"/>
        <v>1133998866</v>
      </c>
      <c r="L46" s="291">
        <f t="shared" ref="L46:Q46" si="65">+L45*87.230682%</f>
        <v>116649752.888592</v>
      </c>
      <c r="M46" s="291">
        <f t="shared" si="65"/>
        <v>26527335.39879192</v>
      </c>
      <c r="N46" s="291">
        <f t="shared" si="65"/>
        <v>14858074.466526061</v>
      </c>
      <c r="O46" s="291">
        <f t="shared" si="65"/>
        <v>30750729.246163081</v>
      </c>
      <c r="P46" s="291">
        <f t="shared" si="65"/>
        <v>20597954.529717181</v>
      </c>
      <c r="Q46" s="291">
        <f t="shared" si="65"/>
        <v>12838077.052679341</v>
      </c>
      <c r="R46" s="292">
        <f t="shared" si="15"/>
        <v>222221923.58246955</v>
      </c>
      <c r="S46" s="291">
        <f t="shared" ref="S46:Z46" si="66">+S45*87.230682%</f>
        <v>37359513.26044938</v>
      </c>
      <c r="T46" s="291">
        <f t="shared" si="66"/>
        <v>93717643.133032382</v>
      </c>
      <c r="U46" s="291">
        <f t="shared" si="66"/>
        <v>94374440.447003648</v>
      </c>
      <c r="V46" s="291">
        <f t="shared" si="66"/>
        <v>0</v>
      </c>
      <c r="W46" s="291">
        <f t="shared" si="66"/>
        <v>0</v>
      </c>
      <c r="X46" s="291">
        <f t="shared" si="66"/>
        <v>0</v>
      </c>
      <c r="Y46" s="291">
        <f t="shared" si="66"/>
        <v>0</v>
      </c>
      <c r="Z46" s="291">
        <f t="shared" si="66"/>
        <v>0</v>
      </c>
      <c r="AA46" s="292">
        <f t="shared" si="16"/>
        <v>225451596.84048539</v>
      </c>
      <c r="AB46" s="292">
        <f t="shared" si="4"/>
        <v>447673520.42295492</v>
      </c>
      <c r="AC46" s="37">
        <f t="shared" si="5"/>
        <v>0.39477422230769227</v>
      </c>
    </row>
    <row r="47" spans="1:29" ht="28.5" hidden="1" x14ac:dyDescent="0.2">
      <c r="B47" s="97" t="s">
        <v>445</v>
      </c>
      <c r="C47" s="98" t="s">
        <v>446</v>
      </c>
      <c r="D47" s="291">
        <f>+D45*0.1%</f>
        <v>1300000</v>
      </c>
      <c r="E47" s="291">
        <f>SUM('ADICIONES  2018'!C47:K47)</f>
        <v>0</v>
      </c>
      <c r="F47" s="291">
        <f>+F45*0.1%</f>
        <v>0</v>
      </c>
      <c r="G47" s="291">
        <f>+G45*0.1%</f>
        <v>0</v>
      </c>
      <c r="H47" s="291">
        <f>+H45*0.1%</f>
        <v>0</v>
      </c>
      <c r="I47" s="291">
        <f>+I45*0.1%</f>
        <v>0</v>
      </c>
      <c r="J47" s="291">
        <f>+J45*0.1%</f>
        <v>0</v>
      </c>
      <c r="K47" s="292">
        <f t="shared" si="14"/>
        <v>1300000</v>
      </c>
      <c r="L47" s="291">
        <f t="shared" ref="L47:Q47" si="67">+L45*0.1%</f>
        <v>133725.6</v>
      </c>
      <c r="M47" s="291">
        <f t="shared" si="67"/>
        <v>30410.556</v>
      </c>
      <c r="N47" s="291">
        <f t="shared" si="67"/>
        <v>17033.082999999999</v>
      </c>
      <c r="O47" s="291">
        <f t="shared" si="67"/>
        <v>35252.194000000003</v>
      </c>
      <c r="P47" s="291">
        <f t="shared" si="67"/>
        <v>23613.199000000001</v>
      </c>
      <c r="Q47" s="291">
        <f t="shared" si="67"/>
        <v>14717.387000000001</v>
      </c>
      <c r="R47" s="292">
        <f t="shared" si="15"/>
        <v>254752.019</v>
      </c>
      <c r="S47" s="291">
        <f t="shared" ref="S47:Z47" si="68">+S45*0.1%</f>
        <v>42828.409</v>
      </c>
      <c r="T47" s="291">
        <f t="shared" si="68"/>
        <v>107436.55900000001</v>
      </c>
      <c r="U47" s="291">
        <f t="shared" si="68"/>
        <v>108189.50200000001</v>
      </c>
      <c r="V47" s="291">
        <f t="shared" si="68"/>
        <v>0</v>
      </c>
      <c r="W47" s="291">
        <f t="shared" si="68"/>
        <v>0</v>
      </c>
      <c r="X47" s="291">
        <f t="shared" si="68"/>
        <v>0</v>
      </c>
      <c r="Y47" s="291">
        <f t="shared" si="68"/>
        <v>0</v>
      </c>
      <c r="Z47" s="291">
        <f t="shared" si="68"/>
        <v>0</v>
      </c>
      <c r="AA47" s="292">
        <f t="shared" si="16"/>
        <v>258454.47</v>
      </c>
      <c r="AB47" s="292">
        <f t="shared" si="4"/>
        <v>513206.489</v>
      </c>
      <c r="AC47" s="37">
        <f t="shared" si="5"/>
        <v>0.39477422230769232</v>
      </c>
    </row>
    <row r="48" spans="1:29" s="5" customFormat="1" ht="28.5" hidden="1" x14ac:dyDescent="0.2">
      <c r="A48" s="159"/>
      <c r="B48" s="97" t="s">
        <v>447</v>
      </c>
      <c r="C48" s="98" t="s">
        <v>448</v>
      </c>
      <c r="D48" s="291">
        <f>+D45*9.99%</f>
        <v>129870000</v>
      </c>
      <c r="E48" s="291">
        <f>SUM('ADICIONES  2018'!C48:K48)</f>
        <v>0</v>
      </c>
      <c r="F48" s="291">
        <f>+F45*9.99%</f>
        <v>0</v>
      </c>
      <c r="G48" s="291">
        <f>+G45*9.99%</f>
        <v>0</v>
      </c>
      <c r="H48" s="291">
        <f>+H45*9.99%</f>
        <v>0</v>
      </c>
      <c r="I48" s="291">
        <f>+I45*9.99%</f>
        <v>0</v>
      </c>
      <c r="J48" s="291">
        <f>+J45*9.99%</f>
        <v>0</v>
      </c>
      <c r="K48" s="292">
        <f t="shared" si="14"/>
        <v>129870000</v>
      </c>
      <c r="L48" s="291">
        <f t="shared" ref="L48:Q48" si="69">+L45*9.99%</f>
        <v>13359187.439999999</v>
      </c>
      <c r="M48" s="291">
        <f t="shared" si="69"/>
        <v>3038014.5444</v>
      </c>
      <c r="N48" s="291">
        <f t="shared" si="69"/>
        <v>1701604.9917000001</v>
      </c>
      <c r="O48" s="291">
        <f t="shared" si="69"/>
        <v>3521694.1806000001</v>
      </c>
      <c r="P48" s="291">
        <f t="shared" si="69"/>
        <v>2358958.5800999999</v>
      </c>
      <c r="Q48" s="291">
        <f t="shared" si="69"/>
        <v>1470266.9613000001</v>
      </c>
      <c r="R48" s="292">
        <f t="shared" si="15"/>
        <v>25449726.698100001</v>
      </c>
      <c r="S48" s="291">
        <f t="shared" ref="S48:Z48" si="70">+S45*9.99%</f>
        <v>4278558.0591000002</v>
      </c>
      <c r="T48" s="291">
        <f t="shared" si="70"/>
        <v>10732912.244100001</v>
      </c>
      <c r="U48" s="291">
        <f t="shared" si="70"/>
        <v>10808131.2498</v>
      </c>
      <c r="V48" s="291">
        <f t="shared" si="70"/>
        <v>0</v>
      </c>
      <c r="W48" s="291">
        <f t="shared" si="70"/>
        <v>0</v>
      </c>
      <c r="X48" s="291">
        <f t="shared" si="70"/>
        <v>0</v>
      </c>
      <c r="Y48" s="291">
        <f t="shared" si="70"/>
        <v>0</v>
      </c>
      <c r="Z48" s="291">
        <f t="shared" si="70"/>
        <v>0</v>
      </c>
      <c r="AA48" s="292">
        <f t="shared" si="16"/>
        <v>25819601.553000003</v>
      </c>
      <c r="AB48" s="292">
        <f t="shared" si="4"/>
        <v>51269328.251100004</v>
      </c>
      <c r="AC48" s="37">
        <f t="shared" si="5"/>
        <v>0.39477422230769232</v>
      </c>
    </row>
    <row r="49" spans="1:29" s="5" customFormat="1" ht="42.75" hidden="1" x14ac:dyDescent="0.2">
      <c r="A49" s="159"/>
      <c r="B49" s="97" t="s">
        <v>449</v>
      </c>
      <c r="C49" s="162" t="s">
        <v>1356</v>
      </c>
      <c r="D49" s="291">
        <f>+D45*0%</f>
        <v>0</v>
      </c>
      <c r="E49" s="291">
        <f>SUM('ADICIONES  2018'!C49:K49)</f>
        <v>0</v>
      </c>
      <c r="F49" s="291">
        <f>+F45*0%</f>
        <v>0</v>
      </c>
      <c r="G49" s="291">
        <f>+G45*0%</f>
        <v>0</v>
      </c>
      <c r="H49" s="291">
        <f>+H45*0%</f>
        <v>0</v>
      </c>
      <c r="I49" s="291">
        <f>+I45*0%</f>
        <v>0</v>
      </c>
      <c r="J49" s="291">
        <f>+J45*0%</f>
        <v>0</v>
      </c>
      <c r="K49" s="292">
        <f t="shared" si="14"/>
        <v>0</v>
      </c>
      <c r="L49" s="291">
        <f t="shared" ref="L49:Q49" si="71">+L45*0%</f>
        <v>0</v>
      </c>
      <c r="M49" s="291">
        <f t="shared" si="71"/>
        <v>0</v>
      </c>
      <c r="N49" s="291">
        <f t="shared" si="71"/>
        <v>0</v>
      </c>
      <c r="O49" s="291">
        <f t="shared" si="71"/>
        <v>0</v>
      </c>
      <c r="P49" s="291">
        <f t="shared" si="71"/>
        <v>0</v>
      </c>
      <c r="Q49" s="291">
        <f t="shared" si="71"/>
        <v>0</v>
      </c>
      <c r="R49" s="292">
        <f t="shared" si="15"/>
        <v>0</v>
      </c>
      <c r="S49" s="291">
        <f t="shared" ref="S49:Z49" si="72">+S45*0%</f>
        <v>0</v>
      </c>
      <c r="T49" s="291">
        <f t="shared" si="72"/>
        <v>0</v>
      </c>
      <c r="U49" s="291">
        <f t="shared" si="72"/>
        <v>0</v>
      </c>
      <c r="V49" s="291">
        <f t="shared" si="72"/>
        <v>0</v>
      </c>
      <c r="W49" s="291">
        <f t="shared" si="72"/>
        <v>0</v>
      </c>
      <c r="X49" s="291">
        <f t="shared" si="72"/>
        <v>0</v>
      </c>
      <c r="Y49" s="291">
        <f t="shared" si="72"/>
        <v>0</v>
      </c>
      <c r="Z49" s="291">
        <f t="shared" si="72"/>
        <v>0</v>
      </c>
      <c r="AA49" s="292">
        <f t="shared" si="16"/>
        <v>0</v>
      </c>
      <c r="AB49" s="292">
        <f t="shared" si="4"/>
        <v>0</v>
      </c>
      <c r="AC49" s="37" t="e">
        <f t="shared" si="5"/>
        <v>#DIV/0!</v>
      </c>
    </row>
    <row r="50" spans="1:29" s="5" customFormat="1" ht="28.5" hidden="1" x14ac:dyDescent="0.2">
      <c r="A50" s="159"/>
      <c r="B50" s="97" t="s">
        <v>450</v>
      </c>
      <c r="C50" s="98" t="s">
        <v>451</v>
      </c>
      <c r="D50" s="291">
        <f>+D45*1.7982%</f>
        <v>23376600.000000004</v>
      </c>
      <c r="E50" s="291">
        <f>SUM('ADICIONES  2018'!C50:K50)</f>
        <v>0</v>
      </c>
      <c r="F50" s="291">
        <f>+F45*1.7982%</f>
        <v>0</v>
      </c>
      <c r="G50" s="291">
        <f>+G45*1.7982%</f>
        <v>0</v>
      </c>
      <c r="H50" s="291">
        <f>+H45*1.7982%</f>
        <v>0</v>
      </c>
      <c r="I50" s="291">
        <f>+I45*1.7982%</f>
        <v>0</v>
      </c>
      <c r="J50" s="291">
        <f>+J45*1.7982%</f>
        <v>0</v>
      </c>
      <c r="K50" s="292">
        <f t="shared" si="14"/>
        <v>23376600.000000004</v>
      </c>
      <c r="L50" s="291">
        <f t="shared" ref="L50:Q50" si="73">+L45*1.7982%</f>
        <v>2404653.7392000002</v>
      </c>
      <c r="M50" s="291">
        <f t="shared" si="73"/>
        <v>546842.61799200007</v>
      </c>
      <c r="N50" s="291">
        <f t="shared" si="73"/>
        <v>306288.898506</v>
      </c>
      <c r="O50" s="291">
        <f t="shared" si="73"/>
        <v>633904.95250800007</v>
      </c>
      <c r="P50" s="291">
        <f t="shared" si="73"/>
        <v>424612.54441800003</v>
      </c>
      <c r="Q50" s="291">
        <f t="shared" si="73"/>
        <v>264648.05303400004</v>
      </c>
      <c r="R50" s="292">
        <f t="shared" si="15"/>
        <v>4580950.8056580005</v>
      </c>
      <c r="S50" s="291">
        <f t="shared" ref="S50:Z50" si="74">+S45*1.7982%</f>
        <v>770140.45063800004</v>
      </c>
      <c r="T50" s="291">
        <f t="shared" si="74"/>
        <v>1931924.2039380001</v>
      </c>
      <c r="U50" s="291">
        <f t="shared" si="74"/>
        <v>1945463.6249640002</v>
      </c>
      <c r="V50" s="291">
        <f t="shared" si="74"/>
        <v>0</v>
      </c>
      <c r="W50" s="291">
        <f t="shared" si="74"/>
        <v>0</v>
      </c>
      <c r="X50" s="291">
        <f t="shared" si="74"/>
        <v>0</v>
      </c>
      <c r="Y50" s="291">
        <f t="shared" si="74"/>
        <v>0</v>
      </c>
      <c r="Z50" s="291">
        <f t="shared" si="74"/>
        <v>0</v>
      </c>
      <c r="AA50" s="292">
        <f t="shared" si="16"/>
        <v>4647528.2795400005</v>
      </c>
      <c r="AB50" s="292">
        <f t="shared" si="4"/>
        <v>9228479.0851980001</v>
      </c>
      <c r="AC50" s="37">
        <f t="shared" si="5"/>
        <v>0.39477422230769227</v>
      </c>
    </row>
    <row r="51" spans="1:29" s="5" customFormat="1" ht="42.75" hidden="1" x14ac:dyDescent="0.2">
      <c r="A51" s="434"/>
      <c r="B51" s="97" t="s">
        <v>452</v>
      </c>
      <c r="C51" s="98" t="s">
        <v>453</v>
      </c>
      <c r="D51" s="291">
        <f>+D45*0.881118%</f>
        <v>11454534</v>
      </c>
      <c r="E51" s="291">
        <f>SUM('ADICIONES  2018'!C51:K51)</f>
        <v>0</v>
      </c>
      <c r="F51" s="291">
        <f>+F45*0.881118%</f>
        <v>0</v>
      </c>
      <c r="G51" s="291">
        <f>+G45*0.881118%</f>
        <v>0</v>
      </c>
      <c r="H51" s="291">
        <f>+H45*0.881118%</f>
        <v>0</v>
      </c>
      <c r="I51" s="291">
        <f>+I45*0.881118%</f>
        <v>0</v>
      </c>
      <c r="J51" s="291">
        <f>+J45*0.881118%</f>
        <v>0</v>
      </c>
      <c r="K51" s="292">
        <f t="shared" si="14"/>
        <v>11454534</v>
      </c>
      <c r="L51" s="291">
        <f t="shared" ref="L51:Q51" si="75">+L45*0.881118%</f>
        <v>1178280.3322080001</v>
      </c>
      <c r="M51" s="291">
        <f t="shared" si="75"/>
        <v>267952.88281608</v>
      </c>
      <c r="N51" s="291">
        <f t="shared" si="75"/>
        <v>150081.56026793999</v>
      </c>
      <c r="O51" s="291">
        <f t="shared" si="75"/>
        <v>310613.42672892002</v>
      </c>
      <c r="P51" s="291">
        <f t="shared" si="75"/>
        <v>208060.14676482001</v>
      </c>
      <c r="Q51" s="291">
        <f t="shared" si="75"/>
        <v>129677.54598666</v>
      </c>
      <c r="R51" s="292">
        <f t="shared" si="15"/>
        <v>2244665.8947724202</v>
      </c>
      <c r="S51" s="291">
        <f t="shared" ref="S51:Z51" si="76">+S45*0.881118%</f>
        <v>377368.82081261999</v>
      </c>
      <c r="T51" s="291">
        <f t="shared" si="76"/>
        <v>946642.85992962006</v>
      </c>
      <c r="U51" s="291">
        <f t="shared" si="76"/>
        <v>953277.17623235995</v>
      </c>
      <c r="V51" s="291">
        <f t="shared" si="76"/>
        <v>0</v>
      </c>
      <c r="W51" s="291">
        <f t="shared" si="76"/>
        <v>0</v>
      </c>
      <c r="X51" s="291">
        <f t="shared" si="76"/>
        <v>0</v>
      </c>
      <c r="Y51" s="291">
        <f t="shared" si="76"/>
        <v>0</v>
      </c>
      <c r="Z51" s="291">
        <f t="shared" si="76"/>
        <v>0</v>
      </c>
      <c r="AA51" s="292">
        <f t="shared" si="16"/>
        <v>2277288.8569745999</v>
      </c>
      <c r="AB51" s="292">
        <f t="shared" si="4"/>
        <v>4521954.7517470196</v>
      </c>
      <c r="AC51" s="37">
        <f t="shared" si="5"/>
        <v>0.39477422230769227</v>
      </c>
    </row>
    <row r="52" spans="1:29" s="21" customFormat="1" ht="45" x14ac:dyDescent="0.2">
      <c r="A52" s="92">
        <v>1</v>
      </c>
      <c r="B52" s="113" t="s">
        <v>454</v>
      </c>
      <c r="C52" s="114" t="s">
        <v>455</v>
      </c>
      <c r="D52" s="106">
        <v>3000000000</v>
      </c>
      <c r="E52" s="106">
        <f>SUM('ADICIONES  2018'!C52:K52)</f>
        <v>0</v>
      </c>
      <c r="F52" s="106"/>
      <c r="G52" s="106"/>
      <c r="H52" s="106"/>
      <c r="I52" s="106"/>
      <c r="J52" s="106"/>
      <c r="K52" s="294">
        <f t="shared" si="14"/>
        <v>3000000000</v>
      </c>
      <c r="L52" s="106">
        <v>383073627</v>
      </c>
      <c r="M52" s="106">
        <v>86258146</v>
      </c>
      <c r="N52" s="106">
        <v>80479389</v>
      </c>
      <c r="O52" s="106">
        <v>66357512</v>
      </c>
      <c r="P52" s="106">
        <v>208763568</v>
      </c>
      <c r="Q52" s="106">
        <v>159652603</v>
      </c>
      <c r="R52" s="294">
        <f t="shared" si="15"/>
        <v>984584845</v>
      </c>
      <c r="S52" s="291">
        <v>119424308</v>
      </c>
      <c r="T52" s="291">
        <v>278037613</v>
      </c>
      <c r="U52" s="291">
        <v>241794736</v>
      </c>
      <c r="V52" s="106"/>
      <c r="W52" s="106"/>
      <c r="X52" s="106"/>
      <c r="Y52" s="291"/>
      <c r="Z52" s="106"/>
      <c r="AA52" s="290">
        <f t="shared" si="16"/>
        <v>639256657</v>
      </c>
      <c r="AB52" s="294">
        <f t="shared" si="4"/>
        <v>1623841502</v>
      </c>
      <c r="AC52" s="115">
        <f t="shared" si="5"/>
        <v>0.54128050066666666</v>
      </c>
    </row>
    <row r="53" spans="1:29" ht="42.75" hidden="1" x14ac:dyDescent="0.2">
      <c r="B53" s="97" t="s">
        <v>456</v>
      </c>
      <c r="C53" s="98" t="s">
        <v>457</v>
      </c>
      <c r="D53" s="291">
        <f>+D52*87.230682%</f>
        <v>2616920460</v>
      </c>
      <c r="E53" s="291">
        <f>SUM('ADICIONES  2018'!C53:K53)</f>
        <v>0</v>
      </c>
      <c r="F53" s="291">
        <f>+F52*87.230682%</f>
        <v>0</v>
      </c>
      <c r="G53" s="291">
        <f>+G52*87.230682%</f>
        <v>0</v>
      </c>
      <c r="H53" s="291">
        <f>+H52*87.230682%</f>
        <v>0</v>
      </c>
      <c r="I53" s="291">
        <f>+I52*87.230682%</f>
        <v>0</v>
      </c>
      <c r="J53" s="291">
        <f>+J52*87.230682%</f>
        <v>0</v>
      </c>
      <c r="K53" s="292">
        <f t="shared" si="14"/>
        <v>2616920460</v>
      </c>
      <c r="L53" s="291">
        <f t="shared" ref="L53:Q53" si="77">+L52*87.230682%</f>
        <v>334157737.39423615</v>
      </c>
      <c r="M53" s="291">
        <f t="shared" si="77"/>
        <v>75243569.036355719</v>
      </c>
      <c r="N53" s="291">
        <f t="shared" si="77"/>
        <v>70202719.894132987</v>
      </c>
      <c r="O53" s="291">
        <f t="shared" si="77"/>
        <v>57884110.275831841</v>
      </c>
      <c r="P53" s="291">
        <f t="shared" si="77"/>
        <v>182105884.13393378</v>
      </c>
      <c r="Q53" s="291">
        <f t="shared" si="77"/>
        <v>139266054.42765248</v>
      </c>
      <c r="R53" s="292">
        <f t="shared" si="15"/>
        <v>858860075.16214299</v>
      </c>
      <c r="S53" s="291">
        <f t="shared" ref="S53:Z53" si="78">+S52*87.230682%</f>
        <v>104174638.34218056</v>
      </c>
      <c r="T53" s="291">
        <f t="shared" si="78"/>
        <v>242534106.03642067</v>
      </c>
      <c r="U53" s="291">
        <f t="shared" si="78"/>
        <v>210919197.25289953</v>
      </c>
      <c r="V53" s="291">
        <f t="shared" si="78"/>
        <v>0</v>
      </c>
      <c r="W53" s="291">
        <f t="shared" si="78"/>
        <v>0</v>
      </c>
      <c r="X53" s="291">
        <f t="shared" si="78"/>
        <v>0</v>
      </c>
      <c r="Y53" s="291">
        <f t="shared" si="78"/>
        <v>0</v>
      </c>
      <c r="Z53" s="291">
        <f t="shared" si="78"/>
        <v>0</v>
      </c>
      <c r="AA53" s="292">
        <f t="shared" si="16"/>
        <v>557627941.63150072</v>
      </c>
      <c r="AB53" s="292">
        <f t="shared" si="4"/>
        <v>1416488016.7936437</v>
      </c>
      <c r="AC53" s="37">
        <f t="shared" si="5"/>
        <v>0.54128050066666666</v>
      </c>
    </row>
    <row r="54" spans="1:29" ht="28.5" hidden="1" x14ac:dyDescent="0.2">
      <c r="B54" s="97" t="s">
        <v>458</v>
      </c>
      <c r="C54" s="98" t="s">
        <v>459</v>
      </c>
      <c r="D54" s="291">
        <f>+D52*0.1%</f>
        <v>3000000</v>
      </c>
      <c r="E54" s="291">
        <f>SUM('ADICIONES  2018'!C54:K54)</f>
        <v>0</v>
      </c>
      <c r="F54" s="291">
        <f>+F52*0.1%</f>
        <v>0</v>
      </c>
      <c r="G54" s="291">
        <f>+G52*0.1%</f>
        <v>0</v>
      </c>
      <c r="H54" s="291">
        <f>+H52*0.1%</f>
        <v>0</v>
      </c>
      <c r="I54" s="291">
        <f>+I52*0.1%</f>
        <v>0</v>
      </c>
      <c r="J54" s="291">
        <f>+J52*0.1%</f>
        <v>0</v>
      </c>
      <c r="K54" s="292">
        <f t="shared" si="14"/>
        <v>3000000</v>
      </c>
      <c r="L54" s="291">
        <f t="shared" ref="L54:Q54" si="79">+L52*0.1%</f>
        <v>383073.62700000004</v>
      </c>
      <c r="M54" s="291">
        <f t="shared" si="79"/>
        <v>86258.146000000008</v>
      </c>
      <c r="N54" s="291">
        <f t="shared" si="79"/>
        <v>80479.388999999996</v>
      </c>
      <c r="O54" s="291">
        <f t="shared" si="79"/>
        <v>66357.512000000002</v>
      </c>
      <c r="P54" s="291">
        <f t="shared" si="79"/>
        <v>208763.568</v>
      </c>
      <c r="Q54" s="291">
        <f t="shared" si="79"/>
        <v>159652.603</v>
      </c>
      <c r="R54" s="292">
        <f t="shared" si="15"/>
        <v>984584.84499999997</v>
      </c>
      <c r="S54" s="291">
        <f t="shared" ref="S54:Z54" si="80">+S52*0.1%</f>
        <v>119424.308</v>
      </c>
      <c r="T54" s="291">
        <f t="shared" si="80"/>
        <v>278037.61300000001</v>
      </c>
      <c r="U54" s="291">
        <f t="shared" si="80"/>
        <v>241794.736</v>
      </c>
      <c r="V54" s="291">
        <f t="shared" si="80"/>
        <v>0</v>
      </c>
      <c r="W54" s="291">
        <f t="shared" si="80"/>
        <v>0</v>
      </c>
      <c r="X54" s="291">
        <f t="shared" si="80"/>
        <v>0</v>
      </c>
      <c r="Y54" s="291">
        <f t="shared" si="80"/>
        <v>0</v>
      </c>
      <c r="Z54" s="291">
        <f t="shared" si="80"/>
        <v>0</v>
      </c>
      <c r="AA54" s="292">
        <f t="shared" si="16"/>
        <v>639256.65700000001</v>
      </c>
      <c r="AB54" s="292">
        <f t="shared" si="4"/>
        <v>1623841.5019999999</v>
      </c>
      <c r="AC54" s="37">
        <f t="shared" si="5"/>
        <v>0.54128050066666666</v>
      </c>
    </row>
    <row r="55" spans="1:29" s="5" customFormat="1" ht="28.5" hidden="1" x14ac:dyDescent="0.2">
      <c r="A55" s="159"/>
      <c r="B55" s="97" t="s">
        <v>460</v>
      </c>
      <c r="C55" s="98" t="s">
        <v>461</v>
      </c>
      <c r="D55" s="291">
        <f>+D52*9.99%</f>
        <v>299700000</v>
      </c>
      <c r="E55" s="291">
        <f>SUM('ADICIONES  2018'!C55:K55)</f>
        <v>0</v>
      </c>
      <c r="F55" s="291">
        <f>+F52*9.99%</f>
        <v>0</v>
      </c>
      <c r="G55" s="291">
        <f>+G52*9.99%</f>
        <v>0</v>
      </c>
      <c r="H55" s="291">
        <f>+H52*9.99%</f>
        <v>0</v>
      </c>
      <c r="I55" s="291">
        <f>+I52*9.99%</f>
        <v>0</v>
      </c>
      <c r="J55" s="291">
        <f>+J52*9.99%</f>
        <v>0</v>
      </c>
      <c r="K55" s="292">
        <f t="shared" si="14"/>
        <v>299700000</v>
      </c>
      <c r="L55" s="291">
        <f t="shared" ref="L55:Q55" si="81">+L52*9.99%</f>
        <v>38269055.337300003</v>
      </c>
      <c r="M55" s="291">
        <f t="shared" si="81"/>
        <v>8617188.7853999995</v>
      </c>
      <c r="N55" s="291">
        <f t="shared" si="81"/>
        <v>8039890.9611</v>
      </c>
      <c r="O55" s="291">
        <f t="shared" si="81"/>
        <v>6629115.4488000004</v>
      </c>
      <c r="P55" s="291">
        <f t="shared" si="81"/>
        <v>20855480.4432</v>
      </c>
      <c r="Q55" s="291">
        <f t="shared" si="81"/>
        <v>15949295.0397</v>
      </c>
      <c r="R55" s="292">
        <f t="shared" si="15"/>
        <v>98360026.015500009</v>
      </c>
      <c r="S55" s="291">
        <f t="shared" ref="S55:Z55" si="82">+S52*9.99%</f>
        <v>11930488.369200001</v>
      </c>
      <c r="T55" s="291">
        <f t="shared" si="82"/>
        <v>27775957.538699999</v>
      </c>
      <c r="U55" s="291">
        <f t="shared" si="82"/>
        <v>24155294.126400001</v>
      </c>
      <c r="V55" s="291">
        <f t="shared" si="82"/>
        <v>0</v>
      </c>
      <c r="W55" s="291">
        <f t="shared" si="82"/>
        <v>0</v>
      </c>
      <c r="X55" s="291">
        <f t="shared" si="82"/>
        <v>0</v>
      </c>
      <c r="Y55" s="291">
        <f t="shared" si="82"/>
        <v>0</v>
      </c>
      <c r="Z55" s="291">
        <f t="shared" si="82"/>
        <v>0</v>
      </c>
      <c r="AA55" s="292">
        <f t="shared" si="16"/>
        <v>63861740.034299999</v>
      </c>
      <c r="AB55" s="292">
        <f t="shared" si="4"/>
        <v>162221766.04980001</v>
      </c>
      <c r="AC55" s="37">
        <f t="shared" si="5"/>
        <v>0.54128050066666666</v>
      </c>
    </row>
    <row r="56" spans="1:29" s="5" customFormat="1" ht="42.75" hidden="1" x14ac:dyDescent="0.2">
      <c r="A56" s="434"/>
      <c r="B56" s="97" t="s">
        <v>462</v>
      </c>
      <c r="C56" s="162" t="s">
        <v>1357</v>
      </c>
      <c r="D56" s="291">
        <f>+D52*0%</f>
        <v>0</v>
      </c>
      <c r="E56" s="291">
        <f>SUM('ADICIONES  2018'!C56:K56)</f>
        <v>0</v>
      </c>
      <c r="F56" s="291">
        <f>+F52*0%</f>
        <v>0</v>
      </c>
      <c r="G56" s="291">
        <f>+G52*0%</f>
        <v>0</v>
      </c>
      <c r="H56" s="291">
        <f>+H52*0%</f>
        <v>0</v>
      </c>
      <c r="I56" s="291">
        <f>+I52*0%</f>
        <v>0</v>
      </c>
      <c r="J56" s="291">
        <f>+J52*0%</f>
        <v>0</v>
      </c>
      <c r="K56" s="292">
        <f t="shared" si="14"/>
        <v>0</v>
      </c>
      <c r="L56" s="291">
        <f t="shared" ref="L56:Q56" si="83">+L52*0%</f>
        <v>0</v>
      </c>
      <c r="M56" s="291">
        <f t="shared" si="83"/>
        <v>0</v>
      </c>
      <c r="N56" s="291">
        <f t="shared" si="83"/>
        <v>0</v>
      </c>
      <c r="O56" s="291">
        <f t="shared" si="83"/>
        <v>0</v>
      </c>
      <c r="P56" s="291">
        <f t="shared" si="83"/>
        <v>0</v>
      </c>
      <c r="Q56" s="291">
        <f t="shared" si="83"/>
        <v>0</v>
      </c>
      <c r="R56" s="292">
        <f t="shared" si="15"/>
        <v>0</v>
      </c>
      <c r="S56" s="291">
        <f t="shared" ref="S56:Z56" si="84">+S52*0%</f>
        <v>0</v>
      </c>
      <c r="T56" s="291">
        <f t="shared" si="84"/>
        <v>0</v>
      </c>
      <c r="U56" s="291">
        <f t="shared" si="84"/>
        <v>0</v>
      </c>
      <c r="V56" s="291">
        <f t="shared" si="84"/>
        <v>0</v>
      </c>
      <c r="W56" s="291">
        <f t="shared" si="84"/>
        <v>0</v>
      </c>
      <c r="X56" s="291">
        <f t="shared" si="84"/>
        <v>0</v>
      </c>
      <c r="Y56" s="291">
        <f t="shared" si="84"/>
        <v>0</v>
      </c>
      <c r="Z56" s="291">
        <f t="shared" si="84"/>
        <v>0</v>
      </c>
      <c r="AA56" s="292">
        <f t="shared" si="16"/>
        <v>0</v>
      </c>
      <c r="AB56" s="292">
        <f t="shared" si="4"/>
        <v>0</v>
      </c>
      <c r="AC56" s="37" t="e">
        <f t="shared" si="5"/>
        <v>#DIV/0!</v>
      </c>
    </row>
    <row r="57" spans="1:29" s="5" customFormat="1" ht="28.5" hidden="1" x14ac:dyDescent="0.2">
      <c r="A57" s="434"/>
      <c r="B57" s="97" t="s">
        <v>463</v>
      </c>
      <c r="C57" s="98" t="s">
        <v>464</v>
      </c>
      <c r="D57" s="291">
        <f>+D52*1.7982%</f>
        <v>53946000.000000007</v>
      </c>
      <c r="E57" s="291">
        <f>SUM('ADICIONES  2018'!C57:K57)</f>
        <v>0</v>
      </c>
      <c r="F57" s="291">
        <f>+F52*1.7982%</f>
        <v>0</v>
      </c>
      <c r="G57" s="291">
        <f>+G52*1.7982%</f>
        <v>0</v>
      </c>
      <c r="H57" s="291">
        <f>+H52*1.7982%</f>
        <v>0</v>
      </c>
      <c r="I57" s="291">
        <f>+I52*1.7982%</f>
        <v>0</v>
      </c>
      <c r="J57" s="291">
        <f>+J52*1.7982%</f>
        <v>0</v>
      </c>
      <c r="K57" s="292">
        <f t="shared" si="14"/>
        <v>53946000.000000007</v>
      </c>
      <c r="L57" s="291">
        <f t="shared" ref="L57:Q57" si="85">+L52*1.7982%</f>
        <v>6888429.9607140003</v>
      </c>
      <c r="M57" s="291">
        <f t="shared" si="85"/>
        <v>1551093.9813720002</v>
      </c>
      <c r="N57" s="291">
        <f t="shared" si="85"/>
        <v>1447180.3729980001</v>
      </c>
      <c r="O57" s="291">
        <f t="shared" si="85"/>
        <v>1193240.7807840002</v>
      </c>
      <c r="P57" s="291">
        <f t="shared" si="85"/>
        <v>3753986.4797760001</v>
      </c>
      <c r="Q57" s="291">
        <f t="shared" si="85"/>
        <v>2870873.107146</v>
      </c>
      <c r="R57" s="292">
        <f t="shared" si="15"/>
        <v>17704804.68279</v>
      </c>
      <c r="S57" s="291">
        <f t="shared" ref="S57:Z57" si="86">+S52*1.7982%</f>
        <v>2147487.9064560002</v>
      </c>
      <c r="T57" s="291">
        <f t="shared" si="86"/>
        <v>4999672.3569660001</v>
      </c>
      <c r="U57" s="291">
        <f t="shared" si="86"/>
        <v>4347952.9427519999</v>
      </c>
      <c r="V57" s="291">
        <f t="shared" si="86"/>
        <v>0</v>
      </c>
      <c r="W57" s="291">
        <f t="shared" si="86"/>
        <v>0</v>
      </c>
      <c r="X57" s="291">
        <f t="shared" si="86"/>
        <v>0</v>
      </c>
      <c r="Y57" s="291">
        <f t="shared" si="86"/>
        <v>0</v>
      </c>
      <c r="Z57" s="291">
        <f t="shared" si="86"/>
        <v>0</v>
      </c>
      <c r="AA57" s="292">
        <f t="shared" si="16"/>
        <v>11495113.206174001</v>
      </c>
      <c r="AB57" s="292">
        <f t="shared" si="4"/>
        <v>29199917.888964001</v>
      </c>
      <c r="AC57" s="37">
        <f t="shared" si="5"/>
        <v>0.54128050066666666</v>
      </c>
    </row>
    <row r="58" spans="1:29" ht="42.75" hidden="1" x14ac:dyDescent="0.2">
      <c r="B58" s="97" t="s">
        <v>465</v>
      </c>
      <c r="C58" s="98" t="s">
        <v>466</v>
      </c>
      <c r="D58" s="291">
        <f>+D52*0.881118%</f>
        <v>26433540</v>
      </c>
      <c r="E58" s="291">
        <f>SUM('ADICIONES  2018'!C58:K58)</f>
        <v>0</v>
      </c>
      <c r="F58" s="291">
        <f>+F52*0.881118%</f>
        <v>0</v>
      </c>
      <c r="G58" s="291">
        <f>+G52*0.881118%</f>
        <v>0</v>
      </c>
      <c r="H58" s="291">
        <f>+H52*0.881118%</f>
        <v>0</v>
      </c>
      <c r="I58" s="291">
        <f>+I52*0.881118%</f>
        <v>0</v>
      </c>
      <c r="J58" s="291">
        <f>+J52*0.881118%</f>
        <v>0</v>
      </c>
      <c r="K58" s="292">
        <f t="shared" si="14"/>
        <v>26433540</v>
      </c>
      <c r="L58" s="291">
        <f t="shared" ref="L58:Q58" si="87">+L52*0.881118%</f>
        <v>3375330.6807498601</v>
      </c>
      <c r="M58" s="291">
        <f t="shared" si="87"/>
        <v>760036.05087228003</v>
      </c>
      <c r="N58" s="291">
        <f t="shared" si="87"/>
        <v>709118.38276902004</v>
      </c>
      <c r="O58" s="291">
        <f t="shared" si="87"/>
        <v>584687.98258416005</v>
      </c>
      <c r="P58" s="291">
        <f t="shared" si="87"/>
        <v>1839453.37509024</v>
      </c>
      <c r="Q58" s="291">
        <f t="shared" si="87"/>
        <v>1406727.82250154</v>
      </c>
      <c r="R58" s="292">
        <f t="shared" si="15"/>
        <v>8675354.2945671007</v>
      </c>
      <c r="S58" s="291">
        <f t="shared" ref="S58:Z58" si="88">+S52*0.881118%</f>
        <v>1052269.0741634399</v>
      </c>
      <c r="T58" s="291">
        <f t="shared" si="88"/>
        <v>2449839.45491334</v>
      </c>
      <c r="U58" s="291">
        <f t="shared" si="88"/>
        <v>2130496.94194848</v>
      </c>
      <c r="V58" s="291">
        <f t="shared" si="88"/>
        <v>0</v>
      </c>
      <c r="W58" s="291">
        <f t="shared" si="88"/>
        <v>0</v>
      </c>
      <c r="X58" s="291">
        <f t="shared" si="88"/>
        <v>0</v>
      </c>
      <c r="Y58" s="291">
        <f t="shared" si="88"/>
        <v>0</v>
      </c>
      <c r="Z58" s="291">
        <f t="shared" si="88"/>
        <v>0</v>
      </c>
      <c r="AA58" s="292">
        <f t="shared" si="16"/>
        <v>5632605.4710252602</v>
      </c>
      <c r="AB58" s="292">
        <f t="shared" si="4"/>
        <v>14307959.765592361</v>
      </c>
      <c r="AC58" s="37">
        <f t="shared" si="5"/>
        <v>0.54128050066666666</v>
      </c>
    </row>
    <row r="59" spans="1:29" s="79" customFormat="1" ht="15.75" x14ac:dyDescent="0.2">
      <c r="A59" s="433">
        <v>1</v>
      </c>
      <c r="B59" s="111" t="s">
        <v>215</v>
      </c>
      <c r="C59" s="107" t="s">
        <v>467</v>
      </c>
      <c r="D59" s="106">
        <f>+D60+D67</f>
        <v>124100000000</v>
      </c>
      <c r="E59" s="106">
        <f>SUM('ADICIONES  2018'!C59:K59)</f>
        <v>0</v>
      </c>
      <c r="F59" s="106">
        <f>+F60+F67</f>
        <v>0</v>
      </c>
      <c r="G59" s="106">
        <f>+G60+G67</f>
        <v>0</v>
      </c>
      <c r="H59" s="106">
        <f>+H60+H67</f>
        <v>0</v>
      </c>
      <c r="I59" s="106">
        <f>+I60+I67</f>
        <v>0</v>
      </c>
      <c r="J59" s="106">
        <f>+J60+J67</f>
        <v>0</v>
      </c>
      <c r="K59" s="290">
        <f t="shared" si="14"/>
        <v>124100000000</v>
      </c>
      <c r="L59" s="106">
        <f t="shared" ref="L59:Q59" si="89">+L60+L67</f>
        <v>14359760000</v>
      </c>
      <c r="M59" s="106">
        <f t="shared" si="89"/>
        <v>11938915000</v>
      </c>
      <c r="N59" s="106">
        <f t="shared" si="89"/>
        <v>8349404000</v>
      </c>
      <c r="O59" s="106">
        <f t="shared" si="89"/>
        <v>8834466000</v>
      </c>
      <c r="P59" s="106">
        <f t="shared" si="89"/>
        <v>8720320000</v>
      </c>
      <c r="Q59" s="106">
        <f t="shared" si="89"/>
        <v>11663201000</v>
      </c>
      <c r="R59" s="290">
        <f t="shared" si="15"/>
        <v>63866066000</v>
      </c>
      <c r="S59" s="106">
        <f t="shared" ref="S59:Z59" si="90">+S60+S67</f>
        <v>11835397000</v>
      </c>
      <c r="T59" s="106">
        <f t="shared" si="90"/>
        <v>10939434000</v>
      </c>
      <c r="U59" s="106">
        <f t="shared" si="90"/>
        <v>12211699000</v>
      </c>
      <c r="V59" s="106">
        <f t="shared" si="90"/>
        <v>0</v>
      </c>
      <c r="W59" s="106">
        <f t="shared" si="90"/>
        <v>0</v>
      </c>
      <c r="X59" s="106">
        <f t="shared" si="90"/>
        <v>0</v>
      </c>
      <c r="Y59" s="106">
        <f t="shared" si="90"/>
        <v>0</v>
      </c>
      <c r="Z59" s="106">
        <f t="shared" si="90"/>
        <v>0</v>
      </c>
      <c r="AA59" s="290">
        <f>SUM(S59:Z59)</f>
        <v>34986530000</v>
      </c>
      <c r="AB59" s="290">
        <f t="shared" si="4"/>
        <v>98852596000</v>
      </c>
      <c r="AC59" s="105">
        <f t="shared" si="5"/>
        <v>0.79655597099113618</v>
      </c>
    </row>
    <row r="60" spans="1:29" s="21" customFormat="1" ht="54" customHeight="1" x14ac:dyDescent="0.2">
      <c r="A60" s="92">
        <v>1</v>
      </c>
      <c r="B60" s="113" t="s">
        <v>216</v>
      </c>
      <c r="C60" s="114" t="s">
        <v>468</v>
      </c>
      <c r="D60" s="106">
        <v>122000000000</v>
      </c>
      <c r="E60" s="106">
        <f>SUM('ADICIONES  2018'!C60:K60)</f>
        <v>0</v>
      </c>
      <c r="F60" s="106"/>
      <c r="G60" s="106"/>
      <c r="H60" s="106"/>
      <c r="I60" s="106"/>
      <c r="J60" s="106"/>
      <c r="K60" s="294">
        <f t="shared" si="14"/>
        <v>122000000000</v>
      </c>
      <c r="L60" s="106">
        <v>13888581000</v>
      </c>
      <c r="M60" s="106">
        <v>11683107000</v>
      </c>
      <c r="N60" s="106">
        <v>8024632000</v>
      </c>
      <c r="O60" s="106">
        <v>8634743000</v>
      </c>
      <c r="P60" s="106">
        <v>8180342000</v>
      </c>
      <c r="Q60" s="106">
        <v>11326116000</v>
      </c>
      <c r="R60" s="294">
        <f t="shared" si="15"/>
        <v>61737521000</v>
      </c>
      <c r="S60" s="291">
        <v>11406107000</v>
      </c>
      <c r="T60" s="291">
        <v>10615628000</v>
      </c>
      <c r="U60" s="291">
        <v>11921227000</v>
      </c>
      <c r="V60" s="106"/>
      <c r="W60" s="106"/>
      <c r="X60" s="106"/>
      <c r="Y60" s="291"/>
      <c r="Z60" s="106"/>
      <c r="AA60" s="290">
        <f>SUM(S60:Z60)</f>
        <v>33942962000</v>
      </c>
      <c r="AB60" s="294">
        <f t="shared" si="4"/>
        <v>95680483000</v>
      </c>
      <c r="AC60" s="115">
        <f t="shared" si="5"/>
        <v>0.7842662540983607</v>
      </c>
    </row>
    <row r="61" spans="1:29" s="5" customFormat="1" ht="28.5" hidden="1" x14ac:dyDescent="0.2">
      <c r="A61" s="159"/>
      <c r="B61" s="97" t="s">
        <v>217</v>
      </c>
      <c r="C61" s="98" t="s">
        <v>469</v>
      </c>
      <c r="D61" s="291">
        <f>+D60*87.230682%</f>
        <v>106421432040</v>
      </c>
      <c r="E61" s="291">
        <f>SUM('ADICIONES  2018'!C61:K61)</f>
        <v>0</v>
      </c>
      <c r="F61" s="291">
        <f>+F60*87.230682%</f>
        <v>0</v>
      </c>
      <c r="G61" s="291">
        <f>+G60*87.230682%</f>
        <v>0</v>
      </c>
      <c r="H61" s="291">
        <f>+H60*87.230682%</f>
        <v>0</v>
      </c>
      <c r="I61" s="291">
        <f>+I60*87.230682%</f>
        <v>0</v>
      </c>
      <c r="J61" s="291">
        <f>+J60*87.230682%</f>
        <v>0</v>
      </c>
      <c r="K61" s="292">
        <f t="shared" si="14"/>
        <v>106421432040</v>
      </c>
      <c r="L61" s="291">
        <f t="shared" ref="L61:Q61" si="91">+L60*87.230682%</f>
        <v>12115103926.422421</v>
      </c>
      <c r="M61" s="291">
        <f t="shared" si="91"/>
        <v>10191253914.88974</v>
      </c>
      <c r="N61" s="291">
        <f t="shared" si="91"/>
        <v>6999941221.5902405</v>
      </c>
      <c r="O61" s="291">
        <f t="shared" si="91"/>
        <v>7532145207.8472605</v>
      </c>
      <c r="P61" s="291">
        <f t="shared" si="91"/>
        <v>7135768116.5324402</v>
      </c>
      <c r="Q61" s="291">
        <f t="shared" si="91"/>
        <v>9879848230.9111214</v>
      </c>
      <c r="R61" s="292">
        <f t="shared" si="15"/>
        <v>53854060618.193222</v>
      </c>
      <c r="S61" s="291">
        <f t="shared" ref="S61:Z61" si="92">+S60*87.230682%</f>
        <v>9949624925.7497406</v>
      </c>
      <c r="T61" s="291">
        <f t="shared" si="92"/>
        <v>9260084702.9829597</v>
      </c>
      <c r="U61" s="291">
        <f t="shared" si="92"/>
        <v>10398967614.868141</v>
      </c>
      <c r="V61" s="291">
        <f t="shared" si="92"/>
        <v>0</v>
      </c>
      <c r="W61" s="291">
        <f t="shared" si="92"/>
        <v>0</v>
      </c>
      <c r="X61" s="291">
        <f t="shared" si="92"/>
        <v>0</v>
      </c>
      <c r="Y61" s="291">
        <f t="shared" si="92"/>
        <v>0</v>
      </c>
      <c r="Z61" s="291">
        <f t="shared" si="92"/>
        <v>0</v>
      </c>
      <c r="AA61" s="292">
        <f t="shared" si="16"/>
        <v>29608677243.600842</v>
      </c>
      <c r="AB61" s="292">
        <f t="shared" si="4"/>
        <v>83462737861.794067</v>
      </c>
      <c r="AC61" s="37">
        <f t="shared" si="5"/>
        <v>0.7842662540983607</v>
      </c>
    </row>
    <row r="62" spans="1:29" s="5" customFormat="1" ht="28.5" hidden="1" x14ac:dyDescent="0.2">
      <c r="A62" s="434"/>
      <c r="B62" s="97" t="s">
        <v>218</v>
      </c>
      <c r="C62" s="98" t="s">
        <v>470</v>
      </c>
      <c r="D62" s="291">
        <f>+D60*0.1%</f>
        <v>122000000</v>
      </c>
      <c r="E62" s="291">
        <f>SUM('ADICIONES  2018'!C62:K62)</f>
        <v>0</v>
      </c>
      <c r="F62" s="291">
        <f>+F60*0.1%</f>
        <v>0</v>
      </c>
      <c r="G62" s="291">
        <f>+G60*0.1%</f>
        <v>0</v>
      </c>
      <c r="H62" s="291">
        <f>+H60*0.1%</f>
        <v>0</v>
      </c>
      <c r="I62" s="291">
        <f>+I60*0.1%</f>
        <v>0</v>
      </c>
      <c r="J62" s="291">
        <f>+J60*0.1%</f>
        <v>0</v>
      </c>
      <c r="K62" s="292">
        <f t="shared" si="14"/>
        <v>122000000</v>
      </c>
      <c r="L62" s="291">
        <f t="shared" ref="L62:Q62" si="93">+L60*0.1%</f>
        <v>13888581</v>
      </c>
      <c r="M62" s="291">
        <f t="shared" si="93"/>
        <v>11683107</v>
      </c>
      <c r="N62" s="291">
        <f t="shared" si="93"/>
        <v>8024632</v>
      </c>
      <c r="O62" s="291">
        <f t="shared" si="93"/>
        <v>8634743</v>
      </c>
      <c r="P62" s="291">
        <f t="shared" si="93"/>
        <v>8180342</v>
      </c>
      <c r="Q62" s="291">
        <f t="shared" si="93"/>
        <v>11326116</v>
      </c>
      <c r="R62" s="292">
        <f t="shared" si="15"/>
        <v>61737521</v>
      </c>
      <c r="S62" s="291">
        <f t="shared" ref="S62:Z62" si="94">+S60*0.1%</f>
        <v>11406107</v>
      </c>
      <c r="T62" s="291">
        <f t="shared" si="94"/>
        <v>10615628</v>
      </c>
      <c r="U62" s="291">
        <f t="shared" si="94"/>
        <v>11921227</v>
      </c>
      <c r="V62" s="291">
        <f t="shared" si="94"/>
        <v>0</v>
      </c>
      <c r="W62" s="291">
        <f t="shared" si="94"/>
        <v>0</v>
      </c>
      <c r="X62" s="291">
        <f t="shared" si="94"/>
        <v>0</v>
      </c>
      <c r="Y62" s="291">
        <f t="shared" si="94"/>
        <v>0</v>
      </c>
      <c r="Z62" s="291">
        <f t="shared" si="94"/>
        <v>0</v>
      </c>
      <c r="AA62" s="292">
        <f t="shared" si="16"/>
        <v>33942962</v>
      </c>
      <c r="AB62" s="292">
        <f t="shared" si="4"/>
        <v>95680483</v>
      </c>
      <c r="AC62" s="37">
        <f t="shared" si="5"/>
        <v>0.7842662540983607</v>
      </c>
    </row>
    <row r="63" spans="1:29" ht="28.5" hidden="1" x14ac:dyDescent="0.2">
      <c r="B63" s="97" t="s">
        <v>471</v>
      </c>
      <c r="C63" s="98" t="s">
        <v>472</v>
      </c>
      <c r="D63" s="291">
        <f>+D60*9.99%</f>
        <v>12187800000</v>
      </c>
      <c r="E63" s="291">
        <f>SUM('ADICIONES  2018'!C63:K63)</f>
        <v>0</v>
      </c>
      <c r="F63" s="291">
        <f>+F60*9.99%</f>
        <v>0</v>
      </c>
      <c r="G63" s="291">
        <f>+G60*9.99%</f>
        <v>0</v>
      </c>
      <c r="H63" s="291">
        <f>+H60*9.99%</f>
        <v>0</v>
      </c>
      <c r="I63" s="291">
        <f>+I60*9.99%</f>
        <v>0</v>
      </c>
      <c r="J63" s="291">
        <f>+J60*9.99%</f>
        <v>0</v>
      </c>
      <c r="K63" s="292">
        <f t="shared" si="14"/>
        <v>12187800000</v>
      </c>
      <c r="L63" s="291">
        <f t="shared" ref="L63:Q63" si="95">+L60*9.99%</f>
        <v>1387469241.9000001</v>
      </c>
      <c r="M63" s="291">
        <f t="shared" si="95"/>
        <v>1167142389.3</v>
      </c>
      <c r="N63" s="291">
        <f t="shared" si="95"/>
        <v>801660736.80000007</v>
      </c>
      <c r="O63" s="291">
        <f t="shared" si="95"/>
        <v>862610825.70000005</v>
      </c>
      <c r="P63" s="291">
        <f t="shared" si="95"/>
        <v>817216165.80000007</v>
      </c>
      <c r="Q63" s="291">
        <f t="shared" si="95"/>
        <v>1131478988.4000001</v>
      </c>
      <c r="R63" s="292">
        <f t="shared" si="15"/>
        <v>6167578347.8999996</v>
      </c>
      <c r="S63" s="291">
        <f t="shared" ref="S63:Z63" si="96">+S60*9.99%</f>
        <v>1139470089.3</v>
      </c>
      <c r="T63" s="291">
        <f t="shared" si="96"/>
        <v>1060501237.2</v>
      </c>
      <c r="U63" s="291">
        <f t="shared" si="96"/>
        <v>1190930577.3</v>
      </c>
      <c r="V63" s="291">
        <f t="shared" si="96"/>
        <v>0</v>
      </c>
      <c r="W63" s="291">
        <f t="shared" si="96"/>
        <v>0</v>
      </c>
      <c r="X63" s="291">
        <f t="shared" si="96"/>
        <v>0</v>
      </c>
      <c r="Y63" s="291">
        <f t="shared" si="96"/>
        <v>0</v>
      </c>
      <c r="Z63" s="291">
        <f t="shared" si="96"/>
        <v>0</v>
      </c>
      <c r="AA63" s="292">
        <f t="shared" si="16"/>
        <v>3390901903.8000002</v>
      </c>
      <c r="AB63" s="292">
        <f t="shared" si="4"/>
        <v>9558480251.7000008</v>
      </c>
      <c r="AC63" s="37">
        <f t="shared" si="5"/>
        <v>0.7842662540983607</v>
      </c>
    </row>
    <row r="64" spans="1:29" ht="42.75" hidden="1" x14ac:dyDescent="0.2">
      <c r="B64" s="97" t="s">
        <v>336</v>
      </c>
      <c r="C64" s="162" t="s">
        <v>1358</v>
      </c>
      <c r="D64" s="291">
        <f>+D60*0%</f>
        <v>0</v>
      </c>
      <c r="E64" s="291">
        <f>SUM('ADICIONES  2018'!C64:K64)</f>
        <v>0</v>
      </c>
      <c r="F64" s="291">
        <f>+F60*0%</f>
        <v>0</v>
      </c>
      <c r="G64" s="291">
        <f>+G60*0%</f>
        <v>0</v>
      </c>
      <c r="H64" s="291">
        <f>+H60*0%</f>
        <v>0</v>
      </c>
      <c r="I64" s="291">
        <f>+I60*0%</f>
        <v>0</v>
      </c>
      <c r="J64" s="291">
        <f>+J60*0%</f>
        <v>0</v>
      </c>
      <c r="K64" s="292">
        <f t="shared" si="14"/>
        <v>0</v>
      </c>
      <c r="L64" s="291">
        <f t="shared" ref="L64:Q64" si="97">+L60*0%</f>
        <v>0</v>
      </c>
      <c r="M64" s="291">
        <f t="shared" si="97"/>
        <v>0</v>
      </c>
      <c r="N64" s="291">
        <f t="shared" si="97"/>
        <v>0</v>
      </c>
      <c r="O64" s="291">
        <f t="shared" si="97"/>
        <v>0</v>
      </c>
      <c r="P64" s="291">
        <f t="shared" si="97"/>
        <v>0</v>
      </c>
      <c r="Q64" s="291">
        <f t="shared" si="97"/>
        <v>0</v>
      </c>
      <c r="R64" s="292">
        <f t="shared" si="15"/>
        <v>0</v>
      </c>
      <c r="S64" s="291">
        <f t="shared" ref="S64:Z64" si="98">+S60*0%</f>
        <v>0</v>
      </c>
      <c r="T64" s="291">
        <f t="shared" si="98"/>
        <v>0</v>
      </c>
      <c r="U64" s="291">
        <f t="shared" si="98"/>
        <v>0</v>
      </c>
      <c r="V64" s="291">
        <f t="shared" si="98"/>
        <v>0</v>
      </c>
      <c r="W64" s="291">
        <f t="shared" si="98"/>
        <v>0</v>
      </c>
      <c r="X64" s="291">
        <f t="shared" si="98"/>
        <v>0</v>
      </c>
      <c r="Y64" s="291">
        <f t="shared" si="98"/>
        <v>0</v>
      </c>
      <c r="Z64" s="291">
        <f t="shared" si="98"/>
        <v>0</v>
      </c>
      <c r="AA64" s="292">
        <f t="shared" si="16"/>
        <v>0</v>
      </c>
      <c r="AB64" s="292">
        <f t="shared" si="4"/>
        <v>0</v>
      </c>
      <c r="AC64" s="37" t="e">
        <f t="shared" si="5"/>
        <v>#DIV/0!</v>
      </c>
    </row>
    <row r="65" spans="1:29" ht="28.5" hidden="1" x14ac:dyDescent="0.2">
      <c r="B65" s="97" t="s">
        <v>473</v>
      </c>
      <c r="C65" s="98" t="s">
        <v>474</v>
      </c>
      <c r="D65" s="291">
        <f>+D60*1.7982%</f>
        <v>2193804000</v>
      </c>
      <c r="E65" s="291">
        <f>SUM('ADICIONES  2018'!C65:K65)</f>
        <v>0</v>
      </c>
      <c r="F65" s="291">
        <f>+F60*1.7982%</f>
        <v>0</v>
      </c>
      <c r="G65" s="291">
        <f>+G60*1.7982%</f>
        <v>0</v>
      </c>
      <c r="H65" s="291">
        <f>+H60*1.7982%</f>
        <v>0</v>
      </c>
      <c r="I65" s="291">
        <f>+I60*1.7982%</f>
        <v>0</v>
      </c>
      <c r="J65" s="291">
        <f>+J60*1.7982%</f>
        <v>0</v>
      </c>
      <c r="K65" s="292">
        <f t="shared" si="14"/>
        <v>2193804000</v>
      </c>
      <c r="L65" s="291">
        <f t="shared" ref="L65:Q65" si="99">+L60*1.7982%</f>
        <v>249744463.54200003</v>
      </c>
      <c r="M65" s="291">
        <f t="shared" si="99"/>
        <v>210085630.07400003</v>
      </c>
      <c r="N65" s="291">
        <f t="shared" si="99"/>
        <v>144298932.62400001</v>
      </c>
      <c r="O65" s="291">
        <f t="shared" si="99"/>
        <v>155269948.62600002</v>
      </c>
      <c r="P65" s="291">
        <f t="shared" si="99"/>
        <v>147098909.84400001</v>
      </c>
      <c r="Q65" s="291">
        <f t="shared" si="99"/>
        <v>203666217.91200003</v>
      </c>
      <c r="R65" s="292">
        <f t="shared" si="15"/>
        <v>1110164102.622</v>
      </c>
      <c r="S65" s="291">
        <f t="shared" ref="S65:Z65" si="100">+S60*1.7982%</f>
        <v>205104616.07400003</v>
      </c>
      <c r="T65" s="291">
        <f t="shared" si="100"/>
        <v>190890222.69600001</v>
      </c>
      <c r="U65" s="291">
        <f t="shared" si="100"/>
        <v>214367503.914</v>
      </c>
      <c r="V65" s="291">
        <f t="shared" si="100"/>
        <v>0</v>
      </c>
      <c r="W65" s="291">
        <f t="shared" si="100"/>
        <v>0</v>
      </c>
      <c r="X65" s="291">
        <f t="shared" si="100"/>
        <v>0</v>
      </c>
      <c r="Y65" s="291">
        <f t="shared" si="100"/>
        <v>0</v>
      </c>
      <c r="Z65" s="291">
        <f t="shared" si="100"/>
        <v>0</v>
      </c>
      <c r="AA65" s="292">
        <f t="shared" si="16"/>
        <v>610362342.68400002</v>
      </c>
      <c r="AB65" s="292">
        <f t="shared" si="4"/>
        <v>1720526445.306</v>
      </c>
      <c r="AC65" s="37">
        <f t="shared" si="5"/>
        <v>0.7842662540983607</v>
      </c>
    </row>
    <row r="66" spans="1:29" s="5" customFormat="1" ht="42.75" hidden="1" x14ac:dyDescent="0.2">
      <c r="A66" s="159"/>
      <c r="B66" s="97" t="s">
        <v>475</v>
      </c>
      <c r="C66" s="98" t="s">
        <v>476</v>
      </c>
      <c r="D66" s="291">
        <f>+D60*0.881118%</f>
        <v>1074963960</v>
      </c>
      <c r="E66" s="291">
        <f>SUM('ADICIONES  2018'!C66:K66)</f>
        <v>0</v>
      </c>
      <c r="F66" s="291">
        <f>+F60*0.881118%</f>
        <v>0</v>
      </c>
      <c r="G66" s="291">
        <f>+G60*0.881118%</f>
        <v>0</v>
      </c>
      <c r="H66" s="291">
        <f>+H60*0.881118%</f>
        <v>0</v>
      </c>
      <c r="I66" s="291">
        <f>+I60*0.881118%</f>
        <v>0</v>
      </c>
      <c r="J66" s="291">
        <f>+J60*0.881118%</f>
        <v>0</v>
      </c>
      <c r="K66" s="292">
        <f t="shared" si="14"/>
        <v>1074963960</v>
      </c>
      <c r="L66" s="291">
        <f t="shared" ref="L66:Q66" si="101">+L60*0.881118%</f>
        <v>122374787.13558</v>
      </c>
      <c r="M66" s="291">
        <f t="shared" si="101"/>
        <v>102941958.73626</v>
      </c>
      <c r="N66" s="291">
        <f t="shared" si="101"/>
        <v>70706476.985760003</v>
      </c>
      <c r="O66" s="291">
        <f t="shared" si="101"/>
        <v>76082274.826739997</v>
      </c>
      <c r="P66" s="291">
        <f t="shared" si="101"/>
        <v>72078465.823559999</v>
      </c>
      <c r="Q66" s="291">
        <f t="shared" si="101"/>
        <v>99796446.776879996</v>
      </c>
      <c r="R66" s="292">
        <f t="shared" si="15"/>
        <v>543980410.28478003</v>
      </c>
      <c r="S66" s="291">
        <f t="shared" ref="S66:Z66" si="102">+S60*0.881118%</f>
        <v>100501261.87626</v>
      </c>
      <c r="T66" s="291">
        <f t="shared" si="102"/>
        <v>93536209.121040002</v>
      </c>
      <c r="U66" s="291">
        <f t="shared" si="102"/>
        <v>105040076.91786</v>
      </c>
      <c r="V66" s="291">
        <f t="shared" si="102"/>
        <v>0</v>
      </c>
      <c r="W66" s="291">
        <f t="shared" si="102"/>
        <v>0</v>
      </c>
      <c r="X66" s="291">
        <f t="shared" si="102"/>
        <v>0</v>
      </c>
      <c r="Y66" s="291">
        <f t="shared" si="102"/>
        <v>0</v>
      </c>
      <c r="Z66" s="291">
        <f t="shared" si="102"/>
        <v>0</v>
      </c>
      <c r="AA66" s="292">
        <f t="shared" si="16"/>
        <v>299077547.91516</v>
      </c>
      <c r="AB66" s="292">
        <f t="shared" si="4"/>
        <v>843057958.19993997</v>
      </c>
      <c r="AC66" s="37">
        <f t="shared" si="5"/>
        <v>0.78426625409836059</v>
      </c>
    </row>
    <row r="67" spans="1:29" s="21" customFormat="1" ht="46.5" customHeight="1" x14ac:dyDescent="0.2">
      <c r="A67" s="92">
        <v>1</v>
      </c>
      <c r="B67" s="113" t="s">
        <v>477</v>
      </c>
      <c r="C67" s="114" t="s">
        <v>478</v>
      </c>
      <c r="D67" s="106">
        <v>2100000000</v>
      </c>
      <c r="E67" s="106">
        <f>SUM('ADICIONES  2018'!C67:K67)</f>
        <v>0</v>
      </c>
      <c r="F67" s="106"/>
      <c r="G67" s="106"/>
      <c r="H67" s="106"/>
      <c r="I67" s="106"/>
      <c r="J67" s="106"/>
      <c r="K67" s="294">
        <f t="shared" si="14"/>
        <v>2100000000</v>
      </c>
      <c r="L67" s="106">
        <v>471179000</v>
      </c>
      <c r="M67" s="106">
        <v>255808000</v>
      </c>
      <c r="N67" s="106">
        <v>324772000</v>
      </c>
      <c r="O67" s="106">
        <v>199723000</v>
      </c>
      <c r="P67" s="106">
        <v>539978000</v>
      </c>
      <c r="Q67" s="106">
        <v>337085000</v>
      </c>
      <c r="R67" s="294">
        <f t="shared" si="15"/>
        <v>2128545000</v>
      </c>
      <c r="S67" s="291">
        <v>429290000</v>
      </c>
      <c r="T67" s="291">
        <v>323806000</v>
      </c>
      <c r="U67" s="291">
        <v>290472000</v>
      </c>
      <c r="V67" s="106"/>
      <c r="W67" s="106"/>
      <c r="X67" s="106"/>
      <c r="Y67" s="291"/>
      <c r="Z67" s="106"/>
      <c r="AA67" s="290">
        <f t="shared" si="16"/>
        <v>1043568000</v>
      </c>
      <c r="AB67" s="294">
        <f t="shared" si="4"/>
        <v>3172113000</v>
      </c>
      <c r="AC67" s="115">
        <f t="shared" si="5"/>
        <v>1.5105299999999999</v>
      </c>
    </row>
    <row r="68" spans="1:29" s="5" customFormat="1" ht="28.5" hidden="1" x14ac:dyDescent="0.2">
      <c r="A68" s="434"/>
      <c r="B68" s="97" t="s">
        <v>479</v>
      </c>
      <c r="C68" s="98" t="s">
        <v>480</v>
      </c>
      <c r="D68" s="291">
        <f>+D67*87.230682%</f>
        <v>1831844322</v>
      </c>
      <c r="E68" s="291">
        <f>SUM('ADICIONES  2018'!C68:K68)</f>
        <v>0</v>
      </c>
      <c r="F68" s="291">
        <f>+F67*87.230682%</f>
        <v>0</v>
      </c>
      <c r="G68" s="291">
        <f>+G67*87.230682%</f>
        <v>0</v>
      </c>
      <c r="H68" s="291">
        <f>+H67*87.230682%</f>
        <v>0</v>
      </c>
      <c r="I68" s="291">
        <f>+I67*87.230682%</f>
        <v>0</v>
      </c>
      <c r="J68" s="291">
        <f>+J67*87.230682%</f>
        <v>0</v>
      </c>
      <c r="K68" s="292">
        <f t="shared" si="14"/>
        <v>1831844322</v>
      </c>
      <c r="L68" s="291">
        <f t="shared" ref="L68:Q68" si="103">+L67*87.230682%</f>
        <v>411012655.14078003</v>
      </c>
      <c r="M68" s="291">
        <f t="shared" si="103"/>
        <v>223143063.01056001</v>
      </c>
      <c r="N68" s="291">
        <f t="shared" si="103"/>
        <v>283300830.54504001</v>
      </c>
      <c r="O68" s="291">
        <f t="shared" si="103"/>
        <v>174219735.01086</v>
      </c>
      <c r="P68" s="291">
        <f t="shared" si="103"/>
        <v>471026492.04996002</v>
      </c>
      <c r="Q68" s="291">
        <f t="shared" si="103"/>
        <v>294041544.41970003</v>
      </c>
      <c r="R68" s="292">
        <f t="shared" si="15"/>
        <v>1856744320.1769004</v>
      </c>
      <c r="S68" s="291">
        <f t="shared" ref="S68:Z68" si="104">+S67*87.230682%</f>
        <v>374472594.75780004</v>
      </c>
      <c r="T68" s="291">
        <f t="shared" si="104"/>
        <v>282458182.15692002</v>
      </c>
      <c r="U68" s="291">
        <f t="shared" si="104"/>
        <v>253380706.61904001</v>
      </c>
      <c r="V68" s="291">
        <f t="shared" si="104"/>
        <v>0</v>
      </c>
      <c r="W68" s="291">
        <f t="shared" si="104"/>
        <v>0</v>
      </c>
      <c r="X68" s="291">
        <f t="shared" si="104"/>
        <v>0</v>
      </c>
      <c r="Y68" s="291">
        <f t="shared" si="104"/>
        <v>0</v>
      </c>
      <c r="Z68" s="291">
        <f t="shared" si="104"/>
        <v>0</v>
      </c>
      <c r="AA68" s="292">
        <f t="shared" si="16"/>
        <v>910311483.53376007</v>
      </c>
      <c r="AB68" s="292">
        <f t="shared" si="4"/>
        <v>2767055803.7106605</v>
      </c>
      <c r="AC68" s="37">
        <f t="shared" si="5"/>
        <v>1.5105300000000002</v>
      </c>
    </row>
    <row r="69" spans="1:29" ht="28.5" hidden="1" x14ac:dyDescent="0.2">
      <c r="B69" s="97" t="s">
        <v>481</v>
      </c>
      <c r="C69" s="98" t="s">
        <v>482</v>
      </c>
      <c r="D69" s="291">
        <f>+D67*0.1%</f>
        <v>2100000</v>
      </c>
      <c r="E69" s="291">
        <f>SUM('ADICIONES  2018'!C69:K69)</f>
        <v>0</v>
      </c>
      <c r="F69" s="291">
        <f>+F67*0.1%</f>
        <v>0</v>
      </c>
      <c r="G69" s="291">
        <f>+G67*0.1%</f>
        <v>0</v>
      </c>
      <c r="H69" s="291">
        <f>+H67*0.1%</f>
        <v>0</v>
      </c>
      <c r="I69" s="291">
        <f>+I67*0.1%</f>
        <v>0</v>
      </c>
      <c r="J69" s="291">
        <f>+J67*0.1%</f>
        <v>0</v>
      </c>
      <c r="K69" s="292">
        <f t="shared" si="14"/>
        <v>2100000</v>
      </c>
      <c r="L69" s="291">
        <f t="shared" ref="L69:Q69" si="105">+L67*0.1%</f>
        <v>471179</v>
      </c>
      <c r="M69" s="291">
        <f t="shared" si="105"/>
        <v>255808</v>
      </c>
      <c r="N69" s="291">
        <f t="shared" si="105"/>
        <v>324772</v>
      </c>
      <c r="O69" s="291">
        <f t="shared" si="105"/>
        <v>199723</v>
      </c>
      <c r="P69" s="291">
        <f t="shared" si="105"/>
        <v>539978</v>
      </c>
      <c r="Q69" s="291">
        <f t="shared" si="105"/>
        <v>337085</v>
      </c>
      <c r="R69" s="292">
        <f t="shared" si="15"/>
        <v>2128545</v>
      </c>
      <c r="S69" s="291">
        <f t="shared" ref="S69:Z69" si="106">+S67*0.1%</f>
        <v>429290</v>
      </c>
      <c r="T69" s="291">
        <f t="shared" si="106"/>
        <v>323806</v>
      </c>
      <c r="U69" s="291">
        <f t="shared" si="106"/>
        <v>290472</v>
      </c>
      <c r="V69" s="291">
        <f t="shared" si="106"/>
        <v>0</v>
      </c>
      <c r="W69" s="291">
        <f t="shared" si="106"/>
        <v>0</v>
      </c>
      <c r="X69" s="291">
        <f t="shared" si="106"/>
        <v>0</v>
      </c>
      <c r="Y69" s="291">
        <f t="shared" si="106"/>
        <v>0</v>
      </c>
      <c r="Z69" s="291">
        <f t="shared" si="106"/>
        <v>0</v>
      </c>
      <c r="AA69" s="292">
        <f t="shared" si="16"/>
        <v>1043568</v>
      </c>
      <c r="AB69" s="292">
        <f t="shared" si="4"/>
        <v>3172113</v>
      </c>
      <c r="AC69" s="37">
        <f t="shared" si="5"/>
        <v>1.5105299999999999</v>
      </c>
    </row>
    <row r="70" spans="1:29" ht="28.5" hidden="1" x14ac:dyDescent="0.2">
      <c r="B70" s="97" t="s">
        <v>483</v>
      </c>
      <c r="C70" s="98" t="s">
        <v>484</v>
      </c>
      <c r="D70" s="291">
        <f>+D67*9.99%</f>
        <v>209790000</v>
      </c>
      <c r="E70" s="291">
        <f>SUM('ADICIONES  2018'!C70:K70)</f>
        <v>0</v>
      </c>
      <c r="F70" s="291">
        <f>+F67*9.99%</f>
        <v>0</v>
      </c>
      <c r="G70" s="291">
        <f>+G67*9.99%</f>
        <v>0</v>
      </c>
      <c r="H70" s="291">
        <f>+H67*9.99%</f>
        <v>0</v>
      </c>
      <c r="I70" s="291">
        <f>+I67*9.99%</f>
        <v>0</v>
      </c>
      <c r="J70" s="291">
        <f>+J67*9.99%</f>
        <v>0</v>
      </c>
      <c r="K70" s="292">
        <f t="shared" si="14"/>
        <v>209790000</v>
      </c>
      <c r="L70" s="291">
        <f t="shared" ref="L70:Q70" si="107">+L67*9.99%</f>
        <v>47070782.100000001</v>
      </c>
      <c r="M70" s="291">
        <f t="shared" si="107"/>
        <v>25555219.199999999</v>
      </c>
      <c r="N70" s="291">
        <f t="shared" si="107"/>
        <v>32444722.800000001</v>
      </c>
      <c r="O70" s="291">
        <f t="shared" si="107"/>
        <v>19952327.699999999</v>
      </c>
      <c r="P70" s="291">
        <f t="shared" si="107"/>
        <v>53943802.200000003</v>
      </c>
      <c r="Q70" s="291">
        <f t="shared" si="107"/>
        <v>33674791.5</v>
      </c>
      <c r="R70" s="292">
        <f t="shared" si="15"/>
        <v>212641645.5</v>
      </c>
      <c r="S70" s="291">
        <f t="shared" ref="S70:Z70" si="108">+S67*9.99%</f>
        <v>42886071</v>
      </c>
      <c r="T70" s="291">
        <f t="shared" si="108"/>
        <v>32348219.400000002</v>
      </c>
      <c r="U70" s="291">
        <f t="shared" si="108"/>
        <v>29018152.800000001</v>
      </c>
      <c r="V70" s="291">
        <f t="shared" si="108"/>
        <v>0</v>
      </c>
      <c r="W70" s="291">
        <f t="shared" si="108"/>
        <v>0</v>
      </c>
      <c r="X70" s="291">
        <f t="shared" si="108"/>
        <v>0</v>
      </c>
      <c r="Y70" s="291">
        <f t="shared" si="108"/>
        <v>0</v>
      </c>
      <c r="Z70" s="291">
        <f t="shared" si="108"/>
        <v>0</v>
      </c>
      <c r="AA70" s="292">
        <f t="shared" si="16"/>
        <v>104252443.2</v>
      </c>
      <c r="AB70" s="292">
        <f t="shared" si="4"/>
        <v>316894088.69999999</v>
      </c>
      <c r="AC70" s="37">
        <f t="shared" si="5"/>
        <v>1.5105299999999999</v>
      </c>
    </row>
    <row r="71" spans="1:29" s="9" customFormat="1" ht="42.75" hidden="1" x14ac:dyDescent="0.2">
      <c r="A71" s="159"/>
      <c r="B71" s="97" t="s">
        <v>485</v>
      </c>
      <c r="C71" s="162" t="s">
        <v>1359</v>
      </c>
      <c r="D71" s="291">
        <f>+D67*0%</f>
        <v>0</v>
      </c>
      <c r="E71" s="291">
        <f>SUM('ADICIONES  2018'!C71:K71)</f>
        <v>0</v>
      </c>
      <c r="F71" s="291">
        <f>+F67*0%</f>
        <v>0</v>
      </c>
      <c r="G71" s="291">
        <f>+G67*0%</f>
        <v>0</v>
      </c>
      <c r="H71" s="291">
        <f>+H67*0%</f>
        <v>0</v>
      </c>
      <c r="I71" s="291">
        <f>+I67*0%</f>
        <v>0</v>
      </c>
      <c r="J71" s="291">
        <f>+J67*0%</f>
        <v>0</v>
      </c>
      <c r="K71" s="292">
        <f t="shared" si="14"/>
        <v>0</v>
      </c>
      <c r="L71" s="291">
        <f t="shared" ref="L71:Q71" si="109">+L67*0%</f>
        <v>0</v>
      </c>
      <c r="M71" s="291">
        <f t="shared" si="109"/>
        <v>0</v>
      </c>
      <c r="N71" s="291">
        <f t="shared" si="109"/>
        <v>0</v>
      </c>
      <c r="O71" s="291">
        <f t="shared" si="109"/>
        <v>0</v>
      </c>
      <c r="P71" s="291">
        <f t="shared" si="109"/>
        <v>0</v>
      </c>
      <c r="Q71" s="291">
        <f t="shared" si="109"/>
        <v>0</v>
      </c>
      <c r="R71" s="292">
        <f t="shared" si="15"/>
        <v>0</v>
      </c>
      <c r="S71" s="291">
        <f t="shared" ref="S71:Z71" si="110">+S67*0%</f>
        <v>0</v>
      </c>
      <c r="T71" s="291">
        <f t="shared" si="110"/>
        <v>0</v>
      </c>
      <c r="U71" s="291">
        <f t="shared" si="110"/>
        <v>0</v>
      </c>
      <c r="V71" s="291">
        <f t="shared" si="110"/>
        <v>0</v>
      </c>
      <c r="W71" s="291">
        <f t="shared" si="110"/>
        <v>0</v>
      </c>
      <c r="X71" s="291">
        <f t="shared" si="110"/>
        <v>0</v>
      </c>
      <c r="Y71" s="291">
        <f t="shared" si="110"/>
        <v>0</v>
      </c>
      <c r="Z71" s="291">
        <f t="shared" si="110"/>
        <v>0</v>
      </c>
      <c r="AA71" s="292">
        <f t="shared" si="16"/>
        <v>0</v>
      </c>
      <c r="AB71" s="292">
        <f t="shared" si="4"/>
        <v>0</v>
      </c>
      <c r="AC71" s="37" t="e">
        <f t="shared" si="5"/>
        <v>#DIV/0!</v>
      </c>
    </row>
    <row r="72" spans="1:29" s="5" customFormat="1" ht="28.5" hidden="1" x14ac:dyDescent="0.2">
      <c r="A72" s="159"/>
      <c r="B72" s="97" t="s">
        <v>486</v>
      </c>
      <c r="C72" s="98" t="s">
        <v>487</v>
      </c>
      <c r="D72" s="291">
        <f>+D67*1.7982%</f>
        <v>37762200</v>
      </c>
      <c r="E72" s="291">
        <f>SUM('ADICIONES  2018'!C72:K72)</f>
        <v>0</v>
      </c>
      <c r="F72" s="291">
        <f>+F67*1.7982%</f>
        <v>0</v>
      </c>
      <c r="G72" s="291">
        <f>+G67*1.7982%</f>
        <v>0</v>
      </c>
      <c r="H72" s="291">
        <f>+H67*1.7982%</f>
        <v>0</v>
      </c>
      <c r="I72" s="291">
        <f>+I67*1.7982%</f>
        <v>0</v>
      </c>
      <c r="J72" s="291">
        <f>+J67*1.7982%</f>
        <v>0</v>
      </c>
      <c r="K72" s="292">
        <f t="shared" si="14"/>
        <v>37762200</v>
      </c>
      <c r="L72" s="291">
        <f t="shared" ref="L72:Q72" si="111">+L67*1.7982%</f>
        <v>8472740.7780000009</v>
      </c>
      <c r="M72" s="291">
        <f t="shared" si="111"/>
        <v>4599939.4560000002</v>
      </c>
      <c r="N72" s="291">
        <f t="shared" si="111"/>
        <v>5840050.1040000003</v>
      </c>
      <c r="O72" s="291">
        <f t="shared" si="111"/>
        <v>3591418.9860000005</v>
      </c>
      <c r="P72" s="291">
        <f t="shared" si="111"/>
        <v>9709884.3960000016</v>
      </c>
      <c r="Q72" s="291">
        <f t="shared" si="111"/>
        <v>6061462.4700000007</v>
      </c>
      <c r="R72" s="292">
        <f t="shared" si="15"/>
        <v>38275496.190000005</v>
      </c>
      <c r="S72" s="291">
        <f t="shared" ref="S72:Z72" si="112">+S67*1.7982%</f>
        <v>7719492.7800000003</v>
      </c>
      <c r="T72" s="291">
        <f t="shared" si="112"/>
        <v>5822679.4920000006</v>
      </c>
      <c r="U72" s="291">
        <f t="shared" si="112"/>
        <v>5223267.5040000007</v>
      </c>
      <c r="V72" s="291">
        <f t="shared" si="112"/>
        <v>0</v>
      </c>
      <c r="W72" s="291">
        <f t="shared" si="112"/>
        <v>0</v>
      </c>
      <c r="X72" s="291">
        <f t="shared" si="112"/>
        <v>0</v>
      </c>
      <c r="Y72" s="291">
        <f t="shared" si="112"/>
        <v>0</v>
      </c>
      <c r="Z72" s="291">
        <f t="shared" si="112"/>
        <v>0</v>
      </c>
      <c r="AA72" s="292">
        <f t="shared" si="16"/>
        <v>18765439.776000001</v>
      </c>
      <c r="AB72" s="292">
        <f t="shared" si="4"/>
        <v>57040935.966000006</v>
      </c>
      <c r="AC72" s="37">
        <f t="shared" si="5"/>
        <v>1.5105300000000002</v>
      </c>
    </row>
    <row r="73" spans="1:29" s="5" customFormat="1" ht="42.75" hidden="1" x14ac:dyDescent="0.2">
      <c r="A73" s="159"/>
      <c r="B73" s="97" t="s">
        <v>488</v>
      </c>
      <c r="C73" s="98" t="s">
        <v>489</v>
      </c>
      <c r="D73" s="291">
        <f>+D67*0.881118%</f>
        <v>18503478</v>
      </c>
      <c r="E73" s="291">
        <f>SUM('ADICIONES  2018'!C73:K73)</f>
        <v>0</v>
      </c>
      <c r="F73" s="291">
        <f>+F67*0.881118%</f>
        <v>0</v>
      </c>
      <c r="G73" s="291">
        <f>+G67*0.881118%</f>
        <v>0</v>
      </c>
      <c r="H73" s="291">
        <f>+H67*0.881118%</f>
        <v>0</v>
      </c>
      <c r="I73" s="291">
        <f>+I67*0.881118%</f>
        <v>0</v>
      </c>
      <c r="J73" s="291">
        <f>+J67*0.881118%</f>
        <v>0</v>
      </c>
      <c r="K73" s="292">
        <f t="shared" si="14"/>
        <v>18503478</v>
      </c>
      <c r="L73" s="291">
        <f t="shared" ref="L73:Q73" si="113">+L67*0.881118%</f>
        <v>4151642.98122</v>
      </c>
      <c r="M73" s="291">
        <f t="shared" si="113"/>
        <v>2253970.3334400002</v>
      </c>
      <c r="N73" s="291">
        <f t="shared" si="113"/>
        <v>2861624.5509600001</v>
      </c>
      <c r="O73" s="291">
        <f t="shared" si="113"/>
        <v>1759795.30314</v>
      </c>
      <c r="P73" s="291">
        <f t="shared" si="113"/>
        <v>4757843.3540399997</v>
      </c>
      <c r="Q73" s="291">
        <f t="shared" si="113"/>
        <v>2970116.6102999998</v>
      </c>
      <c r="R73" s="292">
        <f t="shared" si="15"/>
        <v>18754993.133099999</v>
      </c>
      <c r="S73" s="291">
        <f t="shared" ref="S73:Z73" si="114">+S67*0.881118%</f>
        <v>3782551.4622</v>
      </c>
      <c r="T73" s="291">
        <f t="shared" si="114"/>
        <v>2853112.95108</v>
      </c>
      <c r="U73" s="291">
        <f t="shared" si="114"/>
        <v>2559401.0769600002</v>
      </c>
      <c r="V73" s="291">
        <f t="shared" si="114"/>
        <v>0</v>
      </c>
      <c r="W73" s="291">
        <f t="shared" si="114"/>
        <v>0</v>
      </c>
      <c r="X73" s="291">
        <f t="shared" si="114"/>
        <v>0</v>
      </c>
      <c r="Y73" s="291">
        <f t="shared" si="114"/>
        <v>0</v>
      </c>
      <c r="Z73" s="291">
        <f t="shared" si="114"/>
        <v>0</v>
      </c>
      <c r="AA73" s="292">
        <f t="shared" si="16"/>
        <v>9195065.4902400002</v>
      </c>
      <c r="AB73" s="292">
        <f t="shared" si="4"/>
        <v>27950058.623339999</v>
      </c>
      <c r="AC73" s="37">
        <f t="shared" si="5"/>
        <v>1.5105299999999999</v>
      </c>
    </row>
    <row r="74" spans="1:29" s="79" customFormat="1" ht="31.5" hidden="1" x14ac:dyDescent="0.2">
      <c r="A74" s="433"/>
      <c r="B74" s="111" t="s">
        <v>230</v>
      </c>
      <c r="C74" s="107" t="s">
        <v>94</v>
      </c>
      <c r="D74" s="106">
        <f>+D75</f>
        <v>16600000000</v>
      </c>
      <c r="E74" s="106">
        <f>SUM('ADICIONES  2018'!C74:K74)</f>
        <v>16697799370</v>
      </c>
      <c r="F74" s="106">
        <f>+F75</f>
        <v>0</v>
      </c>
      <c r="G74" s="106">
        <f>+G75</f>
        <v>0</v>
      </c>
      <c r="H74" s="106">
        <f>+H75</f>
        <v>0</v>
      </c>
      <c r="I74" s="106">
        <f>+I75</f>
        <v>0</v>
      </c>
      <c r="J74" s="106">
        <f>+J75</f>
        <v>0</v>
      </c>
      <c r="K74" s="290">
        <f t="shared" si="14"/>
        <v>33297799370</v>
      </c>
      <c r="L74" s="106">
        <f t="shared" ref="L74:Q74" si="115">+L75</f>
        <v>2141160036</v>
      </c>
      <c r="M74" s="106">
        <f t="shared" si="115"/>
        <v>501436909</v>
      </c>
      <c r="N74" s="106">
        <f t="shared" si="115"/>
        <v>1240173867</v>
      </c>
      <c r="O74" s="106">
        <f t="shared" si="115"/>
        <v>1191837073</v>
      </c>
      <c r="P74" s="106">
        <f t="shared" si="115"/>
        <v>1418701823</v>
      </c>
      <c r="Q74" s="106">
        <f t="shared" si="115"/>
        <v>7987970930</v>
      </c>
      <c r="R74" s="290">
        <f t="shared" si="15"/>
        <v>14481280638</v>
      </c>
      <c r="S74" s="106">
        <f t="shared" ref="S74:Z74" si="116">+S75</f>
        <v>1081474880</v>
      </c>
      <c r="T74" s="106">
        <f t="shared" si="116"/>
        <v>927941814</v>
      </c>
      <c r="U74" s="106">
        <f t="shared" si="116"/>
        <v>910813008</v>
      </c>
      <c r="V74" s="106">
        <f t="shared" si="116"/>
        <v>0</v>
      </c>
      <c r="W74" s="106">
        <f t="shared" si="116"/>
        <v>0</v>
      </c>
      <c r="X74" s="106">
        <f t="shared" si="116"/>
        <v>0</v>
      </c>
      <c r="Y74" s="106">
        <f t="shared" si="116"/>
        <v>0</v>
      </c>
      <c r="Z74" s="106">
        <f t="shared" si="116"/>
        <v>0</v>
      </c>
      <c r="AA74" s="290">
        <f t="shared" si="16"/>
        <v>2920229702</v>
      </c>
      <c r="AB74" s="290">
        <f t="shared" si="4"/>
        <v>17401510340</v>
      </c>
      <c r="AC74" s="105">
        <f t="shared" si="5"/>
        <v>0.52260241425077691</v>
      </c>
    </row>
    <row r="75" spans="1:29" s="79" customFormat="1" ht="31.5" hidden="1" x14ac:dyDescent="0.2">
      <c r="A75" s="433"/>
      <c r="B75" s="111" t="s">
        <v>490</v>
      </c>
      <c r="C75" s="107" t="s">
        <v>491</v>
      </c>
      <c r="D75" s="106">
        <f>+D76+D85</f>
        <v>16600000000</v>
      </c>
      <c r="E75" s="106">
        <f>SUM('ADICIONES  2018'!C75:K75)</f>
        <v>16697799370</v>
      </c>
      <c r="F75" s="106">
        <f>+F76+F85</f>
        <v>0</v>
      </c>
      <c r="G75" s="106">
        <f>+G76+G85</f>
        <v>0</v>
      </c>
      <c r="H75" s="106">
        <f>+H76+H85</f>
        <v>0</v>
      </c>
      <c r="I75" s="106">
        <f>+I76+I85</f>
        <v>0</v>
      </c>
      <c r="J75" s="106">
        <f>+J76+J85</f>
        <v>0</v>
      </c>
      <c r="K75" s="290">
        <f t="shared" si="14"/>
        <v>33297799370</v>
      </c>
      <c r="L75" s="106">
        <f t="shared" ref="L75:Q75" si="117">+L76+L85</f>
        <v>2141160036</v>
      </c>
      <c r="M75" s="106">
        <f t="shared" si="117"/>
        <v>501436909</v>
      </c>
      <c r="N75" s="106">
        <f t="shared" si="117"/>
        <v>1240173867</v>
      </c>
      <c r="O75" s="106">
        <f t="shared" si="117"/>
        <v>1191837073</v>
      </c>
      <c r="P75" s="106">
        <f t="shared" si="117"/>
        <v>1418701823</v>
      </c>
      <c r="Q75" s="106">
        <f t="shared" si="117"/>
        <v>7987970930</v>
      </c>
      <c r="R75" s="290">
        <f t="shared" si="15"/>
        <v>14481280638</v>
      </c>
      <c r="S75" s="106">
        <f t="shared" ref="S75:Z75" si="118">+S76+S85</f>
        <v>1081474880</v>
      </c>
      <c r="T75" s="106">
        <f>+T76+T85</f>
        <v>927941814</v>
      </c>
      <c r="U75" s="106">
        <f t="shared" si="118"/>
        <v>910813008</v>
      </c>
      <c r="V75" s="106">
        <f t="shared" si="118"/>
        <v>0</v>
      </c>
      <c r="W75" s="106">
        <f t="shared" si="118"/>
        <v>0</v>
      </c>
      <c r="X75" s="106">
        <f t="shared" si="118"/>
        <v>0</v>
      </c>
      <c r="Y75" s="106">
        <f t="shared" si="118"/>
        <v>0</v>
      </c>
      <c r="Z75" s="106">
        <f t="shared" si="118"/>
        <v>0</v>
      </c>
      <c r="AA75" s="290">
        <f t="shared" si="16"/>
        <v>2920229702</v>
      </c>
      <c r="AB75" s="290">
        <f t="shared" ref="AB75:AB140" si="119">+R75+AA75</f>
        <v>17401510340</v>
      </c>
      <c r="AC75" s="105">
        <f t="shared" ref="AC75:AC140" si="120">+AB75/K75</f>
        <v>0.52260241425077691</v>
      </c>
    </row>
    <row r="76" spans="1:29" s="21" customFormat="1" ht="30" x14ac:dyDescent="0.2">
      <c r="A76" s="92">
        <v>1</v>
      </c>
      <c r="B76" s="113" t="s">
        <v>492</v>
      </c>
      <c r="C76" s="114" t="s">
        <v>493</v>
      </c>
      <c r="D76" s="106">
        <v>1600000000</v>
      </c>
      <c r="E76" s="106">
        <f>SUM('ADICIONES  2018'!C76:K76)</f>
        <v>1548627532</v>
      </c>
      <c r="F76" s="106"/>
      <c r="G76" s="106"/>
      <c r="H76" s="106"/>
      <c r="I76" s="106"/>
      <c r="J76" s="106"/>
      <c r="K76" s="294">
        <f>3148627532-1548627532</f>
        <v>1600000000</v>
      </c>
      <c r="L76" s="106">
        <v>63993849</v>
      </c>
      <c r="M76" s="106">
        <v>40606217</v>
      </c>
      <c r="N76" s="106">
        <v>90015455</v>
      </c>
      <c r="O76" s="106">
        <v>95589040</v>
      </c>
      <c r="P76" s="106">
        <v>88648117</v>
      </c>
      <c r="Q76" s="106">
        <f>SUM(Q77:Q84)</f>
        <v>802559489</v>
      </c>
      <c r="R76" s="294">
        <f>1181412167-648627532</f>
        <v>532784635</v>
      </c>
      <c r="S76" s="291">
        <v>121049880</v>
      </c>
      <c r="T76" s="291">
        <v>59888755</v>
      </c>
      <c r="U76" s="291">
        <f>105474128-50617883</f>
        <v>54856245</v>
      </c>
      <c r="V76" s="106"/>
      <c r="W76" s="106"/>
      <c r="X76" s="106"/>
      <c r="Y76" s="291"/>
      <c r="Z76" s="106"/>
      <c r="AA76" s="290">
        <f t="shared" si="16"/>
        <v>235794880</v>
      </c>
      <c r="AB76" s="294">
        <f>1467824930-699245415</f>
        <v>768579515</v>
      </c>
      <c r="AC76" s="115">
        <f t="shared" si="120"/>
        <v>0.48036219687499998</v>
      </c>
    </row>
    <row r="77" spans="1:29" ht="42.75" hidden="1" x14ac:dyDescent="0.2">
      <c r="B77" s="97" t="s">
        <v>494</v>
      </c>
      <c r="C77" s="98" t="s">
        <v>495</v>
      </c>
      <c r="D77" s="291">
        <f>+D76*82.8691479%</f>
        <v>1325906366.4000001</v>
      </c>
      <c r="E77" s="291">
        <f>SUM('ADICIONES  2018'!C77:K77)</f>
        <v>0</v>
      </c>
      <c r="F77" s="291">
        <f>+F76*82.8691479%</f>
        <v>0</v>
      </c>
      <c r="G77" s="291">
        <f>+G76*82.8691479%</f>
        <v>0</v>
      </c>
      <c r="H77" s="291">
        <f>+H76*82.8691479%</f>
        <v>0</v>
      </c>
      <c r="I77" s="291">
        <f>+I76*82.8691479%</f>
        <v>0</v>
      </c>
      <c r="J77" s="291">
        <f>+J76*82.8691479%</f>
        <v>0</v>
      </c>
      <c r="K77" s="292">
        <f t="shared" si="14"/>
        <v>1325906366.4000001</v>
      </c>
      <c r="L77" s="291">
        <f t="shared" ref="L77:P77" si="121">+L76*82.8691479%</f>
        <v>53031157.374712676</v>
      </c>
      <c r="M77" s="291">
        <f t="shared" si="121"/>
        <v>33650026.022324942</v>
      </c>
      <c r="N77" s="291">
        <f t="shared" si="121"/>
        <v>74595040.536807954</v>
      </c>
      <c r="O77" s="291">
        <f t="shared" si="121"/>
        <v>79213822.933790162</v>
      </c>
      <c r="P77" s="291">
        <f t="shared" si="121"/>
        <v>73461939.187295049</v>
      </c>
      <c r="Q77" s="291">
        <v>127562101.11169441</v>
      </c>
      <c r="R77" s="292">
        <f t="shared" si="15"/>
        <v>441514087.1666252</v>
      </c>
      <c r="S77" s="291">
        <f t="shared" ref="S77:Z77" si="122">+S76*82.8691479%</f>
        <v>100313004.08997253</v>
      </c>
      <c r="T77" s="291">
        <f t="shared" si="122"/>
        <v>49629300.956418648</v>
      </c>
      <c r="U77" s="291">
        <v>45458902.801436357</v>
      </c>
      <c r="V77" s="291">
        <f t="shared" si="122"/>
        <v>0</v>
      </c>
      <c r="W77" s="291">
        <f t="shared" si="122"/>
        <v>0</v>
      </c>
      <c r="X77" s="291">
        <f t="shared" si="122"/>
        <v>0</v>
      </c>
      <c r="Y77" s="291">
        <f t="shared" si="122"/>
        <v>0</v>
      </c>
      <c r="Z77" s="291">
        <f t="shared" si="122"/>
        <v>0</v>
      </c>
      <c r="AA77" s="292">
        <f t="shared" si="16"/>
        <v>195401207.84782755</v>
      </c>
      <c r="AB77" s="292">
        <f t="shared" si="119"/>
        <v>636915295.0144527</v>
      </c>
      <c r="AC77" s="37">
        <f t="shared" si="120"/>
        <v>0.48036219687499998</v>
      </c>
    </row>
    <row r="78" spans="1:29" ht="28.5" hidden="1" x14ac:dyDescent="0.2">
      <c r="B78" s="97" t="s">
        <v>496</v>
      </c>
      <c r="C78" s="98" t="s">
        <v>497</v>
      </c>
      <c r="D78" s="291">
        <f>+D76*0.095%</f>
        <v>1520000</v>
      </c>
      <c r="E78" s="291">
        <f>SUM('ADICIONES  2018'!C78:K78)</f>
        <v>0</v>
      </c>
      <c r="F78" s="291">
        <f>+F76*0.095%</f>
        <v>0</v>
      </c>
      <c r="G78" s="291">
        <f>+G76*0.095%</f>
        <v>0</v>
      </c>
      <c r="H78" s="291">
        <f>+H76*0.095%</f>
        <v>0</v>
      </c>
      <c r="I78" s="291">
        <f>+I76*0.095%</f>
        <v>0</v>
      </c>
      <c r="J78" s="291">
        <f>+J76*0.095%</f>
        <v>0</v>
      </c>
      <c r="K78" s="292">
        <f t="shared" si="14"/>
        <v>1520000</v>
      </c>
      <c r="L78" s="291">
        <f t="shared" ref="L78:P78" si="123">+L76*0.095%</f>
        <v>60794.15655</v>
      </c>
      <c r="M78" s="291">
        <f t="shared" si="123"/>
        <v>38575.906150000003</v>
      </c>
      <c r="N78" s="291">
        <f t="shared" si="123"/>
        <v>85514.682249999998</v>
      </c>
      <c r="O78" s="291">
        <f t="shared" si="123"/>
        <v>90809.588000000003</v>
      </c>
      <c r="P78" s="291">
        <f t="shared" si="123"/>
        <v>84215.711150000003</v>
      </c>
      <c r="Q78" s="291">
        <v>146235.35915</v>
      </c>
      <c r="R78" s="292">
        <f t="shared" si="15"/>
        <v>506145.40324999997</v>
      </c>
      <c r="S78" s="291">
        <f t="shared" ref="S78:Z78" si="124">+S76*0.095%</f>
        <v>114997.386</v>
      </c>
      <c r="T78" s="291">
        <f t="shared" si="124"/>
        <v>56894.31725</v>
      </c>
      <c r="U78" s="291">
        <v>52113.43275</v>
      </c>
      <c r="V78" s="291">
        <f t="shared" si="124"/>
        <v>0</v>
      </c>
      <c r="W78" s="291">
        <f t="shared" si="124"/>
        <v>0</v>
      </c>
      <c r="X78" s="291">
        <f t="shared" si="124"/>
        <v>0</v>
      </c>
      <c r="Y78" s="291">
        <f t="shared" si="124"/>
        <v>0</v>
      </c>
      <c r="Z78" s="291">
        <f t="shared" si="124"/>
        <v>0</v>
      </c>
      <c r="AA78" s="292">
        <f t="shared" si="16"/>
        <v>224005.136</v>
      </c>
      <c r="AB78" s="292">
        <f t="shared" si="119"/>
        <v>730150.53924999991</v>
      </c>
      <c r="AC78" s="37">
        <f t="shared" si="120"/>
        <v>0.48036219687499992</v>
      </c>
    </row>
    <row r="79" spans="1:29" s="5" customFormat="1" ht="28.5" hidden="1" x14ac:dyDescent="0.2">
      <c r="A79" s="159"/>
      <c r="B79" s="97" t="s">
        <v>498</v>
      </c>
      <c r="C79" s="98" t="s">
        <v>499</v>
      </c>
      <c r="D79" s="291">
        <f>+D76*5%</f>
        <v>80000000</v>
      </c>
      <c r="E79" s="291">
        <f>SUM('ADICIONES  2018'!C79:K79)</f>
        <v>0</v>
      </c>
      <c r="F79" s="291">
        <f>+F76*5%</f>
        <v>0</v>
      </c>
      <c r="G79" s="291">
        <f>+G76*5%</f>
        <v>0</v>
      </c>
      <c r="H79" s="291">
        <f>+H76*5%</f>
        <v>0</v>
      </c>
      <c r="I79" s="291">
        <f>+I76*5%</f>
        <v>0</v>
      </c>
      <c r="J79" s="291">
        <f>+J76*5%</f>
        <v>0</v>
      </c>
      <c r="K79" s="292">
        <f t="shared" si="14"/>
        <v>80000000</v>
      </c>
      <c r="L79" s="291">
        <f t="shared" ref="L79:P79" si="125">+L76*5%</f>
        <v>3199692.45</v>
      </c>
      <c r="M79" s="291">
        <f t="shared" si="125"/>
        <v>2030310.85</v>
      </c>
      <c r="N79" s="291">
        <f t="shared" si="125"/>
        <v>4500772.75</v>
      </c>
      <c r="O79" s="291">
        <f t="shared" si="125"/>
        <v>4779452</v>
      </c>
      <c r="P79" s="291">
        <f t="shared" si="125"/>
        <v>4432405.8500000006</v>
      </c>
      <c r="Q79" s="291">
        <v>7696597.8500000006</v>
      </c>
      <c r="R79" s="292">
        <f t="shared" si="15"/>
        <v>26639231.750000004</v>
      </c>
      <c r="S79" s="291">
        <f t="shared" ref="S79:Z79" si="126">+S76*5%</f>
        <v>6052494</v>
      </c>
      <c r="T79" s="291">
        <f t="shared" si="126"/>
        <v>2994437.75</v>
      </c>
      <c r="U79" s="291">
        <v>2742812.25</v>
      </c>
      <c r="V79" s="291">
        <f t="shared" si="126"/>
        <v>0</v>
      </c>
      <c r="W79" s="291">
        <f t="shared" si="126"/>
        <v>0</v>
      </c>
      <c r="X79" s="291">
        <f t="shared" si="126"/>
        <v>0</v>
      </c>
      <c r="Y79" s="291">
        <f t="shared" si="126"/>
        <v>0</v>
      </c>
      <c r="Z79" s="291">
        <f t="shared" si="126"/>
        <v>0</v>
      </c>
      <c r="AA79" s="292">
        <f t="shared" si="16"/>
        <v>11789744</v>
      </c>
      <c r="AB79" s="292">
        <f t="shared" si="119"/>
        <v>38428975.75</v>
      </c>
      <c r="AC79" s="37">
        <f t="shared" si="120"/>
        <v>0.48036219687499998</v>
      </c>
    </row>
    <row r="80" spans="1:29" s="5" customFormat="1" ht="28.5" hidden="1" x14ac:dyDescent="0.2">
      <c r="A80" s="434"/>
      <c r="B80" s="97" t="s">
        <v>500</v>
      </c>
      <c r="C80" s="98" t="s">
        <v>501</v>
      </c>
      <c r="D80" s="291">
        <f>+D76*9.4905%</f>
        <v>151848000</v>
      </c>
      <c r="E80" s="291">
        <f>SUM('ADICIONES  2018'!C80:K80)</f>
        <v>0</v>
      </c>
      <c r="F80" s="291">
        <f>+F76*9.4905%</f>
        <v>0</v>
      </c>
      <c r="G80" s="291">
        <f>+G76*9.4905%</f>
        <v>0</v>
      </c>
      <c r="H80" s="291">
        <f>+H76*9.4905%</f>
        <v>0</v>
      </c>
      <c r="I80" s="291">
        <f>+I76*9.4905%</f>
        <v>0</v>
      </c>
      <c r="J80" s="291">
        <f>+J76*9.4905%</f>
        <v>0</v>
      </c>
      <c r="K80" s="292">
        <f t="shared" si="14"/>
        <v>151848000</v>
      </c>
      <c r="L80" s="291">
        <f t="shared" ref="L80:P80" si="127">+L76*9.4905%</f>
        <v>6073336.2393450001</v>
      </c>
      <c r="M80" s="291">
        <f t="shared" si="127"/>
        <v>3853733.0243850001</v>
      </c>
      <c r="N80" s="291">
        <f t="shared" si="127"/>
        <v>8542916.7567750011</v>
      </c>
      <c r="O80" s="291">
        <f t="shared" si="127"/>
        <v>9071877.8411999997</v>
      </c>
      <c r="P80" s="291">
        <f t="shared" si="127"/>
        <v>8413149.5438850001</v>
      </c>
      <c r="Q80" s="291">
        <v>14608912.379085001</v>
      </c>
      <c r="R80" s="292">
        <f t="shared" si="15"/>
        <v>50563925.784675002</v>
      </c>
      <c r="S80" s="291">
        <f t="shared" ref="S80:Z80" si="128">+S76*9.4905%</f>
        <v>11488238.861400001</v>
      </c>
      <c r="T80" s="291">
        <f t="shared" si="128"/>
        <v>5683742.2932750005</v>
      </c>
      <c r="U80" s="291">
        <v>5206131.931725</v>
      </c>
      <c r="V80" s="291">
        <f t="shared" si="128"/>
        <v>0</v>
      </c>
      <c r="W80" s="291">
        <f t="shared" si="128"/>
        <v>0</v>
      </c>
      <c r="X80" s="291">
        <f t="shared" si="128"/>
        <v>0</v>
      </c>
      <c r="Y80" s="291">
        <f t="shared" si="128"/>
        <v>0</v>
      </c>
      <c r="Z80" s="291">
        <f t="shared" si="128"/>
        <v>0</v>
      </c>
      <c r="AA80" s="292">
        <f t="shared" si="16"/>
        <v>22378113.086399999</v>
      </c>
      <c r="AB80" s="292">
        <f t="shared" si="119"/>
        <v>72942038.871075004</v>
      </c>
      <c r="AC80" s="37">
        <f t="shared" si="120"/>
        <v>0.48036219687500004</v>
      </c>
    </row>
    <row r="81" spans="1:29" ht="42.75" hidden="1" x14ac:dyDescent="0.2">
      <c r="B81" s="97" t="s">
        <v>502</v>
      </c>
      <c r="C81" s="162" t="s">
        <v>1360</v>
      </c>
      <c r="D81" s="291">
        <f>+D76*0%</f>
        <v>0</v>
      </c>
      <c r="E81" s="291">
        <f>SUM('ADICIONES  2018'!C81:K81)</f>
        <v>0</v>
      </c>
      <c r="F81" s="291">
        <f>+F76*0%</f>
        <v>0</v>
      </c>
      <c r="G81" s="291">
        <f>+G76*0%</f>
        <v>0</v>
      </c>
      <c r="H81" s="291">
        <f>+H76*0%</f>
        <v>0</v>
      </c>
      <c r="I81" s="291">
        <f>+I76*0%</f>
        <v>0</v>
      </c>
      <c r="J81" s="291">
        <f>+J76*0%</f>
        <v>0</v>
      </c>
      <c r="K81" s="292">
        <f t="shared" ref="K81:K146" si="129">+D81+E81-F81+G81-H81</f>
        <v>0</v>
      </c>
      <c r="L81" s="291">
        <f t="shared" ref="L81:P81" si="130">+L76*0%</f>
        <v>0</v>
      </c>
      <c r="M81" s="291">
        <f t="shared" si="130"/>
        <v>0</v>
      </c>
      <c r="N81" s="291">
        <f t="shared" si="130"/>
        <v>0</v>
      </c>
      <c r="O81" s="291">
        <f t="shared" si="130"/>
        <v>0</v>
      </c>
      <c r="P81" s="291">
        <f t="shared" si="130"/>
        <v>0</v>
      </c>
      <c r="Q81" s="291">
        <v>0</v>
      </c>
      <c r="R81" s="292">
        <f t="shared" ref="R81:R146" si="131">SUM(L81:Q81)</f>
        <v>0</v>
      </c>
      <c r="S81" s="291">
        <f t="shared" ref="S81:Z81" si="132">+S76*0%</f>
        <v>0</v>
      </c>
      <c r="T81" s="291">
        <f t="shared" si="132"/>
        <v>0</v>
      </c>
      <c r="U81" s="291">
        <v>0</v>
      </c>
      <c r="V81" s="291">
        <f t="shared" si="132"/>
        <v>0</v>
      </c>
      <c r="W81" s="291">
        <f t="shared" si="132"/>
        <v>0</v>
      </c>
      <c r="X81" s="291">
        <f t="shared" si="132"/>
        <v>0</v>
      </c>
      <c r="Y81" s="291">
        <f t="shared" si="132"/>
        <v>0</v>
      </c>
      <c r="Z81" s="291">
        <f t="shared" si="132"/>
        <v>0</v>
      </c>
      <c r="AA81" s="292">
        <f t="shared" ref="AA81:AA146" si="133">SUM(S81:Z81)</f>
        <v>0</v>
      </c>
      <c r="AB81" s="292">
        <f t="shared" si="119"/>
        <v>0</v>
      </c>
      <c r="AC81" s="37" t="e">
        <f t="shared" si="120"/>
        <v>#DIV/0!</v>
      </c>
    </row>
    <row r="82" spans="1:29" ht="28.5" hidden="1" x14ac:dyDescent="0.2">
      <c r="B82" s="97" t="s">
        <v>503</v>
      </c>
      <c r="C82" s="98" t="s">
        <v>504</v>
      </c>
      <c r="D82" s="291">
        <f>+D76*1.70829%</f>
        <v>27332640.000000004</v>
      </c>
      <c r="E82" s="291">
        <f>SUM('ADICIONES  2018'!C82:K82)</f>
        <v>0</v>
      </c>
      <c r="F82" s="291">
        <f>+F76*1.70829%</f>
        <v>0</v>
      </c>
      <c r="G82" s="291">
        <f>+G76*1.70829%</f>
        <v>0</v>
      </c>
      <c r="H82" s="291">
        <f>+H76*1.70829%</f>
        <v>0</v>
      </c>
      <c r="I82" s="291">
        <f>+I76*1.70829%</f>
        <v>0</v>
      </c>
      <c r="J82" s="291">
        <f>+J76*1.70829%</f>
        <v>0</v>
      </c>
      <c r="K82" s="292">
        <f t="shared" si="129"/>
        <v>27332640.000000004</v>
      </c>
      <c r="L82" s="291">
        <f t="shared" ref="L82:P82" si="134">+L76*1.70829%</f>
        <v>1093200.5230821001</v>
      </c>
      <c r="M82" s="291">
        <f t="shared" si="134"/>
        <v>693671.94438930007</v>
      </c>
      <c r="N82" s="291">
        <f t="shared" si="134"/>
        <v>1537725.0162195002</v>
      </c>
      <c r="O82" s="291">
        <f t="shared" si="134"/>
        <v>1632938.0114160001</v>
      </c>
      <c r="P82" s="291">
        <f t="shared" si="134"/>
        <v>1514366.9178993001</v>
      </c>
      <c r="Q82" s="291">
        <v>2629604.2282353002</v>
      </c>
      <c r="R82" s="292">
        <f t="shared" si="131"/>
        <v>9101506.641241502</v>
      </c>
      <c r="S82" s="291">
        <f t="shared" ref="S82:Z82" si="135">+S76*1.70829%</f>
        <v>2067882.9950520003</v>
      </c>
      <c r="T82" s="291">
        <f t="shared" si="135"/>
        <v>1023073.6127895</v>
      </c>
      <c r="U82" s="291">
        <v>937103.74771050003</v>
      </c>
      <c r="V82" s="291">
        <f t="shared" si="135"/>
        <v>0</v>
      </c>
      <c r="W82" s="291">
        <f t="shared" si="135"/>
        <v>0</v>
      </c>
      <c r="X82" s="291">
        <f t="shared" si="135"/>
        <v>0</v>
      </c>
      <c r="Y82" s="291">
        <f t="shared" si="135"/>
        <v>0</v>
      </c>
      <c r="Z82" s="291">
        <f t="shared" si="135"/>
        <v>0</v>
      </c>
      <c r="AA82" s="292">
        <f t="shared" si="133"/>
        <v>4028060.355552</v>
      </c>
      <c r="AB82" s="292">
        <f t="shared" si="119"/>
        <v>13129566.996793501</v>
      </c>
      <c r="AC82" s="37">
        <f t="shared" si="120"/>
        <v>0.48036219687499998</v>
      </c>
    </row>
    <row r="83" spans="1:29" ht="42.75" hidden="1" x14ac:dyDescent="0.2">
      <c r="B83" s="97" t="s">
        <v>505</v>
      </c>
      <c r="C83" s="98" t="s">
        <v>506</v>
      </c>
      <c r="D83" s="291">
        <f>+D76*0.8370621%</f>
        <v>13392993.6</v>
      </c>
      <c r="E83" s="291">
        <f>SUM('ADICIONES  2018'!C83:K83)</f>
        <v>0</v>
      </c>
      <c r="F83" s="291">
        <f>+F76*0.8370621%</f>
        <v>0</v>
      </c>
      <c r="G83" s="291">
        <f>+G76*0.8370621%</f>
        <v>0</v>
      </c>
      <c r="H83" s="291">
        <f>+H76*0.8370621%</f>
        <v>0</v>
      </c>
      <c r="I83" s="291">
        <f>+I76*0.8370621%</f>
        <v>0</v>
      </c>
      <c r="J83" s="291">
        <f>+J76*0.8370621%</f>
        <v>0</v>
      </c>
      <c r="K83" s="292">
        <f t="shared" si="129"/>
        <v>13392993.6</v>
      </c>
      <c r="L83" s="291">
        <f t="shared" ref="L83:P83" si="136">+L76*0.8370621%</f>
        <v>535668.25631022896</v>
      </c>
      <c r="M83" s="291">
        <f t="shared" si="136"/>
        <v>339899.25275075698</v>
      </c>
      <c r="N83" s="291">
        <f t="shared" si="136"/>
        <v>753485.25794755504</v>
      </c>
      <c r="O83" s="291">
        <f t="shared" si="136"/>
        <v>800139.62559384003</v>
      </c>
      <c r="P83" s="291">
        <f t="shared" si="136"/>
        <v>742039.78977065696</v>
      </c>
      <c r="Q83" s="291">
        <v>1288506.0718352969</v>
      </c>
      <c r="R83" s="292">
        <f t="shared" si="131"/>
        <v>4459738.2542083347</v>
      </c>
      <c r="S83" s="291">
        <f t="shared" ref="S83:Z83" si="137">+S76*0.8370621%</f>
        <v>1013262.66757548</v>
      </c>
      <c r="T83" s="291">
        <f t="shared" si="137"/>
        <v>501306.07026685501</v>
      </c>
      <c r="U83" s="291">
        <v>459180.83637814497</v>
      </c>
      <c r="V83" s="291">
        <f t="shared" si="137"/>
        <v>0</v>
      </c>
      <c r="W83" s="291">
        <f t="shared" si="137"/>
        <v>0</v>
      </c>
      <c r="X83" s="291">
        <f t="shared" si="137"/>
        <v>0</v>
      </c>
      <c r="Y83" s="291">
        <f t="shared" si="137"/>
        <v>0</v>
      </c>
      <c r="Z83" s="291">
        <f t="shared" si="137"/>
        <v>0</v>
      </c>
      <c r="AA83" s="292">
        <f t="shared" si="133"/>
        <v>1973749.5742204799</v>
      </c>
      <c r="AB83" s="292">
        <f t="shared" si="119"/>
        <v>6433487.8284288142</v>
      </c>
      <c r="AC83" s="37">
        <f t="shared" si="120"/>
        <v>0.48036219687499998</v>
      </c>
    </row>
    <row r="84" spans="1:29" ht="42.75" x14ac:dyDescent="0.2">
      <c r="A84" s="434">
        <v>1</v>
      </c>
      <c r="B84" s="97" t="s">
        <v>2327</v>
      </c>
      <c r="C84" s="98" t="s">
        <v>2328</v>
      </c>
      <c r="D84" s="291"/>
      <c r="E84" s="291">
        <f>SUM('ADICIONES  2018'!C84:K84)</f>
        <v>1548627532</v>
      </c>
      <c r="F84" s="291"/>
      <c r="G84" s="291"/>
      <c r="H84" s="291"/>
      <c r="I84" s="291"/>
      <c r="J84" s="291"/>
      <c r="K84" s="292">
        <v>1548627532</v>
      </c>
      <c r="L84" s="291"/>
      <c r="M84" s="291"/>
      <c r="N84" s="291"/>
      <c r="O84" s="291"/>
      <c r="P84" s="291"/>
      <c r="Q84" s="291">
        <v>648627532</v>
      </c>
      <c r="R84" s="292">
        <v>648627532</v>
      </c>
      <c r="S84" s="291"/>
      <c r="T84" s="291"/>
      <c r="U84" s="291">
        <v>50617883</v>
      </c>
      <c r="V84" s="291"/>
      <c r="W84" s="291"/>
      <c r="X84" s="291"/>
      <c r="Y84" s="291"/>
      <c r="Z84" s="291"/>
      <c r="AA84" s="292">
        <f t="shared" ref="AA84" si="138">SUM(S84:Z84)</f>
        <v>50617883</v>
      </c>
      <c r="AB84" s="292">
        <v>699245415</v>
      </c>
      <c r="AC84" s="37">
        <f t="shared" si="120"/>
        <v>0.45152588375911684</v>
      </c>
    </row>
    <row r="85" spans="1:29" s="21" customFormat="1" ht="30" x14ac:dyDescent="0.2">
      <c r="A85" s="92">
        <v>1</v>
      </c>
      <c r="B85" s="113" t="s">
        <v>507</v>
      </c>
      <c r="C85" s="114" t="s">
        <v>508</v>
      </c>
      <c r="D85" s="106">
        <v>15000000000</v>
      </c>
      <c r="E85" s="106">
        <f>SUM('ADICIONES  2018'!C85:K85)</f>
        <v>15149171838</v>
      </c>
      <c r="F85" s="106"/>
      <c r="G85" s="106"/>
      <c r="H85" s="106"/>
      <c r="I85" s="106"/>
      <c r="J85" s="106"/>
      <c r="K85" s="294">
        <f>30149171838-15149171838</f>
        <v>15000000000</v>
      </c>
      <c r="L85" s="106">
        <v>2077166187</v>
      </c>
      <c r="M85" s="106">
        <v>460830692</v>
      </c>
      <c r="N85" s="106">
        <v>1150158412</v>
      </c>
      <c r="O85" s="106">
        <v>1096248033</v>
      </c>
      <c r="P85" s="106">
        <v>1330053706</v>
      </c>
      <c r="Q85" s="106">
        <f>SUM(Q86:Q93)</f>
        <v>7185411441</v>
      </c>
      <c r="R85" s="294">
        <f>13299868471-6068171838</f>
        <v>7231696633</v>
      </c>
      <c r="S85" s="291">
        <v>960425000</v>
      </c>
      <c r="T85" s="291">
        <v>868053059</v>
      </c>
      <c r="U85" s="291">
        <f>3579016646-2723059883</f>
        <v>855956763</v>
      </c>
      <c r="V85" s="106"/>
      <c r="W85" s="106"/>
      <c r="X85" s="106"/>
      <c r="Y85" s="291"/>
      <c r="Z85" s="106"/>
      <c r="AA85" s="290">
        <f t="shared" si="133"/>
        <v>2684434822</v>
      </c>
      <c r="AB85" s="294">
        <f>18707363176-8791231721</f>
        <v>9916131455</v>
      </c>
      <c r="AC85" s="115">
        <f t="shared" si="120"/>
        <v>0.66107543033333338</v>
      </c>
    </row>
    <row r="86" spans="1:29" s="5" customFormat="1" ht="42.75" hidden="1" x14ac:dyDescent="0.2">
      <c r="A86" s="159"/>
      <c r="B86" s="97" t="s">
        <v>509</v>
      </c>
      <c r="C86" s="98" t="s">
        <v>510</v>
      </c>
      <c r="D86" s="291">
        <f>+D85*82.8691479%</f>
        <v>12430372185.000002</v>
      </c>
      <c r="E86" s="291">
        <f>SUM('ADICIONES  2018'!C86:K86)</f>
        <v>0</v>
      </c>
      <c r="F86" s="291">
        <f>+F85*82.8691479%</f>
        <v>0</v>
      </c>
      <c r="G86" s="291">
        <f>+G85*82.8691479%</f>
        <v>0</v>
      </c>
      <c r="H86" s="291">
        <f>+H85*82.8691479%</f>
        <v>0</v>
      </c>
      <c r="I86" s="291">
        <f>+I85*82.8691479%</f>
        <v>0</v>
      </c>
      <c r="J86" s="291">
        <f>+J85*82.8691479%</f>
        <v>0</v>
      </c>
      <c r="K86" s="292">
        <f t="shared" si="129"/>
        <v>12430372185.000002</v>
      </c>
      <c r="L86" s="291">
        <f t="shared" ref="L86:P86" si="139">+L85*82.8691479%</f>
        <v>1721329919.6338208</v>
      </c>
      <c r="M86" s="291">
        <f t="shared" si="139"/>
        <v>381886467.7220735</v>
      </c>
      <c r="N86" s="291">
        <f t="shared" si="139"/>
        <v>953126475.52457142</v>
      </c>
      <c r="O86" s="291">
        <f t="shared" si="139"/>
        <v>908451403.81761086</v>
      </c>
      <c r="P86" s="291">
        <f t="shared" si="139"/>
        <v>1102204172.7745712</v>
      </c>
      <c r="Q86" s="291">
        <v>925846939.00744295</v>
      </c>
      <c r="R86" s="292">
        <f t="shared" si="131"/>
        <v>5992845378.4800911</v>
      </c>
      <c r="S86" s="291">
        <f t="shared" ref="S86:Z86" si="140">+S85*82.8691479%</f>
        <v>795896013.71857512</v>
      </c>
      <c r="T86" s="291">
        <f t="shared" si="140"/>
        <v>719348173.31318426</v>
      </c>
      <c r="U86" s="291">
        <v>709324075.89052248</v>
      </c>
      <c r="V86" s="291">
        <f t="shared" si="140"/>
        <v>0</v>
      </c>
      <c r="W86" s="291">
        <f t="shared" si="140"/>
        <v>0</v>
      </c>
      <c r="X86" s="291">
        <f t="shared" si="140"/>
        <v>0</v>
      </c>
      <c r="Y86" s="291">
        <f t="shared" si="140"/>
        <v>0</v>
      </c>
      <c r="Z86" s="291">
        <f t="shared" si="140"/>
        <v>0</v>
      </c>
      <c r="AA86" s="292">
        <f t="shared" si="133"/>
        <v>2224568262.9222817</v>
      </c>
      <c r="AB86" s="292">
        <f t="shared" si="119"/>
        <v>8217413641.4023724</v>
      </c>
      <c r="AC86" s="37">
        <f t="shared" si="120"/>
        <v>0.66107543033333327</v>
      </c>
    </row>
    <row r="87" spans="1:29" s="5" customFormat="1" ht="28.5" hidden="1" x14ac:dyDescent="0.2">
      <c r="A87" s="434"/>
      <c r="B87" s="97" t="s">
        <v>511</v>
      </c>
      <c r="C87" s="98" t="s">
        <v>512</v>
      </c>
      <c r="D87" s="291">
        <f>+D85*0.095%</f>
        <v>14250000</v>
      </c>
      <c r="E87" s="291">
        <f>SUM('ADICIONES  2018'!C87:K87)</f>
        <v>0</v>
      </c>
      <c r="F87" s="291">
        <f>+F85*0.095%</f>
        <v>0</v>
      </c>
      <c r="G87" s="291">
        <f>+G85*0.095%</f>
        <v>0</v>
      </c>
      <c r="H87" s="291">
        <f>+H85*0.095%</f>
        <v>0</v>
      </c>
      <c r="I87" s="291">
        <f>+I85*0.095%</f>
        <v>0</v>
      </c>
      <c r="J87" s="291">
        <f>+J85*0.095%</f>
        <v>0</v>
      </c>
      <c r="K87" s="292">
        <f t="shared" si="129"/>
        <v>14250000</v>
      </c>
      <c r="L87" s="291">
        <f t="shared" ref="L87:P87" si="141">+L85*0.095%</f>
        <v>1973307.8776499999</v>
      </c>
      <c r="M87" s="291">
        <f t="shared" si="141"/>
        <v>437789.15740000003</v>
      </c>
      <c r="N87" s="291">
        <f t="shared" si="141"/>
        <v>1092650.4913999999</v>
      </c>
      <c r="O87" s="291">
        <f t="shared" si="141"/>
        <v>1041435.63135</v>
      </c>
      <c r="P87" s="291">
        <f t="shared" si="141"/>
        <v>1263551.0207</v>
      </c>
      <c r="Q87" s="291">
        <v>1061377.6228499999</v>
      </c>
      <c r="R87" s="292">
        <f t="shared" si="131"/>
        <v>6870111.8013500003</v>
      </c>
      <c r="S87" s="291">
        <f t="shared" ref="S87:Z87" si="142">+S85*0.095%</f>
        <v>912403.75</v>
      </c>
      <c r="T87" s="291">
        <f t="shared" si="142"/>
        <v>824650.40604999999</v>
      </c>
      <c r="U87" s="291">
        <v>813158.92484999984</v>
      </c>
      <c r="V87" s="291">
        <f t="shared" si="142"/>
        <v>0</v>
      </c>
      <c r="W87" s="291">
        <f t="shared" si="142"/>
        <v>0</v>
      </c>
      <c r="X87" s="291">
        <f t="shared" si="142"/>
        <v>0</v>
      </c>
      <c r="Y87" s="291">
        <f t="shared" si="142"/>
        <v>0</v>
      </c>
      <c r="Z87" s="291">
        <f t="shared" si="142"/>
        <v>0</v>
      </c>
      <c r="AA87" s="292">
        <f t="shared" si="133"/>
        <v>2550213.0808999995</v>
      </c>
      <c r="AB87" s="292">
        <f t="shared" si="119"/>
        <v>9420324.8822499998</v>
      </c>
      <c r="AC87" s="37">
        <f t="shared" si="120"/>
        <v>0.66107543033333327</v>
      </c>
    </row>
    <row r="88" spans="1:29" ht="28.5" hidden="1" x14ac:dyDescent="0.2">
      <c r="B88" s="97" t="s">
        <v>513</v>
      </c>
      <c r="C88" s="98" t="s">
        <v>514</v>
      </c>
      <c r="D88" s="291">
        <f>+D85*5%</f>
        <v>750000000</v>
      </c>
      <c r="E88" s="291">
        <f>SUM('ADICIONES  2018'!C88:K88)</f>
        <v>0</v>
      </c>
      <c r="F88" s="291">
        <f>+F85*5%</f>
        <v>0</v>
      </c>
      <c r="G88" s="291">
        <f>+G85*5%</f>
        <v>0</v>
      </c>
      <c r="H88" s="291">
        <f>+H85*5%</f>
        <v>0</v>
      </c>
      <c r="I88" s="291">
        <f>+I85*5%</f>
        <v>0</v>
      </c>
      <c r="J88" s="291">
        <f>+J85*5%</f>
        <v>0</v>
      </c>
      <c r="K88" s="292">
        <f t="shared" si="129"/>
        <v>750000000</v>
      </c>
      <c r="L88" s="291">
        <f t="shared" ref="L88:P88" si="143">+L85*5%</f>
        <v>103858309.35000001</v>
      </c>
      <c r="M88" s="291">
        <f t="shared" si="143"/>
        <v>23041534.600000001</v>
      </c>
      <c r="N88" s="291">
        <f t="shared" si="143"/>
        <v>57507920.600000001</v>
      </c>
      <c r="O88" s="291">
        <f t="shared" si="143"/>
        <v>54812401.650000006</v>
      </c>
      <c r="P88" s="291">
        <f t="shared" si="143"/>
        <v>66502685.300000004</v>
      </c>
      <c r="Q88" s="291">
        <v>55861980.150000006</v>
      </c>
      <c r="R88" s="292">
        <f t="shared" si="131"/>
        <v>361584831.64999998</v>
      </c>
      <c r="S88" s="291">
        <f t="shared" ref="S88:Z88" si="144">+S85*5%</f>
        <v>48021250</v>
      </c>
      <c r="T88" s="291">
        <f t="shared" si="144"/>
        <v>43402652.950000003</v>
      </c>
      <c r="U88" s="291">
        <v>42797838.149999999</v>
      </c>
      <c r="V88" s="291">
        <f t="shared" si="144"/>
        <v>0</v>
      </c>
      <c r="W88" s="291">
        <f t="shared" si="144"/>
        <v>0</v>
      </c>
      <c r="X88" s="291">
        <f t="shared" si="144"/>
        <v>0</v>
      </c>
      <c r="Y88" s="291">
        <f t="shared" si="144"/>
        <v>0</v>
      </c>
      <c r="Z88" s="291">
        <f t="shared" si="144"/>
        <v>0</v>
      </c>
      <c r="AA88" s="292">
        <f t="shared" si="133"/>
        <v>134221741.09999999</v>
      </c>
      <c r="AB88" s="292">
        <f t="shared" si="119"/>
        <v>495806572.75</v>
      </c>
      <c r="AC88" s="37">
        <f t="shared" si="120"/>
        <v>0.66107543033333338</v>
      </c>
    </row>
    <row r="89" spans="1:29" ht="28.5" hidden="1" x14ac:dyDescent="0.2">
      <c r="B89" s="97" t="s">
        <v>515</v>
      </c>
      <c r="C89" s="98" t="s">
        <v>516</v>
      </c>
      <c r="D89" s="291">
        <f>+D85*9.4905%</f>
        <v>1423575000</v>
      </c>
      <c r="E89" s="291">
        <f>SUM('ADICIONES  2018'!C89:K89)</f>
        <v>0</v>
      </c>
      <c r="F89" s="291">
        <f>+F85*9.4905%</f>
        <v>0</v>
      </c>
      <c r="G89" s="291">
        <f>+G85*9.4905%</f>
        <v>0</v>
      </c>
      <c r="H89" s="291">
        <f>+H85*9.4905%</f>
        <v>0</v>
      </c>
      <c r="I89" s="291">
        <f>+I85*9.4905%</f>
        <v>0</v>
      </c>
      <c r="J89" s="291">
        <f>+J85*9.4905%</f>
        <v>0</v>
      </c>
      <c r="K89" s="292">
        <f t="shared" si="129"/>
        <v>1423575000</v>
      </c>
      <c r="L89" s="291">
        <f t="shared" ref="L89:P89" si="145">+L85*9.4905%</f>
        <v>197133456.97723502</v>
      </c>
      <c r="M89" s="291">
        <f t="shared" si="145"/>
        <v>43735136.824260004</v>
      </c>
      <c r="N89" s="291">
        <f t="shared" si="145"/>
        <v>109155784.09086001</v>
      </c>
      <c r="O89" s="291">
        <f t="shared" si="145"/>
        <v>104039419.57186501</v>
      </c>
      <c r="P89" s="291">
        <f t="shared" si="145"/>
        <v>126228746.96793</v>
      </c>
      <c r="Q89" s="291">
        <v>106031624.522715</v>
      </c>
      <c r="R89" s="292">
        <f t="shared" si="131"/>
        <v>686324168.95486498</v>
      </c>
      <c r="S89" s="291">
        <f t="shared" ref="S89:Z89" si="146">+S85*9.4905%</f>
        <v>91149134.625</v>
      </c>
      <c r="T89" s="291">
        <f t="shared" si="146"/>
        <v>82382575.564394996</v>
      </c>
      <c r="U89" s="291">
        <v>81234576.592514992</v>
      </c>
      <c r="V89" s="291">
        <f t="shared" si="146"/>
        <v>0</v>
      </c>
      <c r="W89" s="291">
        <f t="shared" si="146"/>
        <v>0</v>
      </c>
      <c r="X89" s="291">
        <f t="shared" si="146"/>
        <v>0</v>
      </c>
      <c r="Y89" s="291">
        <f t="shared" si="146"/>
        <v>0</v>
      </c>
      <c r="Z89" s="291">
        <f t="shared" si="146"/>
        <v>0</v>
      </c>
      <c r="AA89" s="292">
        <f t="shared" si="133"/>
        <v>254766286.78191</v>
      </c>
      <c r="AB89" s="292">
        <f t="shared" si="119"/>
        <v>941090455.73677492</v>
      </c>
      <c r="AC89" s="37">
        <f t="shared" si="120"/>
        <v>0.66107543033333327</v>
      </c>
    </row>
    <row r="90" spans="1:29" ht="58.5" hidden="1" customHeight="1" x14ac:dyDescent="0.2">
      <c r="B90" s="97" t="s">
        <v>517</v>
      </c>
      <c r="C90" s="162" t="s">
        <v>1361</v>
      </c>
      <c r="D90" s="291">
        <f>+D85*0%</f>
        <v>0</v>
      </c>
      <c r="E90" s="291">
        <f>SUM('ADICIONES  2018'!C90:K90)</f>
        <v>0</v>
      </c>
      <c r="F90" s="291">
        <f>+F85*0%</f>
        <v>0</v>
      </c>
      <c r="G90" s="291">
        <f>+G85*0%</f>
        <v>0</v>
      </c>
      <c r="H90" s="291">
        <f>+H85*0%</f>
        <v>0</v>
      </c>
      <c r="I90" s="291">
        <f>+I85*0%</f>
        <v>0</v>
      </c>
      <c r="J90" s="291">
        <f>+J85*0%</f>
        <v>0</v>
      </c>
      <c r="K90" s="292">
        <f t="shared" si="129"/>
        <v>0</v>
      </c>
      <c r="L90" s="291">
        <f t="shared" ref="L90:P90" si="147">+L85*0%</f>
        <v>0</v>
      </c>
      <c r="M90" s="291">
        <f t="shared" si="147"/>
        <v>0</v>
      </c>
      <c r="N90" s="291">
        <f t="shared" si="147"/>
        <v>0</v>
      </c>
      <c r="O90" s="291">
        <f t="shared" si="147"/>
        <v>0</v>
      </c>
      <c r="P90" s="291">
        <f t="shared" si="147"/>
        <v>0</v>
      </c>
      <c r="Q90" s="291">
        <v>0</v>
      </c>
      <c r="R90" s="292">
        <f t="shared" si="131"/>
        <v>0</v>
      </c>
      <c r="S90" s="291">
        <f t="shared" ref="S90:Z90" si="148">+S85*0%</f>
        <v>0</v>
      </c>
      <c r="T90" s="291">
        <f t="shared" si="148"/>
        <v>0</v>
      </c>
      <c r="U90" s="291">
        <v>0</v>
      </c>
      <c r="V90" s="291">
        <f t="shared" si="148"/>
        <v>0</v>
      </c>
      <c r="W90" s="291">
        <f t="shared" si="148"/>
        <v>0</v>
      </c>
      <c r="X90" s="291">
        <f t="shared" si="148"/>
        <v>0</v>
      </c>
      <c r="Y90" s="291">
        <f t="shared" si="148"/>
        <v>0</v>
      </c>
      <c r="Z90" s="291">
        <f t="shared" si="148"/>
        <v>0</v>
      </c>
      <c r="AA90" s="292">
        <f t="shared" si="133"/>
        <v>0</v>
      </c>
      <c r="AB90" s="292">
        <f t="shared" si="119"/>
        <v>0</v>
      </c>
      <c r="AC90" s="37" t="e">
        <f t="shared" si="120"/>
        <v>#DIV/0!</v>
      </c>
    </row>
    <row r="91" spans="1:29" s="5" customFormat="1" ht="28.5" hidden="1" x14ac:dyDescent="0.2">
      <c r="A91" s="159"/>
      <c r="B91" s="97" t="s">
        <v>518</v>
      </c>
      <c r="C91" s="98" t="s">
        <v>519</v>
      </c>
      <c r="D91" s="291">
        <f>+D85*1.70829%</f>
        <v>256243500.00000003</v>
      </c>
      <c r="E91" s="291">
        <f>SUM('ADICIONES  2018'!C91:K91)</f>
        <v>0</v>
      </c>
      <c r="F91" s="291">
        <f>+F85*1.70829%</f>
        <v>0</v>
      </c>
      <c r="G91" s="291">
        <f>+G85*1.70829%</f>
        <v>0</v>
      </c>
      <c r="H91" s="291">
        <f>+H85*1.70829%</f>
        <v>0</v>
      </c>
      <c r="I91" s="291">
        <f>+I85*1.70829%</f>
        <v>0</v>
      </c>
      <c r="J91" s="291">
        <f>+J85*1.70829%</f>
        <v>0</v>
      </c>
      <c r="K91" s="292">
        <f t="shared" si="129"/>
        <v>256243500.00000003</v>
      </c>
      <c r="L91" s="291">
        <f t="shared" ref="L91:P91" si="149">+L85*1.70829%</f>
        <v>35484022.255902305</v>
      </c>
      <c r="M91" s="291">
        <f t="shared" si="149"/>
        <v>7872324.628366801</v>
      </c>
      <c r="N91" s="291">
        <f t="shared" si="149"/>
        <v>19648041.1363548</v>
      </c>
      <c r="O91" s="291">
        <f t="shared" si="149"/>
        <v>18727095.522935703</v>
      </c>
      <c r="P91" s="291">
        <f t="shared" si="149"/>
        <v>22721174.454227403</v>
      </c>
      <c r="Q91" s="291">
        <v>19085692.4140887</v>
      </c>
      <c r="R91" s="292">
        <f t="shared" si="131"/>
        <v>123538350.41187571</v>
      </c>
      <c r="S91" s="291">
        <f t="shared" ref="S91:Z91" si="150">+S85*1.70829%</f>
        <v>16406844.232500002</v>
      </c>
      <c r="T91" s="291">
        <f t="shared" si="150"/>
        <v>14828863.601591101</v>
      </c>
      <c r="U91" s="291">
        <v>14622223.786652699</v>
      </c>
      <c r="V91" s="291">
        <f t="shared" si="150"/>
        <v>0</v>
      </c>
      <c r="W91" s="291">
        <f t="shared" si="150"/>
        <v>0</v>
      </c>
      <c r="X91" s="291">
        <f t="shared" si="150"/>
        <v>0</v>
      </c>
      <c r="Y91" s="291">
        <f t="shared" si="150"/>
        <v>0</v>
      </c>
      <c r="Z91" s="291">
        <f t="shared" si="150"/>
        <v>0</v>
      </c>
      <c r="AA91" s="292">
        <f t="shared" si="133"/>
        <v>45857931.620743804</v>
      </c>
      <c r="AB91" s="292">
        <f t="shared" si="119"/>
        <v>169396282.03261951</v>
      </c>
      <c r="AC91" s="37">
        <f t="shared" si="120"/>
        <v>0.66107543033333327</v>
      </c>
    </row>
    <row r="92" spans="1:29" s="5" customFormat="1" ht="42.75" hidden="1" x14ac:dyDescent="0.2">
      <c r="A92" s="434"/>
      <c r="B92" s="97" t="s">
        <v>520</v>
      </c>
      <c r="C92" s="98" t="s">
        <v>521</v>
      </c>
      <c r="D92" s="291">
        <f>+D85*0.8370621%</f>
        <v>125559315</v>
      </c>
      <c r="E92" s="291">
        <f>SUM('ADICIONES  2018'!C92:K92)</f>
        <v>0</v>
      </c>
      <c r="F92" s="291">
        <f>+F85*0.8370621%</f>
        <v>0</v>
      </c>
      <c r="G92" s="291">
        <f>+G85*0.8370621%</f>
        <v>0</v>
      </c>
      <c r="H92" s="291">
        <f>+H85*0.8370621%</f>
        <v>0</v>
      </c>
      <c r="I92" s="291">
        <f>+I85*0.8370621%</f>
        <v>0</v>
      </c>
      <c r="J92" s="291">
        <f>+J85*0.8370621%</f>
        <v>0</v>
      </c>
      <c r="K92" s="292">
        <f t="shared" si="129"/>
        <v>125559315</v>
      </c>
      <c r="L92" s="291">
        <f t="shared" ref="L92:P92" si="151">+L85*0.8370621%</f>
        <v>17387170.905392125</v>
      </c>
      <c r="M92" s="291">
        <f t="shared" si="151"/>
        <v>3857439.0678997319</v>
      </c>
      <c r="N92" s="291">
        <f t="shared" si="151"/>
        <v>9627540.1568138525</v>
      </c>
      <c r="O92" s="291">
        <f t="shared" si="151"/>
        <v>9176276.806238493</v>
      </c>
      <c r="P92" s="291">
        <f t="shared" si="151"/>
        <v>11133375.482571427</v>
      </c>
      <c r="Q92" s="291">
        <v>9351989.2829034626</v>
      </c>
      <c r="R92" s="292">
        <f t="shared" si="131"/>
        <v>60533791.701819092</v>
      </c>
      <c r="S92" s="291">
        <f t="shared" ref="S92:Z92" si="152">+S85*0.8370621%</f>
        <v>8039353.6739250002</v>
      </c>
      <c r="T92" s="291">
        <f t="shared" si="152"/>
        <v>7266143.1647796389</v>
      </c>
      <c r="U92" s="291">
        <v>7164889.6554598222</v>
      </c>
      <c r="V92" s="291">
        <f t="shared" si="152"/>
        <v>0</v>
      </c>
      <c r="W92" s="291">
        <f t="shared" si="152"/>
        <v>0</v>
      </c>
      <c r="X92" s="291">
        <f t="shared" si="152"/>
        <v>0</v>
      </c>
      <c r="Y92" s="291">
        <f t="shared" si="152"/>
        <v>0</v>
      </c>
      <c r="Z92" s="291">
        <f t="shared" si="152"/>
        <v>0</v>
      </c>
      <c r="AA92" s="292">
        <f t="shared" si="133"/>
        <v>22470386.494164459</v>
      </c>
      <c r="AB92" s="292">
        <f t="shared" si="119"/>
        <v>83004178.195983559</v>
      </c>
      <c r="AC92" s="37">
        <f t="shared" si="120"/>
        <v>0.66107543033333338</v>
      </c>
    </row>
    <row r="93" spans="1:29" ht="42.75" x14ac:dyDescent="0.2">
      <c r="A93" s="434">
        <v>1</v>
      </c>
      <c r="B93" s="97" t="s">
        <v>2329</v>
      </c>
      <c r="C93" s="98" t="s">
        <v>2330</v>
      </c>
      <c r="D93" s="291"/>
      <c r="E93" s="291">
        <f>SUM('ADICIONES  2018'!C93:K93)</f>
        <v>15149171838</v>
      </c>
      <c r="F93" s="291"/>
      <c r="G93" s="291"/>
      <c r="H93" s="291"/>
      <c r="I93" s="291"/>
      <c r="J93" s="291"/>
      <c r="K93" s="292">
        <v>15149171838</v>
      </c>
      <c r="L93" s="291"/>
      <c r="M93" s="291"/>
      <c r="N93" s="291"/>
      <c r="O93" s="291"/>
      <c r="P93" s="291"/>
      <c r="Q93" s="291">
        <v>6068171838</v>
      </c>
      <c r="R93" s="292">
        <v>6068171838</v>
      </c>
      <c r="S93" s="291"/>
      <c r="T93" s="291"/>
      <c r="U93" s="291">
        <v>2723059883</v>
      </c>
      <c r="V93" s="291"/>
      <c r="W93" s="291"/>
      <c r="X93" s="291"/>
      <c r="Y93" s="291"/>
      <c r="Z93" s="291"/>
      <c r="AA93" s="292">
        <f t="shared" ref="AA93" si="153">SUM(S93:Z93)</f>
        <v>2723059883</v>
      </c>
      <c r="AB93" s="292">
        <v>8791231721</v>
      </c>
      <c r="AC93" s="37">
        <f t="shared" si="120"/>
        <v>0.58031104373297693</v>
      </c>
    </row>
    <row r="94" spans="1:29" s="79" customFormat="1" ht="15.75" hidden="1" x14ac:dyDescent="0.2">
      <c r="A94" s="433"/>
      <c r="B94" s="111" t="s">
        <v>522</v>
      </c>
      <c r="C94" s="107" t="s">
        <v>523</v>
      </c>
      <c r="D94" s="106">
        <f>+D95+D102</f>
        <v>48000000000</v>
      </c>
      <c r="E94" s="106">
        <f>SUM('ADICIONES  2018'!C94:K94)</f>
        <v>0</v>
      </c>
      <c r="F94" s="106">
        <f>+F95+F102</f>
        <v>0</v>
      </c>
      <c r="G94" s="106">
        <f>+G95+G102</f>
        <v>0</v>
      </c>
      <c r="H94" s="106">
        <f>+H95+H102</f>
        <v>0</v>
      </c>
      <c r="I94" s="106">
        <f>+I95+I102</f>
        <v>0</v>
      </c>
      <c r="J94" s="106">
        <f>+J95+J102</f>
        <v>0</v>
      </c>
      <c r="K94" s="290">
        <f t="shared" si="129"/>
        <v>48000000000</v>
      </c>
      <c r="L94" s="106">
        <f t="shared" ref="L94:Q94" si="154">+L95+L102</f>
        <v>5528138420</v>
      </c>
      <c r="M94" s="106">
        <f t="shared" si="154"/>
        <v>6674989213.6000004</v>
      </c>
      <c r="N94" s="106">
        <f t="shared" si="154"/>
        <v>12431925331</v>
      </c>
      <c r="O94" s="106">
        <f t="shared" si="154"/>
        <v>9389168952.9200001</v>
      </c>
      <c r="P94" s="106">
        <f t="shared" si="154"/>
        <v>4673738842.6900005</v>
      </c>
      <c r="Q94" s="106">
        <f t="shared" si="154"/>
        <v>5028572948.1900005</v>
      </c>
      <c r="R94" s="290">
        <f t="shared" si="131"/>
        <v>43726533708.400002</v>
      </c>
      <c r="S94" s="106">
        <f t="shared" ref="S94:Z94" si="155">+S95+S102</f>
        <v>4189319312.7999997</v>
      </c>
      <c r="T94" s="106">
        <f t="shared" si="155"/>
        <v>1685805720.4000001</v>
      </c>
      <c r="U94" s="106">
        <f t="shared" si="155"/>
        <v>1409562800.5</v>
      </c>
      <c r="V94" s="106">
        <f t="shared" si="155"/>
        <v>0</v>
      </c>
      <c r="W94" s="106">
        <f t="shared" si="155"/>
        <v>0</v>
      </c>
      <c r="X94" s="106">
        <f t="shared" si="155"/>
        <v>0</v>
      </c>
      <c r="Y94" s="106">
        <f t="shared" si="155"/>
        <v>0</v>
      </c>
      <c r="Z94" s="106">
        <f t="shared" si="155"/>
        <v>0</v>
      </c>
      <c r="AA94" s="290">
        <f t="shared" si="133"/>
        <v>7284687833.6999998</v>
      </c>
      <c r="AB94" s="290">
        <f t="shared" si="119"/>
        <v>51011221542.099998</v>
      </c>
      <c r="AC94" s="105">
        <f t="shared" si="120"/>
        <v>1.0627337821270832</v>
      </c>
    </row>
    <row r="95" spans="1:29" s="21" customFormat="1" ht="30" x14ac:dyDescent="0.2">
      <c r="A95" s="92">
        <v>1</v>
      </c>
      <c r="B95" s="113" t="s">
        <v>524</v>
      </c>
      <c r="C95" s="114" t="s">
        <v>525</v>
      </c>
      <c r="D95" s="106">
        <v>43000000000</v>
      </c>
      <c r="E95" s="106">
        <f>SUM('ADICIONES  2018'!C95:K95)</f>
        <v>0</v>
      </c>
      <c r="F95" s="106"/>
      <c r="G95" s="106"/>
      <c r="H95" s="106"/>
      <c r="I95" s="106"/>
      <c r="J95" s="106"/>
      <c r="K95" s="294">
        <f t="shared" si="129"/>
        <v>43000000000</v>
      </c>
      <c r="L95" s="106">
        <v>4778720040</v>
      </c>
      <c r="M95" s="106">
        <v>6008977496</v>
      </c>
      <c r="N95" s="106">
        <v>11643151264</v>
      </c>
      <c r="O95" s="106">
        <v>8581262776</v>
      </c>
      <c r="P95" s="106">
        <v>4099374728</v>
      </c>
      <c r="Q95" s="106">
        <v>4533688652.8000002</v>
      </c>
      <c r="R95" s="294">
        <f t="shared" si="131"/>
        <v>39645174956.800003</v>
      </c>
      <c r="S95" s="291">
        <v>3568011315.1999998</v>
      </c>
      <c r="T95" s="291">
        <v>1152461984</v>
      </c>
      <c r="U95" s="291">
        <v>926700752</v>
      </c>
      <c r="V95" s="106"/>
      <c r="W95" s="106"/>
      <c r="X95" s="106"/>
      <c r="Y95" s="291"/>
      <c r="Z95" s="106"/>
      <c r="AA95" s="290">
        <f t="shared" si="133"/>
        <v>5647174051.1999998</v>
      </c>
      <c r="AB95" s="294">
        <f t="shared" si="119"/>
        <v>45292349008</v>
      </c>
      <c r="AC95" s="115">
        <f t="shared" si="120"/>
        <v>1.0533104420465116</v>
      </c>
    </row>
    <row r="96" spans="1:29" ht="28.5" hidden="1" x14ac:dyDescent="0.2">
      <c r="B96" s="97" t="s">
        <v>526</v>
      </c>
      <c r="C96" s="98" t="s">
        <v>527</v>
      </c>
      <c r="D96" s="291">
        <f>+D95*87.230682%</f>
        <v>37509193260</v>
      </c>
      <c r="E96" s="291">
        <f>SUM('ADICIONES  2018'!C96:K96)</f>
        <v>0</v>
      </c>
      <c r="F96" s="291">
        <f>+F95*87.230682%</f>
        <v>0</v>
      </c>
      <c r="G96" s="291">
        <f>+G95*87.230682%</f>
        <v>0</v>
      </c>
      <c r="H96" s="291">
        <f>+H95*87.230682%</f>
        <v>0</v>
      </c>
      <c r="I96" s="291">
        <f>+I95*87.230682%</f>
        <v>0</v>
      </c>
      <c r="J96" s="291">
        <f>+J95*87.230682%</f>
        <v>0</v>
      </c>
      <c r="K96" s="292">
        <f t="shared" si="129"/>
        <v>37509193260</v>
      </c>
      <c r="L96" s="291">
        <f t="shared" ref="L96:Q96" si="156">+L95*87.230682%</f>
        <v>4168510081.7626729</v>
      </c>
      <c r="M96" s="291">
        <f t="shared" si="156"/>
        <v>5241672050.9873228</v>
      </c>
      <c r="N96" s="291">
        <f t="shared" si="156"/>
        <v>10156400253.87882</v>
      </c>
      <c r="O96" s="291">
        <f t="shared" si="156"/>
        <v>7485494043.7169323</v>
      </c>
      <c r="P96" s="291">
        <f t="shared" si="156"/>
        <v>3575912532.9700451</v>
      </c>
      <c r="Q96" s="291">
        <f t="shared" si="156"/>
        <v>3954767531.5940523</v>
      </c>
      <c r="R96" s="292">
        <f>SUM(L96:Q96)</f>
        <v>34582756494.909851</v>
      </c>
      <c r="S96" s="291">
        <f t="shared" ref="S96:Z96" si="157">+S95*87.230682%</f>
        <v>3112400604.0861297</v>
      </c>
      <c r="T96" s="291">
        <f t="shared" si="157"/>
        <v>1005300448.4339309</v>
      </c>
      <c r="U96" s="291">
        <f t="shared" si="157"/>
        <v>808367386.06872869</v>
      </c>
      <c r="V96" s="291">
        <f t="shared" si="157"/>
        <v>0</v>
      </c>
      <c r="W96" s="291">
        <f t="shared" si="157"/>
        <v>0</v>
      </c>
      <c r="X96" s="291">
        <f t="shared" si="157"/>
        <v>0</v>
      </c>
      <c r="Y96" s="291">
        <f t="shared" si="157"/>
        <v>0</v>
      </c>
      <c r="Z96" s="291">
        <f t="shared" si="157"/>
        <v>0</v>
      </c>
      <c r="AA96" s="292">
        <f t="shared" si="133"/>
        <v>4926068438.588789</v>
      </c>
      <c r="AB96" s="292">
        <f t="shared" si="119"/>
        <v>39508824933.498642</v>
      </c>
      <c r="AC96" s="37">
        <f t="shared" si="120"/>
        <v>1.0533104420465118</v>
      </c>
    </row>
    <row r="97" spans="1:29" ht="28.5" hidden="1" x14ac:dyDescent="0.2">
      <c r="B97" s="97" t="s">
        <v>528</v>
      </c>
      <c r="C97" s="98" t="s">
        <v>529</v>
      </c>
      <c r="D97" s="291">
        <f>+D95*0.1%</f>
        <v>43000000</v>
      </c>
      <c r="E97" s="291">
        <f>SUM('ADICIONES  2018'!C97:K97)</f>
        <v>0</v>
      </c>
      <c r="F97" s="291">
        <f>+F95*0.1%</f>
        <v>0</v>
      </c>
      <c r="G97" s="291">
        <f>+G95*0.1%</f>
        <v>0</v>
      </c>
      <c r="H97" s="291">
        <f>+H95*0.1%</f>
        <v>0</v>
      </c>
      <c r="I97" s="291">
        <f>+I95*0.1%</f>
        <v>0</v>
      </c>
      <c r="J97" s="291">
        <f>+J95*0.1%</f>
        <v>0</v>
      </c>
      <c r="K97" s="292">
        <f t="shared" si="129"/>
        <v>43000000</v>
      </c>
      <c r="L97" s="291">
        <f t="shared" ref="L97:Q97" si="158">+L95*0.1%</f>
        <v>4778720.04</v>
      </c>
      <c r="M97" s="291">
        <f t="shared" si="158"/>
        <v>6008977.4960000003</v>
      </c>
      <c r="N97" s="291">
        <f t="shared" si="158"/>
        <v>11643151.264</v>
      </c>
      <c r="O97" s="291">
        <f t="shared" si="158"/>
        <v>8581262.7760000005</v>
      </c>
      <c r="P97" s="291">
        <f t="shared" si="158"/>
        <v>4099374.7280000001</v>
      </c>
      <c r="Q97" s="291">
        <f t="shared" si="158"/>
        <v>4533688.6528000003</v>
      </c>
      <c r="R97" s="292">
        <f t="shared" si="131"/>
        <v>39645174.956800006</v>
      </c>
      <c r="S97" s="291">
        <f t="shared" ref="S97:Z97" si="159">+S95*0.1%</f>
        <v>3568011.3152000001</v>
      </c>
      <c r="T97" s="291">
        <f t="shared" si="159"/>
        <v>1152461.9839999999</v>
      </c>
      <c r="U97" s="291">
        <f t="shared" si="159"/>
        <v>926700.75199999998</v>
      </c>
      <c r="V97" s="291">
        <f t="shared" si="159"/>
        <v>0</v>
      </c>
      <c r="W97" s="291">
        <f t="shared" si="159"/>
        <v>0</v>
      </c>
      <c r="X97" s="291">
        <f t="shared" si="159"/>
        <v>0</v>
      </c>
      <c r="Y97" s="291">
        <f t="shared" si="159"/>
        <v>0</v>
      </c>
      <c r="Z97" s="291">
        <f t="shared" si="159"/>
        <v>0</v>
      </c>
      <c r="AA97" s="292">
        <f t="shared" si="133"/>
        <v>5647174.0512000006</v>
      </c>
      <c r="AB97" s="292">
        <f t="shared" si="119"/>
        <v>45292349.008000009</v>
      </c>
      <c r="AC97" s="37">
        <f t="shared" si="120"/>
        <v>1.0533104420465118</v>
      </c>
    </row>
    <row r="98" spans="1:29" ht="28.5" hidden="1" x14ac:dyDescent="0.2">
      <c r="B98" s="97" t="s">
        <v>530</v>
      </c>
      <c r="C98" s="98" t="s">
        <v>531</v>
      </c>
      <c r="D98" s="291">
        <f>+D95*9.99%</f>
        <v>4295700000</v>
      </c>
      <c r="E98" s="291">
        <f>SUM('ADICIONES  2018'!C98:K98)</f>
        <v>0</v>
      </c>
      <c r="F98" s="291">
        <f>+F95*9.99%</f>
        <v>0</v>
      </c>
      <c r="G98" s="291">
        <f>+G95*9.99%</f>
        <v>0</v>
      </c>
      <c r="H98" s="291">
        <f>+H95*9.99%</f>
        <v>0</v>
      </c>
      <c r="I98" s="291">
        <f>+I95*9.99%</f>
        <v>0</v>
      </c>
      <c r="J98" s="291">
        <f>+J95*9.99%</f>
        <v>0</v>
      </c>
      <c r="K98" s="292">
        <f t="shared" si="129"/>
        <v>4295700000</v>
      </c>
      <c r="L98" s="291">
        <f t="shared" ref="L98:Q98" si="160">+L95*9.99%</f>
        <v>477394131.99599999</v>
      </c>
      <c r="M98" s="291">
        <f t="shared" si="160"/>
        <v>600296851.85039997</v>
      </c>
      <c r="N98" s="291">
        <f t="shared" si="160"/>
        <v>1163150811.2736001</v>
      </c>
      <c r="O98" s="291">
        <f t="shared" si="160"/>
        <v>857268151.32239997</v>
      </c>
      <c r="P98" s="291">
        <f t="shared" si="160"/>
        <v>409527535.3272</v>
      </c>
      <c r="Q98" s="291">
        <f t="shared" si="160"/>
        <v>452915496.41472006</v>
      </c>
      <c r="R98" s="292">
        <f t="shared" si="131"/>
        <v>3960552978.18432</v>
      </c>
      <c r="S98" s="291">
        <f t="shared" ref="S98:Z98" si="161">+S95*9.99%</f>
        <v>356444330.38848001</v>
      </c>
      <c r="T98" s="291">
        <f t="shared" si="161"/>
        <v>115130952.2016</v>
      </c>
      <c r="U98" s="291">
        <f t="shared" si="161"/>
        <v>92577405.124799997</v>
      </c>
      <c r="V98" s="291">
        <f t="shared" si="161"/>
        <v>0</v>
      </c>
      <c r="W98" s="291">
        <f t="shared" si="161"/>
        <v>0</v>
      </c>
      <c r="X98" s="291">
        <f t="shared" si="161"/>
        <v>0</v>
      </c>
      <c r="Y98" s="291">
        <f t="shared" si="161"/>
        <v>0</v>
      </c>
      <c r="Z98" s="291">
        <f t="shared" si="161"/>
        <v>0</v>
      </c>
      <c r="AA98" s="292">
        <f t="shared" si="133"/>
        <v>564152687.71487999</v>
      </c>
      <c r="AB98" s="292">
        <f t="shared" si="119"/>
        <v>4524705665.8992004</v>
      </c>
      <c r="AC98" s="37">
        <f t="shared" si="120"/>
        <v>1.0533104420465118</v>
      </c>
    </row>
    <row r="99" spans="1:29" s="5" customFormat="1" ht="42.75" hidden="1" x14ac:dyDescent="0.2">
      <c r="A99" s="159"/>
      <c r="B99" s="97" t="s">
        <v>532</v>
      </c>
      <c r="C99" s="162" t="s">
        <v>1362</v>
      </c>
      <c r="D99" s="291">
        <f>+D95*0%</f>
        <v>0</v>
      </c>
      <c r="E99" s="291">
        <f>SUM('ADICIONES  2018'!C99:K99)</f>
        <v>0</v>
      </c>
      <c r="F99" s="291">
        <f>+F95*0%</f>
        <v>0</v>
      </c>
      <c r="G99" s="291">
        <f>+G95*0%</f>
        <v>0</v>
      </c>
      <c r="H99" s="291">
        <f>+H95*0%</f>
        <v>0</v>
      </c>
      <c r="I99" s="291">
        <f>+I95*0%</f>
        <v>0</v>
      </c>
      <c r="J99" s="291">
        <f>+J95*0%</f>
        <v>0</v>
      </c>
      <c r="K99" s="292">
        <f t="shared" si="129"/>
        <v>0</v>
      </c>
      <c r="L99" s="291">
        <f t="shared" ref="L99:Q99" si="162">+L95*0%</f>
        <v>0</v>
      </c>
      <c r="M99" s="291">
        <f t="shared" si="162"/>
        <v>0</v>
      </c>
      <c r="N99" s="291">
        <f t="shared" si="162"/>
        <v>0</v>
      </c>
      <c r="O99" s="291">
        <f t="shared" si="162"/>
        <v>0</v>
      </c>
      <c r="P99" s="291">
        <f t="shared" si="162"/>
        <v>0</v>
      </c>
      <c r="Q99" s="291">
        <f t="shared" si="162"/>
        <v>0</v>
      </c>
      <c r="R99" s="292">
        <f t="shared" si="131"/>
        <v>0</v>
      </c>
      <c r="S99" s="291">
        <f t="shared" ref="S99:Z99" si="163">+S95*0%</f>
        <v>0</v>
      </c>
      <c r="T99" s="291">
        <f t="shared" si="163"/>
        <v>0</v>
      </c>
      <c r="U99" s="291">
        <f t="shared" si="163"/>
        <v>0</v>
      </c>
      <c r="V99" s="291">
        <f t="shared" si="163"/>
        <v>0</v>
      </c>
      <c r="W99" s="291">
        <f t="shared" si="163"/>
        <v>0</v>
      </c>
      <c r="X99" s="291">
        <f t="shared" si="163"/>
        <v>0</v>
      </c>
      <c r="Y99" s="291">
        <f t="shared" si="163"/>
        <v>0</v>
      </c>
      <c r="Z99" s="291">
        <f t="shared" si="163"/>
        <v>0</v>
      </c>
      <c r="AA99" s="292">
        <f t="shared" si="133"/>
        <v>0</v>
      </c>
      <c r="AB99" s="292">
        <f t="shared" si="119"/>
        <v>0</v>
      </c>
      <c r="AC99" s="37" t="e">
        <f t="shared" si="120"/>
        <v>#DIV/0!</v>
      </c>
    </row>
    <row r="100" spans="1:29" s="5" customFormat="1" ht="28.5" hidden="1" x14ac:dyDescent="0.2">
      <c r="A100" s="434"/>
      <c r="B100" s="97" t="s">
        <v>533</v>
      </c>
      <c r="C100" s="98" t="s">
        <v>534</v>
      </c>
      <c r="D100" s="291">
        <f>+D95*1.7982%</f>
        <v>773226000.00000012</v>
      </c>
      <c r="E100" s="291">
        <f>SUM('ADICIONES  2018'!C100:K100)</f>
        <v>0</v>
      </c>
      <c r="F100" s="291">
        <f>+F95*1.7982%</f>
        <v>0</v>
      </c>
      <c r="G100" s="291">
        <f>+G95*1.7982%</f>
        <v>0</v>
      </c>
      <c r="H100" s="291">
        <f>+H95*1.7982%</f>
        <v>0</v>
      </c>
      <c r="I100" s="291">
        <f>+I95*1.7982%</f>
        <v>0</v>
      </c>
      <c r="J100" s="291">
        <f>+J95*1.7982%</f>
        <v>0</v>
      </c>
      <c r="K100" s="292">
        <f t="shared" si="129"/>
        <v>773226000.00000012</v>
      </c>
      <c r="L100" s="291">
        <f t="shared" ref="L100:Q100" si="164">+L95*1.7982%</f>
        <v>85930943.759280011</v>
      </c>
      <c r="M100" s="291">
        <f t="shared" si="164"/>
        <v>108053433.33307201</v>
      </c>
      <c r="N100" s="291">
        <f t="shared" si="164"/>
        <v>209367146.02924803</v>
      </c>
      <c r="O100" s="291">
        <f t="shared" si="164"/>
        <v>154308267.23803201</v>
      </c>
      <c r="P100" s="291">
        <f t="shared" si="164"/>
        <v>73714956.358896002</v>
      </c>
      <c r="Q100" s="291">
        <f t="shared" si="164"/>
        <v>81524789.354649603</v>
      </c>
      <c r="R100" s="292">
        <f t="shared" si="131"/>
        <v>712899536.07317758</v>
      </c>
      <c r="S100" s="291">
        <f t="shared" ref="S100:Z100" si="165">+S95*1.7982%</f>
        <v>64159979.469926402</v>
      </c>
      <c r="T100" s="291">
        <f t="shared" si="165"/>
        <v>20723571.396288</v>
      </c>
      <c r="U100" s="291">
        <f t="shared" si="165"/>
        <v>16663932.922464002</v>
      </c>
      <c r="V100" s="291">
        <f t="shared" si="165"/>
        <v>0</v>
      </c>
      <c r="W100" s="291">
        <f t="shared" si="165"/>
        <v>0</v>
      </c>
      <c r="X100" s="291">
        <f t="shared" si="165"/>
        <v>0</v>
      </c>
      <c r="Y100" s="291">
        <f t="shared" si="165"/>
        <v>0</v>
      </c>
      <c r="Z100" s="291">
        <f t="shared" si="165"/>
        <v>0</v>
      </c>
      <c r="AA100" s="292">
        <f t="shared" si="133"/>
        <v>101547483.78867839</v>
      </c>
      <c r="AB100" s="292">
        <f t="shared" si="119"/>
        <v>814447019.86185598</v>
      </c>
      <c r="AC100" s="37">
        <f t="shared" si="120"/>
        <v>1.0533104420465114</v>
      </c>
    </row>
    <row r="101" spans="1:29" s="5" customFormat="1" ht="42.75" hidden="1" x14ac:dyDescent="0.2">
      <c r="A101" s="434"/>
      <c r="B101" s="97" t="s">
        <v>535</v>
      </c>
      <c r="C101" s="98" t="s">
        <v>536</v>
      </c>
      <c r="D101" s="291">
        <f>+D95*0.881118%</f>
        <v>378880740</v>
      </c>
      <c r="E101" s="291">
        <f>SUM('ADICIONES  2018'!C101:K101)</f>
        <v>0</v>
      </c>
      <c r="F101" s="291">
        <f>+F95*0.881118%</f>
        <v>0</v>
      </c>
      <c r="G101" s="291">
        <f>+G95*0.881118%</f>
        <v>0</v>
      </c>
      <c r="H101" s="291">
        <f>+H95*0.881118%</f>
        <v>0</v>
      </c>
      <c r="I101" s="291">
        <f>+I95*0.881118%</f>
        <v>0</v>
      </c>
      <c r="J101" s="291">
        <f>+J95*0.881118%</f>
        <v>0</v>
      </c>
      <c r="K101" s="292">
        <f t="shared" si="129"/>
        <v>378880740</v>
      </c>
      <c r="L101" s="291">
        <f t="shared" ref="L101:Q101" si="166">+L95*0.881118%</f>
        <v>42106162.442047201</v>
      </c>
      <c r="M101" s="291">
        <f t="shared" si="166"/>
        <v>52946182.333205283</v>
      </c>
      <c r="N101" s="291">
        <f t="shared" si="166"/>
        <v>102589901.55433153</v>
      </c>
      <c r="O101" s="291">
        <f t="shared" si="166"/>
        <v>75611050.946635678</v>
      </c>
      <c r="P101" s="291">
        <f t="shared" si="166"/>
        <v>36120328.615859039</v>
      </c>
      <c r="Q101" s="291">
        <f t="shared" si="166"/>
        <v>39947146.783778302</v>
      </c>
      <c r="R101" s="292">
        <f t="shared" si="131"/>
        <v>349320772.67585701</v>
      </c>
      <c r="S101" s="291">
        <f t="shared" ref="S101:Z101" si="167">+S95*0.881118%</f>
        <v>31438389.940263934</v>
      </c>
      <c r="T101" s="291">
        <f t="shared" si="167"/>
        <v>10154549.984181121</v>
      </c>
      <c r="U101" s="291">
        <f t="shared" si="167"/>
        <v>8165327.1320073605</v>
      </c>
      <c r="V101" s="291">
        <f t="shared" si="167"/>
        <v>0</v>
      </c>
      <c r="W101" s="291">
        <f t="shared" si="167"/>
        <v>0</v>
      </c>
      <c r="X101" s="291">
        <f t="shared" si="167"/>
        <v>0</v>
      </c>
      <c r="Y101" s="291">
        <f t="shared" si="167"/>
        <v>0</v>
      </c>
      <c r="Z101" s="291">
        <f t="shared" si="167"/>
        <v>0</v>
      </c>
      <c r="AA101" s="292">
        <f t="shared" si="133"/>
        <v>49758267.056452416</v>
      </c>
      <c r="AB101" s="292">
        <f t="shared" si="119"/>
        <v>399079039.7323094</v>
      </c>
      <c r="AC101" s="37">
        <f t="shared" si="120"/>
        <v>1.0533104420465116</v>
      </c>
    </row>
    <row r="102" spans="1:29" s="21" customFormat="1" ht="30" x14ac:dyDescent="0.2">
      <c r="A102" s="92">
        <v>1</v>
      </c>
      <c r="B102" s="113" t="s">
        <v>537</v>
      </c>
      <c r="C102" s="114" t="s">
        <v>538</v>
      </c>
      <c r="D102" s="106">
        <v>5000000000</v>
      </c>
      <c r="E102" s="106">
        <f>SUM('ADICIONES  2018'!C102:K102)</f>
        <v>0</v>
      </c>
      <c r="F102" s="106"/>
      <c r="G102" s="106"/>
      <c r="H102" s="106"/>
      <c r="I102" s="106"/>
      <c r="J102" s="106"/>
      <c r="K102" s="294">
        <f t="shared" si="129"/>
        <v>5000000000</v>
      </c>
      <c r="L102" s="106">
        <v>749418380</v>
      </c>
      <c r="M102" s="106">
        <v>666011717.60000002</v>
      </c>
      <c r="N102" s="106">
        <v>788774067</v>
      </c>
      <c r="O102" s="106">
        <v>807906176.91999996</v>
      </c>
      <c r="P102" s="106">
        <v>574364114.69000006</v>
      </c>
      <c r="Q102" s="106">
        <v>494884295.38999999</v>
      </c>
      <c r="R102" s="294">
        <f t="shared" si="131"/>
        <v>4081358751.5999999</v>
      </c>
      <c r="S102" s="291">
        <v>621307997.60000002</v>
      </c>
      <c r="T102" s="291">
        <v>533343736.39999998</v>
      </c>
      <c r="U102" s="291">
        <v>482862048.5</v>
      </c>
      <c r="V102" s="106"/>
      <c r="W102" s="106"/>
      <c r="X102" s="106"/>
      <c r="Y102" s="291"/>
      <c r="Z102" s="106"/>
      <c r="AA102" s="290">
        <f t="shared" si="133"/>
        <v>1637513782.5</v>
      </c>
      <c r="AB102" s="294">
        <f t="shared" si="119"/>
        <v>5718872534.1000004</v>
      </c>
      <c r="AC102" s="115">
        <f t="shared" si="120"/>
        <v>1.14377450682</v>
      </c>
    </row>
    <row r="103" spans="1:29" ht="28.5" hidden="1" x14ac:dyDescent="0.2">
      <c r="B103" s="97" t="s">
        <v>539</v>
      </c>
      <c r="C103" s="98" t="s">
        <v>540</v>
      </c>
      <c r="D103" s="291">
        <f>+D102*87.230682%</f>
        <v>4361534100</v>
      </c>
      <c r="E103" s="291">
        <f>SUM('ADICIONES  2018'!C103:K103)</f>
        <v>0</v>
      </c>
      <c r="F103" s="291">
        <f>+F102*87.230682%</f>
        <v>0</v>
      </c>
      <c r="G103" s="291">
        <f>+G102*87.230682%</f>
        <v>0</v>
      </c>
      <c r="H103" s="291">
        <f>+H102*87.230682%</f>
        <v>0</v>
      </c>
      <c r="I103" s="291">
        <f>+I102*87.230682%</f>
        <v>0</v>
      </c>
      <c r="J103" s="291">
        <f>+J102*87.230682%</f>
        <v>0</v>
      </c>
      <c r="K103" s="292">
        <f t="shared" si="129"/>
        <v>4361534100</v>
      </c>
      <c r="L103" s="291">
        <f t="shared" ref="L103:Q103" si="168">+L102*87.230682%</f>
        <v>653722763.90735161</v>
      </c>
      <c r="M103" s="291">
        <f t="shared" si="168"/>
        <v>580966563.46239412</v>
      </c>
      <c r="N103" s="291">
        <f t="shared" si="168"/>
        <v>688052998.08323693</v>
      </c>
      <c r="O103" s="291">
        <f t="shared" si="168"/>
        <v>704742068.04744256</v>
      </c>
      <c r="P103" s="291">
        <f t="shared" si="168"/>
        <v>501021734.40734923</v>
      </c>
      <c r="Q103" s="291">
        <f t="shared" si="168"/>
        <v>431690945.97959155</v>
      </c>
      <c r="R103" s="292">
        <f t="shared" si="131"/>
        <v>3560197073.8873658</v>
      </c>
      <c r="S103" s="291">
        <f t="shared" ref="S103:Z103" si="169">+S102*87.230682%</f>
        <v>541971203.6270237</v>
      </c>
      <c r="T103" s="291">
        <f t="shared" si="169"/>
        <v>465239378.66600227</v>
      </c>
      <c r="U103" s="291">
        <f t="shared" si="169"/>
        <v>421203858.02572078</v>
      </c>
      <c r="V103" s="291">
        <f t="shared" si="169"/>
        <v>0</v>
      </c>
      <c r="W103" s="291">
        <f t="shared" si="169"/>
        <v>0</v>
      </c>
      <c r="X103" s="291">
        <f t="shared" si="169"/>
        <v>0</v>
      </c>
      <c r="Y103" s="291">
        <f t="shared" si="169"/>
        <v>0</v>
      </c>
      <c r="Z103" s="291">
        <f t="shared" si="169"/>
        <v>0</v>
      </c>
      <c r="AA103" s="292">
        <f t="shared" si="133"/>
        <v>1428414440.3187468</v>
      </c>
      <c r="AB103" s="292">
        <f t="shared" si="119"/>
        <v>4988611514.2061129</v>
      </c>
      <c r="AC103" s="37">
        <f t="shared" si="120"/>
        <v>1.14377450682</v>
      </c>
    </row>
    <row r="104" spans="1:29" s="5" customFormat="1" ht="28.5" hidden="1" x14ac:dyDescent="0.2">
      <c r="A104" s="159"/>
      <c r="B104" s="97" t="s">
        <v>541</v>
      </c>
      <c r="C104" s="98" t="s">
        <v>542</v>
      </c>
      <c r="D104" s="291">
        <f>+D102*0.1%</f>
        <v>5000000</v>
      </c>
      <c r="E104" s="291">
        <f>SUM('ADICIONES  2018'!C104:K104)</f>
        <v>0</v>
      </c>
      <c r="F104" s="291">
        <f>+F102*0.1%</f>
        <v>0</v>
      </c>
      <c r="G104" s="291">
        <f>+G102*0.1%</f>
        <v>0</v>
      </c>
      <c r="H104" s="291">
        <f>+H102*0.1%</f>
        <v>0</v>
      </c>
      <c r="I104" s="291">
        <f>+I102*0.1%</f>
        <v>0</v>
      </c>
      <c r="J104" s="291">
        <f>+J102*0.1%</f>
        <v>0</v>
      </c>
      <c r="K104" s="292">
        <f t="shared" si="129"/>
        <v>5000000</v>
      </c>
      <c r="L104" s="291">
        <f t="shared" ref="L104:Q104" si="170">+L102*0.1%</f>
        <v>749418.38</v>
      </c>
      <c r="M104" s="291">
        <f t="shared" si="170"/>
        <v>666011.71760000009</v>
      </c>
      <c r="N104" s="291">
        <f t="shared" si="170"/>
        <v>788774.06700000004</v>
      </c>
      <c r="O104" s="291">
        <f t="shared" si="170"/>
        <v>807906.17692</v>
      </c>
      <c r="P104" s="291">
        <f t="shared" si="170"/>
        <v>574364.11469000007</v>
      </c>
      <c r="Q104" s="291">
        <f t="shared" si="170"/>
        <v>494884.29538999998</v>
      </c>
      <c r="R104" s="292">
        <f t="shared" si="131"/>
        <v>4081358.7516000001</v>
      </c>
      <c r="S104" s="291">
        <f t="shared" ref="S104:Z104" si="171">+S102*0.1%</f>
        <v>621307.9976</v>
      </c>
      <c r="T104" s="291">
        <f t="shared" si="171"/>
        <v>533343.73639999994</v>
      </c>
      <c r="U104" s="291">
        <f t="shared" si="171"/>
        <v>482862.04850000003</v>
      </c>
      <c r="V104" s="291">
        <f t="shared" si="171"/>
        <v>0</v>
      </c>
      <c r="W104" s="291">
        <f t="shared" si="171"/>
        <v>0</v>
      </c>
      <c r="X104" s="291">
        <f t="shared" si="171"/>
        <v>0</v>
      </c>
      <c r="Y104" s="291">
        <f t="shared" si="171"/>
        <v>0</v>
      </c>
      <c r="Z104" s="291">
        <f t="shared" si="171"/>
        <v>0</v>
      </c>
      <c r="AA104" s="292">
        <f t="shared" si="133"/>
        <v>1637513.7825</v>
      </c>
      <c r="AB104" s="292">
        <f t="shared" si="119"/>
        <v>5718872.5340999998</v>
      </c>
      <c r="AC104" s="37">
        <f t="shared" si="120"/>
        <v>1.14377450682</v>
      </c>
    </row>
    <row r="105" spans="1:29" s="5" customFormat="1" ht="28.5" hidden="1" x14ac:dyDescent="0.2">
      <c r="A105" s="159"/>
      <c r="B105" s="97" t="s">
        <v>543</v>
      </c>
      <c r="C105" s="98" t="s">
        <v>544</v>
      </c>
      <c r="D105" s="291">
        <f>+D102*9.99%</f>
        <v>499500000</v>
      </c>
      <c r="E105" s="291">
        <f>SUM('ADICIONES  2018'!C105:K105)</f>
        <v>0</v>
      </c>
      <c r="F105" s="291">
        <f>+F102*9.99%</f>
        <v>0</v>
      </c>
      <c r="G105" s="291">
        <f>+G102*9.99%</f>
        <v>0</v>
      </c>
      <c r="H105" s="291">
        <f>+H102*9.99%</f>
        <v>0</v>
      </c>
      <c r="I105" s="291">
        <f>+I102*9.99%</f>
        <v>0</v>
      </c>
      <c r="J105" s="291">
        <f>+J102*9.99%</f>
        <v>0</v>
      </c>
      <c r="K105" s="292">
        <f t="shared" si="129"/>
        <v>499500000</v>
      </c>
      <c r="L105" s="291">
        <f t="shared" ref="L105:Q105" si="172">+L102*9.99%</f>
        <v>74866896.162</v>
      </c>
      <c r="M105" s="291">
        <f t="shared" si="172"/>
        <v>66534570.588240005</v>
      </c>
      <c r="N105" s="291">
        <f t="shared" si="172"/>
        <v>78798529.293300003</v>
      </c>
      <c r="O105" s="291">
        <f t="shared" si="172"/>
        <v>80709827.074307993</v>
      </c>
      <c r="P105" s="291">
        <f t="shared" si="172"/>
        <v>57378975.057531007</v>
      </c>
      <c r="Q105" s="291">
        <f t="shared" si="172"/>
        <v>49438941.109461002</v>
      </c>
      <c r="R105" s="292">
        <f t="shared" si="131"/>
        <v>407727739.28483999</v>
      </c>
      <c r="S105" s="291">
        <f t="shared" ref="S105:Z105" si="173">+S102*9.99%</f>
        <v>62068668.960240006</v>
      </c>
      <c r="T105" s="291">
        <f t="shared" si="173"/>
        <v>53281039.26636</v>
      </c>
      <c r="U105" s="291">
        <f t="shared" si="173"/>
        <v>48237918.645149998</v>
      </c>
      <c r="V105" s="291">
        <f t="shared" si="173"/>
        <v>0</v>
      </c>
      <c r="W105" s="291">
        <f t="shared" si="173"/>
        <v>0</v>
      </c>
      <c r="X105" s="291">
        <f t="shared" si="173"/>
        <v>0</v>
      </c>
      <c r="Y105" s="291">
        <f t="shared" si="173"/>
        <v>0</v>
      </c>
      <c r="Z105" s="291">
        <f t="shared" si="173"/>
        <v>0</v>
      </c>
      <c r="AA105" s="292">
        <f t="shared" si="133"/>
        <v>163587626.87175</v>
      </c>
      <c r="AB105" s="292">
        <f t="shared" si="119"/>
        <v>571315366.15658998</v>
      </c>
      <c r="AC105" s="37">
        <f t="shared" si="120"/>
        <v>1.14377450682</v>
      </c>
    </row>
    <row r="106" spans="1:29" ht="42.75" hidden="1" x14ac:dyDescent="0.2">
      <c r="B106" s="97" t="s">
        <v>545</v>
      </c>
      <c r="C106" s="162" t="s">
        <v>1363</v>
      </c>
      <c r="D106" s="291">
        <f>+D102*0%</f>
        <v>0</v>
      </c>
      <c r="E106" s="291">
        <f>SUM('ADICIONES  2018'!C106:K106)</f>
        <v>0</v>
      </c>
      <c r="F106" s="291">
        <f>+F102*0%</f>
        <v>0</v>
      </c>
      <c r="G106" s="291">
        <f>+G102*0%</f>
        <v>0</v>
      </c>
      <c r="H106" s="291">
        <f>+H102*0%</f>
        <v>0</v>
      </c>
      <c r="I106" s="291">
        <f>+I102*0%</f>
        <v>0</v>
      </c>
      <c r="J106" s="291">
        <f>+J102*0%</f>
        <v>0</v>
      </c>
      <c r="K106" s="292">
        <f t="shared" si="129"/>
        <v>0</v>
      </c>
      <c r="L106" s="291">
        <f t="shared" ref="L106:Q106" si="174">+L102*0%</f>
        <v>0</v>
      </c>
      <c r="M106" s="291">
        <f t="shared" si="174"/>
        <v>0</v>
      </c>
      <c r="N106" s="291">
        <f t="shared" si="174"/>
        <v>0</v>
      </c>
      <c r="O106" s="291">
        <f t="shared" si="174"/>
        <v>0</v>
      </c>
      <c r="P106" s="291">
        <f t="shared" si="174"/>
        <v>0</v>
      </c>
      <c r="Q106" s="291">
        <f t="shared" si="174"/>
        <v>0</v>
      </c>
      <c r="R106" s="292">
        <f t="shared" si="131"/>
        <v>0</v>
      </c>
      <c r="S106" s="291">
        <f t="shared" ref="S106:Z106" si="175">+S102*0%</f>
        <v>0</v>
      </c>
      <c r="T106" s="291">
        <f t="shared" si="175"/>
        <v>0</v>
      </c>
      <c r="U106" s="291">
        <f t="shared" si="175"/>
        <v>0</v>
      </c>
      <c r="V106" s="291">
        <f t="shared" si="175"/>
        <v>0</v>
      </c>
      <c r="W106" s="291">
        <f t="shared" si="175"/>
        <v>0</v>
      </c>
      <c r="X106" s="291">
        <f t="shared" si="175"/>
        <v>0</v>
      </c>
      <c r="Y106" s="291">
        <f t="shared" si="175"/>
        <v>0</v>
      </c>
      <c r="Z106" s="291">
        <f t="shared" si="175"/>
        <v>0</v>
      </c>
      <c r="AA106" s="292">
        <f t="shared" si="133"/>
        <v>0</v>
      </c>
      <c r="AB106" s="292">
        <f t="shared" si="119"/>
        <v>0</v>
      </c>
      <c r="AC106" s="37" t="e">
        <f t="shared" si="120"/>
        <v>#DIV/0!</v>
      </c>
    </row>
    <row r="107" spans="1:29" s="5" customFormat="1" ht="28.5" hidden="1" x14ac:dyDescent="0.2">
      <c r="A107" s="159"/>
      <c r="B107" s="97" t="s">
        <v>546</v>
      </c>
      <c r="C107" s="98" t="s">
        <v>547</v>
      </c>
      <c r="D107" s="291">
        <f>+D102*1.7982%</f>
        <v>89910000</v>
      </c>
      <c r="E107" s="291">
        <f>SUM('ADICIONES  2018'!C107:K107)</f>
        <v>0</v>
      </c>
      <c r="F107" s="291">
        <f>+F102*1.7982%</f>
        <v>0</v>
      </c>
      <c r="G107" s="291">
        <f>+G102*1.7982%</f>
        <v>0</v>
      </c>
      <c r="H107" s="291">
        <f>+H102*1.7982%</f>
        <v>0</v>
      </c>
      <c r="I107" s="291">
        <f>+I102*1.7982%</f>
        <v>0</v>
      </c>
      <c r="J107" s="291">
        <f>+J102*1.7982%</f>
        <v>0</v>
      </c>
      <c r="K107" s="292">
        <f t="shared" si="129"/>
        <v>89910000</v>
      </c>
      <c r="L107" s="291">
        <f t="shared" ref="L107:Q107" si="176">+L102*1.7982%</f>
        <v>13476041.309160002</v>
      </c>
      <c r="M107" s="291">
        <f t="shared" si="176"/>
        <v>11976222.705883201</v>
      </c>
      <c r="N107" s="291">
        <f t="shared" si="176"/>
        <v>14183735.272794001</v>
      </c>
      <c r="O107" s="291">
        <f t="shared" si="176"/>
        <v>14527768.87337544</v>
      </c>
      <c r="P107" s="291">
        <f t="shared" si="176"/>
        <v>10328215.510355582</v>
      </c>
      <c r="Q107" s="291">
        <f t="shared" si="176"/>
        <v>8899009.3997029811</v>
      </c>
      <c r="R107" s="292">
        <f t="shared" si="131"/>
        <v>73390993.071271211</v>
      </c>
      <c r="S107" s="291">
        <f t="shared" ref="S107:Z107" si="177">+S102*1.7982%</f>
        <v>11172360.412843201</v>
      </c>
      <c r="T107" s="291">
        <f t="shared" si="177"/>
        <v>9590587.0679448005</v>
      </c>
      <c r="U107" s="291">
        <f t="shared" si="177"/>
        <v>8682825.3561270013</v>
      </c>
      <c r="V107" s="291">
        <f t="shared" si="177"/>
        <v>0</v>
      </c>
      <c r="W107" s="291">
        <f t="shared" si="177"/>
        <v>0</v>
      </c>
      <c r="X107" s="291">
        <f t="shared" si="177"/>
        <v>0</v>
      </c>
      <c r="Y107" s="291">
        <f t="shared" si="177"/>
        <v>0</v>
      </c>
      <c r="Z107" s="291">
        <f t="shared" si="177"/>
        <v>0</v>
      </c>
      <c r="AA107" s="292">
        <f t="shared" si="133"/>
        <v>29445772.836915001</v>
      </c>
      <c r="AB107" s="292">
        <f t="shared" si="119"/>
        <v>102836765.90818621</v>
      </c>
      <c r="AC107" s="37">
        <f t="shared" si="120"/>
        <v>1.14377450682</v>
      </c>
    </row>
    <row r="108" spans="1:29" ht="42.75" hidden="1" x14ac:dyDescent="0.2">
      <c r="B108" s="97" t="s">
        <v>548</v>
      </c>
      <c r="C108" s="98" t="s">
        <v>549</v>
      </c>
      <c r="D108" s="291">
        <f>+D102*0.881118%</f>
        <v>44055900</v>
      </c>
      <c r="E108" s="291">
        <f>SUM('ADICIONES  2018'!C108:K108)</f>
        <v>0</v>
      </c>
      <c r="F108" s="291">
        <f>+F102*0.881118%</f>
        <v>0</v>
      </c>
      <c r="G108" s="291">
        <f>+G102*0.881118%</f>
        <v>0</v>
      </c>
      <c r="H108" s="291">
        <f>+H102*0.881118%</f>
        <v>0</v>
      </c>
      <c r="I108" s="291">
        <f>+I102*0.881118%</f>
        <v>0</v>
      </c>
      <c r="J108" s="291">
        <f>+J102*0.881118%</f>
        <v>0</v>
      </c>
      <c r="K108" s="292">
        <f t="shared" si="129"/>
        <v>44055900</v>
      </c>
      <c r="L108" s="291">
        <f t="shared" ref="L108:Q108" si="178">+L102*0.881118%</f>
        <v>6603260.2414883999</v>
      </c>
      <c r="M108" s="291">
        <f t="shared" si="178"/>
        <v>5868349.1258827681</v>
      </c>
      <c r="N108" s="291">
        <f t="shared" si="178"/>
        <v>6950030.2836690601</v>
      </c>
      <c r="O108" s="291">
        <f t="shared" si="178"/>
        <v>7118606.7479539653</v>
      </c>
      <c r="P108" s="291">
        <f t="shared" si="178"/>
        <v>5060825.6000742344</v>
      </c>
      <c r="Q108" s="291">
        <f t="shared" si="178"/>
        <v>4360514.60585446</v>
      </c>
      <c r="R108" s="292">
        <f t="shared" si="131"/>
        <v>35961586.604922891</v>
      </c>
      <c r="S108" s="291">
        <f t="shared" ref="S108:Z108" si="179">+S102*0.881118%</f>
        <v>5474456.6022931682</v>
      </c>
      <c r="T108" s="291">
        <f t="shared" si="179"/>
        <v>4699387.6632929519</v>
      </c>
      <c r="U108" s="291">
        <f t="shared" si="179"/>
        <v>4254584.4245022302</v>
      </c>
      <c r="V108" s="291">
        <f t="shared" si="179"/>
        <v>0</v>
      </c>
      <c r="W108" s="291">
        <f t="shared" si="179"/>
        <v>0</v>
      </c>
      <c r="X108" s="291">
        <f t="shared" si="179"/>
        <v>0</v>
      </c>
      <c r="Y108" s="291">
        <f t="shared" si="179"/>
        <v>0</v>
      </c>
      <c r="Z108" s="291">
        <f t="shared" si="179"/>
        <v>0</v>
      </c>
      <c r="AA108" s="292">
        <f t="shared" si="133"/>
        <v>14428428.69008835</v>
      </c>
      <c r="AB108" s="292">
        <f t="shared" si="119"/>
        <v>50390015.295011237</v>
      </c>
      <c r="AC108" s="37">
        <f t="shared" si="120"/>
        <v>1.14377450682</v>
      </c>
    </row>
    <row r="109" spans="1:29" s="21" customFormat="1" ht="15.75" x14ac:dyDescent="0.2">
      <c r="A109" s="92">
        <v>1</v>
      </c>
      <c r="B109" s="113" t="s">
        <v>550</v>
      </c>
      <c r="C109" s="114" t="s">
        <v>908</v>
      </c>
      <c r="D109" s="106">
        <v>2500000000</v>
      </c>
      <c r="E109" s="106">
        <f>SUM('ADICIONES  2018'!C109:K109)</f>
        <v>0</v>
      </c>
      <c r="F109" s="106"/>
      <c r="G109" s="106"/>
      <c r="H109" s="106"/>
      <c r="I109" s="106"/>
      <c r="J109" s="106"/>
      <c r="K109" s="294">
        <f t="shared" si="129"/>
        <v>2500000000</v>
      </c>
      <c r="L109" s="106">
        <v>284101325</v>
      </c>
      <c r="M109" s="106">
        <v>251186866</v>
      </c>
      <c r="N109" s="106">
        <v>251304135</v>
      </c>
      <c r="O109" s="106">
        <v>252631667</v>
      </c>
      <c r="P109" s="106">
        <v>230847854</v>
      </c>
      <c r="Q109" s="106">
        <v>247189280</v>
      </c>
      <c r="R109" s="294">
        <f t="shared" si="131"/>
        <v>1517261127</v>
      </c>
      <c r="S109" s="291">
        <v>245821950</v>
      </c>
      <c r="T109" s="291">
        <v>242819884</v>
      </c>
      <c r="U109" s="291">
        <v>251043494</v>
      </c>
      <c r="V109" s="106"/>
      <c r="W109" s="106"/>
      <c r="X109" s="106"/>
      <c r="Y109" s="291"/>
      <c r="Z109" s="106"/>
      <c r="AA109" s="290">
        <f t="shared" si="133"/>
        <v>739685328</v>
      </c>
      <c r="AB109" s="294">
        <f t="shared" si="119"/>
        <v>2256946455</v>
      </c>
      <c r="AC109" s="115">
        <f t="shared" si="120"/>
        <v>0.90277858200000005</v>
      </c>
    </row>
    <row r="110" spans="1:29" s="5" customFormat="1" ht="28.5" hidden="1" x14ac:dyDescent="0.2">
      <c r="A110" s="159"/>
      <c r="B110" s="97" t="s">
        <v>551</v>
      </c>
      <c r="C110" s="98" t="s">
        <v>552</v>
      </c>
      <c r="D110" s="291">
        <f>+D109*87.230682%</f>
        <v>2180767050</v>
      </c>
      <c r="E110" s="291">
        <f>SUM('ADICIONES  2018'!C110:K110)</f>
        <v>0</v>
      </c>
      <c r="F110" s="291">
        <f>+F109*87.230682%</f>
        <v>0</v>
      </c>
      <c r="G110" s="291">
        <f>+G109*87.230682%</f>
        <v>0</v>
      </c>
      <c r="H110" s="291">
        <f>+H109*87.230682%</f>
        <v>0</v>
      </c>
      <c r="I110" s="291">
        <f>+I109*87.230682%</f>
        <v>0</v>
      </c>
      <c r="J110" s="291">
        <f>+J109*87.230682%</f>
        <v>0</v>
      </c>
      <c r="K110" s="292">
        <f t="shared" si="129"/>
        <v>2180767050</v>
      </c>
      <c r="L110" s="291">
        <f t="shared" ref="L110:Q110" si="180">+L109*87.230682%</f>
        <v>247823523.3685365</v>
      </c>
      <c r="M110" s="291">
        <f t="shared" si="180"/>
        <v>219112016.30622613</v>
      </c>
      <c r="N110" s="291">
        <f t="shared" si="180"/>
        <v>219214310.85470071</v>
      </c>
      <c r="O110" s="291">
        <f t="shared" si="180"/>
        <v>220372326.07206896</v>
      </c>
      <c r="P110" s="291">
        <f t="shared" si="180"/>
        <v>201370157.42656428</v>
      </c>
      <c r="Q110" s="291">
        <f t="shared" si="180"/>
        <v>215624894.77488962</v>
      </c>
      <c r="R110" s="292">
        <f t="shared" si="131"/>
        <v>1323517228.8029861</v>
      </c>
      <c r="S110" s="291">
        <f t="shared" ref="S110:Z110" si="181">+S109*87.230682%</f>
        <v>214432163.49069902</v>
      </c>
      <c r="T110" s="291">
        <f t="shared" si="181"/>
        <v>211813440.84480888</v>
      </c>
      <c r="U110" s="291">
        <f t="shared" si="181"/>
        <v>218986951.93282908</v>
      </c>
      <c r="V110" s="291">
        <f t="shared" si="181"/>
        <v>0</v>
      </c>
      <c r="W110" s="291">
        <f t="shared" si="181"/>
        <v>0</v>
      </c>
      <c r="X110" s="291">
        <f t="shared" si="181"/>
        <v>0</v>
      </c>
      <c r="Y110" s="291">
        <f t="shared" si="181"/>
        <v>0</v>
      </c>
      <c r="Z110" s="291">
        <f t="shared" si="181"/>
        <v>0</v>
      </c>
      <c r="AA110" s="292">
        <f t="shared" si="133"/>
        <v>645232556.26833701</v>
      </c>
      <c r="AB110" s="292">
        <f t="shared" si="119"/>
        <v>1968749785.0713232</v>
      </c>
      <c r="AC110" s="37">
        <f t="shared" si="120"/>
        <v>0.90277858200000005</v>
      </c>
    </row>
    <row r="111" spans="1:29" hidden="1" x14ac:dyDescent="0.2">
      <c r="B111" s="97" t="s">
        <v>553</v>
      </c>
      <c r="C111" s="98" t="s">
        <v>554</v>
      </c>
      <c r="D111" s="291">
        <f>+D109*0.1%</f>
        <v>2500000</v>
      </c>
      <c r="E111" s="291">
        <f>SUM('ADICIONES  2018'!C111:K111)</f>
        <v>0</v>
      </c>
      <c r="F111" s="291">
        <f>+F109*0.1%</f>
        <v>0</v>
      </c>
      <c r="G111" s="291">
        <f>+G109*0.1%</f>
        <v>0</v>
      </c>
      <c r="H111" s="291">
        <f>+H109*0.1%</f>
        <v>0</v>
      </c>
      <c r="I111" s="291">
        <f>+I109*0.1%</f>
        <v>0</v>
      </c>
      <c r="J111" s="291">
        <f>+J109*0.1%</f>
        <v>0</v>
      </c>
      <c r="K111" s="292">
        <f t="shared" si="129"/>
        <v>2500000</v>
      </c>
      <c r="L111" s="291">
        <f t="shared" ref="L111:Q111" si="182">+L109*0.1%</f>
        <v>284101.32500000001</v>
      </c>
      <c r="M111" s="291">
        <f t="shared" si="182"/>
        <v>251186.86600000001</v>
      </c>
      <c r="N111" s="291">
        <f t="shared" si="182"/>
        <v>251304.13500000001</v>
      </c>
      <c r="O111" s="291">
        <f t="shared" si="182"/>
        <v>252631.66700000002</v>
      </c>
      <c r="P111" s="291">
        <f t="shared" si="182"/>
        <v>230847.85399999999</v>
      </c>
      <c r="Q111" s="291">
        <f t="shared" si="182"/>
        <v>247189.28</v>
      </c>
      <c r="R111" s="292">
        <f t="shared" si="131"/>
        <v>1517261.1270000001</v>
      </c>
      <c r="S111" s="291">
        <f t="shared" ref="S111:Z111" si="183">+S109*0.1%</f>
        <v>245821.95</v>
      </c>
      <c r="T111" s="291">
        <f t="shared" si="183"/>
        <v>242819.88399999999</v>
      </c>
      <c r="U111" s="291">
        <f t="shared" si="183"/>
        <v>251043.49400000001</v>
      </c>
      <c r="V111" s="291">
        <f t="shared" si="183"/>
        <v>0</v>
      </c>
      <c r="W111" s="291">
        <f t="shared" si="183"/>
        <v>0</v>
      </c>
      <c r="X111" s="291">
        <f t="shared" si="183"/>
        <v>0</v>
      </c>
      <c r="Y111" s="291">
        <f t="shared" si="183"/>
        <v>0</v>
      </c>
      <c r="Z111" s="291">
        <f t="shared" si="183"/>
        <v>0</v>
      </c>
      <c r="AA111" s="292">
        <f t="shared" si="133"/>
        <v>739685.32799999998</v>
      </c>
      <c r="AB111" s="292">
        <f t="shared" si="119"/>
        <v>2256946.4550000001</v>
      </c>
      <c r="AC111" s="37">
        <f t="shared" si="120"/>
        <v>0.90277858200000005</v>
      </c>
    </row>
    <row r="112" spans="1:29" hidden="1" x14ac:dyDescent="0.2">
      <c r="B112" s="97" t="s">
        <v>555</v>
      </c>
      <c r="C112" s="98" t="s">
        <v>556</v>
      </c>
      <c r="D112" s="291">
        <f>+D109*9.99%</f>
        <v>249750000</v>
      </c>
      <c r="E112" s="291">
        <f>SUM('ADICIONES  2018'!C112:K112)</f>
        <v>0</v>
      </c>
      <c r="F112" s="291">
        <f>+F109*9.99%</f>
        <v>0</v>
      </c>
      <c r="G112" s="291">
        <f>+G109*9.99%</f>
        <v>0</v>
      </c>
      <c r="H112" s="291">
        <f>+H109*9.99%</f>
        <v>0</v>
      </c>
      <c r="I112" s="291">
        <f>+I109*9.99%</f>
        <v>0</v>
      </c>
      <c r="J112" s="291">
        <f>+J109*9.99%</f>
        <v>0</v>
      </c>
      <c r="K112" s="292">
        <f t="shared" si="129"/>
        <v>249750000</v>
      </c>
      <c r="L112" s="291">
        <f t="shared" ref="L112:Q112" si="184">+L109*9.99%</f>
        <v>28381722.3675</v>
      </c>
      <c r="M112" s="291">
        <f t="shared" si="184"/>
        <v>25093567.913400002</v>
      </c>
      <c r="N112" s="291">
        <f t="shared" si="184"/>
        <v>25105283.0865</v>
      </c>
      <c r="O112" s="291">
        <f t="shared" si="184"/>
        <v>25237903.533300001</v>
      </c>
      <c r="P112" s="291">
        <f t="shared" si="184"/>
        <v>23061700.614599999</v>
      </c>
      <c r="Q112" s="291">
        <f t="shared" si="184"/>
        <v>24694209.072000001</v>
      </c>
      <c r="R112" s="292">
        <f t="shared" si="131"/>
        <v>151574386.5873</v>
      </c>
      <c r="S112" s="291">
        <f t="shared" ref="S112:Z112" si="185">+S109*9.99%</f>
        <v>24557612.805</v>
      </c>
      <c r="T112" s="291">
        <f t="shared" si="185"/>
        <v>24257706.411600001</v>
      </c>
      <c r="U112" s="291">
        <f t="shared" si="185"/>
        <v>25079245.0506</v>
      </c>
      <c r="V112" s="291">
        <f t="shared" si="185"/>
        <v>0</v>
      </c>
      <c r="W112" s="291">
        <f t="shared" si="185"/>
        <v>0</v>
      </c>
      <c r="X112" s="291">
        <f t="shared" si="185"/>
        <v>0</v>
      </c>
      <c r="Y112" s="291">
        <f t="shared" si="185"/>
        <v>0</v>
      </c>
      <c r="Z112" s="291">
        <f t="shared" si="185"/>
        <v>0</v>
      </c>
      <c r="AA112" s="292">
        <f t="shared" si="133"/>
        <v>73894564.267199993</v>
      </c>
      <c r="AB112" s="292">
        <f t="shared" si="119"/>
        <v>225468950.8545</v>
      </c>
      <c r="AC112" s="37">
        <f t="shared" si="120"/>
        <v>0.90277858199999994</v>
      </c>
    </row>
    <row r="113" spans="1:29" ht="42.75" hidden="1" x14ac:dyDescent="0.2">
      <c r="B113" s="97" t="s">
        <v>557</v>
      </c>
      <c r="C113" s="162" t="s">
        <v>1364</v>
      </c>
      <c r="D113" s="291">
        <f>+D109*0%</f>
        <v>0</v>
      </c>
      <c r="E113" s="291">
        <f>SUM('ADICIONES  2018'!C113:K113)</f>
        <v>0</v>
      </c>
      <c r="F113" s="291">
        <f>+F109*0%</f>
        <v>0</v>
      </c>
      <c r="G113" s="291">
        <f>+G109*0%</f>
        <v>0</v>
      </c>
      <c r="H113" s="291">
        <f>+H109*0%</f>
        <v>0</v>
      </c>
      <c r="I113" s="291">
        <f>+I109*0%</f>
        <v>0</v>
      </c>
      <c r="J113" s="291">
        <f>+J109*0%</f>
        <v>0</v>
      </c>
      <c r="K113" s="292">
        <f t="shared" si="129"/>
        <v>0</v>
      </c>
      <c r="L113" s="291">
        <f t="shared" ref="L113:Q113" si="186">+L109*0%</f>
        <v>0</v>
      </c>
      <c r="M113" s="291">
        <f t="shared" si="186"/>
        <v>0</v>
      </c>
      <c r="N113" s="291">
        <f t="shared" si="186"/>
        <v>0</v>
      </c>
      <c r="O113" s="291">
        <f t="shared" si="186"/>
        <v>0</v>
      </c>
      <c r="P113" s="291">
        <f t="shared" si="186"/>
        <v>0</v>
      </c>
      <c r="Q113" s="291">
        <f t="shared" si="186"/>
        <v>0</v>
      </c>
      <c r="R113" s="292">
        <f t="shared" si="131"/>
        <v>0</v>
      </c>
      <c r="S113" s="291">
        <f t="shared" ref="S113:Z113" si="187">+S109*0%</f>
        <v>0</v>
      </c>
      <c r="T113" s="291">
        <f t="shared" si="187"/>
        <v>0</v>
      </c>
      <c r="U113" s="291">
        <f t="shared" si="187"/>
        <v>0</v>
      </c>
      <c r="V113" s="291">
        <f t="shared" si="187"/>
        <v>0</v>
      </c>
      <c r="W113" s="291">
        <f t="shared" si="187"/>
        <v>0</v>
      </c>
      <c r="X113" s="291">
        <f t="shared" si="187"/>
        <v>0</v>
      </c>
      <c r="Y113" s="291">
        <f t="shared" si="187"/>
        <v>0</v>
      </c>
      <c r="Z113" s="291">
        <f t="shared" si="187"/>
        <v>0</v>
      </c>
      <c r="AA113" s="292">
        <f t="shared" si="133"/>
        <v>0</v>
      </c>
      <c r="AB113" s="292">
        <f t="shared" si="119"/>
        <v>0</v>
      </c>
      <c r="AC113" s="37" t="e">
        <f t="shared" si="120"/>
        <v>#DIV/0!</v>
      </c>
    </row>
    <row r="114" spans="1:29" hidden="1" x14ac:dyDescent="0.2">
      <c r="B114" s="97" t="s">
        <v>558</v>
      </c>
      <c r="C114" s="98" t="s">
        <v>559</v>
      </c>
      <c r="D114" s="291">
        <f>+D109*1.7982%</f>
        <v>44955000</v>
      </c>
      <c r="E114" s="291">
        <f>SUM('ADICIONES  2018'!C114:K114)</f>
        <v>0</v>
      </c>
      <c r="F114" s="291">
        <f>+F109*1.7982%</f>
        <v>0</v>
      </c>
      <c r="G114" s="291">
        <f>+G109*1.7982%</f>
        <v>0</v>
      </c>
      <c r="H114" s="291">
        <f>+H109*1.7982%</f>
        <v>0</v>
      </c>
      <c r="I114" s="291">
        <f>+I109*1.7982%</f>
        <v>0</v>
      </c>
      <c r="J114" s="291">
        <f>+J109*1.7982%</f>
        <v>0</v>
      </c>
      <c r="K114" s="292">
        <f t="shared" si="129"/>
        <v>44955000</v>
      </c>
      <c r="L114" s="291">
        <f t="shared" ref="L114:Q114" si="188">+L109*1.7982%</f>
        <v>5108710.0261500003</v>
      </c>
      <c r="M114" s="291">
        <f t="shared" si="188"/>
        <v>4516842.2244120007</v>
      </c>
      <c r="N114" s="291">
        <f t="shared" si="188"/>
        <v>4518950.9555700002</v>
      </c>
      <c r="O114" s="291">
        <f t="shared" si="188"/>
        <v>4542822.6359940004</v>
      </c>
      <c r="P114" s="291">
        <f t="shared" si="188"/>
        <v>4151106.1106280005</v>
      </c>
      <c r="Q114" s="291">
        <f t="shared" si="188"/>
        <v>4444957.6329600001</v>
      </c>
      <c r="R114" s="292">
        <f t="shared" si="131"/>
        <v>27283389.585714005</v>
      </c>
      <c r="S114" s="291">
        <f t="shared" ref="S114:Z114" si="189">+S109*1.7982%</f>
        <v>4420370.3049000008</v>
      </c>
      <c r="T114" s="291">
        <f t="shared" si="189"/>
        <v>4366387.1540880008</v>
      </c>
      <c r="U114" s="291">
        <f t="shared" si="189"/>
        <v>4514264.1091080001</v>
      </c>
      <c r="V114" s="291">
        <f t="shared" si="189"/>
        <v>0</v>
      </c>
      <c r="W114" s="291">
        <f t="shared" si="189"/>
        <v>0</v>
      </c>
      <c r="X114" s="291">
        <f t="shared" si="189"/>
        <v>0</v>
      </c>
      <c r="Y114" s="291">
        <f t="shared" si="189"/>
        <v>0</v>
      </c>
      <c r="Z114" s="291">
        <f t="shared" si="189"/>
        <v>0</v>
      </c>
      <c r="AA114" s="292">
        <f t="shared" si="133"/>
        <v>13301021.568096001</v>
      </c>
      <c r="AB114" s="292">
        <f t="shared" si="119"/>
        <v>40584411.153810009</v>
      </c>
      <c r="AC114" s="37">
        <f t="shared" si="120"/>
        <v>0.90277858200000016</v>
      </c>
    </row>
    <row r="115" spans="1:29" s="5" customFormat="1" ht="28.5" hidden="1" x14ac:dyDescent="0.2">
      <c r="A115" s="159"/>
      <c r="B115" s="97" t="s">
        <v>560</v>
      </c>
      <c r="C115" s="98" t="s">
        <v>561</v>
      </c>
      <c r="D115" s="291">
        <f>+D109*0.881118%</f>
        <v>22027950</v>
      </c>
      <c r="E115" s="291">
        <f>SUM('ADICIONES  2018'!C115:K115)</f>
        <v>0</v>
      </c>
      <c r="F115" s="291">
        <f>+F109*0.881118%</f>
        <v>0</v>
      </c>
      <c r="G115" s="291">
        <f>+G109*0.881118%</f>
        <v>0</v>
      </c>
      <c r="H115" s="291">
        <f>+H109*0.881118%</f>
        <v>0</v>
      </c>
      <c r="I115" s="291">
        <f>+I109*0.881118%</f>
        <v>0</v>
      </c>
      <c r="J115" s="291">
        <f>+J109*0.881118%</f>
        <v>0</v>
      </c>
      <c r="K115" s="292">
        <f t="shared" si="129"/>
        <v>22027950</v>
      </c>
      <c r="L115" s="291">
        <f t="shared" ref="L115:Q115" si="190">+L109*0.881118%</f>
        <v>2503267.9128135</v>
      </c>
      <c r="M115" s="291">
        <f t="shared" si="190"/>
        <v>2213252.68996188</v>
      </c>
      <c r="N115" s="291">
        <f t="shared" si="190"/>
        <v>2214285.9682292999</v>
      </c>
      <c r="O115" s="291">
        <f t="shared" si="190"/>
        <v>2225983.09163706</v>
      </c>
      <c r="P115" s="291">
        <f t="shared" si="190"/>
        <v>2034041.99420772</v>
      </c>
      <c r="Q115" s="291">
        <f t="shared" si="190"/>
        <v>2178029.2401504</v>
      </c>
      <c r="R115" s="292">
        <f t="shared" si="131"/>
        <v>13368860.896999858</v>
      </c>
      <c r="S115" s="291">
        <f t="shared" ref="S115:Z115" si="191">+S109*0.881118%</f>
        <v>2165981.449401</v>
      </c>
      <c r="T115" s="291">
        <f t="shared" si="191"/>
        <v>2139529.7055031201</v>
      </c>
      <c r="U115" s="291">
        <f t="shared" si="191"/>
        <v>2211989.4134629201</v>
      </c>
      <c r="V115" s="291">
        <f t="shared" si="191"/>
        <v>0</v>
      </c>
      <c r="W115" s="291">
        <f t="shared" si="191"/>
        <v>0</v>
      </c>
      <c r="X115" s="291">
        <f t="shared" si="191"/>
        <v>0</v>
      </c>
      <c r="Y115" s="291">
        <f t="shared" si="191"/>
        <v>0</v>
      </c>
      <c r="Z115" s="291">
        <f t="shared" si="191"/>
        <v>0</v>
      </c>
      <c r="AA115" s="292">
        <f t="shared" si="133"/>
        <v>6517500.5683670398</v>
      </c>
      <c r="AB115" s="292">
        <f t="shared" si="119"/>
        <v>19886361.4653669</v>
      </c>
      <c r="AC115" s="37">
        <f t="shared" si="120"/>
        <v>0.90277858200000005</v>
      </c>
    </row>
    <row r="116" spans="1:29" s="21" customFormat="1" ht="15.75" x14ac:dyDescent="0.2">
      <c r="A116" s="92">
        <v>1</v>
      </c>
      <c r="B116" s="113" t="s">
        <v>562</v>
      </c>
      <c r="C116" s="114" t="s">
        <v>563</v>
      </c>
      <c r="D116" s="106">
        <v>27000000000</v>
      </c>
      <c r="E116" s="106">
        <f>SUM('ADICIONES  2018'!C116:K116)</f>
        <v>0</v>
      </c>
      <c r="F116" s="106"/>
      <c r="G116" s="106"/>
      <c r="H116" s="106"/>
      <c r="I116" s="106"/>
      <c r="J116" s="106"/>
      <c r="K116" s="294">
        <f t="shared" si="129"/>
        <v>27000000000</v>
      </c>
      <c r="L116" s="106">
        <v>2548772100</v>
      </c>
      <c r="M116" s="106">
        <v>2340302200</v>
      </c>
      <c r="N116" s="106">
        <v>2054578300</v>
      </c>
      <c r="O116" s="106">
        <v>2312890900</v>
      </c>
      <c r="P116" s="106">
        <v>2135741550</v>
      </c>
      <c r="Q116" s="106">
        <v>2192341600</v>
      </c>
      <c r="R116" s="294">
        <f t="shared" si="131"/>
        <v>13584626650</v>
      </c>
      <c r="S116" s="291">
        <v>2182130050</v>
      </c>
      <c r="T116" s="291">
        <v>2192959100</v>
      </c>
      <c r="U116" s="291">
        <v>2301811050</v>
      </c>
      <c r="V116" s="106"/>
      <c r="W116" s="106"/>
      <c r="X116" s="106"/>
      <c r="Y116" s="291"/>
      <c r="Z116" s="106"/>
      <c r="AA116" s="290">
        <f t="shared" si="133"/>
        <v>6676900200</v>
      </c>
      <c r="AB116" s="294">
        <f t="shared" si="119"/>
        <v>20261526850</v>
      </c>
      <c r="AC116" s="115">
        <f t="shared" si="120"/>
        <v>0.7504269203703704</v>
      </c>
    </row>
    <row r="117" spans="1:29" ht="28.5" hidden="1" x14ac:dyDescent="0.2">
      <c r="B117" s="97" t="s">
        <v>564</v>
      </c>
      <c r="C117" s="98" t="s">
        <v>565</v>
      </c>
      <c r="D117" s="291">
        <f>+D116*87.230682%</f>
        <v>23552284140</v>
      </c>
      <c r="E117" s="291">
        <f>SUM('ADICIONES  2018'!C117:K117)</f>
        <v>0</v>
      </c>
      <c r="F117" s="291">
        <f>+F116*87.230682%</f>
        <v>0</v>
      </c>
      <c r="G117" s="291">
        <f>+G116*87.230682%</f>
        <v>0</v>
      </c>
      <c r="H117" s="291">
        <f>+H116*87.230682%</f>
        <v>0</v>
      </c>
      <c r="I117" s="291">
        <f>+I116*87.230682%</f>
        <v>0</v>
      </c>
      <c r="J117" s="291">
        <f>+J116*87.230682%</f>
        <v>0</v>
      </c>
      <c r="K117" s="292">
        <f t="shared" si="129"/>
        <v>23552284140</v>
      </c>
      <c r="L117" s="291">
        <f t="shared" ref="L117:Q117" si="192">+L116*87.230682%</f>
        <v>2223311285.4557223</v>
      </c>
      <c r="M117" s="291">
        <f t="shared" si="192"/>
        <v>2041461569.9210041</v>
      </c>
      <c r="N117" s="291">
        <f t="shared" si="192"/>
        <v>1792222663.3140061</v>
      </c>
      <c r="O117" s="291">
        <f t="shared" si="192"/>
        <v>2017550505.9859381</v>
      </c>
      <c r="P117" s="291">
        <f t="shared" si="192"/>
        <v>1863021919.822371</v>
      </c>
      <c r="Q117" s="291">
        <f t="shared" si="192"/>
        <v>1912394529.449712</v>
      </c>
      <c r="R117" s="292">
        <f t="shared" si="131"/>
        <v>11849962473.948753</v>
      </c>
      <c r="S117" s="291">
        <f t="shared" ref="S117:Z117" si="193">+S116*87.230682%</f>
        <v>1903486924.741941</v>
      </c>
      <c r="T117" s="291">
        <f t="shared" si="193"/>
        <v>1912933178.911062</v>
      </c>
      <c r="U117" s="291">
        <f t="shared" si="193"/>
        <v>2007885477.266361</v>
      </c>
      <c r="V117" s="291">
        <f t="shared" si="193"/>
        <v>0</v>
      </c>
      <c r="W117" s="291">
        <f t="shared" si="193"/>
        <v>0</v>
      </c>
      <c r="X117" s="291">
        <f t="shared" si="193"/>
        <v>0</v>
      </c>
      <c r="Y117" s="291">
        <f t="shared" si="193"/>
        <v>0</v>
      </c>
      <c r="Z117" s="291">
        <f t="shared" si="193"/>
        <v>0</v>
      </c>
      <c r="AA117" s="292">
        <f t="shared" si="133"/>
        <v>5824305580.919364</v>
      </c>
      <c r="AB117" s="292">
        <f t="shared" si="119"/>
        <v>17674268054.868118</v>
      </c>
      <c r="AC117" s="37">
        <f t="shared" si="120"/>
        <v>0.7504269203703704</v>
      </c>
    </row>
    <row r="118" spans="1:29" hidden="1" x14ac:dyDescent="0.2">
      <c r="B118" s="97" t="s">
        <v>566</v>
      </c>
      <c r="C118" s="98" t="s">
        <v>567</v>
      </c>
      <c r="D118" s="291">
        <f>+D116*0.1%</f>
        <v>27000000</v>
      </c>
      <c r="E118" s="291">
        <f>SUM('ADICIONES  2018'!C118:K118)</f>
        <v>0</v>
      </c>
      <c r="F118" s="291">
        <f>+F116*0.1%</f>
        <v>0</v>
      </c>
      <c r="G118" s="291">
        <f>+G116*0.1%</f>
        <v>0</v>
      </c>
      <c r="H118" s="291">
        <f>+H116*0.1%</f>
        <v>0</v>
      </c>
      <c r="I118" s="291">
        <f>+I116*0.1%</f>
        <v>0</v>
      </c>
      <c r="J118" s="291">
        <f>+J116*0.1%</f>
        <v>0</v>
      </c>
      <c r="K118" s="292">
        <f t="shared" si="129"/>
        <v>27000000</v>
      </c>
      <c r="L118" s="291">
        <f t="shared" ref="L118:Q118" si="194">+L116*0.1%</f>
        <v>2548772.1</v>
      </c>
      <c r="M118" s="291">
        <f t="shared" si="194"/>
        <v>2340302.2000000002</v>
      </c>
      <c r="N118" s="291">
        <f t="shared" si="194"/>
        <v>2054578.3</v>
      </c>
      <c r="O118" s="291">
        <f t="shared" si="194"/>
        <v>2312890.9</v>
      </c>
      <c r="P118" s="291">
        <f t="shared" si="194"/>
        <v>2135741.5499999998</v>
      </c>
      <c r="Q118" s="291">
        <f t="shared" si="194"/>
        <v>2192341.6</v>
      </c>
      <c r="R118" s="292">
        <f t="shared" si="131"/>
        <v>13584626.65</v>
      </c>
      <c r="S118" s="291">
        <f t="shared" ref="S118:Z118" si="195">+S116*0.1%</f>
        <v>2182130.0499999998</v>
      </c>
      <c r="T118" s="291">
        <f t="shared" si="195"/>
        <v>2192959.1</v>
      </c>
      <c r="U118" s="291">
        <f t="shared" si="195"/>
        <v>2301811.0500000003</v>
      </c>
      <c r="V118" s="291">
        <f t="shared" si="195"/>
        <v>0</v>
      </c>
      <c r="W118" s="291">
        <f t="shared" si="195"/>
        <v>0</v>
      </c>
      <c r="X118" s="291">
        <f t="shared" si="195"/>
        <v>0</v>
      </c>
      <c r="Y118" s="291">
        <f t="shared" si="195"/>
        <v>0</v>
      </c>
      <c r="Z118" s="291">
        <f t="shared" si="195"/>
        <v>0</v>
      </c>
      <c r="AA118" s="292">
        <f t="shared" si="133"/>
        <v>6676900.2000000011</v>
      </c>
      <c r="AB118" s="292">
        <f t="shared" si="119"/>
        <v>20261526.850000001</v>
      </c>
      <c r="AC118" s="37">
        <f t="shared" si="120"/>
        <v>0.7504269203703704</v>
      </c>
    </row>
    <row r="119" spans="1:29" s="5" customFormat="1" hidden="1" x14ac:dyDescent="0.2">
      <c r="A119" s="434"/>
      <c r="B119" s="97" t="s">
        <v>568</v>
      </c>
      <c r="C119" s="98" t="s">
        <v>569</v>
      </c>
      <c r="D119" s="291">
        <f>+D116*9.99%</f>
        <v>2697300000</v>
      </c>
      <c r="E119" s="291">
        <f>SUM('ADICIONES  2018'!C119:K119)</f>
        <v>0</v>
      </c>
      <c r="F119" s="291">
        <f>+F116*9.99%</f>
        <v>0</v>
      </c>
      <c r="G119" s="291">
        <f>+G116*9.99%</f>
        <v>0</v>
      </c>
      <c r="H119" s="291">
        <f>+H116*9.99%</f>
        <v>0</v>
      </c>
      <c r="I119" s="291">
        <f>+I116*9.99%</f>
        <v>0</v>
      </c>
      <c r="J119" s="291">
        <f>+J116*9.99%</f>
        <v>0</v>
      </c>
      <c r="K119" s="292">
        <f t="shared" si="129"/>
        <v>2697300000</v>
      </c>
      <c r="L119" s="291">
        <f t="shared" ref="L119:Q119" si="196">+L116*9.99%</f>
        <v>254622332.79000002</v>
      </c>
      <c r="M119" s="291">
        <f t="shared" si="196"/>
        <v>233796189.78</v>
      </c>
      <c r="N119" s="291">
        <f t="shared" si="196"/>
        <v>205252372.17000002</v>
      </c>
      <c r="O119" s="291">
        <f t="shared" si="196"/>
        <v>231057800.91</v>
      </c>
      <c r="P119" s="291">
        <f t="shared" si="196"/>
        <v>213360580.845</v>
      </c>
      <c r="Q119" s="291">
        <f t="shared" si="196"/>
        <v>219014925.84</v>
      </c>
      <c r="R119" s="292">
        <f t="shared" si="131"/>
        <v>1357104202.3349998</v>
      </c>
      <c r="S119" s="291">
        <f t="shared" ref="S119:Z119" si="197">+S116*9.99%</f>
        <v>217994791.995</v>
      </c>
      <c r="T119" s="291">
        <f t="shared" si="197"/>
        <v>219076614.09</v>
      </c>
      <c r="U119" s="291">
        <f t="shared" si="197"/>
        <v>229950923.89500001</v>
      </c>
      <c r="V119" s="291">
        <f t="shared" si="197"/>
        <v>0</v>
      </c>
      <c r="W119" s="291">
        <f t="shared" si="197"/>
        <v>0</v>
      </c>
      <c r="X119" s="291">
        <f t="shared" si="197"/>
        <v>0</v>
      </c>
      <c r="Y119" s="291">
        <f t="shared" si="197"/>
        <v>0</v>
      </c>
      <c r="Z119" s="291">
        <f t="shared" si="197"/>
        <v>0</v>
      </c>
      <c r="AA119" s="292">
        <f t="shared" si="133"/>
        <v>667022329.98000002</v>
      </c>
      <c r="AB119" s="292">
        <f t="shared" si="119"/>
        <v>2024126532.3149998</v>
      </c>
      <c r="AC119" s="37">
        <f t="shared" si="120"/>
        <v>0.75042692037037029</v>
      </c>
    </row>
    <row r="120" spans="1:29" s="5" customFormat="1" ht="42.75" hidden="1" x14ac:dyDescent="0.2">
      <c r="A120" s="159"/>
      <c r="B120" s="97" t="s">
        <v>570</v>
      </c>
      <c r="C120" s="162" t="s">
        <v>1365</v>
      </c>
      <c r="D120" s="291">
        <f>+D116*0%</f>
        <v>0</v>
      </c>
      <c r="E120" s="291">
        <f>SUM('ADICIONES  2018'!C120:K120)</f>
        <v>0</v>
      </c>
      <c r="F120" s="291">
        <f>+F116*0%</f>
        <v>0</v>
      </c>
      <c r="G120" s="291">
        <f>+G116*0%</f>
        <v>0</v>
      </c>
      <c r="H120" s="291">
        <f>+H116*0%</f>
        <v>0</v>
      </c>
      <c r="I120" s="291">
        <f>+I116*0%</f>
        <v>0</v>
      </c>
      <c r="J120" s="291">
        <f>+J116*0%</f>
        <v>0</v>
      </c>
      <c r="K120" s="292">
        <f t="shared" si="129"/>
        <v>0</v>
      </c>
      <c r="L120" s="291">
        <f t="shared" ref="L120:Q120" si="198">+L116*0%</f>
        <v>0</v>
      </c>
      <c r="M120" s="291">
        <f t="shared" si="198"/>
        <v>0</v>
      </c>
      <c r="N120" s="291">
        <f t="shared" si="198"/>
        <v>0</v>
      </c>
      <c r="O120" s="291">
        <f t="shared" si="198"/>
        <v>0</v>
      </c>
      <c r="P120" s="291">
        <f t="shared" si="198"/>
        <v>0</v>
      </c>
      <c r="Q120" s="291">
        <f t="shared" si="198"/>
        <v>0</v>
      </c>
      <c r="R120" s="292">
        <f t="shared" si="131"/>
        <v>0</v>
      </c>
      <c r="S120" s="291">
        <f t="shared" ref="S120:Z120" si="199">+S116*0%</f>
        <v>0</v>
      </c>
      <c r="T120" s="291">
        <f t="shared" si="199"/>
        <v>0</v>
      </c>
      <c r="U120" s="291">
        <f t="shared" si="199"/>
        <v>0</v>
      </c>
      <c r="V120" s="291">
        <f t="shared" si="199"/>
        <v>0</v>
      </c>
      <c r="W120" s="291">
        <f t="shared" si="199"/>
        <v>0</v>
      </c>
      <c r="X120" s="291">
        <f t="shared" si="199"/>
        <v>0</v>
      </c>
      <c r="Y120" s="291">
        <f t="shared" si="199"/>
        <v>0</v>
      </c>
      <c r="Z120" s="291">
        <f t="shared" si="199"/>
        <v>0</v>
      </c>
      <c r="AA120" s="292">
        <f t="shared" si="133"/>
        <v>0</v>
      </c>
      <c r="AB120" s="292">
        <f t="shared" si="119"/>
        <v>0</v>
      </c>
      <c r="AC120" s="37" t="e">
        <f t="shared" si="120"/>
        <v>#DIV/0!</v>
      </c>
    </row>
    <row r="121" spans="1:29" hidden="1" x14ac:dyDescent="0.2">
      <c r="B121" s="97" t="s">
        <v>571</v>
      </c>
      <c r="C121" s="98" t="s">
        <v>572</v>
      </c>
      <c r="D121" s="291">
        <f>+D116*1.7982%</f>
        <v>485514000.00000006</v>
      </c>
      <c r="E121" s="291">
        <f>SUM('ADICIONES  2018'!C121:K121)</f>
        <v>0</v>
      </c>
      <c r="F121" s="291">
        <f>+F116*1.7982%</f>
        <v>0</v>
      </c>
      <c r="G121" s="291">
        <f>+G116*1.7982%</f>
        <v>0</v>
      </c>
      <c r="H121" s="291">
        <f>+H116*1.7982%</f>
        <v>0</v>
      </c>
      <c r="I121" s="291">
        <f>+I116*1.7982%</f>
        <v>0</v>
      </c>
      <c r="J121" s="291">
        <f>+J116*1.7982%</f>
        <v>0</v>
      </c>
      <c r="K121" s="292">
        <f t="shared" si="129"/>
        <v>485514000.00000006</v>
      </c>
      <c r="L121" s="291">
        <f t="shared" ref="L121:Q121" si="200">+L116*1.7982%</f>
        <v>45832019.902200006</v>
      </c>
      <c r="M121" s="291">
        <f t="shared" si="200"/>
        <v>42083314.160400003</v>
      </c>
      <c r="N121" s="291">
        <f t="shared" si="200"/>
        <v>36945426.990600005</v>
      </c>
      <c r="O121" s="291">
        <f t="shared" si="200"/>
        <v>41590404.163800001</v>
      </c>
      <c r="P121" s="291">
        <f t="shared" si="200"/>
        <v>38404904.552100003</v>
      </c>
      <c r="Q121" s="291">
        <f t="shared" si="200"/>
        <v>39422686.651200004</v>
      </c>
      <c r="R121" s="292">
        <f t="shared" si="131"/>
        <v>244278756.42030001</v>
      </c>
      <c r="S121" s="291">
        <f t="shared" ref="S121:Z121" si="201">+S116*1.7982%</f>
        <v>39239062.559100002</v>
      </c>
      <c r="T121" s="291">
        <f t="shared" si="201"/>
        <v>39433790.536200002</v>
      </c>
      <c r="U121" s="291">
        <f t="shared" si="201"/>
        <v>41391166.301100001</v>
      </c>
      <c r="V121" s="291">
        <f t="shared" si="201"/>
        <v>0</v>
      </c>
      <c r="W121" s="291">
        <f t="shared" si="201"/>
        <v>0</v>
      </c>
      <c r="X121" s="291">
        <f t="shared" si="201"/>
        <v>0</v>
      </c>
      <c r="Y121" s="291">
        <f t="shared" si="201"/>
        <v>0</v>
      </c>
      <c r="Z121" s="291">
        <f t="shared" si="201"/>
        <v>0</v>
      </c>
      <c r="AA121" s="292">
        <f t="shared" si="133"/>
        <v>120064019.3964</v>
      </c>
      <c r="AB121" s="292">
        <f t="shared" si="119"/>
        <v>364342775.81669998</v>
      </c>
      <c r="AC121" s="37">
        <f t="shared" si="120"/>
        <v>0.75042692037037029</v>
      </c>
    </row>
    <row r="122" spans="1:29" ht="28.5" hidden="1" x14ac:dyDescent="0.2">
      <c r="B122" s="97" t="s">
        <v>573</v>
      </c>
      <c r="C122" s="98" t="s">
        <v>574</v>
      </c>
      <c r="D122" s="291">
        <f>+D116*0.881118%</f>
        <v>237901860</v>
      </c>
      <c r="E122" s="291">
        <f>SUM('ADICIONES  2018'!C122:K122)</f>
        <v>0</v>
      </c>
      <c r="F122" s="291">
        <f>+F116*0.881118%</f>
        <v>0</v>
      </c>
      <c r="G122" s="291">
        <f>+G116*0.881118%</f>
        <v>0</v>
      </c>
      <c r="H122" s="291">
        <f>+H116*0.881118%</f>
        <v>0</v>
      </c>
      <c r="I122" s="291">
        <f>+I116*0.881118%</f>
        <v>0</v>
      </c>
      <c r="J122" s="291">
        <f>+J116*0.881118%</f>
        <v>0</v>
      </c>
      <c r="K122" s="292">
        <f t="shared" si="129"/>
        <v>237901860</v>
      </c>
      <c r="L122" s="291">
        <f t="shared" ref="L122:Q122" si="202">+L116*0.881118%</f>
        <v>22457689.752078</v>
      </c>
      <c r="M122" s="291">
        <f t="shared" si="202"/>
        <v>20620823.938595999</v>
      </c>
      <c r="N122" s="291">
        <f t="shared" si="202"/>
        <v>18103259.225393999</v>
      </c>
      <c r="O122" s="291">
        <f t="shared" si="202"/>
        <v>20379298.040261999</v>
      </c>
      <c r="P122" s="291">
        <f t="shared" si="202"/>
        <v>18818403.230528999</v>
      </c>
      <c r="Q122" s="291">
        <f t="shared" si="202"/>
        <v>19317116.459088001</v>
      </c>
      <c r="R122" s="292">
        <f t="shared" si="131"/>
        <v>119696590.64594699</v>
      </c>
      <c r="S122" s="291">
        <f t="shared" ref="S122:Z122" si="203">+S116*0.881118%</f>
        <v>19227140.653958999</v>
      </c>
      <c r="T122" s="291">
        <f t="shared" si="203"/>
        <v>19322557.362737998</v>
      </c>
      <c r="U122" s="291">
        <f t="shared" si="203"/>
        <v>20281671.487539001</v>
      </c>
      <c r="V122" s="291">
        <f t="shared" si="203"/>
        <v>0</v>
      </c>
      <c r="W122" s="291">
        <f t="shared" si="203"/>
        <v>0</v>
      </c>
      <c r="X122" s="291">
        <f t="shared" si="203"/>
        <v>0</v>
      </c>
      <c r="Y122" s="291">
        <f t="shared" si="203"/>
        <v>0</v>
      </c>
      <c r="Z122" s="291">
        <f t="shared" si="203"/>
        <v>0</v>
      </c>
      <c r="AA122" s="292">
        <f t="shared" si="133"/>
        <v>58831369.504235998</v>
      </c>
      <c r="AB122" s="292">
        <f t="shared" si="119"/>
        <v>178527960.15018299</v>
      </c>
      <c r="AC122" s="37">
        <f t="shared" si="120"/>
        <v>0.75042692037037029</v>
      </c>
    </row>
    <row r="123" spans="1:29" s="79" customFormat="1" ht="31.5" x14ac:dyDescent="0.2">
      <c r="A123" s="433">
        <v>1</v>
      </c>
      <c r="B123" s="111" t="s">
        <v>575</v>
      </c>
      <c r="C123" s="107" t="s">
        <v>576</v>
      </c>
      <c r="D123" s="106">
        <f>+D124+D129+D126+D134+D152+D145+D139+D155</f>
        <v>177024000000</v>
      </c>
      <c r="E123" s="106">
        <f>SUM('ADICIONES  2018'!C123:K123)</f>
        <v>0</v>
      </c>
      <c r="F123" s="106">
        <f>+F124+F129+F126+F134+F152+F145+F139+F155</f>
        <v>0</v>
      </c>
      <c r="G123" s="106">
        <f>+G124+G129+G126+G134+G152+G145+G139+G155</f>
        <v>0</v>
      </c>
      <c r="H123" s="106">
        <f>+H124+H129+H126+H134+H152+H145+H139+H155</f>
        <v>0</v>
      </c>
      <c r="I123" s="106">
        <f>+I124+I129+I126+I134+I152+I145+I139+I155</f>
        <v>0</v>
      </c>
      <c r="J123" s="106">
        <f>+J124+J129+J126+J134+J152+J145+J139+J155</f>
        <v>0</v>
      </c>
      <c r="K123" s="290">
        <f t="shared" si="129"/>
        <v>177024000000</v>
      </c>
      <c r="L123" s="106">
        <f t="shared" ref="L123:Q123" si="204">+L124+L129+L126+L134+L152+L145+L139+L155</f>
        <v>20037530096</v>
      </c>
      <c r="M123" s="106">
        <f t="shared" si="204"/>
        <v>7756256150</v>
      </c>
      <c r="N123" s="106">
        <f t="shared" si="204"/>
        <v>12352925881</v>
      </c>
      <c r="O123" s="106">
        <f t="shared" si="204"/>
        <v>13156527288</v>
      </c>
      <c r="P123" s="106">
        <f t="shared" si="204"/>
        <v>13180645884</v>
      </c>
      <c r="Q123" s="106">
        <f t="shared" si="204"/>
        <v>11321927167</v>
      </c>
      <c r="R123" s="290">
        <f t="shared" si="131"/>
        <v>77805812466</v>
      </c>
      <c r="S123" s="106">
        <f t="shared" ref="S123:Z123" si="205">+S124+S129+S126+S134+S152+S145+S139+S155</f>
        <v>11999758239.790001</v>
      </c>
      <c r="T123" s="106">
        <f t="shared" si="205"/>
        <v>11751259917</v>
      </c>
      <c r="U123" s="106">
        <f t="shared" si="205"/>
        <v>14440376834</v>
      </c>
      <c r="V123" s="106">
        <f t="shared" si="205"/>
        <v>0</v>
      </c>
      <c r="W123" s="106">
        <f t="shared" si="205"/>
        <v>0</v>
      </c>
      <c r="X123" s="106">
        <f t="shared" si="205"/>
        <v>0</v>
      </c>
      <c r="Y123" s="106">
        <f t="shared" si="205"/>
        <v>0</v>
      </c>
      <c r="Z123" s="106">
        <f t="shared" si="205"/>
        <v>0</v>
      </c>
      <c r="AA123" s="290">
        <f t="shared" si="133"/>
        <v>38191394990.790001</v>
      </c>
      <c r="AB123" s="290">
        <f t="shared" si="119"/>
        <v>115997207456.79001</v>
      </c>
      <c r="AC123" s="105">
        <f t="shared" si="120"/>
        <v>0.65526260539130288</v>
      </c>
    </row>
    <row r="124" spans="1:29" s="21" customFormat="1" ht="15.75" x14ac:dyDescent="0.2">
      <c r="A124" s="92">
        <v>1</v>
      </c>
      <c r="B124" s="113" t="s">
        <v>577</v>
      </c>
      <c r="C124" s="114" t="s">
        <v>578</v>
      </c>
      <c r="D124" s="106">
        <v>18400000000</v>
      </c>
      <c r="E124" s="106">
        <f>SUM('ADICIONES  2018'!C124:K124)</f>
        <v>0</v>
      </c>
      <c r="F124" s="106"/>
      <c r="G124" s="106"/>
      <c r="H124" s="106"/>
      <c r="I124" s="106"/>
      <c r="J124" s="106"/>
      <c r="K124" s="294">
        <f t="shared" si="129"/>
        <v>18400000000</v>
      </c>
      <c r="L124" s="106">
        <v>2046357335</v>
      </c>
      <c r="M124" s="106">
        <v>782782881</v>
      </c>
      <c r="N124" s="106">
        <v>1458170276</v>
      </c>
      <c r="O124" s="106">
        <v>1293641633</v>
      </c>
      <c r="P124" s="106">
        <v>1589110777</v>
      </c>
      <c r="Q124" s="106">
        <v>982441871</v>
      </c>
      <c r="R124" s="294">
        <f t="shared" si="131"/>
        <v>8152504773</v>
      </c>
      <c r="S124" s="291">
        <v>1287322199.79</v>
      </c>
      <c r="T124" s="291">
        <v>1305628286</v>
      </c>
      <c r="U124" s="291">
        <v>1629378254</v>
      </c>
      <c r="V124" s="106"/>
      <c r="W124" s="106"/>
      <c r="X124" s="106"/>
      <c r="Y124" s="291"/>
      <c r="Z124" s="106"/>
      <c r="AA124" s="290">
        <f t="shared" si="133"/>
        <v>4222328739.79</v>
      </c>
      <c r="AB124" s="294">
        <f t="shared" si="119"/>
        <v>12374833512.790001</v>
      </c>
      <c r="AC124" s="115">
        <f t="shared" si="120"/>
        <v>0.67254529960815224</v>
      </c>
    </row>
    <row r="125" spans="1:29" hidden="1" x14ac:dyDescent="0.2">
      <c r="B125" s="97" t="s">
        <v>579</v>
      </c>
      <c r="C125" s="98" t="s">
        <v>580</v>
      </c>
      <c r="D125" s="291">
        <f>+D124</f>
        <v>18400000000</v>
      </c>
      <c r="E125" s="291">
        <f>SUM('ADICIONES  2018'!C125:K125)</f>
        <v>0</v>
      </c>
      <c r="F125" s="291">
        <f>+F124</f>
        <v>0</v>
      </c>
      <c r="G125" s="291">
        <f>+G124</f>
        <v>0</v>
      </c>
      <c r="H125" s="291">
        <f>+H124</f>
        <v>0</v>
      </c>
      <c r="I125" s="291">
        <f>+I124</f>
        <v>0</v>
      </c>
      <c r="J125" s="291">
        <f>+J124</f>
        <v>0</v>
      </c>
      <c r="K125" s="292">
        <f t="shared" si="129"/>
        <v>18400000000</v>
      </c>
      <c r="L125" s="291">
        <f t="shared" ref="L125:Q125" si="206">+L124</f>
        <v>2046357335</v>
      </c>
      <c r="M125" s="291">
        <f t="shared" si="206"/>
        <v>782782881</v>
      </c>
      <c r="N125" s="291">
        <f t="shared" si="206"/>
        <v>1458170276</v>
      </c>
      <c r="O125" s="291">
        <f t="shared" si="206"/>
        <v>1293641633</v>
      </c>
      <c r="P125" s="291">
        <f t="shared" si="206"/>
        <v>1589110777</v>
      </c>
      <c r="Q125" s="291">
        <f t="shared" si="206"/>
        <v>982441871</v>
      </c>
      <c r="R125" s="292">
        <f t="shared" si="131"/>
        <v>8152504773</v>
      </c>
      <c r="S125" s="291">
        <f t="shared" ref="S125:Z125" si="207">+S124</f>
        <v>1287322199.79</v>
      </c>
      <c r="T125" s="291">
        <f t="shared" si="207"/>
        <v>1305628286</v>
      </c>
      <c r="U125" s="291">
        <f t="shared" si="207"/>
        <v>1629378254</v>
      </c>
      <c r="V125" s="291">
        <f t="shared" si="207"/>
        <v>0</v>
      </c>
      <c r="W125" s="291">
        <f t="shared" si="207"/>
        <v>0</v>
      </c>
      <c r="X125" s="291">
        <f t="shared" si="207"/>
        <v>0</v>
      </c>
      <c r="Y125" s="291">
        <f t="shared" si="207"/>
        <v>0</v>
      </c>
      <c r="Z125" s="291">
        <f t="shared" si="207"/>
        <v>0</v>
      </c>
      <c r="AA125" s="292">
        <f t="shared" si="133"/>
        <v>4222328739.79</v>
      </c>
      <c r="AB125" s="292">
        <f t="shared" si="119"/>
        <v>12374833512.790001</v>
      </c>
      <c r="AC125" s="37">
        <f t="shared" si="120"/>
        <v>0.67254529960815224</v>
      </c>
    </row>
    <row r="126" spans="1:29" s="21" customFormat="1" ht="15.75" x14ac:dyDescent="0.2">
      <c r="A126" s="92">
        <v>1</v>
      </c>
      <c r="B126" s="113" t="s">
        <v>581</v>
      </c>
      <c r="C126" s="114" t="s">
        <v>582</v>
      </c>
      <c r="D126" s="106">
        <v>13500000000</v>
      </c>
      <c r="E126" s="106">
        <f>SUM('ADICIONES  2018'!C126:K126)</f>
        <v>0</v>
      </c>
      <c r="F126" s="290"/>
      <c r="G126" s="106"/>
      <c r="H126" s="290"/>
      <c r="I126" s="290"/>
      <c r="J126" s="290"/>
      <c r="K126" s="294">
        <f t="shared" si="129"/>
        <v>13500000000</v>
      </c>
      <c r="L126" s="106">
        <v>1092090830</v>
      </c>
      <c r="M126" s="106">
        <v>466787320</v>
      </c>
      <c r="N126" s="106">
        <v>836211115</v>
      </c>
      <c r="O126" s="106">
        <v>942720976</v>
      </c>
      <c r="P126" s="106">
        <v>1177195568</v>
      </c>
      <c r="Q126" s="106">
        <v>716561401</v>
      </c>
      <c r="R126" s="294">
        <f t="shared" si="131"/>
        <v>5231567210</v>
      </c>
      <c r="S126" s="291">
        <v>963259400</v>
      </c>
      <c r="T126" s="291">
        <v>943296693</v>
      </c>
      <c r="U126" s="291">
        <v>1226525214</v>
      </c>
      <c r="V126" s="106"/>
      <c r="W126" s="106"/>
      <c r="X126" s="106"/>
      <c r="Y126" s="291"/>
      <c r="Z126" s="106"/>
      <c r="AA126" s="290">
        <f t="shared" si="133"/>
        <v>3133081307</v>
      </c>
      <c r="AB126" s="294">
        <f t="shared" si="119"/>
        <v>8364648517</v>
      </c>
      <c r="AC126" s="115">
        <f t="shared" si="120"/>
        <v>0.61960359385185182</v>
      </c>
    </row>
    <row r="127" spans="1:29" hidden="1" x14ac:dyDescent="0.2">
      <c r="B127" s="97" t="s">
        <v>583</v>
      </c>
      <c r="C127" s="98" t="s">
        <v>584</v>
      </c>
      <c r="D127" s="291">
        <f>+D126*80%</f>
        <v>10800000000</v>
      </c>
      <c r="E127" s="291">
        <f>SUM('ADICIONES  2018'!C127:K127)</f>
        <v>0</v>
      </c>
      <c r="F127" s="291">
        <f>+F126*80%</f>
        <v>0</v>
      </c>
      <c r="G127" s="291">
        <f>+G126*80%</f>
        <v>0</v>
      </c>
      <c r="H127" s="291">
        <f>+H126*80%</f>
        <v>0</v>
      </c>
      <c r="I127" s="291">
        <f>+I126*80%</f>
        <v>0</v>
      </c>
      <c r="J127" s="291">
        <f>+J126*80%</f>
        <v>0</v>
      </c>
      <c r="K127" s="292">
        <f t="shared" si="129"/>
        <v>10800000000</v>
      </c>
      <c r="L127" s="291">
        <f t="shared" ref="L127:Q127" si="208">+L126*80%</f>
        <v>873672664</v>
      </c>
      <c r="M127" s="291">
        <f t="shared" si="208"/>
        <v>373429856</v>
      </c>
      <c r="N127" s="291">
        <f t="shared" si="208"/>
        <v>668968892</v>
      </c>
      <c r="O127" s="291">
        <f t="shared" si="208"/>
        <v>754176780.80000007</v>
      </c>
      <c r="P127" s="291">
        <f t="shared" si="208"/>
        <v>941756454.4000001</v>
      </c>
      <c r="Q127" s="291">
        <f t="shared" si="208"/>
        <v>573249120.80000007</v>
      </c>
      <c r="R127" s="292">
        <f t="shared" si="131"/>
        <v>4185253768.0000005</v>
      </c>
      <c r="S127" s="291">
        <f t="shared" ref="S127:Z127" si="209">+S126*80%</f>
        <v>770607520</v>
      </c>
      <c r="T127" s="291">
        <f t="shared" si="209"/>
        <v>754637354.4000001</v>
      </c>
      <c r="U127" s="291">
        <f t="shared" si="209"/>
        <v>981220171.20000005</v>
      </c>
      <c r="V127" s="291">
        <f t="shared" si="209"/>
        <v>0</v>
      </c>
      <c r="W127" s="291">
        <f t="shared" si="209"/>
        <v>0</v>
      </c>
      <c r="X127" s="291">
        <f t="shared" si="209"/>
        <v>0</v>
      </c>
      <c r="Y127" s="291">
        <f t="shared" si="209"/>
        <v>0</v>
      </c>
      <c r="Z127" s="291">
        <f t="shared" si="209"/>
        <v>0</v>
      </c>
      <c r="AA127" s="292">
        <f t="shared" si="133"/>
        <v>2506465045.6000004</v>
      </c>
      <c r="AB127" s="292">
        <f t="shared" si="119"/>
        <v>6691718813.6000004</v>
      </c>
      <c r="AC127" s="37">
        <f t="shared" si="120"/>
        <v>0.61960359385185193</v>
      </c>
    </row>
    <row r="128" spans="1:29" hidden="1" x14ac:dyDescent="0.2">
      <c r="B128" s="97" t="s">
        <v>585</v>
      </c>
      <c r="C128" s="98" t="s">
        <v>586</v>
      </c>
      <c r="D128" s="291">
        <f>+D126*20%</f>
        <v>2700000000</v>
      </c>
      <c r="E128" s="291">
        <f>SUM('ADICIONES  2018'!C128:K128)</f>
        <v>0</v>
      </c>
      <c r="F128" s="291">
        <f>+F126*20%</f>
        <v>0</v>
      </c>
      <c r="G128" s="291">
        <f>+G126*20%</f>
        <v>0</v>
      </c>
      <c r="H128" s="291">
        <f>+H126*20%</f>
        <v>0</v>
      </c>
      <c r="I128" s="291">
        <f>+I126*20%</f>
        <v>0</v>
      </c>
      <c r="J128" s="291">
        <f>+J126*20%</f>
        <v>0</v>
      </c>
      <c r="K128" s="292">
        <f t="shared" si="129"/>
        <v>2700000000</v>
      </c>
      <c r="L128" s="291">
        <f t="shared" ref="L128:Q128" si="210">+L126*20%</f>
        <v>218418166</v>
      </c>
      <c r="M128" s="291">
        <f t="shared" si="210"/>
        <v>93357464</v>
      </c>
      <c r="N128" s="291">
        <f t="shared" si="210"/>
        <v>167242223</v>
      </c>
      <c r="O128" s="291">
        <f t="shared" si="210"/>
        <v>188544195.20000002</v>
      </c>
      <c r="P128" s="291">
        <f t="shared" si="210"/>
        <v>235439113.60000002</v>
      </c>
      <c r="Q128" s="291">
        <f t="shared" si="210"/>
        <v>143312280.20000002</v>
      </c>
      <c r="R128" s="292">
        <f t="shared" si="131"/>
        <v>1046313442.0000001</v>
      </c>
      <c r="S128" s="291">
        <f t="shared" ref="S128:Z128" si="211">+S126*20%</f>
        <v>192651880</v>
      </c>
      <c r="T128" s="291">
        <f t="shared" si="211"/>
        <v>188659338.60000002</v>
      </c>
      <c r="U128" s="291">
        <f t="shared" si="211"/>
        <v>245305042.80000001</v>
      </c>
      <c r="V128" s="291">
        <f t="shared" si="211"/>
        <v>0</v>
      </c>
      <c r="W128" s="291">
        <f t="shared" si="211"/>
        <v>0</v>
      </c>
      <c r="X128" s="291">
        <f t="shared" si="211"/>
        <v>0</v>
      </c>
      <c r="Y128" s="291">
        <f t="shared" si="211"/>
        <v>0</v>
      </c>
      <c r="Z128" s="291">
        <f t="shared" si="211"/>
        <v>0</v>
      </c>
      <c r="AA128" s="292">
        <f t="shared" si="133"/>
        <v>626616261.4000001</v>
      </c>
      <c r="AB128" s="292">
        <f t="shared" si="119"/>
        <v>1672929703.4000001</v>
      </c>
      <c r="AC128" s="37">
        <f t="shared" si="120"/>
        <v>0.61960359385185193</v>
      </c>
    </row>
    <row r="129" spans="1:29" s="21" customFormat="1" ht="15.75" x14ac:dyDescent="0.2">
      <c r="A129" s="92">
        <v>1</v>
      </c>
      <c r="B129" s="113" t="s">
        <v>587</v>
      </c>
      <c r="C129" s="114" t="s">
        <v>588</v>
      </c>
      <c r="D129" s="106">
        <v>12500000000</v>
      </c>
      <c r="E129" s="106">
        <f>SUM('ADICIONES  2018'!C129:K129)</f>
        <v>0</v>
      </c>
      <c r="F129" s="106"/>
      <c r="G129" s="106"/>
      <c r="H129" s="106"/>
      <c r="I129" s="106"/>
      <c r="J129" s="106"/>
      <c r="K129" s="294">
        <f t="shared" si="129"/>
        <v>12500000000</v>
      </c>
      <c r="L129" s="106">
        <v>888955705</v>
      </c>
      <c r="M129" s="106">
        <v>564117432</v>
      </c>
      <c r="N129" s="106">
        <v>823676008</v>
      </c>
      <c r="O129" s="106">
        <v>688997686</v>
      </c>
      <c r="P129" s="106">
        <v>776895194</v>
      </c>
      <c r="Q129" s="106">
        <v>491148400</v>
      </c>
      <c r="R129" s="294">
        <f t="shared" si="131"/>
        <v>4233790425</v>
      </c>
      <c r="S129" s="291">
        <v>655472800</v>
      </c>
      <c r="T129" s="291">
        <v>724545820</v>
      </c>
      <c r="U129" s="291">
        <v>901310938</v>
      </c>
      <c r="V129" s="106"/>
      <c r="W129" s="106"/>
      <c r="X129" s="106"/>
      <c r="Y129" s="291"/>
      <c r="Z129" s="106"/>
      <c r="AA129" s="290">
        <f t="shared" si="133"/>
        <v>2281329558</v>
      </c>
      <c r="AB129" s="294">
        <f t="shared" si="119"/>
        <v>6515119983</v>
      </c>
      <c r="AC129" s="115">
        <f t="shared" si="120"/>
        <v>0.52120959864000005</v>
      </c>
    </row>
    <row r="130" spans="1:29" hidden="1" x14ac:dyDescent="0.2">
      <c r="B130" s="97" t="s">
        <v>589</v>
      </c>
      <c r="C130" s="98" t="s">
        <v>590</v>
      </c>
      <c r="D130" s="291">
        <f>+D129*60%</f>
        <v>7500000000</v>
      </c>
      <c r="E130" s="291">
        <f>SUM('ADICIONES  2018'!C130:K130)</f>
        <v>0</v>
      </c>
      <c r="F130" s="291">
        <f>+F129*60%</f>
        <v>0</v>
      </c>
      <c r="G130" s="291">
        <f>+G129*60%</f>
        <v>0</v>
      </c>
      <c r="H130" s="291">
        <f>+H129*60%</f>
        <v>0</v>
      </c>
      <c r="I130" s="291">
        <f>+I129*60%</f>
        <v>0</v>
      </c>
      <c r="J130" s="291">
        <f>+J129*60%</f>
        <v>0</v>
      </c>
      <c r="K130" s="292">
        <f t="shared" si="129"/>
        <v>7500000000</v>
      </c>
      <c r="L130" s="291">
        <f t="shared" ref="L130:Q130" si="212">+L129*60%</f>
        <v>533373423</v>
      </c>
      <c r="M130" s="291">
        <f t="shared" si="212"/>
        <v>338470459.19999999</v>
      </c>
      <c r="N130" s="291">
        <f t="shared" si="212"/>
        <v>494205604.79999995</v>
      </c>
      <c r="O130" s="291">
        <f t="shared" si="212"/>
        <v>413398611.59999996</v>
      </c>
      <c r="P130" s="291">
        <f t="shared" si="212"/>
        <v>466137116.39999998</v>
      </c>
      <c r="Q130" s="291">
        <f t="shared" si="212"/>
        <v>294689040</v>
      </c>
      <c r="R130" s="292">
        <f t="shared" si="131"/>
        <v>2540274255</v>
      </c>
      <c r="S130" s="291">
        <f t="shared" ref="S130:Z130" si="213">+S129*60%</f>
        <v>393283680</v>
      </c>
      <c r="T130" s="291">
        <f t="shared" si="213"/>
        <v>434727492</v>
      </c>
      <c r="U130" s="291">
        <f t="shared" si="213"/>
        <v>540786562.79999995</v>
      </c>
      <c r="V130" s="291">
        <f t="shared" si="213"/>
        <v>0</v>
      </c>
      <c r="W130" s="291">
        <f t="shared" si="213"/>
        <v>0</v>
      </c>
      <c r="X130" s="291">
        <f t="shared" si="213"/>
        <v>0</v>
      </c>
      <c r="Y130" s="291">
        <f t="shared" si="213"/>
        <v>0</v>
      </c>
      <c r="Z130" s="291">
        <f t="shared" si="213"/>
        <v>0</v>
      </c>
      <c r="AA130" s="292">
        <f t="shared" si="133"/>
        <v>1368797734.8</v>
      </c>
      <c r="AB130" s="292">
        <f t="shared" si="119"/>
        <v>3909071989.8000002</v>
      </c>
      <c r="AC130" s="37">
        <f t="shared" si="120"/>
        <v>0.52120959864000005</v>
      </c>
    </row>
    <row r="131" spans="1:29" s="5" customFormat="1" hidden="1" x14ac:dyDescent="0.2">
      <c r="A131" s="434"/>
      <c r="B131" s="97" t="s">
        <v>591</v>
      </c>
      <c r="C131" s="98" t="s">
        <v>592</v>
      </c>
      <c r="D131" s="291">
        <f>+D129*20%</f>
        <v>2500000000</v>
      </c>
      <c r="E131" s="291">
        <f>SUM('ADICIONES  2018'!C131:K131)</f>
        <v>0</v>
      </c>
      <c r="F131" s="291">
        <f>+F129*20%</f>
        <v>0</v>
      </c>
      <c r="G131" s="291">
        <f>+G129*20%</f>
        <v>0</v>
      </c>
      <c r="H131" s="291">
        <f>+H129*20%</f>
        <v>0</v>
      </c>
      <c r="I131" s="291">
        <f>+I129*20%</f>
        <v>0</v>
      </c>
      <c r="J131" s="291">
        <f>+J129*20%</f>
        <v>0</v>
      </c>
      <c r="K131" s="292">
        <f t="shared" si="129"/>
        <v>2500000000</v>
      </c>
      <c r="L131" s="291">
        <f t="shared" ref="L131:Q131" si="214">+L129*20%</f>
        <v>177791141</v>
      </c>
      <c r="M131" s="291">
        <f t="shared" si="214"/>
        <v>112823486.40000001</v>
      </c>
      <c r="N131" s="291">
        <f t="shared" si="214"/>
        <v>164735201.60000002</v>
      </c>
      <c r="O131" s="291">
        <f t="shared" si="214"/>
        <v>137799537.20000002</v>
      </c>
      <c r="P131" s="291">
        <f t="shared" si="214"/>
        <v>155379038.80000001</v>
      </c>
      <c r="Q131" s="291">
        <f t="shared" si="214"/>
        <v>98229680</v>
      </c>
      <c r="R131" s="292">
        <f t="shared" si="131"/>
        <v>846758085</v>
      </c>
      <c r="S131" s="291">
        <f t="shared" ref="S131:Z131" si="215">+S129*20%</f>
        <v>131094560</v>
      </c>
      <c r="T131" s="291">
        <f t="shared" si="215"/>
        <v>144909164</v>
      </c>
      <c r="U131" s="291">
        <f t="shared" si="215"/>
        <v>180262187.60000002</v>
      </c>
      <c r="V131" s="291">
        <f t="shared" si="215"/>
        <v>0</v>
      </c>
      <c r="W131" s="291">
        <f t="shared" si="215"/>
        <v>0</v>
      </c>
      <c r="X131" s="291">
        <f t="shared" si="215"/>
        <v>0</v>
      </c>
      <c r="Y131" s="291">
        <f t="shared" si="215"/>
        <v>0</v>
      </c>
      <c r="Z131" s="291">
        <f t="shared" si="215"/>
        <v>0</v>
      </c>
      <c r="AA131" s="292">
        <f t="shared" si="133"/>
        <v>456265911.60000002</v>
      </c>
      <c r="AB131" s="292">
        <f t="shared" si="119"/>
        <v>1303023996.5999999</v>
      </c>
      <c r="AC131" s="37">
        <f t="shared" si="120"/>
        <v>0.52120959863999994</v>
      </c>
    </row>
    <row r="132" spans="1:29" s="5" customFormat="1" ht="28.5" hidden="1" x14ac:dyDescent="0.2">
      <c r="A132" s="159"/>
      <c r="B132" s="97" t="s">
        <v>593</v>
      </c>
      <c r="C132" s="98" t="s">
        <v>594</v>
      </c>
      <c r="D132" s="291">
        <f>+D129*10%</f>
        <v>1250000000</v>
      </c>
      <c r="E132" s="291">
        <f>SUM('ADICIONES  2018'!C132:K132)</f>
        <v>0</v>
      </c>
      <c r="F132" s="291">
        <f>+F129*10%</f>
        <v>0</v>
      </c>
      <c r="G132" s="291">
        <f>+G129*10%</f>
        <v>0</v>
      </c>
      <c r="H132" s="291">
        <f>+H129*10%</f>
        <v>0</v>
      </c>
      <c r="I132" s="291">
        <f>+I129*10%</f>
        <v>0</v>
      </c>
      <c r="J132" s="291">
        <f>+J129*10%</f>
        <v>0</v>
      </c>
      <c r="K132" s="292">
        <f t="shared" si="129"/>
        <v>1250000000</v>
      </c>
      <c r="L132" s="291">
        <f t="shared" ref="L132:Q132" si="216">+L129*10%</f>
        <v>88895570.5</v>
      </c>
      <c r="M132" s="291">
        <f t="shared" si="216"/>
        <v>56411743.200000003</v>
      </c>
      <c r="N132" s="291">
        <f t="shared" si="216"/>
        <v>82367600.800000012</v>
      </c>
      <c r="O132" s="291">
        <f t="shared" si="216"/>
        <v>68899768.600000009</v>
      </c>
      <c r="P132" s="291">
        <f t="shared" si="216"/>
        <v>77689519.400000006</v>
      </c>
      <c r="Q132" s="291">
        <f t="shared" si="216"/>
        <v>49114840</v>
      </c>
      <c r="R132" s="292">
        <f t="shared" si="131"/>
        <v>423379042.5</v>
      </c>
      <c r="S132" s="291">
        <f t="shared" ref="S132:Z132" si="217">+S129*10%</f>
        <v>65547280</v>
      </c>
      <c r="T132" s="291">
        <f t="shared" si="217"/>
        <v>72454582</v>
      </c>
      <c r="U132" s="291">
        <f t="shared" si="217"/>
        <v>90131093.800000012</v>
      </c>
      <c r="V132" s="291">
        <f t="shared" si="217"/>
        <v>0</v>
      </c>
      <c r="W132" s="291">
        <f t="shared" si="217"/>
        <v>0</v>
      </c>
      <c r="X132" s="291">
        <f t="shared" si="217"/>
        <v>0</v>
      </c>
      <c r="Y132" s="291">
        <f t="shared" si="217"/>
        <v>0</v>
      </c>
      <c r="Z132" s="291">
        <f t="shared" si="217"/>
        <v>0</v>
      </c>
      <c r="AA132" s="292">
        <f t="shared" si="133"/>
        <v>228132955.80000001</v>
      </c>
      <c r="AB132" s="292">
        <f t="shared" si="119"/>
        <v>651511998.29999995</v>
      </c>
      <c r="AC132" s="37">
        <f t="shared" si="120"/>
        <v>0.52120959863999994</v>
      </c>
    </row>
    <row r="133" spans="1:29" s="5" customFormat="1" hidden="1" x14ac:dyDescent="0.2">
      <c r="A133" s="159"/>
      <c r="B133" s="97" t="s">
        <v>595</v>
      </c>
      <c r="C133" s="98" t="s">
        <v>596</v>
      </c>
      <c r="D133" s="291">
        <f>+D129*10%</f>
        <v>1250000000</v>
      </c>
      <c r="E133" s="291">
        <f>SUM('ADICIONES  2018'!C133:K133)</f>
        <v>0</v>
      </c>
      <c r="F133" s="291">
        <f>+F129*10%</f>
        <v>0</v>
      </c>
      <c r="G133" s="291">
        <f>+G129*10%</f>
        <v>0</v>
      </c>
      <c r="H133" s="291">
        <f>+H129*10%</f>
        <v>0</v>
      </c>
      <c r="I133" s="291">
        <f>+I129*10%</f>
        <v>0</v>
      </c>
      <c r="J133" s="291">
        <f>+J129*10%</f>
        <v>0</v>
      </c>
      <c r="K133" s="292">
        <f t="shared" si="129"/>
        <v>1250000000</v>
      </c>
      <c r="L133" s="291">
        <f t="shared" ref="L133:Q133" si="218">+L129*10%</f>
        <v>88895570.5</v>
      </c>
      <c r="M133" s="291">
        <f t="shared" si="218"/>
        <v>56411743.200000003</v>
      </c>
      <c r="N133" s="291">
        <f t="shared" si="218"/>
        <v>82367600.800000012</v>
      </c>
      <c r="O133" s="291">
        <f t="shared" si="218"/>
        <v>68899768.600000009</v>
      </c>
      <c r="P133" s="291">
        <f t="shared" si="218"/>
        <v>77689519.400000006</v>
      </c>
      <c r="Q133" s="291">
        <f t="shared" si="218"/>
        <v>49114840</v>
      </c>
      <c r="R133" s="292">
        <f t="shared" si="131"/>
        <v>423379042.5</v>
      </c>
      <c r="S133" s="291">
        <f t="shared" ref="S133:Z133" si="219">+S129*10%</f>
        <v>65547280</v>
      </c>
      <c r="T133" s="291">
        <f t="shared" si="219"/>
        <v>72454582</v>
      </c>
      <c r="U133" s="291">
        <f t="shared" si="219"/>
        <v>90131093.800000012</v>
      </c>
      <c r="V133" s="291">
        <f t="shared" si="219"/>
        <v>0</v>
      </c>
      <c r="W133" s="291">
        <f t="shared" si="219"/>
        <v>0</v>
      </c>
      <c r="X133" s="291">
        <f t="shared" si="219"/>
        <v>0</v>
      </c>
      <c r="Y133" s="291">
        <f t="shared" si="219"/>
        <v>0</v>
      </c>
      <c r="Z133" s="291">
        <f t="shared" si="219"/>
        <v>0</v>
      </c>
      <c r="AA133" s="292">
        <f t="shared" si="133"/>
        <v>228132955.80000001</v>
      </c>
      <c r="AB133" s="292">
        <f t="shared" si="119"/>
        <v>651511998.29999995</v>
      </c>
      <c r="AC133" s="37">
        <f t="shared" si="120"/>
        <v>0.52120959863999994</v>
      </c>
    </row>
    <row r="134" spans="1:29" s="21" customFormat="1" ht="15.75" x14ac:dyDescent="0.2">
      <c r="A134" s="92">
        <v>1</v>
      </c>
      <c r="B134" s="113" t="s">
        <v>597</v>
      </c>
      <c r="C134" s="114" t="s">
        <v>598</v>
      </c>
      <c r="D134" s="106">
        <v>43000000000</v>
      </c>
      <c r="E134" s="106">
        <f>SUM('ADICIONES  2018'!C134:K134)</f>
        <v>0</v>
      </c>
      <c r="F134" s="106"/>
      <c r="G134" s="106"/>
      <c r="H134" s="106"/>
      <c r="I134" s="106"/>
      <c r="J134" s="106"/>
      <c r="K134" s="294">
        <f t="shared" si="129"/>
        <v>43000000000</v>
      </c>
      <c r="L134" s="106">
        <v>5154436417</v>
      </c>
      <c r="M134" s="106">
        <v>2192081263</v>
      </c>
      <c r="N134" s="106">
        <v>3152635870</v>
      </c>
      <c r="O134" s="106">
        <v>3446217563</v>
      </c>
      <c r="P134" s="106">
        <v>2964815371</v>
      </c>
      <c r="Q134" s="106">
        <v>2296678571</v>
      </c>
      <c r="R134" s="294">
        <f t="shared" si="131"/>
        <v>19206865055</v>
      </c>
      <c r="S134" s="291">
        <v>2233640680</v>
      </c>
      <c r="T134" s="291">
        <v>2248248069</v>
      </c>
      <c r="U134" s="291">
        <v>2944707248</v>
      </c>
      <c r="V134" s="106"/>
      <c r="W134" s="106"/>
      <c r="X134" s="106"/>
      <c r="Y134" s="291"/>
      <c r="Z134" s="106"/>
      <c r="AA134" s="290">
        <f t="shared" si="133"/>
        <v>7426595997</v>
      </c>
      <c r="AB134" s="294">
        <f t="shared" si="119"/>
        <v>26633461052</v>
      </c>
      <c r="AC134" s="115">
        <f>+AB134/K134</f>
        <v>0.6193828151627907</v>
      </c>
    </row>
    <row r="135" spans="1:29" s="5" customFormat="1" ht="28.5" hidden="1" x14ac:dyDescent="0.2">
      <c r="A135" s="434"/>
      <c r="B135" s="97" t="s">
        <v>599</v>
      </c>
      <c r="C135" s="98" t="s">
        <v>600</v>
      </c>
      <c r="D135" s="291">
        <f>+D134*20%</f>
        <v>8600000000</v>
      </c>
      <c r="E135" s="291">
        <f>SUM('ADICIONES  2018'!C135:K135)</f>
        <v>0</v>
      </c>
      <c r="F135" s="291">
        <f>+F134*20%</f>
        <v>0</v>
      </c>
      <c r="G135" s="291">
        <f>+G134*20%</f>
        <v>0</v>
      </c>
      <c r="H135" s="291">
        <f>+H134*20%</f>
        <v>0</v>
      </c>
      <c r="I135" s="291">
        <f>+I134*20%</f>
        <v>0</v>
      </c>
      <c r="J135" s="291">
        <f>+J134*20%</f>
        <v>0</v>
      </c>
      <c r="K135" s="292">
        <f t="shared" si="129"/>
        <v>8600000000</v>
      </c>
      <c r="L135" s="291">
        <f t="shared" ref="L135:Q135" si="220">+L134*20%</f>
        <v>1030887283.4000001</v>
      </c>
      <c r="M135" s="291">
        <f t="shared" si="220"/>
        <v>438416252.60000002</v>
      </c>
      <c r="N135" s="291">
        <f t="shared" si="220"/>
        <v>630527174</v>
      </c>
      <c r="O135" s="291">
        <f t="shared" si="220"/>
        <v>689243512.60000002</v>
      </c>
      <c r="P135" s="291">
        <f t="shared" si="220"/>
        <v>592963074.20000005</v>
      </c>
      <c r="Q135" s="291">
        <f t="shared" si="220"/>
        <v>459335714.20000005</v>
      </c>
      <c r="R135" s="292">
        <f t="shared" si="131"/>
        <v>3841373011</v>
      </c>
      <c r="S135" s="291">
        <f t="shared" ref="S135:Z135" si="221">+S134*20%</f>
        <v>446728136</v>
      </c>
      <c r="T135" s="291">
        <f t="shared" si="221"/>
        <v>449649613.80000001</v>
      </c>
      <c r="U135" s="291">
        <f t="shared" si="221"/>
        <v>588941449.60000002</v>
      </c>
      <c r="V135" s="291">
        <f t="shared" si="221"/>
        <v>0</v>
      </c>
      <c r="W135" s="291">
        <f t="shared" si="221"/>
        <v>0</v>
      </c>
      <c r="X135" s="291">
        <f t="shared" si="221"/>
        <v>0</v>
      </c>
      <c r="Y135" s="291">
        <f t="shared" si="221"/>
        <v>0</v>
      </c>
      <c r="Z135" s="291">
        <f t="shared" si="221"/>
        <v>0</v>
      </c>
      <c r="AA135" s="292">
        <f t="shared" si="133"/>
        <v>1485319199.4000001</v>
      </c>
      <c r="AB135" s="292">
        <f t="shared" si="119"/>
        <v>5326692210.3999996</v>
      </c>
      <c r="AC135" s="37">
        <f t="shared" si="120"/>
        <v>0.6193828151627907</v>
      </c>
    </row>
    <row r="136" spans="1:29" s="5" customFormat="1" ht="28.5" hidden="1" x14ac:dyDescent="0.2">
      <c r="A136" s="159"/>
      <c r="B136" s="97" t="s">
        <v>601</v>
      </c>
      <c r="C136" s="98" t="s">
        <v>602</v>
      </c>
      <c r="D136" s="291">
        <f>+D134*40%</f>
        <v>17200000000</v>
      </c>
      <c r="E136" s="291">
        <f>SUM('ADICIONES  2018'!C136:K136)</f>
        <v>0</v>
      </c>
      <c r="F136" s="291">
        <f>+F134*40%</f>
        <v>0</v>
      </c>
      <c r="G136" s="291">
        <f>+G134*40%</f>
        <v>0</v>
      </c>
      <c r="H136" s="291">
        <f>+H134*40%</f>
        <v>0</v>
      </c>
      <c r="I136" s="291">
        <f>+I134*40%</f>
        <v>0</v>
      </c>
      <c r="J136" s="291">
        <f>+J134*40%</f>
        <v>0</v>
      </c>
      <c r="K136" s="292">
        <f t="shared" si="129"/>
        <v>17200000000</v>
      </c>
      <c r="L136" s="291">
        <f t="shared" ref="L136:Q136" si="222">+L134*40%</f>
        <v>2061774566.8000002</v>
      </c>
      <c r="M136" s="291">
        <f t="shared" si="222"/>
        <v>876832505.20000005</v>
      </c>
      <c r="N136" s="291">
        <f t="shared" si="222"/>
        <v>1261054348</v>
      </c>
      <c r="O136" s="291">
        <f t="shared" si="222"/>
        <v>1378487025.2</v>
      </c>
      <c r="P136" s="291">
        <f t="shared" si="222"/>
        <v>1185926148.4000001</v>
      </c>
      <c r="Q136" s="291">
        <f t="shared" si="222"/>
        <v>918671428.4000001</v>
      </c>
      <c r="R136" s="292">
        <f t="shared" si="131"/>
        <v>7682746022</v>
      </c>
      <c r="S136" s="291">
        <f t="shared" ref="S136:Z136" si="223">+S134*40%</f>
        <v>893456272</v>
      </c>
      <c r="T136" s="291">
        <f t="shared" si="223"/>
        <v>899299227.60000002</v>
      </c>
      <c r="U136" s="291">
        <f t="shared" si="223"/>
        <v>1177882899.2</v>
      </c>
      <c r="V136" s="291">
        <f t="shared" si="223"/>
        <v>0</v>
      </c>
      <c r="W136" s="291">
        <f t="shared" si="223"/>
        <v>0</v>
      </c>
      <c r="X136" s="291">
        <f t="shared" si="223"/>
        <v>0</v>
      </c>
      <c r="Y136" s="291">
        <f t="shared" si="223"/>
        <v>0</v>
      </c>
      <c r="Z136" s="291">
        <f t="shared" si="223"/>
        <v>0</v>
      </c>
      <c r="AA136" s="292">
        <f t="shared" si="133"/>
        <v>2970638398.8000002</v>
      </c>
      <c r="AB136" s="292">
        <f t="shared" si="119"/>
        <v>10653384420.799999</v>
      </c>
      <c r="AC136" s="37">
        <f t="shared" si="120"/>
        <v>0.6193828151627907</v>
      </c>
    </row>
    <row r="137" spans="1:29" s="5" customFormat="1" ht="28.5" hidden="1" x14ac:dyDescent="0.2">
      <c r="A137" s="434"/>
      <c r="B137" s="97" t="s">
        <v>603</v>
      </c>
      <c r="C137" s="98" t="s">
        <v>604</v>
      </c>
      <c r="D137" s="291">
        <f>+D134*20%</f>
        <v>8600000000</v>
      </c>
      <c r="E137" s="291">
        <f>SUM('ADICIONES  2018'!C137:K137)</f>
        <v>0</v>
      </c>
      <c r="F137" s="291">
        <f>+F134*20%</f>
        <v>0</v>
      </c>
      <c r="G137" s="291">
        <f>+G134*20%</f>
        <v>0</v>
      </c>
      <c r="H137" s="291">
        <f>+H134*20%</f>
        <v>0</v>
      </c>
      <c r="I137" s="291">
        <f>+I134*20%</f>
        <v>0</v>
      </c>
      <c r="J137" s="291">
        <f>+J134*20%</f>
        <v>0</v>
      </c>
      <c r="K137" s="292">
        <f t="shared" si="129"/>
        <v>8600000000</v>
      </c>
      <c r="L137" s="291">
        <f t="shared" ref="L137:Q137" si="224">+L134*20%</f>
        <v>1030887283.4000001</v>
      </c>
      <c r="M137" s="291">
        <f t="shared" si="224"/>
        <v>438416252.60000002</v>
      </c>
      <c r="N137" s="291">
        <f t="shared" si="224"/>
        <v>630527174</v>
      </c>
      <c r="O137" s="291">
        <f t="shared" si="224"/>
        <v>689243512.60000002</v>
      </c>
      <c r="P137" s="291">
        <f t="shared" si="224"/>
        <v>592963074.20000005</v>
      </c>
      <c r="Q137" s="291">
        <f t="shared" si="224"/>
        <v>459335714.20000005</v>
      </c>
      <c r="R137" s="292">
        <f t="shared" si="131"/>
        <v>3841373011</v>
      </c>
      <c r="S137" s="291">
        <f t="shared" ref="S137:Z137" si="225">+S134*20%</f>
        <v>446728136</v>
      </c>
      <c r="T137" s="291">
        <f t="shared" si="225"/>
        <v>449649613.80000001</v>
      </c>
      <c r="U137" s="291">
        <f t="shared" si="225"/>
        <v>588941449.60000002</v>
      </c>
      <c r="V137" s="291">
        <f t="shared" si="225"/>
        <v>0</v>
      </c>
      <c r="W137" s="291">
        <f t="shared" si="225"/>
        <v>0</v>
      </c>
      <c r="X137" s="291">
        <f t="shared" si="225"/>
        <v>0</v>
      </c>
      <c r="Y137" s="291">
        <f t="shared" si="225"/>
        <v>0</v>
      </c>
      <c r="Z137" s="291">
        <f t="shared" si="225"/>
        <v>0</v>
      </c>
      <c r="AA137" s="292">
        <f t="shared" si="133"/>
        <v>1485319199.4000001</v>
      </c>
      <c r="AB137" s="292">
        <f t="shared" si="119"/>
        <v>5326692210.3999996</v>
      </c>
      <c r="AC137" s="37">
        <f t="shared" si="120"/>
        <v>0.6193828151627907</v>
      </c>
    </row>
    <row r="138" spans="1:29" hidden="1" x14ac:dyDescent="0.2">
      <c r="B138" s="97" t="s">
        <v>605</v>
      </c>
      <c r="C138" s="98" t="s">
        <v>606</v>
      </c>
      <c r="D138" s="291">
        <f>+D134*20%</f>
        <v>8600000000</v>
      </c>
      <c r="E138" s="291">
        <f>SUM('ADICIONES  2018'!C138:K138)</f>
        <v>0</v>
      </c>
      <c r="F138" s="291">
        <f>+F134*20%</f>
        <v>0</v>
      </c>
      <c r="G138" s="291">
        <f>+G134*20%</f>
        <v>0</v>
      </c>
      <c r="H138" s="291">
        <f>+H134*20%</f>
        <v>0</v>
      </c>
      <c r="I138" s="291">
        <f>+I134*20%</f>
        <v>0</v>
      </c>
      <c r="J138" s="291">
        <f>+J134*20%</f>
        <v>0</v>
      </c>
      <c r="K138" s="292">
        <f t="shared" si="129"/>
        <v>8600000000</v>
      </c>
      <c r="L138" s="291">
        <f t="shared" ref="L138:Q138" si="226">+L134*20%</f>
        <v>1030887283.4000001</v>
      </c>
      <c r="M138" s="291">
        <f t="shared" si="226"/>
        <v>438416252.60000002</v>
      </c>
      <c r="N138" s="291">
        <f t="shared" si="226"/>
        <v>630527174</v>
      </c>
      <c r="O138" s="291">
        <f t="shared" si="226"/>
        <v>689243512.60000002</v>
      </c>
      <c r="P138" s="291">
        <f t="shared" si="226"/>
        <v>592963074.20000005</v>
      </c>
      <c r="Q138" s="291">
        <f t="shared" si="226"/>
        <v>459335714.20000005</v>
      </c>
      <c r="R138" s="292">
        <f t="shared" si="131"/>
        <v>3841373011</v>
      </c>
      <c r="S138" s="291">
        <f t="shared" ref="S138:Z138" si="227">+S134*20%</f>
        <v>446728136</v>
      </c>
      <c r="T138" s="291">
        <f t="shared" si="227"/>
        <v>449649613.80000001</v>
      </c>
      <c r="U138" s="291">
        <f t="shared" si="227"/>
        <v>588941449.60000002</v>
      </c>
      <c r="V138" s="291">
        <f t="shared" si="227"/>
        <v>0</v>
      </c>
      <c r="W138" s="291">
        <f t="shared" si="227"/>
        <v>0</v>
      </c>
      <c r="X138" s="291">
        <f t="shared" si="227"/>
        <v>0</v>
      </c>
      <c r="Y138" s="291">
        <f t="shared" si="227"/>
        <v>0</v>
      </c>
      <c r="Z138" s="291">
        <f t="shared" si="227"/>
        <v>0</v>
      </c>
      <c r="AA138" s="292">
        <f t="shared" si="133"/>
        <v>1485319199.4000001</v>
      </c>
      <c r="AB138" s="292">
        <f t="shared" si="119"/>
        <v>5326692210.3999996</v>
      </c>
      <c r="AC138" s="37">
        <f t="shared" si="120"/>
        <v>0.6193828151627907</v>
      </c>
    </row>
    <row r="139" spans="1:29" s="21" customFormat="1" ht="15.75" x14ac:dyDescent="0.2">
      <c r="A139" s="92">
        <v>1</v>
      </c>
      <c r="B139" s="113" t="s">
        <v>607</v>
      </c>
      <c r="C139" s="114" t="s">
        <v>608</v>
      </c>
      <c r="D139" s="106">
        <v>37000000000</v>
      </c>
      <c r="E139" s="106">
        <f>SUM('ADICIONES  2018'!C139:K139)</f>
        <v>0</v>
      </c>
      <c r="F139" s="106"/>
      <c r="G139" s="106"/>
      <c r="H139" s="106"/>
      <c r="I139" s="106"/>
      <c r="J139" s="106"/>
      <c r="K139" s="294">
        <f t="shared" si="129"/>
        <v>37000000000</v>
      </c>
      <c r="L139" s="106">
        <v>4618107517</v>
      </c>
      <c r="M139" s="106">
        <v>1454551104</v>
      </c>
      <c r="N139" s="106">
        <v>2439029408</v>
      </c>
      <c r="O139" s="106">
        <v>2796786986</v>
      </c>
      <c r="P139" s="106">
        <v>2733047637</v>
      </c>
      <c r="Q139" s="106">
        <v>2936568400</v>
      </c>
      <c r="R139" s="294">
        <f t="shared" si="131"/>
        <v>16978091052</v>
      </c>
      <c r="S139" s="291">
        <v>2934349780</v>
      </c>
      <c r="T139" s="291">
        <v>2685501900</v>
      </c>
      <c r="U139" s="291">
        <v>3290578818</v>
      </c>
      <c r="V139" s="106"/>
      <c r="W139" s="106"/>
      <c r="X139" s="106"/>
      <c r="Y139" s="291"/>
      <c r="Z139" s="106"/>
      <c r="AA139" s="290">
        <f t="shared" si="133"/>
        <v>8910430498</v>
      </c>
      <c r="AB139" s="294">
        <f t="shared" si="119"/>
        <v>25888521550</v>
      </c>
      <c r="AC139" s="115">
        <f t="shared" si="120"/>
        <v>0.6996897716216216</v>
      </c>
    </row>
    <row r="140" spans="1:29" s="5" customFormat="1" hidden="1" x14ac:dyDescent="0.2">
      <c r="A140" s="159"/>
      <c r="B140" s="97" t="s">
        <v>609</v>
      </c>
      <c r="C140" s="98" t="s">
        <v>610</v>
      </c>
      <c r="D140" s="291">
        <f>+D139*56%</f>
        <v>20720000000.000004</v>
      </c>
      <c r="E140" s="291">
        <f>SUM('ADICIONES  2018'!C140:K140)</f>
        <v>0</v>
      </c>
      <c r="F140" s="291">
        <f t="shared" ref="F140:J140" si="228">+F139*60%</f>
        <v>0</v>
      </c>
      <c r="G140" s="291">
        <f t="shared" si="228"/>
        <v>0</v>
      </c>
      <c r="H140" s="291">
        <f t="shared" si="228"/>
        <v>0</v>
      </c>
      <c r="I140" s="291">
        <f t="shared" si="228"/>
        <v>0</v>
      </c>
      <c r="J140" s="291">
        <f t="shared" si="228"/>
        <v>0</v>
      </c>
      <c r="K140" s="292">
        <f t="shared" si="129"/>
        <v>20720000000.000004</v>
      </c>
      <c r="L140" s="291">
        <f>+L139*60%</f>
        <v>2770864510.1999998</v>
      </c>
      <c r="M140" s="291">
        <f t="shared" ref="M140:Q140" si="229">+M139*60%</f>
        <v>872730662.39999998</v>
      </c>
      <c r="N140" s="291">
        <f t="shared" si="229"/>
        <v>1463417644.8</v>
      </c>
      <c r="O140" s="291">
        <f t="shared" si="229"/>
        <v>1678072191.5999999</v>
      </c>
      <c r="P140" s="291">
        <f t="shared" si="229"/>
        <v>1639828582.2</v>
      </c>
      <c r="Q140" s="291">
        <f t="shared" si="229"/>
        <v>1761941040</v>
      </c>
      <c r="R140" s="292">
        <f t="shared" si="131"/>
        <v>10186854631.200001</v>
      </c>
      <c r="S140" s="291">
        <f t="shared" ref="S140:Z140" si="230">+S139*60%</f>
        <v>1760609868</v>
      </c>
      <c r="T140" s="291">
        <f t="shared" si="230"/>
        <v>1611301140</v>
      </c>
      <c r="U140" s="291">
        <f t="shared" si="230"/>
        <v>1974347290.8</v>
      </c>
      <c r="V140" s="291">
        <f t="shared" si="230"/>
        <v>0</v>
      </c>
      <c r="W140" s="291">
        <f t="shared" si="230"/>
        <v>0</v>
      </c>
      <c r="X140" s="291">
        <f t="shared" si="230"/>
        <v>0</v>
      </c>
      <c r="Y140" s="291">
        <f t="shared" si="230"/>
        <v>0</v>
      </c>
      <c r="Z140" s="291">
        <f t="shared" si="230"/>
        <v>0</v>
      </c>
      <c r="AA140" s="292">
        <f t="shared" si="133"/>
        <v>5346258298.8000002</v>
      </c>
      <c r="AB140" s="292">
        <f t="shared" si="119"/>
        <v>15533112930</v>
      </c>
      <c r="AC140" s="37">
        <f t="shared" si="120"/>
        <v>0.7496676124517373</v>
      </c>
    </row>
    <row r="141" spans="1:29" s="5" customFormat="1" ht="28.5" hidden="1" x14ac:dyDescent="0.2">
      <c r="A141" s="159"/>
      <c r="B141" s="97" t="s">
        <v>611</v>
      </c>
      <c r="C141" s="98" t="s">
        <v>612</v>
      </c>
      <c r="D141" s="291">
        <f>+D139*16.9027027027027%</f>
        <v>6254000000</v>
      </c>
      <c r="E141" s="291">
        <f>SUM('ADICIONES  2018'!C141:K141)</f>
        <v>0</v>
      </c>
      <c r="F141" s="291">
        <f t="shared" ref="F141:J141" si="231">+F139*16.9027%</f>
        <v>0</v>
      </c>
      <c r="G141" s="291">
        <f t="shared" si="231"/>
        <v>0</v>
      </c>
      <c r="H141" s="291">
        <f t="shared" si="231"/>
        <v>0</v>
      </c>
      <c r="I141" s="291">
        <f t="shared" si="231"/>
        <v>0</v>
      </c>
      <c r="J141" s="291">
        <f t="shared" si="231"/>
        <v>0</v>
      </c>
      <c r="K141" s="292">
        <f t="shared" si="129"/>
        <v>6254000000</v>
      </c>
      <c r="L141" s="291">
        <f>+L139*16.9027%</f>
        <v>780584859.2759589</v>
      </c>
      <c r="M141" s="291">
        <f t="shared" ref="M141:Q141" si="232">+M139*16.9027%</f>
        <v>245858409.45580798</v>
      </c>
      <c r="N141" s="291">
        <f t="shared" si="232"/>
        <v>412261823.74601597</v>
      </c>
      <c r="O141" s="291">
        <f t="shared" si="232"/>
        <v>472732513.88262194</v>
      </c>
      <c r="P141" s="291">
        <f t="shared" si="232"/>
        <v>461958842.93919897</v>
      </c>
      <c r="Q141" s="291">
        <f t="shared" si="232"/>
        <v>496359346.94679993</v>
      </c>
      <c r="R141" s="292">
        <f t="shared" si="131"/>
        <v>2869755796.2464037</v>
      </c>
      <c r="S141" s="291">
        <f t="shared" ref="S141:Z141" si="233">+S139*16.9027%</f>
        <v>495984340.26405996</v>
      </c>
      <c r="T141" s="291">
        <f t="shared" si="233"/>
        <v>453922329.65129995</v>
      </c>
      <c r="U141" s="291">
        <f t="shared" si="233"/>
        <v>556196665.87008595</v>
      </c>
      <c r="V141" s="291">
        <f t="shared" si="233"/>
        <v>0</v>
      </c>
      <c r="W141" s="291">
        <f t="shared" si="233"/>
        <v>0</v>
      </c>
      <c r="X141" s="291">
        <f t="shared" si="233"/>
        <v>0</v>
      </c>
      <c r="Y141" s="291">
        <f t="shared" si="233"/>
        <v>0</v>
      </c>
      <c r="Z141" s="291">
        <f t="shared" si="233"/>
        <v>0</v>
      </c>
      <c r="AA141" s="292">
        <f t="shared" si="133"/>
        <v>1506103335.7854459</v>
      </c>
      <c r="AB141" s="292">
        <f t="shared" ref="AB141:AB205" si="234">+R141+AA141</f>
        <v>4375859132.0318499</v>
      </c>
      <c r="AC141" s="37">
        <f t="shared" ref="AC141:AC205" si="235">+AB141/K141</f>
        <v>0.69968965974286057</v>
      </c>
    </row>
    <row r="142" spans="1:29" s="5" customFormat="1" ht="28.5" hidden="1" x14ac:dyDescent="0.2">
      <c r="A142" s="159"/>
      <c r="B142" s="97" t="s">
        <v>613</v>
      </c>
      <c r="C142" s="98" t="s">
        <v>614</v>
      </c>
      <c r="D142" s="294">
        <f>+D139*5.8972972972973%</f>
        <v>2182000000.000001</v>
      </c>
      <c r="E142" s="291">
        <f>SUM('ADICIONES  2018'!C142:K142)</f>
        <v>0</v>
      </c>
      <c r="F142" s="294">
        <f t="shared" ref="F142:J142" si="236">+F139*2.0973%</f>
        <v>0</v>
      </c>
      <c r="G142" s="294">
        <f t="shared" si="236"/>
        <v>0</v>
      </c>
      <c r="H142" s="294">
        <f t="shared" si="236"/>
        <v>0</v>
      </c>
      <c r="I142" s="294">
        <f t="shared" si="236"/>
        <v>0</v>
      </c>
      <c r="J142" s="294">
        <f t="shared" si="236"/>
        <v>0</v>
      </c>
      <c r="K142" s="292">
        <f t="shared" si="129"/>
        <v>2182000000.000001</v>
      </c>
      <c r="L142" s="294">
        <f>+L139*2.0973%</f>
        <v>96855568.954041004</v>
      </c>
      <c r="M142" s="294">
        <f t="shared" ref="M142:Q142" si="237">+M139*2.0973%</f>
        <v>30506300.304192003</v>
      </c>
      <c r="N142" s="294">
        <f t="shared" si="237"/>
        <v>51153763.773984008</v>
      </c>
      <c r="O142" s="294">
        <f t="shared" si="237"/>
        <v>58657013.457378007</v>
      </c>
      <c r="P142" s="294">
        <f t="shared" si="237"/>
        <v>57320208.090801008</v>
      </c>
      <c r="Q142" s="294">
        <f t="shared" si="237"/>
        <v>61588649.053200006</v>
      </c>
      <c r="R142" s="292">
        <f t="shared" si="131"/>
        <v>356081503.63359606</v>
      </c>
      <c r="S142" s="294">
        <f t="shared" ref="S142:Z142" si="238">+S139*2.0973%</f>
        <v>61542117.935940005</v>
      </c>
      <c r="T142" s="294">
        <f t="shared" si="238"/>
        <v>56323031.348700002</v>
      </c>
      <c r="U142" s="294">
        <f t="shared" si="238"/>
        <v>69013309.549914002</v>
      </c>
      <c r="V142" s="294">
        <f t="shared" si="238"/>
        <v>0</v>
      </c>
      <c r="W142" s="294">
        <f t="shared" si="238"/>
        <v>0</v>
      </c>
      <c r="X142" s="294">
        <f t="shared" si="238"/>
        <v>0</v>
      </c>
      <c r="Y142" s="294">
        <f t="shared" si="238"/>
        <v>0</v>
      </c>
      <c r="Z142" s="294">
        <f t="shared" si="238"/>
        <v>0</v>
      </c>
      <c r="AA142" s="292">
        <f t="shared" si="133"/>
        <v>186878458.83455402</v>
      </c>
      <c r="AB142" s="292">
        <f t="shared" si="234"/>
        <v>542959962.46815014</v>
      </c>
      <c r="AC142" s="37">
        <f t="shared" si="235"/>
        <v>0.24883591313847384</v>
      </c>
    </row>
    <row r="143" spans="1:29" hidden="1" x14ac:dyDescent="0.2">
      <c r="B143" s="97" t="s">
        <v>615</v>
      </c>
      <c r="C143" s="98" t="s">
        <v>616</v>
      </c>
      <c r="D143" s="291">
        <f>+D139*1.2%</f>
        <v>444000000</v>
      </c>
      <c r="E143" s="291">
        <f>SUM('ADICIONES  2018'!C143:K143)</f>
        <v>0</v>
      </c>
      <c r="F143" s="291">
        <f t="shared" ref="F143:J143" si="239">+F139*1%</f>
        <v>0</v>
      </c>
      <c r="G143" s="291">
        <f t="shared" si="239"/>
        <v>0</v>
      </c>
      <c r="H143" s="291">
        <f t="shared" si="239"/>
        <v>0</v>
      </c>
      <c r="I143" s="291">
        <f t="shared" si="239"/>
        <v>0</v>
      </c>
      <c r="J143" s="291">
        <f t="shared" si="239"/>
        <v>0</v>
      </c>
      <c r="K143" s="292">
        <f t="shared" si="129"/>
        <v>444000000</v>
      </c>
      <c r="L143" s="291">
        <f>+L139*1%</f>
        <v>46181075.170000002</v>
      </c>
      <c r="M143" s="291">
        <f t="shared" ref="M143:Q143" si="240">+M139*1%</f>
        <v>14545511.040000001</v>
      </c>
      <c r="N143" s="291">
        <f t="shared" si="240"/>
        <v>24390294.080000002</v>
      </c>
      <c r="O143" s="291">
        <f t="shared" si="240"/>
        <v>27967869.859999999</v>
      </c>
      <c r="P143" s="291">
        <f t="shared" si="240"/>
        <v>27330476.370000001</v>
      </c>
      <c r="Q143" s="291">
        <f t="shared" si="240"/>
        <v>29365684</v>
      </c>
      <c r="R143" s="292">
        <f t="shared" si="131"/>
        <v>169780910.52000001</v>
      </c>
      <c r="S143" s="291">
        <f t="shared" ref="S143:Z143" si="241">+S139*1%</f>
        <v>29343497.800000001</v>
      </c>
      <c r="T143" s="291">
        <f t="shared" si="241"/>
        <v>26855019</v>
      </c>
      <c r="U143" s="291">
        <f t="shared" si="241"/>
        <v>32905788.18</v>
      </c>
      <c r="V143" s="291">
        <f t="shared" si="241"/>
        <v>0</v>
      </c>
      <c r="W143" s="291">
        <f t="shared" si="241"/>
        <v>0</v>
      </c>
      <c r="X143" s="291">
        <f t="shared" si="241"/>
        <v>0</v>
      </c>
      <c r="Y143" s="291">
        <f t="shared" si="241"/>
        <v>0</v>
      </c>
      <c r="Z143" s="291">
        <f t="shared" si="241"/>
        <v>0</v>
      </c>
      <c r="AA143" s="292">
        <f t="shared" si="133"/>
        <v>89104304.979999989</v>
      </c>
      <c r="AB143" s="292">
        <f t="shared" si="234"/>
        <v>258885215.5</v>
      </c>
      <c r="AC143" s="37">
        <f t="shared" si="235"/>
        <v>0.58307480968468473</v>
      </c>
    </row>
    <row r="144" spans="1:29" hidden="1" x14ac:dyDescent="0.2">
      <c r="B144" s="97" t="s">
        <v>617</v>
      </c>
      <c r="C144" s="98" t="s">
        <v>618</v>
      </c>
      <c r="D144" s="291">
        <f>+D139*20%</f>
        <v>7400000000</v>
      </c>
      <c r="E144" s="291">
        <f>SUM('ADICIONES  2018'!C144:K144)</f>
        <v>0</v>
      </c>
      <c r="F144" s="291">
        <f t="shared" ref="F144:J144" si="242">+F139*20%</f>
        <v>0</v>
      </c>
      <c r="G144" s="291">
        <f t="shared" si="242"/>
        <v>0</v>
      </c>
      <c r="H144" s="291">
        <f t="shared" si="242"/>
        <v>0</v>
      </c>
      <c r="I144" s="291">
        <f t="shared" si="242"/>
        <v>0</v>
      </c>
      <c r="J144" s="291">
        <f t="shared" si="242"/>
        <v>0</v>
      </c>
      <c r="K144" s="292">
        <f t="shared" si="129"/>
        <v>7400000000</v>
      </c>
      <c r="L144" s="291">
        <f t="shared" ref="L144:Q144" si="243">+L139*20%</f>
        <v>923621503.4000001</v>
      </c>
      <c r="M144" s="291">
        <f t="shared" si="243"/>
        <v>290910220.80000001</v>
      </c>
      <c r="N144" s="291">
        <f t="shared" si="243"/>
        <v>487805881.60000002</v>
      </c>
      <c r="O144" s="291">
        <f t="shared" si="243"/>
        <v>559357397.20000005</v>
      </c>
      <c r="P144" s="291">
        <f t="shared" si="243"/>
        <v>546609527.39999998</v>
      </c>
      <c r="Q144" s="291">
        <f t="shared" si="243"/>
        <v>587313680</v>
      </c>
      <c r="R144" s="292">
        <f t="shared" si="131"/>
        <v>3395618210.4000001</v>
      </c>
      <c r="S144" s="291">
        <f t="shared" ref="S144:Z144" si="244">+S139*20%</f>
        <v>586869956</v>
      </c>
      <c r="T144" s="291">
        <f t="shared" si="244"/>
        <v>537100380</v>
      </c>
      <c r="U144" s="291">
        <f t="shared" si="244"/>
        <v>658115763.60000002</v>
      </c>
      <c r="V144" s="291">
        <f t="shared" si="244"/>
        <v>0</v>
      </c>
      <c r="W144" s="291">
        <f t="shared" si="244"/>
        <v>0</v>
      </c>
      <c r="X144" s="291">
        <f t="shared" si="244"/>
        <v>0</v>
      </c>
      <c r="Y144" s="291">
        <f t="shared" si="244"/>
        <v>0</v>
      </c>
      <c r="Z144" s="291">
        <f t="shared" si="244"/>
        <v>0</v>
      </c>
      <c r="AA144" s="292">
        <f t="shared" si="133"/>
        <v>1782086099.5999999</v>
      </c>
      <c r="AB144" s="292">
        <f t="shared" si="234"/>
        <v>5177704310</v>
      </c>
      <c r="AC144" s="37">
        <f t="shared" si="235"/>
        <v>0.6996897716216216</v>
      </c>
    </row>
    <row r="145" spans="1:29" s="21" customFormat="1" ht="15.75" x14ac:dyDescent="0.2">
      <c r="A145" s="92">
        <v>1</v>
      </c>
      <c r="B145" s="113" t="s">
        <v>619</v>
      </c>
      <c r="C145" s="114" t="s">
        <v>620</v>
      </c>
      <c r="D145" s="106">
        <v>46500000000</v>
      </c>
      <c r="E145" s="106">
        <f>SUM('ADICIONES  2018'!C145:K145)</f>
        <v>0</v>
      </c>
      <c r="F145" s="106"/>
      <c r="G145" s="106"/>
      <c r="H145" s="106"/>
      <c r="I145" s="106"/>
      <c r="J145" s="106"/>
      <c r="K145" s="294">
        <f t="shared" si="129"/>
        <v>46500000000</v>
      </c>
      <c r="L145" s="106">
        <v>5773574375</v>
      </c>
      <c r="M145" s="106">
        <v>2033540150</v>
      </c>
      <c r="N145" s="106">
        <v>3241304704</v>
      </c>
      <c r="O145" s="106">
        <v>3657372558</v>
      </c>
      <c r="P145" s="106">
        <v>3566008037</v>
      </c>
      <c r="Q145" s="106">
        <v>3663126924</v>
      </c>
      <c r="R145" s="294">
        <f t="shared" si="131"/>
        <v>21934926748</v>
      </c>
      <c r="S145" s="291">
        <v>3609718780</v>
      </c>
      <c r="T145" s="291">
        <v>3498878282</v>
      </c>
      <c r="U145" s="291">
        <v>4018583562</v>
      </c>
      <c r="V145" s="106"/>
      <c r="W145" s="106"/>
      <c r="X145" s="106"/>
      <c r="Y145" s="291"/>
      <c r="Z145" s="106"/>
      <c r="AA145" s="290">
        <f t="shared" si="133"/>
        <v>11127180624</v>
      </c>
      <c r="AB145" s="294">
        <f t="shared" si="234"/>
        <v>33062107372</v>
      </c>
      <c r="AC145" s="115">
        <f t="shared" si="235"/>
        <v>0.71101306176344081</v>
      </c>
    </row>
    <row r="146" spans="1:29" s="5" customFormat="1" hidden="1" x14ac:dyDescent="0.2">
      <c r="A146" s="434"/>
      <c r="B146" s="97" t="s">
        <v>621</v>
      </c>
      <c r="C146" s="98" t="s">
        <v>622</v>
      </c>
      <c r="D146" s="291">
        <f>+D145*75%</f>
        <v>34875000000</v>
      </c>
      <c r="E146" s="291">
        <f>SUM('ADICIONES  2018'!C146:K146)</f>
        <v>0</v>
      </c>
      <c r="F146" s="291">
        <f>+F145*75%</f>
        <v>0</v>
      </c>
      <c r="G146" s="291">
        <f>+G145*75%</f>
        <v>0</v>
      </c>
      <c r="H146" s="291">
        <f>+H145*75%</f>
        <v>0</v>
      </c>
      <c r="I146" s="291">
        <f>+I145*75%</f>
        <v>0</v>
      </c>
      <c r="J146" s="291">
        <f>+J145*75%</f>
        <v>0</v>
      </c>
      <c r="K146" s="292">
        <f t="shared" si="129"/>
        <v>34875000000</v>
      </c>
      <c r="L146" s="291">
        <f t="shared" ref="L146:Q146" si="245">+L145*75%</f>
        <v>4330180781.25</v>
      </c>
      <c r="M146" s="291">
        <f t="shared" si="245"/>
        <v>1525155112.5</v>
      </c>
      <c r="N146" s="291">
        <f t="shared" si="245"/>
        <v>2430978528</v>
      </c>
      <c r="O146" s="291">
        <f t="shared" si="245"/>
        <v>2743029418.5</v>
      </c>
      <c r="P146" s="291">
        <f t="shared" si="245"/>
        <v>2674506027.75</v>
      </c>
      <c r="Q146" s="291">
        <f t="shared" si="245"/>
        <v>2747345193</v>
      </c>
      <c r="R146" s="292">
        <f t="shared" si="131"/>
        <v>16451195061</v>
      </c>
      <c r="S146" s="291">
        <f t="shared" ref="S146:Z146" si="246">+S145*75%</f>
        <v>2707289085</v>
      </c>
      <c r="T146" s="291">
        <f t="shared" si="246"/>
        <v>2624158711.5</v>
      </c>
      <c r="U146" s="291">
        <f t="shared" si="246"/>
        <v>3013937671.5</v>
      </c>
      <c r="V146" s="291">
        <f t="shared" si="246"/>
        <v>0</v>
      </c>
      <c r="W146" s="291">
        <f t="shared" si="246"/>
        <v>0</v>
      </c>
      <c r="X146" s="291">
        <f t="shared" si="246"/>
        <v>0</v>
      </c>
      <c r="Y146" s="291">
        <f t="shared" si="246"/>
        <v>0</v>
      </c>
      <c r="Z146" s="291">
        <f t="shared" si="246"/>
        <v>0</v>
      </c>
      <c r="AA146" s="292">
        <f t="shared" si="133"/>
        <v>8345385468</v>
      </c>
      <c r="AB146" s="292">
        <f t="shared" si="234"/>
        <v>24796580529</v>
      </c>
      <c r="AC146" s="37">
        <f t="shared" si="235"/>
        <v>0.71101306176344081</v>
      </c>
    </row>
    <row r="147" spans="1:29" s="5" customFormat="1" hidden="1" x14ac:dyDescent="0.2">
      <c r="A147" s="159"/>
      <c r="B147" s="97" t="s">
        <v>623</v>
      </c>
      <c r="C147" s="98" t="s">
        <v>624</v>
      </c>
      <c r="D147" s="291">
        <f>+D145*12%</f>
        <v>5580000000</v>
      </c>
      <c r="E147" s="291">
        <f>SUM('ADICIONES  2018'!C147:K147)</f>
        <v>0</v>
      </c>
      <c r="F147" s="291">
        <f>+F145*12%</f>
        <v>0</v>
      </c>
      <c r="G147" s="291">
        <f>+G145*12%</f>
        <v>0</v>
      </c>
      <c r="H147" s="291">
        <f>+H145*12%</f>
        <v>0</v>
      </c>
      <c r="I147" s="291">
        <f>+I145*12%</f>
        <v>0</v>
      </c>
      <c r="J147" s="291">
        <f>+J145*12%</f>
        <v>0</v>
      </c>
      <c r="K147" s="292">
        <f t="shared" ref="K147:K213" si="247">+D147+E147-F147+G147-H147</f>
        <v>5580000000</v>
      </c>
      <c r="L147" s="291">
        <f t="shared" ref="L147:Q147" si="248">+L145*12%</f>
        <v>692828925</v>
      </c>
      <c r="M147" s="291">
        <f t="shared" si="248"/>
        <v>244024818</v>
      </c>
      <c r="N147" s="291">
        <f t="shared" si="248"/>
        <v>388956564.47999996</v>
      </c>
      <c r="O147" s="291">
        <f t="shared" si="248"/>
        <v>438884706.95999998</v>
      </c>
      <c r="P147" s="291">
        <f t="shared" si="248"/>
        <v>427920964.44</v>
      </c>
      <c r="Q147" s="291">
        <f t="shared" si="248"/>
        <v>439575230.88</v>
      </c>
      <c r="R147" s="292">
        <f t="shared" ref="R147:R213" si="249">SUM(L147:Q147)</f>
        <v>2632191209.7600002</v>
      </c>
      <c r="S147" s="291">
        <f t="shared" ref="S147:Z147" si="250">+S145*12%</f>
        <v>433166253.59999996</v>
      </c>
      <c r="T147" s="291">
        <f t="shared" si="250"/>
        <v>419865393.83999997</v>
      </c>
      <c r="U147" s="291">
        <f t="shared" si="250"/>
        <v>482230027.44</v>
      </c>
      <c r="V147" s="291">
        <f t="shared" si="250"/>
        <v>0</v>
      </c>
      <c r="W147" s="291">
        <f t="shared" si="250"/>
        <v>0</v>
      </c>
      <c r="X147" s="291">
        <f t="shared" si="250"/>
        <v>0</v>
      </c>
      <c r="Y147" s="291">
        <f t="shared" si="250"/>
        <v>0</v>
      </c>
      <c r="Z147" s="291">
        <f t="shared" si="250"/>
        <v>0</v>
      </c>
      <c r="AA147" s="292">
        <f t="shared" ref="AA147:AA213" si="251">SUM(S147:Z147)</f>
        <v>1335261674.8799999</v>
      </c>
      <c r="AB147" s="292">
        <f t="shared" si="234"/>
        <v>3967452884.6400003</v>
      </c>
      <c r="AC147" s="37">
        <f t="shared" si="235"/>
        <v>0.71101306176344092</v>
      </c>
    </row>
    <row r="148" spans="1:29" hidden="1" x14ac:dyDescent="0.2">
      <c r="B148" s="97" t="s">
        <v>625</v>
      </c>
      <c r="C148" s="98" t="s">
        <v>626</v>
      </c>
      <c r="D148" s="291">
        <f>+D145*8%</f>
        <v>3720000000</v>
      </c>
      <c r="E148" s="291">
        <f>SUM('ADICIONES  2018'!C148:K148)</f>
        <v>0</v>
      </c>
      <c r="F148" s="291">
        <f>+F145*8%</f>
        <v>0</v>
      </c>
      <c r="G148" s="291">
        <f>+G145*8%</f>
        <v>0</v>
      </c>
      <c r="H148" s="291">
        <f>+H145*8%</f>
        <v>0</v>
      </c>
      <c r="I148" s="291">
        <f>+I145*8%</f>
        <v>0</v>
      </c>
      <c r="J148" s="291">
        <f>+J145*8%</f>
        <v>0</v>
      </c>
      <c r="K148" s="292">
        <f t="shared" si="247"/>
        <v>3720000000</v>
      </c>
      <c r="L148" s="291">
        <f t="shared" ref="L148:Q148" si="252">+L145*8%</f>
        <v>461885950</v>
      </c>
      <c r="M148" s="291">
        <f t="shared" si="252"/>
        <v>162683212</v>
      </c>
      <c r="N148" s="291">
        <f t="shared" si="252"/>
        <v>259304376.31999999</v>
      </c>
      <c r="O148" s="291">
        <f t="shared" si="252"/>
        <v>292589804.63999999</v>
      </c>
      <c r="P148" s="291">
        <f t="shared" si="252"/>
        <v>285280642.95999998</v>
      </c>
      <c r="Q148" s="291">
        <f t="shared" si="252"/>
        <v>293050153.92000002</v>
      </c>
      <c r="R148" s="292">
        <f t="shared" si="249"/>
        <v>1754794139.8400002</v>
      </c>
      <c r="S148" s="291">
        <f t="shared" ref="S148:Z148" si="253">+S145*8%</f>
        <v>288777502.40000004</v>
      </c>
      <c r="T148" s="291">
        <f t="shared" si="253"/>
        <v>279910262.56</v>
      </c>
      <c r="U148" s="291">
        <f t="shared" si="253"/>
        <v>321486684.95999998</v>
      </c>
      <c r="V148" s="291">
        <f t="shared" si="253"/>
        <v>0</v>
      </c>
      <c r="W148" s="291">
        <f t="shared" si="253"/>
        <v>0</v>
      </c>
      <c r="X148" s="291">
        <f t="shared" si="253"/>
        <v>0</v>
      </c>
      <c r="Y148" s="291">
        <f t="shared" si="253"/>
        <v>0</v>
      </c>
      <c r="Z148" s="291">
        <f t="shared" si="253"/>
        <v>0</v>
      </c>
      <c r="AA148" s="292">
        <f t="shared" si="251"/>
        <v>890174449.92000008</v>
      </c>
      <c r="AB148" s="292">
        <f t="shared" si="234"/>
        <v>2644968589.7600002</v>
      </c>
      <c r="AC148" s="37">
        <f t="shared" si="235"/>
        <v>0.71101306176344092</v>
      </c>
    </row>
    <row r="149" spans="1:29" hidden="1" x14ac:dyDescent="0.2">
      <c r="B149" s="97" t="s">
        <v>627</v>
      </c>
      <c r="C149" s="98" t="s">
        <v>628</v>
      </c>
      <c r="D149" s="291">
        <f>+D145*3%</f>
        <v>1395000000</v>
      </c>
      <c r="E149" s="291">
        <f>SUM('ADICIONES  2018'!C149:K149)</f>
        <v>0</v>
      </c>
      <c r="F149" s="291">
        <f>+F145*3%</f>
        <v>0</v>
      </c>
      <c r="G149" s="291">
        <f>+G145*3%</f>
        <v>0</v>
      </c>
      <c r="H149" s="291">
        <f>+H145*3%</f>
        <v>0</v>
      </c>
      <c r="I149" s="291">
        <f>+I145*3%</f>
        <v>0</v>
      </c>
      <c r="J149" s="291">
        <f>+J145*3%</f>
        <v>0</v>
      </c>
      <c r="K149" s="292">
        <f t="shared" si="247"/>
        <v>1395000000</v>
      </c>
      <c r="L149" s="291">
        <f t="shared" ref="L149:Q149" si="254">+L145*3%</f>
        <v>173207231.25</v>
      </c>
      <c r="M149" s="291">
        <f t="shared" si="254"/>
        <v>61006204.5</v>
      </c>
      <c r="N149" s="291">
        <f t="shared" si="254"/>
        <v>97239141.11999999</v>
      </c>
      <c r="O149" s="291">
        <f t="shared" si="254"/>
        <v>109721176.73999999</v>
      </c>
      <c r="P149" s="291">
        <f t="shared" si="254"/>
        <v>106980241.11</v>
      </c>
      <c r="Q149" s="291">
        <f t="shared" si="254"/>
        <v>109893807.72</v>
      </c>
      <c r="R149" s="292">
        <f t="shared" si="249"/>
        <v>658047802.44000006</v>
      </c>
      <c r="S149" s="291">
        <f t="shared" ref="S149:Z149" si="255">+S145*3%</f>
        <v>108291563.39999999</v>
      </c>
      <c r="T149" s="291">
        <f t="shared" si="255"/>
        <v>104966348.45999999</v>
      </c>
      <c r="U149" s="291">
        <f t="shared" si="255"/>
        <v>120557506.86</v>
      </c>
      <c r="V149" s="291">
        <f t="shared" si="255"/>
        <v>0</v>
      </c>
      <c r="W149" s="291">
        <f t="shared" si="255"/>
        <v>0</v>
      </c>
      <c r="X149" s="291">
        <f t="shared" si="255"/>
        <v>0</v>
      </c>
      <c r="Y149" s="291">
        <f t="shared" si="255"/>
        <v>0</v>
      </c>
      <c r="Z149" s="291">
        <f t="shared" si="255"/>
        <v>0</v>
      </c>
      <c r="AA149" s="292">
        <f t="shared" si="251"/>
        <v>333815418.71999997</v>
      </c>
      <c r="AB149" s="292">
        <f t="shared" si="234"/>
        <v>991863221.16000009</v>
      </c>
      <c r="AC149" s="37">
        <f t="shared" si="235"/>
        <v>0.71101306176344092</v>
      </c>
    </row>
    <row r="150" spans="1:29" hidden="1" x14ac:dyDescent="0.2">
      <c r="B150" s="97" t="s">
        <v>629</v>
      </c>
      <c r="C150" s="98" t="s">
        <v>630</v>
      </c>
      <c r="D150" s="291">
        <f>+D145*2%</f>
        <v>930000000</v>
      </c>
      <c r="E150" s="291">
        <f>SUM('ADICIONES  2018'!C150:K150)</f>
        <v>0</v>
      </c>
      <c r="F150" s="291">
        <f>+F145*2%</f>
        <v>0</v>
      </c>
      <c r="G150" s="291">
        <f>+G145*2%</f>
        <v>0</v>
      </c>
      <c r="H150" s="291">
        <f>+H145*2%</f>
        <v>0</v>
      </c>
      <c r="I150" s="291">
        <f>+I145*2%</f>
        <v>0</v>
      </c>
      <c r="J150" s="291">
        <f>+J145*2%</f>
        <v>0</v>
      </c>
      <c r="K150" s="292">
        <f t="shared" si="247"/>
        <v>930000000</v>
      </c>
      <c r="L150" s="291">
        <f t="shared" ref="L150:Q150" si="256">+L145*2%</f>
        <v>115471487.5</v>
      </c>
      <c r="M150" s="291">
        <f t="shared" si="256"/>
        <v>40670803</v>
      </c>
      <c r="N150" s="291">
        <f t="shared" si="256"/>
        <v>64826094.079999998</v>
      </c>
      <c r="O150" s="291">
        <f t="shared" si="256"/>
        <v>73147451.159999996</v>
      </c>
      <c r="P150" s="291">
        <f t="shared" si="256"/>
        <v>71320160.739999995</v>
      </c>
      <c r="Q150" s="291">
        <f t="shared" si="256"/>
        <v>73262538.480000004</v>
      </c>
      <c r="R150" s="292">
        <f t="shared" si="249"/>
        <v>438698534.96000004</v>
      </c>
      <c r="S150" s="291">
        <f t="shared" ref="S150:Z150" si="257">+S145*2%</f>
        <v>72194375.600000009</v>
      </c>
      <c r="T150" s="291">
        <f t="shared" si="257"/>
        <v>69977565.640000001</v>
      </c>
      <c r="U150" s="291">
        <f t="shared" si="257"/>
        <v>80371671.239999995</v>
      </c>
      <c r="V150" s="291">
        <f t="shared" si="257"/>
        <v>0</v>
      </c>
      <c r="W150" s="291">
        <f t="shared" si="257"/>
        <v>0</v>
      </c>
      <c r="X150" s="291">
        <f t="shared" si="257"/>
        <v>0</v>
      </c>
      <c r="Y150" s="291">
        <f t="shared" si="257"/>
        <v>0</v>
      </c>
      <c r="Z150" s="291">
        <f t="shared" si="257"/>
        <v>0</v>
      </c>
      <c r="AA150" s="292">
        <f t="shared" si="251"/>
        <v>222543612.48000002</v>
      </c>
      <c r="AB150" s="292">
        <f t="shared" si="234"/>
        <v>661242147.44000006</v>
      </c>
      <c r="AC150" s="37">
        <f t="shared" si="235"/>
        <v>0.71101306176344092</v>
      </c>
    </row>
    <row r="151" spans="1:29" s="79" customFormat="1" ht="15.75" hidden="1" x14ac:dyDescent="0.2">
      <c r="A151" s="433"/>
      <c r="B151" s="111" t="s">
        <v>631</v>
      </c>
      <c r="C151" s="107" t="s">
        <v>632</v>
      </c>
      <c r="D151" s="106">
        <f>+D152+D155</f>
        <v>6124000000</v>
      </c>
      <c r="E151" s="106">
        <f>SUM('ADICIONES  2018'!C151:K151)</f>
        <v>0</v>
      </c>
      <c r="F151" s="106">
        <f>+F152+F155</f>
        <v>0</v>
      </c>
      <c r="G151" s="106">
        <f>+G152+G155</f>
        <v>0</v>
      </c>
      <c r="H151" s="106">
        <f>+H152+H155</f>
        <v>0</v>
      </c>
      <c r="I151" s="106">
        <f>+I152+I155</f>
        <v>0</v>
      </c>
      <c r="J151" s="106">
        <f>+J152+J155</f>
        <v>0</v>
      </c>
      <c r="K151" s="290">
        <f t="shared" si="247"/>
        <v>6124000000</v>
      </c>
      <c r="L151" s="106">
        <f t="shared" ref="L151:Q151" si="258">+L152+L155</f>
        <v>464007917</v>
      </c>
      <c r="M151" s="106">
        <f t="shared" si="258"/>
        <v>262396000</v>
      </c>
      <c r="N151" s="106">
        <f t="shared" si="258"/>
        <v>401898500</v>
      </c>
      <c r="O151" s="106">
        <f t="shared" si="258"/>
        <v>330789886</v>
      </c>
      <c r="P151" s="106">
        <f t="shared" si="258"/>
        <v>373573300</v>
      </c>
      <c r="Q151" s="106">
        <f t="shared" si="258"/>
        <v>235401600</v>
      </c>
      <c r="R151" s="290">
        <f t="shared" si="249"/>
        <v>2068067203</v>
      </c>
      <c r="S151" s="106">
        <f t="shared" ref="S151:Z151" si="259">+S152+S155</f>
        <v>315994600</v>
      </c>
      <c r="T151" s="106">
        <f t="shared" si="259"/>
        <v>345160867</v>
      </c>
      <c r="U151" s="106">
        <f t="shared" si="259"/>
        <v>429292800</v>
      </c>
      <c r="V151" s="106">
        <f t="shared" si="259"/>
        <v>0</v>
      </c>
      <c r="W151" s="106">
        <f t="shared" si="259"/>
        <v>0</v>
      </c>
      <c r="X151" s="106">
        <f t="shared" si="259"/>
        <v>0</v>
      </c>
      <c r="Y151" s="106">
        <f t="shared" si="259"/>
        <v>0</v>
      </c>
      <c r="Z151" s="106">
        <f t="shared" si="259"/>
        <v>0</v>
      </c>
      <c r="AA151" s="290">
        <f t="shared" si="251"/>
        <v>1090448267</v>
      </c>
      <c r="AB151" s="290">
        <f t="shared" si="234"/>
        <v>3158515470</v>
      </c>
      <c r="AC151" s="105">
        <f t="shared" si="235"/>
        <v>0.51576020084911822</v>
      </c>
    </row>
    <row r="152" spans="1:29" s="21" customFormat="1" ht="15.75" x14ac:dyDescent="0.2">
      <c r="A152" s="92">
        <v>1</v>
      </c>
      <c r="B152" s="113" t="s">
        <v>633</v>
      </c>
      <c r="C152" s="114" t="s">
        <v>634</v>
      </c>
      <c r="D152" s="106">
        <v>6100000000</v>
      </c>
      <c r="E152" s="106">
        <f>SUM('ADICIONES  2018'!C152:K152)</f>
        <v>0</v>
      </c>
      <c r="F152" s="106"/>
      <c r="G152" s="106"/>
      <c r="H152" s="106"/>
      <c r="I152" s="106"/>
      <c r="J152" s="106"/>
      <c r="K152" s="294">
        <f t="shared" si="247"/>
        <v>6100000000</v>
      </c>
      <c r="L152" s="106">
        <v>463842532</v>
      </c>
      <c r="M152" s="106">
        <v>262161400</v>
      </c>
      <c r="N152" s="106">
        <v>401680100</v>
      </c>
      <c r="O152" s="106">
        <v>330660686</v>
      </c>
      <c r="P152" s="106">
        <v>373464100</v>
      </c>
      <c r="Q152" s="106">
        <v>235245600</v>
      </c>
      <c r="R152" s="294">
        <f t="shared" si="249"/>
        <v>2067054418</v>
      </c>
      <c r="S152" s="291">
        <v>315823000</v>
      </c>
      <c r="T152" s="291">
        <v>344353000</v>
      </c>
      <c r="U152" s="291">
        <v>429292800</v>
      </c>
      <c r="V152" s="106"/>
      <c r="W152" s="106"/>
      <c r="X152" s="106"/>
      <c r="Y152" s="291"/>
      <c r="Z152" s="106"/>
      <c r="AA152" s="290">
        <f t="shared" si="251"/>
        <v>1089468800</v>
      </c>
      <c r="AB152" s="294">
        <f t="shared" si="234"/>
        <v>3156523218</v>
      </c>
      <c r="AC152" s="115">
        <f t="shared" si="235"/>
        <v>0.51746282262295085</v>
      </c>
    </row>
    <row r="153" spans="1:29" s="5" customFormat="1" hidden="1" x14ac:dyDescent="0.2">
      <c r="A153" s="159"/>
      <c r="B153" s="97" t="s">
        <v>635</v>
      </c>
      <c r="C153" s="98" t="s">
        <v>636</v>
      </c>
      <c r="D153" s="291">
        <f>+D152*80%</f>
        <v>4880000000</v>
      </c>
      <c r="E153" s="291">
        <f>SUM('ADICIONES  2018'!C153:K153)</f>
        <v>0</v>
      </c>
      <c r="F153" s="291">
        <f>+F152*80%</f>
        <v>0</v>
      </c>
      <c r="G153" s="291">
        <f>+G152*80%</f>
        <v>0</v>
      </c>
      <c r="H153" s="291">
        <f>+H152*80%</f>
        <v>0</v>
      </c>
      <c r="I153" s="291">
        <f>+I152*80%</f>
        <v>0</v>
      </c>
      <c r="J153" s="291">
        <f>+J152*80%</f>
        <v>0</v>
      </c>
      <c r="K153" s="292">
        <f t="shared" si="247"/>
        <v>4880000000</v>
      </c>
      <c r="L153" s="291">
        <f t="shared" ref="L153:Q153" si="260">+L152*80%</f>
        <v>371074025.60000002</v>
      </c>
      <c r="M153" s="291">
        <f t="shared" si="260"/>
        <v>209729120</v>
      </c>
      <c r="N153" s="291">
        <f t="shared" si="260"/>
        <v>321344080</v>
      </c>
      <c r="O153" s="291">
        <f t="shared" si="260"/>
        <v>264528548.80000001</v>
      </c>
      <c r="P153" s="291">
        <f t="shared" si="260"/>
        <v>298771280</v>
      </c>
      <c r="Q153" s="291">
        <f t="shared" si="260"/>
        <v>188196480</v>
      </c>
      <c r="R153" s="292">
        <f t="shared" si="249"/>
        <v>1653643534.4000001</v>
      </c>
      <c r="S153" s="291">
        <f t="shared" ref="S153:Z153" si="261">+S152*80%</f>
        <v>252658400</v>
      </c>
      <c r="T153" s="291">
        <f t="shared" si="261"/>
        <v>275482400</v>
      </c>
      <c r="U153" s="291">
        <f t="shared" si="261"/>
        <v>343434240</v>
      </c>
      <c r="V153" s="291">
        <f t="shared" si="261"/>
        <v>0</v>
      </c>
      <c r="W153" s="291">
        <f t="shared" si="261"/>
        <v>0</v>
      </c>
      <c r="X153" s="291">
        <f t="shared" si="261"/>
        <v>0</v>
      </c>
      <c r="Y153" s="291">
        <f t="shared" si="261"/>
        <v>0</v>
      </c>
      <c r="Z153" s="291">
        <f t="shared" si="261"/>
        <v>0</v>
      </c>
      <c r="AA153" s="292">
        <f t="shared" si="251"/>
        <v>871575040</v>
      </c>
      <c r="AB153" s="292">
        <f t="shared" si="234"/>
        <v>2525218574.4000001</v>
      </c>
      <c r="AC153" s="37">
        <f t="shared" si="235"/>
        <v>0.51746282262295085</v>
      </c>
    </row>
    <row r="154" spans="1:29" hidden="1" x14ac:dyDescent="0.2">
      <c r="B154" s="97" t="s">
        <v>637</v>
      </c>
      <c r="C154" s="98" t="s">
        <v>638</v>
      </c>
      <c r="D154" s="291">
        <f>+D152*20%</f>
        <v>1220000000</v>
      </c>
      <c r="E154" s="291">
        <f>SUM('ADICIONES  2018'!C154:K154)</f>
        <v>0</v>
      </c>
      <c r="F154" s="291">
        <f>+F152*20%</f>
        <v>0</v>
      </c>
      <c r="G154" s="291">
        <f>+G152*20%</f>
        <v>0</v>
      </c>
      <c r="H154" s="291">
        <f>+H152*20%</f>
        <v>0</v>
      </c>
      <c r="I154" s="291">
        <f>+I152*20%</f>
        <v>0</v>
      </c>
      <c r="J154" s="291">
        <f>+J152*20%</f>
        <v>0</v>
      </c>
      <c r="K154" s="292">
        <f t="shared" si="247"/>
        <v>1220000000</v>
      </c>
      <c r="L154" s="291">
        <f t="shared" ref="L154:Q154" si="262">+L152*20%</f>
        <v>92768506.400000006</v>
      </c>
      <c r="M154" s="291">
        <f t="shared" si="262"/>
        <v>52432280</v>
      </c>
      <c r="N154" s="291">
        <f t="shared" si="262"/>
        <v>80336020</v>
      </c>
      <c r="O154" s="291">
        <f t="shared" si="262"/>
        <v>66132137.200000003</v>
      </c>
      <c r="P154" s="291">
        <f t="shared" si="262"/>
        <v>74692820</v>
      </c>
      <c r="Q154" s="291">
        <f t="shared" si="262"/>
        <v>47049120</v>
      </c>
      <c r="R154" s="292">
        <f t="shared" si="249"/>
        <v>413410883.60000002</v>
      </c>
      <c r="S154" s="291">
        <f t="shared" ref="S154:Z154" si="263">+S152*20%</f>
        <v>63164600</v>
      </c>
      <c r="T154" s="291">
        <f t="shared" si="263"/>
        <v>68870600</v>
      </c>
      <c r="U154" s="291">
        <f t="shared" si="263"/>
        <v>85858560</v>
      </c>
      <c r="V154" s="291">
        <f t="shared" si="263"/>
        <v>0</v>
      </c>
      <c r="W154" s="291">
        <f t="shared" si="263"/>
        <v>0</v>
      </c>
      <c r="X154" s="291">
        <f t="shared" si="263"/>
        <v>0</v>
      </c>
      <c r="Y154" s="291">
        <f t="shared" si="263"/>
        <v>0</v>
      </c>
      <c r="Z154" s="291">
        <f t="shared" si="263"/>
        <v>0</v>
      </c>
      <c r="AA154" s="292">
        <f t="shared" si="251"/>
        <v>217893760</v>
      </c>
      <c r="AB154" s="292">
        <f t="shared" si="234"/>
        <v>631304643.60000002</v>
      </c>
      <c r="AC154" s="37">
        <f t="shared" si="235"/>
        <v>0.51746282262295085</v>
      </c>
    </row>
    <row r="155" spans="1:29" s="21" customFormat="1" ht="15.75" x14ac:dyDescent="0.2">
      <c r="A155" s="92">
        <v>1</v>
      </c>
      <c r="B155" s="113" t="s">
        <v>639</v>
      </c>
      <c r="C155" s="114" t="s">
        <v>95</v>
      </c>
      <c r="D155" s="106">
        <v>24000000</v>
      </c>
      <c r="E155" s="106">
        <f>SUM('ADICIONES  2018'!C155:K155)</f>
        <v>0</v>
      </c>
      <c r="F155" s="106"/>
      <c r="G155" s="106"/>
      <c r="H155" s="106"/>
      <c r="I155" s="106"/>
      <c r="J155" s="106"/>
      <c r="K155" s="294">
        <f t="shared" si="247"/>
        <v>24000000</v>
      </c>
      <c r="L155" s="106">
        <v>165385</v>
      </c>
      <c r="M155" s="106">
        <v>234600</v>
      </c>
      <c r="N155" s="106">
        <v>218400</v>
      </c>
      <c r="O155" s="106">
        <v>129200</v>
      </c>
      <c r="P155" s="106">
        <v>109200</v>
      </c>
      <c r="Q155" s="106">
        <v>156000</v>
      </c>
      <c r="R155" s="294">
        <f t="shared" si="249"/>
        <v>1012785</v>
      </c>
      <c r="S155" s="291">
        <v>171600</v>
      </c>
      <c r="T155" s="291">
        <v>807867</v>
      </c>
      <c r="U155" s="291">
        <v>0</v>
      </c>
      <c r="V155" s="106"/>
      <c r="W155" s="106"/>
      <c r="X155" s="106"/>
      <c r="Y155" s="291"/>
      <c r="Z155" s="106"/>
      <c r="AA155" s="290">
        <f t="shared" si="251"/>
        <v>979467</v>
      </c>
      <c r="AB155" s="294">
        <f t="shared" si="234"/>
        <v>1992252</v>
      </c>
      <c r="AC155" s="115">
        <f t="shared" si="235"/>
        <v>8.3010500000000001E-2</v>
      </c>
    </row>
    <row r="156" spans="1:29" s="5" customFormat="1" hidden="1" x14ac:dyDescent="0.2">
      <c r="A156" s="434"/>
      <c r="B156" s="97" t="s">
        <v>640</v>
      </c>
      <c r="C156" s="98" t="s">
        <v>641</v>
      </c>
      <c r="D156" s="291">
        <f>+D155*80%</f>
        <v>19200000</v>
      </c>
      <c r="E156" s="291">
        <f>SUM('ADICIONES  2018'!C156:K156)</f>
        <v>0</v>
      </c>
      <c r="F156" s="291">
        <f>+F155*80%</f>
        <v>0</v>
      </c>
      <c r="G156" s="291">
        <f>+G155*80%</f>
        <v>0</v>
      </c>
      <c r="H156" s="291">
        <f>+H155*80%</f>
        <v>0</v>
      </c>
      <c r="I156" s="291">
        <f>+I155*80%</f>
        <v>0</v>
      </c>
      <c r="J156" s="291">
        <f>+J155*80%</f>
        <v>0</v>
      </c>
      <c r="K156" s="292">
        <f t="shared" si="247"/>
        <v>19200000</v>
      </c>
      <c r="L156" s="291">
        <f t="shared" ref="L156:Q156" si="264">+L155*80%</f>
        <v>132308</v>
      </c>
      <c r="M156" s="291">
        <f t="shared" si="264"/>
        <v>187680</v>
      </c>
      <c r="N156" s="291">
        <f t="shared" si="264"/>
        <v>174720</v>
      </c>
      <c r="O156" s="291">
        <f t="shared" si="264"/>
        <v>103360</v>
      </c>
      <c r="P156" s="291">
        <f t="shared" si="264"/>
        <v>87360</v>
      </c>
      <c r="Q156" s="291">
        <f t="shared" si="264"/>
        <v>124800</v>
      </c>
      <c r="R156" s="292">
        <f t="shared" si="249"/>
        <v>810228</v>
      </c>
      <c r="S156" s="291">
        <f t="shared" ref="S156:Z156" si="265">+S155*80%</f>
        <v>137280</v>
      </c>
      <c r="T156" s="291">
        <f t="shared" si="265"/>
        <v>646293.60000000009</v>
      </c>
      <c r="U156" s="291">
        <f t="shared" si="265"/>
        <v>0</v>
      </c>
      <c r="V156" s="291">
        <f t="shared" si="265"/>
        <v>0</v>
      </c>
      <c r="W156" s="291">
        <f t="shared" si="265"/>
        <v>0</v>
      </c>
      <c r="X156" s="291">
        <f t="shared" si="265"/>
        <v>0</v>
      </c>
      <c r="Y156" s="291">
        <f t="shared" si="265"/>
        <v>0</v>
      </c>
      <c r="Z156" s="291">
        <f t="shared" si="265"/>
        <v>0</v>
      </c>
      <c r="AA156" s="292">
        <f t="shared" si="251"/>
        <v>783573.60000000009</v>
      </c>
      <c r="AB156" s="292">
        <f t="shared" si="234"/>
        <v>1593801.6</v>
      </c>
      <c r="AC156" s="37">
        <f t="shared" si="235"/>
        <v>8.3010500000000001E-2</v>
      </c>
    </row>
    <row r="157" spans="1:29" s="5" customFormat="1" hidden="1" x14ac:dyDescent="0.2">
      <c r="A157" s="434"/>
      <c r="B157" s="97" t="s">
        <v>642</v>
      </c>
      <c r="C157" s="98" t="s">
        <v>643</v>
      </c>
      <c r="D157" s="291">
        <f>+D155*20%</f>
        <v>4800000</v>
      </c>
      <c r="E157" s="291">
        <f>SUM('ADICIONES  2018'!C157:K157)</f>
        <v>0</v>
      </c>
      <c r="F157" s="291">
        <f>+F155*20%</f>
        <v>0</v>
      </c>
      <c r="G157" s="291">
        <f>+G155*20%</f>
        <v>0</v>
      </c>
      <c r="H157" s="291">
        <f>+H155*20%</f>
        <v>0</v>
      </c>
      <c r="I157" s="291">
        <f>+I155*20%</f>
        <v>0</v>
      </c>
      <c r="J157" s="291">
        <f>+J155*20%</f>
        <v>0</v>
      </c>
      <c r="K157" s="292">
        <f t="shared" si="247"/>
        <v>4800000</v>
      </c>
      <c r="L157" s="291">
        <f t="shared" ref="L157:Q157" si="266">+L155*20%</f>
        <v>33077</v>
      </c>
      <c r="M157" s="291">
        <f t="shared" si="266"/>
        <v>46920</v>
      </c>
      <c r="N157" s="291">
        <f t="shared" si="266"/>
        <v>43680</v>
      </c>
      <c r="O157" s="291">
        <f t="shared" si="266"/>
        <v>25840</v>
      </c>
      <c r="P157" s="291">
        <f t="shared" si="266"/>
        <v>21840</v>
      </c>
      <c r="Q157" s="291">
        <f t="shared" si="266"/>
        <v>31200</v>
      </c>
      <c r="R157" s="292">
        <f t="shared" si="249"/>
        <v>202557</v>
      </c>
      <c r="S157" s="291">
        <f t="shared" ref="S157:Z157" si="267">+S155*20%</f>
        <v>34320</v>
      </c>
      <c r="T157" s="291">
        <f t="shared" si="267"/>
        <v>161573.40000000002</v>
      </c>
      <c r="U157" s="291">
        <f t="shared" si="267"/>
        <v>0</v>
      </c>
      <c r="V157" s="291">
        <f t="shared" si="267"/>
        <v>0</v>
      </c>
      <c r="W157" s="291">
        <f t="shared" si="267"/>
        <v>0</v>
      </c>
      <c r="X157" s="291">
        <f t="shared" si="267"/>
        <v>0</v>
      </c>
      <c r="Y157" s="291">
        <f t="shared" si="267"/>
        <v>0</v>
      </c>
      <c r="Z157" s="291">
        <f t="shared" si="267"/>
        <v>0</v>
      </c>
      <c r="AA157" s="292">
        <f t="shared" si="251"/>
        <v>195893.40000000002</v>
      </c>
      <c r="AB157" s="292">
        <f t="shared" si="234"/>
        <v>398450.4</v>
      </c>
      <c r="AC157" s="37">
        <f t="shared" si="235"/>
        <v>8.3010500000000001E-2</v>
      </c>
    </row>
    <row r="158" spans="1:29" s="21" customFormat="1" ht="15.75" x14ac:dyDescent="0.2">
      <c r="A158" s="92">
        <v>1</v>
      </c>
      <c r="B158" s="111" t="s">
        <v>644</v>
      </c>
      <c r="C158" s="114" t="s">
        <v>645</v>
      </c>
      <c r="D158" s="106">
        <v>10300000000</v>
      </c>
      <c r="E158" s="106">
        <f>SUM('ADICIONES  2018'!C158:K158)</f>
        <v>0</v>
      </c>
      <c r="F158" s="290"/>
      <c r="G158" s="106"/>
      <c r="H158" s="290"/>
      <c r="I158" s="290"/>
      <c r="J158" s="290"/>
      <c r="K158" s="294">
        <f t="shared" si="247"/>
        <v>10300000000</v>
      </c>
      <c r="L158" s="106">
        <v>557968157</v>
      </c>
      <c r="M158" s="106">
        <v>455477671.74000001</v>
      </c>
      <c r="N158" s="106">
        <v>259192671</v>
      </c>
      <c r="O158" s="106">
        <v>603690541.45000005</v>
      </c>
      <c r="P158" s="106">
        <v>489796047</v>
      </c>
      <c r="Q158" s="106">
        <v>337248730</v>
      </c>
      <c r="R158" s="294">
        <f t="shared" si="249"/>
        <v>2703373818.1900001</v>
      </c>
      <c r="S158" s="291">
        <v>743174933</v>
      </c>
      <c r="T158" s="291">
        <v>510061541</v>
      </c>
      <c r="U158" s="291">
        <v>1029422932.9999995</v>
      </c>
      <c r="V158" s="106"/>
      <c r="W158" s="106"/>
      <c r="X158" s="106"/>
      <c r="Y158" s="291"/>
      <c r="Z158" s="106"/>
      <c r="AA158" s="290">
        <f t="shared" si="251"/>
        <v>2282659406.9999995</v>
      </c>
      <c r="AB158" s="294">
        <f t="shared" si="234"/>
        <v>4986033225.1899996</v>
      </c>
      <c r="AC158" s="115">
        <f t="shared" si="235"/>
        <v>0.48408089564951451</v>
      </c>
    </row>
    <row r="159" spans="1:29" hidden="1" x14ac:dyDescent="0.2">
      <c r="B159" s="97" t="s">
        <v>646</v>
      </c>
      <c r="C159" s="98" t="s">
        <v>647</v>
      </c>
      <c r="D159" s="291">
        <f>+D158*30%</f>
        <v>3090000000</v>
      </c>
      <c r="E159" s="291">
        <f>SUM('ADICIONES  2018'!C159:K159)</f>
        <v>0</v>
      </c>
      <c r="F159" s="291">
        <f>+F158*30%</f>
        <v>0</v>
      </c>
      <c r="G159" s="291">
        <f>+G158*30%</f>
        <v>0</v>
      </c>
      <c r="H159" s="291">
        <f>+H158*30%</f>
        <v>0</v>
      </c>
      <c r="I159" s="291">
        <f>+I158*30%</f>
        <v>0</v>
      </c>
      <c r="J159" s="291">
        <f>+J158*30%</f>
        <v>0</v>
      </c>
      <c r="K159" s="292">
        <f t="shared" si="247"/>
        <v>3090000000</v>
      </c>
      <c r="L159" s="291">
        <f t="shared" ref="L159:Q159" si="268">+L158*30%</f>
        <v>167390447.09999999</v>
      </c>
      <c r="M159" s="291">
        <f t="shared" si="268"/>
        <v>136643301.52199998</v>
      </c>
      <c r="N159" s="291">
        <f t="shared" si="268"/>
        <v>77757801.299999997</v>
      </c>
      <c r="O159" s="291">
        <f t="shared" si="268"/>
        <v>181107162.435</v>
      </c>
      <c r="P159" s="291">
        <f t="shared" si="268"/>
        <v>146938814.09999999</v>
      </c>
      <c r="Q159" s="291">
        <f t="shared" si="268"/>
        <v>101174619</v>
      </c>
      <c r="R159" s="292">
        <f t="shared" si="249"/>
        <v>811012145.45700002</v>
      </c>
      <c r="S159" s="291">
        <f t="shared" ref="S159:Z159" si="269">+S158*30%</f>
        <v>222952479.90000001</v>
      </c>
      <c r="T159" s="291">
        <f t="shared" si="269"/>
        <v>153018462.29999998</v>
      </c>
      <c r="U159" s="291">
        <f t="shared" si="269"/>
        <v>308826879.89999986</v>
      </c>
      <c r="V159" s="291">
        <f t="shared" si="269"/>
        <v>0</v>
      </c>
      <c r="W159" s="291">
        <f t="shared" si="269"/>
        <v>0</v>
      </c>
      <c r="X159" s="291">
        <f t="shared" si="269"/>
        <v>0</v>
      </c>
      <c r="Y159" s="291">
        <f t="shared" si="269"/>
        <v>0</v>
      </c>
      <c r="Z159" s="291">
        <f t="shared" si="269"/>
        <v>0</v>
      </c>
      <c r="AA159" s="292">
        <f t="shared" si="251"/>
        <v>684797822.0999999</v>
      </c>
      <c r="AB159" s="292">
        <f t="shared" si="234"/>
        <v>1495809967.5569999</v>
      </c>
      <c r="AC159" s="37">
        <f t="shared" si="235"/>
        <v>0.48408089564951456</v>
      </c>
    </row>
    <row r="160" spans="1:29" hidden="1" x14ac:dyDescent="0.2">
      <c r="B160" s="97" t="s">
        <v>648</v>
      </c>
      <c r="C160" s="98" t="s">
        <v>649</v>
      </c>
      <c r="D160" s="291">
        <f>+D158*40%</f>
        <v>4120000000</v>
      </c>
      <c r="E160" s="291">
        <f>SUM('ADICIONES  2018'!C160:K160)</f>
        <v>0</v>
      </c>
      <c r="F160" s="291">
        <f>+F158*40%</f>
        <v>0</v>
      </c>
      <c r="G160" s="291">
        <f>+G158*40%</f>
        <v>0</v>
      </c>
      <c r="H160" s="291">
        <f>+H158*40%</f>
        <v>0</v>
      </c>
      <c r="I160" s="291">
        <f>+I158*40%</f>
        <v>0</v>
      </c>
      <c r="J160" s="291">
        <f>+J158*40%</f>
        <v>0</v>
      </c>
      <c r="K160" s="292">
        <f t="shared" si="247"/>
        <v>4120000000</v>
      </c>
      <c r="L160" s="291">
        <f t="shared" ref="L160:Q160" si="270">+L158*40%</f>
        <v>223187262.80000001</v>
      </c>
      <c r="M160" s="291">
        <f t="shared" si="270"/>
        <v>182191068.69600001</v>
      </c>
      <c r="N160" s="291">
        <f t="shared" si="270"/>
        <v>103677068.40000001</v>
      </c>
      <c r="O160" s="291">
        <f t="shared" si="270"/>
        <v>241476216.58000004</v>
      </c>
      <c r="P160" s="291">
        <f t="shared" si="270"/>
        <v>195918418.80000001</v>
      </c>
      <c r="Q160" s="291">
        <f t="shared" si="270"/>
        <v>134899492</v>
      </c>
      <c r="R160" s="292">
        <f t="shared" si="249"/>
        <v>1081349527.276</v>
      </c>
      <c r="S160" s="291">
        <f t="shared" ref="S160:Z160" si="271">+S158*40%</f>
        <v>297269973.19999999</v>
      </c>
      <c r="T160" s="291">
        <f t="shared" si="271"/>
        <v>204024616.40000001</v>
      </c>
      <c r="U160" s="291">
        <f t="shared" si="271"/>
        <v>411769173.19999981</v>
      </c>
      <c r="V160" s="291">
        <f t="shared" si="271"/>
        <v>0</v>
      </c>
      <c r="W160" s="291">
        <f t="shared" si="271"/>
        <v>0</v>
      </c>
      <c r="X160" s="291">
        <f t="shared" si="271"/>
        <v>0</v>
      </c>
      <c r="Y160" s="291">
        <f t="shared" si="271"/>
        <v>0</v>
      </c>
      <c r="Z160" s="291">
        <f t="shared" si="271"/>
        <v>0</v>
      </c>
      <c r="AA160" s="292">
        <f t="shared" si="251"/>
        <v>913063762.79999983</v>
      </c>
      <c r="AB160" s="292">
        <f t="shared" si="234"/>
        <v>1994413290.0759997</v>
      </c>
      <c r="AC160" s="37">
        <f t="shared" si="235"/>
        <v>0.48408089564951451</v>
      </c>
    </row>
    <row r="161" spans="1:29" ht="28.5" hidden="1" x14ac:dyDescent="0.2">
      <c r="B161" s="97" t="s">
        <v>650</v>
      </c>
      <c r="C161" s="98" t="s">
        <v>651</v>
      </c>
      <c r="D161" s="291">
        <f>+D158*7%</f>
        <v>721000000.00000012</v>
      </c>
      <c r="E161" s="291">
        <f>SUM('ADICIONES  2018'!C161:K161)</f>
        <v>0</v>
      </c>
      <c r="F161" s="291">
        <f>+F158*7%</f>
        <v>0</v>
      </c>
      <c r="G161" s="291">
        <f>+G158*7%</f>
        <v>0</v>
      </c>
      <c r="H161" s="291">
        <f>+H158*7%</f>
        <v>0</v>
      </c>
      <c r="I161" s="291">
        <f>+I158*7%</f>
        <v>0</v>
      </c>
      <c r="J161" s="291">
        <f>+J158*7%</f>
        <v>0</v>
      </c>
      <c r="K161" s="292">
        <f t="shared" si="247"/>
        <v>721000000.00000012</v>
      </c>
      <c r="L161" s="291">
        <f t="shared" ref="L161:Q161" si="272">+L158*7%</f>
        <v>39057770.990000002</v>
      </c>
      <c r="M161" s="291">
        <f t="shared" si="272"/>
        <v>31883437.021800004</v>
      </c>
      <c r="N161" s="291">
        <f t="shared" si="272"/>
        <v>18143486.970000003</v>
      </c>
      <c r="O161" s="291">
        <f t="shared" si="272"/>
        <v>42258337.901500009</v>
      </c>
      <c r="P161" s="291">
        <f t="shared" si="272"/>
        <v>34285723.290000007</v>
      </c>
      <c r="Q161" s="291">
        <f t="shared" si="272"/>
        <v>23607411.100000001</v>
      </c>
      <c r="R161" s="292">
        <f t="shared" si="249"/>
        <v>189236167.27330002</v>
      </c>
      <c r="S161" s="291">
        <f t="shared" ref="S161:Z161" si="273">+S158*7%</f>
        <v>52022245.310000002</v>
      </c>
      <c r="T161" s="291">
        <f t="shared" si="273"/>
        <v>35704307.870000005</v>
      </c>
      <c r="U161" s="291">
        <f t="shared" si="273"/>
        <v>72059605.309999973</v>
      </c>
      <c r="V161" s="291">
        <f t="shared" si="273"/>
        <v>0</v>
      </c>
      <c r="W161" s="291">
        <f t="shared" si="273"/>
        <v>0</v>
      </c>
      <c r="X161" s="291">
        <f t="shared" si="273"/>
        <v>0</v>
      </c>
      <c r="Y161" s="291">
        <f t="shared" si="273"/>
        <v>0</v>
      </c>
      <c r="Z161" s="291">
        <f t="shared" si="273"/>
        <v>0</v>
      </c>
      <c r="AA161" s="292">
        <f t="shared" si="251"/>
        <v>159786158.48999998</v>
      </c>
      <c r="AB161" s="292">
        <f t="shared" si="234"/>
        <v>349022325.7633</v>
      </c>
      <c r="AC161" s="37">
        <f t="shared" si="235"/>
        <v>0.48408089564951451</v>
      </c>
    </row>
    <row r="162" spans="1:29" s="5" customFormat="1" ht="28.5" hidden="1" x14ac:dyDescent="0.2">
      <c r="A162" s="434"/>
      <c r="B162" s="97" t="s">
        <v>652</v>
      </c>
      <c r="C162" s="98" t="s">
        <v>653</v>
      </c>
      <c r="D162" s="291">
        <f>+D158*15%</f>
        <v>1545000000</v>
      </c>
      <c r="E162" s="291">
        <f>SUM('ADICIONES  2018'!C162:K162)</f>
        <v>0</v>
      </c>
      <c r="F162" s="291">
        <f>+F158*15%</f>
        <v>0</v>
      </c>
      <c r="G162" s="291">
        <f>+G158*15%</f>
        <v>0</v>
      </c>
      <c r="H162" s="291">
        <f>+H158*15%</f>
        <v>0</v>
      </c>
      <c r="I162" s="291">
        <f>+I158*15%</f>
        <v>0</v>
      </c>
      <c r="J162" s="291">
        <f>+J158*15%</f>
        <v>0</v>
      </c>
      <c r="K162" s="292">
        <f t="shared" si="247"/>
        <v>1545000000</v>
      </c>
      <c r="L162" s="291">
        <f t="shared" ref="L162:Q162" si="274">+L158*15%</f>
        <v>83695223.549999997</v>
      </c>
      <c r="M162" s="291">
        <f t="shared" si="274"/>
        <v>68321650.760999992</v>
      </c>
      <c r="N162" s="291">
        <f t="shared" si="274"/>
        <v>38878900.649999999</v>
      </c>
      <c r="O162" s="291">
        <f t="shared" si="274"/>
        <v>90553581.217500001</v>
      </c>
      <c r="P162" s="291">
        <f t="shared" si="274"/>
        <v>73469407.049999997</v>
      </c>
      <c r="Q162" s="291">
        <f t="shared" si="274"/>
        <v>50587309.5</v>
      </c>
      <c r="R162" s="292">
        <f t="shared" si="249"/>
        <v>405506072.72850001</v>
      </c>
      <c r="S162" s="291">
        <f t="shared" ref="S162:Z162" si="275">+S158*15%</f>
        <v>111476239.95</v>
      </c>
      <c r="T162" s="291">
        <f t="shared" si="275"/>
        <v>76509231.149999991</v>
      </c>
      <c r="U162" s="291">
        <f t="shared" si="275"/>
        <v>154413439.94999993</v>
      </c>
      <c r="V162" s="291">
        <f t="shared" si="275"/>
        <v>0</v>
      </c>
      <c r="W162" s="291">
        <f t="shared" si="275"/>
        <v>0</v>
      </c>
      <c r="X162" s="291">
        <f t="shared" si="275"/>
        <v>0</v>
      </c>
      <c r="Y162" s="291">
        <f t="shared" si="275"/>
        <v>0</v>
      </c>
      <c r="Z162" s="291">
        <f t="shared" si="275"/>
        <v>0</v>
      </c>
      <c r="AA162" s="292">
        <f t="shared" si="251"/>
        <v>342398911.04999995</v>
      </c>
      <c r="AB162" s="292">
        <f t="shared" si="234"/>
        <v>747904983.77849996</v>
      </c>
      <c r="AC162" s="37">
        <f t="shared" si="235"/>
        <v>0.48408089564951456</v>
      </c>
    </row>
    <row r="163" spans="1:29" s="5" customFormat="1" ht="28.5" hidden="1" x14ac:dyDescent="0.2">
      <c r="A163" s="159"/>
      <c r="B163" s="97" t="s">
        <v>654</v>
      </c>
      <c r="C163" s="98" t="s">
        <v>655</v>
      </c>
      <c r="D163" s="291">
        <f>+D158*4%</f>
        <v>412000000</v>
      </c>
      <c r="E163" s="291">
        <f>SUM('ADICIONES  2018'!C163:K163)</f>
        <v>0</v>
      </c>
      <c r="F163" s="291">
        <f>+F158*4%</f>
        <v>0</v>
      </c>
      <c r="G163" s="291">
        <f>+G158*4%</f>
        <v>0</v>
      </c>
      <c r="H163" s="291">
        <f>+H158*4%</f>
        <v>0</v>
      </c>
      <c r="I163" s="291">
        <f>+I158*4%</f>
        <v>0</v>
      </c>
      <c r="J163" s="291">
        <f>+J158*4%</f>
        <v>0</v>
      </c>
      <c r="K163" s="292">
        <f t="shared" si="247"/>
        <v>412000000</v>
      </c>
      <c r="L163" s="291">
        <f t="shared" ref="L163:Q163" si="276">+L158*4%</f>
        <v>22318726.280000001</v>
      </c>
      <c r="M163" s="291">
        <f t="shared" si="276"/>
        <v>18219106.869600002</v>
      </c>
      <c r="N163" s="291">
        <f t="shared" si="276"/>
        <v>10367706.84</v>
      </c>
      <c r="O163" s="291">
        <f t="shared" si="276"/>
        <v>24147621.658000004</v>
      </c>
      <c r="P163" s="291">
        <f t="shared" si="276"/>
        <v>19591841.879999999</v>
      </c>
      <c r="Q163" s="291">
        <f t="shared" si="276"/>
        <v>13489949.200000001</v>
      </c>
      <c r="R163" s="292">
        <f t="shared" si="249"/>
        <v>108134952.72760001</v>
      </c>
      <c r="S163" s="291">
        <f t="shared" ref="S163:Z163" si="277">+S158*4%</f>
        <v>29726997.32</v>
      </c>
      <c r="T163" s="291">
        <f t="shared" si="277"/>
        <v>20402461.640000001</v>
      </c>
      <c r="U163" s="291">
        <f t="shared" si="277"/>
        <v>41176917.319999985</v>
      </c>
      <c r="V163" s="291">
        <f t="shared" si="277"/>
        <v>0</v>
      </c>
      <c r="W163" s="291">
        <f t="shared" si="277"/>
        <v>0</v>
      </c>
      <c r="X163" s="291">
        <f t="shared" si="277"/>
        <v>0</v>
      </c>
      <c r="Y163" s="291">
        <f t="shared" si="277"/>
        <v>0</v>
      </c>
      <c r="Z163" s="291">
        <f t="shared" si="277"/>
        <v>0</v>
      </c>
      <c r="AA163" s="292">
        <f t="shared" si="251"/>
        <v>91306376.279999986</v>
      </c>
      <c r="AB163" s="292">
        <f t="shared" si="234"/>
        <v>199441329.00760001</v>
      </c>
      <c r="AC163" s="37">
        <f t="shared" si="235"/>
        <v>0.48408089564951456</v>
      </c>
    </row>
    <row r="164" spans="1:29" s="5" customFormat="1" ht="28.5" hidden="1" x14ac:dyDescent="0.2">
      <c r="A164" s="159"/>
      <c r="B164" s="97" t="s">
        <v>656</v>
      </c>
      <c r="C164" s="98" t="s">
        <v>657</v>
      </c>
      <c r="D164" s="291">
        <f>+D158*4%</f>
        <v>412000000</v>
      </c>
      <c r="E164" s="291">
        <f>SUM('ADICIONES  2018'!C164:K164)</f>
        <v>0</v>
      </c>
      <c r="F164" s="291">
        <f>+F158*4%</f>
        <v>0</v>
      </c>
      <c r="G164" s="291">
        <f>+G158*4%</f>
        <v>0</v>
      </c>
      <c r="H164" s="291">
        <f>+H158*4%</f>
        <v>0</v>
      </c>
      <c r="I164" s="291">
        <f>+I158*4%</f>
        <v>0</v>
      </c>
      <c r="J164" s="291">
        <f>+J158*4%</f>
        <v>0</v>
      </c>
      <c r="K164" s="292">
        <f t="shared" si="247"/>
        <v>412000000</v>
      </c>
      <c r="L164" s="291">
        <f t="shared" ref="L164:Q164" si="278">+L158*4%</f>
        <v>22318726.280000001</v>
      </c>
      <c r="M164" s="291">
        <f t="shared" si="278"/>
        <v>18219106.869600002</v>
      </c>
      <c r="N164" s="291">
        <f t="shared" si="278"/>
        <v>10367706.84</v>
      </c>
      <c r="O164" s="291">
        <f t="shared" si="278"/>
        <v>24147621.658000004</v>
      </c>
      <c r="P164" s="291">
        <f t="shared" si="278"/>
        <v>19591841.879999999</v>
      </c>
      <c r="Q164" s="291">
        <f t="shared" si="278"/>
        <v>13489949.200000001</v>
      </c>
      <c r="R164" s="292">
        <f t="shared" si="249"/>
        <v>108134952.72760001</v>
      </c>
      <c r="S164" s="291">
        <f t="shared" ref="S164:Z164" si="279">+S158*4%</f>
        <v>29726997.32</v>
      </c>
      <c r="T164" s="291">
        <f t="shared" si="279"/>
        <v>20402461.640000001</v>
      </c>
      <c r="U164" s="291">
        <f t="shared" si="279"/>
        <v>41176917.319999985</v>
      </c>
      <c r="V164" s="291">
        <f t="shared" si="279"/>
        <v>0</v>
      </c>
      <c r="W164" s="291">
        <f t="shared" si="279"/>
        <v>0</v>
      </c>
      <c r="X164" s="291">
        <f t="shared" si="279"/>
        <v>0</v>
      </c>
      <c r="Y164" s="291">
        <f t="shared" si="279"/>
        <v>0</v>
      </c>
      <c r="Z164" s="291">
        <f t="shared" si="279"/>
        <v>0</v>
      </c>
      <c r="AA164" s="292">
        <f t="shared" si="251"/>
        <v>91306376.279999986</v>
      </c>
      <c r="AB164" s="292">
        <f t="shared" si="234"/>
        <v>199441329.00760001</v>
      </c>
      <c r="AC164" s="37">
        <f t="shared" si="235"/>
        <v>0.48408089564951456</v>
      </c>
    </row>
    <row r="165" spans="1:29" s="79" customFormat="1" ht="15.75" x14ac:dyDescent="0.2">
      <c r="A165" s="433">
        <v>1</v>
      </c>
      <c r="B165" s="111" t="s">
        <v>237</v>
      </c>
      <c r="C165" s="107" t="s">
        <v>658</v>
      </c>
      <c r="D165" s="106">
        <f>+D166+D197+D201+D211+D232</f>
        <v>59741562700</v>
      </c>
      <c r="E165" s="106">
        <f>SUM('ADICIONES  2018'!C165:K165)</f>
        <v>0</v>
      </c>
      <c r="F165" s="106">
        <f>+F166+F197+F201+F211+F232</f>
        <v>375053977</v>
      </c>
      <c r="G165" s="106">
        <f>+G166+G197+G201+G211+G232</f>
        <v>0</v>
      </c>
      <c r="H165" s="106">
        <f>+H166+H197+H201+H211+H232</f>
        <v>0</v>
      </c>
      <c r="I165" s="106">
        <f>+I166+I197+I201+I211+I232</f>
        <v>0</v>
      </c>
      <c r="J165" s="106">
        <f>+J166+J197+J201+J211+J232</f>
        <v>0</v>
      </c>
      <c r="K165" s="290">
        <f t="shared" si="247"/>
        <v>59366508723</v>
      </c>
      <c r="L165" s="106">
        <f t="shared" ref="L165:Q165" si="280">+L166+L197+L201+L211+L232</f>
        <v>8133986920.1999998</v>
      </c>
      <c r="M165" s="106">
        <f t="shared" si="280"/>
        <v>4611148522.3999996</v>
      </c>
      <c r="N165" s="106">
        <f t="shared" si="280"/>
        <v>5981520915.9899998</v>
      </c>
      <c r="O165" s="106">
        <f t="shared" si="280"/>
        <v>6580664937.1900005</v>
      </c>
      <c r="P165" s="106">
        <f t="shared" si="280"/>
        <v>4101997345.8800001</v>
      </c>
      <c r="Q165" s="106">
        <f t="shared" si="280"/>
        <v>7583757343.0100002</v>
      </c>
      <c r="R165" s="290">
        <f t="shared" si="249"/>
        <v>36993075984.669998</v>
      </c>
      <c r="S165" s="106">
        <f t="shared" ref="S165:Z165" si="281">+S166+S197+S201+S211+S232</f>
        <v>6213455576.75</v>
      </c>
      <c r="T165" s="106">
        <f t="shared" si="281"/>
        <v>6184269270.6599998</v>
      </c>
      <c r="U165" s="106">
        <f t="shared" si="281"/>
        <v>4732453757.0800009</v>
      </c>
      <c r="V165" s="106">
        <f t="shared" si="281"/>
        <v>0</v>
      </c>
      <c r="W165" s="106">
        <f t="shared" si="281"/>
        <v>0</v>
      </c>
      <c r="X165" s="106">
        <f t="shared" si="281"/>
        <v>0</v>
      </c>
      <c r="Y165" s="106">
        <f t="shared" si="281"/>
        <v>0</v>
      </c>
      <c r="Z165" s="106">
        <f t="shared" si="281"/>
        <v>0</v>
      </c>
      <c r="AA165" s="290">
        <f t="shared" si="251"/>
        <v>17130178604.490002</v>
      </c>
      <c r="AB165" s="290">
        <f t="shared" si="234"/>
        <v>54123254589.160004</v>
      </c>
      <c r="AC165" s="105">
        <f t="shared" si="235"/>
        <v>0.91167993121669566</v>
      </c>
    </row>
    <row r="166" spans="1:29" s="79" customFormat="1" ht="15.75" hidden="1" x14ac:dyDescent="0.2">
      <c r="A166" s="433"/>
      <c r="B166" s="111" t="s">
        <v>333</v>
      </c>
      <c r="C166" s="107" t="s">
        <v>334</v>
      </c>
      <c r="D166" s="106">
        <f>+D167+D182</f>
        <v>4810000000</v>
      </c>
      <c r="E166" s="106">
        <f>SUM('ADICIONES  2018'!C166:K166)</f>
        <v>0</v>
      </c>
      <c r="F166" s="106">
        <f>+F167+F182</f>
        <v>0</v>
      </c>
      <c r="G166" s="106">
        <f>+G167+G182</f>
        <v>0</v>
      </c>
      <c r="H166" s="106">
        <f>+H167+H182</f>
        <v>0</v>
      </c>
      <c r="I166" s="106">
        <f>+I167+I182</f>
        <v>0</v>
      </c>
      <c r="J166" s="106">
        <f>+J167+J182</f>
        <v>0</v>
      </c>
      <c r="K166" s="290">
        <f t="shared" si="247"/>
        <v>4810000000</v>
      </c>
      <c r="L166" s="106">
        <f t="shared" ref="L166:Q166" si="282">+L167+L182</f>
        <v>1149848297.2</v>
      </c>
      <c r="M166" s="106">
        <f t="shared" si="282"/>
        <v>1271605009.4000001</v>
      </c>
      <c r="N166" s="106">
        <f t="shared" si="282"/>
        <v>1583390447</v>
      </c>
      <c r="O166" s="106">
        <f t="shared" si="282"/>
        <v>1760548252.02</v>
      </c>
      <c r="P166" s="106">
        <f t="shared" si="282"/>
        <v>1332891976.8800001</v>
      </c>
      <c r="Q166" s="106">
        <f t="shared" si="282"/>
        <v>1299476904.1399999</v>
      </c>
      <c r="R166" s="290">
        <f t="shared" si="249"/>
        <v>8397760886.6400013</v>
      </c>
      <c r="S166" s="106">
        <f t="shared" ref="S166:Z166" si="283">+S167+S182</f>
        <v>2105047375.2</v>
      </c>
      <c r="T166" s="106">
        <f t="shared" si="283"/>
        <v>1894745560.7</v>
      </c>
      <c r="U166" s="106">
        <f t="shared" si="283"/>
        <v>1747872714.4000001</v>
      </c>
      <c r="V166" s="106">
        <f t="shared" si="283"/>
        <v>0</v>
      </c>
      <c r="W166" s="106">
        <f t="shared" si="283"/>
        <v>0</v>
      </c>
      <c r="X166" s="106">
        <f t="shared" si="283"/>
        <v>0</v>
      </c>
      <c r="Y166" s="106">
        <f t="shared" si="283"/>
        <v>0</v>
      </c>
      <c r="Z166" s="106">
        <f t="shared" si="283"/>
        <v>0</v>
      </c>
      <c r="AA166" s="290">
        <f t="shared" si="251"/>
        <v>5747665650.3000002</v>
      </c>
      <c r="AB166" s="290">
        <f t="shared" si="234"/>
        <v>14145426536.940002</v>
      </c>
      <c r="AC166" s="105">
        <f t="shared" si="235"/>
        <v>2.9408371178669444</v>
      </c>
    </row>
    <row r="167" spans="1:29" s="79" customFormat="1" ht="15.75" hidden="1" x14ac:dyDescent="0.2">
      <c r="A167" s="433"/>
      <c r="B167" s="111" t="s">
        <v>659</v>
      </c>
      <c r="C167" s="107" t="s">
        <v>660</v>
      </c>
      <c r="D167" s="106">
        <f>+D168+D175</f>
        <v>2800000000</v>
      </c>
      <c r="E167" s="106">
        <f>SUM('ADICIONES  2018'!C167:K167)</f>
        <v>0</v>
      </c>
      <c r="F167" s="106">
        <f>+F168+F175</f>
        <v>0</v>
      </c>
      <c r="G167" s="106">
        <f>+G168+G175</f>
        <v>0</v>
      </c>
      <c r="H167" s="106">
        <f>+H168+H175</f>
        <v>0</v>
      </c>
      <c r="I167" s="106">
        <f>+I168+I175</f>
        <v>0</v>
      </c>
      <c r="J167" s="106">
        <f>+J168+J175</f>
        <v>0</v>
      </c>
      <c r="K167" s="290">
        <f t="shared" si="247"/>
        <v>2800000000</v>
      </c>
      <c r="L167" s="106">
        <f t="shared" ref="L167:Q167" si="284">+L168+L175</f>
        <v>309827662</v>
      </c>
      <c r="M167" s="106">
        <f t="shared" si="284"/>
        <v>363928614.80000001</v>
      </c>
      <c r="N167" s="106">
        <f t="shared" si="284"/>
        <v>457018546.81</v>
      </c>
      <c r="O167" s="106">
        <f t="shared" si="284"/>
        <v>590251710.41000009</v>
      </c>
      <c r="P167" s="106">
        <f t="shared" si="284"/>
        <v>412928059.02999997</v>
      </c>
      <c r="Q167" s="106">
        <f t="shared" si="284"/>
        <v>341970163.76999998</v>
      </c>
      <c r="R167" s="290">
        <f t="shared" si="249"/>
        <v>2475924756.8199997</v>
      </c>
      <c r="S167" s="106">
        <f t="shared" ref="S167:Z167" si="285">+S168+S175</f>
        <v>501699875.19999999</v>
      </c>
      <c r="T167" s="106">
        <f t="shared" si="285"/>
        <v>509379928</v>
      </c>
      <c r="U167" s="106">
        <f t="shared" si="285"/>
        <v>479440743.22000003</v>
      </c>
      <c r="V167" s="106">
        <f t="shared" si="285"/>
        <v>0</v>
      </c>
      <c r="W167" s="106">
        <f t="shared" si="285"/>
        <v>0</v>
      </c>
      <c r="X167" s="106">
        <f t="shared" si="285"/>
        <v>0</v>
      </c>
      <c r="Y167" s="106">
        <f t="shared" si="285"/>
        <v>0</v>
      </c>
      <c r="Z167" s="106">
        <f t="shared" si="285"/>
        <v>0</v>
      </c>
      <c r="AA167" s="290">
        <f t="shared" si="251"/>
        <v>1490520546.4200001</v>
      </c>
      <c r="AB167" s="290">
        <f t="shared" si="234"/>
        <v>3966445303.2399998</v>
      </c>
      <c r="AC167" s="105">
        <f t="shared" si="235"/>
        <v>1.4165876083</v>
      </c>
    </row>
    <row r="168" spans="1:29" s="21" customFormat="1" ht="15.75" x14ac:dyDescent="0.2">
      <c r="A168" s="92">
        <v>1</v>
      </c>
      <c r="B168" s="113" t="s">
        <v>661</v>
      </c>
      <c r="C168" s="114" t="s">
        <v>662</v>
      </c>
      <c r="D168" s="106">
        <v>800000000</v>
      </c>
      <c r="E168" s="106">
        <f>SUM('ADICIONES  2018'!C168:K168)</f>
        <v>0</v>
      </c>
      <c r="F168" s="106"/>
      <c r="G168" s="106"/>
      <c r="H168" s="106"/>
      <c r="I168" s="106"/>
      <c r="J168" s="106"/>
      <c r="K168" s="294">
        <f t="shared" si="247"/>
        <v>800000000</v>
      </c>
      <c r="L168" s="106">
        <v>39750400</v>
      </c>
      <c r="M168" s="106">
        <v>48866000</v>
      </c>
      <c r="N168" s="106">
        <v>94993426</v>
      </c>
      <c r="O168" s="106">
        <v>140613400</v>
      </c>
      <c r="P168" s="106">
        <v>51741000</v>
      </c>
      <c r="Q168" s="106">
        <v>63240010</v>
      </c>
      <c r="R168" s="294">
        <f t="shared" si="249"/>
        <v>439204236</v>
      </c>
      <c r="S168" s="291">
        <v>50317000</v>
      </c>
      <c r="T168" s="291">
        <v>81610000</v>
      </c>
      <c r="U168" s="291">
        <v>59226000</v>
      </c>
      <c r="V168" s="106"/>
      <c r="W168" s="106"/>
      <c r="X168" s="106"/>
      <c r="Y168" s="291"/>
      <c r="Z168" s="106"/>
      <c r="AA168" s="290">
        <f t="shared" si="251"/>
        <v>191153000</v>
      </c>
      <c r="AB168" s="294">
        <f t="shared" si="234"/>
        <v>630357236</v>
      </c>
      <c r="AC168" s="115">
        <f t="shared" si="235"/>
        <v>0.78794654500000005</v>
      </c>
    </row>
    <row r="169" spans="1:29" ht="42.75" hidden="1" x14ac:dyDescent="0.2">
      <c r="B169" s="97" t="s">
        <v>663</v>
      </c>
      <c r="C169" s="98" t="s">
        <v>664</v>
      </c>
      <c r="D169" s="291">
        <f>+D168*87.230682%</f>
        <v>697845456</v>
      </c>
      <c r="E169" s="291">
        <f>SUM('ADICIONES  2018'!C169:K169)</f>
        <v>0</v>
      </c>
      <c r="F169" s="291">
        <f>+F168*87.230682%</f>
        <v>0</v>
      </c>
      <c r="G169" s="291">
        <f>+G168*87.230682%</f>
        <v>0</v>
      </c>
      <c r="H169" s="291">
        <f>+H168*87.230682%</f>
        <v>0</v>
      </c>
      <c r="I169" s="291">
        <f>+I168*87.230682%</f>
        <v>0</v>
      </c>
      <c r="J169" s="291">
        <f>+J168*87.230682%</f>
        <v>0</v>
      </c>
      <c r="K169" s="292">
        <f t="shared" si="247"/>
        <v>697845456</v>
      </c>
      <c r="L169" s="291">
        <f t="shared" ref="L169:Q169" si="286">+L168*87.230682%</f>
        <v>34674545.017728001</v>
      </c>
      <c r="M169" s="291">
        <f t="shared" si="286"/>
        <v>42626145.066119999</v>
      </c>
      <c r="N169" s="291">
        <f t="shared" si="286"/>
        <v>82863413.354965329</v>
      </c>
      <c r="O169" s="291">
        <f t="shared" si="286"/>
        <v>122658027.803388</v>
      </c>
      <c r="P169" s="291">
        <f t="shared" si="286"/>
        <v>45134027.17362</v>
      </c>
      <c r="Q169" s="291">
        <f t="shared" si="286"/>
        <v>55164692.019868203</v>
      </c>
      <c r="R169" s="292">
        <f t="shared" si="249"/>
        <v>383120850.43568951</v>
      </c>
      <c r="S169" s="291">
        <f t="shared" ref="S169:Z169" si="287">+S168*87.230682%</f>
        <v>43891862.261940002</v>
      </c>
      <c r="T169" s="291">
        <f t="shared" si="287"/>
        <v>71188959.580200002</v>
      </c>
      <c r="U169" s="291">
        <f t="shared" si="287"/>
        <v>51663243.721320003</v>
      </c>
      <c r="V169" s="291">
        <f t="shared" si="287"/>
        <v>0</v>
      </c>
      <c r="W169" s="291">
        <f t="shared" si="287"/>
        <v>0</v>
      </c>
      <c r="X169" s="291">
        <f t="shared" si="287"/>
        <v>0</v>
      </c>
      <c r="Y169" s="291">
        <f t="shared" si="287"/>
        <v>0</v>
      </c>
      <c r="Z169" s="291">
        <f t="shared" si="287"/>
        <v>0</v>
      </c>
      <c r="AA169" s="292">
        <f t="shared" si="251"/>
        <v>166744065.56345999</v>
      </c>
      <c r="AB169" s="292">
        <f t="shared" si="234"/>
        <v>549864915.99914956</v>
      </c>
      <c r="AC169" s="37">
        <f t="shared" si="235"/>
        <v>0.78794654500000005</v>
      </c>
    </row>
    <row r="170" spans="1:29" ht="28.5" hidden="1" x14ac:dyDescent="0.2">
      <c r="B170" s="97" t="s">
        <v>665</v>
      </c>
      <c r="C170" s="98" t="s">
        <v>666</v>
      </c>
      <c r="D170" s="291">
        <f>+D168*0.1%</f>
        <v>800000</v>
      </c>
      <c r="E170" s="291">
        <f>SUM('ADICIONES  2018'!C170:K170)</f>
        <v>0</v>
      </c>
      <c r="F170" s="291">
        <f>+F168*0.1%</f>
        <v>0</v>
      </c>
      <c r="G170" s="291">
        <f>+G168*0.1%</f>
        <v>0</v>
      </c>
      <c r="H170" s="291">
        <f>+H168*0.1%</f>
        <v>0</v>
      </c>
      <c r="I170" s="291">
        <f>+I168*0.1%</f>
        <v>0</v>
      </c>
      <c r="J170" s="291">
        <f>+J168*0.1%</f>
        <v>0</v>
      </c>
      <c r="K170" s="292">
        <f t="shared" si="247"/>
        <v>800000</v>
      </c>
      <c r="L170" s="291">
        <f t="shared" ref="L170:Q170" si="288">+L168*0.1%</f>
        <v>39750.400000000001</v>
      </c>
      <c r="M170" s="291">
        <f t="shared" si="288"/>
        <v>48866</v>
      </c>
      <c r="N170" s="291">
        <f t="shared" si="288"/>
        <v>94993.426000000007</v>
      </c>
      <c r="O170" s="291">
        <f t="shared" si="288"/>
        <v>140613.4</v>
      </c>
      <c r="P170" s="291">
        <f t="shared" si="288"/>
        <v>51741</v>
      </c>
      <c r="Q170" s="291">
        <f t="shared" si="288"/>
        <v>63240.01</v>
      </c>
      <c r="R170" s="292">
        <f t="shared" si="249"/>
        <v>439204.23600000003</v>
      </c>
      <c r="S170" s="291">
        <f t="shared" ref="S170:Z170" si="289">+S168*0.1%</f>
        <v>50317</v>
      </c>
      <c r="T170" s="291">
        <f t="shared" si="289"/>
        <v>81610</v>
      </c>
      <c r="U170" s="291">
        <f t="shared" si="289"/>
        <v>59226</v>
      </c>
      <c r="V170" s="291">
        <f t="shared" si="289"/>
        <v>0</v>
      </c>
      <c r="W170" s="291">
        <f t="shared" si="289"/>
        <v>0</v>
      </c>
      <c r="X170" s="291">
        <f t="shared" si="289"/>
        <v>0</v>
      </c>
      <c r="Y170" s="291">
        <f t="shared" si="289"/>
        <v>0</v>
      </c>
      <c r="Z170" s="291">
        <f t="shared" si="289"/>
        <v>0</v>
      </c>
      <c r="AA170" s="292">
        <f t="shared" si="251"/>
        <v>191153</v>
      </c>
      <c r="AB170" s="292">
        <f t="shared" si="234"/>
        <v>630357.23600000003</v>
      </c>
      <c r="AC170" s="37">
        <f t="shared" si="235"/>
        <v>0.78794654500000005</v>
      </c>
    </row>
    <row r="171" spans="1:29" s="5" customFormat="1" ht="28.5" hidden="1" x14ac:dyDescent="0.2">
      <c r="A171" s="159"/>
      <c r="B171" s="97" t="s">
        <v>667</v>
      </c>
      <c r="C171" s="98" t="s">
        <v>668</v>
      </c>
      <c r="D171" s="291">
        <f>+D168*9.99%</f>
        <v>79920000</v>
      </c>
      <c r="E171" s="291">
        <f>SUM('ADICIONES  2018'!C171:K171)</f>
        <v>0</v>
      </c>
      <c r="F171" s="291">
        <f>+F168*9.99%</f>
        <v>0</v>
      </c>
      <c r="G171" s="291">
        <f>+G168*9.99%</f>
        <v>0</v>
      </c>
      <c r="H171" s="291">
        <f>+H168*9.99%</f>
        <v>0</v>
      </c>
      <c r="I171" s="291">
        <f>+I168*9.99%</f>
        <v>0</v>
      </c>
      <c r="J171" s="291">
        <f>+J168*9.99%</f>
        <v>0</v>
      </c>
      <c r="K171" s="292">
        <f t="shared" si="247"/>
        <v>79920000</v>
      </c>
      <c r="L171" s="291">
        <f t="shared" ref="L171:Q171" si="290">+L168*9.99%</f>
        <v>3971064.96</v>
      </c>
      <c r="M171" s="291">
        <f t="shared" si="290"/>
        <v>4881713.4000000004</v>
      </c>
      <c r="N171" s="291">
        <f t="shared" si="290"/>
        <v>9489843.2574000005</v>
      </c>
      <c r="O171" s="291">
        <f t="shared" si="290"/>
        <v>14047278.66</v>
      </c>
      <c r="P171" s="291">
        <f t="shared" si="290"/>
        <v>5168925.9000000004</v>
      </c>
      <c r="Q171" s="291">
        <f t="shared" si="290"/>
        <v>6317676.9989999998</v>
      </c>
      <c r="R171" s="292">
        <f t="shared" si="249"/>
        <v>43876503.176399998</v>
      </c>
      <c r="S171" s="291">
        <f t="shared" ref="S171:Z171" si="291">+S168*9.99%</f>
        <v>5026668.3</v>
      </c>
      <c r="T171" s="291">
        <f t="shared" si="291"/>
        <v>8152839</v>
      </c>
      <c r="U171" s="291">
        <f t="shared" si="291"/>
        <v>5916677.4000000004</v>
      </c>
      <c r="V171" s="291">
        <f t="shared" si="291"/>
        <v>0</v>
      </c>
      <c r="W171" s="291">
        <f t="shared" si="291"/>
        <v>0</v>
      </c>
      <c r="X171" s="291">
        <f t="shared" si="291"/>
        <v>0</v>
      </c>
      <c r="Y171" s="291">
        <f t="shared" si="291"/>
        <v>0</v>
      </c>
      <c r="Z171" s="291">
        <f t="shared" si="291"/>
        <v>0</v>
      </c>
      <c r="AA171" s="292">
        <f t="shared" si="251"/>
        <v>19096184.700000003</v>
      </c>
      <c r="AB171" s="292">
        <f t="shared" si="234"/>
        <v>62972687.876400001</v>
      </c>
      <c r="AC171" s="37">
        <f t="shared" si="235"/>
        <v>0.78794654500000005</v>
      </c>
    </row>
    <row r="172" spans="1:29" s="5" customFormat="1" ht="60.75" hidden="1" customHeight="1" x14ac:dyDescent="0.2">
      <c r="A172" s="159"/>
      <c r="B172" s="97" t="s">
        <v>669</v>
      </c>
      <c r="C172" s="162" t="s">
        <v>1366</v>
      </c>
      <c r="D172" s="291">
        <f>+D168*0%</f>
        <v>0</v>
      </c>
      <c r="E172" s="291">
        <f>SUM('ADICIONES  2018'!C172:K172)</f>
        <v>0</v>
      </c>
      <c r="F172" s="291">
        <f>+F168*0%</f>
        <v>0</v>
      </c>
      <c r="G172" s="291">
        <f>+G168*0%</f>
        <v>0</v>
      </c>
      <c r="H172" s="291">
        <f>+H168*0%</f>
        <v>0</v>
      </c>
      <c r="I172" s="291">
        <f>+I168*0%</f>
        <v>0</v>
      </c>
      <c r="J172" s="291">
        <f>+J168*0%</f>
        <v>0</v>
      </c>
      <c r="K172" s="292">
        <f t="shared" si="247"/>
        <v>0</v>
      </c>
      <c r="L172" s="291">
        <f t="shared" ref="L172:Q172" si="292">+L168*0%</f>
        <v>0</v>
      </c>
      <c r="M172" s="291">
        <f t="shared" si="292"/>
        <v>0</v>
      </c>
      <c r="N172" s="291">
        <f t="shared" si="292"/>
        <v>0</v>
      </c>
      <c r="O172" s="291">
        <f t="shared" si="292"/>
        <v>0</v>
      </c>
      <c r="P172" s="291">
        <f t="shared" si="292"/>
        <v>0</v>
      </c>
      <c r="Q172" s="291">
        <f t="shared" si="292"/>
        <v>0</v>
      </c>
      <c r="R172" s="292">
        <f t="shared" si="249"/>
        <v>0</v>
      </c>
      <c r="S172" s="291">
        <f t="shared" ref="S172:Z172" si="293">+S168*0%</f>
        <v>0</v>
      </c>
      <c r="T172" s="291">
        <f t="shared" si="293"/>
        <v>0</v>
      </c>
      <c r="U172" s="291">
        <f t="shared" si="293"/>
        <v>0</v>
      </c>
      <c r="V172" s="291">
        <f t="shared" si="293"/>
        <v>0</v>
      </c>
      <c r="W172" s="291">
        <f t="shared" si="293"/>
        <v>0</v>
      </c>
      <c r="X172" s="291">
        <f t="shared" si="293"/>
        <v>0</v>
      </c>
      <c r="Y172" s="291">
        <f t="shared" si="293"/>
        <v>0</v>
      </c>
      <c r="Z172" s="291">
        <f t="shared" si="293"/>
        <v>0</v>
      </c>
      <c r="AA172" s="292">
        <f t="shared" si="251"/>
        <v>0</v>
      </c>
      <c r="AB172" s="292">
        <f t="shared" si="234"/>
        <v>0</v>
      </c>
      <c r="AC172" s="37" t="e">
        <f t="shared" si="235"/>
        <v>#DIV/0!</v>
      </c>
    </row>
    <row r="173" spans="1:29" s="5" customFormat="1" ht="28.5" hidden="1" x14ac:dyDescent="0.2">
      <c r="A173" s="159"/>
      <c r="B173" s="97" t="s">
        <v>670</v>
      </c>
      <c r="C173" s="98" t="s">
        <v>671</v>
      </c>
      <c r="D173" s="291">
        <f>+D168*1.7982%</f>
        <v>14385600.000000002</v>
      </c>
      <c r="E173" s="291">
        <f>SUM('ADICIONES  2018'!C173:K173)</f>
        <v>0</v>
      </c>
      <c r="F173" s="291">
        <f>+F168*1.7982%</f>
        <v>0</v>
      </c>
      <c r="G173" s="291">
        <f>+G168*1.7982%</f>
        <v>0</v>
      </c>
      <c r="H173" s="291">
        <f>+H168*1.7982%</f>
        <v>0</v>
      </c>
      <c r="I173" s="291">
        <f>+I168*1.7982%</f>
        <v>0</v>
      </c>
      <c r="J173" s="291">
        <f>+J168*1.7982%</f>
        <v>0</v>
      </c>
      <c r="K173" s="292">
        <f t="shared" si="247"/>
        <v>14385600.000000002</v>
      </c>
      <c r="L173" s="291">
        <f t="shared" ref="L173:Q173" si="294">+L168*1.7982%</f>
        <v>714791.69280000008</v>
      </c>
      <c r="M173" s="291">
        <f t="shared" si="294"/>
        <v>878708.41200000013</v>
      </c>
      <c r="N173" s="291">
        <f t="shared" si="294"/>
        <v>1708171.786332</v>
      </c>
      <c r="O173" s="291">
        <f t="shared" si="294"/>
        <v>2528510.1588000003</v>
      </c>
      <c r="P173" s="291">
        <f t="shared" si="294"/>
        <v>930406.66200000013</v>
      </c>
      <c r="Q173" s="291">
        <f t="shared" si="294"/>
        <v>1137181.8598200001</v>
      </c>
      <c r="R173" s="292">
        <f t="shared" si="249"/>
        <v>7897770.5717520015</v>
      </c>
      <c r="S173" s="291">
        <f t="shared" ref="S173:Z173" si="295">+S168*1.7982%</f>
        <v>904800.29400000011</v>
      </c>
      <c r="T173" s="291">
        <f t="shared" si="295"/>
        <v>1467511.02</v>
      </c>
      <c r="U173" s="291">
        <f t="shared" si="295"/>
        <v>1065001.932</v>
      </c>
      <c r="V173" s="291">
        <f t="shared" si="295"/>
        <v>0</v>
      </c>
      <c r="W173" s="291">
        <f t="shared" si="295"/>
        <v>0</v>
      </c>
      <c r="X173" s="291">
        <f t="shared" si="295"/>
        <v>0</v>
      </c>
      <c r="Y173" s="291">
        <f t="shared" si="295"/>
        <v>0</v>
      </c>
      <c r="Z173" s="291">
        <f t="shared" si="295"/>
        <v>0</v>
      </c>
      <c r="AA173" s="292">
        <f t="shared" si="251"/>
        <v>3437313.2460000003</v>
      </c>
      <c r="AB173" s="292">
        <f t="shared" si="234"/>
        <v>11335083.817752002</v>
      </c>
      <c r="AC173" s="37">
        <f t="shared" si="235"/>
        <v>0.78794654500000005</v>
      </c>
    </row>
    <row r="174" spans="1:29" s="5" customFormat="1" ht="42.75" hidden="1" x14ac:dyDescent="0.2">
      <c r="A174" s="159"/>
      <c r="B174" s="97" t="s">
        <v>672</v>
      </c>
      <c r="C174" s="98" t="s">
        <v>673</v>
      </c>
      <c r="D174" s="291">
        <f>+D168*0.881118%</f>
        <v>7048944</v>
      </c>
      <c r="E174" s="291">
        <f>SUM('ADICIONES  2018'!C174:K174)</f>
        <v>0</v>
      </c>
      <c r="F174" s="291">
        <f>+F168*0.881118%</f>
        <v>0</v>
      </c>
      <c r="G174" s="291">
        <f>+G168*0.881118%</f>
        <v>0</v>
      </c>
      <c r="H174" s="291">
        <f>+H168*0.881118%</f>
        <v>0</v>
      </c>
      <c r="I174" s="291">
        <f>+I168*0.881118%</f>
        <v>0</v>
      </c>
      <c r="J174" s="291">
        <f>+J168*0.881118%</f>
        <v>0</v>
      </c>
      <c r="K174" s="292">
        <f t="shared" si="247"/>
        <v>7048944</v>
      </c>
      <c r="L174" s="291">
        <f t="shared" ref="L174:Q174" si="296">+L168*0.881118%</f>
        <v>350247.92947199999</v>
      </c>
      <c r="M174" s="291">
        <f t="shared" si="296"/>
        <v>430567.12187999999</v>
      </c>
      <c r="N174" s="291">
        <f t="shared" si="296"/>
        <v>837004.17530268</v>
      </c>
      <c r="O174" s="291">
        <f t="shared" si="296"/>
        <v>1238969.9778120001</v>
      </c>
      <c r="P174" s="291">
        <f t="shared" si="296"/>
        <v>455899.26438000001</v>
      </c>
      <c r="Q174" s="291">
        <f t="shared" si="296"/>
        <v>557219.11131179996</v>
      </c>
      <c r="R174" s="292">
        <f t="shared" si="249"/>
        <v>3869907.58015848</v>
      </c>
      <c r="S174" s="291">
        <f t="shared" ref="S174:Z174" si="297">+S168*0.881118%</f>
        <v>443352.14406000002</v>
      </c>
      <c r="T174" s="291">
        <f t="shared" si="297"/>
        <v>719080.39980000001</v>
      </c>
      <c r="U174" s="291">
        <f t="shared" si="297"/>
        <v>521850.94667999999</v>
      </c>
      <c r="V174" s="291">
        <f t="shared" si="297"/>
        <v>0</v>
      </c>
      <c r="W174" s="291">
        <f t="shared" si="297"/>
        <v>0</v>
      </c>
      <c r="X174" s="291">
        <f t="shared" si="297"/>
        <v>0</v>
      </c>
      <c r="Y174" s="291">
        <f t="shared" si="297"/>
        <v>0</v>
      </c>
      <c r="Z174" s="291">
        <f t="shared" si="297"/>
        <v>0</v>
      </c>
      <c r="AA174" s="292">
        <f t="shared" si="251"/>
        <v>1684283.4905400001</v>
      </c>
      <c r="AB174" s="292">
        <f t="shared" si="234"/>
        <v>5554191.0706984801</v>
      </c>
      <c r="AC174" s="37">
        <f t="shared" si="235"/>
        <v>0.78794654500000005</v>
      </c>
    </row>
    <row r="175" spans="1:29" s="21" customFormat="1" ht="30" x14ac:dyDescent="0.2">
      <c r="A175" s="92">
        <v>1</v>
      </c>
      <c r="B175" s="113" t="s">
        <v>674</v>
      </c>
      <c r="C175" s="114" t="s">
        <v>675</v>
      </c>
      <c r="D175" s="106">
        <v>2000000000</v>
      </c>
      <c r="E175" s="106">
        <f>SUM('ADICIONES  2018'!C175:K175)</f>
        <v>0</v>
      </c>
      <c r="F175" s="290"/>
      <c r="G175" s="106"/>
      <c r="H175" s="290"/>
      <c r="I175" s="290"/>
      <c r="J175" s="290"/>
      <c r="K175" s="294">
        <f t="shared" si="247"/>
        <v>2000000000</v>
      </c>
      <c r="L175" s="106">
        <v>270077262</v>
      </c>
      <c r="M175" s="106">
        <v>315062614.80000001</v>
      </c>
      <c r="N175" s="106">
        <v>362025120.81</v>
      </c>
      <c r="O175" s="106">
        <v>449638310.41000003</v>
      </c>
      <c r="P175" s="106">
        <v>361187059.02999997</v>
      </c>
      <c r="Q175" s="106">
        <v>278730153.76999998</v>
      </c>
      <c r="R175" s="294">
        <f t="shared" si="249"/>
        <v>2036720520.8199999</v>
      </c>
      <c r="S175" s="291">
        <v>451382875.19999999</v>
      </c>
      <c r="T175" s="291">
        <v>427769928</v>
      </c>
      <c r="U175" s="291">
        <v>420214743.22000003</v>
      </c>
      <c r="V175" s="106"/>
      <c r="W175" s="106"/>
      <c r="X175" s="106"/>
      <c r="Y175" s="291"/>
      <c r="Z175" s="106"/>
      <c r="AA175" s="290">
        <f t="shared" si="251"/>
        <v>1299367546.4200001</v>
      </c>
      <c r="AB175" s="294">
        <f t="shared" si="234"/>
        <v>3336088067.2399998</v>
      </c>
      <c r="AC175" s="115">
        <f t="shared" si="235"/>
        <v>1.66804403362</v>
      </c>
    </row>
    <row r="176" spans="1:29" ht="42.75" hidden="1" x14ac:dyDescent="0.2">
      <c r="B176" s="97" t="s">
        <v>676</v>
      </c>
      <c r="C176" s="98" t="s">
        <v>677</v>
      </c>
      <c r="D176" s="291">
        <f>+D175*87.230682%</f>
        <v>1744613640</v>
      </c>
      <c r="E176" s="291">
        <f>SUM('ADICIONES  2018'!C176:K176)</f>
        <v>0</v>
      </c>
      <c r="F176" s="291">
        <f>+F175*87.230682%</f>
        <v>0</v>
      </c>
      <c r="G176" s="291">
        <f>+G175*87.230682%</f>
        <v>0</v>
      </c>
      <c r="H176" s="291">
        <f>+H175*87.230682%</f>
        <v>0</v>
      </c>
      <c r="I176" s="291">
        <f>+I175*87.230682%</f>
        <v>0</v>
      </c>
      <c r="J176" s="291">
        <f>+J175*87.230682%</f>
        <v>0</v>
      </c>
      <c r="K176" s="292">
        <f t="shared" si="247"/>
        <v>1744613640</v>
      </c>
      <c r="L176" s="291">
        <f t="shared" ref="L176:Q176" si="298">+L175*87.230682%</f>
        <v>235590237.56952685</v>
      </c>
      <c r="M176" s="291">
        <f t="shared" si="298"/>
        <v>274831267.61707294</v>
      </c>
      <c r="N176" s="291">
        <f t="shared" si="298"/>
        <v>315796981.89388692</v>
      </c>
      <c r="O176" s="291">
        <f t="shared" si="298"/>
        <v>392222564.70392001</v>
      </c>
      <c r="P176" s="291">
        <f t="shared" si="298"/>
        <v>315065934.88761157</v>
      </c>
      <c r="Q176" s="291">
        <f t="shared" si="298"/>
        <v>243138214.07321972</v>
      </c>
      <c r="R176" s="292">
        <f t="shared" si="249"/>
        <v>1776645200.7452381</v>
      </c>
      <c r="S176" s="291">
        <f t="shared" ref="S176:Z176" si="299">+S175*87.230682%</f>
        <v>393744360.46816885</v>
      </c>
      <c r="T176" s="291">
        <f t="shared" si="299"/>
        <v>373146625.58530897</v>
      </c>
      <c r="U176" s="291">
        <f t="shared" si="299"/>
        <v>366556186.37535483</v>
      </c>
      <c r="V176" s="291">
        <f t="shared" si="299"/>
        <v>0</v>
      </c>
      <c r="W176" s="291">
        <f t="shared" si="299"/>
        <v>0</v>
      </c>
      <c r="X176" s="291">
        <f t="shared" si="299"/>
        <v>0</v>
      </c>
      <c r="Y176" s="291">
        <f t="shared" si="299"/>
        <v>0</v>
      </c>
      <c r="Z176" s="291">
        <f t="shared" si="299"/>
        <v>0</v>
      </c>
      <c r="AA176" s="292">
        <f t="shared" si="251"/>
        <v>1133447172.4288325</v>
      </c>
      <c r="AB176" s="292">
        <f t="shared" si="234"/>
        <v>2910092373.1740704</v>
      </c>
      <c r="AC176" s="37">
        <f t="shared" si="235"/>
        <v>1.66804403362</v>
      </c>
    </row>
    <row r="177" spans="1:29" s="5" customFormat="1" ht="28.5" hidden="1" x14ac:dyDescent="0.2">
      <c r="A177" s="159"/>
      <c r="B177" s="97" t="s">
        <v>678</v>
      </c>
      <c r="C177" s="98" t="s">
        <v>679</v>
      </c>
      <c r="D177" s="291">
        <f>+D175*0.1%</f>
        <v>2000000</v>
      </c>
      <c r="E177" s="291">
        <f>SUM('ADICIONES  2018'!C177:K177)</f>
        <v>0</v>
      </c>
      <c r="F177" s="291">
        <f>+F175*0.1%</f>
        <v>0</v>
      </c>
      <c r="G177" s="291">
        <f>+G175*0.1%</f>
        <v>0</v>
      </c>
      <c r="H177" s="291">
        <f>+H175*0.1%</f>
        <v>0</v>
      </c>
      <c r="I177" s="291">
        <f>+I175*0.1%</f>
        <v>0</v>
      </c>
      <c r="J177" s="291">
        <f>+J175*0.1%</f>
        <v>0</v>
      </c>
      <c r="K177" s="292">
        <f t="shared" si="247"/>
        <v>2000000</v>
      </c>
      <c r="L177" s="291">
        <f t="shared" ref="L177:Q177" si="300">+L175*0.1%</f>
        <v>270077.26199999999</v>
      </c>
      <c r="M177" s="291">
        <f t="shared" si="300"/>
        <v>315062.61480000004</v>
      </c>
      <c r="N177" s="291">
        <f t="shared" si="300"/>
        <v>362025.12080999999</v>
      </c>
      <c r="O177" s="291">
        <f t="shared" si="300"/>
        <v>449638.31041000003</v>
      </c>
      <c r="P177" s="291">
        <f t="shared" si="300"/>
        <v>361187.05903</v>
      </c>
      <c r="Q177" s="291">
        <f t="shared" si="300"/>
        <v>278730.15376999998</v>
      </c>
      <c r="R177" s="292">
        <f t="shared" si="249"/>
        <v>2036720.52082</v>
      </c>
      <c r="S177" s="291">
        <f t="shared" ref="S177:Z177" si="301">+S175*0.1%</f>
        <v>451382.87520000001</v>
      </c>
      <c r="T177" s="291">
        <f t="shared" si="301"/>
        <v>427769.92800000001</v>
      </c>
      <c r="U177" s="291">
        <f t="shared" si="301"/>
        <v>420214.74322000006</v>
      </c>
      <c r="V177" s="291">
        <f t="shared" si="301"/>
        <v>0</v>
      </c>
      <c r="W177" s="291">
        <f t="shared" si="301"/>
        <v>0</v>
      </c>
      <c r="X177" s="291">
        <f t="shared" si="301"/>
        <v>0</v>
      </c>
      <c r="Y177" s="291">
        <f t="shared" si="301"/>
        <v>0</v>
      </c>
      <c r="Z177" s="291">
        <f t="shared" si="301"/>
        <v>0</v>
      </c>
      <c r="AA177" s="292">
        <f t="shared" si="251"/>
        <v>1299367.54642</v>
      </c>
      <c r="AB177" s="292">
        <f t="shared" si="234"/>
        <v>3336088.0672399998</v>
      </c>
      <c r="AC177" s="37">
        <f t="shared" si="235"/>
        <v>1.66804403362</v>
      </c>
    </row>
    <row r="178" spans="1:29" s="5" customFormat="1" ht="28.5" hidden="1" x14ac:dyDescent="0.2">
      <c r="A178" s="159"/>
      <c r="B178" s="97" t="s">
        <v>680</v>
      </c>
      <c r="C178" s="98" t="s">
        <v>681</v>
      </c>
      <c r="D178" s="291">
        <f>+D175*9.99%</f>
        <v>199800000</v>
      </c>
      <c r="E178" s="291">
        <f>SUM('ADICIONES  2018'!C178:K178)</f>
        <v>0</v>
      </c>
      <c r="F178" s="291">
        <f>+F175*9.99%</f>
        <v>0</v>
      </c>
      <c r="G178" s="291">
        <f>+G175*9.99%</f>
        <v>0</v>
      </c>
      <c r="H178" s="291">
        <f>+H175*9.99%</f>
        <v>0</v>
      </c>
      <c r="I178" s="291">
        <f>+I175*9.99%</f>
        <v>0</v>
      </c>
      <c r="J178" s="291">
        <f>+J175*9.99%</f>
        <v>0</v>
      </c>
      <c r="K178" s="292">
        <f t="shared" si="247"/>
        <v>199800000</v>
      </c>
      <c r="L178" s="291">
        <f t="shared" ref="L178:Q178" si="302">+L175*9.99%</f>
        <v>26980718.4738</v>
      </c>
      <c r="M178" s="291">
        <f t="shared" si="302"/>
        <v>31474755.218520001</v>
      </c>
      <c r="N178" s="291">
        <f t="shared" si="302"/>
        <v>36166309.568919003</v>
      </c>
      <c r="O178" s="291">
        <f t="shared" si="302"/>
        <v>44918867.209959</v>
      </c>
      <c r="P178" s="291">
        <f t="shared" si="302"/>
        <v>36082587.197096996</v>
      </c>
      <c r="Q178" s="291">
        <f t="shared" si="302"/>
        <v>27845142.361623</v>
      </c>
      <c r="R178" s="292">
        <f t="shared" si="249"/>
        <v>203468380.02991802</v>
      </c>
      <c r="S178" s="291">
        <f t="shared" ref="S178:Z178" si="303">+S175*9.99%</f>
        <v>45093149.232479997</v>
      </c>
      <c r="T178" s="291">
        <f t="shared" si="303"/>
        <v>42734215.8072</v>
      </c>
      <c r="U178" s="291">
        <f t="shared" si="303"/>
        <v>41979452.847678006</v>
      </c>
      <c r="V178" s="291">
        <f t="shared" si="303"/>
        <v>0</v>
      </c>
      <c r="W178" s="291">
        <f t="shared" si="303"/>
        <v>0</v>
      </c>
      <c r="X178" s="291">
        <f t="shared" si="303"/>
        <v>0</v>
      </c>
      <c r="Y178" s="291">
        <f t="shared" si="303"/>
        <v>0</v>
      </c>
      <c r="Z178" s="291">
        <f t="shared" si="303"/>
        <v>0</v>
      </c>
      <c r="AA178" s="292">
        <f t="shared" si="251"/>
        <v>129806817.88735801</v>
      </c>
      <c r="AB178" s="292">
        <f t="shared" si="234"/>
        <v>333275197.91727602</v>
      </c>
      <c r="AC178" s="37">
        <f t="shared" si="235"/>
        <v>1.6680440336200002</v>
      </c>
    </row>
    <row r="179" spans="1:29" s="5" customFormat="1" ht="42.75" hidden="1" x14ac:dyDescent="0.2">
      <c r="A179" s="159"/>
      <c r="B179" s="97" t="s">
        <v>682</v>
      </c>
      <c r="C179" s="162" t="s">
        <v>1367</v>
      </c>
      <c r="D179" s="291">
        <f>+D175*0%</f>
        <v>0</v>
      </c>
      <c r="E179" s="291">
        <f>SUM('ADICIONES  2018'!C179:K179)</f>
        <v>0</v>
      </c>
      <c r="F179" s="291">
        <f>+F175*0%</f>
        <v>0</v>
      </c>
      <c r="G179" s="291">
        <f>+G175*0%</f>
        <v>0</v>
      </c>
      <c r="H179" s="291">
        <f>+H175*0%</f>
        <v>0</v>
      </c>
      <c r="I179" s="291">
        <f>+I175*0%</f>
        <v>0</v>
      </c>
      <c r="J179" s="291">
        <f>+J175*0%</f>
        <v>0</v>
      </c>
      <c r="K179" s="292">
        <f t="shared" si="247"/>
        <v>0</v>
      </c>
      <c r="L179" s="291">
        <f t="shared" ref="L179:Q179" si="304">+L175*0%</f>
        <v>0</v>
      </c>
      <c r="M179" s="291">
        <f t="shared" si="304"/>
        <v>0</v>
      </c>
      <c r="N179" s="291">
        <f t="shared" si="304"/>
        <v>0</v>
      </c>
      <c r="O179" s="291">
        <f t="shared" si="304"/>
        <v>0</v>
      </c>
      <c r="P179" s="291">
        <f t="shared" si="304"/>
        <v>0</v>
      </c>
      <c r="Q179" s="291">
        <f t="shared" si="304"/>
        <v>0</v>
      </c>
      <c r="R179" s="292">
        <f t="shared" si="249"/>
        <v>0</v>
      </c>
      <c r="S179" s="291">
        <f t="shared" ref="S179:Z179" si="305">+S175*0%</f>
        <v>0</v>
      </c>
      <c r="T179" s="291">
        <f t="shared" si="305"/>
        <v>0</v>
      </c>
      <c r="U179" s="291">
        <f t="shared" si="305"/>
        <v>0</v>
      </c>
      <c r="V179" s="291">
        <f t="shared" si="305"/>
        <v>0</v>
      </c>
      <c r="W179" s="291">
        <f t="shared" si="305"/>
        <v>0</v>
      </c>
      <c r="X179" s="291">
        <f t="shared" si="305"/>
        <v>0</v>
      </c>
      <c r="Y179" s="291">
        <f t="shared" si="305"/>
        <v>0</v>
      </c>
      <c r="Z179" s="291">
        <f t="shared" si="305"/>
        <v>0</v>
      </c>
      <c r="AA179" s="292">
        <f t="shared" si="251"/>
        <v>0</v>
      </c>
      <c r="AB179" s="292">
        <f t="shared" si="234"/>
        <v>0</v>
      </c>
      <c r="AC179" s="37" t="e">
        <f t="shared" si="235"/>
        <v>#DIV/0!</v>
      </c>
    </row>
    <row r="180" spans="1:29" s="5" customFormat="1" ht="28.5" hidden="1" x14ac:dyDescent="0.2">
      <c r="A180" s="159"/>
      <c r="B180" s="97" t="s">
        <v>683</v>
      </c>
      <c r="C180" s="98" t="s">
        <v>684</v>
      </c>
      <c r="D180" s="291">
        <f>+D175*1.7982%</f>
        <v>35964000</v>
      </c>
      <c r="E180" s="291">
        <f>SUM('ADICIONES  2018'!C180:K180)</f>
        <v>0</v>
      </c>
      <c r="F180" s="291">
        <f>+F175*1.7982%</f>
        <v>0</v>
      </c>
      <c r="G180" s="291">
        <f>+G175*1.7982%</f>
        <v>0</v>
      </c>
      <c r="H180" s="291">
        <f>+H175*1.7982%</f>
        <v>0</v>
      </c>
      <c r="I180" s="291">
        <f>+I175*1.7982%</f>
        <v>0</v>
      </c>
      <c r="J180" s="291">
        <f>+J175*1.7982%</f>
        <v>0</v>
      </c>
      <c r="K180" s="292">
        <f t="shared" si="247"/>
        <v>35964000</v>
      </c>
      <c r="L180" s="291">
        <f t="shared" ref="L180:Q180" si="306">+L175*1.7982%</f>
        <v>4856529.3252840005</v>
      </c>
      <c r="M180" s="291">
        <f t="shared" si="306"/>
        <v>5665455.9393336009</v>
      </c>
      <c r="N180" s="291">
        <f t="shared" si="306"/>
        <v>6509935.7224054206</v>
      </c>
      <c r="O180" s="291">
        <f t="shared" si="306"/>
        <v>8085396.0977926208</v>
      </c>
      <c r="P180" s="291">
        <f t="shared" si="306"/>
        <v>6494865.6954774596</v>
      </c>
      <c r="Q180" s="291">
        <f t="shared" si="306"/>
        <v>5012125.6250921404</v>
      </c>
      <c r="R180" s="292">
        <f t="shared" si="249"/>
        <v>36624308.405385241</v>
      </c>
      <c r="S180" s="291">
        <f t="shared" ref="S180:Z180" si="307">+S175*1.7982%</f>
        <v>8116766.8618464004</v>
      </c>
      <c r="T180" s="291">
        <f t="shared" si="307"/>
        <v>7692158.8452960011</v>
      </c>
      <c r="U180" s="291">
        <f t="shared" si="307"/>
        <v>7556301.5125820413</v>
      </c>
      <c r="V180" s="291">
        <f t="shared" si="307"/>
        <v>0</v>
      </c>
      <c r="W180" s="291">
        <f t="shared" si="307"/>
        <v>0</v>
      </c>
      <c r="X180" s="291">
        <f t="shared" si="307"/>
        <v>0</v>
      </c>
      <c r="Y180" s="291">
        <f t="shared" si="307"/>
        <v>0</v>
      </c>
      <c r="Z180" s="291">
        <f t="shared" si="307"/>
        <v>0</v>
      </c>
      <c r="AA180" s="292">
        <f t="shared" si="251"/>
        <v>23365227.219724443</v>
      </c>
      <c r="AB180" s="292">
        <f t="shared" si="234"/>
        <v>59989535.625109687</v>
      </c>
      <c r="AC180" s="37">
        <f t="shared" si="235"/>
        <v>1.6680440336200002</v>
      </c>
    </row>
    <row r="181" spans="1:29" s="5" customFormat="1" ht="42.75" hidden="1" x14ac:dyDescent="0.2">
      <c r="A181" s="159"/>
      <c r="B181" s="97" t="s">
        <v>685</v>
      </c>
      <c r="C181" s="98" t="s">
        <v>686</v>
      </c>
      <c r="D181" s="291">
        <f>+D175*0.881118%</f>
        <v>17622360</v>
      </c>
      <c r="E181" s="291">
        <f>SUM('ADICIONES  2018'!C181:K181)</f>
        <v>0</v>
      </c>
      <c r="F181" s="291">
        <f>+F175*0.881118%</f>
        <v>0</v>
      </c>
      <c r="G181" s="291">
        <f>+G175*0.881118%</f>
        <v>0</v>
      </c>
      <c r="H181" s="291">
        <f>+H175*0.881118%</f>
        <v>0</v>
      </c>
      <c r="I181" s="291">
        <f>+I175*0.881118%</f>
        <v>0</v>
      </c>
      <c r="J181" s="291">
        <f>+J175*0.881118%</f>
        <v>0</v>
      </c>
      <c r="K181" s="292">
        <f t="shared" si="247"/>
        <v>17622360</v>
      </c>
      <c r="L181" s="291">
        <f t="shared" ref="L181:Q181" si="308">+L175*0.881118%</f>
        <v>2379699.3693891601</v>
      </c>
      <c r="M181" s="291">
        <f t="shared" si="308"/>
        <v>2776073.4102734639</v>
      </c>
      <c r="N181" s="291">
        <f t="shared" si="308"/>
        <v>3189868.5039786557</v>
      </c>
      <c r="O181" s="291">
        <f t="shared" si="308"/>
        <v>3961844.087918384</v>
      </c>
      <c r="P181" s="291">
        <f t="shared" si="308"/>
        <v>3182484.1907839552</v>
      </c>
      <c r="Q181" s="291">
        <f t="shared" si="308"/>
        <v>2455941.5562951486</v>
      </c>
      <c r="R181" s="292">
        <f t="shared" si="249"/>
        <v>17945911.118638769</v>
      </c>
      <c r="S181" s="291">
        <f t="shared" ref="S181:Z181" si="309">+S175*0.881118%</f>
        <v>3977215.7623047358</v>
      </c>
      <c r="T181" s="291">
        <f t="shared" si="309"/>
        <v>3769157.8341950402</v>
      </c>
      <c r="U181" s="291">
        <f t="shared" si="309"/>
        <v>3702587.7411651998</v>
      </c>
      <c r="V181" s="291">
        <f t="shared" si="309"/>
        <v>0</v>
      </c>
      <c r="W181" s="291">
        <f t="shared" si="309"/>
        <v>0</v>
      </c>
      <c r="X181" s="291">
        <f t="shared" si="309"/>
        <v>0</v>
      </c>
      <c r="Y181" s="291">
        <f t="shared" si="309"/>
        <v>0</v>
      </c>
      <c r="Z181" s="291">
        <f t="shared" si="309"/>
        <v>0</v>
      </c>
      <c r="AA181" s="292">
        <f t="shared" si="251"/>
        <v>11448961.337664977</v>
      </c>
      <c r="AB181" s="292">
        <f t="shared" si="234"/>
        <v>29394872.456303746</v>
      </c>
      <c r="AC181" s="37">
        <f t="shared" si="235"/>
        <v>1.6680440336200002</v>
      </c>
    </row>
    <row r="182" spans="1:29" s="79" customFormat="1" ht="15.75" hidden="1" x14ac:dyDescent="0.2">
      <c r="A182" s="433"/>
      <c r="B182" s="111" t="s">
        <v>687</v>
      </c>
      <c r="C182" s="107" t="s">
        <v>688</v>
      </c>
      <c r="D182" s="106">
        <f>+D183+D190</f>
        <v>2010000000</v>
      </c>
      <c r="E182" s="106">
        <f>SUM('ADICIONES  2018'!C182:K182)</f>
        <v>0</v>
      </c>
      <c r="F182" s="106">
        <f>+F183+F190</f>
        <v>0</v>
      </c>
      <c r="G182" s="106">
        <f>+G183+G190</f>
        <v>0</v>
      </c>
      <c r="H182" s="106">
        <f>+H183+H190</f>
        <v>0</v>
      </c>
      <c r="I182" s="106">
        <f>+I183+I190</f>
        <v>0</v>
      </c>
      <c r="J182" s="106">
        <f>+J183+J190</f>
        <v>0</v>
      </c>
      <c r="K182" s="290">
        <f t="shared" si="247"/>
        <v>2010000000</v>
      </c>
      <c r="L182" s="106">
        <f t="shared" ref="L182:Q182" si="310">+L183+L190</f>
        <v>840020635.20000005</v>
      </c>
      <c r="M182" s="106">
        <f t="shared" si="310"/>
        <v>907676394.60000002</v>
      </c>
      <c r="N182" s="106">
        <f t="shared" si="310"/>
        <v>1126371900.1900001</v>
      </c>
      <c r="O182" s="106">
        <f t="shared" si="310"/>
        <v>1170296541.6099999</v>
      </c>
      <c r="P182" s="106">
        <f t="shared" si="310"/>
        <v>919963917.85000002</v>
      </c>
      <c r="Q182" s="106">
        <f t="shared" si="310"/>
        <v>957506740.37</v>
      </c>
      <c r="R182" s="290">
        <f t="shared" si="249"/>
        <v>5921836129.8200006</v>
      </c>
      <c r="S182" s="106">
        <f t="shared" ref="S182:Z182" si="311">+S183+S190</f>
        <v>1603347500</v>
      </c>
      <c r="T182" s="106">
        <f t="shared" si="311"/>
        <v>1385365632.7</v>
      </c>
      <c r="U182" s="106">
        <f t="shared" si="311"/>
        <v>1268431971.1800001</v>
      </c>
      <c r="V182" s="106">
        <f t="shared" si="311"/>
        <v>0</v>
      </c>
      <c r="W182" s="106">
        <f t="shared" si="311"/>
        <v>0</v>
      </c>
      <c r="X182" s="106">
        <f t="shared" si="311"/>
        <v>0</v>
      </c>
      <c r="Y182" s="106">
        <f t="shared" si="311"/>
        <v>0</v>
      </c>
      <c r="Z182" s="106">
        <f t="shared" si="311"/>
        <v>0</v>
      </c>
      <c r="AA182" s="290">
        <f t="shared" si="251"/>
        <v>4257145103.8800001</v>
      </c>
      <c r="AB182" s="290">
        <f t="shared" si="234"/>
        <v>10178981233.700001</v>
      </c>
      <c r="AC182" s="105">
        <f t="shared" si="235"/>
        <v>5.0641697680099504</v>
      </c>
    </row>
    <row r="183" spans="1:29" s="21" customFormat="1" ht="15.75" x14ac:dyDescent="0.2">
      <c r="A183" s="92">
        <v>1</v>
      </c>
      <c r="B183" s="113" t="s">
        <v>689</v>
      </c>
      <c r="C183" s="114" t="s">
        <v>690</v>
      </c>
      <c r="D183" s="106">
        <v>2000000000</v>
      </c>
      <c r="E183" s="106">
        <f>SUM('ADICIONES  2018'!C183:K183)</f>
        <v>0</v>
      </c>
      <c r="F183" s="106"/>
      <c r="G183" s="106"/>
      <c r="H183" s="106"/>
      <c r="I183" s="106"/>
      <c r="J183" s="106"/>
      <c r="K183" s="294">
        <f t="shared" si="247"/>
        <v>2000000000</v>
      </c>
      <c r="L183" s="106">
        <v>840020635.20000005</v>
      </c>
      <c r="M183" s="106">
        <v>903756394.60000002</v>
      </c>
      <c r="N183" s="106">
        <v>1126371900.1900001</v>
      </c>
      <c r="O183" s="106">
        <v>1170296541.6099999</v>
      </c>
      <c r="P183" s="106">
        <v>919963917.85000002</v>
      </c>
      <c r="Q183" s="106">
        <v>957506740.37</v>
      </c>
      <c r="R183" s="294">
        <f t="shared" si="249"/>
        <v>5917916129.8200006</v>
      </c>
      <c r="S183" s="291">
        <v>1603347500</v>
      </c>
      <c r="T183" s="291">
        <v>1385365632.7</v>
      </c>
      <c r="U183" s="291">
        <v>1268431971.1800001</v>
      </c>
      <c r="V183" s="106"/>
      <c r="W183" s="106"/>
      <c r="X183" s="106"/>
      <c r="Y183" s="291"/>
      <c r="Z183" s="106"/>
      <c r="AA183" s="290">
        <f t="shared" si="251"/>
        <v>4257145103.8800001</v>
      </c>
      <c r="AB183" s="294">
        <f t="shared" si="234"/>
        <v>10175061233.700001</v>
      </c>
      <c r="AC183" s="115">
        <f t="shared" si="235"/>
        <v>5.0875306168500005</v>
      </c>
    </row>
    <row r="184" spans="1:29" s="5" customFormat="1" ht="42.75" hidden="1" x14ac:dyDescent="0.2">
      <c r="A184" s="159"/>
      <c r="B184" s="97" t="s">
        <v>691</v>
      </c>
      <c r="C184" s="98" t="s">
        <v>692</v>
      </c>
      <c r="D184" s="291">
        <f>+D183*87.230682%</f>
        <v>1744613640</v>
      </c>
      <c r="E184" s="291">
        <f>SUM('ADICIONES  2018'!C184:K184)</f>
        <v>0</v>
      </c>
      <c r="F184" s="291">
        <f>+F183*87.230682%</f>
        <v>0</v>
      </c>
      <c r="G184" s="291">
        <f>+G183*87.230682%</f>
        <v>0</v>
      </c>
      <c r="H184" s="291">
        <f>+H183*87.230682%</f>
        <v>0</v>
      </c>
      <c r="I184" s="291">
        <f>+I183*87.230682%</f>
        <v>0</v>
      </c>
      <c r="J184" s="291">
        <f>+J183*87.230682%</f>
        <v>0</v>
      </c>
      <c r="K184" s="292">
        <f t="shared" si="247"/>
        <v>1744613640</v>
      </c>
      <c r="L184" s="291">
        <f t="shared" ref="L184:Q184" si="312">+L183*87.230682%</f>
        <v>732755729.02569211</v>
      </c>
      <c r="M184" s="291">
        <f t="shared" si="312"/>
        <v>788352866.62819123</v>
      </c>
      <c r="N184" s="291">
        <f t="shared" si="312"/>
        <v>982541890.3920964</v>
      </c>
      <c r="O184" s="291">
        <f t="shared" si="312"/>
        <v>1020857654.6688167</v>
      </c>
      <c r="P184" s="291">
        <f t="shared" si="312"/>
        <v>802490799.69447482</v>
      </c>
      <c r="Q184" s="291">
        <f t="shared" si="312"/>
        <v>835239659.82072031</v>
      </c>
      <c r="R184" s="292">
        <f t="shared" si="249"/>
        <v>5162238600.2299919</v>
      </c>
      <c r="S184" s="291">
        <f t="shared" ref="S184:Z184" si="313">+S183*87.230682%</f>
        <v>1398610959.0799501</v>
      </c>
      <c r="T184" s="291">
        <f t="shared" si="313"/>
        <v>1208463889.5978251</v>
      </c>
      <c r="U184" s="291">
        <f t="shared" si="313"/>
        <v>1106461859.1663575</v>
      </c>
      <c r="V184" s="291">
        <f t="shared" si="313"/>
        <v>0</v>
      </c>
      <c r="W184" s="291">
        <f t="shared" si="313"/>
        <v>0</v>
      </c>
      <c r="X184" s="291">
        <f t="shared" si="313"/>
        <v>0</v>
      </c>
      <c r="Y184" s="291">
        <f t="shared" si="313"/>
        <v>0</v>
      </c>
      <c r="Z184" s="291">
        <f t="shared" si="313"/>
        <v>0</v>
      </c>
      <c r="AA184" s="292">
        <f t="shared" si="251"/>
        <v>3713536707.8441329</v>
      </c>
      <c r="AB184" s="292">
        <f t="shared" si="234"/>
        <v>8875775308.0741253</v>
      </c>
      <c r="AC184" s="37">
        <f t="shared" si="235"/>
        <v>5.0875306168500005</v>
      </c>
    </row>
    <row r="185" spans="1:29" ht="28.5" hidden="1" x14ac:dyDescent="0.2">
      <c r="B185" s="97" t="s">
        <v>693</v>
      </c>
      <c r="C185" s="98" t="s">
        <v>694</v>
      </c>
      <c r="D185" s="291">
        <f>+D183*0.1%</f>
        <v>2000000</v>
      </c>
      <c r="E185" s="291">
        <f>SUM('ADICIONES  2018'!C185:K185)</f>
        <v>0</v>
      </c>
      <c r="F185" s="291">
        <f>+F183*0.1%</f>
        <v>0</v>
      </c>
      <c r="G185" s="291">
        <f>+G183*0.1%</f>
        <v>0</v>
      </c>
      <c r="H185" s="291">
        <f>+H183*0.1%</f>
        <v>0</v>
      </c>
      <c r="I185" s="291">
        <f>+I183*0.1%</f>
        <v>0</v>
      </c>
      <c r="J185" s="291">
        <f>+J183*0.1%</f>
        <v>0</v>
      </c>
      <c r="K185" s="292">
        <f t="shared" si="247"/>
        <v>2000000</v>
      </c>
      <c r="L185" s="291">
        <f t="shared" ref="L185:Q185" si="314">+L183*0.1%</f>
        <v>840020.63520000002</v>
      </c>
      <c r="M185" s="291">
        <f t="shared" si="314"/>
        <v>903756.3946</v>
      </c>
      <c r="N185" s="291">
        <f t="shared" si="314"/>
        <v>1126371.9001900002</v>
      </c>
      <c r="O185" s="291">
        <f t="shared" si="314"/>
        <v>1170296.54161</v>
      </c>
      <c r="P185" s="291">
        <f t="shared" si="314"/>
        <v>919963.91785000009</v>
      </c>
      <c r="Q185" s="291">
        <f t="shared" si="314"/>
        <v>957506.74037000001</v>
      </c>
      <c r="R185" s="292">
        <f t="shared" si="249"/>
        <v>5917916.1298199994</v>
      </c>
      <c r="S185" s="291">
        <f t="shared" ref="S185:Z185" si="315">+S183*0.1%</f>
        <v>1603347.5</v>
      </c>
      <c r="T185" s="291">
        <f t="shared" si="315"/>
        <v>1385365.6327000002</v>
      </c>
      <c r="U185" s="291">
        <f t="shared" si="315"/>
        <v>1268431.9711800001</v>
      </c>
      <c r="V185" s="291">
        <f t="shared" si="315"/>
        <v>0</v>
      </c>
      <c r="W185" s="291">
        <f t="shared" si="315"/>
        <v>0</v>
      </c>
      <c r="X185" s="291">
        <f t="shared" si="315"/>
        <v>0</v>
      </c>
      <c r="Y185" s="291">
        <f t="shared" si="315"/>
        <v>0</v>
      </c>
      <c r="Z185" s="291">
        <f t="shared" si="315"/>
        <v>0</v>
      </c>
      <c r="AA185" s="292">
        <f t="shared" si="251"/>
        <v>4257145.1038800003</v>
      </c>
      <c r="AB185" s="292">
        <f t="shared" si="234"/>
        <v>10175061.2337</v>
      </c>
      <c r="AC185" s="37">
        <f t="shared" si="235"/>
        <v>5.0875306168499996</v>
      </c>
    </row>
    <row r="186" spans="1:29" s="5" customFormat="1" ht="28.5" hidden="1" x14ac:dyDescent="0.2">
      <c r="A186" s="159"/>
      <c r="B186" s="97" t="s">
        <v>695</v>
      </c>
      <c r="C186" s="98" t="s">
        <v>696</v>
      </c>
      <c r="D186" s="291">
        <f>+D183*9.99%</f>
        <v>199800000</v>
      </c>
      <c r="E186" s="291">
        <f>SUM('ADICIONES  2018'!C186:K186)</f>
        <v>0</v>
      </c>
      <c r="F186" s="291">
        <f>+F183*9.99%</f>
        <v>0</v>
      </c>
      <c r="G186" s="291">
        <f>+G183*9.99%</f>
        <v>0</v>
      </c>
      <c r="H186" s="291">
        <f>+H183*9.99%</f>
        <v>0</v>
      </c>
      <c r="I186" s="291">
        <f>+I183*9.99%</f>
        <v>0</v>
      </c>
      <c r="J186" s="291">
        <f>+J183*9.99%</f>
        <v>0</v>
      </c>
      <c r="K186" s="292">
        <f t="shared" si="247"/>
        <v>199800000</v>
      </c>
      <c r="L186" s="291">
        <f t="shared" ref="L186:Q186" si="316">+L183*9.99%</f>
        <v>83918061.456480011</v>
      </c>
      <c r="M186" s="291">
        <f t="shared" si="316"/>
        <v>90285263.820540011</v>
      </c>
      <c r="N186" s="291">
        <f t="shared" si="316"/>
        <v>112524552.82898101</v>
      </c>
      <c r="O186" s="291">
        <f t="shared" si="316"/>
        <v>116912624.50683899</v>
      </c>
      <c r="P186" s="291">
        <f t="shared" si="316"/>
        <v>91904395.393215001</v>
      </c>
      <c r="Q186" s="291">
        <f t="shared" si="316"/>
        <v>95654923.362963006</v>
      </c>
      <c r="R186" s="292">
        <f t="shared" si="249"/>
        <v>591199821.36901796</v>
      </c>
      <c r="S186" s="291">
        <f t="shared" ref="S186:Z186" si="317">+S183*9.99%</f>
        <v>160174415.25</v>
      </c>
      <c r="T186" s="291">
        <f t="shared" si="317"/>
        <v>138398026.70673001</v>
      </c>
      <c r="U186" s="291">
        <f t="shared" si="317"/>
        <v>126716353.92088202</v>
      </c>
      <c r="V186" s="291">
        <f t="shared" si="317"/>
        <v>0</v>
      </c>
      <c r="W186" s="291">
        <f t="shared" si="317"/>
        <v>0</v>
      </c>
      <c r="X186" s="291">
        <f t="shared" si="317"/>
        <v>0</v>
      </c>
      <c r="Y186" s="291">
        <f t="shared" si="317"/>
        <v>0</v>
      </c>
      <c r="Z186" s="291">
        <f t="shared" si="317"/>
        <v>0</v>
      </c>
      <c r="AA186" s="292">
        <f t="shared" si="251"/>
        <v>425288795.87761199</v>
      </c>
      <c r="AB186" s="292">
        <f t="shared" si="234"/>
        <v>1016488617.24663</v>
      </c>
      <c r="AC186" s="37">
        <f t="shared" si="235"/>
        <v>5.0875306168499996</v>
      </c>
    </row>
    <row r="187" spans="1:29" ht="42.75" hidden="1" x14ac:dyDescent="0.2">
      <c r="B187" s="97" t="s">
        <v>697</v>
      </c>
      <c r="C187" s="162" t="s">
        <v>1368</v>
      </c>
      <c r="D187" s="291">
        <f>+D183*0%</f>
        <v>0</v>
      </c>
      <c r="E187" s="291">
        <f>SUM('ADICIONES  2018'!C187:K187)</f>
        <v>0</v>
      </c>
      <c r="F187" s="291">
        <f>+F183*0%</f>
        <v>0</v>
      </c>
      <c r="G187" s="291">
        <f>+G183*0%</f>
        <v>0</v>
      </c>
      <c r="H187" s="291">
        <f>+H183*0%</f>
        <v>0</v>
      </c>
      <c r="I187" s="291">
        <f>+I183*0%</f>
        <v>0</v>
      </c>
      <c r="J187" s="291">
        <f>+J183*0%</f>
        <v>0</v>
      </c>
      <c r="K187" s="292">
        <f t="shared" si="247"/>
        <v>0</v>
      </c>
      <c r="L187" s="291">
        <f t="shared" ref="L187:Q187" si="318">+L183*0%</f>
        <v>0</v>
      </c>
      <c r="M187" s="291">
        <f t="shared" si="318"/>
        <v>0</v>
      </c>
      <c r="N187" s="291">
        <f t="shared" si="318"/>
        <v>0</v>
      </c>
      <c r="O187" s="291">
        <f t="shared" si="318"/>
        <v>0</v>
      </c>
      <c r="P187" s="291">
        <f t="shared" si="318"/>
        <v>0</v>
      </c>
      <c r="Q187" s="291">
        <f t="shared" si="318"/>
        <v>0</v>
      </c>
      <c r="R187" s="292">
        <f t="shared" si="249"/>
        <v>0</v>
      </c>
      <c r="S187" s="291">
        <f t="shared" ref="S187:Z187" si="319">+S183*0%</f>
        <v>0</v>
      </c>
      <c r="T187" s="291">
        <f t="shared" si="319"/>
        <v>0</v>
      </c>
      <c r="U187" s="291">
        <f t="shared" si="319"/>
        <v>0</v>
      </c>
      <c r="V187" s="291">
        <f t="shared" si="319"/>
        <v>0</v>
      </c>
      <c r="W187" s="291">
        <f t="shared" si="319"/>
        <v>0</v>
      </c>
      <c r="X187" s="291">
        <f t="shared" si="319"/>
        <v>0</v>
      </c>
      <c r="Y187" s="291">
        <f t="shared" si="319"/>
        <v>0</v>
      </c>
      <c r="Z187" s="291">
        <f t="shared" si="319"/>
        <v>0</v>
      </c>
      <c r="AA187" s="292">
        <f t="shared" si="251"/>
        <v>0</v>
      </c>
      <c r="AB187" s="292">
        <f t="shared" si="234"/>
        <v>0</v>
      </c>
      <c r="AC187" s="37" t="e">
        <f t="shared" si="235"/>
        <v>#DIV/0!</v>
      </c>
    </row>
    <row r="188" spans="1:29" s="5" customFormat="1" ht="28.5" hidden="1" x14ac:dyDescent="0.2">
      <c r="A188" s="159"/>
      <c r="B188" s="97" t="s">
        <v>698</v>
      </c>
      <c r="C188" s="98" t="s">
        <v>699</v>
      </c>
      <c r="D188" s="291">
        <f>+D183*1.7982%</f>
        <v>35964000</v>
      </c>
      <c r="E188" s="291">
        <f>SUM('ADICIONES  2018'!C188:K188)</f>
        <v>0</v>
      </c>
      <c r="F188" s="291">
        <f>+F183*1.7982%</f>
        <v>0</v>
      </c>
      <c r="G188" s="291">
        <f>+G183*1.7982%</f>
        <v>0</v>
      </c>
      <c r="H188" s="291">
        <f>+H183*1.7982%</f>
        <v>0</v>
      </c>
      <c r="I188" s="291">
        <f>+I183*1.7982%</f>
        <v>0</v>
      </c>
      <c r="J188" s="291">
        <f>+J183*1.7982%</f>
        <v>0</v>
      </c>
      <c r="K188" s="292">
        <f t="shared" si="247"/>
        <v>35964000</v>
      </c>
      <c r="L188" s="291">
        <f t="shared" ref="L188:Q188" si="320">+L183*1.7982%</f>
        <v>15105251.062166402</v>
      </c>
      <c r="M188" s="291">
        <f t="shared" si="320"/>
        <v>16251347.487697201</v>
      </c>
      <c r="N188" s="291">
        <f t="shared" si="320"/>
        <v>20254419.509216584</v>
      </c>
      <c r="O188" s="291">
        <f t="shared" si="320"/>
        <v>21044272.411231019</v>
      </c>
      <c r="P188" s="291">
        <f t="shared" si="320"/>
        <v>16542791.170778701</v>
      </c>
      <c r="Q188" s="291">
        <f t="shared" si="320"/>
        <v>17217886.205333341</v>
      </c>
      <c r="R188" s="292">
        <f t="shared" si="249"/>
        <v>106415967.84642324</v>
      </c>
      <c r="S188" s="291">
        <f t="shared" ref="S188:Z188" si="321">+S183*1.7982%</f>
        <v>28831394.745000001</v>
      </c>
      <c r="T188" s="291">
        <f t="shared" si="321"/>
        <v>24911644.807211403</v>
      </c>
      <c r="U188" s="291">
        <f t="shared" si="321"/>
        <v>22808943.705758762</v>
      </c>
      <c r="V188" s="291">
        <f t="shared" si="321"/>
        <v>0</v>
      </c>
      <c r="W188" s="291">
        <f t="shared" si="321"/>
        <v>0</v>
      </c>
      <c r="X188" s="291">
        <f t="shared" si="321"/>
        <v>0</v>
      </c>
      <c r="Y188" s="291">
        <f t="shared" si="321"/>
        <v>0</v>
      </c>
      <c r="Z188" s="291">
        <f t="shared" si="321"/>
        <v>0</v>
      </c>
      <c r="AA188" s="292">
        <f t="shared" si="251"/>
        <v>76551983.257970169</v>
      </c>
      <c r="AB188" s="292">
        <f t="shared" si="234"/>
        <v>182967951.10439342</v>
      </c>
      <c r="AC188" s="37">
        <f t="shared" si="235"/>
        <v>5.0875306168500005</v>
      </c>
    </row>
    <row r="189" spans="1:29" ht="42.75" hidden="1" x14ac:dyDescent="0.2">
      <c r="B189" s="97" t="s">
        <v>700</v>
      </c>
      <c r="C189" s="98" t="s">
        <v>701</v>
      </c>
      <c r="D189" s="291">
        <f>+D183*0.881118%</f>
        <v>17622360</v>
      </c>
      <c r="E189" s="291">
        <f>SUM('ADICIONES  2018'!C189:K189)</f>
        <v>0</v>
      </c>
      <c r="F189" s="291">
        <f>+F183*0.881118%</f>
        <v>0</v>
      </c>
      <c r="G189" s="291">
        <f>+G183*0.881118%</f>
        <v>0</v>
      </c>
      <c r="H189" s="291">
        <f>+H183*0.881118%</f>
        <v>0</v>
      </c>
      <c r="I189" s="291">
        <f>+I183*0.881118%</f>
        <v>0</v>
      </c>
      <c r="J189" s="291">
        <f>+J183*0.881118%</f>
        <v>0</v>
      </c>
      <c r="K189" s="292">
        <f t="shared" si="247"/>
        <v>17622360</v>
      </c>
      <c r="L189" s="291">
        <f t="shared" ref="L189:Q189" si="322">+L183*0.881118%</f>
        <v>7401573.020461536</v>
      </c>
      <c r="M189" s="291">
        <f t="shared" si="322"/>
        <v>7963160.2689716285</v>
      </c>
      <c r="N189" s="291">
        <f t="shared" si="322"/>
        <v>9924665.5595161244</v>
      </c>
      <c r="O189" s="291">
        <f t="shared" si="322"/>
        <v>10311693.4815032</v>
      </c>
      <c r="P189" s="291">
        <f t="shared" si="322"/>
        <v>8105967.6736815637</v>
      </c>
      <c r="Q189" s="291">
        <f t="shared" si="322"/>
        <v>8436764.2406133376</v>
      </c>
      <c r="R189" s="292">
        <f t="shared" si="249"/>
        <v>52143824.244747385</v>
      </c>
      <c r="S189" s="291">
        <f t="shared" ref="S189:Z189" si="323">+S183*0.881118%</f>
        <v>14127383.42505</v>
      </c>
      <c r="T189" s="291">
        <f t="shared" si="323"/>
        <v>12206705.955533586</v>
      </c>
      <c r="U189" s="291">
        <f t="shared" si="323"/>
        <v>11176382.415821793</v>
      </c>
      <c r="V189" s="291">
        <f t="shared" si="323"/>
        <v>0</v>
      </c>
      <c r="W189" s="291">
        <f t="shared" si="323"/>
        <v>0</v>
      </c>
      <c r="X189" s="291">
        <f t="shared" si="323"/>
        <v>0</v>
      </c>
      <c r="Y189" s="291">
        <f t="shared" si="323"/>
        <v>0</v>
      </c>
      <c r="Z189" s="291">
        <f t="shared" si="323"/>
        <v>0</v>
      </c>
      <c r="AA189" s="292">
        <f t="shared" si="251"/>
        <v>37510471.796405375</v>
      </c>
      <c r="AB189" s="292">
        <f t="shared" si="234"/>
        <v>89654296.04115276</v>
      </c>
      <c r="AC189" s="37">
        <f t="shared" si="235"/>
        <v>5.0875306168499996</v>
      </c>
    </row>
    <row r="190" spans="1:29" s="21" customFormat="1" ht="15.75" x14ac:dyDescent="0.2">
      <c r="A190" s="92">
        <v>1</v>
      </c>
      <c r="B190" s="113" t="s">
        <v>702</v>
      </c>
      <c r="C190" s="114" t="s">
        <v>703</v>
      </c>
      <c r="D190" s="106">
        <v>10000000</v>
      </c>
      <c r="E190" s="106">
        <f>SUM('ADICIONES  2018'!C190:K190)</f>
        <v>0</v>
      </c>
      <c r="F190" s="106"/>
      <c r="G190" s="106"/>
      <c r="H190" s="106"/>
      <c r="I190" s="106"/>
      <c r="J190" s="106"/>
      <c r="K190" s="294">
        <f t="shared" si="247"/>
        <v>10000000</v>
      </c>
      <c r="L190" s="106">
        <v>0</v>
      </c>
      <c r="M190" s="106">
        <v>3920000</v>
      </c>
      <c r="N190" s="106">
        <v>0</v>
      </c>
      <c r="O190" s="106">
        <v>0</v>
      </c>
      <c r="P190" s="106"/>
      <c r="Q190" s="106">
        <v>0</v>
      </c>
      <c r="R190" s="294">
        <f t="shared" si="249"/>
        <v>3920000</v>
      </c>
      <c r="S190" s="291"/>
      <c r="T190" s="291">
        <v>0</v>
      </c>
      <c r="U190" s="291">
        <v>0</v>
      </c>
      <c r="V190" s="106"/>
      <c r="W190" s="106"/>
      <c r="X190" s="106"/>
      <c r="Y190" s="291"/>
      <c r="Z190" s="106"/>
      <c r="AA190" s="290">
        <f t="shared" si="251"/>
        <v>0</v>
      </c>
      <c r="AB190" s="294">
        <f t="shared" si="234"/>
        <v>3920000</v>
      </c>
      <c r="AC190" s="115">
        <f t="shared" si="235"/>
        <v>0.39200000000000002</v>
      </c>
    </row>
    <row r="191" spans="1:29" s="5" customFormat="1" ht="42.75" hidden="1" x14ac:dyDescent="0.2">
      <c r="A191" s="159"/>
      <c r="B191" s="97" t="s">
        <v>704</v>
      </c>
      <c r="C191" s="98" t="s">
        <v>705</v>
      </c>
      <c r="D191" s="291">
        <f>+D190*87.230682%</f>
        <v>8723068.2000000011</v>
      </c>
      <c r="E191" s="291">
        <f>SUM('ADICIONES  2018'!C191:K191)</f>
        <v>0</v>
      </c>
      <c r="F191" s="291">
        <f>+F190*87.230682%</f>
        <v>0</v>
      </c>
      <c r="G191" s="291">
        <f>+G190*87.230682%</f>
        <v>0</v>
      </c>
      <c r="H191" s="291">
        <f>+H190*87.230682%</f>
        <v>0</v>
      </c>
      <c r="I191" s="291">
        <f>+I190*87.230682%</f>
        <v>0</v>
      </c>
      <c r="J191" s="291">
        <f>+J190*87.230682%</f>
        <v>0</v>
      </c>
      <c r="K191" s="292">
        <f t="shared" si="247"/>
        <v>8723068.2000000011</v>
      </c>
      <c r="L191" s="291">
        <f t="shared" ref="L191:Q191" si="324">+L190*87.230682%</f>
        <v>0</v>
      </c>
      <c r="M191" s="291">
        <f t="shared" si="324"/>
        <v>3419442.7344</v>
      </c>
      <c r="N191" s="291">
        <f t="shared" si="324"/>
        <v>0</v>
      </c>
      <c r="O191" s="291">
        <f t="shared" si="324"/>
        <v>0</v>
      </c>
      <c r="P191" s="291">
        <f t="shared" si="324"/>
        <v>0</v>
      </c>
      <c r="Q191" s="291">
        <f t="shared" si="324"/>
        <v>0</v>
      </c>
      <c r="R191" s="292">
        <f t="shared" si="249"/>
        <v>3419442.7344</v>
      </c>
      <c r="S191" s="291">
        <f t="shared" ref="S191:Z191" si="325">+S190*87.230682%</f>
        <v>0</v>
      </c>
      <c r="T191" s="291">
        <f t="shared" si="325"/>
        <v>0</v>
      </c>
      <c r="U191" s="291">
        <f t="shared" si="325"/>
        <v>0</v>
      </c>
      <c r="V191" s="291">
        <f t="shared" si="325"/>
        <v>0</v>
      </c>
      <c r="W191" s="291">
        <f t="shared" si="325"/>
        <v>0</v>
      </c>
      <c r="X191" s="291">
        <f t="shared" si="325"/>
        <v>0</v>
      </c>
      <c r="Y191" s="291">
        <f t="shared" si="325"/>
        <v>0</v>
      </c>
      <c r="Z191" s="291">
        <f t="shared" si="325"/>
        <v>0</v>
      </c>
      <c r="AA191" s="292">
        <f t="shared" si="251"/>
        <v>0</v>
      </c>
      <c r="AB191" s="292">
        <f t="shared" si="234"/>
        <v>3419442.7344</v>
      </c>
      <c r="AC191" s="37">
        <f t="shared" si="235"/>
        <v>0.39199999999999996</v>
      </c>
    </row>
    <row r="192" spans="1:29" s="5" customFormat="1" ht="28.5" hidden="1" x14ac:dyDescent="0.2">
      <c r="A192" s="159"/>
      <c r="B192" s="97" t="s">
        <v>706</v>
      </c>
      <c r="C192" s="98" t="s">
        <v>707</v>
      </c>
      <c r="D192" s="291">
        <f>+D190*0.1%</f>
        <v>10000</v>
      </c>
      <c r="E192" s="291">
        <f>SUM('ADICIONES  2018'!C192:K192)</f>
        <v>0</v>
      </c>
      <c r="F192" s="291">
        <f>+F190*0.1%</f>
        <v>0</v>
      </c>
      <c r="G192" s="291">
        <f>+G190*0.1%</f>
        <v>0</v>
      </c>
      <c r="H192" s="291">
        <f>+H190*0.1%</f>
        <v>0</v>
      </c>
      <c r="I192" s="291">
        <f>+I190*0.1%</f>
        <v>0</v>
      </c>
      <c r="J192" s="291">
        <f>+J190*0.1%</f>
        <v>0</v>
      </c>
      <c r="K192" s="292">
        <f t="shared" si="247"/>
        <v>10000</v>
      </c>
      <c r="L192" s="291">
        <f t="shared" ref="L192:Q192" si="326">+L190*0.1%</f>
        <v>0</v>
      </c>
      <c r="M192" s="291">
        <f t="shared" si="326"/>
        <v>3920</v>
      </c>
      <c r="N192" s="291">
        <f t="shared" si="326"/>
        <v>0</v>
      </c>
      <c r="O192" s="291">
        <f t="shared" si="326"/>
        <v>0</v>
      </c>
      <c r="P192" s="291">
        <f t="shared" si="326"/>
        <v>0</v>
      </c>
      <c r="Q192" s="291">
        <f t="shared" si="326"/>
        <v>0</v>
      </c>
      <c r="R192" s="292">
        <f t="shared" si="249"/>
        <v>3920</v>
      </c>
      <c r="S192" s="291">
        <f t="shared" ref="S192:Z192" si="327">+S190*0.1%</f>
        <v>0</v>
      </c>
      <c r="T192" s="291">
        <f t="shared" si="327"/>
        <v>0</v>
      </c>
      <c r="U192" s="291">
        <f t="shared" si="327"/>
        <v>0</v>
      </c>
      <c r="V192" s="291">
        <f t="shared" si="327"/>
        <v>0</v>
      </c>
      <c r="W192" s="291">
        <f t="shared" si="327"/>
        <v>0</v>
      </c>
      <c r="X192" s="291">
        <f t="shared" si="327"/>
        <v>0</v>
      </c>
      <c r="Y192" s="291">
        <f t="shared" si="327"/>
        <v>0</v>
      </c>
      <c r="Z192" s="291">
        <f t="shared" si="327"/>
        <v>0</v>
      </c>
      <c r="AA192" s="292">
        <f t="shared" si="251"/>
        <v>0</v>
      </c>
      <c r="AB192" s="292">
        <f t="shared" si="234"/>
        <v>3920</v>
      </c>
      <c r="AC192" s="37">
        <f t="shared" si="235"/>
        <v>0.39200000000000002</v>
      </c>
    </row>
    <row r="193" spans="1:29" ht="28.5" hidden="1" x14ac:dyDescent="0.2">
      <c r="B193" s="97" t="s">
        <v>708</v>
      </c>
      <c r="C193" s="98" t="s">
        <v>709</v>
      </c>
      <c r="D193" s="291">
        <f>+D190*9.99%</f>
        <v>999000</v>
      </c>
      <c r="E193" s="291">
        <f>SUM('ADICIONES  2018'!C193:K193)</f>
        <v>0</v>
      </c>
      <c r="F193" s="291">
        <f>+F190*9.99%</f>
        <v>0</v>
      </c>
      <c r="G193" s="291">
        <f>+G190*9.99%</f>
        <v>0</v>
      </c>
      <c r="H193" s="291">
        <f>+H190*9.99%</f>
        <v>0</v>
      </c>
      <c r="I193" s="291">
        <f>+I190*9.99%</f>
        <v>0</v>
      </c>
      <c r="J193" s="291">
        <f>+J190*9.99%</f>
        <v>0</v>
      </c>
      <c r="K193" s="292">
        <f t="shared" si="247"/>
        <v>999000</v>
      </c>
      <c r="L193" s="291">
        <f t="shared" ref="L193:Q193" si="328">+L190*9.99%</f>
        <v>0</v>
      </c>
      <c r="M193" s="291">
        <f t="shared" si="328"/>
        <v>391608</v>
      </c>
      <c r="N193" s="291">
        <f t="shared" si="328"/>
        <v>0</v>
      </c>
      <c r="O193" s="291">
        <f t="shared" si="328"/>
        <v>0</v>
      </c>
      <c r="P193" s="291">
        <f t="shared" si="328"/>
        <v>0</v>
      </c>
      <c r="Q193" s="291">
        <f t="shared" si="328"/>
        <v>0</v>
      </c>
      <c r="R193" s="292">
        <f t="shared" si="249"/>
        <v>391608</v>
      </c>
      <c r="S193" s="291">
        <f t="shared" ref="S193:Z193" si="329">+S190*9.99%</f>
        <v>0</v>
      </c>
      <c r="T193" s="291">
        <f t="shared" si="329"/>
        <v>0</v>
      </c>
      <c r="U193" s="291">
        <f t="shared" si="329"/>
        <v>0</v>
      </c>
      <c r="V193" s="291">
        <f t="shared" si="329"/>
        <v>0</v>
      </c>
      <c r="W193" s="291">
        <f t="shared" si="329"/>
        <v>0</v>
      </c>
      <c r="X193" s="291">
        <f t="shared" si="329"/>
        <v>0</v>
      </c>
      <c r="Y193" s="291">
        <f t="shared" si="329"/>
        <v>0</v>
      </c>
      <c r="Z193" s="291">
        <f t="shared" si="329"/>
        <v>0</v>
      </c>
      <c r="AA193" s="292">
        <f t="shared" si="251"/>
        <v>0</v>
      </c>
      <c r="AB193" s="292">
        <f t="shared" si="234"/>
        <v>391608</v>
      </c>
      <c r="AC193" s="37">
        <f t="shared" si="235"/>
        <v>0.39200000000000002</v>
      </c>
    </row>
    <row r="194" spans="1:29" ht="42.75" hidden="1" x14ac:dyDescent="0.2">
      <c r="B194" s="97" t="s">
        <v>710</v>
      </c>
      <c r="C194" s="162" t="s">
        <v>1369</v>
      </c>
      <c r="D194" s="291">
        <f>+D190*0%</f>
        <v>0</v>
      </c>
      <c r="E194" s="291">
        <f>SUM('ADICIONES  2018'!C194:K194)</f>
        <v>0</v>
      </c>
      <c r="F194" s="291">
        <f>+F190*0%</f>
        <v>0</v>
      </c>
      <c r="G194" s="291">
        <f>+G190*0%</f>
        <v>0</v>
      </c>
      <c r="H194" s="291">
        <f>+H190*0%</f>
        <v>0</v>
      </c>
      <c r="I194" s="291">
        <f>+I190*0%</f>
        <v>0</v>
      </c>
      <c r="J194" s="291">
        <f>+J190*0%</f>
        <v>0</v>
      </c>
      <c r="K194" s="292">
        <f t="shared" si="247"/>
        <v>0</v>
      </c>
      <c r="L194" s="291">
        <f t="shared" ref="L194:Q194" si="330">+L190*0%</f>
        <v>0</v>
      </c>
      <c r="M194" s="291">
        <f t="shared" si="330"/>
        <v>0</v>
      </c>
      <c r="N194" s="291">
        <f t="shared" si="330"/>
        <v>0</v>
      </c>
      <c r="O194" s="291">
        <f t="shared" si="330"/>
        <v>0</v>
      </c>
      <c r="P194" s="291">
        <f t="shared" si="330"/>
        <v>0</v>
      </c>
      <c r="Q194" s="291">
        <f t="shared" si="330"/>
        <v>0</v>
      </c>
      <c r="R194" s="292">
        <f t="shared" si="249"/>
        <v>0</v>
      </c>
      <c r="S194" s="291">
        <f t="shared" ref="S194:Z194" si="331">+S190*0%</f>
        <v>0</v>
      </c>
      <c r="T194" s="291">
        <f t="shared" si="331"/>
        <v>0</v>
      </c>
      <c r="U194" s="291">
        <f t="shared" si="331"/>
        <v>0</v>
      </c>
      <c r="V194" s="291">
        <f t="shared" si="331"/>
        <v>0</v>
      </c>
      <c r="W194" s="291">
        <f t="shared" si="331"/>
        <v>0</v>
      </c>
      <c r="X194" s="291">
        <f t="shared" si="331"/>
        <v>0</v>
      </c>
      <c r="Y194" s="291">
        <f t="shared" si="331"/>
        <v>0</v>
      </c>
      <c r="Z194" s="291">
        <f t="shared" si="331"/>
        <v>0</v>
      </c>
      <c r="AA194" s="292">
        <f t="shared" si="251"/>
        <v>0</v>
      </c>
      <c r="AB194" s="292">
        <f t="shared" si="234"/>
        <v>0</v>
      </c>
      <c r="AC194" s="37" t="e">
        <f t="shared" si="235"/>
        <v>#DIV/0!</v>
      </c>
    </row>
    <row r="195" spans="1:29" s="5" customFormat="1" ht="28.5" hidden="1" x14ac:dyDescent="0.2">
      <c r="A195" s="159"/>
      <c r="B195" s="97" t="s">
        <v>711</v>
      </c>
      <c r="C195" s="98" t="s">
        <v>712</v>
      </c>
      <c r="D195" s="291">
        <f>+D190*1.7982%</f>
        <v>179820</v>
      </c>
      <c r="E195" s="291">
        <f>SUM('ADICIONES  2018'!C195:K195)</f>
        <v>0</v>
      </c>
      <c r="F195" s="291">
        <f>+F190*1.7982%</f>
        <v>0</v>
      </c>
      <c r="G195" s="291">
        <f>+G190*1.7982%</f>
        <v>0</v>
      </c>
      <c r="H195" s="291">
        <f>+H190*1.7982%</f>
        <v>0</v>
      </c>
      <c r="I195" s="291">
        <f>+I190*1.7982%</f>
        <v>0</v>
      </c>
      <c r="J195" s="291">
        <f>+J190*1.7982%</f>
        <v>0</v>
      </c>
      <c r="K195" s="292">
        <f t="shared" si="247"/>
        <v>179820</v>
      </c>
      <c r="L195" s="291">
        <f t="shared" ref="L195:Q195" si="332">+L190*1.7982%</f>
        <v>0</v>
      </c>
      <c r="M195" s="291">
        <f t="shared" si="332"/>
        <v>70489.440000000002</v>
      </c>
      <c r="N195" s="291">
        <f t="shared" si="332"/>
        <v>0</v>
      </c>
      <c r="O195" s="291">
        <f t="shared" si="332"/>
        <v>0</v>
      </c>
      <c r="P195" s="291">
        <f t="shared" si="332"/>
        <v>0</v>
      </c>
      <c r="Q195" s="291">
        <f t="shared" si="332"/>
        <v>0</v>
      </c>
      <c r="R195" s="292">
        <f t="shared" si="249"/>
        <v>70489.440000000002</v>
      </c>
      <c r="S195" s="291">
        <f t="shared" ref="S195:Z195" si="333">+S190*1.7982%</f>
        <v>0</v>
      </c>
      <c r="T195" s="291">
        <f t="shared" si="333"/>
        <v>0</v>
      </c>
      <c r="U195" s="291">
        <f t="shared" si="333"/>
        <v>0</v>
      </c>
      <c r="V195" s="291">
        <f t="shared" si="333"/>
        <v>0</v>
      </c>
      <c r="W195" s="291">
        <f t="shared" si="333"/>
        <v>0</v>
      </c>
      <c r="X195" s="291">
        <f t="shared" si="333"/>
        <v>0</v>
      </c>
      <c r="Y195" s="291">
        <f t="shared" si="333"/>
        <v>0</v>
      </c>
      <c r="Z195" s="291">
        <f t="shared" si="333"/>
        <v>0</v>
      </c>
      <c r="AA195" s="292">
        <f t="shared" si="251"/>
        <v>0</v>
      </c>
      <c r="AB195" s="292">
        <f t="shared" si="234"/>
        <v>70489.440000000002</v>
      </c>
      <c r="AC195" s="37">
        <f t="shared" si="235"/>
        <v>0.39200000000000002</v>
      </c>
    </row>
    <row r="196" spans="1:29" ht="42.75" hidden="1" x14ac:dyDescent="0.2">
      <c r="B196" s="97" t="s">
        <v>713</v>
      </c>
      <c r="C196" s="98" t="s">
        <v>714</v>
      </c>
      <c r="D196" s="291">
        <f>+D190*0.881118%</f>
        <v>88111.8</v>
      </c>
      <c r="E196" s="291">
        <f>SUM('ADICIONES  2018'!C196:K196)</f>
        <v>0</v>
      </c>
      <c r="F196" s="291">
        <f>+F190*0.881118%</f>
        <v>0</v>
      </c>
      <c r="G196" s="291">
        <f>+G190*0.881118%</f>
        <v>0</v>
      </c>
      <c r="H196" s="291">
        <f>+H190*0.881118%</f>
        <v>0</v>
      </c>
      <c r="I196" s="291">
        <f>+I190*0.881118%</f>
        <v>0</v>
      </c>
      <c r="J196" s="291">
        <f>+J190*0.881118%</f>
        <v>0</v>
      </c>
      <c r="K196" s="292">
        <f t="shared" si="247"/>
        <v>88111.8</v>
      </c>
      <c r="L196" s="291">
        <f t="shared" ref="L196:Q196" si="334">+L190*0.881118%</f>
        <v>0</v>
      </c>
      <c r="M196" s="291">
        <f t="shared" si="334"/>
        <v>34539.825600000004</v>
      </c>
      <c r="N196" s="291">
        <f t="shared" si="334"/>
        <v>0</v>
      </c>
      <c r="O196" s="291">
        <f t="shared" si="334"/>
        <v>0</v>
      </c>
      <c r="P196" s="291">
        <f t="shared" si="334"/>
        <v>0</v>
      </c>
      <c r="Q196" s="291">
        <f t="shared" si="334"/>
        <v>0</v>
      </c>
      <c r="R196" s="292">
        <f t="shared" si="249"/>
        <v>34539.825600000004</v>
      </c>
      <c r="S196" s="291">
        <f t="shared" ref="S196:Z196" si="335">+S190*0.881118%</f>
        <v>0</v>
      </c>
      <c r="T196" s="291">
        <f t="shared" si="335"/>
        <v>0</v>
      </c>
      <c r="U196" s="291">
        <f t="shared" si="335"/>
        <v>0</v>
      </c>
      <c r="V196" s="291">
        <f t="shared" si="335"/>
        <v>0</v>
      </c>
      <c r="W196" s="291">
        <f t="shared" si="335"/>
        <v>0</v>
      </c>
      <c r="X196" s="291">
        <f t="shared" si="335"/>
        <v>0</v>
      </c>
      <c r="Y196" s="291">
        <f t="shared" si="335"/>
        <v>0</v>
      </c>
      <c r="Z196" s="291">
        <f t="shared" si="335"/>
        <v>0</v>
      </c>
      <c r="AA196" s="292">
        <f t="shared" si="251"/>
        <v>0</v>
      </c>
      <c r="AB196" s="292">
        <f t="shared" si="234"/>
        <v>34539.825600000004</v>
      </c>
      <c r="AC196" s="37">
        <f t="shared" si="235"/>
        <v>0.39200000000000002</v>
      </c>
    </row>
    <row r="197" spans="1:29" s="79" customFormat="1" ht="15.75" hidden="1" x14ac:dyDescent="0.2">
      <c r="A197" s="433"/>
      <c r="B197" s="111" t="s">
        <v>715</v>
      </c>
      <c r="C197" s="107" t="s">
        <v>716</v>
      </c>
      <c r="D197" s="106">
        <f>+D198</f>
        <v>52000000</v>
      </c>
      <c r="E197" s="106">
        <f>SUM('ADICIONES  2018'!C197:K197)</f>
        <v>0</v>
      </c>
      <c r="F197" s="106">
        <f>+F198</f>
        <v>0</v>
      </c>
      <c r="G197" s="106">
        <f>+G198</f>
        <v>0</v>
      </c>
      <c r="H197" s="106">
        <f>+H198</f>
        <v>0</v>
      </c>
      <c r="I197" s="106">
        <f>+I198</f>
        <v>0</v>
      </c>
      <c r="J197" s="106">
        <f>+J198</f>
        <v>0</v>
      </c>
      <c r="K197" s="290">
        <f t="shared" si="247"/>
        <v>52000000</v>
      </c>
      <c r="L197" s="106">
        <f t="shared" ref="L197:Q197" si="336">+L198</f>
        <v>332820</v>
      </c>
      <c r="M197" s="106">
        <f t="shared" si="336"/>
        <v>805500</v>
      </c>
      <c r="N197" s="106">
        <f t="shared" si="336"/>
        <v>5441922</v>
      </c>
      <c r="O197" s="106">
        <f t="shared" si="336"/>
        <v>9095108</v>
      </c>
      <c r="P197" s="106">
        <f t="shared" si="336"/>
        <v>692730</v>
      </c>
      <c r="Q197" s="106">
        <f t="shared" si="336"/>
        <v>8250263</v>
      </c>
      <c r="R197" s="290">
        <f t="shared" si="249"/>
        <v>24618343</v>
      </c>
      <c r="S197" s="106">
        <f t="shared" ref="S197:Z197" si="337">+S198</f>
        <v>5387976.7000000002</v>
      </c>
      <c r="T197" s="106">
        <f t="shared" si="337"/>
        <v>1267900</v>
      </c>
      <c r="U197" s="106">
        <f t="shared" si="337"/>
        <v>537000</v>
      </c>
      <c r="V197" s="106">
        <f t="shared" si="337"/>
        <v>0</v>
      </c>
      <c r="W197" s="106">
        <f t="shared" si="337"/>
        <v>0</v>
      </c>
      <c r="X197" s="106">
        <f t="shared" si="337"/>
        <v>0</v>
      </c>
      <c r="Y197" s="106">
        <f t="shared" si="337"/>
        <v>0</v>
      </c>
      <c r="Z197" s="106">
        <f t="shared" si="337"/>
        <v>0</v>
      </c>
      <c r="AA197" s="290">
        <f t="shared" si="251"/>
        <v>7192876.7000000002</v>
      </c>
      <c r="AB197" s="290">
        <f t="shared" si="234"/>
        <v>31811219.699999999</v>
      </c>
      <c r="AC197" s="105">
        <f t="shared" si="235"/>
        <v>0.61175422499999998</v>
      </c>
    </row>
    <row r="198" spans="1:29" s="21" customFormat="1" ht="15.75" x14ac:dyDescent="0.2">
      <c r="A198" s="92">
        <v>1</v>
      </c>
      <c r="B198" s="113" t="s">
        <v>717</v>
      </c>
      <c r="C198" s="114" t="s">
        <v>718</v>
      </c>
      <c r="D198" s="106">
        <f>+D199+D200</f>
        <v>52000000</v>
      </c>
      <c r="E198" s="106">
        <f>SUM('ADICIONES  2018'!C198:K198)</f>
        <v>0</v>
      </c>
      <c r="F198" s="106">
        <f>+F199+F200</f>
        <v>0</v>
      </c>
      <c r="G198" s="106">
        <f>+G199+G200</f>
        <v>0</v>
      </c>
      <c r="H198" s="106">
        <f>+H199+H200</f>
        <v>0</v>
      </c>
      <c r="I198" s="106">
        <f>+I199+I200</f>
        <v>0</v>
      </c>
      <c r="J198" s="106">
        <f>+J199+J200</f>
        <v>0</v>
      </c>
      <c r="K198" s="294">
        <f t="shared" si="247"/>
        <v>52000000</v>
      </c>
      <c r="L198" s="106">
        <f t="shared" ref="L198:Q198" si="338">+L199+L200</f>
        <v>332820</v>
      </c>
      <c r="M198" s="106">
        <f t="shared" si="338"/>
        <v>805500</v>
      </c>
      <c r="N198" s="106">
        <f t="shared" si="338"/>
        <v>5441922</v>
      </c>
      <c r="O198" s="106">
        <f t="shared" si="338"/>
        <v>9095108</v>
      </c>
      <c r="P198" s="106">
        <f t="shared" si="338"/>
        <v>692730</v>
      </c>
      <c r="Q198" s="106">
        <f t="shared" si="338"/>
        <v>8250263</v>
      </c>
      <c r="R198" s="294">
        <f t="shared" si="249"/>
        <v>24618343</v>
      </c>
      <c r="S198" s="291">
        <f t="shared" ref="S198:Y198" si="339">+S199+S200</f>
        <v>5387976.7000000002</v>
      </c>
      <c r="T198" s="291">
        <f t="shared" si="339"/>
        <v>1267900</v>
      </c>
      <c r="U198" s="291">
        <f t="shared" si="339"/>
        <v>537000</v>
      </c>
      <c r="V198" s="106">
        <f t="shared" si="339"/>
        <v>0</v>
      </c>
      <c r="W198" s="106">
        <f t="shared" si="339"/>
        <v>0</v>
      </c>
      <c r="X198" s="106">
        <f t="shared" si="339"/>
        <v>0</v>
      </c>
      <c r="Y198" s="291">
        <f t="shared" si="339"/>
        <v>0</v>
      </c>
      <c r="Z198" s="106">
        <f>+Z199+Z200</f>
        <v>0</v>
      </c>
      <c r="AA198" s="290">
        <f t="shared" si="251"/>
        <v>7192876.7000000002</v>
      </c>
      <c r="AB198" s="294">
        <f t="shared" si="234"/>
        <v>31811219.699999999</v>
      </c>
      <c r="AC198" s="115">
        <f t="shared" si="235"/>
        <v>0.61175422499999998</v>
      </c>
    </row>
    <row r="199" spans="1:29" hidden="1" x14ac:dyDescent="0.2">
      <c r="B199" s="97" t="s">
        <v>719</v>
      </c>
      <c r="C199" s="98" t="s">
        <v>720</v>
      </c>
      <c r="D199" s="295">
        <v>52000000</v>
      </c>
      <c r="E199" s="291">
        <f>SUM('ADICIONES  2018'!C199:K199)</f>
        <v>0</v>
      </c>
      <c r="F199" s="295"/>
      <c r="G199" s="295"/>
      <c r="H199" s="295"/>
      <c r="I199" s="295"/>
      <c r="J199" s="295"/>
      <c r="K199" s="292">
        <f t="shared" si="247"/>
        <v>52000000</v>
      </c>
      <c r="L199" s="295">
        <v>102030</v>
      </c>
      <c r="M199" s="295">
        <v>805500</v>
      </c>
      <c r="N199" s="295">
        <v>5441922</v>
      </c>
      <c r="O199" s="295">
        <v>8701787</v>
      </c>
      <c r="P199" s="295">
        <v>692730</v>
      </c>
      <c r="Q199" s="295">
        <v>360790</v>
      </c>
      <c r="R199" s="292">
        <f t="shared" si="249"/>
        <v>16104759</v>
      </c>
      <c r="S199" s="295">
        <v>5387976.7000000002</v>
      </c>
      <c r="T199" s="295">
        <v>1267900</v>
      </c>
      <c r="U199" s="295">
        <v>537000</v>
      </c>
      <c r="V199" s="295"/>
      <c r="W199" s="295"/>
      <c r="X199" s="295"/>
      <c r="Y199" s="295">
        <v>-3110092</v>
      </c>
      <c r="Z199" s="295"/>
      <c r="AA199" s="292">
        <f t="shared" si="251"/>
        <v>4082784.7</v>
      </c>
      <c r="AB199" s="292">
        <f t="shared" si="234"/>
        <v>20187543.699999999</v>
      </c>
      <c r="AC199" s="37">
        <f t="shared" si="235"/>
        <v>0.3882219942307692</v>
      </c>
    </row>
    <row r="200" spans="1:29" hidden="1" x14ac:dyDescent="0.2">
      <c r="B200" s="97" t="s">
        <v>1347</v>
      </c>
      <c r="C200" s="98" t="s">
        <v>1348</v>
      </c>
      <c r="D200" s="295">
        <v>0</v>
      </c>
      <c r="E200" s="291">
        <f>SUM('ADICIONES  2018'!C200:K200)</f>
        <v>0</v>
      </c>
      <c r="F200" s="295"/>
      <c r="G200" s="295"/>
      <c r="H200" s="295"/>
      <c r="I200" s="295"/>
      <c r="J200" s="295"/>
      <c r="K200" s="292">
        <f t="shared" si="247"/>
        <v>0</v>
      </c>
      <c r="L200" s="295">
        <v>230790</v>
      </c>
      <c r="M200" s="295">
        <v>0</v>
      </c>
      <c r="N200" s="295"/>
      <c r="O200" s="295">
        <v>393321</v>
      </c>
      <c r="P200" s="295">
        <v>0</v>
      </c>
      <c r="Q200" s="295">
        <v>7889473</v>
      </c>
      <c r="R200" s="292">
        <f t="shared" si="249"/>
        <v>8513584</v>
      </c>
      <c r="S200" s="295">
        <v>0</v>
      </c>
      <c r="T200" s="295">
        <v>0</v>
      </c>
      <c r="U200" s="295">
        <v>0</v>
      </c>
      <c r="V200" s="295"/>
      <c r="W200" s="295"/>
      <c r="X200" s="295"/>
      <c r="Y200" s="295">
        <v>3110092</v>
      </c>
      <c r="Z200" s="295"/>
      <c r="AA200" s="292">
        <f>SUM(S200:Z200)</f>
        <v>3110092</v>
      </c>
      <c r="AB200" s="292">
        <f t="shared" si="234"/>
        <v>11623676</v>
      </c>
      <c r="AC200" s="37">
        <v>0</v>
      </c>
    </row>
    <row r="201" spans="1:29" s="79" customFormat="1" ht="15.75" hidden="1" x14ac:dyDescent="0.2">
      <c r="A201" s="433"/>
      <c r="B201" s="111" t="s">
        <v>721</v>
      </c>
      <c r="C201" s="107" t="s">
        <v>722</v>
      </c>
      <c r="D201" s="106">
        <f>+D202+D209</f>
        <v>200000000</v>
      </c>
      <c r="E201" s="106">
        <f>SUM('ADICIONES  2018'!C201:K201)</f>
        <v>0</v>
      </c>
      <c r="F201" s="106">
        <f t="shared" ref="F201:J201" si="340">+F202+F209</f>
        <v>0</v>
      </c>
      <c r="G201" s="106">
        <f t="shared" si="340"/>
        <v>0</v>
      </c>
      <c r="H201" s="106">
        <f t="shared" si="340"/>
        <v>0</v>
      </c>
      <c r="I201" s="106">
        <f t="shared" si="340"/>
        <v>0</v>
      </c>
      <c r="J201" s="106">
        <f t="shared" si="340"/>
        <v>0</v>
      </c>
      <c r="K201" s="290">
        <f t="shared" si="247"/>
        <v>200000000</v>
      </c>
      <c r="L201" s="106">
        <f t="shared" ref="L201:Q201" si="341">+L202+L209</f>
        <v>6760295</v>
      </c>
      <c r="M201" s="106">
        <f t="shared" si="341"/>
        <v>16797350</v>
      </c>
      <c r="N201" s="106">
        <f t="shared" si="341"/>
        <v>17509014</v>
      </c>
      <c r="O201" s="106">
        <f t="shared" si="341"/>
        <v>21203043</v>
      </c>
      <c r="P201" s="106">
        <f t="shared" si="341"/>
        <v>8396120</v>
      </c>
      <c r="Q201" s="106">
        <f t="shared" si="341"/>
        <v>17631333</v>
      </c>
      <c r="R201" s="290">
        <f t="shared" si="249"/>
        <v>88297155</v>
      </c>
      <c r="S201" s="106">
        <f t="shared" ref="S201:Z201" si="342">+S202+S209</f>
        <v>8396120</v>
      </c>
      <c r="T201" s="106">
        <f t="shared" si="342"/>
        <v>64216750</v>
      </c>
      <c r="U201" s="106">
        <f t="shared" si="342"/>
        <v>18058521</v>
      </c>
      <c r="V201" s="106">
        <f t="shared" si="342"/>
        <v>0</v>
      </c>
      <c r="W201" s="106">
        <f t="shared" si="342"/>
        <v>0</v>
      </c>
      <c r="X201" s="106">
        <f t="shared" si="342"/>
        <v>0</v>
      </c>
      <c r="Y201" s="106">
        <f t="shared" si="342"/>
        <v>0</v>
      </c>
      <c r="Z201" s="106">
        <f t="shared" si="342"/>
        <v>0</v>
      </c>
      <c r="AA201" s="290">
        <f t="shared" si="251"/>
        <v>90671391</v>
      </c>
      <c r="AB201" s="290">
        <f t="shared" si="234"/>
        <v>178968546</v>
      </c>
      <c r="AC201" s="105">
        <f t="shared" si="235"/>
        <v>0.89484273000000003</v>
      </c>
    </row>
    <row r="202" spans="1:29" s="21" customFormat="1" ht="15.75" x14ac:dyDescent="0.2">
      <c r="A202" s="92">
        <v>1</v>
      </c>
      <c r="B202" s="113" t="s">
        <v>723</v>
      </c>
      <c r="C202" s="114" t="s">
        <v>724</v>
      </c>
      <c r="D202" s="106">
        <v>200000000</v>
      </c>
      <c r="E202" s="106">
        <f>SUM('ADICIONES  2018'!C202:K202)</f>
        <v>0</v>
      </c>
      <c r="F202" s="290"/>
      <c r="G202" s="106"/>
      <c r="H202" s="290"/>
      <c r="I202" s="290"/>
      <c r="J202" s="290"/>
      <c r="K202" s="294">
        <f t="shared" si="247"/>
        <v>200000000</v>
      </c>
      <c r="L202" s="106">
        <v>6760295</v>
      </c>
      <c r="M202" s="106">
        <v>16797350</v>
      </c>
      <c r="N202" s="106">
        <v>17509014</v>
      </c>
      <c r="O202" s="106">
        <v>21203043</v>
      </c>
      <c r="P202" s="106">
        <v>8396120</v>
      </c>
      <c r="Q202" s="106">
        <v>17631333</v>
      </c>
      <c r="R202" s="294">
        <f t="shared" si="249"/>
        <v>88297155</v>
      </c>
      <c r="S202" s="291">
        <v>8396120</v>
      </c>
      <c r="T202" s="291">
        <v>64216750</v>
      </c>
      <c r="U202" s="291">
        <v>18058521</v>
      </c>
      <c r="V202" s="106"/>
      <c r="W202" s="106"/>
      <c r="X202" s="106"/>
      <c r="Y202" s="291"/>
      <c r="Z202" s="106"/>
      <c r="AA202" s="290">
        <f t="shared" si="251"/>
        <v>90671391</v>
      </c>
      <c r="AB202" s="294">
        <f t="shared" si="234"/>
        <v>178968546</v>
      </c>
      <c r="AC202" s="115">
        <f t="shared" si="235"/>
        <v>0.89484273000000003</v>
      </c>
    </row>
    <row r="203" spans="1:29" s="5" customFormat="1" ht="28.5" hidden="1" x14ac:dyDescent="0.2">
      <c r="A203" s="434"/>
      <c r="B203" s="97" t="s">
        <v>725</v>
      </c>
      <c r="C203" s="98" t="s">
        <v>726</v>
      </c>
      <c r="D203" s="291">
        <f>+D202*87.230682%</f>
        <v>174461364</v>
      </c>
      <c r="E203" s="291">
        <f>SUM('ADICIONES  2018'!C203:K203)</f>
        <v>0</v>
      </c>
      <c r="F203" s="291">
        <f>+F202*87.230682%</f>
        <v>0</v>
      </c>
      <c r="G203" s="291">
        <f>+G202*87.230682%</f>
        <v>0</v>
      </c>
      <c r="H203" s="291">
        <f>+H202*87.230682%</f>
        <v>0</v>
      </c>
      <c r="I203" s="291">
        <f>+I202*87.230682%</f>
        <v>0</v>
      </c>
      <c r="J203" s="291">
        <f>+J202*87.230682%</f>
        <v>0</v>
      </c>
      <c r="K203" s="292">
        <f t="shared" si="247"/>
        <v>174461364</v>
      </c>
      <c r="L203" s="291">
        <f t="shared" ref="L203:Q203" si="343">+L202*87.230682%</f>
        <v>5897051.4337119004</v>
      </c>
      <c r="M203" s="291">
        <f t="shared" si="343"/>
        <v>14652442.962927001</v>
      </c>
      <c r="N203" s="291">
        <f t="shared" si="343"/>
        <v>15273232.32367548</v>
      </c>
      <c r="O203" s="291">
        <f t="shared" si="343"/>
        <v>18495559.01365326</v>
      </c>
      <c r="P203" s="291">
        <f t="shared" si="343"/>
        <v>7323992.7375384001</v>
      </c>
      <c r="Q203" s="291">
        <f t="shared" si="343"/>
        <v>15379932.02159106</v>
      </c>
      <c r="R203" s="292">
        <f t="shared" si="249"/>
        <v>77022210.493097097</v>
      </c>
      <c r="S203" s="291">
        <f t="shared" ref="S203:Z203" si="344">+S202*87.230682%</f>
        <v>7323992.7375384001</v>
      </c>
      <c r="T203" s="291">
        <f t="shared" si="344"/>
        <v>56016708.983235002</v>
      </c>
      <c r="U203" s="291">
        <f t="shared" si="344"/>
        <v>15752571.027413221</v>
      </c>
      <c r="V203" s="291">
        <f t="shared" si="344"/>
        <v>0</v>
      </c>
      <c r="W203" s="291">
        <f t="shared" si="344"/>
        <v>0</v>
      </c>
      <c r="X203" s="291">
        <f t="shared" si="344"/>
        <v>0</v>
      </c>
      <c r="Y203" s="291">
        <f t="shared" si="344"/>
        <v>0</v>
      </c>
      <c r="Z203" s="291">
        <f t="shared" si="344"/>
        <v>0</v>
      </c>
      <c r="AA203" s="292">
        <f t="shared" si="251"/>
        <v>79093272.748186618</v>
      </c>
      <c r="AB203" s="292">
        <f t="shared" si="234"/>
        <v>156115483.24128371</v>
      </c>
      <c r="AC203" s="37">
        <f t="shared" si="235"/>
        <v>0.89484272999999992</v>
      </c>
    </row>
    <row r="204" spans="1:29" hidden="1" x14ac:dyDescent="0.2">
      <c r="B204" s="97" t="s">
        <v>727</v>
      </c>
      <c r="C204" s="98" t="s">
        <v>728</v>
      </c>
      <c r="D204" s="291">
        <f>+D202*0.1%</f>
        <v>200000</v>
      </c>
      <c r="E204" s="291">
        <f>SUM('ADICIONES  2018'!C204:K204)</f>
        <v>0</v>
      </c>
      <c r="F204" s="291">
        <f>+F202*0.1%</f>
        <v>0</v>
      </c>
      <c r="G204" s="291">
        <f>+G202*0.1%</f>
        <v>0</v>
      </c>
      <c r="H204" s="291">
        <f>+H202*0.1%</f>
        <v>0</v>
      </c>
      <c r="I204" s="291">
        <f>+I202*0.1%</f>
        <v>0</v>
      </c>
      <c r="J204" s="291">
        <f>+J202*0.1%</f>
        <v>0</v>
      </c>
      <c r="K204" s="292">
        <f t="shared" si="247"/>
        <v>200000</v>
      </c>
      <c r="L204" s="291">
        <f t="shared" ref="L204:Q204" si="345">+L202*0.1%</f>
        <v>6760.2950000000001</v>
      </c>
      <c r="M204" s="291">
        <f t="shared" si="345"/>
        <v>16797.349999999999</v>
      </c>
      <c r="N204" s="291">
        <f t="shared" si="345"/>
        <v>17509.013999999999</v>
      </c>
      <c r="O204" s="291">
        <f t="shared" si="345"/>
        <v>21203.043000000001</v>
      </c>
      <c r="P204" s="291">
        <f t="shared" si="345"/>
        <v>8396.1200000000008</v>
      </c>
      <c r="Q204" s="291">
        <f t="shared" si="345"/>
        <v>17631.332999999999</v>
      </c>
      <c r="R204" s="292">
        <f t="shared" si="249"/>
        <v>88297.154999999999</v>
      </c>
      <c r="S204" s="291">
        <f t="shared" ref="S204:Z204" si="346">+S202*0.1%</f>
        <v>8396.1200000000008</v>
      </c>
      <c r="T204" s="291">
        <f t="shared" si="346"/>
        <v>64216.75</v>
      </c>
      <c r="U204" s="291">
        <f t="shared" si="346"/>
        <v>18058.521000000001</v>
      </c>
      <c r="V204" s="291">
        <f t="shared" si="346"/>
        <v>0</v>
      </c>
      <c r="W204" s="291">
        <f t="shared" si="346"/>
        <v>0</v>
      </c>
      <c r="X204" s="291">
        <f t="shared" si="346"/>
        <v>0</v>
      </c>
      <c r="Y204" s="291">
        <f t="shared" si="346"/>
        <v>0</v>
      </c>
      <c r="Z204" s="291">
        <f t="shared" si="346"/>
        <v>0</v>
      </c>
      <c r="AA204" s="292">
        <f t="shared" si="251"/>
        <v>90671.391000000003</v>
      </c>
      <c r="AB204" s="292">
        <f t="shared" si="234"/>
        <v>178968.546</v>
      </c>
      <c r="AC204" s="37">
        <f t="shared" si="235"/>
        <v>0.89484273000000003</v>
      </c>
    </row>
    <row r="205" spans="1:29" hidden="1" x14ac:dyDescent="0.2">
      <c r="B205" s="97" t="s">
        <v>729</v>
      </c>
      <c r="C205" s="98" t="s">
        <v>730</v>
      </c>
      <c r="D205" s="291">
        <f>+D202*9.99%</f>
        <v>19980000</v>
      </c>
      <c r="E205" s="291">
        <f>SUM('ADICIONES  2018'!C205:K205)</f>
        <v>0</v>
      </c>
      <c r="F205" s="291">
        <f>+F202*9.99%</f>
        <v>0</v>
      </c>
      <c r="G205" s="291">
        <f>+G202*9.99%</f>
        <v>0</v>
      </c>
      <c r="H205" s="291">
        <f>+H202*9.99%</f>
        <v>0</v>
      </c>
      <c r="I205" s="291">
        <f>+I202*9.99%</f>
        <v>0</v>
      </c>
      <c r="J205" s="291">
        <f>+J202*9.99%</f>
        <v>0</v>
      </c>
      <c r="K205" s="292">
        <f t="shared" si="247"/>
        <v>19980000</v>
      </c>
      <c r="L205" s="291">
        <f t="shared" ref="L205:Q205" si="347">+L202*9.99%</f>
        <v>675353.47050000005</v>
      </c>
      <c r="M205" s="291">
        <f t="shared" si="347"/>
        <v>1678055.2650000001</v>
      </c>
      <c r="N205" s="291">
        <f t="shared" si="347"/>
        <v>1749150.4986</v>
      </c>
      <c r="O205" s="291">
        <f t="shared" si="347"/>
        <v>2118183.9956999999</v>
      </c>
      <c r="P205" s="291">
        <f t="shared" si="347"/>
        <v>838772.38800000004</v>
      </c>
      <c r="Q205" s="291">
        <f t="shared" si="347"/>
        <v>1761370.1666999999</v>
      </c>
      <c r="R205" s="292">
        <f t="shared" si="249"/>
        <v>8820885.784500001</v>
      </c>
      <c r="S205" s="291">
        <f t="shared" ref="S205:Z205" si="348">+S202*9.99%</f>
        <v>838772.38800000004</v>
      </c>
      <c r="T205" s="291">
        <f t="shared" si="348"/>
        <v>6415253.3250000002</v>
      </c>
      <c r="U205" s="291">
        <f t="shared" si="348"/>
        <v>1804046.2479000001</v>
      </c>
      <c r="V205" s="291">
        <f t="shared" si="348"/>
        <v>0</v>
      </c>
      <c r="W205" s="291">
        <f t="shared" si="348"/>
        <v>0</v>
      </c>
      <c r="X205" s="291">
        <f t="shared" si="348"/>
        <v>0</v>
      </c>
      <c r="Y205" s="291">
        <f t="shared" si="348"/>
        <v>0</v>
      </c>
      <c r="Z205" s="291">
        <f t="shared" si="348"/>
        <v>0</v>
      </c>
      <c r="AA205" s="292">
        <f t="shared" si="251"/>
        <v>9058071.9609000012</v>
      </c>
      <c r="AB205" s="292">
        <f t="shared" si="234"/>
        <v>17878957.745400004</v>
      </c>
      <c r="AC205" s="37">
        <f t="shared" si="235"/>
        <v>0.89484273000000025</v>
      </c>
    </row>
    <row r="206" spans="1:29" ht="28.5" hidden="1" x14ac:dyDescent="0.2">
      <c r="B206" s="97" t="s">
        <v>731</v>
      </c>
      <c r="C206" s="162" t="s">
        <v>1370</v>
      </c>
      <c r="D206" s="291">
        <f>+D202*0%</f>
        <v>0</v>
      </c>
      <c r="E206" s="291">
        <f>SUM('ADICIONES  2018'!C206:K206)</f>
        <v>0</v>
      </c>
      <c r="F206" s="291">
        <f>+F202*0%</f>
        <v>0</v>
      </c>
      <c r="G206" s="291">
        <f>+G202*0%</f>
        <v>0</v>
      </c>
      <c r="H206" s="291">
        <f>+H202*0%</f>
        <v>0</v>
      </c>
      <c r="I206" s="291">
        <f>+I202*0%</f>
        <v>0</v>
      </c>
      <c r="J206" s="291">
        <f>+J202*0%</f>
        <v>0</v>
      </c>
      <c r="K206" s="292">
        <f t="shared" si="247"/>
        <v>0</v>
      </c>
      <c r="L206" s="291">
        <f t="shared" ref="L206:Q206" si="349">+L202*0%</f>
        <v>0</v>
      </c>
      <c r="M206" s="291">
        <f t="shared" si="349"/>
        <v>0</v>
      </c>
      <c r="N206" s="291">
        <f t="shared" si="349"/>
        <v>0</v>
      </c>
      <c r="O206" s="291">
        <f t="shared" si="349"/>
        <v>0</v>
      </c>
      <c r="P206" s="291">
        <f t="shared" si="349"/>
        <v>0</v>
      </c>
      <c r="Q206" s="291">
        <f t="shared" si="349"/>
        <v>0</v>
      </c>
      <c r="R206" s="292">
        <f t="shared" si="249"/>
        <v>0</v>
      </c>
      <c r="S206" s="291">
        <f t="shared" ref="S206:Z206" si="350">+S202*0%</f>
        <v>0</v>
      </c>
      <c r="T206" s="291">
        <f t="shared" si="350"/>
        <v>0</v>
      </c>
      <c r="U206" s="291">
        <f t="shared" si="350"/>
        <v>0</v>
      </c>
      <c r="V206" s="291">
        <f t="shared" si="350"/>
        <v>0</v>
      </c>
      <c r="W206" s="291">
        <f t="shared" si="350"/>
        <v>0</v>
      </c>
      <c r="X206" s="291">
        <f t="shared" si="350"/>
        <v>0</v>
      </c>
      <c r="Y206" s="291">
        <f t="shared" si="350"/>
        <v>0</v>
      </c>
      <c r="Z206" s="291">
        <f t="shared" si="350"/>
        <v>0</v>
      </c>
      <c r="AA206" s="292">
        <f t="shared" si="251"/>
        <v>0</v>
      </c>
      <c r="AB206" s="292">
        <f t="shared" ref="AB206:AB437" si="351">+R206+AA206</f>
        <v>0</v>
      </c>
      <c r="AC206" s="37" t="e">
        <f t="shared" ref="AC206:AC433" si="352">+AB206/K206</f>
        <v>#DIV/0!</v>
      </c>
    </row>
    <row r="207" spans="1:29" s="5" customFormat="1" hidden="1" x14ac:dyDescent="0.2">
      <c r="A207" s="159"/>
      <c r="B207" s="97" t="s">
        <v>732</v>
      </c>
      <c r="C207" s="98" t="s">
        <v>733</v>
      </c>
      <c r="D207" s="291">
        <f>+D202*1.7982%</f>
        <v>3596400.0000000005</v>
      </c>
      <c r="E207" s="291">
        <f>SUM('ADICIONES  2018'!C207:K207)</f>
        <v>0</v>
      </c>
      <c r="F207" s="291">
        <f>+F202*1.7982%</f>
        <v>0</v>
      </c>
      <c r="G207" s="291">
        <f>+G202*1.7982%</f>
        <v>0</v>
      </c>
      <c r="H207" s="291">
        <f>+H202*1.7982%</f>
        <v>0</v>
      </c>
      <c r="I207" s="291">
        <f>+I202*1.7982%</f>
        <v>0</v>
      </c>
      <c r="J207" s="291">
        <f>+J202*1.7982%</f>
        <v>0</v>
      </c>
      <c r="K207" s="292">
        <f t="shared" si="247"/>
        <v>3596400.0000000005</v>
      </c>
      <c r="L207" s="291">
        <f t="shared" ref="L207:Q207" si="353">+L202*1.7982%</f>
        <v>121563.62469000001</v>
      </c>
      <c r="M207" s="291">
        <f t="shared" si="353"/>
        <v>302049.94770000002</v>
      </c>
      <c r="N207" s="291">
        <f t="shared" si="353"/>
        <v>314847.08974800003</v>
      </c>
      <c r="O207" s="291">
        <f t="shared" si="353"/>
        <v>381273.11922600004</v>
      </c>
      <c r="P207" s="291">
        <f t="shared" si="353"/>
        <v>150979.02984</v>
      </c>
      <c r="Q207" s="291">
        <f t="shared" si="353"/>
        <v>317046.63000600005</v>
      </c>
      <c r="R207" s="292">
        <f t="shared" si="249"/>
        <v>1587759.4412100003</v>
      </c>
      <c r="S207" s="291">
        <f t="shared" ref="S207:Z207" si="354">+S202*1.7982%</f>
        <v>150979.02984</v>
      </c>
      <c r="T207" s="291">
        <f t="shared" si="354"/>
        <v>1154745.5985000001</v>
      </c>
      <c r="U207" s="291">
        <f t="shared" si="354"/>
        <v>324728.32462200004</v>
      </c>
      <c r="V207" s="291">
        <f t="shared" si="354"/>
        <v>0</v>
      </c>
      <c r="W207" s="291">
        <f t="shared" si="354"/>
        <v>0</v>
      </c>
      <c r="X207" s="291">
        <f t="shared" si="354"/>
        <v>0</v>
      </c>
      <c r="Y207" s="291">
        <f t="shared" si="354"/>
        <v>0</v>
      </c>
      <c r="Z207" s="291">
        <f t="shared" si="354"/>
        <v>0</v>
      </c>
      <c r="AA207" s="292">
        <f t="shared" si="251"/>
        <v>1630452.9529620002</v>
      </c>
      <c r="AB207" s="292">
        <f t="shared" si="351"/>
        <v>3218212.3941720007</v>
      </c>
      <c r="AC207" s="37">
        <f t="shared" si="352"/>
        <v>0.89484273000000003</v>
      </c>
    </row>
    <row r="208" spans="1:29" ht="28.5" hidden="1" x14ac:dyDescent="0.2">
      <c r="B208" s="97" t="s">
        <v>734</v>
      </c>
      <c r="C208" s="98" t="s">
        <v>735</v>
      </c>
      <c r="D208" s="291">
        <f>+D202*0.881118%</f>
        <v>1762236</v>
      </c>
      <c r="E208" s="291">
        <f>SUM('ADICIONES  2018'!C208:K208)</f>
        <v>0</v>
      </c>
      <c r="F208" s="291">
        <f>+F202*0.881118%</f>
        <v>0</v>
      </c>
      <c r="G208" s="291">
        <f>+G202*0.881118%</f>
        <v>0</v>
      </c>
      <c r="H208" s="291">
        <f>+H202*0.881118%</f>
        <v>0</v>
      </c>
      <c r="I208" s="291">
        <f>+I202*0.881118%</f>
        <v>0</v>
      </c>
      <c r="J208" s="291">
        <f>+J202*0.881118%</f>
        <v>0</v>
      </c>
      <c r="K208" s="292">
        <f t="shared" si="247"/>
        <v>1762236</v>
      </c>
      <c r="L208" s="291">
        <f t="shared" ref="L208:Q208" si="355">+L202*0.881118%</f>
        <v>59566.176098099997</v>
      </c>
      <c r="M208" s="291">
        <f t="shared" si="355"/>
        <v>148004.474373</v>
      </c>
      <c r="N208" s="291">
        <f t="shared" si="355"/>
        <v>154275.07397652001</v>
      </c>
      <c r="O208" s="291">
        <f t="shared" si="355"/>
        <v>186823.82842074</v>
      </c>
      <c r="P208" s="291">
        <f t="shared" si="355"/>
        <v>73979.724621600006</v>
      </c>
      <c r="Q208" s="291">
        <f t="shared" si="355"/>
        <v>155352.84870294001</v>
      </c>
      <c r="R208" s="292">
        <f t="shared" si="249"/>
        <v>778002.1261929</v>
      </c>
      <c r="S208" s="291">
        <f t="shared" ref="S208:Z208" si="356">+S202*0.881118%</f>
        <v>73979.724621600006</v>
      </c>
      <c r="T208" s="291">
        <f t="shared" si="356"/>
        <v>565825.34326500003</v>
      </c>
      <c r="U208" s="291">
        <f t="shared" si="356"/>
        <v>159116.87906477999</v>
      </c>
      <c r="V208" s="291">
        <f t="shared" si="356"/>
        <v>0</v>
      </c>
      <c r="W208" s="291">
        <f t="shared" si="356"/>
        <v>0</v>
      </c>
      <c r="X208" s="291">
        <f t="shared" si="356"/>
        <v>0</v>
      </c>
      <c r="Y208" s="291">
        <f t="shared" si="356"/>
        <v>0</v>
      </c>
      <c r="Z208" s="291">
        <f t="shared" si="356"/>
        <v>0</v>
      </c>
      <c r="AA208" s="292">
        <f t="shared" si="251"/>
        <v>798921.94695138</v>
      </c>
      <c r="AB208" s="292">
        <f t="shared" si="351"/>
        <v>1576924.0731442799</v>
      </c>
      <c r="AC208" s="37">
        <f t="shared" si="352"/>
        <v>0.89484272999999992</v>
      </c>
    </row>
    <row r="209" spans="1:29" s="21" customFormat="1" ht="15" customHeight="1" x14ac:dyDescent="0.2">
      <c r="A209" s="92">
        <v>1</v>
      </c>
      <c r="B209" s="113" t="s">
        <v>1629</v>
      </c>
      <c r="C209" s="114" t="s">
        <v>1630</v>
      </c>
      <c r="D209" s="106">
        <f>+D210</f>
        <v>0</v>
      </c>
      <c r="E209" s="106">
        <f>SUM('ADICIONES  2018'!C209:K209)</f>
        <v>0</v>
      </c>
      <c r="F209" s="106">
        <f t="shared" ref="F209:J209" si="357">+F210</f>
        <v>0</v>
      </c>
      <c r="G209" s="106">
        <f t="shared" si="357"/>
        <v>0</v>
      </c>
      <c r="H209" s="106">
        <f t="shared" si="357"/>
        <v>0</v>
      </c>
      <c r="I209" s="106">
        <f t="shared" si="357"/>
        <v>0</v>
      </c>
      <c r="J209" s="106">
        <f t="shared" si="357"/>
        <v>0</v>
      </c>
      <c r="K209" s="294">
        <f t="shared" si="247"/>
        <v>0</v>
      </c>
      <c r="L209" s="106">
        <f t="shared" ref="L209:Q209" si="358">+L210</f>
        <v>0</v>
      </c>
      <c r="M209" s="106">
        <f t="shared" si="358"/>
        <v>0</v>
      </c>
      <c r="N209" s="106">
        <f t="shared" si="358"/>
        <v>0</v>
      </c>
      <c r="O209" s="106">
        <f t="shared" si="358"/>
        <v>0</v>
      </c>
      <c r="P209" s="106">
        <f t="shared" si="358"/>
        <v>0</v>
      </c>
      <c r="Q209" s="106">
        <f t="shared" si="358"/>
        <v>0</v>
      </c>
      <c r="R209" s="294">
        <f t="shared" si="249"/>
        <v>0</v>
      </c>
      <c r="S209" s="291">
        <f t="shared" ref="S209:Z209" si="359">+S210</f>
        <v>0</v>
      </c>
      <c r="T209" s="291">
        <f t="shared" si="359"/>
        <v>0</v>
      </c>
      <c r="U209" s="291">
        <f t="shared" si="359"/>
        <v>0</v>
      </c>
      <c r="V209" s="106">
        <f t="shared" si="359"/>
        <v>0</v>
      </c>
      <c r="W209" s="106">
        <f t="shared" si="359"/>
        <v>0</v>
      </c>
      <c r="X209" s="106">
        <f t="shared" si="359"/>
        <v>0</v>
      </c>
      <c r="Y209" s="291">
        <f t="shared" si="359"/>
        <v>0</v>
      </c>
      <c r="Z209" s="106">
        <f t="shared" si="359"/>
        <v>0</v>
      </c>
      <c r="AA209" s="290">
        <f t="shared" ref="AA209:AA210" si="360">SUM(S209:Z209)</f>
        <v>0</v>
      </c>
      <c r="AB209" s="294">
        <f t="shared" si="351"/>
        <v>0</v>
      </c>
      <c r="AC209" s="115" t="e">
        <f t="shared" si="352"/>
        <v>#DIV/0!</v>
      </c>
    </row>
    <row r="210" spans="1:29" hidden="1" x14ac:dyDescent="0.2">
      <c r="B210" s="97" t="s">
        <v>1631</v>
      </c>
      <c r="C210" s="98" t="s">
        <v>1630</v>
      </c>
      <c r="D210" s="291">
        <v>0</v>
      </c>
      <c r="E210" s="291">
        <f>SUM('ADICIONES  2018'!C210:K210)</f>
        <v>0</v>
      </c>
      <c r="F210" s="291"/>
      <c r="G210" s="291"/>
      <c r="H210" s="291"/>
      <c r="I210" s="291"/>
      <c r="J210" s="291"/>
      <c r="K210" s="292">
        <f t="shared" si="247"/>
        <v>0</v>
      </c>
      <c r="L210" s="291">
        <v>0</v>
      </c>
      <c r="M210" s="291">
        <v>0</v>
      </c>
      <c r="N210" s="291">
        <v>0</v>
      </c>
      <c r="O210" s="291">
        <v>0</v>
      </c>
      <c r="P210" s="291">
        <v>0</v>
      </c>
      <c r="Q210" s="291">
        <v>0</v>
      </c>
      <c r="R210" s="292">
        <f t="shared" si="249"/>
        <v>0</v>
      </c>
      <c r="S210" s="291">
        <v>0</v>
      </c>
      <c r="T210" s="291">
        <v>0</v>
      </c>
      <c r="U210" s="291">
        <v>0</v>
      </c>
      <c r="V210" s="291"/>
      <c r="W210" s="291"/>
      <c r="X210" s="291"/>
      <c r="Y210" s="291"/>
      <c r="Z210" s="291"/>
      <c r="AA210" s="292">
        <f t="shared" si="360"/>
        <v>0</v>
      </c>
      <c r="AB210" s="292">
        <f t="shared" si="351"/>
        <v>0</v>
      </c>
      <c r="AC210" s="37" t="e">
        <f t="shared" si="352"/>
        <v>#DIV/0!</v>
      </c>
    </row>
    <row r="211" spans="1:29" s="79" customFormat="1" ht="15.75" x14ac:dyDescent="0.2">
      <c r="A211" s="433">
        <v>1</v>
      </c>
      <c r="B211" s="111" t="s">
        <v>268</v>
      </c>
      <c r="C211" s="107" t="s">
        <v>269</v>
      </c>
      <c r="D211" s="106">
        <f>+D212+D218</f>
        <v>44542562700</v>
      </c>
      <c r="E211" s="106">
        <f>SUM('ADICIONES  2018'!C211:K211)</f>
        <v>0</v>
      </c>
      <c r="F211" s="106">
        <f t="shared" ref="F211:J211" si="361">+F212+F218</f>
        <v>375053977</v>
      </c>
      <c r="G211" s="106">
        <f t="shared" si="361"/>
        <v>0</v>
      </c>
      <c r="H211" s="106">
        <f t="shared" si="361"/>
        <v>0</v>
      </c>
      <c r="I211" s="106">
        <f t="shared" si="361"/>
        <v>0</v>
      </c>
      <c r="J211" s="106">
        <f t="shared" si="361"/>
        <v>0</v>
      </c>
      <c r="K211" s="290">
        <f t="shared" si="247"/>
        <v>44167508723</v>
      </c>
      <c r="L211" s="106">
        <f t="shared" ref="L211:Q211" si="362">+L212+L218</f>
        <v>2547725282</v>
      </c>
      <c r="M211" s="106">
        <f t="shared" si="362"/>
        <v>3199858632</v>
      </c>
      <c r="N211" s="106">
        <f t="shared" si="362"/>
        <v>4328366345.9899998</v>
      </c>
      <c r="O211" s="106">
        <f t="shared" si="362"/>
        <v>4764209636.1700001</v>
      </c>
      <c r="P211" s="106">
        <f t="shared" si="362"/>
        <v>2558408678</v>
      </c>
      <c r="Q211" s="106">
        <f t="shared" si="362"/>
        <v>5949433703.8699999</v>
      </c>
      <c r="R211" s="290">
        <f t="shared" si="249"/>
        <v>23348002278.029999</v>
      </c>
      <c r="S211" s="106">
        <f t="shared" ref="S211:Z211" si="363">+S212+S218</f>
        <v>4021106433.8499999</v>
      </c>
      <c r="T211" s="106">
        <f t="shared" si="363"/>
        <v>3727102982.96</v>
      </c>
      <c r="U211" s="106">
        <f t="shared" si="363"/>
        <v>2534809548.1199999</v>
      </c>
      <c r="V211" s="106">
        <f t="shared" si="363"/>
        <v>0</v>
      </c>
      <c r="W211" s="106">
        <f t="shared" si="363"/>
        <v>0</v>
      </c>
      <c r="X211" s="106">
        <f t="shared" si="363"/>
        <v>0</v>
      </c>
      <c r="Y211" s="106">
        <f t="shared" si="363"/>
        <v>0</v>
      </c>
      <c r="Z211" s="106">
        <f t="shared" si="363"/>
        <v>0</v>
      </c>
      <c r="AA211" s="290">
        <f t="shared" si="251"/>
        <v>10283018964.93</v>
      </c>
      <c r="AB211" s="290">
        <f t="shared" si="351"/>
        <v>33631021242.959999</v>
      </c>
      <c r="AC211" s="105">
        <f t="shared" si="352"/>
        <v>0.76144256751902373</v>
      </c>
    </row>
    <row r="212" spans="1:29" s="79" customFormat="1" ht="15.75" hidden="1" x14ac:dyDescent="0.2">
      <c r="A212" s="433"/>
      <c r="B212" s="111" t="s">
        <v>736</v>
      </c>
      <c r="C212" s="107" t="s">
        <v>737</v>
      </c>
      <c r="D212" s="106">
        <f>+D213+D216</f>
        <v>780000000</v>
      </c>
      <c r="E212" s="106">
        <f>SUM('ADICIONES  2018'!C212:K212)</f>
        <v>0</v>
      </c>
      <c r="F212" s="106">
        <f t="shared" ref="F212:J212" si="364">+F213+F216</f>
        <v>0</v>
      </c>
      <c r="G212" s="106">
        <f t="shared" si="364"/>
        <v>0</v>
      </c>
      <c r="H212" s="106">
        <f t="shared" si="364"/>
        <v>0</v>
      </c>
      <c r="I212" s="106">
        <f t="shared" si="364"/>
        <v>0</v>
      </c>
      <c r="J212" s="106">
        <f t="shared" si="364"/>
        <v>0</v>
      </c>
      <c r="K212" s="290">
        <f t="shared" si="247"/>
        <v>780000000</v>
      </c>
      <c r="L212" s="106">
        <f t="shared" ref="L212:Q212" si="365">+L213+L216</f>
        <v>0</v>
      </c>
      <c r="M212" s="106">
        <f t="shared" si="365"/>
        <v>0</v>
      </c>
      <c r="N212" s="106">
        <f t="shared" si="365"/>
        <v>95764948.989999995</v>
      </c>
      <c r="O212" s="106">
        <f t="shared" si="365"/>
        <v>107188502.17</v>
      </c>
      <c r="P212" s="106">
        <f t="shared" si="365"/>
        <v>0</v>
      </c>
      <c r="Q212" s="106">
        <f t="shared" si="365"/>
        <v>63624731.869999997</v>
      </c>
      <c r="R212" s="290">
        <f t="shared" si="249"/>
        <v>266578183.03</v>
      </c>
      <c r="S212" s="106">
        <f t="shared" ref="S212:Z212" si="366">+S213+S216</f>
        <v>589790456.85000002</v>
      </c>
      <c r="T212" s="106">
        <f t="shared" si="366"/>
        <v>35622913.960000001</v>
      </c>
      <c r="U212" s="106">
        <f t="shared" si="366"/>
        <v>623232363.12</v>
      </c>
      <c r="V212" s="106">
        <f t="shared" si="366"/>
        <v>0</v>
      </c>
      <c r="W212" s="106">
        <f t="shared" si="366"/>
        <v>0</v>
      </c>
      <c r="X212" s="106">
        <f t="shared" si="366"/>
        <v>0</v>
      </c>
      <c r="Y212" s="106">
        <f t="shared" si="366"/>
        <v>0</v>
      </c>
      <c r="Z212" s="106">
        <f t="shared" si="366"/>
        <v>0</v>
      </c>
      <c r="AA212" s="290">
        <f t="shared" si="251"/>
        <v>1248645733.9300001</v>
      </c>
      <c r="AB212" s="290">
        <f t="shared" si="351"/>
        <v>1515223916.96</v>
      </c>
      <c r="AC212" s="105">
        <f t="shared" si="352"/>
        <v>1.9425947653333333</v>
      </c>
    </row>
    <row r="213" spans="1:29" s="79" customFormat="1" ht="15.75" hidden="1" x14ac:dyDescent="0.2">
      <c r="A213" s="433"/>
      <c r="B213" s="111" t="s">
        <v>738</v>
      </c>
      <c r="C213" s="107" t="s">
        <v>739</v>
      </c>
      <c r="D213" s="106">
        <f>+D214</f>
        <v>780000000</v>
      </c>
      <c r="E213" s="106">
        <f>SUM('ADICIONES  2018'!C213:K213)</f>
        <v>0</v>
      </c>
      <c r="F213" s="106">
        <f t="shared" ref="F213:J214" si="367">+F214</f>
        <v>0</v>
      </c>
      <c r="G213" s="106">
        <f t="shared" si="367"/>
        <v>0</v>
      </c>
      <c r="H213" s="106">
        <f t="shared" si="367"/>
        <v>0</v>
      </c>
      <c r="I213" s="106">
        <f t="shared" si="367"/>
        <v>0</v>
      </c>
      <c r="J213" s="106">
        <f t="shared" si="367"/>
        <v>0</v>
      </c>
      <c r="K213" s="290">
        <f t="shared" si="247"/>
        <v>780000000</v>
      </c>
      <c r="L213" s="106">
        <f t="shared" ref="L213:Q214" si="368">+L214</f>
        <v>0</v>
      </c>
      <c r="M213" s="106">
        <f t="shared" si="368"/>
        <v>0</v>
      </c>
      <c r="N213" s="106">
        <f t="shared" si="368"/>
        <v>0</v>
      </c>
      <c r="O213" s="106">
        <f t="shared" si="368"/>
        <v>0</v>
      </c>
      <c r="P213" s="106">
        <f t="shared" si="368"/>
        <v>0</v>
      </c>
      <c r="Q213" s="106">
        <f t="shared" si="368"/>
        <v>0</v>
      </c>
      <c r="R213" s="290">
        <f t="shared" si="249"/>
        <v>0</v>
      </c>
      <c r="S213" s="106">
        <f t="shared" ref="S213:Z214" si="369">+S214</f>
        <v>0</v>
      </c>
      <c r="T213" s="106">
        <f t="shared" si="369"/>
        <v>0</v>
      </c>
      <c r="U213" s="106">
        <f t="shared" si="369"/>
        <v>581727000</v>
      </c>
      <c r="V213" s="106">
        <f t="shared" si="369"/>
        <v>0</v>
      </c>
      <c r="W213" s="106">
        <f t="shared" si="369"/>
        <v>0</v>
      </c>
      <c r="X213" s="106">
        <f t="shared" si="369"/>
        <v>0</v>
      </c>
      <c r="Y213" s="106">
        <f t="shared" si="369"/>
        <v>0</v>
      </c>
      <c r="Z213" s="106">
        <f t="shared" si="369"/>
        <v>0</v>
      </c>
      <c r="AA213" s="290">
        <f t="shared" si="251"/>
        <v>581727000</v>
      </c>
      <c r="AB213" s="290">
        <f t="shared" si="351"/>
        <v>581727000</v>
      </c>
      <c r="AC213" s="105">
        <f t="shared" si="352"/>
        <v>0.74580384615384621</v>
      </c>
    </row>
    <row r="214" spans="1:29" s="79" customFormat="1" ht="31.5" hidden="1" x14ac:dyDescent="0.2">
      <c r="A214" s="433"/>
      <c r="B214" s="111" t="s">
        <v>740</v>
      </c>
      <c r="C214" s="107" t="s">
        <v>741</v>
      </c>
      <c r="D214" s="106">
        <f>+D215</f>
        <v>780000000</v>
      </c>
      <c r="E214" s="106">
        <f>SUM('ADICIONES  2018'!C214:K214)</f>
        <v>0</v>
      </c>
      <c r="F214" s="106">
        <f t="shared" si="367"/>
        <v>0</v>
      </c>
      <c r="G214" s="106">
        <f t="shared" si="367"/>
        <v>0</v>
      </c>
      <c r="H214" s="106">
        <f t="shared" si="367"/>
        <v>0</v>
      </c>
      <c r="I214" s="106">
        <f t="shared" si="367"/>
        <v>0</v>
      </c>
      <c r="J214" s="106">
        <f t="shared" si="367"/>
        <v>0</v>
      </c>
      <c r="K214" s="290">
        <f t="shared" ref="K214:K502" si="370">+D214+E214-F214+G214-H214</f>
        <v>780000000</v>
      </c>
      <c r="L214" s="106">
        <f t="shared" si="368"/>
        <v>0</v>
      </c>
      <c r="M214" s="106">
        <f t="shared" si="368"/>
        <v>0</v>
      </c>
      <c r="N214" s="106">
        <f t="shared" si="368"/>
        <v>0</v>
      </c>
      <c r="O214" s="106">
        <f t="shared" si="368"/>
        <v>0</v>
      </c>
      <c r="P214" s="106">
        <f t="shared" si="368"/>
        <v>0</v>
      </c>
      <c r="Q214" s="106">
        <f t="shared" si="368"/>
        <v>0</v>
      </c>
      <c r="R214" s="290">
        <f t="shared" ref="R214:R248" si="371">SUM(L214:Q214)</f>
        <v>0</v>
      </c>
      <c r="S214" s="106">
        <f t="shared" si="369"/>
        <v>0</v>
      </c>
      <c r="T214" s="106">
        <f t="shared" si="369"/>
        <v>0</v>
      </c>
      <c r="U214" s="106">
        <f t="shared" si="369"/>
        <v>581727000</v>
      </c>
      <c r="V214" s="106">
        <f t="shared" si="369"/>
        <v>0</v>
      </c>
      <c r="W214" s="106">
        <f t="shared" si="369"/>
        <v>0</v>
      </c>
      <c r="X214" s="106">
        <f t="shared" si="369"/>
        <v>0</v>
      </c>
      <c r="Y214" s="106">
        <f t="shared" si="369"/>
        <v>0</v>
      </c>
      <c r="Z214" s="106">
        <f t="shared" si="369"/>
        <v>0</v>
      </c>
      <c r="AA214" s="290">
        <f t="shared" ref="AA214:AA261" si="372">SUM(S214:Z214)</f>
        <v>581727000</v>
      </c>
      <c r="AB214" s="290">
        <f t="shared" si="351"/>
        <v>581727000</v>
      </c>
      <c r="AC214" s="105">
        <f t="shared" si="352"/>
        <v>0.74580384615384621</v>
      </c>
    </row>
    <row r="215" spans="1:29" ht="28.5" x14ac:dyDescent="0.2">
      <c r="A215" s="434">
        <v>1</v>
      </c>
      <c r="B215" s="97" t="s">
        <v>742</v>
      </c>
      <c r="C215" s="98" t="s">
        <v>743</v>
      </c>
      <c r="D215" s="295">
        <v>780000000</v>
      </c>
      <c r="E215" s="291">
        <f>SUM('ADICIONES  2018'!C215:K215)</f>
        <v>0</v>
      </c>
      <c r="F215" s="295"/>
      <c r="G215" s="295"/>
      <c r="H215" s="295"/>
      <c r="I215" s="295"/>
      <c r="J215" s="295"/>
      <c r="K215" s="292">
        <f t="shared" si="370"/>
        <v>780000000</v>
      </c>
      <c r="L215" s="295">
        <v>0</v>
      </c>
      <c r="M215" s="295"/>
      <c r="N215" s="295"/>
      <c r="O215" s="295"/>
      <c r="P215" s="295">
        <v>0</v>
      </c>
      <c r="Q215" s="295">
        <v>0</v>
      </c>
      <c r="R215" s="292">
        <f t="shared" si="371"/>
        <v>0</v>
      </c>
      <c r="S215" s="295">
        <v>0</v>
      </c>
      <c r="T215" s="295">
        <v>0</v>
      </c>
      <c r="U215" s="295">
        <v>581727000</v>
      </c>
      <c r="V215" s="295"/>
      <c r="W215" s="295"/>
      <c r="X215" s="295"/>
      <c r="Y215" s="295"/>
      <c r="Z215" s="295"/>
      <c r="AA215" s="292">
        <f t="shared" si="372"/>
        <v>581727000</v>
      </c>
      <c r="AB215" s="292">
        <f t="shared" si="351"/>
        <v>581727000</v>
      </c>
      <c r="AC215" s="37">
        <f t="shared" si="352"/>
        <v>0.74580384615384621</v>
      </c>
    </row>
    <row r="216" spans="1:29" s="79" customFormat="1" ht="13.5" hidden="1" customHeight="1" x14ac:dyDescent="0.2">
      <c r="A216" s="433"/>
      <c r="B216" s="111" t="s">
        <v>1179</v>
      </c>
      <c r="C216" s="107" t="s">
        <v>1180</v>
      </c>
      <c r="D216" s="106">
        <f>+D217</f>
        <v>0</v>
      </c>
      <c r="E216" s="106">
        <f>SUM('ADICIONES  2018'!C216:K216)</f>
        <v>0</v>
      </c>
      <c r="F216" s="106">
        <f>+F217</f>
        <v>0</v>
      </c>
      <c r="G216" s="106">
        <f>+G217</f>
        <v>0</v>
      </c>
      <c r="H216" s="106">
        <f>+H217</f>
        <v>0</v>
      </c>
      <c r="I216" s="106">
        <f>+I217</f>
        <v>0</v>
      </c>
      <c r="J216" s="106">
        <f>+J217</f>
        <v>0</v>
      </c>
      <c r="K216" s="290">
        <f t="shared" si="370"/>
        <v>0</v>
      </c>
      <c r="L216" s="106">
        <f t="shared" ref="L216:Q216" si="373">+L217</f>
        <v>0</v>
      </c>
      <c r="M216" s="106">
        <f t="shared" si="373"/>
        <v>0</v>
      </c>
      <c r="N216" s="106">
        <f t="shared" si="373"/>
        <v>95764948.989999995</v>
      </c>
      <c r="O216" s="106">
        <f t="shared" si="373"/>
        <v>107188502.17</v>
      </c>
      <c r="P216" s="106">
        <f t="shared" si="373"/>
        <v>0</v>
      </c>
      <c r="Q216" s="106">
        <f t="shared" si="373"/>
        <v>63624731.869999997</v>
      </c>
      <c r="R216" s="290">
        <f t="shared" si="371"/>
        <v>266578183.03</v>
      </c>
      <c r="S216" s="106">
        <f t="shared" ref="S216:Z216" si="374">+S217</f>
        <v>589790456.85000002</v>
      </c>
      <c r="T216" s="106">
        <f t="shared" si="374"/>
        <v>35622913.960000001</v>
      </c>
      <c r="U216" s="106">
        <f t="shared" si="374"/>
        <v>41505363.119999997</v>
      </c>
      <c r="V216" s="106">
        <f t="shared" si="374"/>
        <v>0</v>
      </c>
      <c r="W216" s="106">
        <f t="shared" si="374"/>
        <v>0</v>
      </c>
      <c r="X216" s="106">
        <f t="shared" si="374"/>
        <v>0</v>
      </c>
      <c r="Y216" s="106">
        <f t="shared" si="374"/>
        <v>0</v>
      </c>
      <c r="Z216" s="106">
        <f t="shared" si="374"/>
        <v>0</v>
      </c>
      <c r="AA216" s="290">
        <f t="shared" si="372"/>
        <v>666918733.93000007</v>
      </c>
      <c r="AB216" s="290">
        <f t="shared" si="351"/>
        <v>933496916.96000004</v>
      </c>
      <c r="AC216" s="105">
        <v>0</v>
      </c>
    </row>
    <row r="217" spans="1:29" ht="20.25" customHeight="1" x14ac:dyDescent="0.2">
      <c r="A217" s="434">
        <v>1</v>
      </c>
      <c r="B217" s="97" t="s">
        <v>1181</v>
      </c>
      <c r="C217" s="98" t="s">
        <v>1182</v>
      </c>
      <c r="D217" s="295">
        <v>0</v>
      </c>
      <c r="E217" s="291">
        <f>SUM('ADICIONES  2018'!C217:K217)</f>
        <v>0</v>
      </c>
      <c r="F217" s="295"/>
      <c r="G217" s="295"/>
      <c r="H217" s="295"/>
      <c r="I217" s="295"/>
      <c r="J217" s="295"/>
      <c r="K217" s="292">
        <f t="shared" si="370"/>
        <v>0</v>
      </c>
      <c r="L217" s="295">
        <v>0</v>
      </c>
      <c r="M217" s="295">
        <v>0</v>
      </c>
      <c r="N217" s="295">
        <v>95764948.989999995</v>
      </c>
      <c r="O217" s="295">
        <v>107188502.17</v>
      </c>
      <c r="P217" s="295">
        <v>0</v>
      </c>
      <c r="Q217" s="295">
        <v>63624731.869999997</v>
      </c>
      <c r="R217" s="292">
        <f t="shared" si="371"/>
        <v>266578183.03</v>
      </c>
      <c r="S217" s="295">
        <v>589790456.85000002</v>
      </c>
      <c r="T217" s="295">
        <v>35622913.960000001</v>
      </c>
      <c r="U217" s="295">
        <v>41505363.119999997</v>
      </c>
      <c r="V217" s="295"/>
      <c r="W217" s="295"/>
      <c r="X217" s="295"/>
      <c r="Y217" s="295"/>
      <c r="Z217" s="295"/>
      <c r="AA217" s="292">
        <f t="shared" si="372"/>
        <v>666918733.93000007</v>
      </c>
      <c r="AB217" s="292">
        <f t="shared" si="351"/>
        <v>933496916.96000004</v>
      </c>
      <c r="AC217" s="37">
        <v>0</v>
      </c>
    </row>
    <row r="218" spans="1:29" s="79" customFormat="1" ht="25.5" hidden="1" customHeight="1" x14ac:dyDescent="0.2">
      <c r="A218" s="433"/>
      <c r="B218" s="111" t="s">
        <v>270</v>
      </c>
      <c r="C218" s="100" t="s">
        <v>96</v>
      </c>
      <c r="D218" s="106">
        <f>+D219</f>
        <v>43762562700</v>
      </c>
      <c r="E218" s="106">
        <f>SUM('ADICIONES  2018'!C218:K218)</f>
        <v>0</v>
      </c>
      <c r="F218" s="106">
        <f t="shared" ref="F218:J218" si="375">+F219</f>
        <v>375053977</v>
      </c>
      <c r="G218" s="106">
        <f t="shared" si="375"/>
        <v>0</v>
      </c>
      <c r="H218" s="106">
        <f t="shared" si="375"/>
        <v>0</v>
      </c>
      <c r="I218" s="106">
        <f t="shared" si="375"/>
        <v>0</v>
      </c>
      <c r="J218" s="106">
        <f t="shared" si="375"/>
        <v>0</v>
      </c>
      <c r="K218" s="290">
        <f t="shared" si="370"/>
        <v>43387508723</v>
      </c>
      <c r="L218" s="106">
        <f t="shared" ref="L218:Q218" si="376">+L219</f>
        <v>2547725282</v>
      </c>
      <c r="M218" s="106">
        <f t="shared" si="376"/>
        <v>3199858632</v>
      </c>
      <c r="N218" s="106">
        <f t="shared" si="376"/>
        <v>4232601397</v>
      </c>
      <c r="O218" s="106">
        <f t="shared" si="376"/>
        <v>4657021134</v>
      </c>
      <c r="P218" s="106">
        <f t="shared" si="376"/>
        <v>2558408678</v>
      </c>
      <c r="Q218" s="106">
        <f t="shared" si="376"/>
        <v>5885808972</v>
      </c>
      <c r="R218" s="290">
        <f t="shared" si="371"/>
        <v>23081424095</v>
      </c>
      <c r="S218" s="106">
        <f t="shared" ref="S218:Z218" si="377">+S219</f>
        <v>3431315977</v>
      </c>
      <c r="T218" s="106">
        <f t="shared" si="377"/>
        <v>3691480069</v>
      </c>
      <c r="U218" s="106">
        <f t="shared" si="377"/>
        <v>1911577185</v>
      </c>
      <c r="V218" s="106">
        <f t="shared" si="377"/>
        <v>0</v>
      </c>
      <c r="W218" s="106">
        <f t="shared" si="377"/>
        <v>0</v>
      </c>
      <c r="X218" s="106">
        <f t="shared" si="377"/>
        <v>0</v>
      </c>
      <c r="Y218" s="106">
        <f t="shared" si="377"/>
        <v>0</v>
      </c>
      <c r="Z218" s="106">
        <f t="shared" si="377"/>
        <v>0</v>
      </c>
      <c r="AA218" s="290">
        <f t="shared" si="372"/>
        <v>9034373231</v>
      </c>
      <c r="AB218" s="290">
        <f t="shared" si="351"/>
        <v>32115797326</v>
      </c>
      <c r="AC218" s="105">
        <f t="shared" si="352"/>
        <v>0.74020837497349112</v>
      </c>
    </row>
    <row r="219" spans="1:29" s="79" customFormat="1" ht="15.75" hidden="1" x14ac:dyDescent="0.2">
      <c r="A219" s="433"/>
      <c r="B219" s="111" t="s">
        <v>271</v>
      </c>
      <c r="C219" s="100" t="s">
        <v>97</v>
      </c>
      <c r="D219" s="106">
        <f>+D220+D228+D230</f>
        <v>43762562700</v>
      </c>
      <c r="E219" s="106">
        <f>SUM('ADICIONES  2018'!C219:K219)</f>
        <v>0</v>
      </c>
      <c r="F219" s="106">
        <f>+F220+F228+F230</f>
        <v>375053977</v>
      </c>
      <c r="G219" s="106">
        <f>+G220+G228+G230</f>
        <v>0</v>
      </c>
      <c r="H219" s="106">
        <f>+H220+H228+H230</f>
        <v>0</v>
      </c>
      <c r="I219" s="106">
        <f>+I220+I228+I230</f>
        <v>0</v>
      </c>
      <c r="J219" s="106">
        <f>+J220+J228+J230</f>
        <v>0</v>
      </c>
      <c r="K219" s="290">
        <f t="shared" si="370"/>
        <v>43387508723</v>
      </c>
      <c r="L219" s="106">
        <f t="shared" ref="L219:Q219" si="378">+L220+L228+L230</f>
        <v>2547725282</v>
      </c>
      <c r="M219" s="106">
        <f t="shared" si="378"/>
        <v>3199858632</v>
      </c>
      <c r="N219" s="106">
        <f t="shared" si="378"/>
        <v>4232601397</v>
      </c>
      <c r="O219" s="106">
        <f t="shared" si="378"/>
        <v>4657021134</v>
      </c>
      <c r="P219" s="106">
        <f t="shared" si="378"/>
        <v>2558408678</v>
      </c>
      <c r="Q219" s="106">
        <f t="shared" si="378"/>
        <v>5885808972</v>
      </c>
      <c r="R219" s="290">
        <f t="shared" si="371"/>
        <v>23081424095</v>
      </c>
      <c r="S219" s="106">
        <f t="shared" ref="S219:Z219" si="379">+S220+S228+S230</f>
        <v>3431315977</v>
      </c>
      <c r="T219" s="106">
        <f t="shared" si="379"/>
        <v>3691480069</v>
      </c>
      <c r="U219" s="106">
        <f t="shared" si="379"/>
        <v>1911577185</v>
      </c>
      <c r="V219" s="106">
        <f t="shared" si="379"/>
        <v>0</v>
      </c>
      <c r="W219" s="106">
        <f t="shared" si="379"/>
        <v>0</v>
      </c>
      <c r="X219" s="106">
        <f t="shared" si="379"/>
        <v>0</v>
      </c>
      <c r="Y219" s="106">
        <f t="shared" si="379"/>
        <v>0</v>
      </c>
      <c r="Z219" s="106">
        <f t="shared" si="379"/>
        <v>0</v>
      </c>
      <c r="AA219" s="290">
        <f t="shared" si="372"/>
        <v>9034373231</v>
      </c>
      <c r="AB219" s="290">
        <f t="shared" si="351"/>
        <v>32115797326</v>
      </c>
      <c r="AC219" s="105">
        <f t="shared" si="352"/>
        <v>0.74020837497349112</v>
      </c>
    </row>
    <row r="220" spans="1:29" s="79" customFormat="1" ht="15.75" hidden="1" x14ac:dyDescent="0.2">
      <c r="A220" s="433"/>
      <c r="B220" s="111" t="s">
        <v>272</v>
      </c>
      <c r="C220" s="100" t="s">
        <v>98</v>
      </c>
      <c r="D220" s="106">
        <f>+D221+D225</f>
        <v>29862562700</v>
      </c>
      <c r="E220" s="106">
        <f>SUM('ADICIONES  2018'!C220:K220)</f>
        <v>0</v>
      </c>
      <c r="F220" s="106">
        <f t="shared" ref="F220:J220" si="380">+F221+F225</f>
        <v>0</v>
      </c>
      <c r="G220" s="106">
        <f t="shared" si="380"/>
        <v>0</v>
      </c>
      <c r="H220" s="106">
        <f t="shared" si="380"/>
        <v>0</v>
      </c>
      <c r="I220" s="106">
        <f t="shared" si="380"/>
        <v>0</v>
      </c>
      <c r="J220" s="106">
        <f t="shared" si="380"/>
        <v>0</v>
      </c>
      <c r="K220" s="290">
        <f>+D220+E220-F220+G220-H220</f>
        <v>29862562700</v>
      </c>
      <c r="L220" s="106">
        <f>+L221+L225</f>
        <v>1555200516</v>
      </c>
      <c r="M220" s="106">
        <f t="shared" ref="M220:Q220" si="381">+M221+M225</f>
        <v>2224698142</v>
      </c>
      <c r="N220" s="106">
        <f t="shared" si="381"/>
        <v>3278285644</v>
      </c>
      <c r="O220" s="106">
        <f t="shared" si="381"/>
        <v>2416743130</v>
      </c>
      <c r="P220" s="106">
        <f t="shared" si="381"/>
        <v>1555200516</v>
      </c>
      <c r="Q220" s="106">
        <f t="shared" si="381"/>
        <v>4869463444</v>
      </c>
      <c r="R220" s="290">
        <f t="shared" si="371"/>
        <v>15899591392</v>
      </c>
      <c r="S220" s="106">
        <f t="shared" ref="S220:Z220" si="382">+S221+S225</f>
        <v>2416743130</v>
      </c>
      <c r="T220" s="106">
        <f t="shared" si="382"/>
        <v>2687913001</v>
      </c>
      <c r="U220" s="106">
        <f t="shared" si="382"/>
        <v>861542614</v>
      </c>
      <c r="V220" s="106">
        <f t="shared" si="382"/>
        <v>0</v>
      </c>
      <c r="W220" s="106">
        <f t="shared" si="382"/>
        <v>0</v>
      </c>
      <c r="X220" s="106">
        <f t="shared" si="382"/>
        <v>0</v>
      </c>
      <c r="Y220" s="106">
        <f t="shared" si="382"/>
        <v>0</v>
      </c>
      <c r="Z220" s="106">
        <f t="shared" si="382"/>
        <v>0</v>
      </c>
      <c r="AA220" s="290">
        <f t="shared" si="372"/>
        <v>5966198745</v>
      </c>
      <c r="AB220" s="290">
        <f t="shared" si="351"/>
        <v>21865790137</v>
      </c>
      <c r="AC220" s="105">
        <f t="shared" si="352"/>
        <v>0.73221412229969129</v>
      </c>
    </row>
    <row r="221" spans="1:29" s="79" customFormat="1" ht="30" hidden="1" x14ac:dyDescent="0.2">
      <c r="A221" s="433"/>
      <c r="B221" s="111" t="s">
        <v>877</v>
      </c>
      <c r="C221" s="100" t="s">
        <v>1632</v>
      </c>
      <c r="D221" s="106">
        <f>+D222</f>
        <v>21094400000</v>
      </c>
      <c r="E221" s="106">
        <f>SUM('ADICIONES  2018'!C221:K221)</f>
        <v>0</v>
      </c>
      <c r="F221" s="106">
        <f t="shared" ref="F221:J221" si="383">+F222</f>
        <v>0</v>
      </c>
      <c r="G221" s="106">
        <f t="shared" si="383"/>
        <v>0</v>
      </c>
      <c r="H221" s="106">
        <f t="shared" si="383"/>
        <v>0</v>
      </c>
      <c r="I221" s="106">
        <f t="shared" si="383"/>
        <v>0</v>
      </c>
      <c r="J221" s="106">
        <f t="shared" si="383"/>
        <v>0</v>
      </c>
      <c r="K221" s="290">
        <f t="shared" si="370"/>
        <v>21094400000</v>
      </c>
      <c r="L221" s="106">
        <f t="shared" ref="L221:Q221" si="384">+L222</f>
        <v>1555200516</v>
      </c>
      <c r="M221" s="106">
        <f t="shared" si="384"/>
        <v>1595078238</v>
      </c>
      <c r="N221" s="106">
        <f t="shared" si="384"/>
        <v>1555200516</v>
      </c>
      <c r="O221" s="106">
        <f t="shared" si="384"/>
        <v>1555200516</v>
      </c>
      <c r="P221" s="106">
        <f t="shared" si="384"/>
        <v>1555200516</v>
      </c>
      <c r="Q221" s="106">
        <f t="shared" si="384"/>
        <v>3146378116</v>
      </c>
      <c r="R221" s="290">
        <f t="shared" si="371"/>
        <v>10962258418</v>
      </c>
      <c r="S221" s="106">
        <f t="shared" ref="S221:Z221" si="385">+S222</f>
        <v>1555200516</v>
      </c>
      <c r="T221" s="106">
        <f t="shared" si="385"/>
        <v>1826370387</v>
      </c>
      <c r="U221" s="106">
        <f t="shared" si="385"/>
        <v>0</v>
      </c>
      <c r="V221" s="106">
        <f t="shared" si="385"/>
        <v>0</v>
      </c>
      <c r="W221" s="106">
        <f t="shared" si="385"/>
        <v>0</v>
      </c>
      <c r="X221" s="106">
        <f t="shared" si="385"/>
        <v>0</v>
      </c>
      <c r="Y221" s="106">
        <f t="shared" si="385"/>
        <v>0</v>
      </c>
      <c r="Z221" s="106">
        <f t="shared" si="385"/>
        <v>0</v>
      </c>
      <c r="AA221" s="290">
        <f t="shared" si="372"/>
        <v>3381570903</v>
      </c>
      <c r="AB221" s="290">
        <f t="shared" si="351"/>
        <v>14343829321</v>
      </c>
      <c r="AC221" s="105">
        <f t="shared" si="352"/>
        <v>0.67998280685869239</v>
      </c>
    </row>
    <row r="222" spans="1:29" s="79" customFormat="1" ht="21.75" hidden="1" customHeight="1" x14ac:dyDescent="0.2">
      <c r="A222" s="433"/>
      <c r="B222" s="111" t="s">
        <v>1633</v>
      </c>
      <c r="C222" s="100" t="s">
        <v>744</v>
      </c>
      <c r="D222" s="106">
        <f>SUM(D223:D224)</f>
        <v>21094400000</v>
      </c>
      <c r="E222" s="106">
        <f>SUM('ADICIONES  2018'!C222:K222)</f>
        <v>0</v>
      </c>
      <c r="F222" s="106">
        <f t="shared" ref="F222:J222" si="386">SUM(F223:F224)</f>
        <v>0</v>
      </c>
      <c r="G222" s="106">
        <f t="shared" si="386"/>
        <v>0</v>
      </c>
      <c r="H222" s="106">
        <f t="shared" si="386"/>
        <v>0</v>
      </c>
      <c r="I222" s="106">
        <f t="shared" si="386"/>
        <v>0</v>
      </c>
      <c r="J222" s="106">
        <f t="shared" si="386"/>
        <v>0</v>
      </c>
      <c r="K222" s="290">
        <f t="shared" si="370"/>
        <v>21094400000</v>
      </c>
      <c r="L222" s="106">
        <f t="shared" ref="L222:Q222" si="387">SUM(L223:L224)</f>
        <v>1555200516</v>
      </c>
      <c r="M222" s="106">
        <f t="shared" si="387"/>
        <v>1595078238</v>
      </c>
      <c r="N222" s="106">
        <f t="shared" si="387"/>
        <v>1555200516</v>
      </c>
      <c r="O222" s="106">
        <f t="shared" si="387"/>
        <v>1555200516</v>
      </c>
      <c r="P222" s="106">
        <f t="shared" si="387"/>
        <v>1555200516</v>
      </c>
      <c r="Q222" s="106">
        <f t="shared" si="387"/>
        <v>3146378116</v>
      </c>
      <c r="R222" s="290">
        <f t="shared" si="371"/>
        <v>10962258418</v>
      </c>
      <c r="S222" s="106">
        <f t="shared" ref="S222:Z222" si="388">SUM(S223:S224)</f>
        <v>1555200516</v>
      </c>
      <c r="T222" s="106">
        <f t="shared" si="388"/>
        <v>1826370387</v>
      </c>
      <c r="U222" s="106">
        <f t="shared" si="388"/>
        <v>0</v>
      </c>
      <c r="V222" s="106">
        <f t="shared" si="388"/>
        <v>0</v>
      </c>
      <c r="W222" s="106">
        <f t="shared" si="388"/>
        <v>0</v>
      </c>
      <c r="X222" s="106">
        <f t="shared" si="388"/>
        <v>0</v>
      </c>
      <c r="Y222" s="106">
        <f t="shared" si="388"/>
        <v>0</v>
      </c>
      <c r="Z222" s="106">
        <f t="shared" si="388"/>
        <v>0</v>
      </c>
      <c r="AA222" s="290">
        <f t="shared" si="372"/>
        <v>3381570903</v>
      </c>
      <c r="AB222" s="290">
        <f t="shared" si="351"/>
        <v>14343829321</v>
      </c>
      <c r="AC222" s="105">
        <f t="shared" si="352"/>
        <v>0.67998280685869239</v>
      </c>
    </row>
    <row r="223" spans="1:29" x14ac:dyDescent="0.2">
      <c r="A223" s="434">
        <v>1</v>
      </c>
      <c r="B223" s="97" t="s">
        <v>1634</v>
      </c>
      <c r="C223" s="98" t="s">
        <v>745</v>
      </c>
      <c r="D223" s="295">
        <v>20794400000</v>
      </c>
      <c r="E223" s="291">
        <f>SUM('ADICIONES  2018'!C223:K223)</f>
        <v>0</v>
      </c>
      <c r="F223" s="295"/>
      <c r="G223" s="295"/>
      <c r="H223" s="295"/>
      <c r="I223" s="295"/>
      <c r="J223" s="295"/>
      <c r="K223" s="292">
        <f t="shared" si="370"/>
        <v>20794400000</v>
      </c>
      <c r="L223" s="295">
        <v>1555200516</v>
      </c>
      <c r="M223" s="295">
        <v>1555200516</v>
      </c>
      <c r="N223" s="295">
        <v>1555200516</v>
      </c>
      <c r="O223" s="295">
        <v>1555200516</v>
      </c>
      <c r="P223" s="295">
        <v>1555200516</v>
      </c>
      <c r="Q223" s="295">
        <v>3110401032</v>
      </c>
      <c r="R223" s="292">
        <f t="shared" si="371"/>
        <v>10886403612</v>
      </c>
      <c r="S223" s="295">
        <v>1555200516</v>
      </c>
      <c r="T223" s="295">
        <v>1555200512</v>
      </c>
      <c r="U223" s="295"/>
      <c r="V223" s="295"/>
      <c r="W223" s="295"/>
      <c r="X223" s="295"/>
      <c r="Y223" s="295"/>
      <c r="Z223" s="295"/>
      <c r="AA223" s="292">
        <f t="shared" si="372"/>
        <v>3110401028</v>
      </c>
      <c r="AB223" s="292">
        <f t="shared" si="351"/>
        <v>13996804640</v>
      </c>
      <c r="AC223" s="37">
        <f t="shared" si="352"/>
        <v>0.67310452044781288</v>
      </c>
    </row>
    <row r="224" spans="1:29" x14ac:dyDescent="0.2">
      <c r="A224" s="434">
        <v>1</v>
      </c>
      <c r="B224" s="97" t="s">
        <v>1635</v>
      </c>
      <c r="C224" s="98" t="s">
        <v>746</v>
      </c>
      <c r="D224" s="295">
        <v>300000000</v>
      </c>
      <c r="E224" s="291">
        <f>SUM('ADICIONES  2018'!C224:K224)</f>
        <v>0</v>
      </c>
      <c r="F224" s="295"/>
      <c r="G224" s="295"/>
      <c r="H224" s="295"/>
      <c r="I224" s="295"/>
      <c r="J224" s="295"/>
      <c r="K224" s="292">
        <f t="shared" si="370"/>
        <v>300000000</v>
      </c>
      <c r="L224" s="295">
        <v>0</v>
      </c>
      <c r="M224" s="295">
        <v>39877722</v>
      </c>
      <c r="N224" s="295">
        <v>0</v>
      </c>
      <c r="O224" s="295"/>
      <c r="P224" s="295">
        <v>0</v>
      </c>
      <c r="Q224" s="295">
        <v>35977084</v>
      </c>
      <c r="R224" s="292">
        <f t="shared" si="371"/>
        <v>75854806</v>
      </c>
      <c r="S224" s="295">
        <v>0</v>
      </c>
      <c r="T224" s="295">
        <v>271169875</v>
      </c>
      <c r="U224" s="295"/>
      <c r="V224" s="295"/>
      <c r="W224" s="295"/>
      <c r="X224" s="295"/>
      <c r="Y224" s="295"/>
      <c r="Z224" s="295"/>
      <c r="AA224" s="292">
        <f t="shared" si="372"/>
        <v>271169875</v>
      </c>
      <c r="AB224" s="292">
        <f t="shared" si="351"/>
        <v>347024681</v>
      </c>
      <c r="AC224" s="37">
        <f t="shared" si="352"/>
        <v>1.1567489366666666</v>
      </c>
    </row>
    <row r="225" spans="1:29" s="79" customFormat="1" ht="15.75" hidden="1" x14ac:dyDescent="0.2">
      <c r="A225" s="433"/>
      <c r="B225" s="111" t="s">
        <v>747</v>
      </c>
      <c r="C225" s="107" t="s">
        <v>748</v>
      </c>
      <c r="D225" s="106">
        <f>+D226</f>
        <v>8768162700</v>
      </c>
      <c r="E225" s="106">
        <f>SUM('ADICIONES  2018'!C225:K225)</f>
        <v>0</v>
      </c>
      <c r="F225" s="106">
        <f t="shared" ref="F225:J226" si="389">+F226</f>
        <v>0</v>
      </c>
      <c r="G225" s="106">
        <f t="shared" si="389"/>
        <v>0</v>
      </c>
      <c r="H225" s="106">
        <f t="shared" si="389"/>
        <v>0</v>
      </c>
      <c r="I225" s="106">
        <f t="shared" si="389"/>
        <v>0</v>
      </c>
      <c r="J225" s="106">
        <f t="shared" si="389"/>
        <v>0</v>
      </c>
      <c r="K225" s="290">
        <f t="shared" si="370"/>
        <v>8768162700</v>
      </c>
      <c r="L225" s="106">
        <f t="shared" ref="L225:Q226" si="390">+L226</f>
        <v>0</v>
      </c>
      <c r="M225" s="106">
        <f t="shared" si="390"/>
        <v>629619904</v>
      </c>
      <c r="N225" s="106">
        <f t="shared" si="390"/>
        <v>1723085128</v>
      </c>
      <c r="O225" s="106">
        <f t="shared" si="390"/>
        <v>861542614</v>
      </c>
      <c r="P225" s="106">
        <f t="shared" si="390"/>
        <v>0</v>
      </c>
      <c r="Q225" s="106">
        <f t="shared" si="390"/>
        <v>1723085328</v>
      </c>
      <c r="R225" s="290">
        <f t="shared" si="371"/>
        <v>4937332974</v>
      </c>
      <c r="S225" s="106">
        <f t="shared" ref="S225:Z226" si="391">+S226</f>
        <v>861542614</v>
      </c>
      <c r="T225" s="106">
        <f t="shared" si="391"/>
        <v>861542614</v>
      </c>
      <c r="U225" s="106">
        <f t="shared" si="391"/>
        <v>861542614</v>
      </c>
      <c r="V225" s="106">
        <f t="shared" si="391"/>
        <v>0</v>
      </c>
      <c r="W225" s="106">
        <f t="shared" si="391"/>
        <v>0</v>
      </c>
      <c r="X225" s="106">
        <f t="shared" si="391"/>
        <v>0</v>
      </c>
      <c r="Y225" s="106">
        <f t="shared" si="391"/>
        <v>0</v>
      </c>
      <c r="Z225" s="106">
        <f t="shared" si="391"/>
        <v>0</v>
      </c>
      <c r="AA225" s="290">
        <f t="shared" si="372"/>
        <v>2584627842</v>
      </c>
      <c r="AB225" s="290">
        <f t="shared" si="351"/>
        <v>7521960816</v>
      </c>
      <c r="AC225" s="105">
        <f t="shared" si="352"/>
        <v>0.85787194801939526</v>
      </c>
    </row>
    <row r="226" spans="1:29" s="79" customFormat="1" ht="15.75" hidden="1" x14ac:dyDescent="0.2">
      <c r="A226" s="433"/>
      <c r="B226" s="111" t="s">
        <v>749</v>
      </c>
      <c r="C226" s="107" t="s">
        <v>748</v>
      </c>
      <c r="D226" s="106">
        <f>+D227</f>
        <v>8768162700</v>
      </c>
      <c r="E226" s="106">
        <f>SUM('ADICIONES  2018'!C226:K226)</f>
        <v>0</v>
      </c>
      <c r="F226" s="106">
        <f t="shared" si="389"/>
        <v>0</v>
      </c>
      <c r="G226" s="106">
        <f t="shared" si="389"/>
        <v>0</v>
      </c>
      <c r="H226" s="106">
        <f t="shared" si="389"/>
        <v>0</v>
      </c>
      <c r="I226" s="106">
        <f t="shared" si="389"/>
        <v>0</v>
      </c>
      <c r="J226" s="106">
        <f t="shared" si="389"/>
        <v>0</v>
      </c>
      <c r="K226" s="290">
        <f t="shared" si="370"/>
        <v>8768162700</v>
      </c>
      <c r="L226" s="106">
        <f t="shared" si="390"/>
        <v>0</v>
      </c>
      <c r="M226" s="106">
        <f t="shared" si="390"/>
        <v>629619904</v>
      </c>
      <c r="N226" s="106">
        <f t="shared" si="390"/>
        <v>1723085128</v>
      </c>
      <c r="O226" s="106">
        <f t="shared" si="390"/>
        <v>861542614</v>
      </c>
      <c r="P226" s="106">
        <f t="shared" si="390"/>
        <v>0</v>
      </c>
      <c r="Q226" s="106">
        <f t="shared" si="390"/>
        <v>1723085328</v>
      </c>
      <c r="R226" s="290">
        <f t="shared" si="371"/>
        <v>4937332974</v>
      </c>
      <c r="S226" s="106">
        <f t="shared" si="391"/>
        <v>861542614</v>
      </c>
      <c r="T226" s="106">
        <f t="shared" si="391"/>
        <v>861542614</v>
      </c>
      <c r="U226" s="106">
        <f t="shared" si="391"/>
        <v>861542614</v>
      </c>
      <c r="V226" s="106">
        <f t="shared" si="391"/>
        <v>0</v>
      </c>
      <c r="W226" s="106">
        <f t="shared" si="391"/>
        <v>0</v>
      </c>
      <c r="X226" s="106">
        <f t="shared" si="391"/>
        <v>0</v>
      </c>
      <c r="Y226" s="106">
        <f t="shared" si="391"/>
        <v>0</v>
      </c>
      <c r="Z226" s="106">
        <f t="shared" si="391"/>
        <v>0</v>
      </c>
      <c r="AA226" s="290">
        <f t="shared" si="372"/>
        <v>2584627842</v>
      </c>
      <c r="AB226" s="290">
        <f t="shared" si="351"/>
        <v>7521960816</v>
      </c>
      <c r="AC226" s="105">
        <f t="shared" si="352"/>
        <v>0.85787194801939526</v>
      </c>
    </row>
    <row r="227" spans="1:29" ht="28.5" x14ac:dyDescent="0.2">
      <c r="A227" s="434">
        <v>1</v>
      </c>
      <c r="B227" s="97" t="s">
        <v>750</v>
      </c>
      <c r="C227" s="98" t="s">
        <v>751</v>
      </c>
      <c r="D227" s="295">
        <v>8768162700</v>
      </c>
      <c r="E227" s="291">
        <f>SUM('ADICIONES  2018'!C227:K227)</f>
        <v>0</v>
      </c>
      <c r="F227" s="295"/>
      <c r="G227" s="295"/>
      <c r="H227" s="295"/>
      <c r="I227" s="295"/>
      <c r="J227" s="295"/>
      <c r="K227" s="292">
        <f t="shared" si="370"/>
        <v>8768162700</v>
      </c>
      <c r="L227" s="295">
        <v>0</v>
      </c>
      <c r="M227" s="295">
        <v>629619904</v>
      </c>
      <c r="N227" s="295">
        <v>1723085128</v>
      </c>
      <c r="O227" s="295">
        <v>861542614</v>
      </c>
      <c r="P227" s="295">
        <v>0</v>
      </c>
      <c r="Q227" s="295">
        <v>1723085328</v>
      </c>
      <c r="R227" s="292">
        <f t="shared" si="371"/>
        <v>4937332974</v>
      </c>
      <c r="S227" s="295">
        <v>861542614</v>
      </c>
      <c r="T227" s="295">
        <v>861542614</v>
      </c>
      <c r="U227" s="295">
        <v>861542614</v>
      </c>
      <c r="V227" s="295"/>
      <c r="W227" s="295"/>
      <c r="X227" s="295"/>
      <c r="Y227" s="295"/>
      <c r="Z227" s="295"/>
      <c r="AA227" s="292">
        <f t="shared" si="372"/>
        <v>2584627842</v>
      </c>
      <c r="AB227" s="292">
        <f t="shared" si="351"/>
        <v>7521960816</v>
      </c>
      <c r="AC227" s="37">
        <f t="shared" si="352"/>
        <v>0.85787194801939526</v>
      </c>
    </row>
    <row r="228" spans="1:29" s="21" customFormat="1" ht="15.75" x14ac:dyDescent="0.2">
      <c r="A228" s="92">
        <v>1</v>
      </c>
      <c r="B228" s="113" t="s">
        <v>752</v>
      </c>
      <c r="C228" s="114" t="s">
        <v>753</v>
      </c>
      <c r="D228" s="106">
        <f>SUM(D229:D229)</f>
        <v>1700000000</v>
      </c>
      <c r="E228" s="106">
        <f>SUM('ADICIONES  2018'!C228:K228)</f>
        <v>0</v>
      </c>
      <c r="F228" s="106">
        <f>SUM(F229:F229)</f>
        <v>375053977</v>
      </c>
      <c r="G228" s="106">
        <f>SUM(G229:G229)</f>
        <v>0</v>
      </c>
      <c r="H228" s="106">
        <f>SUM(H229:H229)</f>
        <v>0</v>
      </c>
      <c r="I228" s="106">
        <f>SUM(I229:I229)</f>
        <v>0</v>
      </c>
      <c r="J228" s="106">
        <f>SUM(J229:J229)</f>
        <v>0</v>
      </c>
      <c r="K228" s="294">
        <f t="shared" si="370"/>
        <v>1324946023</v>
      </c>
      <c r="L228" s="106">
        <f t="shared" ref="L228:Q228" si="392">SUM(L229:L229)</f>
        <v>0</v>
      </c>
      <c r="M228" s="106">
        <f t="shared" si="392"/>
        <v>0</v>
      </c>
      <c r="N228" s="106">
        <f t="shared" si="392"/>
        <v>0</v>
      </c>
      <c r="O228" s="106">
        <f t="shared" si="392"/>
        <v>1324946023</v>
      </c>
      <c r="P228" s="106">
        <f t="shared" si="392"/>
        <v>0</v>
      </c>
      <c r="Q228" s="106">
        <f t="shared" si="392"/>
        <v>0</v>
      </c>
      <c r="R228" s="294">
        <f t="shared" si="371"/>
        <v>1324946023</v>
      </c>
      <c r="S228" s="291">
        <f t="shared" ref="S228:Z228" si="393">SUM(S229:S229)</f>
        <v>0</v>
      </c>
      <c r="T228" s="291">
        <f t="shared" si="393"/>
        <v>0</v>
      </c>
      <c r="U228" s="291">
        <f t="shared" si="393"/>
        <v>0</v>
      </c>
      <c r="V228" s="106">
        <f t="shared" si="393"/>
        <v>0</v>
      </c>
      <c r="W228" s="106">
        <f t="shared" si="393"/>
        <v>0</v>
      </c>
      <c r="X228" s="106">
        <f t="shared" si="393"/>
        <v>0</v>
      </c>
      <c r="Y228" s="291">
        <f t="shared" si="393"/>
        <v>0</v>
      </c>
      <c r="Z228" s="106">
        <f t="shared" si="393"/>
        <v>0</v>
      </c>
      <c r="AA228" s="290">
        <f t="shared" si="372"/>
        <v>0</v>
      </c>
      <c r="AB228" s="294">
        <f t="shared" si="351"/>
        <v>1324946023</v>
      </c>
      <c r="AC228" s="115">
        <f t="shared" si="352"/>
        <v>1</v>
      </c>
    </row>
    <row r="229" spans="1:29" hidden="1" x14ac:dyDescent="0.2">
      <c r="B229" s="97" t="s">
        <v>754</v>
      </c>
      <c r="C229" s="98" t="s">
        <v>755</v>
      </c>
      <c r="D229" s="295">
        <v>1700000000</v>
      </c>
      <c r="E229" s="291">
        <f>SUM('ADICIONES  2018'!C229:K229)</f>
        <v>0</v>
      </c>
      <c r="F229" s="295">
        <v>375053977</v>
      </c>
      <c r="G229" s="295"/>
      <c r="H229" s="295"/>
      <c r="I229" s="295"/>
      <c r="J229" s="295"/>
      <c r="K229" s="292">
        <f t="shared" si="370"/>
        <v>1324946023</v>
      </c>
      <c r="L229" s="295">
        <v>0</v>
      </c>
      <c r="M229" s="295">
        <v>0</v>
      </c>
      <c r="N229" s="295">
        <v>0</v>
      </c>
      <c r="O229" s="295">
        <v>1324946023</v>
      </c>
      <c r="P229" s="295">
        <v>0</v>
      </c>
      <c r="Q229" s="295">
        <v>0</v>
      </c>
      <c r="R229" s="292">
        <f t="shared" si="371"/>
        <v>1324946023</v>
      </c>
      <c r="S229" s="295">
        <v>0</v>
      </c>
      <c r="T229" s="295">
        <v>0</v>
      </c>
      <c r="U229" s="295">
        <v>0</v>
      </c>
      <c r="V229" s="295"/>
      <c r="W229" s="295"/>
      <c r="X229" s="295"/>
      <c r="Y229" s="295"/>
      <c r="Z229" s="295"/>
      <c r="AA229" s="292">
        <f t="shared" si="372"/>
        <v>0</v>
      </c>
      <c r="AB229" s="292">
        <f t="shared" si="351"/>
        <v>1324946023</v>
      </c>
      <c r="AC229" s="37">
        <f t="shared" si="352"/>
        <v>1</v>
      </c>
    </row>
    <row r="230" spans="1:29" s="79" customFormat="1" ht="27.75" hidden="1" customHeight="1" x14ac:dyDescent="0.2">
      <c r="A230" s="433"/>
      <c r="B230" s="111" t="s">
        <v>756</v>
      </c>
      <c r="C230" s="107" t="s">
        <v>757</v>
      </c>
      <c r="D230" s="106">
        <f>+D231</f>
        <v>12200000000</v>
      </c>
      <c r="E230" s="106">
        <f>SUM('ADICIONES  2018'!C230:K230)</f>
        <v>0</v>
      </c>
      <c r="F230" s="106">
        <f>+F231</f>
        <v>0</v>
      </c>
      <c r="G230" s="106">
        <f>+G231</f>
        <v>0</v>
      </c>
      <c r="H230" s="106">
        <f>+H231</f>
        <v>0</v>
      </c>
      <c r="I230" s="106">
        <f>+I231</f>
        <v>0</v>
      </c>
      <c r="J230" s="106">
        <f>+J231</f>
        <v>0</v>
      </c>
      <c r="K230" s="290">
        <f t="shared" si="370"/>
        <v>12200000000</v>
      </c>
      <c r="L230" s="106">
        <f t="shared" ref="L230:Q230" si="394">+L231</f>
        <v>992524766</v>
      </c>
      <c r="M230" s="106">
        <f t="shared" si="394"/>
        <v>975160490</v>
      </c>
      <c r="N230" s="106">
        <f t="shared" si="394"/>
        <v>954315753</v>
      </c>
      <c r="O230" s="106">
        <f t="shared" si="394"/>
        <v>915331981</v>
      </c>
      <c r="P230" s="106">
        <f t="shared" si="394"/>
        <v>1003208162</v>
      </c>
      <c r="Q230" s="106">
        <f t="shared" si="394"/>
        <v>1016345528</v>
      </c>
      <c r="R230" s="290">
        <f t="shared" si="371"/>
        <v>5856886680</v>
      </c>
      <c r="S230" s="106">
        <f t="shared" ref="S230:Z230" si="395">+S231</f>
        <v>1014572847</v>
      </c>
      <c r="T230" s="106">
        <f t="shared" si="395"/>
        <v>1003567068</v>
      </c>
      <c r="U230" s="106">
        <f t="shared" si="395"/>
        <v>1050034571</v>
      </c>
      <c r="V230" s="106">
        <f t="shared" si="395"/>
        <v>0</v>
      </c>
      <c r="W230" s="106">
        <f t="shared" si="395"/>
        <v>0</v>
      </c>
      <c r="X230" s="106">
        <f t="shared" si="395"/>
        <v>0</v>
      </c>
      <c r="Y230" s="106">
        <f t="shared" si="395"/>
        <v>0</v>
      </c>
      <c r="Z230" s="106">
        <f t="shared" si="395"/>
        <v>0</v>
      </c>
      <c r="AA230" s="290">
        <f t="shared" si="372"/>
        <v>3068174486</v>
      </c>
      <c r="AB230" s="290">
        <f t="shared" si="351"/>
        <v>8925061166</v>
      </c>
      <c r="AC230" s="105">
        <f t="shared" si="352"/>
        <v>0.73156239065573769</v>
      </c>
    </row>
    <row r="231" spans="1:29" x14ac:dyDescent="0.2">
      <c r="A231" s="434">
        <v>1</v>
      </c>
      <c r="B231" s="97" t="s">
        <v>758</v>
      </c>
      <c r="C231" s="98" t="s">
        <v>759</v>
      </c>
      <c r="D231" s="295">
        <v>12200000000</v>
      </c>
      <c r="E231" s="291">
        <f>SUM('ADICIONES  2018'!C231:K231)</f>
        <v>0</v>
      </c>
      <c r="F231" s="295"/>
      <c r="G231" s="295"/>
      <c r="H231" s="295"/>
      <c r="I231" s="295"/>
      <c r="J231" s="295"/>
      <c r="K231" s="292">
        <f t="shared" si="370"/>
        <v>12200000000</v>
      </c>
      <c r="L231" s="295">
        <v>992524766</v>
      </c>
      <c r="M231" s="295">
        <v>975160490</v>
      </c>
      <c r="N231" s="295">
        <v>954315753</v>
      </c>
      <c r="O231" s="295">
        <v>915331981</v>
      </c>
      <c r="P231" s="295">
        <v>1003208162</v>
      </c>
      <c r="Q231" s="295">
        <v>1016345528</v>
      </c>
      <c r="R231" s="292">
        <f t="shared" si="371"/>
        <v>5856886680</v>
      </c>
      <c r="S231" s="295">
        <v>1014572847</v>
      </c>
      <c r="T231" s="295">
        <v>1003567068</v>
      </c>
      <c r="U231" s="295">
        <v>1050034571</v>
      </c>
      <c r="V231" s="295"/>
      <c r="W231" s="295"/>
      <c r="X231" s="295"/>
      <c r="Y231" s="295"/>
      <c r="Z231" s="295"/>
      <c r="AA231" s="292">
        <f t="shared" si="372"/>
        <v>3068174486</v>
      </c>
      <c r="AB231" s="292">
        <f t="shared" si="351"/>
        <v>8925061166</v>
      </c>
      <c r="AC231" s="37">
        <f t="shared" si="352"/>
        <v>0.73156239065573769</v>
      </c>
    </row>
    <row r="232" spans="1:29" s="79" customFormat="1" ht="24.75" customHeight="1" x14ac:dyDescent="0.2">
      <c r="A232" s="433">
        <v>1</v>
      </c>
      <c r="B232" s="111" t="s">
        <v>294</v>
      </c>
      <c r="C232" s="100" t="s">
        <v>99</v>
      </c>
      <c r="D232" s="106">
        <f>+D233+D243</f>
        <v>10137000000</v>
      </c>
      <c r="E232" s="106">
        <f>SUM('ADICIONES  2018'!C232:K232)</f>
        <v>0</v>
      </c>
      <c r="F232" s="106">
        <f>+F233+F243</f>
        <v>0</v>
      </c>
      <c r="G232" s="106">
        <f>+G233+G243</f>
        <v>0</v>
      </c>
      <c r="H232" s="106">
        <f>+H233+H243</f>
        <v>0</v>
      </c>
      <c r="I232" s="106">
        <f>+I233+I243</f>
        <v>0</v>
      </c>
      <c r="J232" s="106">
        <f>+J233+J243</f>
        <v>0</v>
      </c>
      <c r="K232" s="290">
        <f t="shared" si="370"/>
        <v>10137000000</v>
      </c>
      <c r="L232" s="106">
        <f t="shared" ref="L232:Q232" si="396">+L233+L243</f>
        <v>4429320226</v>
      </c>
      <c r="M232" s="106">
        <f t="shared" si="396"/>
        <v>122082031</v>
      </c>
      <c r="N232" s="106">
        <f t="shared" si="396"/>
        <v>46813187</v>
      </c>
      <c r="O232" s="106">
        <f t="shared" si="396"/>
        <v>25608898</v>
      </c>
      <c r="P232" s="106">
        <f t="shared" si="396"/>
        <v>201607841</v>
      </c>
      <c r="Q232" s="106">
        <f t="shared" si="396"/>
        <v>308965139</v>
      </c>
      <c r="R232" s="290">
        <f t="shared" si="371"/>
        <v>5134397322</v>
      </c>
      <c r="S232" s="106">
        <f t="shared" ref="S232:Z232" si="397">+S233+S243</f>
        <v>73517671</v>
      </c>
      <c r="T232" s="106">
        <f t="shared" si="397"/>
        <v>496936077</v>
      </c>
      <c r="U232" s="106">
        <f t="shared" si="397"/>
        <v>431175973.56</v>
      </c>
      <c r="V232" s="106">
        <f t="shared" si="397"/>
        <v>0</v>
      </c>
      <c r="W232" s="106">
        <f t="shared" si="397"/>
        <v>0</v>
      </c>
      <c r="X232" s="106">
        <f t="shared" si="397"/>
        <v>0</v>
      </c>
      <c r="Y232" s="106">
        <f t="shared" si="397"/>
        <v>0</v>
      </c>
      <c r="Z232" s="106">
        <f t="shared" si="397"/>
        <v>0</v>
      </c>
      <c r="AA232" s="290">
        <f t="shared" si="372"/>
        <v>1001629721.5599999</v>
      </c>
      <c r="AB232" s="290">
        <f t="shared" si="351"/>
        <v>6136027043.5599995</v>
      </c>
      <c r="AC232" s="105">
        <f t="shared" si="352"/>
        <v>0.60530995793232711</v>
      </c>
    </row>
    <row r="233" spans="1:29" s="79" customFormat="1" ht="15.75" hidden="1" x14ac:dyDescent="0.2">
      <c r="A233" s="433"/>
      <c r="B233" s="111" t="s">
        <v>356</v>
      </c>
      <c r="C233" s="100" t="s">
        <v>760</v>
      </c>
      <c r="D233" s="106">
        <f>+D234+D241</f>
        <v>137000000</v>
      </c>
      <c r="E233" s="106">
        <f>SUM('ADICIONES  2018'!C233:K233)</f>
        <v>0</v>
      </c>
      <c r="F233" s="106">
        <f>+F234+F241</f>
        <v>0</v>
      </c>
      <c r="G233" s="106">
        <f>+G234+G241</f>
        <v>0</v>
      </c>
      <c r="H233" s="106">
        <f>+H234+H241</f>
        <v>0</v>
      </c>
      <c r="I233" s="106">
        <f>+I234+I241</f>
        <v>0</v>
      </c>
      <c r="J233" s="106">
        <f>+J234+J241</f>
        <v>0</v>
      </c>
      <c r="K233" s="290">
        <f t="shared" si="370"/>
        <v>137000000</v>
      </c>
      <c r="L233" s="106">
        <f t="shared" ref="L233:Q233" si="398">+L234+L241</f>
        <v>204226</v>
      </c>
      <c r="M233" s="106">
        <f t="shared" si="398"/>
        <v>5571727</v>
      </c>
      <c r="N233" s="106">
        <f t="shared" si="398"/>
        <v>519172</v>
      </c>
      <c r="O233" s="106">
        <f t="shared" si="398"/>
        <v>3339692</v>
      </c>
      <c r="P233" s="106">
        <f t="shared" si="398"/>
        <v>1171440</v>
      </c>
      <c r="Q233" s="106">
        <f t="shared" si="398"/>
        <v>3313726</v>
      </c>
      <c r="R233" s="290">
        <f t="shared" si="371"/>
        <v>14119983</v>
      </c>
      <c r="S233" s="106">
        <f t="shared" ref="S233:Z233" si="399">+S234+S241</f>
        <v>25999280</v>
      </c>
      <c r="T233" s="106">
        <f t="shared" si="399"/>
        <v>8203036</v>
      </c>
      <c r="U233" s="106">
        <f t="shared" si="399"/>
        <v>6443075.5599999996</v>
      </c>
      <c r="V233" s="106">
        <f t="shared" si="399"/>
        <v>0</v>
      </c>
      <c r="W233" s="106">
        <f t="shared" si="399"/>
        <v>0</v>
      </c>
      <c r="X233" s="106">
        <f t="shared" si="399"/>
        <v>0</v>
      </c>
      <c r="Y233" s="106">
        <f t="shared" si="399"/>
        <v>0</v>
      </c>
      <c r="Z233" s="106">
        <f t="shared" si="399"/>
        <v>0</v>
      </c>
      <c r="AA233" s="290">
        <f t="shared" si="372"/>
        <v>40645391.560000002</v>
      </c>
      <c r="AB233" s="290">
        <f t="shared" si="351"/>
        <v>54765374.560000002</v>
      </c>
      <c r="AC233" s="105">
        <f t="shared" si="352"/>
        <v>0.39974725956204382</v>
      </c>
    </row>
    <row r="234" spans="1:29" s="21" customFormat="1" ht="15.75" x14ac:dyDescent="0.2">
      <c r="A234" s="92">
        <v>1</v>
      </c>
      <c r="B234" s="113" t="s">
        <v>761</v>
      </c>
      <c r="C234" s="114" t="s">
        <v>762</v>
      </c>
      <c r="D234" s="106">
        <v>82000000</v>
      </c>
      <c r="E234" s="106">
        <f>SUM('ADICIONES  2018'!C234:K234)</f>
        <v>0</v>
      </c>
      <c r="F234" s="106"/>
      <c r="G234" s="106"/>
      <c r="H234" s="106"/>
      <c r="I234" s="106"/>
      <c r="J234" s="106"/>
      <c r="K234" s="294">
        <f t="shared" si="370"/>
        <v>82000000</v>
      </c>
      <c r="L234" s="106">
        <v>0</v>
      </c>
      <c r="M234" s="106">
        <v>4317782</v>
      </c>
      <c r="N234" s="106">
        <v>23000</v>
      </c>
      <c r="O234" s="106">
        <v>14000</v>
      </c>
      <c r="P234" s="106">
        <v>0</v>
      </c>
      <c r="Q234" s="106">
        <v>44300</v>
      </c>
      <c r="R234" s="294">
        <f t="shared" si="371"/>
        <v>4399082</v>
      </c>
      <c r="S234" s="291">
        <v>16400</v>
      </c>
      <c r="T234" s="291">
        <v>246312</v>
      </c>
      <c r="U234" s="291">
        <v>65910.559999999998</v>
      </c>
      <c r="V234" s="106"/>
      <c r="W234" s="106"/>
      <c r="X234" s="106"/>
      <c r="Y234" s="291"/>
      <c r="Z234" s="106"/>
      <c r="AA234" s="290">
        <f t="shared" si="372"/>
        <v>328622.56</v>
      </c>
      <c r="AB234" s="294">
        <f t="shared" si="351"/>
        <v>4727704.5599999996</v>
      </c>
      <c r="AC234" s="115">
        <f t="shared" si="352"/>
        <v>5.7654933658536578E-2</v>
      </c>
    </row>
    <row r="235" spans="1:29" s="5" customFormat="1" hidden="1" x14ac:dyDescent="0.2">
      <c r="A235" s="159"/>
      <c r="B235" s="97" t="s">
        <v>763</v>
      </c>
      <c r="C235" s="98" t="s">
        <v>764</v>
      </c>
      <c r="D235" s="291">
        <f>+D234*87.230682%</f>
        <v>71529159.24000001</v>
      </c>
      <c r="E235" s="291">
        <f>SUM('ADICIONES  2018'!C235:K235)</f>
        <v>0</v>
      </c>
      <c r="F235" s="291">
        <f>+F234*87.230682%</f>
        <v>0</v>
      </c>
      <c r="G235" s="291">
        <f>+G234*87.230682%</f>
        <v>0</v>
      </c>
      <c r="H235" s="291">
        <f>+H234*87.230682%</f>
        <v>0</v>
      </c>
      <c r="I235" s="291">
        <f>+I234*87.230682%</f>
        <v>0</v>
      </c>
      <c r="J235" s="291">
        <f>+J234*87.230682%</f>
        <v>0</v>
      </c>
      <c r="K235" s="292">
        <f t="shared" si="370"/>
        <v>71529159.24000001</v>
      </c>
      <c r="L235" s="291">
        <f t="shared" ref="L235:Q235" si="400">+L234*87.230682%</f>
        <v>0</v>
      </c>
      <c r="M235" s="291">
        <f t="shared" si="400"/>
        <v>3766430.6858732402</v>
      </c>
      <c r="N235" s="291">
        <f t="shared" si="400"/>
        <v>20063.056860000001</v>
      </c>
      <c r="O235" s="291">
        <f t="shared" si="400"/>
        <v>12212.295480000001</v>
      </c>
      <c r="P235" s="291">
        <f t="shared" si="400"/>
        <v>0</v>
      </c>
      <c r="Q235" s="291">
        <f t="shared" si="400"/>
        <v>38643.192126000002</v>
      </c>
      <c r="R235" s="292">
        <f t="shared" si="371"/>
        <v>3837349.2303392398</v>
      </c>
      <c r="S235" s="291">
        <f t="shared" ref="S235:Z235" si="401">+S234*87.230682%</f>
        <v>14305.831848</v>
      </c>
      <c r="T235" s="291">
        <f t="shared" si="401"/>
        <v>214859.63744784001</v>
      </c>
      <c r="U235" s="291">
        <f t="shared" si="401"/>
        <v>57494.2309980192</v>
      </c>
      <c r="V235" s="291">
        <f t="shared" si="401"/>
        <v>0</v>
      </c>
      <c r="W235" s="291">
        <f t="shared" si="401"/>
        <v>0</v>
      </c>
      <c r="X235" s="291">
        <f t="shared" si="401"/>
        <v>0</v>
      </c>
      <c r="Y235" s="291">
        <f t="shared" si="401"/>
        <v>0</v>
      </c>
      <c r="Z235" s="291">
        <f t="shared" si="401"/>
        <v>0</v>
      </c>
      <c r="AA235" s="292">
        <f t="shared" si="372"/>
        <v>286659.70029385923</v>
      </c>
      <c r="AB235" s="292">
        <f t="shared" si="351"/>
        <v>4124008.9306330988</v>
      </c>
      <c r="AC235" s="37">
        <f t="shared" si="352"/>
        <v>5.7654933658536571E-2</v>
      </c>
    </row>
    <row r="236" spans="1:29" s="5" customFormat="1" hidden="1" x14ac:dyDescent="0.2">
      <c r="A236" s="159"/>
      <c r="B236" s="97" t="s">
        <v>765</v>
      </c>
      <c r="C236" s="98" t="s">
        <v>766</v>
      </c>
      <c r="D236" s="291">
        <f>+D234*0.1%</f>
        <v>82000</v>
      </c>
      <c r="E236" s="291">
        <f>SUM('ADICIONES  2018'!C236:K236)</f>
        <v>0</v>
      </c>
      <c r="F236" s="291">
        <f>+F234*0.1%</f>
        <v>0</v>
      </c>
      <c r="G236" s="291">
        <f>+G234*0.1%</f>
        <v>0</v>
      </c>
      <c r="H236" s="291">
        <f>+H234*0.1%</f>
        <v>0</v>
      </c>
      <c r="I236" s="291">
        <f>+I234*0.1%</f>
        <v>0</v>
      </c>
      <c r="J236" s="291">
        <f>+J234*0.1%</f>
        <v>0</v>
      </c>
      <c r="K236" s="292">
        <f t="shared" si="370"/>
        <v>82000</v>
      </c>
      <c r="L236" s="291">
        <f t="shared" ref="L236:Q236" si="402">+L234*0.1%</f>
        <v>0</v>
      </c>
      <c r="M236" s="291">
        <f t="shared" si="402"/>
        <v>4317.7820000000002</v>
      </c>
      <c r="N236" s="291">
        <f t="shared" si="402"/>
        <v>23</v>
      </c>
      <c r="O236" s="291">
        <f t="shared" si="402"/>
        <v>14</v>
      </c>
      <c r="P236" s="291">
        <f t="shared" si="402"/>
        <v>0</v>
      </c>
      <c r="Q236" s="291">
        <f t="shared" si="402"/>
        <v>44.300000000000004</v>
      </c>
      <c r="R236" s="292">
        <f t="shared" si="371"/>
        <v>4399.0820000000003</v>
      </c>
      <c r="S236" s="291">
        <f t="shared" ref="S236:Z236" si="403">+S234*0.1%</f>
        <v>16.399999999999999</v>
      </c>
      <c r="T236" s="291">
        <f t="shared" si="403"/>
        <v>246.31200000000001</v>
      </c>
      <c r="U236" s="291">
        <f t="shared" si="403"/>
        <v>65.910560000000004</v>
      </c>
      <c r="V236" s="291">
        <f t="shared" si="403"/>
        <v>0</v>
      </c>
      <c r="W236" s="291">
        <f t="shared" si="403"/>
        <v>0</v>
      </c>
      <c r="X236" s="291">
        <f t="shared" si="403"/>
        <v>0</v>
      </c>
      <c r="Y236" s="291">
        <f t="shared" si="403"/>
        <v>0</v>
      </c>
      <c r="Z236" s="291">
        <f t="shared" si="403"/>
        <v>0</v>
      </c>
      <c r="AA236" s="292">
        <f t="shared" si="372"/>
        <v>328.62256000000002</v>
      </c>
      <c r="AB236" s="292">
        <f t="shared" si="351"/>
        <v>4727.7045600000001</v>
      </c>
      <c r="AC236" s="37">
        <f t="shared" si="352"/>
        <v>5.7654933658536585E-2</v>
      </c>
    </row>
    <row r="237" spans="1:29" s="5" customFormat="1" hidden="1" x14ac:dyDescent="0.2">
      <c r="A237" s="159"/>
      <c r="B237" s="97" t="s">
        <v>767</v>
      </c>
      <c r="C237" s="98" t="s">
        <v>768</v>
      </c>
      <c r="D237" s="291">
        <f>+D234*9.99%</f>
        <v>8191800</v>
      </c>
      <c r="E237" s="291">
        <f>SUM('ADICIONES  2018'!C237:K237)</f>
        <v>0</v>
      </c>
      <c r="F237" s="291">
        <f>+F234*9.99%</f>
        <v>0</v>
      </c>
      <c r="G237" s="291">
        <f>+G234*9.99%</f>
        <v>0</v>
      </c>
      <c r="H237" s="291">
        <f>+H234*9.99%</f>
        <v>0</v>
      </c>
      <c r="I237" s="291">
        <f>+I234*9.99%</f>
        <v>0</v>
      </c>
      <c r="J237" s="291">
        <f>+J234*9.99%</f>
        <v>0</v>
      </c>
      <c r="K237" s="292">
        <f t="shared" si="370"/>
        <v>8191800</v>
      </c>
      <c r="L237" s="291">
        <f t="shared" ref="L237:Q237" si="404">+L234*9.99%</f>
        <v>0</v>
      </c>
      <c r="M237" s="291">
        <f t="shared" si="404"/>
        <v>431346.42180000001</v>
      </c>
      <c r="N237" s="291">
        <f t="shared" si="404"/>
        <v>2297.7000000000003</v>
      </c>
      <c r="O237" s="291">
        <f t="shared" si="404"/>
        <v>1398.6000000000001</v>
      </c>
      <c r="P237" s="291">
        <f t="shared" si="404"/>
        <v>0</v>
      </c>
      <c r="Q237" s="291">
        <f t="shared" si="404"/>
        <v>4425.57</v>
      </c>
      <c r="R237" s="292">
        <f t="shared" si="371"/>
        <v>439468.29180000001</v>
      </c>
      <c r="S237" s="291">
        <f t="shared" ref="S237:Z237" si="405">+S234*9.99%</f>
        <v>1638.3600000000001</v>
      </c>
      <c r="T237" s="291">
        <f t="shared" si="405"/>
        <v>24606.568800000001</v>
      </c>
      <c r="U237" s="291">
        <f t="shared" si="405"/>
        <v>6584.4649440000003</v>
      </c>
      <c r="V237" s="291">
        <f t="shared" si="405"/>
        <v>0</v>
      </c>
      <c r="W237" s="291">
        <f t="shared" si="405"/>
        <v>0</v>
      </c>
      <c r="X237" s="291">
        <f t="shared" si="405"/>
        <v>0</v>
      </c>
      <c r="Y237" s="291">
        <f t="shared" si="405"/>
        <v>0</v>
      </c>
      <c r="Z237" s="291">
        <f t="shared" si="405"/>
        <v>0</v>
      </c>
      <c r="AA237" s="292">
        <f t="shared" si="372"/>
        <v>32829.393744000001</v>
      </c>
      <c r="AB237" s="292">
        <f t="shared" si="351"/>
        <v>472297.68554400001</v>
      </c>
      <c r="AC237" s="37">
        <f t="shared" si="352"/>
        <v>5.7654933658536585E-2</v>
      </c>
    </row>
    <row r="238" spans="1:29" ht="28.5" hidden="1" x14ac:dyDescent="0.2">
      <c r="B238" s="97" t="s">
        <v>769</v>
      </c>
      <c r="C238" s="162" t="s">
        <v>1371</v>
      </c>
      <c r="D238" s="291">
        <f>+D234*0%</f>
        <v>0</v>
      </c>
      <c r="E238" s="291">
        <f>SUM('ADICIONES  2018'!C238:K238)</f>
        <v>0</v>
      </c>
      <c r="F238" s="291">
        <f>+F234*0%</f>
        <v>0</v>
      </c>
      <c r="G238" s="291">
        <f>+G234*0%</f>
        <v>0</v>
      </c>
      <c r="H238" s="291">
        <f>+H234*0%</f>
        <v>0</v>
      </c>
      <c r="I238" s="291">
        <f>+I234*0%</f>
        <v>0</v>
      </c>
      <c r="J238" s="291">
        <f>+J234*0%</f>
        <v>0</v>
      </c>
      <c r="K238" s="292">
        <f t="shared" si="370"/>
        <v>0</v>
      </c>
      <c r="L238" s="291">
        <f t="shared" ref="L238:Q238" si="406">+L234*0%</f>
        <v>0</v>
      </c>
      <c r="M238" s="291">
        <f t="shared" si="406"/>
        <v>0</v>
      </c>
      <c r="N238" s="291">
        <f t="shared" si="406"/>
        <v>0</v>
      </c>
      <c r="O238" s="291">
        <f t="shared" si="406"/>
        <v>0</v>
      </c>
      <c r="P238" s="291">
        <f t="shared" si="406"/>
        <v>0</v>
      </c>
      <c r="Q238" s="291">
        <f t="shared" si="406"/>
        <v>0</v>
      </c>
      <c r="R238" s="292">
        <f t="shared" si="371"/>
        <v>0</v>
      </c>
      <c r="S238" s="291">
        <f t="shared" ref="S238:Z238" si="407">+S234*0%</f>
        <v>0</v>
      </c>
      <c r="T238" s="291">
        <f t="shared" si="407"/>
        <v>0</v>
      </c>
      <c r="U238" s="291">
        <f t="shared" si="407"/>
        <v>0</v>
      </c>
      <c r="V238" s="291">
        <f t="shared" si="407"/>
        <v>0</v>
      </c>
      <c r="W238" s="291">
        <f t="shared" si="407"/>
        <v>0</v>
      </c>
      <c r="X238" s="291">
        <f t="shared" si="407"/>
        <v>0</v>
      </c>
      <c r="Y238" s="291">
        <f t="shared" si="407"/>
        <v>0</v>
      </c>
      <c r="Z238" s="291">
        <f t="shared" si="407"/>
        <v>0</v>
      </c>
      <c r="AA238" s="292">
        <f t="shared" si="372"/>
        <v>0</v>
      </c>
      <c r="AB238" s="292">
        <f t="shared" si="351"/>
        <v>0</v>
      </c>
      <c r="AC238" s="37" t="e">
        <f t="shared" si="352"/>
        <v>#DIV/0!</v>
      </c>
    </row>
    <row r="239" spans="1:29" hidden="1" x14ac:dyDescent="0.2">
      <c r="B239" s="97" t="s">
        <v>770</v>
      </c>
      <c r="C239" s="98" t="s">
        <v>771</v>
      </c>
      <c r="D239" s="291">
        <f>+D234*1.7982%</f>
        <v>1474524.0000000002</v>
      </c>
      <c r="E239" s="291">
        <f>SUM('ADICIONES  2018'!C239:K239)</f>
        <v>0</v>
      </c>
      <c r="F239" s="291">
        <f>+F234*1.7982%</f>
        <v>0</v>
      </c>
      <c r="G239" s="291">
        <f>+G234*1.7982%</f>
        <v>0</v>
      </c>
      <c r="H239" s="291">
        <f>+H234*1.7982%</f>
        <v>0</v>
      </c>
      <c r="I239" s="291">
        <f>+I234*1.7982%</f>
        <v>0</v>
      </c>
      <c r="J239" s="291">
        <f>+J234*1.7982%</f>
        <v>0</v>
      </c>
      <c r="K239" s="292">
        <f t="shared" si="370"/>
        <v>1474524.0000000002</v>
      </c>
      <c r="L239" s="291">
        <f t="shared" ref="L239:Q239" si="408">+L234*1.7982%</f>
        <v>0</v>
      </c>
      <c r="M239" s="291">
        <f t="shared" si="408"/>
        <v>77642.355924000003</v>
      </c>
      <c r="N239" s="291">
        <f t="shared" si="408"/>
        <v>413.58600000000001</v>
      </c>
      <c r="O239" s="291">
        <f t="shared" si="408"/>
        <v>251.74800000000002</v>
      </c>
      <c r="P239" s="291">
        <f t="shared" si="408"/>
        <v>0</v>
      </c>
      <c r="Q239" s="291">
        <f t="shared" si="408"/>
        <v>796.60260000000005</v>
      </c>
      <c r="R239" s="292">
        <f t="shared" si="371"/>
        <v>79104.292524000004</v>
      </c>
      <c r="S239" s="291">
        <f t="shared" ref="S239:Z239" si="409">+S234*1.7982%</f>
        <v>294.90480000000002</v>
      </c>
      <c r="T239" s="291">
        <f t="shared" si="409"/>
        <v>4429.1823840000006</v>
      </c>
      <c r="U239" s="291">
        <f t="shared" si="409"/>
        <v>1185.20368992</v>
      </c>
      <c r="V239" s="291">
        <f t="shared" si="409"/>
        <v>0</v>
      </c>
      <c r="W239" s="291">
        <f t="shared" si="409"/>
        <v>0</v>
      </c>
      <c r="X239" s="291">
        <f t="shared" si="409"/>
        <v>0</v>
      </c>
      <c r="Y239" s="291">
        <f t="shared" si="409"/>
        <v>0</v>
      </c>
      <c r="Z239" s="291">
        <f t="shared" si="409"/>
        <v>0</v>
      </c>
      <c r="AA239" s="292">
        <f t="shared" si="372"/>
        <v>5909.2908739200011</v>
      </c>
      <c r="AB239" s="292">
        <f t="shared" si="351"/>
        <v>85013.583397920011</v>
      </c>
      <c r="AC239" s="37">
        <f t="shared" si="352"/>
        <v>5.7654933658536585E-2</v>
      </c>
    </row>
    <row r="240" spans="1:29" ht="28.5" hidden="1" x14ac:dyDescent="0.2">
      <c r="B240" s="97" t="s">
        <v>772</v>
      </c>
      <c r="C240" s="98" t="s">
        <v>773</v>
      </c>
      <c r="D240" s="291">
        <f>+D234*0.881118%</f>
        <v>722516.76</v>
      </c>
      <c r="E240" s="291">
        <f>SUM('ADICIONES  2018'!C240:K240)</f>
        <v>0</v>
      </c>
      <c r="F240" s="291">
        <f>+F234*0.881118%</f>
        <v>0</v>
      </c>
      <c r="G240" s="291">
        <f>+G234*0.881118%</f>
        <v>0</v>
      </c>
      <c r="H240" s="291">
        <f>+H234*0.881118%</f>
        <v>0</v>
      </c>
      <c r="I240" s="291">
        <f>+I234*0.881118%</f>
        <v>0</v>
      </c>
      <c r="J240" s="291">
        <f>+J234*0.881118%</f>
        <v>0</v>
      </c>
      <c r="K240" s="292">
        <f t="shared" si="370"/>
        <v>722516.76</v>
      </c>
      <c r="L240" s="291">
        <f t="shared" ref="L240:Q240" si="410">+L234*0.881118%</f>
        <v>0</v>
      </c>
      <c r="M240" s="291">
        <f t="shared" si="410"/>
        <v>38044.754402760002</v>
      </c>
      <c r="N240" s="291">
        <f t="shared" si="410"/>
        <v>202.65714</v>
      </c>
      <c r="O240" s="291">
        <f t="shared" si="410"/>
        <v>123.35652</v>
      </c>
      <c r="P240" s="291">
        <f t="shared" si="410"/>
        <v>0</v>
      </c>
      <c r="Q240" s="291">
        <f t="shared" si="410"/>
        <v>390.33527400000003</v>
      </c>
      <c r="R240" s="292">
        <f t="shared" si="371"/>
        <v>38761.103336760003</v>
      </c>
      <c r="S240" s="291">
        <f t="shared" ref="S240:Z240" si="411">+S234*0.881118%</f>
        <v>144.50335200000001</v>
      </c>
      <c r="T240" s="291">
        <f t="shared" si="411"/>
        <v>2170.2993681600001</v>
      </c>
      <c r="U240" s="291">
        <f t="shared" si="411"/>
        <v>580.74980806079998</v>
      </c>
      <c r="V240" s="291">
        <f t="shared" si="411"/>
        <v>0</v>
      </c>
      <c r="W240" s="291">
        <f t="shared" si="411"/>
        <v>0</v>
      </c>
      <c r="X240" s="291">
        <f t="shared" si="411"/>
        <v>0</v>
      </c>
      <c r="Y240" s="291">
        <f t="shared" si="411"/>
        <v>0</v>
      </c>
      <c r="Z240" s="291">
        <f t="shared" si="411"/>
        <v>0</v>
      </c>
      <c r="AA240" s="292">
        <f t="shared" si="372"/>
        <v>2895.5525282208</v>
      </c>
      <c r="AB240" s="292">
        <f t="shared" si="351"/>
        <v>41656.655864980799</v>
      </c>
      <c r="AC240" s="37">
        <f t="shared" si="352"/>
        <v>5.7654933658536585E-2</v>
      </c>
    </row>
    <row r="241" spans="1:29" s="21" customFormat="1" ht="15.75" x14ac:dyDescent="0.2">
      <c r="A241" s="92">
        <v>1</v>
      </c>
      <c r="B241" s="113" t="s">
        <v>774</v>
      </c>
      <c r="C241" s="114" t="s">
        <v>775</v>
      </c>
      <c r="D241" s="106">
        <f>+D242</f>
        <v>55000000</v>
      </c>
      <c r="E241" s="106">
        <f>SUM('ADICIONES  2018'!C241:K241)</f>
        <v>0</v>
      </c>
      <c r="F241" s="106">
        <f>+F242</f>
        <v>0</v>
      </c>
      <c r="G241" s="106">
        <f>+G242</f>
        <v>0</v>
      </c>
      <c r="H241" s="106">
        <f>+H242</f>
        <v>0</v>
      </c>
      <c r="I241" s="106">
        <f>+I242</f>
        <v>0</v>
      </c>
      <c r="J241" s="106">
        <f>+J242</f>
        <v>0</v>
      </c>
      <c r="K241" s="294">
        <f t="shared" si="370"/>
        <v>55000000</v>
      </c>
      <c r="L241" s="106">
        <f t="shared" ref="L241:Q241" si="412">+L242</f>
        <v>204226</v>
      </c>
      <c r="M241" s="106">
        <f t="shared" si="412"/>
        <v>1253945</v>
      </c>
      <c r="N241" s="106">
        <f t="shared" si="412"/>
        <v>496172</v>
      </c>
      <c r="O241" s="106">
        <f t="shared" si="412"/>
        <v>3325692</v>
      </c>
      <c r="P241" s="106">
        <f t="shared" si="412"/>
        <v>1171440</v>
      </c>
      <c r="Q241" s="106">
        <f t="shared" si="412"/>
        <v>3269426</v>
      </c>
      <c r="R241" s="294">
        <f t="shared" si="371"/>
        <v>9720901</v>
      </c>
      <c r="S241" s="291">
        <f t="shared" ref="S241:Z241" si="413">+S242</f>
        <v>25982880</v>
      </c>
      <c r="T241" s="291">
        <f t="shared" si="413"/>
        <v>7956724</v>
      </c>
      <c r="U241" s="291">
        <f t="shared" si="413"/>
        <v>6377165</v>
      </c>
      <c r="V241" s="106">
        <f t="shared" si="413"/>
        <v>0</v>
      </c>
      <c r="W241" s="106">
        <f t="shared" si="413"/>
        <v>0</v>
      </c>
      <c r="X241" s="106">
        <f t="shared" si="413"/>
        <v>0</v>
      </c>
      <c r="Y241" s="291">
        <f t="shared" si="413"/>
        <v>0</v>
      </c>
      <c r="Z241" s="106">
        <f t="shared" si="413"/>
        <v>0</v>
      </c>
      <c r="AA241" s="290">
        <f t="shared" si="372"/>
        <v>40316769</v>
      </c>
      <c r="AB241" s="294">
        <f t="shared" si="351"/>
        <v>50037670</v>
      </c>
      <c r="AC241" s="115">
        <f t="shared" si="352"/>
        <v>0.90977581818181819</v>
      </c>
    </row>
    <row r="242" spans="1:29" s="5" customFormat="1" hidden="1" x14ac:dyDescent="0.2">
      <c r="A242" s="434"/>
      <c r="B242" s="97" t="s">
        <v>776</v>
      </c>
      <c r="C242" s="98" t="s">
        <v>777</v>
      </c>
      <c r="D242" s="295">
        <v>55000000</v>
      </c>
      <c r="E242" s="291">
        <f>SUM('ADICIONES  2018'!C242:K242)</f>
        <v>0</v>
      </c>
      <c r="F242" s="295"/>
      <c r="G242" s="295"/>
      <c r="H242" s="295"/>
      <c r="I242" s="295"/>
      <c r="J242" s="295"/>
      <c r="K242" s="292">
        <f t="shared" si="370"/>
        <v>55000000</v>
      </c>
      <c r="L242" s="295">
        <v>204226</v>
      </c>
      <c r="M242" s="295">
        <v>1253945</v>
      </c>
      <c r="N242" s="295">
        <v>496172</v>
      </c>
      <c r="O242" s="295">
        <v>3325692</v>
      </c>
      <c r="P242" s="295">
        <v>1171440</v>
      </c>
      <c r="Q242" s="295">
        <v>3269426</v>
      </c>
      <c r="R242" s="292">
        <f t="shared" si="371"/>
        <v>9720901</v>
      </c>
      <c r="S242" s="295">
        <v>25982880</v>
      </c>
      <c r="T242" s="295">
        <v>7956724</v>
      </c>
      <c r="U242" s="295">
        <v>6377165</v>
      </c>
      <c r="V242" s="295"/>
      <c r="W242" s="295"/>
      <c r="X242" s="295"/>
      <c r="Y242" s="295"/>
      <c r="Z242" s="295"/>
      <c r="AA242" s="292">
        <f t="shared" si="372"/>
        <v>40316769</v>
      </c>
      <c r="AB242" s="292">
        <f t="shared" si="351"/>
        <v>50037670</v>
      </c>
      <c r="AC242" s="37">
        <f t="shared" si="352"/>
        <v>0.90977581818181819</v>
      </c>
    </row>
    <row r="243" spans="1:29" s="21" customFormat="1" ht="30" x14ac:dyDescent="0.2">
      <c r="A243" s="92">
        <v>1</v>
      </c>
      <c r="B243" s="168" t="s">
        <v>1388</v>
      </c>
      <c r="C243" s="165" t="s">
        <v>1389</v>
      </c>
      <c r="D243" s="106">
        <v>10000000000</v>
      </c>
      <c r="E243" s="106">
        <f>SUM('ADICIONES  2018'!C243:K243)</f>
        <v>0</v>
      </c>
      <c r="F243" s="106"/>
      <c r="G243" s="106"/>
      <c r="H243" s="106"/>
      <c r="I243" s="106"/>
      <c r="J243" s="106"/>
      <c r="K243" s="294">
        <f t="shared" si="370"/>
        <v>10000000000</v>
      </c>
      <c r="L243" s="106">
        <v>4429116000</v>
      </c>
      <c r="M243" s="106">
        <v>116510304</v>
      </c>
      <c r="N243" s="106">
        <v>46294015</v>
      </c>
      <c r="O243" s="106">
        <v>22269206</v>
      </c>
      <c r="P243" s="106">
        <v>200436401</v>
      </c>
      <c r="Q243" s="106">
        <v>305651413</v>
      </c>
      <c r="R243" s="294">
        <f t="shared" si="371"/>
        <v>5120277339</v>
      </c>
      <c r="S243" s="291">
        <v>47518391</v>
      </c>
      <c r="T243" s="291">
        <v>488733041</v>
      </c>
      <c r="U243" s="291">
        <v>424732898</v>
      </c>
      <c r="V243" s="106"/>
      <c r="W243" s="106"/>
      <c r="X243" s="106"/>
      <c r="Y243" s="291"/>
      <c r="Z243" s="106"/>
      <c r="AA243" s="290">
        <f t="shared" si="372"/>
        <v>960984330</v>
      </c>
      <c r="AB243" s="294">
        <f t="shared" si="351"/>
        <v>6081261669</v>
      </c>
      <c r="AC243" s="115">
        <f t="shared" si="352"/>
        <v>0.60812616689999999</v>
      </c>
    </row>
    <row r="244" spans="1:29" s="79" customFormat="1" ht="15.75" hidden="1" x14ac:dyDescent="0.2">
      <c r="A244" s="433"/>
      <c r="B244" s="167" t="s">
        <v>1390</v>
      </c>
      <c r="C244" s="163" t="s">
        <v>1391</v>
      </c>
      <c r="D244" s="106">
        <f>+D245</f>
        <v>1166500000</v>
      </c>
      <c r="E244" s="106">
        <f>SUM('ADICIONES  2018'!C244:K244)</f>
        <v>0</v>
      </c>
      <c r="F244" s="106">
        <f t="shared" ref="F244:J245" si="414">+F245</f>
        <v>0</v>
      </c>
      <c r="G244" s="106">
        <f t="shared" si="414"/>
        <v>0</v>
      </c>
      <c r="H244" s="106">
        <f t="shared" si="414"/>
        <v>0</v>
      </c>
      <c r="I244" s="106">
        <f t="shared" si="414"/>
        <v>0</v>
      </c>
      <c r="J244" s="106">
        <f t="shared" si="414"/>
        <v>0</v>
      </c>
      <c r="K244" s="290">
        <f t="shared" si="370"/>
        <v>1166500000</v>
      </c>
      <c r="L244" s="106">
        <f t="shared" ref="L244:Q245" si="415">+L245</f>
        <v>516656381.39999998</v>
      </c>
      <c r="M244" s="106">
        <f t="shared" si="415"/>
        <v>13590926.961599998</v>
      </c>
      <c r="N244" s="106">
        <f t="shared" si="415"/>
        <v>5400196.8497499991</v>
      </c>
      <c r="O244" s="106">
        <f t="shared" si="415"/>
        <v>2597702.8798999996</v>
      </c>
      <c r="P244" s="106">
        <f t="shared" si="415"/>
        <v>23380906.176649999</v>
      </c>
      <c r="Q244" s="106">
        <f t="shared" si="415"/>
        <v>35654237.326449998</v>
      </c>
      <c r="R244" s="290">
        <f t="shared" si="371"/>
        <v>597280351.59434998</v>
      </c>
      <c r="S244" s="106">
        <f t="shared" ref="S244:Z245" si="416">+S245</f>
        <v>5543020.3101499993</v>
      </c>
      <c r="T244" s="106">
        <f t="shared" si="416"/>
        <v>57010709.232649997</v>
      </c>
      <c r="U244" s="106">
        <f t="shared" si="416"/>
        <v>49545092.551699996</v>
      </c>
      <c r="V244" s="106">
        <f t="shared" si="416"/>
        <v>0</v>
      </c>
      <c r="W244" s="106">
        <f t="shared" si="416"/>
        <v>0</v>
      </c>
      <c r="X244" s="106">
        <f t="shared" si="416"/>
        <v>0</v>
      </c>
      <c r="Y244" s="106">
        <f t="shared" si="416"/>
        <v>0</v>
      </c>
      <c r="Z244" s="106">
        <f t="shared" si="416"/>
        <v>0</v>
      </c>
      <c r="AA244" s="290">
        <f t="shared" si="372"/>
        <v>112098822.09449999</v>
      </c>
      <c r="AB244" s="290">
        <f t="shared" si="351"/>
        <v>709379173.68884993</v>
      </c>
      <c r="AC244" s="105">
        <f t="shared" si="352"/>
        <v>0.60812616689999999</v>
      </c>
    </row>
    <row r="245" spans="1:29" s="79" customFormat="1" ht="15.75" hidden="1" x14ac:dyDescent="0.2">
      <c r="A245" s="433"/>
      <c r="B245" s="167" t="s">
        <v>1392</v>
      </c>
      <c r="C245" s="163" t="s">
        <v>1393</v>
      </c>
      <c r="D245" s="290">
        <f>+D246</f>
        <v>1166500000</v>
      </c>
      <c r="E245" s="106">
        <f>SUM('ADICIONES  2018'!C245:K245)</f>
        <v>0</v>
      </c>
      <c r="F245" s="290">
        <f t="shared" si="414"/>
        <v>0</v>
      </c>
      <c r="G245" s="290">
        <f t="shared" si="414"/>
        <v>0</v>
      </c>
      <c r="H245" s="290">
        <f t="shared" si="414"/>
        <v>0</v>
      </c>
      <c r="I245" s="290">
        <f t="shared" si="414"/>
        <v>0</v>
      </c>
      <c r="J245" s="290">
        <f t="shared" si="414"/>
        <v>0</v>
      </c>
      <c r="K245" s="290">
        <f t="shared" si="370"/>
        <v>1166500000</v>
      </c>
      <c r="L245" s="290">
        <f t="shared" si="415"/>
        <v>516656381.39999998</v>
      </c>
      <c r="M245" s="290">
        <f t="shared" si="415"/>
        <v>13590926.961599998</v>
      </c>
      <c r="N245" s="290">
        <f t="shared" si="415"/>
        <v>5400196.8497499991</v>
      </c>
      <c r="O245" s="290">
        <f t="shared" si="415"/>
        <v>2597702.8798999996</v>
      </c>
      <c r="P245" s="290">
        <f t="shared" si="415"/>
        <v>23380906.176649999</v>
      </c>
      <c r="Q245" s="290">
        <f t="shared" si="415"/>
        <v>35654237.326449998</v>
      </c>
      <c r="R245" s="290">
        <f t="shared" si="371"/>
        <v>597280351.59434998</v>
      </c>
      <c r="S245" s="290">
        <f t="shared" si="416"/>
        <v>5543020.3101499993</v>
      </c>
      <c r="T245" s="290">
        <f t="shared" si="416"/>
        <v>57010709.232649997</v>
      </c>
      <c r="U245" s="290">
        <f t="shared" si="416"/>
        <v>49545092.551699996</v>
      </c>
      <c r="V245" s="290">
        <f t="shared" si="416"/>
        <v>0</v>
      </c>
      <c r="W245" s="290">
        <f t="shared" si="416"/>
        <v>0</v>
      </c>
      <c r="X245" s="290">
        <f t="shared" si="416"/>
        <v>0</v>
      </c>
      <c r="Y245" s="290">
        <f t="shared" si="416"/>
        <v>0</v>
      </c>
      <c r="Z245" s="290">
        <f t="shared" si="416"/>
        <v>0</v>
      </c>
      <c r="AA245" s="290">
        <f t="shared" si="372"/>
        <v>112098822.09449999</v>
      </c>
      <c r="AB245" s="290">
        <f t="shared" si="351"/>
        <v>709379173.68884993</v>
      </c>
      <c r="AC245" s="105">
        <f t="shared" si="352"/>
        <v>0.60812616689999999</v>
      </c>
    </row>
    <row r="246" spans="1:29" ht="45" hidden="1" x14ac:dyDescent="0.2">
      <c r="B246" s="168" t="s">
        <v>1394</v>
      </c>
      <c r="C246" s="165" t="s">
        <v>1395</v>
      </c>
      <c r="D246" s="291">
        <f>+D243*23.33%/2</f>
        <v>1166500000</v>
      </c>
      <c r="E246" s="291">
        <f>SUM('ADICIONES  2018'!C246:K246)</f>
        <v>0</v>
      </c>
      <c r="F246" s="291">
        <f>+F243*23.33%/2</f>
        <v>0</v>
      </c>
      <c r="G246" s="291">
        <f>+G243*23.33%/2</f>
        <v>0</v>
      </c>
      <c r="H246" s="291">
        <f>+H243*23.33%/2</f>
        <v>0</v>
      </c>
      <c r="I246" s="291">
        <f>+I243*23.33%/2</f>
        <v>0</v>
      </c>
      <c r="J246" s="291">
        <f>+J243*23.33%/2</f>
        <v>0</v>
      </c>
      <c r="K246" s="294">
        <f t="shared" si="370"/>
        <v>1166500000</v>
      </c>
      <c r="L246" s="291">
        <f t="shared" ref="L246:Q246" si="417">+L243*23.33%/2</f>
        <v>516656381.39999998</v>
      </c>
      <c r="M246" s="291">
        <f t="shared" si="417"/>
        <v>13590926.961599998</v>
      </c>
      <c r="N246" s="291">
        <f t="shared" si="417"/>
        <v>5400196.8497499991</v>
      </c>
      <c r="O246" s="291">
        <f t="shared" si="417"/>
        <v>2597702.8798999996</v>
      </c>
      <c r="P246" s="291">
        <f t="shared" si="417"/>
        <v>23380906.176649999</v>
      </c>
      <c r="Q246" s="291">
        <f t="shared" si="417"/>
        <v>35654237.326449998</v>
      </c>
      <c r="R246" s="294">
        <f t="shared" si="371"/>
        <v>597280351.59434998</v>
      </c>
      <c r="S246" s="291">
        <f t="shared" ref="S246:Z246" si="418">+S243*23.33%/2</f>
        <v>5543020.3101499993</v>
      </c>
      <c r="T246" s="291">
        <f t="shared" si="418"/>
        <v>57010709.232649997</v>
      </c>
      <c r="U246" s="291">
        <f t="shared" si="418"/>
        <v>49545092.551699996</v>
      </c>
      <c r="V246" s="291">
        <f t="shared" si="418"/>
        <v>0</v>
      </c>
      <c r="W246" s="291">
        <f t="shared" si="418"/>
        <v>0</v>
      </c>
      <c r="X246" s="291">
        <f t="shared" si="418"/>
        <v>0</v>
      </c>
      <c r="Y246" s="291">
        <f t="shared" si="418"/>
        <v>0</v>
      </c>
      <c r="Z246" s="291">
        <f t="shared" si="418"/>
        <v>0</v>
      </c>
      <c r="AA246" s="294">
        <f t="shared" si="372"/>
        <v>112098822.09449999</v>
      </c>
      <c r="AB246" s="294">
        <f>+R246+AA246</f>
        <v>709379173.68884993</v>
      </c>
      <c r="AC246" s="115">
        <f>+AB246/K246</f>
        <v>0.60812616689999999</v>
      </c>
    </row>
    <row r="247" spans="1:29" s="79" customFormat="1" ht="15.75" hidden="1" x14ac:dyDescent="0.2">
      <c r="A247" s="433"/>
      <c r="B247" s="167" t="s">
        <v>1396</v>
      </c>
      <c r="C247" s="163" t="s">
        <v>1397</v>
      </c>
      <c r="D247" s="106">
        <f>+D248</f>
        <v>1166500000</v>
      </c>
      <c r="E247" s="106">
        <f>SUM('ADICIONES  2018'!C247:K247)</f>
        <v>0</v>
      </c>
      <c r="F247" s="106">
        <f>+F248</f>
        <v>0</v>
      </c>
      <c r="G247" s="106">
        <f>+G248</f>
        <v>0</v>
      </c>
      <c r="H247" s="106">
        <f>+H248</f>
        <v>0</v>
      </c>
      <c r="I247" s="106">
        <f>+I248</f>
        <v>0</v>
      </c>
      <c r="J247" s="106">
        <f>+J248</f>
        <v>0</v>
      </c>
      <c r="K247" s="290">
        <f t="shared" si="370"/>
        <v>1166500000</v>
      </c>
      <c r="L247" s="106">
        <f t="shared" ref="L247:Q247" si="419">+L248</f>
        <v>516656381.39999998</v>
      </c>
      <c r="M247" s="106">
        <f t="shared" si="419"/>
        <v>13590926.961599998</v>
      </c>
      <c r="N247" s="106">
        <f t="shared" si="419"/>
        <v>5400196.8497499991</v>
      </c>
      <c r="O247" s="106">
        <f t="shared" si="419"/>
        <v>2597702.8798999996</v>
      </c>
      <c r="P247" s="106">
        <f t="shared" si="419"/>
        <v>23380906.176649999</v>
      </c>
      <c r="Q247" s="106">
        <f t="shared" si="419"/>
        <v>35654237.326449998</v>
      </c>
      <c r="R247" s="290">
        <f t="shared" si="371"/>
        <v>597280351.59434998</v>
      </c>
      <c r="S247" s="106">
        <f t="shared" ref="S247:Z247" si="420">+S248</f>
        <v>5543020.3101499993</v>
      </c>
      <c r="T247" s="106">
        <f t="shared" si="420"/>
        <v>57010709.232649997</v>
      </c>
      <c r="U247" s="106">
        <f t="shared" si="420"/>
        <v>49545092.551699996</v>
      </c>
      <c r="V247" s="106">
        <f t="shared" si="420"/>
        <v>0</v>
      </c>
      <c r="W247" s="106">
        <f t="shared" si="420"/>
        <v>0</v>
      </c>
      <c r="X247" s="106">
        <f t="shared" si="420"/>
        <v>0</v>
      </c>
      <c r="Y247" s="106">
        <f t="shared" si="420"/>
        <v>0</v>
      </c>
      <c r="Z247" s="106">
        <f t="shared" si="420"/>
        <v>0</v>
      </c>
      <c r="AA247" s="290">
        <f t="shared" si="372"/>
        <v>112098822.09449999</v>
      </c>
      <c r="AB247" s="290">
        <f>+R247+AA247</f>
        <v>709379173.68884993</v>
      </c>
      <c r="AC247" s="105">
        <f>+AB247/K247</f>
        <v>0.60812616689999999</v>
      </c>
    </row>
    <row r="248" spans="1:29" ht="45" hidden="1" x14ac:dyDescent="0.2">
      <c r="B248" s="168" t="s">
        <v>1398</v>
      </c>
      <c r="C248" s="165" t="s">
        <v>1399</v>
      </c>
      <c r="D248" s="291">
        <f>+D243*23.33%/2</f>
        <v>1166500000</v>
      </c>
      <c r="E248" s="291">
        <f>SUM('ADICIONES  2018'!C248:K248)</f>
        <v>0</v>
      </c>
      <c r="F248" s="291">
        <f>+F243*23.33%/2</f>
        <v>0</v>
      </c>
      <c r="G248" s="291">
        <f>+G243*23.33%/2</f>
        <v>0</v>
      </c>
      <c r="H248" s="291">
        <f>+H243*23.33%/2</f>
        <v>0</v>
      </c>
      <c r="I248" s="291">
        <f>+I243*23.33%/2</f>
        <v>0</v>
      </c>
      <c r="J248" s="291">
        <f>+J243*23.33%/2</f>
        <v>0</v>
      </c>
      <c r="K248" s="292">
        <f t="shared" si="370"/>
        <v>1166500000</v>
      </c>
      <c r="L248" s="291">
        <f t="shared" ref="L248:Q248" si="421">+L243*23.33%/2</f>
        <v>516656381.39999998</v>
      </c>
      <c r="M248" s="291">
        <f t="shared" si="421"/>
        <v>13590926.961599998</v>
      </c>
      <c r="N248" s="291">
        <f t="shared" si="421"/>
        <v>5400196.8497499991</v>
      </c>
      <c r="O248" s="291">
        <f t="shared" si="421"/>
        <v>2597702.8798999996</v>
      </c>
      <c r="P248" s="291">
        <f t="shared" si="421"/>
        <v>23380906.176649999</v>
      </c>
      <c r="Q248" s="291">
        <f t="shared" si="421"/>
        <v>35654237.326449998</v>
      </c>
      <c r="R248" s="294">
        <f t="shared" si="371"/>
        <v>597280351.59434998</v>
      </c>
      <c r="S248" s="291">
        <f t="shared" ref="S248:Z248" si="422">+S243*23.33%/2</f>
        <v>5543020.3101499993</v>
      </c>
      <c r="T248" s="291">
        <f t="shared" si="422"/>
        <v>57010709.232649997</v>
      </c>
      <c r="U248" s="291">
        <f t="shared" si="422"/>
        <v>49545092.551699996</v>
      </c>
      <c r="V248" s="291">
        <f t="shared" si="422"/>
        <v>0</v>
      </c>
      <c r="W248" s="291">
        <f t="shared" si="422"/>
        <v>0</v>
      </c>
      <c r="X248" s="291">
        <f t="shared" si="422"/>
        <v>0</v>
      </c>
      <c r="Y248" s="291">
        <f t="shared" si="422"/>
        <v>0</v>
      </c>
      <c r="Z248" s="291">
        <f t="shared" si="422"/>
        <v>0</v>
      </c>
      <c r="AA248" s="294">
        <f t="shared" si="372"/>
        <v>112098822.09449999</v>
      </c>
      <c r="AB248" s="294">
        <f>+R248+AA248</f>
        <v>709379173.68884993</v>
      </c>
      <c r="AC248" s="115">
        <f>+AB248/K248</f>
        <v>0.60812616689999999</v>
      </c>
    </row>
    <row r="249" spans="1:29" s="79" customFormat="1" ht="21.75" hidden="1" customHeight="1" x14ac:dyDescent="0.2">
      <c r="A249" s="433"/>
      <c r="B249" s="167" t="s">
        <v>1372</v>
      </c>
      <c r="C249" s="163" t="s">
        <v>1373</v>
      </c>
      <c r="D249" s="106">
        <f>SUM(D250:D256)</f>
        <v>7667000000.000001</v>
      </c>
      <c r="E249" s="106">
        <f>SUM('ADICIONES  2018'!C249:K249)</f>
        <v>0</v>
      </c>
      <c r="F249" s="106">
        <f>SUM(F250:F256)</f>
        <v>0</v>
      </c>
      <c r="G249" s="106">
        <f>SUM(G250:G256)</f>
        <v>0</v>
      </c>
      <c r="H249" s="106">
        <f>SUM(H250:H256)</f>
        <v>0</v>
      </c>
      <c r="I249" s="106">
        <f>SUM(I250:I256)</f>
        <v>0</v>
      </c>
      <c r="J249" s="106">
        <f>SUM(J250:J256)</f>
        <v>0</v>
      </c>
      <c r="K249" s="290">
        <f t="shared" si="370"/>
        <v>7667000000.000001</v>
      </c>
      <c r="L249" s="106">
        <f t="shared" ref="L249:Q249" si="423">SUM(L250:L256)</f>
        <v>3395803237.1999998</v>
      </c>
      <c r="M249" s="106">
        <f t="shared" si="423"/>
        <v>89328450.076800019</v>
      </c>
      <c r="N249" s="106">
        <f t="shared" si="423"/>
        <v>35493621.300500005</v>
      </c>
      <c r="O249" s="106">
        <f t="shared" si="423"/>
        <v>17073800.240200002</v>
      </c>
      <c r="P249" s="106">
        <f t="shared" si="423"/>
        <v>153674588.64669999</v>
      </c>
      <c r="Q249" s="106">
        <f t="shared" si="423"/>
        <v>234342938.34710002</v>
      </c>
      <c r="R249" s="290">
        <f t="shared" ref="R249:R259" si="424">SUM(L249:Q249)</f>
        <v>3925716635.8112993</v>
      </c>
      <c r="S249" s="106">
        <f t="shared" ref="S249:Z249" si="425">SUM(S250:S256)</f>
        <v>36432350.379700005</v>
      </c>
      <c r="T249" s="106">
        <f t="shared" si="425"/>
        <v>374711622.53469998</v>
      </c>
      <c r="U249" s="106">
        <f t="shared" si="425"/>
        <v>325642712.89660001</v>
      </c>
      <c r="V249" s="106">
        <f t="shared" si="425"/>
        <v>0</v>
      </c>
      <c r="W249" s="106">
        <f t="shared" si="425"/>
        <v>0</v>
      </c>
      <c r="X249" s="106">
        <f t="shared" si="425"/>
        <v>0</v>
      </c>
      <c r="Y249" s="106">
        <f t="shared" si="425"/>
        <v>0</v>
      </c>
      <c r="Z249" s="106">
        <f t="shared" si="425"/>
        <v>0</v>
      </c>
      <c r="AA249" s="290">
        <f t="shared" si="372"/>
        <v>736786685.81099999</v>
      </c>
      <c r="AB249" s="290">
        <f t="shared" si="351"/>
        <v>4662503321.6222992</v>
      </c>
      <c r="AC249" s="105">
        <f t="shared" si="352"/>
        <v>0.60812616689999976</v>
      </c>
    </row>
    <row r="250" spans="1:29" s="5" customFormat="1" ht="30" hidden="1" x14ac:dyDescent="0.2">
      <c r="A250" s="434"/>
      <c r="B250" s="168" t="s">
        <v>1374</v>
      </c>
      <c r="C250" s="164" t="s">
        <v>1375</v>
      </c>
      <c r="D250" s="291">
        <f>+D243*60.7461638894%</f>
        <v>6074616388.9400005</v>
      </c>
      <c r="E250" s="291">
        <f>SUM('ADICIONES  2018'!C250:K250)</f>
        <v>0</v>
      </c>
      <c r="F250" s="291">
        <f>+F243*60.7461638894%</f>
        <v>0</v>
      </c>
      <c r="G250" s="291">
        <f>+G243*60.7461638894%</f>
        <v>0</v>
      </c>
      <c r="H250" s="291">
        <f>+H243*60.7461638894%</f>
        <v>0</v>
      </c>
      <c r="I250" s="291">
        <f>+I243*60.7461638894%</f>
        <v>0</v>
      </c>
      <c r="J250" s="291">
        <f>+J243*60.7461638894%</f>
        <v>0</v>
      </c>
      <c r="K250" s="292">
        <f t="shared" si="370"/>
        <v>6074616388.9400005</v>
      </c>
      <c r="L250" s="291">
        <f t="shared" ref="L250:Q250" si="426">+L243*60.7461638894%</f>
        <v>2690518064.211638</v>
      </c>
      <c r="M250" s="291">
        <f t="shared" si="426"/>
        <v>70775540.215878174</v>
      </c>
      <c r="N250" s="291">
        <f t="shared" si="426"/>
        <v>28121838.222883422</v>
      </c>
      <c r="O250" s="291">
        <f t="shared" si="426"/>
        <v>13527688.3736281</v>
      </c>
      <c r="P250" s="291">
        <f t="shared" si="426"/>
        <v>121757424.645475</v>
      </c>
      <c r="Q250" s="291">
        <f t="shared" si="426"/>
        <v>185671508.27124688</v>
      </c>
      <c r="R250" s="292">
        <f t="shared" si="424"/>
        <v>3110372063.9407492</v>
      </c>
      <c r="S250" s="291">
        <f t="shared" ref="S250:Z250" si="427">+S243*60.7461638894%</f>
        <v>28865599.674465902</v>
      </c>
      <c r="T250" s="291">
        <f t="shared" si="427"/>
        <v>296886574.06750852</v>
      </c>
      <c r="U250" s="291">
        <f t="shared" si="427"/>
        <v>258008942.31127816</v>
      </c>
      <c r="V250" s="291">
        <f t="shared" si="427"/>
        <v>0</v>
      </c>
      <c r="W250" s="291">
        <f t="shared" si="427"/>
        <v>0</v>
      </c>
      <c r="X250" s="291">
        <f t="shared" si="427"/>
        <v>0</v>
      </c>
      <c r="Y250" s="291">
        <f t="shared" si="427"/>
        <v>0</v>
      </c>
      <c r="Z250" s="291">
        <f t="shared" si="427"/>
        <v>0</v>
      </c>
      <c r="AA250" s="292">
        <f t="shared" si="372"/>
        <v>583761116.05325258</v>
      </c>
      <c r="AB250" s="292">
        <f t="shared" si="351"/>
        <v>3694133179.9940019</v>
      </c>
      <c r="AC250" s="37">
        <f t="shared" si="352"/>
        <v>0.60812616689999999</v>
      </c>
    </row>
    <row r="251" spans="1:29" ht="30" hidden="1" x14ac:dyDescent="0.2">
      <c r="B251" s="168" t="s">
        <v>1376</v>
      </c>
      <c r="C251" s="124" t="s">
        <v>1377</v>
      </c>
      <c r="D251" s="291">
        <f>+D243*0.07667%</f>
        <v>7667000</v>
      </c>
      <c r="E251" s="291">
        <f>SUM('ADICIONES  2018'!C251:K251)</f>
        <v>0</v>
      </c>
      <c r="F251" s="291">
        <f>+F243*0.07667%</f>
        <v>0</v>
      </c>
      <c r="G251" s="291">
        <f>+G243*0.07667%</f>
        <v>0</v>
      </c>
      <c r="H251" s="291">
        <f>+H243*0.07667%</f>
        <v>0</v>
      </c>
      <c r="I251" s="291">
        <f>+I243*0.07667%</f>
        <v>0</v>
      </c>
      <c r="J251" s="291">
        <f>+J243*0.07667%</f>
        <v>0</v>
      </c>
      <c r="K251" s="292">
        <f t="shared" si="370"/>
        <v>7667000</v>
      </c>
      <c r="L251" s="291">
        <f t="shared" ref="L251:Q251" si="428">+L243*0.07667%</f>
        <v>3395803.2372000003</v>
      </c>
      <c r="M251" s="291">
        <f t="shared" si="428"/>
        <v>89328.4500768</v>
      </c>
      <c r="N251" s="291">
        <f t="shared" si="428"/>
        <v>35493.621300500003</v>
      </c>
      <c r="O251" s="291">
        <f t="shared" si="428"/>
        <v>17073.800240200002</v>
      </c>
      <c r="P251" s="291">
        <f t="shared" si="428"/>
        <v>153674.58864669999</v>
      </c>
      <c r="Q251" s="291">
        <f t="shared" si="428"/>
        <v>234342.93834710002</v>
      </c>
      <c r="R251" s="292">
        <f t="shared" si="424"/>
        <v>3925716.6358113</v>
      </c>
      <c r="S251" s="291">
        <f t="shared" ref="S251:Z251" si="429">+S243*0.07667%</f>
        <v>36432.350379700001</v>
      </c>
      <c r="T251" s="291">
        <f t="shared" si="429"/>
        <v>374711.62253470003</v>
      </c>
      <c r="U251" s="291">
        <f t="shared" si="429"/>
        <v>325642.71289660002</v>
      </c>
      <c r="V251" s="291">
        <f t="shared" si="429"/>
        <v>0</v>
      </c>
      <c r="W251" s="291">
        <f t="shared" si="429"/>
        <v>0</v>
      </c>
      <c r="X251" s="291">
        <f t="shared" si="429"/>
        <v>0</v>
      </c>
      <c r="Y251" s="291">
        <f t="shared" si="429"/>
        <v>0</v>
      </c>
      <c r="Z251" s="291">
        <f t="shared" si="429"/>
        <v>0</v>
      </c>
      <c r="AA251" s="292">
        <f t="shared" si="372"/>
        <v>736786.68581100006</v>
      </c>
      <c r="AB251" s="292">
        <f t="shared" si="351"/>
        <v>4662503.3216223</v>
      </c>
      <c r="AC251" s="37">
        <f t="shared" si="352"/>
        <v>0.60812616689999999</v>
      </c>
    </row>
    <row r="252" spans="1:29" s="5" customFormat="1" hidden="1" x14ac:dyDescent="0.2">
      <c r="A252" s="434"/>
      <c r="B252" s="168" t="s">
        <v>1378</v>
      </c>
      <c r="C252" s="164" t="s">
        <v>1379</v>
      </c>
      <c r="D252" s="291">
        <f>+D243*7.659333%</f>
        <v>765933300</v>
      </c>
      <c r="E252" s="291">
        <f>SUM('ADICIONES  2018'!C252:K252)</f>
        <v>0</v>
      </c>
      <c r="F252" s="291">
        <f>+F243*7.659333%</f>
        <v>0</v>
      </c>
      <c r="G252" s="291">
        <f>+G243*7.659333%</f>
        <v>0</v>
      </c>
      <c r="H252" s="291">
        <f>+H243*7.659333%</f>
        <v>0</v>
      </c>
      <c r="I252" s="291">
        <f>+I243*7.659333%</f>
        <v>0</v>
      </c>
      <c r="J252" s="291">
        <f>+J243*7.659333%</f>
        <v>0</v>
      </c>
      <c r="K252" s="292">
        <f t="shared" si="370"/>
        <v>765933300</v>
      </c>
      <c r="L252" s="291">
        <f t="shared" ref="L252:Q252" si="430">+L243*7.659333%</f>
        <v>339240743.39627999</v>
      </c>
      <c r="M252" s="291">
        <f t="shared" si="430"/>
        <v>8923912.1626723204</v>
      </c>
      <c r="N252" s="291">
        <f t="shared" si="430"/>
        <v>3545812.7679199502</v>
      </c>
      <c r="O252" s="291">
        <f t="shared" si="430"/>
        <v>1705672.64399598</v>
      </c>
      <c r="P252" s="291">
        <f t="shared" si="430"/>
        <v>15352091.405805331</v>
      </c>
      <c r="Q252" s="291">
        <f t="shared" si="430"/>
        <v>23410859.54087529</v>
      </c>
      <c r="R252" s="292">
        <f t="shared" si="424"/>
        <v>392179091.91754895</v>
      </c>
      <c r="S252" s="291">
        <f t="shared" ref="S252:Z252" si="431">+S243*7.659333%</f>
        <v>3639591.8029320301</v>
      </c>
      <c r="T252" s="291">
        <f t="shared" si="431"/>
        <v>37433691.091216527</v>
      </c>
      <c r="U252" s="291">
        <f t="shared" si="431"/>
        <v>32531707.018370342</v>
      </c>
      <c r="V252" s="291">
        <f t="shared" si="431"/>
        <v>0</v>
      </c>
      <c r="W252" s="291">
        <f t="shared" si="431"/>
        <v>0</v>
      </c>
      <c r="X252" s="291">
        <f t="shared" si="431"/>
        <v>0</v>
      </c>
      <c r="Y252" s="291">
        <f t="shared" si="431"/>
        <v>0</v>
      </c>
      <c r="Z252" s="291">
        <f t="shared" si="431"/>
        <v>0</v>
      </c>
      <c r="AA252" s="292">
        <f t="shared" si="372"/>
        <v>73604989.912518904</v>
      </c>
      <c r="AB252" s="292">
        <f t="shared" si="351"/>
        <v>465784081.83006787</v>
      </c>
      <c r="AC252" s="37">
        <f t="shared" si="352"/>
        <v>0.6081261669000001</v>
      </c>
    </row>
    <row r="253" spans="1:29" ht="45" hidden="1" x14ac:dyDescent="0.2">
      <c r="B253" s="168" t="s">
        <v>1380</v>
      </c>
      <c r="C253" s="165" t="s">
        <v>1381</v>
      </c>
      <c r="D253" s="291">
        <f>+D243*0%</f>
        <v>0</v>
      </c>
      <c r="E253" s="291">
        <f>SUM('ADICIONES  2018'!C253:K253)</f>
        <v>0</v>
      </c>
      <c r="F253" s="291">
        <f>+F243*0%</f>
        <v>0</v>
      </c>
      <c r="G253" s="291">
        <f>+G243*0%</f>
        <v>0</v>
      </c>
      <c r="H253" s="291">
        <f>+H243*0%</f>
        <v>0</v>
      </c>
      <c r="I253" s="291">
        <f>+I243*0%</f>
        <v>0</v>
      </c>
      <c r="J253" s="291">
        <f>+J243*0%</f>
        <v>0</v>
      </c>
      <c r="K253" s="292">
        <f t="shared" si="370"/>
        <v>0</v>
      </c>
      <c r="L253" s="291">
        <f t="shared" ref="L253:Q253" si="432">+L243*0%</f>
        <v>0</v>
      </c>
      <c r="M253" s="291">
        <f t="shared" si="432"/>
        <v>0</v>
      </c>
      <c r="N253" s="291">
        <f t="shared" si="432"/>
        <v>0</v>
      </c>
      <c r="O253" s="291">
        <f t="shared" si="432"/>
        <v>0</v>
      </c>
      <c r="P253" s="291">
        <f t="shared" si="432"/>
        <v>0</v>
      </c>
      <c r="Q253" s="291">
        <f t="shared" si="432"/>
        <v>0</v>
      </c>
      <c r="R253" s="292">
        <f t="shared" si="424"/>
        <v>0</v>
      </c>
      <c r="S253" s="291">
        <f t="shared" ref="S253:Z253" si="433">+S243*0%</f>
        <v>0</v>
      </c>
      <c r="T253" s="291">
        <f t="shared" si="433"/>
        <v>0</v>
      </c>
      <c r="U253" s="291">
        <f t="shared" si="433"/>
        <v>0</v>
      </c>
      <c r="V253" s="291">
        <f t="shared" si="433"/>
        <v>0</v>
      </c>
      <c r="W253" s="291">
        <f t="shared" si="433"/>
        <v>0</v>
      </c>
      <c r="X253" s="291">
        <f t="shared" si="433"/>
        <v>0</v>
      </c>
      <c r="Y253" s="291">
        <f t="shared" si="433"/>
        <v>0</v>
      </c>
      <c r="Z253" s="291">
        <f t="shared" si="433"/>
        <v>0</v>
      </c>
      <c r="AA253" s="292">
        <f t="shared" si="372"/>
        <v>0</v>
      </c>
      <c r="AB253" s="292">
        <f t="shared" si="351"/>
        <v>0</v>
      </c>
      <c r="AC253" s="37" t="e">
        <f t="shared" si="352"/>
        <v>#DIV/0!</v>
      </c>
    </row>
    <row r="254" spans="1:29" ht="30" hidden="1" x14ac:dyDescent="0.2">
      <c r="B254" s="168" t="s">
        <v>1382</v>
      </c>
      <c r="C254" s="164" t="s">
        <v>1383</v>
      </c>
      <c r="D254" s="291">
        <f>+D243*1.37867994%</f>
        <v>137867994</v>
      </c>
      <c r="E254" s="291">
        <f>SUM('ADICIONES  2018'!C254:K254)</f>
        <v>0</v>
      </c>
      <c r="F254" s="291">
        <f>+F243*1.37867994%</f>
        <v>0</v>
      </c>
      <c r="G254" s="291">
        <f>+G243*1.37867994%</f>
        <v>0</v>
      </c>
      <c r="H254" s="291">
        <f>+H243*1.37867994%</f>
        <v>0</v>
      </c>
      <c r="I254" s="291">
        <f>+I243*1.37867994%</f>
        <v>0</v>
      </c>
      <c r="J254" s="291">
        <f>+J243*1.37867994%</f>
        <v>0</v>
      </c>
      <c r="K254" s="292">
        <f t="shared" si="370"/>
        <v>137867994</v>
      </c>
      <c r="L254" s="291">
        <f t="shared" ref="L254:Q254" si="434">+L243*1.37867994%</f>
        <v>61063333.8113304</v>
      </c>
      <c r="M254" s="291">
        <f t="shared" si="434"/>
        <v>1606304.1892810178</v>
      </c>
      <c r="N254" s="291">
        <f t="shared" si="434"/>
        <v>638246.29822559108</v>
      </c>
      <c r="O254" s="291">
        <f t="shared" si="434"/>
        <v>307021.07591927639</v>
      </c>
      <c r="P254" s="291">
        <f t="shared" si="434"/>
        <v>2763376.4530449593</v>
      </c>
      <c r="Q254" s="291">
        <f t="shared" si="434"/>
        <v>4213954.7173575526</v>
      </c>
      <c r="R254" s="292">
        <f t="shared" si="424"/>
        <v>70592236.545158789</v>
      </c>
      <c r="S254" s="291">
        <f t="shared" ref="S254:Z254" si="435">+S243*1.37867994%</f>
        <v>655126.52452776546</v>
      </c>
      <c r="T254" s="291">
        <f t="shared" si="435"/>
        <v>6738064.3964189757</v>
      </c>
      <c r="U254" s="291">
        <f t="shared" si="435"/>
        <v>5855707.2633066615</v>
      </c>
      <c r="V254" s="291">
        <f t="shared" si="435"/>
        <v>0</v>
      </c>
      <c r="W254" s="291">
        <f t="shared" si="435"/>
        <v>0</v>
      </c>
      <c r="X254" s="291">
        <f t="shared" si="435"/>
        <v>0</v>
      </c>
      <c r="Y254" s="291">
        <f t="shared" si="435"/>
        <v>0</v>
      </c>
      <c r="Z254" s="291">
        <f t="shared" si="435"/>
        <v>0</v>
      </c>
      <c r="AA254" s="292">
        <f t="shared" si="372"/>
        <v>13248898.184253402</v>
      </c>
      <c r="AB254" s="292">
        <f t="shared" si="351"/>
        <v>83841134.729412198</v>
      </c>
      <c r="AC254" s="37">
        <f t="shared" si="352"/>
        <v>0.60812616689999999</v>
      </c>
    </row>
    <row r="255" spans="1:29" ht="45" hidden="1" x14ac:dyDescent="0.2">
      <c r="B255" s="168" t="s">
        <v>1384</v>
      </c>
      <c r="C255" s="166" t="s">
        <v>1385</v>
      </c>
      <c r="D255" s="291">
        <f>+D243*0.6755531706%</f>
        <v>67555317.060000002</v>
      </c>
      <c r="E255" s="291">
        <f>SUM('ADICIONES  2018'!C255:K255)</f>
        <v>0</v>
      </c>
      <c r="F255" s="291">
        <f>+F243*0.6755531706%</f>
        <v>0</v>
      </c>
      <c r="G255" s="291">
        <f>+G243*0.6755531706%</f>
        <v>0</v>
      </c>
      <c r="H255" s="291">
        <f>+H243*0.6755531706%</f>
        <v>0</v>
      </c>
      <c r="I255" s="291">
        <f>+I243*0.6755531706%</f>
        <v>0</v>
      </c>
      <c r="J255" s="291">
        <f>+J243*0.6755531706%</f>
        <v>0</v>
      </c>
      <c r="K255" s="292">
        <f t="shared" si="370"/>
        <v>67555317.060000002</v>
      </c>
      <c r="L255" s="291">
        <f t="shared" ref="L255:Q255" si="436">+L243*0.6755531706%</f>
        <v>29921033.567551896</v>
      </c>
      <c r="M255" s="291">
        <f t="shared" si="436"/>
        <v>787089.05274769862</v>
      </c>
      <c r="N255" s="291">
        <f t="shared" si="436"/>
        <v>312740.68613053957</v>
      </c>
      <c r="O255" s="291">
        <f t="shared" si="436"/>
        <v>150440.32720044543</v>
      </c>
      <c r="P255" s="291">
        <f t="shared" si="436"/>
        <v>1354054.46199203</v>
      </c>
      <c r="Q255" s="291">
        <f t="shared" si="436"/>
        <v>2064837.8115052006</v>
      </c>
      <c r="R255" s="292">
        <f t="shared" si="424"/>
        <v>34590195.907127813</v>
      </c>
      <c r="S255" s="291">
        <f t="shared" ref="S255:Z255" si="437">+S243*0.6755531706%</f>
        <v>321011.99701860506</v>
      </c>
      <c r="T255" s="291">
        <f t="shared" si="437"/>
        <v>3301651.5542452978</v>
      </c>
      <c r="U255" s="291">
        <f t="shared" si="437"/>
        <v>2869296.5590202641</v>
      </c>
      <c r="V255" s="291">
        <f t="shared" si="437"/>
        <v>0</v>
      </c>
      <c r="W255" s="291">
        <f t="shared" si="437"/>
        <v>0</v>
      </c>
      <c r="X255" s="291">
        <f t="shared" si="437"/>
        <v>0</v>
      </c>
      <c r="Y255" s="291">
        <f t="shared" si="437"/>
        <v>0</v>
      </c>
      <c r="Z255" s="291">
        <f t="shared" si="437"/>
        <v>0</v>
      </c>
      <c r="AA255" s="292">
        <f t="shared" si="372"/>
        <v>6491960.1102841664</v>
      </c>
      <c r="AB255" s="292">
        <f t="shared" si="351"/>
        <v>41082156.017411977</v>
      </c>
      <c r="AC255" s="37">
        <f t="shared" si="352"/>
        <v>0.60812616689999999</v>
      </c>
    </row>
    <row r="256" spans="1:29" ht="30" hidden="1" x14ac:dyDescent="0.2">
      <c r="B256" s="168" t="s">
        <v>1386</v>
      </c>
      <c r="C256" s="164" t="s">
        <v>1387</v>
      </c>
      <c r="D256" s="291">
        <f>+D243*6.1336%</f>
        <v>613360000</v>
      </c>
      <c r="E256" s="291">
        <f>SUM('ADICIONES  2018'!C256:K256)</f>
        <v>0</v>
      </c>
      <c r="F256" s="291">
        <f>+F243*6.1336%</f>
        <v>0</v>
      </c>
      <c r="G256" s="291">
        <f>+G243*6.1336%</f>
        <v>0</v>
      </c>
      <c r="H256" s="291">
        <f>+H243*6.1336%</f>
        <v>0</v>
      </c>
      <c r="I256" s="291">
        <f>+I243*6.1336%</f>
        <v>0</v>
      </c>
      <c r="J256" s="291">
        <f>+J243*6.1336%</f>
        <v>0</v>
      </c>
      <c r="K256" s="292">
        <f t="shared" si="370"/>
        <v>613360000</v>
      </c>
      <c r="L256" s="291">
        <f t="shared" ref="L256:Q256" si="438">+L243*6.1336%</f>
        <v>271664258.97600001</v>
      </c>
      <c r="M256" s="291">
        <f t="shared" si="438"/>
        <v>7146276.0061440002</v>
      </c>
      <c r="N256" s="291">
        <f t="shared" si="438"/>
        <v>2839489.7040400002</v>
      </c>
      <c r="O256" s="291">
        <f t="shared" si="438"/>
        <v>1365904.0192160001</v>
      </c>
      <c r="P256" s="291">
        <f t="shared" si="438"/>
        <v>12293967.091736</v>
      </c>
      <c r="Q256" s="291">
        <f t="shared" si="438"/>
        <v>18747435.067768</v>
      </c>
      <c r="R256" s="292">
        <f t="shared" si="424"/>
        <v>314057330.86490399</v>
      </c>
      <c r="S256" s="291">
        <f t="shared" ref="S256:Z256" si="439">+S243*6.1336%</f>
        <v>2914588.0303759999</v>
      </c>
      <c r="T256" s="291">
        <f t="shared" si="439"/>
        <v>29976929.802776001</v>
      </c>
      <c r="U256" s="291">
        <f t="shared" si="439"/>
        <v>26051417.031727999</v>
      </c>
      <c r="V256" s="291">
        <f t="shared" si="439"/>
        <v>0</v>
      </c>
      <c r="W256" s="291">
        <f t="shared" si="439"/>
        <v>0</v>
      </c>
      <c r="X256" s="291">
        <f t="shared" si="439"/>
        <v>0</v>
      </c>
      <c r="Y256" s="291">
        <f t="shared" si="439"/>
        <v>0</v>
      </c>
      <c r="Z256" s="291">
        <f t="shared" si="439"/>
        <v>0</v>
      </c>
      <c r="AA256" s="292">
        <f t="shared" si="372"/>
        <v>58942934.864879996</v>
      </c>
      <c r="AB256" s="292">
        <f t="shared" si="351"/>
        <v>373000265.72978401</v>
      </c>
      <c r="AC256" s="37">
        <f t="shared" si="352"/>
        <v>0.60812616689999999</v>
      </c>
    </row>
    <row r="257" spans="1:29" s="79" customFormat="1" ht="15.75" x14ac:dyDescent="0.2">
      <c r="A257" s="433">
        <v>1</v>
      </c>
      <c r="B257" s="111" t="s">
        <v>308</v>
      </c>
      <c r="C257" s="107" t="s">
        <v>102</v>
      </c>
      <c r="D257" s="106">
        <f>+D258+D422+D501+D976+D430+D418+D971+D497</f>
        <v>93977507651.300003</v>
      </c>
      <c r="E257" s="106">
        <f>SUM('ADICIONES  2018'!C257:K257)</f>
        <v>395815030181.6001</v>
      </c>
      <c r="F257" s="106">
        <f>+F258+F422+F501+F976+F430+F418+F971+F497</f>
        <v>891267637.43999994</v>
      </c>
      <c r="G257" s="106">
        <f>+G258+G422+G501+G976+G430+G418+G971+G497</f>
        <v>0</v>
      </c>
      <c r="H257" s="106">
        <f>+H258+H422+H501+H976+H430+H418+H971+H497</f>
        <v>0</v>
      </c>
      <c r="I257" s="106">
        <f>+I258+I422+I501+I976+I430+I418+I971+I497</f>
        <v>0</v>
      </c>
      <c r="J257" s="106">
        <f>+J258+J422+J501+J976+J430+J418+J971+J497</f>
        <v>0</v>
      </c>
      <c r="K257" s="290">
        <f t="shared" si="370"/>
        <v>488901270195.46008</v>
      </c>
      <c r="L257" s="106">
        <f t="shared" ref="L257:Q257" si="440">+L258+L422+L501+L976+L430+L418+L971+L497</f>
        <v>686604281.88000011</v>
      </c>
      <c r="M257" s="106">
        <f t="shared" si="440"/>
        <v>605485791.33000004</v>
      </c>
      <c r="N257" s="106">
        <f t="shared" si="440"/>
        <v>830343140.26999998</v>
      </c>
      <c r="O257" s="106">
        <f t="shared" si="440"/>
        <v>19983921299.719997</v>
      </c>
      <c r="P257" s="106">
        <f t="shared" si="440"/>
        <v>235645760070.31006</v>
      </c>
      <c r="Q257" s="106">
        <f t="shared" si="440"/>
        <v>761474045.97000003</v>
      </c>
      <c r="R257" s="290">
        <f t="shared" si="424"/>
        <v>258513588629.48007</v>
      </c>
      <c r="S257" s="106">
        <f t="shared" ref="S257:Z257" si="441">+S258+S422+S501+S976+S430+S418+S971+S497</f>
        <v>1419765559.95</v>
      </c>
      <c r="T257" s="106">
        <f t="shared" si="441"/>
        <v>2118510621.73</v>
      </c>
      <c r="U257" s="106">
        <f t="shared" si="441"/>
        <v>93890993678.130005</v>
      </c>
      <c r="V257" s="106">
        <f t="shared" si="441"/>
        <v>0</v>
      </c>
      <c r="W257" s="106">
        <f t="shared" si="441"/>
        <v>0</v>
      </c>
      <c r="X257" s="106">
        <f t="shared" si="441"/>
        <v>0</v>
      </c>
      <c r="Y257" s="106">
        <f t="shared" si="441"/>
        <v>-11931705017.43</v>
      </c>
      <c r="Z257" s="106">
        <f t="shared" si="441"/>
        <v>0</v>
      </c>
      <c r="AA257" s="290">
        <f t="shared" si="372"/>
        <v>85497564842.380005</v>
      </c>
      <c r="AB257" s="290">
        <f t="shared" si="351"/>
        <v>344011153471.86011</v>
      </c>
      <c r="AC257" s="105">
        <f t="shared" si="352"/>
        <v>0.70364135755737822</v>
      </c>
    </row>
    <row r="258" spans="1:29" s="21" customFormat="1" ht="15.75" x14ac:dyDescent="0.2">
      <c r="A258" s="92">
        <v>1</v>
      </c>
      <c r="B258" s="113" t="s">
        <v>778</v>
      </c>
      <c r="C258" s="114" t="s">
        <v>103</v>
      </c>
      <c r="D258" s="106">
        <f>+D259+D413</f>
        <v>55000000000</v>
      </c>
      <c r="E258" s="106">
        <f>SUM('ADICIONES  2018'!C258:K258)</f>
        <v>18325752127.09</v>
      </c>
      <c r="F258" s="106">
        <f>+F259+F413</f>
        <v>0</v>
      </c>
      <c r="G258" s="106">
        <f>+G259+G413</f>
        <v>0</v>
      </c>
      <c r="H258" s="106">
        <f>+H259+H413</f>
        <v>0</v>
      </c>
      <c r="I258" s="106">
        <f>+I259+I413</f>
        <v>0</v>
      </c>
      <c r="J258" s="106">
        <f>+J259+J413</f>
        <v>0</v>
      </c>
      <c r="K258" s="294">
        <f t="shared" si="370"/>
        <v>73325752127.089996</v>
      </c>
      <c r="L258" s="106">
        <f t="shared" ref="L258:Q258" si="442">+L259+L413</f>
        <v>191121905.05000001</v>
      </c>
      <c r="M258" s="106">
        <f t="shared" si="442"/>
        <v>48174153</v>
      </c>
      <c r="N258" s="106">
        <f t="shared" si="442"/>
        <v>178421682</v>
      </c>
      <c r="O258" s="106">
        <f t="shared" si="442"/>
        <v>16416438</v>
      </c>
      <c r="P258" s="106">
        <f t="shared" si="442"/>
        <v>4007516264</v>
      </c>
      <c r="Q258" s="106">
        <f t="shared" si="442"/>
        <v>61630499</v>
      </c>
      <c r="R258" s="294">
        <f t="shared" si="424"/>
        <v>4503280941.0500002</v>
      </c>
      <c r="S258" s="291">
        <f t="shared" ref="S258:Z258" si="443">+S259+S413</f>
        <v>74094520</v>
      </c>
      <c r="T258" s="291">
        <f t="shared" si="443"/>
        <v>97781927.200000003</v>
      </c>
      <c r="U258" s="291">
        <f t="shared" si="443"/>
        <v>2654181706</v>
      </c>
      <c r="V258" s="106">
        <f t="shared" si="443"/>
        <v>0</v>
      </c>
      <c r="W258" s="106">
        <f t="shared" si="443"/>
        <v>0</v>
      </c>
      <c r="X258" s="106">
        <f t="shared" si="443"/>
        <v>0</v>
      </c>
      <c r="Y258" s="291">
        <f t="shared" si="443"/>
        <v>-88706784</v>
      </c>
      <c r="Z258" s="106">
        <f t="shared" si="443"/>
        <v>0</v>
      </c>
      <c r="AA258" s="290">
        <f t="shared" si="372"/>
        <v>2737351369.1999998</v>
      </c>
      <c r="AB258" s="294">
        <f t="shared" si="351"/>
        <v>7240632310.25</v>
      </c>
      <c r="AC258" s="115">
        <f t="shared" si="352"/>
        <v>9.8746103520361547E-2</v>
      </c>
    </row>
    <row r="259" spans="1:29" s="79" customFormat="1" ht="15.75" hidden="1" x14ac:dyDescent="0.2">
      <c r="A259" s="433"/>
      <c r="B259" s="111" t="s">
        <v>779</v>
      </c>
      <c r="C259" s="107" t="s">
        <v>780</v>
      </c>
      <c r="D259" s="106">
        <f>+D346+ D260+D379</f>
        <v>55000000000</v>
      </c>
      <c r="E259" s="106">
        <f>SUM('ADICIONES  2018'!C259:K259)</f>
        <v>18325752127.09</v>
      </c>
      <c r="F259" s="106">
        <f t="shared" ref="F259:J259" si="444">+F346+ F260+F379</f>
        <v>0</v>
      </c>
      <c r="G259" s="106">
        <f t="shared" si="444"/>
        <v>0</v>
      </c>
      <c r="H259" s="106">
        <f t="shared" si="444"/>
        <v>0</v>
      </c>
      <c r="I259" s="106">
        <f t="shared" si="444"/>
        <v>0</v>
      </c>
      <c r="J259" s="106">
        <f t="shared" si="444"/>
        <v>0</v>
      </c>
      <c r="K259" s="290">
        <f t="shared" si="370"/>
        <v>73325752127.089996</v>
      </c>
      <c r="L259" s="106">
        <f t="shared" ref="L259:Q259" si="445">+L346+ L260+L379</f>
        <v>189900991.05000001</v>
      </c>
      <c r="M259" s="106">
        <f t="shared" si="445"/>
        <v>47049265</v>
      </c>
      <c r="N259" s="106">
        <f t="shared" si="445"/>
        <v>177413568</v>
      </c>
      <c r="O259" s="106">
        <f t="shared" si="445"/>
        <v>15412228</v>
      </c>
      <c r="P259" s="106">
        <f t="shared" si="445"/>
        <v>4006559846</v>
      </c>
      <c r="Q259" s="106">
        <f t="shared" si="445"/>
        <v>60737575</v>
      </c>
      <c r="R259" s="290">
        <f t="shared" si="424"/>
        <v>4497073473.0500002</v>
      </c>
      <c r="S259" s="106">
        <f t="shared" ref="S259:Z259" si="446">+S346+ S260+S379</f>
        <v>73201036</v>
      </c>
      <c r="T259" s="106">
        <f t="shared" si="446"/>
        <v>97781927.200000003</v>
      </c>
      <c r="U259" s="106">
        <f t="shared" si="446"/>
        <v>2652430900</v>
      </c>
      <c r="V259" s="106">
        <f t="shared" si="446"/>
        <v>0</v>
      </c>
      <c r="W259" s="106">
        <f t="shared" si="446"/>
        <v>0</v>
      </c>
      <c r="X259" s="106">
        <f t="shared" si="446"/>
        <v>0</v>
      </c>
      <c r="Y259" s="106">
        <f t="shared" si="446"/>
        <v>-88706784</v>
      </c>
      <c r="Z259" s="106">
        <f t="shared" si="446"/>
        <v>0</v>
      </c>
      <c r="AA259" s="290">
        <f t="shared" si="372"/>
        <v>2734707079.1999998</v>
      </c>
      <c r="AB259" s="290">
        <f t="shared" si="351"/>
        <v>7231780552.25</v>
      </c>
      <c r="AC259" s="105">
        <f t="shared" si="352"/>
        <v>9.8625385249587347E-2</v>
      </c>
    </row>
    <row r="260" spans="1:29" s="79" customFormat="1" ht="15.75" hidden="1" x14ac:dyDescent="0.2">
      <c r="A260" s="433"/>
      <c r="B260" s="111" t="s">
        <v>1011</v>
      </c>
      <c r="C260" s="107" t="s">
        <v>1012</v>
      </c>
      <c r="D260" s="106">
        <f>+D261+D344</f>
        <v>0</v>
      </c>
      <c r="E260" s="106">
        <f>SUM('ADICIONES  2018'!C260:K260)</f>
        <v>0</v>
      </c>
      <c r="F260" s="106">
        <f t="shared" ref="F260:J260" si="447">+F261+F344</f>
        <v>0</v>
      </c>
      <c r="G260" s="106">
        <f t="shared" si="447"/>
        <v>0</v>
      </c>
      <c r="H260" s="106">
        <f t="shared" si="447"/>
        <v>0</v>
      </c>
      <c r="I260" s="106">
        <f t="shared" si="447"/>
        <v>0</v>
      </c>
      <c r="J260" s="106">
        <f t="shared" si="447"/>
        <v>0</v>
      </c>
      <c r="K260" s="290">
        <f t="shared" si="370"/>
        <v>0</v>
      </c>
      <c r="L260" s="106">
        <f t="shared" ref="L260:Q260" si="448">+L261+L344</f>
        <v>189900991.05000001</v>
      </c>
      <c r="M260" s="106">
        <f t="shared" si="448"/>
        <v>47049265</v>
      </c>
      <c r="N260" s="106">
        <f t="shared" si="448"/>
        <v>177413568</v>
      </c>
      <c r="O260" s="106">
        <f t="shared" si="448"/>
        <v>15412228</v>
      </c>
      <c r="P260" s="106">
        <f t="shared" si="448"/>
        <v>0</v>
      </c>
      <c r="Q260" s="106">
        <f t="shared" si="448"/>
        <v>60737575</v>
      </c>
      <c r="R260" s="290">
        <f t="shared" ref="R260:R323" si="449">SUM(L260:Q260)</f>
        <v>490513627.05000001</v>
      </c>
      <c r="S260" s="106">
        <f t="shared" ref="S260:Z260" si="450">+S261+S344</f>
        <v>73201036</v>
      </c>
      <c r="T260" s="106">
        <f t="shared" si="450"/>
        <v>97781927.200000003</v>
      </c>
      <c r="U260" s="106">
        <f t="shared" si="450"/>
        <v>0</v>
      </c>
      <c r="V260" s="106">
        <f t="shared" si="450"/>
        <v>0</v>
      </c>
      <c r="W260" s="106">
        <f t="shared" si="450"/>
        <v>0</v>
      </c>
      <c r="X260" s="106">
        <f t="shared" si="450"/>
        <v>0</v>
      </c>
      <c r="Y260" s="106">
        <f t="shared" si="450"/>
        <v>-88706784</v>
      </c>
      <c r="Z260" s="106">
        <f t="shared" si="450"/>
        <v>0</v>
      </c>
      <c r="AA260" s="290">
        <f t="shared" si="372"/>
        <v>82276179.199999988</v>
      </c>
      <c r="AB260" s="290">
        <f t="shared" si="351"/>
        <v>572789806.25</v>
      </c>
      <c r="AC260" s="105">
        <v>0</v>
      </c>
    </row>
    <row r="261" spans="1:29" s="79" customFormat="1" ht="31.5" hidden="1" x14ac:dyDescent="0.2">
      <c r="A261" s="433"/>
      <c r="B261" s="111" t="s">
        <v>1013</v>
      </c>
      <c r="C261" s="107" t="s">
        <v>1014</v>
      </c>
      <c r="D261" s="106">
        <f>SUM(D262:D343)</f>
        <v>0</v>
      </c>
      <c r="E261" s="106">
        <f>SUM('ADICIONES  2018'!C261:K261)</f>
        <v>0</v>
      </c>
      <c r="F261" s="106">
        <f t="shared" ref="F261:J261" si="451">SUM(F262:F343)</f>
        <v>0</v>
      </c>
      <c r="G261" s="106">
        <f t="shared" si="451"/>
        <v>0</v>
      </c>
      <c r="H261" s="106">
        <f t="shared" si="451"/>
        <v>0</v>
      </c>
      <c r="I261" s="106">
        <f t="shared" si="451"/>
        <v>0</v>
      </c>
      <c r="J261" s="106">
        <f t="shared" si="451"/>
        <v>0</v>
      </c>
      <c r="K261" s="290">
        <f t="shared" si="370"/>
        <v>0</v>
      </c>
      <c r="L261" s="106">
        <f t="shared" ref="L261:Q261" si="452">SUM(L262:L343)</f>
        <v>189900991.05000001</v>
      </c>
      <c r="M261" s="106">
        <f t="shared" si="452"/>
        <v>47049265</v>
      </c>
      <c r="N261" s="106">
        <f t="shared" si="452"/>
        <v>177413568</v>
      </c>
      <c r="O261" s="106">
        <f t="shared" si="452"/>
        <v>15412228</v>
      </c>
      <c r="P261" s="106">
        <f t="shared" si="452"/>
        <v>0</v>
      </c>
      <c r="Q261" s="106">
        <f t="shared" si="452"/>
        <v>60737575</v>
      </c>
      <c r="R261" s="290">
        <f t="shared" si="449"/>
        <v>490513627.05000001</v>
      </c>
      <c r="S261" s="106">
        <f t="shared" ref="S261:Z261" si="453">SUM(S262:S343)</f>
        <v>73201036</v>
      </c>
      <c r="T261" s="106">
        <f t="shared" si="453"/>
        <v>97781927.200000003</v>
      </c>
      <c r="U261" s="106">
        <f t="shared" si="453"/>
        <v>0</v>
      </c>
      <c r="V261" s="106">
        <f t="shared" si="453"/>
        <v>0</v>
      </c>
      <c r="W261" s="106">
        <f t="shared" si="453"/>
        <v>0</v>
      </c>
      <c r="X261" s="106">
        <f t="shared" si="453"/>
        <v>0</v>
      </c>
      <c r="Y261" s="106">
        <f t="shared" si="453"/>
        <v>-88706784</v>
      </c>
      <c r="Z261" s="106">
        <f t="shared" si="453"/>
        <v>0</v>
      </c>
      <c r="AA261" s="290">
        <f t="shared" si="372"/>
        <v>82276179.199999988</v>
      </c>
      <c r="AB261" s="290">
        <f t="shared" si="351"/>
        <v>572789806.25</v>
      </c>
      <c r="AC261" s="105">
        <v>0</v>
      </c>
    </row>
    <row r="262" spans="1:29" s="21" customFormat="1" ht="28.5" hidden="1" x14ac:dyDescent="0.2">
      <c r="A262" s="92"/>
      <c r="B262" s="97" t="s">
        <v>1015</v>
      </c>
      <c r="C262" s="98" t="s">
        <v>1016</v>
      </c>
      <c r="D262" s="291"/>
      <c r="E262" s="291">
        <f>SUM('ADICIONES  2018'!C262:K262)</f>
        <v>0</v>
      </c>
      <c r="F262" s="291"/>
      <c r="G262" s="291"/>
      <c r="H262" s="291"/>
      <c r="I262" s="291"/>
      <c r="J262" s="291"/>
      <c r="K262" s="294">
        <f>+D262+E262-F262+G262-H262</f>
        <v>0</v>
      </c>
      <c r="L262" s="291">
        <v>0</v>
      </c>
      <c r="M262" s="291">
        <v>0</v>
      </c>
      <c r="N262" s="291"/>
      <c r="O262" s="291"/>
      <c r="P262" s="291"/>
      <c r="Q262" s="291">
        <v>0</v>
      </c>
      <c r="R262" s="294">
        <f t="shared" si="449"/>
        <v>0</v>
      </c>
      <c r="S262" s="291">
        <v>0</v>
      </c>
      <c r="T262" s="291">
        <v>0</v>
      </c>
      <c r="U262" s="291"/>
      <c r="V262" s="291"/>
      <c r="W262" s="291"/>
      <c r="X262" s="291"/>
      <c r="Y262" s="291"/>
      <c r="Z262" s="291"/>
      <c r="AA262" s="294">
        <f t="shared" ref="AA262:AA325" si="454">SUM(S262:Z262)</f>
        <v>0</v>
      </c>
      <c r="AB262" s="294">
        <f t="shared" si="351"/>
        <v>0</v>
      </c>
      <c r="AC262" s="115" t="e">
        <f t="shared" si="352"/>
        <v>#DIV/0!</v>
      </c>
    </row>
    <row r="263" spans="1:29" s="21" customFormat="1" ht="28.5" hidden="1" x14ac:dyDescent="0.2">
      <c r="A263" s="92"/>
      <c r="B263" s="97" t="s">
        <v>1017</v>
      </c>
      <c r="C263" s="98" t="s">
        <v>1018</v>
      </c>
      <c r="D263" s="291"/>
      <c r="E263" s="291">
        <f>SUM('ADICIONES  2018'!C263:K263)</f>
        <v>0</v>
      </c>
      <c r="F263" s="291"/>
      <c r="G263" s="291"/>
      <c r="H263" s="291"/>
      <c r="I263" s="291"/>
      <c r="J263" s="291"/>
      <c r="K263" s="294">
        <f t="shared" si="370"/>
        <v>0</v>
      </c>
      <c r="L263" s="291">
        <v>0</v>
      </c>
      <c r="M263" s="291">
        <v>0</v>
      </c>
      <c r="N263" s="291"/>
      <c r="O263" s="291"/>
      <c r="P263" s="291"/>
      <c r="Q263" s="291">
        <v>0</v>
      </c>
      <c r="R263" s="294">
        <f t="shared" si="449"/>
        <v>0</v>
      </c>
      <c r="S263" s="291">
        <v>0</v>
      </c>
      <c r="T263" s="291">
        <v>0</v>
      </c>
      <c r="U263" s="291"/>
      <c r="V263" s="291"/>
      <c r="W263" s="291"/>
      <c r="X263" s="291"/>
      <c r="Y263" s="291"/>
      <c r="Z263" s="291"/>
      <c r="AA263" s="294">
        <f t="shared" si="454"/>
        <v>0</v>
      </c>
      <c r="AB263" s="294">
        <f t="shared" si="351"/>
        <v>0</v>
      </c>
      <c r="AC263" s="115" t="e">
        <f t="shared" si="352"/>
        <v>#DIV/0!</v>
      </c>
    </row>
    <row r="264" spans="1:29" s="21" customFormat="1" ht="28.5" hidden="1" x14ac:dyDescent="0.2">
      <c r="A264" s="92"/>
      <c r="B264" s="97" t="s">
        <v>1019</v>
      </c>
      <c r="C264" s="98" t="s">
        <v>1020</v>
      </c>
      <c r="D264" s="291"/>
      <c r="E264" s="291">
        <f>SUM('ADICIONES  2018'!C264:K264)</f>
        <v>0</v>
      </c>
      <c r="F264" s="291"/>
      <c r="G264" s="291"/>
      <c r="H264" s="291"/>
      <c r="I264" s="291"/>
      <c r="J264" s="291"/>
      <c r="K264" s="294">
        <f t="shared" si="370"/>
        <v>0</v>
      </c>
      <c r="L264" s="291">
        <v>0</v>
      </c>
      <c r="M264" s="291">
        <v>0</v>
      </c>
      <c r="N264" s="291"/>
      <c r="O264" s="291"/>
      <c r="P264" s="291"/>
      <c r="Q264" s="291">
        <v>0</v>
      </c>
      <c r="R264" s="294">
        <f t="shared" si="449"/>
        <v>0</v>
      </c>
      <c r="S264" s="291">
        <v>0</v>
      </c>
      <c r="T264" s="291">
        <v>0</v>
      </c>
      <c r="U264" s="291"/>
      <c r="V264" s="291"/>
      <c r="W264" s="291"/>
      <c r="X264" s="291"/>
      <c r="Y264" s="291"/>
      <c r="Z264" s="291"/>
      <c r="AA264" s="294">
        <f t="shared" si="454"/>
        <v>0</v>
      </c>
      <c r="AB264" s="294">
        <f t="shared" si="351"/>
        <v>0</v>
      </c>
      <c r="AC264" s="115" t="e">
        <f t="shared" si="352"/>
        <v>#DIV/0!</v>
      </c>
    </row>
    <row r="265" spans="1:29" s="21" customFormat="1" ht="28.5" hidden="1" x14ac:dyDescent="0.2">
      <c r="A265" s="92"/>
      <c r="B265" s="97" t="s">
        <v>1021</v>
      </c>
      <c r="C265" s="98" t="s">
        <v>1022</v>
      </c>
      <c r="D265" s="291"/>
      <c r="E265" s="291">
        <f>SUM('ADICIONES  2018'!C265:K265)</f>
        <v>0</v>
      </c>
      <c r="F265" s="291"/>
      <c r="G265" s="291"/>
      <c r="H265" s="291"/>
      <c r="I265" s="291"/>
      <c r="J265" s="291"/>
      <c r="K265" s="294">
        <f t="shared" si="370"/>
        <v>0</v>
      </c>
      <c r="L265" s="291">
        <v>0</v>
      </c>
      <c r="M265" s="291">
        <v>0</v>
      </c>
      <c r="N265" s="291"/>
      <c r="O265" s="291"/>
      <c r="P265" s="291"/>
      <c r="Q265" s="291">
        <v>0</v>
      </c>
      <c r="R265" s="294">
        <f t="shared" si="449"/>
        <v>0</v>
      </c>
      <c r="S265" s="291">
        <v>0</v>
      </c>
      <c r="T265" s="291">
        <v>0</v>
      </c>
      <c r="U265" s="291"/>
      <c r="V265" s="291"/>
      <c r="W265" s="291"/>
      <c r="X265" s="291"/>
      <c r="Y265" s="291"/>
      <c r="Z265" s="291"/>
      <c r="AA265" s="294">
        <f t="shared" si="454"/>
        <v>0</v>
      </c>
      <c r="AB265" s="294">
        <f t="shared" si="351"/>
        <v>0</v>
      </c>
      <c r="AC265" s="115" t="e">
        <f t="shared" si="352"/>
        <v>#DIV/0!</v>
      </c>
    </row>
    <row r="266" spans="1:29" s="21" customFormat="1" ht="28.5" hidden="1" x14ac:dyDescent="0.2">
      <c r="A266" s="92"/>
      <c r="B266" s="97" t="s">
        <v>1023</v>
      </c>
      <c r="C266" s="98" t="s">
        <v>1024</v>
      </c>
      <c r="D266" s="291"/>
      <c r="E266" s="291">
        <f>SUM('ADICIONES  2018'!C266:K266)</f>
        <v>0</v>
      </c>
      <c r="F266" s="291"/>
      <c r="G266" s="291"/>
      <c r="H266" s="291"/>
      <c r="I266" s="291"/>
      <c r="J266" s="291"/>
      <c r="K266" s="294">
        <f t="shared" si="370"/>
        <v>0</v>
      </c>
      <c r="L266" s="291">
        <v>0</v>
      </c>
      <c r="M266" s="291">
        <v>0</v>
      </c>
      <c r="N266" s="291"/>
      <c r="O266" s="291"/>
      <c r="P266" s="291"/>
      <c r="Q266" s="291">
        <v>0</v>
      </c>
      <c r="R266" s="294">
        <f t="shared" si="449"/>
        <v>0</v>
      </c>
      <c r="S266" s="291">
        <v>0</v>
      </c>
      <c r="T266" s="291">
        <v>0</v>
      </c>
      <c r="U266" s="291"/>
      <c r="V266" s="291"/>
      <c r="W266" s="291"/>
      <c r="X266" s="291"/>
      <c r="Y266" s="291"/>
      <c r="Z266" s="291"/>
      <c r="AA266" s="294">
        <f t="shared" si="454"/>
        <v>0</v>
      </c>
      <c r="AB266" s="294">
        <f t="shared" si="351"/>
        <v>0</v>
      </c>
      <c r="AC266" s="115" t="e">
        <f t="shared" si="352"/>
        <v>#DIV/0!</v>
      </c>
    </row>
    <row r="267" spans="1:29" s="21" customFormat="1" ht="28.5" hidden="1" x14ac:dyDescent="0.2">
      <c r="A267" s="92"/>
      <c r="B267" s="97" t="s">
        <v>1025</v>
      </c>
      <c r="C267" s="98" t="s">
        <v>1026</v>
      </c>
      <c r="D267" s="291"/>
      <c r="E267" s="291">
        <f>SUM('ADICIONES  2018'!C267:K267)</f>
        <v>0</v>
      </c>
      <c r="F267" s="291"/>
      <c r="G267" s="291"/>
      <c r="H267" s="291"/>
      <c r="I267" s="291"/>
      <c r="J267" s="291"/>
      <c r="K267" s="294">
        <f t="shared" si="370"/>
        <v>0</v>
      </c>
      <c r="L267" s="291">
        <v>0</v>
      </c>
      <c r="M267" s="291">
        <v>14475776</v>
      </c>
      <c r="N267" s="291">
        <v>88706784</v>
      </c>
      <c r="O267" s="291"/>
      <c r="P267" s="291"/>
      <c r="Q267" s="291">
        <v>0</v>
      </c>
      <c r="R267" s="294">
        <f t="shared" si="449"/>
        <v>103182560</v>
      </c>
      <c r="S267" s="291">
        <v>0</v>
      </c>
      <c r="T267" s="291">
        <v>0</v>
      </c>
      <c r="U267" s="291"/>
      <c r="V267" s="291"/>
      <c r="W267" s="291"/>
      <c r="X267" s="291"/>
      <c r="Y267" s="291">
        <v>-88706784</v>
      </c>
      <c r="Z267" s="291"/>
      <c r="AA267" s="294">
        <f t="shared" si="454"/>
        <v>-88706784</v>
      </c>
      <c r="AB267" s="294">
        <f t="shared" si="351"/>
        <v>14475776</v>
      </c>
      <c r="AC267" s="115">
        <v>0</v>
      </c>
    </row>
    <row r="268" spans="1:29" s="21" customFormat="1" ht="28.5" hidden="1" x14ac:dyDescent="0.2">
      <c r="A268" s="92"/>
      <c r="B268" s="97" t="s">
        <v>1027</v>
      </c>
      <c r="C268" s="98" t="s">
        <v>1028</v>
      </c>
      <c r="D268" s="291"/>
      <c r="E268" s="291">
        <f>SUM('ADICIONES  2018'!C268:K268)</f>
        <v>0</v>
      </c>
      <c r="F268" s="291"/>
      <c r="G268" s="291"/>
      <c r="H268" s="291"/>
      <c r="I268" s="291"/>
      <c r="J268" s="291"/>
      <c r="K268" s="294">
        <f t="shared" si="370"/>
        <v>0</v>
      </c>
      <c r="L268" s="291">
        <v>0</v>
      </c>
      <c r="M268" s="291">
        <v>0</v>
      </c>
      <c r="N268" s="291"/>
      <c r="O268" s="291"/>
      <c r="P268" s="291"/>
      <c r="Q268" s="291">
        <v>0</v>
      </c>
      <c r="R268" s="294">
        <f t="shared" si="449"/>
        <v>0</v>
      </c>
      <c r="S268" s="291">
        <v>0</v>
      </c>
      <c r="T268" s="291">
        <v>0</v>
      </c>
      <c r="U268" s="291"/>
      <c r="V268" s="291"/>
      <c r="W268" s="291"/>
      <c r="X268" s="291"/>
      <c r="Y268" s="291"/>
      <c r="Z268" s="291"/>
      <c r="AA268" s="294">
        <f t="shared" si="454"/>
        <v>0</v>
      </c>
      <c r="AB268" s="294">
        <f t="shared" si="351"/>
        <v>0</v>
      </c>
      <c r="AC268" s="115" t="e">
        <f t="shared" si="352"/>
        <v>#DIV/0!</v>
      </c>
    </row>
    <row r="269" spans="1:29" s="21" customFormat="1" ht="28.5" hidden="1" x14ac:dyDescent="0.2">
      <c r="A269" s="92"/>
      <c r="B269" s="97" t="s">
        <v>1029</v>
      </c>
      <c r="C269" s="98" t="s">
        <v>1030</v>
      </c>
      <c r="D269" s="291"/>
      <c r="E269" s="291">
        <f>SUM('ADICIONES  2018'!C269:K269)</f>
        <v>0</v>
      </c>
      <c r="F269" s="291"/>
      <c r="G269" s="291"/>
      <c r="H269" s="291"/>
      <c r="I269" s="291"/>
      <c r="J269" s="291"/>
      <c r="K269" s="294">
        <f t="shared" si="370"/>
        <v>0</v>
      </c>
      <c r="L269" s="291">
        <v>0</v>
      </c>
      <c r="M269" s="291">
        <v>0</v>
      </c>
      <c r="N269" s="291"/>
      <c r="O269" s="291"/>
      <c r="P269" s="291"/>
      <c r="Q269" s="291">
        <v>0</v>
      </c>
      <c r="R269" s="294">
        <f t="shared" si="449"/>
        <v>0</v>
      </c>
      <c r="S269" s="291">
        <v>0</v>
      </c>
      <c r="T269" s="291">
        <v>0</v>
      </c>
      <c r="U269" s="291"/>
      <c r="V269" s="291"/>
      <c r="W269" s="291"/>
      <c r="X269" s="291"/>
      <c r="Y269" s="291"/>
      <c r="Z269" s="291"/>
      <c r="AA269" s="294">
        <f t="shared" si="454"/>
        <v>0</v>
      </c>
      <c r="AB269" s="294">
        <f t="shared" si="351"/>
        <v>0</v>
      </c>
      <c r="AC269" s="115" t="e">
        <f t="shared" si="352"/>
        <v>#DIV/0!</v>
      </c>
    </row>
    <row r="270" spans="1:29" s="21" customFormat="1" ht="28.5" hidden="1" x14ac:dyDescent="0.2">
      <c r="A270" s="92"/>
      <c r="B270" s="97" t="s">
        <v>1031</v>
      </c>
      <c r="C270" s="98" t="s">
        <v>1032</v>
      </c>
      <c r="D270" s="291"/>
      <c r="E270" s="291">
        <f>SUM('ADICIONES  2018'!C270:K270)</f>
        <v>0</v>
      </c>
      <c r="F270" s="291"/>
      <c r="G270" s="291"/>
      <c r="H270" s="291"/>
      <c r="I270" s="291"/>
      <c r="J270" s="291"/>
      <c r="K270" s="294">
        <f t="shared" si="370"/>
        <v>0</v>
      </c>
      <c r="L270" s="291">
        <v>0</v>
      </c>
      <c r="M270" s="291">
        <v>0</v>
      </c>
      <c r="N270" s="291"/>
      <c r="O270" s="291"/>
      <c r="P270" s="291"/>
      <c r="Q270" s="291">
        <v>0</v>
      </c>
      <c r="R270" s="294">
        <f t="shared" si="449"/>
        <v>0</v>
      </c>
      <c r="S270" s="291">
        <v>0</v>
      </c>
      <c r="T270" s="291">
        <v>5070364</v>
      </c>
      <c r="U270" s="291"/>
      <c r="V270" s="291"/>
      <c r="W270" s="291"/>
      <c r="X270" s="291"/>
      <c r="Y270" s="291"/>
      <c r="Z270" s="291"/>
      <c r="AA270" s="294">
        <f t="shared" si="454"/>
        <v>5070364</v>
      </c>
      <c r="AB270" s="294">
        <f t="shared" si="351"/>
        <v>5070364</v>
      </c>
      <c r="AC270" s="115">
        <v>0</v>
      </c>
    </row>
    <row r="271" spans="1:29" s="21" customFormat="1" ht="28.5" hidden="1" x14ac:dyDescent="0.2">
      <c r="A271" s="92"/>
      <c r="B271" s="97" t="s">
        <v>1033</v>
      </c>
      <c r="C271" s="98" t="s">
        <v>1034</v>
      </c>
      <c r="D271" s="291"/>
      <c r="E271" s="291">
        <f>SUM('ADICIONES  2018'!C271:K271)</f>
        <v>0</v>
      </c>
      <c r="F271" s="291"/>
      <c r="G271" s="291"/>
      <c r="H271" s="291"/>
      <c r="I271" s="291"/>
      <c r="J271" s="291"/>
      <c r="K271" s="294">
        <f t="shared" si="370"/>
        <v>0</v>
      </c>
      <c r="L271" s="291">
        <v>0</v>
      </c>
      <c r="M271" s="291">
        <v>0</v>
      </c>
      <c r="N271" s="291"/>
      <c r="O271" s="291"/>
      <c r="P271" s="291"/>
      <c r="Q271" s="291">
        <v>0</v>
      </c>
      <c r="R271" s="294">
        <f t="shared" si="449"/>
        <v>0</v>
      </c>
      <c r="S271" s="291">
        <v>0</v>
      </c>
      <c r="T271" s="291">
        <v>0</v>
      </c>
      <c r="U271" s="291"/>
      <c r="V271" s="291"/>
      <c r="W271" s="291"/>
      <c r="X271" s="291"/>
      <c r="Y271" s="291"/>
      <c r="Z271" s="291"/>
      <c r="AA271" s="294">
        <f t="shared" si="454"/>
        <v>0</v>
      </c>
      <c r="AB271" s="294">
        <f t="shared" si="351"/>
        <v>0</v>
      </c>
      <c r="AC271" s="115" t="e">
        <f t="shared" si="352"/>
        <v>#DIV/0!</v>
      </c>
    </row>
    <row r="272" spans="1:29" s="21" customFormat="1" ht="28.5" hidden="1" x14ac:dyDescent="0.2">
      <c r="A272" s="92"/>
      <c r="B272" s="97" t="s">
        <v>1035</v>
      </c>
      <c r="C272" s="98" t="s">
        <v>1036</v>
      </c>
      <c r="D272" s="291"/>
      <c r="E272" s="291">
        <f>SUM('ADICIONES  2018'!C272:K272)</f>
        <v>0</v>
      </c>
      <c r="F272" s="291"/>
      <c r="G272" s="291"/>
      <c r="H272" s="291"/>
      <c r="I272" s="291"/>
      <c r="J272" s="291"/>
      <c r="K272" s="294">
        <f t="shared" si="370"/>
        <v>0</v>
      </c>
      <c r="L272" s="291">
        <v>0</v>
      </c>
      <c r="M272" s="291">
        <v>0</v>
      </c>
      <c r="N272" s="291"/>
      <c r="O272" s="291"/>
      <c r="P272" s="291"/>
      <c r="Q272" s="291">
        <v>0</v>
      </c>
      <c r="R272" s="294">
        <f t="shared" si="449"/>
        <v>0</v>
      </c>
      <c r="S272" s="291">
        <v>0</v>
      </c>
      <c r="T272" s="291">
        <v>0</v>
      </c>
      <c r="U272" s="291"/>
      <c r="V272" s="291"/>
      <c r="W272" s="291"/>
      <c r="X272" s="291"/>
      <c r="Y272" s="291"/>
      <c r="Z272" s="291"/>
      <c r="AA272" s="294">
        <f t="shared" si="454"/>
        <v>0</v>
      </c>
      <c r="AB272" s="294">
        <f t="shared" si="351"/>
        <v>0</v>
      </c>
      <c r="AC272" s="115" t="e">
        <f t="shared" si="352"/>
        <v>#DIV/0!</v>
      </c>
    </row>
    <row r="273" spans="1:29" s="21" customFormat="1" ht="28.5" hidden="1" x14ac:dyDescent="0.2">
      <c r="A273" s="92"/>
      <c r="B273" s="97" t="s">
        <v>1037</v>
      </c>
      <c r="C273" s="98" t="s">
        <v>1038</v>
      </c>
      <c r="D273" s="291"/>
      <c r="E273" s="291">
        <f>SUM('ADICIONES  2018'!C273:K273)</f>
        <v>0</v>
      </c>
      <c r="F273" s="291"/>
      <c r="G273" s="291"/>
      <c r="H273" s="291"/>
      <c r="I273" s="291"/>
      <c r="J273" s="291"/>
      <c r="K273" s="294">
        <f t="shared" si="370"/>
        <v>0</v>
      </c>
      <c r="L273" s="291">
        <v>0</v>
      </c>
      <c r="M273" s="291">
        <v>28902912</v>
      </c>
      <c r="N273" s="291"/>
      <c r="O273" s="291"/>
      <c r="P273" s="291"/>
      <c r="Q273" s="291">
        <v>0</v>
      </c>
      <c r="R273" s="294">
        <f t="shared" si="449"/>
        <v>28902912</v>
      </c>
      <c r="S273" s="291">
        <v>0</v>
      </c>
      <c r="T273" s="291">
        <v>11767886</v>
      </c>
      <c r="U273" s="291"/>
      <c r="V273" s="291"/>
      <c r="W273" s="291"/>
      <c r="X273" s="291"/>
      <c r="Y273" s="291"/>
      <c r="Z273" s="291"/>
      <c r="AA273" s="294">
        <f t="shared" si="454"/>
        <v>11767886</v>
      </c>
      <c r="AB273" s="294">
        <f t="shared" si="351"/>
        <v>40670798</v>
      </c>
      <c r="AC273" s="115">
        <v>0</v>
      </c>
    </row>
    <row r="274" spans="1:29" s="21" customFormat="1" ht="28.5" hidden="1" x14ac:dyDescent="0.2">
      <c r="A274" s="92"/>
      <c r="B274" s="97" t="s">
        <v>1039</v>
      </c>
      <c r="C274" s="98" t="s">
        <v>1040</v>
      </c>
      <c r="D274" s="291"/>
      <c r="E274" s="291">
        <f>SUM('ADICIONES  2018'!C274:K274)</f>
        <v>0</v>
      </c>
      <c r="F274" s="291"/>
      <c r="G274" s="291"/>
      <c r="H274" s="291"/>
      <c r="I274" s="291"/>
      <c r="J274" s="291"/>
      <c r="K274" s="294">
        <f t="shared" si="370"/>
        <v>0</v>
      </c>
      <c r="L274" s="291">
        <v>0</v>
      </c>
      <c r="M274" s="291">
        <v>0</v>
      </c>
      <c r="N274" s="291"/>
      <c r="O274" s="291"/>
      <c r="P274" s="291"/>
      <c r="Q274" s="291">
        <v>0</v>
      </c>
      <c r="R274" s="294">
        <f t="shared" si="449"/>
        <v>0</v>
      </c>
      <c r="S274" s="291">
        <v>0</v>
      </c>
      <c r="T274" s="291">
        <v>0</v>
      </c>
      <c r="U274" s="291"/>
      <c r="V274" s="291"/>
      <c r="W274" s="291"/>
      <c r="X274" s="291"/>
      <c r="Y274" s="291"/>
      <c r="Z274" s="291"/>
      <c r="AA274" s="294">
        <f t="shared" si="454"/>
        <v>0</v>
      </c>
      <c r="AB274" s="294">
        <f t="shared" si="351"/>
        <v>0</v>
      </c>
      <c r="AC274" s="115" t="e">
        <f t="shared" si="352"/>
        <v>#DIV/0!</v>
      </c>
    </row>
    <row r="275" spans="1:29" s="21" customFormat="1" ht="28.5" hidden="1" x14ac:dyDescent="0.2">
      <c r="A275" s="92"/>
      <c r="B275" s="97" t="s">
        <v>1041</v>
      </c>
      <c r="C275" s="98" t="s">
        <v>1042</v>
      </c>
      <c r="D275" s="291"/>
      <c r="E275" s="291">
        <f>SUM('ADICIONES  2018'!C275:K275)</f>
        <v>0</v>
      </c>
      <c r="F275" s="291"/>
      <c r="G275" s="291"/>
      <c r="H275" s="291"/>
      <c r="I275" s="291"/>
      <c r="J275" s="291"/>
      <c r="K275" s="294">
        <f t="shared" si="370"/>
        <v>0</v>
      </c>
      <c r="L275" s="291">
        <v>0</v>
      </c>
      <c r="M275" s="291">
        <v>0</v>
      </c>
      <c r="N275" s="291"/>
      <c r="O275" s="291"/>
      <c r="P275" s="291"/>
      <c r="Q275" s="291">
        <v>5588655</v>
      </c>
      <c r="R275" s="294">
        <f t="shared" si="449"/>
        <v>5588655</v>
      </c>
      <c r="S275" s="291">
        <v>0</v>
      </c>
      <c r="T275" s="291">
        <v>0</v>
      </c>
      <c r="U275" s="291"/>
      <c r="V275" s="291"/>
      <c r="W275" s="291"/>
      <c r="X275" s="291"/>
      <c r="Y275" s="291"/>
      <c r="Z275" s="291"/>
      <c r="AA275" s="294">
        <f t="shared" si="454"/>
        <v>0</v>
      </c>
      <c r="AB275" s="294">
        <f t="shared" si="351"/>
        <v>5588655</v>
      </c>
      <c r="AC275" s="115">
        <v>0</v>
      </c>
    </row>
    <row r="276" spans="1:29" s="21" customFormat="1" ht="28.5" hidden="1" x14ac:dyDescent="0.2">
      <c r="A276" s="92"/>
      <c r="B276" s="97" t="s">
        <v>1043</v>
      </c>
      <c r="C276" s="98" t="s">
        <v>1044</v>
      </c>
      <c r="D276" s="291"/>
      <c r="E276" s="291">
        <f>SUM('ADICIONES  2018'!C276:K276)</f>
        <v>0</v>
      </c>
      <c r="F276" s="291"/>
      <c r="G276" s="291"/>
      <c r="H276" s="291"/>
      <c r="I276" s="291"/>
      <c r="J276" s="291"/>
      <c r="K276" s="294">
        <f t="shared" si="370"/>
        <v>0</v>
      </c>
      <c r="L276" s="291">
        <v>0</v>
      </c>
      <c r="M276" s="291">
        <v>0</v>
      </c>
      <c r="N276" s="291"/>
      <c r="O276" s="291"/>
      <c r="P276" s="291"/>
      <c r="Q276" s="291">
        <v>41013540</v>
      </c>
      <c r="R276" s="294">
        <f t="shared" si="449"/>
        <v>41013540</v>
      </c>
      <c r="S276" s="291">
        <v>0</v>
      </c>
      <c r="T276" s="291">
        <v>0</v>
      </c>
      <c r="U276" s="291"/>
      <c r="V276" s="291"/>
      <c r="W276" s="291"/>
      <c r="X276" s="291"/>
      <c r="Y276" s="291"/>
      <c r="Z276" s="291"/>
      <c r="AA276" s="294">
        <f t="shared" si="454"/>
        <v>0</v>
      </c>
      <c r="AB276" s="294">
        <f t="shared" si="351"/>
        <v>41013540</v>
      </c>
      <c r="AC276" s="115">
        <v>0</v>
      </c>
    </row>
    <row r="277" spans="1:29" s="21" customFormat="1" ht="28.5" hidden="1" x14ac:dyDescent="0.2">
      <c r="A277" s="92"/>
      <c r="B277" s="97" t="s">
        <v>1045</v>
      </c>
      <c r="C277" s="98" t="s">
        <v>1046</v>
      </c>
      <c r="D277" s="291"/>
      <c r="E277" s="291">
        <f>SUM('ADICIONES  2018'!C277:K277)</f>
        <v>0</v>
      </c>
      <c r="F277" s="291"/>
      <c r="G277" s="291"/>
      <c r="H277" s="291"/>
      <c r="I277" s="291"/>
      <c r="J277" s="291"/>
      <c r="K277" s="294">
        <f t="shared" si="370"/>
        <v>0</v>
      </c>
      <c r="L277" s="291">
        <v>0</v>
      </c>
      <c r="M277" s="291">
        <v>0</v>
      </c>
      <c r="N277" s="291"/>
      <c r="O277" s="291"/>
      <c r="P277" s="291"/>
      <c r="Q277" s="291">
        <v>0</v>
      </c>
      <c r="R277" s="294">
        <f t="shared" si="449"/>
        <v>0</v>
      </c>
      <c r="S277" s="291">
        <v>0</v>
      </c>
      <c r="T277" s="291">
        <v>0</v>
      </c>
      <c r="U277" s="291"/>
      <c r="V277" s="291"/>
      <c r="W277" s="291"/>
      <c r="X277" s="291"/>
      <c r="Y277" s="291"/>
      <c r="Z277" s="291"/>
      <c r="AA277" s="294">
        <f t="shared" si="454"/>
        <v>0</v>
      </c>
      <c r="AB277" s="294">
        <f t="shared" si="351"/>
        <v>0</v>
      </c>
      <c r="AC277" s="115" t="e">
        <f t="shared" si="352"/>
        <v>#DIV/0!</v>
      </c>
    </row>
    <row r="278" spans="1:29" s="21" customFormat="1" ht="28.5" hidden="1" x14ac:dyDescent="0.2">
      <c r="A278" s="92"/>
      <c r="B278" s="97" t="s">
        <v>1047</v>
      </c>
      <c r="C278" s="98" t="s">
        <v>1048</v>
      </c>
      <c r="D278" s="291"/>
      <c r="E278" s="291">
        <f>SUM('ADICIONES  2018'!C278:K278)</f>
        <v>0</v>
      </c>
      <c r="F278" s="291"/>
      <c r="G278" s="291"/>
      <c r="H278" s="291"/>
      <c r="I278" s="291"/>
      <c r="J278" s="291"/>
      <c r="K278" s="294">
        <f t="shared" si="370"/>
        <v>0</v>
      </c>
      <c r="L278" s="291">
        <v>0</v>
      </c>
      <c r="M278" s="291">
        <v>0</v>
      </c>
      <c r="N278" s="291"/>
      <c r="O278" s="291"/>
      <c r="P278" s="291"/>
      <c r="Q278" s="291">
        <v>0</v>
      </c>
      <c r="R278" s="294">
        <f t="shared" si="449"/>
        <v>0</v>
      </c>
      <c r="S278" s="291">
        <v>0</v>
      </c>
      <c r="T278" s="291">
        <v>0</v>
      </c>
      <c r="U278" s="291"/>
      <c r="V278" s="291"/>
      <c r="W278" s="291"/>
      <c r="X278" s="291"/>
      <c r="Y278" s="291"/>
      <c r="Z278" s="291"/>
      <c r="AA278" s="294">
        <f t="shared" si="454"/>
        <v>0</v>
      </c>
      <c r="AB278" s="294">
        <f t="shared" si="351"/>
        <v>0</v>
      </c>
      <c r="AC278" s="115" t="e">
        <f t="shared" si="352"/>
        <v>#DIV/0!</v>
      </c>
    </row>
    <row r="279" spans="1:29" s="21" customFormat="1" ht="28.5" hidden="1" x14ac:dyDescent="0.2">
      <c r="A279" s="92"/>
      <c r="B279" s="97" t="s">
        <v>1049</v>
      </c>
      <c r="C279" s="98" t="s">
        <v>1050</v>
      </c>
      <c r="D279" s="291"/>
      <c r="E279" s="291">
        <f>SUM('ADICIONES  2018'!C279:K279)</f>
        <v>0</v>
      </c>
      <c r="F279" s="291"/>
      <c r="G279" s="291"/>
      <c r="H279" s="291"/>
      <c r="I279" s="291"/>
      <c r="J279" s="291"/>
      <c r="K279" s="294">
        <f t="shared" si="370"/>
        <v>0</v>
      </c>
      <c r="L279" s="291">
        <v>0</v>
      </c>
      <c r="M279" s="291">
        <v>0</v>
      </c>
      <c r="N279" s="291"/>
      <c r="O279" s="291"/>
      <c r="P279" s="291"/>
      <c r="Q279" s="291">
        <v>0</v>
      </c>
      <c r="R279" s="294">
        <f t="shared" si="449"/>
        <v>0</v>
      </c>
      <c r="S279" s="291">
        <v>0</v>
      </c>
      <c r="T279" s="291">
        <v>0</v>
      </c>
      <c r="U279" s="291"/>
      <c r="V279" s="291"/>
      <c r="W279" s="291"/>
      <c r="X279" s="291"/>
      <c r="Y279" s="291"/>
      <c r="Z279" s="291"/>
      <c r="AA279" s="294">
        <f t="shared" si="454"/>
        <v>0</v>
      </c>
      <c r="AB279" s="294">
        <f t="shared" si="351"/>
        <v>0</v>
      </c>
      <c r="AC279" s="115" t="e">
        <f t="shared" si="352"/>
        <v>#DIV/0!</v>
      </c>
    </row>
    <row r="280" spans="1:29" s="21" customFormat="1" ht="28.5" hidden="1" x14ac:dyDescent="0.2">
      <c r="A280" s="92"/>
      <c r="B280" s="97" t="s">
        <v>1051</v>
      </c>
      <c r="C280" s="98" t="s">
        <v>1052</v>
      </c>
      <c r="D280" s="291"/>
      <c r="E280" s="291">
        <f>SUM('ADICIONES  2018'!C280:K280)</f>
        <v>0</v>
      </c>
      <c r="F280" s="291"/>
      <c r="G280" s="291"/>
      <c r="H280" s="291"/>
      <c r="I280" s="291"/>
      <c r="J280" s="291"/>
      <c r="K280" s="294">
        <f t="shared" si="370"/>
        <v>0</v>
      </c>
      <c r="L280" s="291">
        <v>0</v>
      </c>
      <c r="M280" s="291">
        <v>0</v>
      </c>
      <c r="N280" s="291"/>
      <c r="O280" s="291"/>
      <c r="P280" s="291"/>
      <c r="Q280" s="291">
        <v>0</v>
      </c>
      <c r="R280" s="294">
        <f t="shared" si="449"/>
        <v>0</v>
      </c>
      <c r="S280" s="291">
        <v>0</v>
      </c>
      <c r="T280" s="291">
        <v>0</v>
      </c>
      <c r="U280" s="291"/>
      <c r="V280" s="291"/>
      <c r="W280" s="291"/>
      <c r="X280" s="291"/>
      <c r="Y280" s="291"/>
      <c r="Z280" s="291"/>
      <c r="AA280" s="294">
        <f t="shared" si="454"/>
        <v>0</v>
      </c>
      <c r="AB280" s="294">
        <f t="shared" si="351"/>
        <v>0</v>
      </c>
      <c r="AC280" s="115" t="e">
        <f t="shared" si="352"/>
        <v>#DIV/0!</v>
      </c>
    </row>
    <row r="281" spans="1:29" s="21" customFormat="1" ht="28.5" hidden="1" x14ac:dyDescent="0.2">
      <c r="A281" s="92"/>
      <c r="B281" s="97" t="s">
        <v>1053</v>
      </c>
      <c r="C281" s="98" t="s">
        <v>1054</v>
      </c>
      <c r="D281" s="291"/>
      <c r="E281" s="291">
        <f>SUM('ADICIONES  2018'!C281:K281)</f>
        <v>0</v>
      </c>
      <c r="F281" s="291"/>
      <c r="G281" s="291"/>
      <c r="H281" s="291"/>
      <c r="I281" s="291"/>
      <c r="J281" s="291"/>
      <c r="K281" s="294">
        <f t="shared" si="370"/>
        <v>0</v>
      </c>
      <c r="L281" s="291">
        <v>0</v>
      </c>
      <c r="M281" s="291">
        <v>0</v>
      </c>
      <c r="N281" s="291"/>
      <c r="O281" s="291"/>
      <c r="P281" s="291"/>
      <c r="Q281" s="291">
        <v>0</v>
      </c>
      <c r="R281" s="294">
        <f t="shared" si="449"/>
        <v>0</v>
      </c>
      <c r="S281" s="291">
        <v>0</v>
      </c>
      <c r="T281" s="291">
        <v>0</v>
      </c>
      <c r="U281" s="291"/>
      <c r="V281" s="291"/>
      <c r="W281" s="291"/>
      <c r="X281" s="291"/>
      <c r="Y281" s="291"/>
      <c r="Z281" s="291"/>
      <c r="AA281" s="294">
        <f t="shared" si="454"/>
        <v>0</v>
      </c>
      <c r="AB281" s="294">
        <f t="shared" si="351"/>
        <v>0</v>
      </c>
      <c r="AC281" s="115" t="e">
        <f t="shared" si="352"/>
        <v>#DIV/0!</v>
      </c>
    </row>
    <row r="282" spans="1:29" s="21" customFormat="1" ht="28.5" hidden="1" x14ac:dyDescent="0.2">
      <c r="A282" s="92"/>
      <c r="B282" s="97" t="s">
        <v>1055</v>
      </c>
      <c r="C282" s="98" t="s">
        <v>1056</v>
      </c>
      <c r="D282" s="291"/>
      <c r="E282" s="291">
        <f>SUM('ADICIONES  2018'!C282:K282)</f>
        <v>0</v>
      </c>
      <c r="F282" s="291"/>
      <c r="G282" s="291"/>
      <c r="H282" s="291"/>
      <c r="I282" s="291"/>
      <c r="J282" s="291"/>
      <c r="K282" s="294">
        <f t="shared" si="370"/>
        <v>0</v>
      </c>
      <c r="L282" s="291">
        <v>0</v>
      </c>
      <c r="M282" s="291">
        <v>0</v>
      </c>
      <c r="N282" s="291"/>
      <c r="O282" s="291"/>
      <c r="P282" s="291"/>
      <c r="Q282" s="291">
        <v>0</v>
      </c>
      <c r="R282" s="294">
        <f t="shared" si="449"/>
        <v>0</v>
      </c>
      <c r="S282" s="291">
        <v>0</v>
      </c>
      <c r="T282" s="291">
        <v>0</v>
      </c>
      <c r="U282" s="291"/>
      <c r="V282" s="291"/>
      <c r="W282" s="291"/>
      <c r="X282" s="291"/>
      <c r="Y282" s="291"/>
      <c r="Z282" s="291"/>
      <c r="AA282" s="294">
        <f t="shared" si="454"/>
        <v>0</v>
      </c>
      <c r="AB282" s="294">
        <f t="shared" si="351"/>
        <v>0</v>
      </c>
      <c r="AC282" s="115" t="e">
        <f t="shared" si="352"/>
        <v>#DIV/0!</v>
      </c>
    </row>
    <row r="283" spans="1:29" s="21" customFormat="1" ht="28.5" hidden="1" x14ac:dyDescent="0.2">
      <c r="A283" s="92"/>
      <c r="B283" s="97" t="s">
        <v>1057</v>
      </c>
      <c r="C283" s="98" t="s">
        <v>1058</v>
      </c>
      <c r="D283" s="291"/>
      <c r="E283" s="291">
        <f>SUM('ADICIONES  2018'!C283:K283)</f>
        <v>0</v>
      </c>
      <c r="F283" s="291"/>
      <c r="G283" s="291"/>
      <c r="H283" s="291"/>
      <c r="I283" s="291"/>
      <c r="J283" s="291"/>
      <c r="K283" s="294">
        <f t="shared" si="370"/>
        <v>0</v>
      </c>
      <c r="L283" s="291">
        <v>0</v>
      </c>
      <c r="M283" s="291">
        <v>0</v>
      </c>
      <c r="N283" s="291"/>
      <c r="O283" s="291"/>
      <c r="P283" s="291"/>
      <c r="Q283" s="291">
        <v>0</v>
      </c>
      <c r="R283" s="294">
        <f t="shared" si="449"/>
        <v>0</v>
      </c>
      <c r="S283" s="291">
        <v>0</v>
      </c>
      <c r="T283" s="291">
        <v>0</v>
      </c>
      <c r="U283" s="291"/>
      <c r="V283" s="291"/>
      <c r="W283" s="291"/>
      <c r="X283" s="291"/>
      <c r="Y283" s="291"/>
      <c r="Z283" s="291"/>
      <c r="AA283" s="294">
        <f t="shared" si="454"/>
        <v>0</v>
      </c>
      <c r="AB283" s="294">
        <f t="shared" si="351"/>
        <v>0</v>
      </c>
      <c r="AC283" s="115" t="e">
        <f t="shared" si="352"/>
        <v>#DIV/0!</v>
      </c>
    </row>
    <row r="284" spans="1:29" s="21" customFormat="1" ht="28.5" hidden="1" x14ac:dyDescent="0.2">
      <c r="A284" s="92"/>
      <c r="B284" s="97" t="s">
        <v>1059</v>
      </c>
      <c r="C284" s="98" t="s">
        <v>1060</v>
      </c>
      <c r="D284" s="291"/>
      <c r="E284" s="291">
        <f>SUM('ADICIONES  2018'!C284:K284)</f>
        <v>0</v>
      </c>
      <c r="F284" s="291"/>
      <c r="G284" s="291"/>
      <c r="H284" s="291"/>
      <c r="I284" s="291"/>
      <c r="J284" s="291"/>
      <c r="K284" s="294">
        <f t="shared" si="370"/>
        <v>0</v>
      </c>
      <c r="L284" s="291">
        <v>0</v>
      </c>
      <c r="M284" s="291">
        <v>0</v>
      </c>
      <c r="N284" s="291"/>
      <c r="O284" s="291"/>
      <c r="P284" s="291"/>
      <c r="Q284" s="291">
        <v>0</v>
      </c>
      <c r="R284" s="294">
        <f t="shared" si="449"/>
        <v>0</v>
      </c>
      <c r="S284" s="291">
        <v>0</v>
      </c>
      <c r="T284" s="291">
        <v>35789701</v>
      </c>
      <c r="U284" s="291"/>
      <c r="V284" s="291"/>
      <c r="W284" s="291"/>
      <c r="X284" s="291"/>
      <c r="Y284" s="291"/>
      <c r="Z284" s="291"/>
      <c r="AA284" s="294">
        <f t="shared" si="454"/>
        <v>35789701</v>
      </c>
      <c r="AB284" s="294">
        <f t="shared" si="351"/>
        <v>35789701</v>
      </c>
      <c r="AC284" s="115">
        <v>0</v>
      </c>
    </row>
    <row r="285" spans="1:29" s="21" customFormat="1" ht="28.5" hidden="1" x14ac:dyDescent="0.2">
      <c r="A285" s="92"/>
      <c r="B285" s="97" t="s">
        <v>1061</v>
      </c>
      <c r="C285" s="98" t="s">
        <v>1062</v>
      </c>
      <c r="D285" s="291"/>
      <c r="E285" s="291">
        <f>SUM('ADICIONES  2018'!C285:K285)</f>
        <v>0</v>
      </c>
      <c r="F285" s="291"/>
      <c r="G285" s="291"/>
      <c r="H285" s="291"/>
      <c r="I285" s="291"/>
      <c r="J285" s="291"/>
      <c r="K285" s="294">
        <f t="shared" si="370"/>
        <v>0</v>
      </c>
      <c r="L285" s="291">
        <v>0</v>
      </c>
      <c r="M285" s="291">
        <v>0</v>
      </c>
      <c r="N285" s="291"/>
      <c r="O285" s="291"/>
      <c r="P285" s="291"/>
      <c r="Q285" s="291">
        <v>0</v>
      </c>
      <c r="R285" s="294">
        <f t="shared" si="449"/>
        <v>0</v>
      </c>
      <c r="S285" s="291">
        <v>0</v>
      </c>
      <c r="T285" s="291">
        <v>0</v>
      </c>
      <c r="U285" s="291"/>
      <c r="V285" s="291"/>
      <c r="W285" s="291"/>
      <c r="X285" s="291"/>
      <c r="Y285" s="291"/>
      <c r="Z285" s="291"/>
      <c r="AA285" s="294">
        <f t="shared" si="454"/>
        <v>0</v>
      </c>
      <c r="AB285" s="294">
        <f t="shared" si="351"/>
        <v>0</v>
      </c>
      <c r="AC285" s="115" t="e">
        <f t="shared" si="352"/>
        <v>#DIV/0!</v>
      </c>
    </row>
    <row r="286" spans="1:29" s="21" customFormat="1" ht="28.5" hidden="1" x14ac:dyDescent="0.2">
      <c r="A286" s="92"/>
      <c r="B286" s="97" t="s">
        <v>1063</v>
      </c>
      <c r="C286" s="98" t="s">
        <v>1064</v>
      </c>
      <c r="D286" s="291"/>
      <c r="E286" s="291">
        <f>SUM('ADICIONES  2018'!C286:K286)</f>
        <v>0</v>
      </c>
      <c r="F286" s="291"/>
      <c r="G286" s="291"/>
      <c r="H286" s="291"/>
      <c r="I286" s="291"/>
      <c r="J286" s="291"/>
      <c r="K286" s="294">
        <f t="shared" si="370"/>
        <v>0</v>
      </c>
      <c r="L286" s="291">
        <v>0</v>
      </c>
      <c r="M286" s="291">
        <v>0</v>
      </c>
      <c r="N286" s="291"/>
      <c r="O286" s="291"/>
      <c r="P286" s="291"/>
      <c r="Q286" s="291">
        <v>0</v>
      </c>
      <c r="R286" s="294">
        <f t="shared" si="449"/>
        <v>0</v>
      </c>
      <c r="S286" s="291">
        <v>0</v>
      </c>
      <c r="T286" s="291">
        <v>0</v>
      </c>
      <c r="U286" s="291"/>
      <c r="V286" s="291"/>
      <c r="W286" s="291"/>
      <c r="X286" s="291"/>
      <c r="Y286" s="291"/>
      <c r="Z286" s="291"/>
      <c r="AA286" s="294">
        <f t="shared" si="454"/>
        <v>0</v>
      </c>
      <c r="AB286" s="294">
        <f t="shared" si="351"/>
        <v>0</v>
      </c>
      <c r="AC286" s="115" t="e">
        <f t="shared" si="352"/>
        <v>#DIV/0!</v>
      </c>
    </row>
    <row r="287" spans="1:29" s="21" customFormat="1" ht="28.5" hidden="1" x14ac:dyDescent="0.2">
      <c r="A287" s="92"/>
      <c r="B287" s="97" t="s">
        <v>1065</v>
      </c>
      <c r="C287" s="98" t="s">
        <v>1066</v>
      </c>
      <c r="D287" s="291"/>
      <c r="E287" s="291">
        <f>SUM('ADICIONES  2018'!C287:K287)</f>
        <v>0</v>
      </c>
      <c r="F287" s="291"/>
      <c r="G287" s="291"/>
      <c r="H287" s="291"/>
      <c r="I287" s="291"/>
      <c r="J287" s="291"/>
      <c r="K287" s="294">
        <f t="shared" si="370"/>
        <v>0</v>
      </c>
      <c r="L287" s="291">
        <v>0</v>
      </c>
      <c r="M287" s="291">
        <v>0</v>
      </c>
      <c r="N287" s="291"/>
      <c r="O287" s="291"/>
      <c r="P287" s="291"/>
      <c r="Q287" s="291">
        <v>0</v>
      </c>
      <c r="R287" s="294">
        <f t="shared" si="449"/>
        <v>0</v>
      </c>
      <c r="S287" s="291">
        <v>0</v>
      </c>
      <c r="T287" s="291">
        <v>0</v>
      </c>
      <c r="U287" s="291"/>
      <c r="V287" s="291"/>
      <c r="W287" s="291"/>
      <c r="X287" s="291"/>
      <c r="Y287" s="291"/>
      <c r="Z287" s="291"/>
      <c r="AA287" s="294">
        <f t="shared" si="454"/>
        <v>0</v>
      </c>
      <c r="AB287" s="294">
        <f t="shared" si="351"/>
        <v>0</v>
      </c>
      <c r="AC287" s="115" t="e">
        <f t="shared" si="352"/>
        <v>#DIV/0!</v>
      </c>
    </row>
    <row r="288" spans="1:29" s="21" customFormat="1" ht="28.5" hidden="1" x14ac:dyDescent="0.2">
      <c r="A288" s="92"/>
      <c r="B288" s="97" t="s">
        <v>1067</v>
      </c>
      <c r="C288" s="98" t="s">
        <v>1068</v>
      </c>
      <c r="D288" s="291"/>
      <c r="E288" s="291">
        <f>SUM('ADICIONES  2018'!C288:K288)</f>
        <v>0</v>
      </c>
      <c r="F288" s="291"/>
      <c r="G288" s="291"/>
      <c r="H288" s="291"/>
      <c r="I288" s="291"/>
      <c r="J288" s="291"/>
      <c r="K288" s="294">
        <f t="shared" si="370"/>
        <v>0</v>
      </c>
      <c r="L288" s="291">
        <v>0</v>
      </c>
      <c r="M288" s="291">
        <v>3670577</v>
      </c>
      <c r="N288" s="291"/>
      <c r="O288" s="291"/>
      <c r="P288" s="291"/>
      <c r="Q288" s="291">
        <v>0</v>
      </c>
      <c r="R288" s="294">
        <f t="shared" si="449"/>
        <v>3670577</v>
      </c>
      <c r="S288" s="291">
        <v>0</v>
      </c>
      <c r="T288" s="291">
        <v>0</v>
      </c>
      <c r="U288" s="291"/>
      <c r="V288" s="291"/>
      <c r="W288" s="291"/>
      <c r="X288" s="291"/>
      <c r="Y288" s="291"/>
      <c r="Z288" s="291"/>
      <c r="AA288" s="294">
        <f t="shared" si="454"/>
        <v>0</v>
      </c>
      <c r="AB288" s="294">
        <f t="shared" si="351"/>
        <v>3670577</v>
      </c>
      <c r="AC288" s="115">
        <v>0</v>
      </c>
    </row>
    <row r="289" spans="1:29" s="21" customFormat="1" ht="28.5" hidden="1" x14ac:dyDescent="0.2">
      <c r="A289" s="92"/>
      <c r="B289" s="97" t="s">
        <v>1069</v>
      </c>
      <c r="C289" s="98" t="s">
        <v>1070</v>
      </c>
      <c r="D289" s="291"/>
      <c r="E289" s="291">
        <f>SUM('ADICIONES  2018'!C289:K289)</f>
        <v>0</v>
      </c>
      <c r="F289" s="291"/>
      <c r="G289" s="291"/>
      <c r="H289" s="291"/>
      <c r="I289" s="291"/>
      <c r="J289" s="291"/>
      <c r="K289" s="294">
        <f t="shared" si="370"/>
        <v>0</v>
      </c>
      <c r="L289" s="291">
        <v>0</v>
      </c>
      <c r="M289" s="291">
        <v>0</v>
      </c>
      <c r="N289" s="291"/>
      <c r="O289" s="291"/>
      <c r="P289" s="291"/>
      <c r="Q289" s="291">
        <v>0</v>
      </c>
      <c r="R289" s="294">
        <f t="shared" si="449"/>
        <v>0</v>
      </c>
      <c r="S289" s="291">
        <v>0</v>
      </c>
      <c r="T289" s="291">
        <v>0</v>
      </c>
      <c r="U289" s="291"/>
      <c r="V289" s="291"/>
      <c r="W289" s="291"/>
      <c r="X289" s="291"/>
      <c r="Y289" s="291"/>
      <c r="Z289" s="291"/>
      <c r="AA289" s="294">
        <f t="shared" si="454"/>
        <v>0</v>
      </c>
      <c r="AB289" s="294">
        <f t="shared" si="351"/>
        <v>0</v>
      </c>
      <c r="AC289" s="115" t="e">
        <f t="shared" si="352"/>
        <v>#DIV/0!</v>
      </c>
    </row>
    <row r="290" spans="1:29" s="21" customFormat="1" ht="28.5" hidden="1" x14ac:dyDescent="0.2">
      <c r="A290" s="92"/>
      <c r="B290" s="97" t="s">
        <v>1071</v>
      </c>
      <c r="C290" s="98" t="s">
        <v>1072</v>
      </c>
      <c r="D290" s="291"/>
      <c r="E290" s="291">
        <f>SUM('ADICIONES  2018'!C290:K290)</f>
        <v>0</v>
      </c>
      <c r="F290" s="291"/>
      <c r="G290" s="291"/>
      <c r="H290" s="291"/>
      <c r="I290" s="291"/>
      <c r="J290" s="291"/>
      <c r="K290" s="294">
        <f t="shared" si="370"/>
        <v>0</v>
      </c>
      <c r="L290" s="291">
        <v>0</v>
      </c>
      <c r="M290" s="291">
        <v>0</v>
      </c>
      <c r="N290" s="291"/>
      <c r="O290" s="291"/>
      <c r="P290" s="291"/>
      <c r="Q290" s="291">
        <v>0</v>
      </c>
      <c r="R290" s="294">
        <f t="shared" si="449"/>
        <v>0</v>
      </c>
      <c r="S290" s="291">
        <v>0</v>
      </c>
      <c r="T290" s="291">
        <v>0</v>
      </c>
      <c r="U290" s="291"/>
      <c r="V290" s="291"/>
      <c r="W290" s="291"/>
      <c r="X290" s="291"/>
      <c r="Y290" s="291"/>
      <c r="Z290" s="291"/>
      <c r="AA290" s="294">
        <f t="shared" si="454"/>
        <v>0</v>
      </c>
      <c r="AB290" s="294">
        <f t="shared" si="351"/>
        <v>0</v>
      </c>
      <c r="AC290" s="115" t="e">
        <f t="shared" si="352"/>
        <v>#DIV/0!</v>
      </c>
    </row>
    <row r="291" spans="1:29" s="21" customFormat="1" ht="28.5" hidden="1" x14ac:dyDescent="0.2">
      <c r="A291" s="92"/>
      <c r="B291" s="97" t="s">
        <v>1073</v>
      </c>
      <c r="C291" s="98" t="s">
        <v>1074</v>
      </c>
      <c r="D291" s="291"/>
      <c r="E291" s="291">
        <f>SUM('ADICIONES  2018'!C291:K291)</f>
        <v>0</v>
      </c>
      <c r="F291" s="291"/>
      <c r="G291" s="291"/>
      <c r="H291" s="291"/>
      <c r="I291" s="291"/>
      <c r="J291" s="291"/>
      <c r="K291" s="294">
        <f t="shared" si="370"/>
        <v>0</v>
      </c>
      <c r="L291" s="291">
        <v>0</v>
      </c>
      <c r="M291" s="291">
        <v>0</v>
      </c>
      <c r="N291" s="291"/>
      <c r="O291" s="291"/>
      <c r="P291" s="291"/>
      <c r="Q291" s="291">
        <v>0</v>
      </c>
      <c r="R291" s="294">
        <f t="shared" si="449"/>
        <v>0</v>
      </c>
      <c r="S291" s="291">
        <v>0</v>
      </c>
      <c r="T291" s="291">
        <v>0</v>
      </c>
      <c r="U291" s="291"/>
      <c r="V291" s="291"/>
      <c r="W291" s="291"/>
      <c r="X291" s="291"/>
      <c r="Y291" s="291"/>
      <c r="Z291" s="291"/>
      <c r="AA291" s="294">
        <f t="shared" si="454"/>
        <v>0</v>
      </c>
      <c r="AB291" s="294">
        <f t="shared" si="351"/>
        <v>0</v>
      </c>
      <c r="AC291" s="115" t="e">
        <f t="shared" si="352"/>
        <v>#DIV/0!</v>
      </c>
    </row>
    <row r="292" spans="1:29" s="21" customFormat="1" ht="28.5" hidden="1" x14ac:dyDescent="0.2">
      <c r="A292" s="92"/>
      <c r="B292" s="97" t="s">
        <v>1075</v>
      </c>
      <c r="C292" s="98" t="s">
        <v>1076</v>
      </c>
      <c r="D292" s="291"/>
      <c r="E292" s="291">
        <f>SUM('ADICIONES  2018'!C292:K292)</f>
        <v>0</v>
      </c>
      <c r="F292" s="291"/>
      <c r="G292" s="291"/>
      <c r="H292" s="291"/>
      <c r="I292" s="291"/>
      <c r="J292" s="291"/>
      <c r="K292" s="294">
        <f t="shared" si="370"/>
        <v>0</v>
      </c>
      <c r="L292" s="291">
        <v>12143162</v>
      </c>
      <c r="M292" s="291">
        <v>0</v>
      </c>
      <c r="N292" s="291"/>
      <c r="O292" s="291"/>
      <c r="P292" s="291"/>
      <c r="Q292" s="291">
        <v>0</v>
      </c>
      <c r="R292" s="294">
        <f t="shared" si="449"/>
        <v>12143162</v>
      </c>
      <c r="S292" s="291">
        <v>0</v>
      </c>
      <c r="T292" s="291">
        <v>0</v>
      </c>
      <c r="U292" s="291"/>
      <c r="V292" s="291"/>
      <c r="W292" s="291"/>
      <c r="X292" s="291"/>
      <c r="Y292" s="291"/>
      <c r="Z292" s="291"/>
      <c r="AA292" s="294">
        <f t="shared" si="454"/>
        <v>0</v>
      </c>
      <c r="AB292" s="294">
        <f t="shared" si="351"/>
        <v>12143162</v>
      </c>
      <c r="AC292" s="115">
        <v>0</v>
      </c>
    </row>
    <row r="293" spans="1:29" s="21" customFormat="1" ht="28.5" hidden="1" x14ac:dyDescent="0.2">
      <c r="A293" s="92"/>
      <c r="B293" s="97" t="s">
        <v>1077</v>
      </c>
      <c r="C293" s="98" t="s">
        <v>1078</v>
      </c>
      <c r="D293" s="291"/>
      <c r="E293" s="291">
        <f>SUM('ADICIONES  2018'!C293:K293)</f>
        <v>0</v>
      </c>
      <c r="F293" s="291"/>
      <c r="G293" s="291"/>
      <c r="H293" s="291"/>
      <c r="I293" s="291"/>
      <c r="J293" s="291"/>
      <c r="K293" s="294">
        <f t="shared" si="370"/>
        <v>0</v>
      </c>
      <c r="L293" s="291">
        <v>0</v>
      </c>
      <c r="M293" s="291">
        <v>0</v>
      </c>
      <c r="N293" s="291"/>
      <c r="O293" s="291"/>
      <c r="P293" s="291"/>
      <c r="Q293" s="291">
        <v>0</v>
      </c>
      <c r="R293" s="294">
        <f t="shared" si="449"/>
        <v>0</v>
      </c>
      <c r="S293" s="291">
        <v>0</v>
      </c>
      <c r="T293" s="291">
        <v>0</v>
      </c>
      <c r="U293" s="291"/>
      <c r="V293" s="291"/>
      <c r="W293" s="291"/>
      <c r="X293" s="291"/>
      <c r="Y293" s="291"/>
      <c r="Z293" s="291"/>
      <c r="AA293" s="294">
        <f t="shared" si="454"/>
        <v>0</v>
      </c>
      <c r="AB293" s="294">
        <f t="shared" si="351"/>
        <v>0</v>
      </c>
      <c r="AC293" s="115" t="e">
        <f t="shared" si="352"/>
        <v>#DIV/0!</v>
      </c>
    </row>
    <row r="294" spans="1:29" s="21" customFormat="1" ht="28.5" hidden="1" x14ac:dyDescent="0.2">
      <c r="A294" s="92"/>
      <c r="B294" s="97" t="s">
        <v>1079</v>
      </c>
      <c r="C294" s="98" t="s">
        <v>1080</v>
      </c>
      <c r="D294" s="291"/>
      <c r="E294" s="291">
        <f>SUM('ADICIONES  2018'!C294:K294)</f>
        <v>0</v>
      </c>
      <c r="F294" s="291"/>
      <c r="G294" s="291"/>
      <c r="H294" s="291"/>
      <c r="I294" s="291"/>
      <c r="J294" s="291"/>
      <c r="K294" s="294">
        <f t="shared" si="370"/>
        <v>0</v>
      </c>
      <c r="L294" s="291">
        <v>0</v>
      </c>
      <c r="M294" s="291">
        <v>0</v>
      </c>
      <c r="N294" s="291"/>
      <c r="O294" s="291"/>
      <c r="P294" s="291"/>
      <c r="Q294" s="291">
        <v>0</v>
      </c>
      <c r="R294" s="294">
        <f t="shared" si="449"/>
        <v>0</v>
      </c>
      <c r="S294" s="291">
        <v>0</v>
      </c>
      <c r="T294" s="291">
        <v>0</v>
      </c>
      <c r="U294" s="291"/>
      <c r="V294" s="291"/>
      <c r="W294" s="291"/>
      <c r="X294" s="291"/>
      <c r="Y294" s="291"/>
      <c r="Z294" s="291"/>
      <c r="AA294" s="294">
        <f t="shared" si="454"/>
        <v>0</v>
      </c>
      <c r="AB294" s="294">
        <f t="shared" si="351"/>
        <v>0</v>
      </c>
      <c r="AC294" s="115" t="e">
        <f t="shared" si="352"/>
        <v>#DIV/0!</v>
      </c>
    </row>
    <row r="295" spans="1:29" s="21" customFormat="1" ht="28.5" hidden="1" x14ac:dyDescent="0.2">
      <c r="A295" s="92"/>
      <c r="B295" s="97" t="s">
        <v>1081</v>
      </c>
      <c r="C295" s="98" t="s">
        <v>1082</v>
      </c>
      <c r="D295" s="291"/>
      <c r="E295" s="291">
        <f>SUM('ADICIONES  2018'!C295:K295)</f>
        <v>0</v>
      </c>
      <c r="F295" s="291"/>
      <c r="G295" s="291"/>
      <c r="H295" s="291"/>
      <c r="I295" s="291"/>
      <c r="J295" s="291"/>
      <c r="K295" s="294">
        <f t="shared" si="370"/>
        <v>0</v>
      </c>
      <c r="L295" s="291">
        <v>0</v>
      </c>
      <c r="M295" s="291">
        <v>0</v>
      </c>
      <c r="N295" s="291"/>
      <c r="O295" s="291"/>
      <c r="P295" s="291"/>
      <c r="Q295" s="291">
        <v>0</v>
      </c>
      <c r="R295" s="294">
        <f t="shared" si="449"/>
        <v>0</v>
      </c>
      <c r="S295" s="291">
        <v>0</v>
      </c>
      <c r="T295" s="291">
        <v>0</v>
      </c>
      <c r="U295" s="291"/>
      <c r="V295" s="291"/>
      <c r="W295" s="291"/>
      <c r="X295" s="291"/>
      <c r="Y295" s="291"/>
      <c r="Z295" s="291"/>
      <c r="AA295" s="294">
        <f t="shared" si="454"/>
        <v>0</v>
      </c>
      <c r="AB295" s="294">
        <f t="shared" si="351"/>
        <v>0</v>
      </c>
      <c r="AC295" s="115" t="e">
        <f t="shared" si="352"/>
        <v>#DIV/0!</v>
      </c>
    </row>
    <row r="296" spans="1:29" s="21" customFormat="1" ht="28.5" hidden="1" x14ac:dyDescent="0.2">
      <c r="A296" s="92"/>
      <c r="B296" s="97" t="s">
        <v>1083</v>
      </c>
      <c r="C296" s="98" t="s">
        <v>1084</v>
      </c>
      <c r="D296" s="291"/>
      <c r="E296" s="291">
        <f>SUM('ADICIONES  2018'!C296:K296)</f>
        <v>0</v>
      </c>
      <c r="F296" s="291"/>
      <c r="G296" s="291"/>
      <c r="H296" s="291"/>
      <c r="I296" s="291"/>
      <c r="J296" s="291"/>
      <c r="K296" s="294">
        <f t="shared" si="370"/>
        <v>0</v>
      </c>
      <c r="L296" s="291">
        <v>0</v>
      </c>
      <c r="M296" s="291">
        <v>0</v>
      </c>
      <c r="N296" s="291"/>
      <c r="O296" s="291"/>
      <c r="P296" s="291"/>
      <c r="Q296" s="291">
        <v>0</v>
      </c>
      <c r="R296" s="294">
        <f t="shared" si="449"/>
        <v>0</v>
      </c>
      <c r="S296" s="291">
        <v>0</v>
      </c>
      <c r="T296" s="291">
        <v>0</v>
      </c>
      <c r="U296" s="291"/>
      <c r="V296" s="291"/>
      <c r="W296" s="291"/>
      <c r="X296" s="291"/>
      <c r="Y296" s="291"/>
      <c r="Z296" s="291"/>
      <c r="AA296" s="294">
        <f t="shared" si="454"/>
        <v>0</v>
      </c>
      <c r="AB296" s="294">
        <f t="shared" si="351"/>
        <v>0</v>
      </c>
      <c r="AC296" s="115" t="e">
        <f t="shared" si="352"/>
        <v>#DIV/0!</v>
      </c>
    </row>
    <row r="297" spans="1:29" s="21" customFormat="1" ht="28.5" hidden="1" x14ac:dyDescent="0.2">
      <c r="A297" s="92"/>
      <c r="B297" s="97" t="s">
        <v>1085</v>
      </c>
      <c r="C297" s="98" t="s">
        <v>1086</v>
      </c>
      <c r="D297" s="291"/>
      <c r="E297" s="291">
        <f>SUM('ADICIONES  2018'!C297:K297)</f>
        <v>0</v>
      </c>
      <c r="F297" s="291"/>
      <c r="G297" s="291"/>
      <c r="H297" s="291"/>
      <c r="I297" s="291"/>
      <c r="J297" s="291"/>
      <c r="K297" s="294">
        <f t="shared" si="370"/>
        <v>0</v>
      </c>
      <c r="L297" s="291">
        <v>0</v>
      </c>
      <c r="M297" s="291">
        <v>0</v>
      </c>
      <c r="N297" s="291"/>
      <c r="O297" s="291"/>
      <c r="P297" s="291"/>
      <c r="Q297" s="291">
        <v>0</v>
      </c>
      <c r="R297" s="294">
        <f t="shared" si="449"/>
        <v>0</v>
      </c>
      <c r="S297" s="291">
        <v>0</v>
      </c>
      <c r="T297" s="291">
        <v>0</v>
      </c>
      <c r="U297" s="291"/>
      <c r="V297" s="291"/>
      <c r="W297" s="291"/>
      <c r="X297" s="291"/>
      <c r="Y297" s="291"/>
      <c r="Z297" s="291"/>
      <c r="AA297" s="294">
        <f t="shared" si="454"/>
        <v>0</v>
      </c>
      <c r="AB297" s="294">
        <f t="shared" si="351"/>
        <v>0</v>
      </c>
      <c r="AC297" s="115" t="e">
        <f t="shared" si="352"/>
        <v>#DIV/0!</v>
      </c>
    </row>
    <row r="298" spans="1:29" s="21" customFormat="1" ht="28.5" hidden="1" x14ac:dyDescent="0.2">
      <c r="A298" s="92"/>
      <c r="B298" s="97" t="s">
        <v>1087</v>
      </c>
      <c r="C298" s="98" t="s">
        <v>1088</v>
      </c>
      <c r="D298" s="291"/>
      <c r="E298" s="291">
        <f>SUM('ADICIONES  2018'!C298:K298)</f>
        <v>0</v>
      </c>
      <c r="F298" s="291"/>
      <c r="G298" s="291"/>
      <c r="H298" s="291"/>
      <c r="I298" s="291"/>
      <c r="J298" s="291"/>
      <c r="K298" s="294">
        <f t="shared" si="370"/>
        <v>0</v>
      </c>
      <c r="L298" s="291">
        <v>0</v>
      </c>
      <c r="M298" s="291">
        <v>0</v>
      </c>
      <c r="N298" s="291"/>
      <c r="O298" s="291"/>
      <c r="P298" s="291"/>
      <c r="Q298" s="291">
        <v>0</v>
      </c>
      <c r="R298" s="294">
        <f t="shared" si="449"/>
        <v>0</v>
      </c>
      <c r="S298" s="291">
        <v>0</v>
      </c>
      <c r="T298" s="291">
        <v>0</v>
      </c>
      <c r="U298" s="291"/>
      <c r="V298" s="291"/>
      <c r="W298" s="291"/>
      <c r="X298" s="291"/>
      <c r="Y298" s="291"/>
      <c r="Z298" s="291"/>
      <c r="AA298" s="294">
        <f t="shared" si="454"/>
        <v>0</v>
      </c>
      <c r="AB298" s="294">
        <f t="shared" si="351"/>
        <v>0</v>
      </c>
      <c r="AC298" s="115" t="e">
        <f t="shared" si="352"/>
        <v>#DIV/0!</v>
      </c>
    </row>
    <row r="299" spans="1:29" s="21" customFormat="1" ht="28.5" hidden="1" x14ac:dyDescent="0.2">
      <c r="A299" s="92"/>
      <c r="B299" s="97" t="s">
        <v>1089</v>
      </c>
      <c r="C299" s="98" t="s">
        <v>1090</v>
      </c>
      <c r="D299" s="291"/>
      <c r="E299" s="291">
        <f>SUM('ADICIONES  2018'!C299:K299)</f>
        <v>0</v>
      </c>
      <c r="F299" s="291"/>
      <c r="G299" s="291"/>
      <c r="H299" s="291"/>
      <c r="I299" s="291"/>
      <c r="J299" s="291"/>
      <c r="K299" s="294">
        <f t="shared" si="370"/>
        <v>0</v>
      </c>
      <c r="L299" s="291">
        <v>0</v>
      </c>
      <c r="M299" s="291">
        <v>0</v>
      </c>
      <c r="N299" s="291"/>
      <c r="O299" s="291"/>
      <c r="P299" s="291"/>
      <c r="Q299" s="291">
        <v>0</v>
      </c>
      <c r="R299" s="294">
        <f t="shared" si="449"/>
        <v>0</v>
      </c>
      <c r="S299" s="291">
        <v>0</v>
      </c>
      <c r="T299" s="291">
        <v>0</v>
      </c>
      <c r="U299" s="291"/>
      <c r="V299" s="291"/>
      <c r="W299" s="291"/>
      <c r="X299" s="291"/>
      <c r="Y299" s="291"/>
      <c r="Z299" s="291"/>
      <c r="AA299" s="294">
        <f t="shared" si="454"/>
        <v>0</v>
      </c>
      <c r="AB299" s="294">
        <f t="shared" si="351"/>
        <v>0</v>
      </c>
      <c r="AC299" s="115" t="e">
        <f t="shared" si="352"/>
        <v>#DIV/0!</v>
      </c>
    </row>
    <row r="300" spans="1:29" s="21" customFormat="1" ht="28.5" hidden="1" x14ac:dyDescent="0.2">
      <c r="A300" s="92"/>
      <c r="B300" s="97" t="s">
        <v>1091</v>
      </c>
      <c r="C300" s="98" t="s">
        <v>1092</v>
      </c>
      <c r="D300" s="291"/>
      <c r="E300" s="291">
        <f>SUM('ADICIONES  2018'!C300:K300)</f>
        <v>0</v>
      </c>
      <c r="F300" s="291"/>
      <c r="G300" s="291"/>
      <c r="H300" s="291"/>
      <c r="I300" s="291"/>
      <c r="J300" s="291"/>
      <c r="K300" s="294">
        <f t="shared" si="370"/>
        <v>0</v>
      </c>
      <c r="L300" s="291">
        <v>0</v>
      </c>
      <c r="M300" s="291">
        <v>0</v>
      </c>
      <c r="N300" s="291"/>
      <c r="O300" s="291"/>
      <c r="P300" s="291"/>
      <c r="Q300" s="291">
        <v>0</v>
      </c>
      <c r="R300" s="294">
        <f t="shared" si="449"/>
        <v>0</v>
      </c>
      <c r="S300" s="291">
        <v>0</v>
      </c>
      <c r="T300" s="291">
        <v>0</v>
      </c>
      <c r="U300" s="291"/>
      <c r="V300" s="291"/>
      <c r="W300" s="291"/>
      <c r="X300" s="291"/>
      <c r="Y300" s="291"/>
      <c r="Z300" s="291"/>
      <c r="AA300" s="294">
        <f t="shared" si="454"/>
        <v>0</v>
      </c>
      <c r="AB300" s="294">
        <f t="shared" si="351"/>
        <v>0</v>
      </c>
      <c r="AC300" s="115" t="e">
        <f t="shared" si="352"/>
        <v>#DIV/0!</v>
      </c>
    </row>
    <row r="301" spans="1:29" s="21" customFormat="1" ht="28.5" hidden="1" x14ac:dyDescent="0.2">
      <c r="A301" s="92"/>
      <c r="B301" s="97" t="s">
        <v>1093</v>
      </c>
      <c r="C301" s="98" t="s">
        <v>1094</v>
      </c>
      <c r="D301" s="291"/>
      <c r="E301" s="291">
        <f>SUM('ADICIONES  2018'!C301:K301)</f>
        <v>0</v>
      </c>
      <c r="F301" s="291"/>
      <c r="G301" s="291"/>
      <c r="H301" s="291"/>
      <c r="I301" s="291"/>
      <c r="J301" s="291"/>
      <c r="K301" s="294">
        <f t="shared" si="370"/>
        <v>0</v>
      </c>
      <c r="L301" s="291">
        <v>0</v>
      </c>
      <c r="M301" s="291">
        <v>0</v>
      </c>
      <c r="N301" s="291"/>
      <c r="O301" s="291"/>
      <c r="P301" s="291"/>
      <c r="Q301" s="291">
        <v>0</v>
      </c>
      <c r="R301" s="294">
        <f t="shared" si="449"/>
        <v>0</v>
      </c>
      <c r="S301" s="291">
        <v>0</v>
      </c>
      <c r="T301" s="291">
        <v>0</v>
      </c>
      <c r="U301" s="291"/>
      <c r="V301" s="291"/>
      <c r="W301" s="291"/>
      <c r="X301" s="291"/>
      <c r="Y301" s="291"/>
      <c r="Z301" s="291"/>
      <c r="AA301" s="294">
        <f t="shared" si="454"/>
        <v>0</v>
      </c>
      <c r="AB301" s="294">
        <f t="shared" si="351"/>
        <v>0</v>
      </c>
      <c r="AC301" s="115" t="e">
        <f t="shared" si="352"/>
        <v>#DIV/0!</v>
      </c>
    </row>
    <row r="302" spans="1:29" s="21" customFormat="1" ht="28.5" hidden="1" x14ac:dyDescent="0.2">
      <c r="A302" s="92"/>
      <c r="B302" s="97" t="s">
        <v>1095</v>
      </c>
      <c r="C302" s="98" t="s">
        <v>1096</v>
      </c>
      <c r="D302" s="291"/>
      <c r="E302" s="291">
        <f>SUM('ADICIONES  2018'!C302:K302)</f>
        <v>0</v>
      </c>
      <c r="F302" s="291"/>
      <c r="G302" s="291"/>
      <c r="H302" s="291"/>
      <c r="I302" s="291"/>
      <c r="J302" s="291"/>
      <c r="K302" s="294">
        <f t="shared" si="370"/>
        <v>0</v>
      </c>
      <c r="L302" s="291">
        <v>5488649.4000000004</v>
      </c>
      <c r="M302" s="291">
        <v>0</v>
      </c>
      <c r="N302" s="291"/>
      <c r="O302" s="291"/>
      <c r="P302" s="291"/>
      <c r="Q302" s="291">
        <v>0</v>
      </c>
      <c r="R302" s="294">
        <f t="shared" si="449"/>
        <v>5488649.4000000004</v>
      </c>
      <c r="S302" s="291">
        <v>0</v>
      </c>
      <c r="T302" s="291">
        <v>0</v>
      </c>
      <c r="U302" s="291"/>
      <c r="V302" s="291"/>
      <c r="W302" s="291"/>
      <c r="X302" s="291"/>
      <c r="Y302" s="291"/>
      <c r="Z302" s="291"/>
      <c r="AA302" s="294">
        <f t="shared" si="454"/>
        <v>0</v>
      </c>
      <c r="AB302" s="294">
        <f t="shared" si="351"/>
        <v>5488649.4000000004</v>
      </c>
      <c r="AC302" s="115">
        <v>0</v>
      </c>
    </row>
    <row r="303" spans="1:29" s="21" customFormat="1" ht="28.5" hidden="1" x14ac:dyDescent="0.2">
      <c r="A303" s="92"/>
      <c r="B303" s="97" t="s">
        <v>1097</v>
      </c>
      <c r="C303" s="98" t="s">
        <v>1098</v>
      </c>
      <c r="D303" s="291"/>
      <c r="E303" s="291">
        <f>SUM('ADICIONES  2018'!C303:K303)</f>
        <v>0</v>
      </c>
      <c r="F303" s="291"/>
      <c r="G303" s="291"/>
      <c r="H303" s="291"/>
      <c r="I303" s="291"/>
      <c r="J303" s="291"/>
      <c r="K303" s="294">
        <f t="shared" si="370"/>
        <v>0</v>
      </c>
      <c r="L303" s="291">
        <v>0</v>
      </c>
      <c r="M303" s="291">
        <v>0</v>
      </c>
      <c r="N303" s="291"/>
      <c r="O303" s="291"/>
      <c r="P303" s="291"/>
      <c r="Q303" s="291">
        <v>0</v>
      </c>
      <c r="R303" s="294">
        <f t="shared" si="449"/>
        <v>0</v>
      </c>
      <c r="S303" s="291">
        <v>0</v>
      </c>
      <c r="T303" s="291">
        <v>0</v>
      </c>
      <c r="U303" s="291"/>
      <c r="V303" s="291"/>
      <c r="W303" s="291"/>
      <c r="X303" s="291"/>
      <c r="Y303" s="291"/>
      <c r="Z303" s="291"/>
      <c r="AA303" s="294">
        <f t="shared" si="454"/>
        <v>0</v>
      </c>
      <c r="AB303" s="294">
        <f t="shared" si="351"/>
        <v>0</v>
      </c>
      <c r="AC303" s="115" t="e">
        <f t="shared" si="352"/>
        <v>#DIV/0!</v>
      </c>
    </row>
    <row r="304" spans="1:29" s="21" customFormat="1" ht="28.5" hidden="1" x14ac:dyDescent="0.2">
      <c r="A304" s="92"/>
      <c r="B304" s="97" t="s">
        <v>1099</v>
      </c>
      <c r="C304" s="98" t="s">
        <v>1100</v>
      </c>
      <c r="D304" s="291"/>
      <c r="E304" s="291">
        <f>SUM('ADICIONES  2018'!C304:K304)</f>
        <v>0</v>
      </c>
      <c r="F304" s="291"/>
      <c r="G304" s="291"/>
      <c r="H304" s="291"/>
      <c r="I304" s="291"/>
      <c r="J304" s="291"/>
      <c r="K304" s="294">
        <f t="shared" si="370"/>
        <v>0</v>
      </c>
      <c r="L304" s="291">
        <v>128629622</v>
      </c>
      <c r="M304" s="291">
        <v>0</v>
      </c>
      <c r="N304" s="291"/>
      <c r="O304" s="291"/>
      <c r="P304" s="291"/>
      <c r="Q304" s="291">
        <v>0</v>
      </c>
      <c r="R304" s="294">
        <f t="shared" si="449"/>
        <v>128629622</v>
      </c>
      <c r="S304" s="291">
        <v>0</v>
      </c>
      <c r="T304" s="291">
        <v>0</v>
      </c>
      <c r="U304" s="291"/>
      <c r="V304" s="291"/>
      <c r="W304" s="291"/>
      <c r="X304" s="291"/>
      <c r="Y304" s="291"/>
      <c r="Z304" s="291"/>
      <c r="AA304" s="294">
        <f t="shared" si="454"/>
        <v>0</v>
      </c>
      <c r="AB304" s="294">
        <f t="shared" si="351"/>
        <v>128629622</v>
      </c>
      <c r="AC304" s="115">
        <v>0</v>
      </c>
    </row>
    <row r="305" spans="1:29" s="21" customFormat="1" ht="28.5" hidden="1" x14ac:dyDescent="0.2">
      <c r="A305" s="92"/>
      <c r="B305" s="97" t="s">
        <v>1101</v>
      </c>
      <c r="C305" s="98" t="s">
        <v>1102</v>
      </c>
      <c r="D305" s="291"/>
      <c r="E305" s="291">
        <f>SUM('ADICIONES  2018'!C305:K305)</f>
        <v>0</v>
      </c>
      <c r="F305" s="291"/>
      <c r="G305" s="291"/>
      <c r="H305" s="291"/>
      <c r="I305" s="291"/>
      <c r="J305" s="291"/>
      <c r="K305" s="294">
        <f t="shared" si="370"/>
        <v>0</v>
      </c>
      <c r="L305" s="291">
        <v>0</v>
      </c>
      <c r="M305" s="291">
        <v>0</v>
      </c>
      <c r="N305" s="291"/>
      <c r="O305" s="291"/>
      <c r="P305" s="291"/>
      <c r="Q305" s="291">
        <v>0</v>
      </c>
      <c r="R305" s="294">
        <f t="shared" si="449"/>
        <v>0</v>
      </c>
      <c r="S305" s="291">
        <v>0</v>
      </c>
      <c r="T305" s="291">
        <v>0</v>
      </c>
      <c r="U305" s="291"/>
      <c r="V305" s="291"/>
      <c r="W305" s="291"/>
      <c r="X305" s="291"/>
      <c r="Y305" s="291"/>
      <c r="Z305" s="291"/>
      <c r="AA305" s="294">
        <f t="shared" si="454"/>
        <v>0</v>
      </c>
      <c r="AB305" s="294">
        <f t="shared" si="351"/>
        <v>0</v>
      </c>
      <c r="AC305" s="115" t="e">
        <f t="shared" si="352"/>
        <v>#DIV/0!</v>
      </c>
    </row>
    <row r="306" spans="1:29" s="21" customFormat="1" ht="28.5" hidden="1" x14ac:dyDescent="0.2">
      <c r="A306" s="92"/>
      <c r="B306" s="97" t="s">
        <v>1103</v>
      </c>
      <c r="C306" s="98" t="s">
        <v>1104</v>
      </c>
      <c r="D306" s="291"/>
      <c r="E306" s="291">
        <f>SUM('ADICIONES  2018'!C306:K306)</f>
        <v>0</v>
      </c>
      <c r="F306" s="291"/>
      <c r="G306" s="291"/>
      <c r="H306" s="291"/>
      <c r="I306" s="291"/>
      <c r="J306" s="291"/>
      <c r="K306" s="294">
        <f t="shared" si="370"/>
        <v>0</v>
      </c>
      <c r="L306" s="291">
        <v>0</v>
      </c>
      <c r="M306" s="291">
        <v>0</v>
      </c>
      <c r="N306" s="291"/>
      <c r="O306" s="291"/>
      <c r="P306" s="291"/>
      <c r="Q306" s="291">
        <v>0</v>
      </c>
      <c r="R306" s="294">
        <f t="shared" si="449"/>
        <v>0</v>
      </c>
      <c r="S306" s="291">
        <v>0</v>
      </c>
      <c r="T306" s="291">
        <v>0</v>
      </c>
      <c r="U306" s="291"/>
      <c r="V306" s="291"/>
      <c r="W306" s="291"/>
      <c r="X306" s="291"/>
      <c r="Y306" s="291"/>
      <c r="Z306" s="291"/>
      <c r="AA306" s="294">
        <f t="shared" si="454"/>
        <v>0</v>
      </c>
      <c r="AB306" s="294">
        <f t="shared" si="351"/>
        <v>0</v>
      </c>
      <c r="AC306" s="115" t="e">
        <f t="shared" si="352"/>
        <v>#DIV/0!</v>
      </c>
    </row>
    <row r="307" spans="1:29" s="21" customFormat="1" ht="28.5" hidden="1" x14ac:dyDescent="0.2">
      <c r="A307" s="92"/>
      <c r="B307" s="97" t="s">
        <v>1105</v>
      </c>
      <c r="C307" s="98" t="s">
        <v>1106</v>
      </c>
      <c r="D307" s="291"/>
      <c r="E307" s="291">
        <f>SUM('ADICIONES  2018'!C307:K307)</f>
        <v>0</v>
      </c>
      <c r="F307" s="291"/>
      <c r="G307" s="291"/>
      <c r="H307" s="291"/>
      <c r="I307" s="291"/>
      <c r="J307" s="291"/>
      <c r="K307" s="294">
        <f t="shared" si="370"/>
        <v>0</v>
      </c>
      <c r="L307" s="291">
        <v>9964675</v>
      </c>
      <c r="M307" s="291">
        <v>0</v>
      </c>
      <c r="N307" s="291"/>
      <c r="O307" s="291"/>
      <c r="P307" s="291"/>
      <c r="Q307" s="291">
        <v>0</v>
      </c>
      <c r="R307" s="294">
        <f t="shared" si="449"/>
        <v>9964675</v>
      </c>
      <c r="S307" s="291">
        <v>39000000</v>
      </c>
      <c r="T307" s="291">
        <v>0</v>
      </c>
      <c r="U307" s="291"/>
      <c r="V307" s="291"/>
      <c r="W307" s="291"/>
      <c r="X307" s="291"/>
      <c r="Y307" s="291"/>
      <c r="Z307" s="291"/>
      <c r="AA307" s="294">
        <f t="shared" si="454"/>
        <v>39000000</v>
      </c>
      <c r="AB307" s="294">
        <f t="shared" si="351"/>
        <v>48964675</v>
      </c>
      <c r="AC307" s="115">
        <v>0</v>
      </c>
    </row>
    <row r="308" spans="1:29" s="21" customFormat="1" ht="28.5" hidden="1" x14ac:dyDescent="0.2">
      <c r="A308" s="92"/>
      <c r="B308" s="97" t="s">
        <v>1107</v>
      </c>
      <c r="C308" s="98" t="s">
        <v>1108</v>
      </c>
      <c r="D308" s="291"/>
      <c r="E308" s="291">
        <f>SUM('ADICIONES  2018'!C308:K308)</f>
        <v>0</v>
      </c>
      <c r="F308" s="291"/>
      <c r="G308" s="291"/>
      <c r="H308" s="291"/>
      <c r="I308" s="291"/>
      <c r="J308" s="291"/>
      <c r="K308" s="294">
        <f t="shared" si="370"/>
        <v>0</v>
      </c>
      <c r="L308" s="291">
        <v>0</v>
      </c>
      <c r="M308" s="291">
        <v>0</v>
      </c>
      <c r="N308" s="291"/>
      <c r="O308" s="291"/>
      <c r="P308" s="291"/>
      <c r="Q308" s="291">
        <v>0</v>
      </c>
      <c r="R308" s="294">
        <f t="shared" si="449"/>
        <v>0</v>
      </c>
      <c r="S308" s="291">
        <v>0</v>
      </c>
      <c r="T308" s="291">
        <v>0</v>
      </c>
      <c r="U308" s="291"/>
      <c r="V308" s="291"/>
      <c r="W308" s="291"/>
      <c r="X308" s="291"/>
      <c r="Y308" s="291"/>
      <c r="Z308" s="291"/>
      <c r="AA308" s="294">
        <f t="shared" si="454"/>
        <v>0</v>
      </c>
      <c r="AB308" s="294">
        <f t="shared" si="351"/>
        <v>0</v>
      </c>
      <c r="AC308" s="115" t="e">
        <f t="shared" si="352"/>
        <v>#DIV/0!</v>
      </c>
    </row>
    <row r="309" spans="1:29" s="21" customFormat="1" ht="28.5" hidden="1" x14ac:dyDescent="0.2">
      <c r="A309" s="92"/>
      <c r="B309" s="97" t="s">
        <v>1109</v>
      </c>
      <c r="C309" s="98" t="s">
        <v>1110</v>
      </c>
      <c r="D309" s="291"/>
      <c r="E309" s="291">
        <f>SUM('ADICIONES  2018'!C309:K309)</f>
        <v>0</v>
      </c>
      <c r="F309" s="291"/>
      <c r="G309" s="291"/>
      <c r="H309" s="291"/>
      <c r="I309" s="291"/>
      <c r="J309" s="291"/>
      <c r="K309" s="294">
        <f t="shared" si="370"/>
        <v>0</v>
      </c>
      <c r="L309" s="291">
        <v>0</v>
      </c>
      <c r="M309" s="291">
        <v>0</v>
      </c>
      <c r="N309" s="291"/>
      <c r="O309" s="291">
        <v>15412228</v>
      </c>
      <c r="P309" s="291"/>
      <c r="Q309" s="291">
        <v>0</v>
      </c>
      <c r="R309" s="294">
        <f t="shared" si="449"/>
        <v>15412228</v>
      </c>
      <c r="S309" s="291">
        <v>0</v>
      </c>
      <c r="T309" s="291">
        <v>0</v>
      </c>
      <c r="U309" s="291"/>
      <c r="V309" s="291"/>
      <c r="W309" s="291"/>
      <c r="X309" s="291"/>
      <c r="Y309" s="291"/>
      <c r="Z309" s="291"/>
      <c r="AA309" s="294">
        <f t="shared" si="454"/>
        <v>0</v>
      </c>
      <c r="AB309" s="294">
        <f t="shared" si="351"/>
        <v>15412228</v>
      </c>
      <c r="AC309" s="115">
        <v>0</v>
      </c>
    </row>
    <row r="310" spans="1:29" s="21" customFormat="1" ht="28.5" hidden="1" x14ac:dyDescent="0.2">
      <c r="A310" s="92"/>
      <c r="B310" s="97" t="s">
        <v>1111</v>
      </c>
      <c r="C310" s="98" t="s">
        <v>1112</v>
      </c>
      <c r="D310" s="291"/>
      <c r="E310" s="291">
        <f>SUM('ADICIONES  2018'!C310:K310)</f>
        <v>0</v>
      </c>
      <c r="F310" s="291"/>
      <c r="G310" s="291"/>
      <c r="H310" s="291"/>
      <c r="I310" s="291"/>
      <c r="J310" s="291"/>
      <c r="K310" s="294">
        <f t="shared" si="370"/>
        <v>0</v>
      </c>
      <c r="L310" s="291">
        <v>0</v>
      </c>
      <c r="M310" s="291">
        <v>0</v>
      </c>
      <c r="N310" s="291"/>
      <c r="O310" s="291"/>
      <c r="P310" s="291"/>
      <c r="Q310" s="291">
        <v>0</v>
      </c>
      <c r="R310" s="294">
        <f t="shared" si="449"/>
        <v>0</v>
      </c>
      <c r="S310" s="291">
        <v>0</v>
      </c>
      <c r="T310" s="291">
        <v>0</v>
      </c>
      <c r="U310" s="291"/>
      <c r="V310" s="291"/>
      <c r="W310" s="291"/>
      <c r="X310" s="291"/>
      <c r="Y310" s="291"/>
      <c r="Z310" s="291"/>
      <c r="AA310" s="294">
        <f t="shared" si="454"/>
        <v>0</v>
      </c>
      <c r="AB310" s="294">
        <f t="shared" si="351"/>
        <v>0</v>
      </c>
      <c r="AC310" s="115" t="e">
        <f t="shared" si="352"/>
        <v>#DIV/0!</v>
      </c>
    </row>
    <row r="311" spans="1:29" s="21" customFormat="1" ht="28.5" hidden="1" x14ac:dyDescent="0.2">
      <c r="A311" s="92"/>
      <c r="B311" s="97" t="s">
        <v>1113</v>
      </c>
      <c r="C311" s="98" t="s">
        <v>1114</v>
      </c>
      <c r="D311" s="291"/>
      <c r="E311" s="291">
        <f>SUM('ADICIONES  2018'!C311:K311)</f>
        <v>0</v>
      </c>
      <c r="F311" s="291"/>
      <c r="G311" s="291"/>
      <c r="H311" s="291"/>
      <c r="I311" s="291"/>
      <c r="J311" s="291"/>
      <c r="K311" s="294">
        <f t="shared" si="370"/>
        <v>0</v>
      </c>
      <c r="L311" s="291">
        <v>0</v>
      </c>
      <c r="M311" s="291">
        <v>0</v>
      </c>
      <c r="N311" s="291"/>
      <c r="O311" s="291"/>
      <c r="P311" s="291"/>
      <c r="Q311" s="291">
        <v>0</v>
      </c>
      <c r="R311" s="294">
        <f t="shared" si="449"/>
        <v>0</v>
      </c>
      <c r="S311" s="291">
        <v>0</v>
      </c>
      <c r="T311" s="291">
        <v>0</v>
      </c>
      <c r="U311" s="291"/>
      <c r="V311" s="291"/>
      <c r="W311" s="291"/>
      <c r="X311" s="291"/>
      <c r="Y311" s="291"/>
      <c r="Z311" s="291"/>
      <c r="AA311" s="294">
        <f t="shared" si="454"/>
        <v>0</v>
      </c>
      <c r="AB311" s="294">
        <f t="shared" si="351"/>
        <v>0</v>
      </c>
      <c r="AC311" s="115" t="e">
        <f t="shared" si="352"/>
        <v>#DIV/0!</v>
      </c>
    </row>
    <row r="312" spans="1:29" s="21" customFormat="1" ht="28.5" hidden="1" x14ac:dyDescent="0.2">
      <c r="A312" s="92"/>
      <c r="B312" s="97" t="s">
        <v>1115</v>
      </c>
      <c r="C312" s="98" t="s">
        <v>1116</v>
      </c>
      <c r="D312" s="291"/>
      <c r="E312" s="291">
        <f>SUM('ADICIONES  2018'!C312:K312)</f>
        <v>0</v>
      </c>
      <c r="F312" s="291"/>
      <c r="G312" s="291"/>
      <c r="H312" s="291"/>
      <c r="I312" s="291"/>
      <c r="J312" s="291"/>
      <c r="K312" s="294">
        <f t="shared" si="370"/>
        <v>0</v>
      </c>
      <c r="L312" s="291">
        <v>0</v>
      </c>
      <c r="M312" s="291">
        <v>0</v>
      </c>
      <c r="N312" s="291"/>
      <c r="O312" s="291"/>
      <c r="P312" s="291"/>
      <c r="Q312" s="291">
        <v>0</v>
      </c>
      <c r="R312" s="294">
        <f t="shared" si="449"/>
        <v>0</v>
      </c>
      <c r="S312" s="291">
        <v>0</v>
      </c>
      <c r="T312" s="291">
        <v>0</v>
      </c>
      <c r="U312" s="291"/>
      <c r="V312" s="291"/>
      <c r="W312" s="291"/>
      <c r="X312" s="291"/>
      <c r="Y312" s="291"/>
      <c r="Z312" s="291"/>
      <c r="AA312" s="294">
        <f t="shared" si="454"/>
        <v>0</v>
      </c>
      <c r="AB312" s="294">
        <f t="shared" si="351"/>
        <v>0</v>
      </c>
      <c r="AC312" s="115" t="e">
        <f t="shared" si="352"/>
        <v>#DIV/0!</v>
      </c>
    </row>
    <row r="313" spans="1:29" s="21" customFormat="1" ht="28.5" hidden="1" x14ac:dyDescent="0.2">
      <c r="A313" s="92"/>
      <c r="B313" s="97" t="s">
        <v>1117</v>
      </c>
      <c r="C313" s="98" t="s">
        <v>1118</v>
      </c>
      <c r="D313" s="291"/>
      <c r="E313" s="291">
        <f>SUM('ADICIONES  2018'!C313:K313)</f>
        <v>0</v>
      </c>
      <c r="F313" s="291"/>
      <c r="G313" s="291"/>
      <c r="H313" s="291"/>
      <c r="I313" s="291"/>
      <c r="J313" s="291"/>
      <c r="K313" s="294">
        <f t="shared" si="370"/>
        <v>0</v>
      </c>
      <c r="L313" s="291">
        <v>0</v>
      </c>
      <c r="M313" s="291">
        <v>0</v>
      </c>
      <c r="N313" s="291"/>
      <c r="O313" s="291"/>
      <c r="P313" s="291"/>
      <c r="Q313" s="291">
        <v>0</v>
      </c>
      <c r="R313" s="294">
        <f t="shared" si="449"/>
        <v>0</v>
      </c>
      <c r="S313" s="291">
        <v>0</v>
      </c>
      <c r="T313" s="291">
        <v>0</v>
      </c>
      <c r="U313" s="291"/>
      <c r="V313" s="291"/>
      <c r="W313" s="291"/>
      <c r="X313" s="291"/>
      <c r="Y313" s="291"/>
      <c r="Z313" s="291"/>
      <c r="AA313" s="294">
        <f t="shared" si="454"/>
        <v>0</v>
      </c>
      <c r="AB313" s="294">
        <f t="shared" si="351"/>
        <v>0</v>
      </c>
      <c r="AC313" s="115" t="e">
        <f t="shared" si="352"/>
        <v>#DIV/0!</v>
      </c>
    </row>
    <row r="314" spans="1:29" s="21" customFormat="1" ht="28.5" hidden="1" x14ac:dyDescent="0.2">
      <c r="A314" s="92"/>
      <c r="B314" s="97" t="s">
        <v>1119</v>
      </c>
      <c r="C314" s="98" t="s">
        <v>1120</v>
      </c>
      <c r="D314" s="291"/>
      <c r="E314" s="291">
        <f>SUM('ADICIONES  2018'!C314:K314)</f>
        <v>0</v>
      </c>
      <c r="F314" s="291"/>
      <c r="G314" s="291"/>
      <c r="H314" s="291"/>
      <c r="I314" s="291"/>
      <c r="J314" s="291"/>
      <c r="K314" s="294">
        <f t="shared" si="370"/>
        <v>0</v>
      </c>
      <c r="L314" s="291">
        <v>0</v>
      </c>
      <c r="M314" s="291">
        <v>0</v>
      </c>
      <c r="N314" s="291"/>
      <c r="O314" s="291"/>
      <c r="P314" s="291"/>
      <c r="Q314" s="291">
        <v>0</v>
      </c>
      <c r="R314" s="294">
        <f t="shared" si="449"/>
        <v>0</v>
      </c>
      <c r="S314" s="291">
        <v>0</v>
      </c>
      <c r="T314" s="291">
        <v>0</v>
      </c>
      <c r="U314" s="291"/>
      <c r="V314" s="291"/>
      <c r="W314" s="291"/>
      <c r="X314" s="291"/>
      <c r="Y314" s="291"/>
      <c r="Z314" s="291"/>
      <c r="AA314" s="294">
        <f t="shared" si="454"/>
        <v>0</v>
      </c>
      <c r="AB314" s="294">
        <f t="shared" si="351"/>
        <v>0</v>
      </c>
      <c r="AC314" s="115" t="e">
        <f t="shared" si="352"/>
        <v>#DIV/0!</v>
      </c>
    </row>
    <row r="315" spans="1:29" s="21" customFormat="1" ht="28.5" hidden="1" x14ac:dyDescent="0.2">
      <c r="A315" s="92"/>
      <c r="B315" s="97" t="s">
        <v>1121</v>
      </c>
      <c r="C315" s="98" t="s">
        <v>1122</v>
      </c>
      <c r="D315" s="291"/>
      <c r="E315" s="291">
        <f>SUM('ADICIONES  2018'!C315:K315)</f>
        <v>0</v>
      </c>
      <c r="F315" s="291"/>
      <c r="G315" s="291"/>
      <c r="H315" s="291"/>
      <c r="I315" s="291"/>
      <c r="J315" s="291"/>
      <c r="K315" s="294">
        <f t="shared" si="370"/>
        <v>0</v>
      </c>
      <c r="L315" s="291">
        <v>1318599.6499999999</v>
      </c>
      <c r="M315" s="291">
        <v>0</v>
      </c>
      <c r="N315" s="291">
        <v>730888</v>
      </c>
      <c r="O315" s="291"/>
      <c r="P315" s="291"/>
      <c r="Q315" s="291">
        <v>0</v>
      </c>
      <c r="R315" s="294">
        <f t="shared" si="449"/>
        <v>2049487.65</v>
      </c>
      <c r="S315" s="291">
        <v>0</v>
      </c>
      <c r="T315" s="291">
        <v>0</v>
      </c>
      <c r="U315" s="291"/>
      <c r="V315" s="291"/>
      <c r="W315" s="291"/>
      <c r="X315" s="291"/>
      <c r="Y315" s="291"/>
      <c r="Z315" s="291"/>
      <c r="AA315" s="294">
        <f t="shared" si="454"/>
        <v>0</v>
      </c>
      <c r="AB315" s="294">
        <f t="shared" si="351"/>
        <v>2049487.65</v>
      </c>
      <c r="AC315" s="115">
        <v>0</v>
      </c>
    </row>
    <row r="316" spans="1:29" s="21" customFormat="1" ht="28.5" hidden="1" x14ac:dyDescent="0.2">
      <c r="A316" s="92"/>
      <c r="B316" s="97" t="s">
        <v>1123</v>
      </c>
      <c r="C316" s="98" t="s">
        <v>1124</v>
      </c>
      <c r="D316" s="291"/>
      <c r="E316" s="291">
        <f>SUM('ADICIONES  2018'!C316:K316)</f>
        <v>0</v>
      </c>
      <c r="F316" s="291"/>
      <c r="G316" s="291"/>
      <c r="H316" s="291"/>
      <c r="I316" s="291"/>
      <c r="J316" s="291"/>
      <c r="K316" s="294">
        <f t="shared" si="370"/>
        <v>0</v>
      </c>
      <c r="L316" s="291">
        <v>0</v>
      </c>
      <c r="M316" s="291">
        <v>0</v>
      </c>
      <c r="N316" s="291"/>
      <c r="O316" s="291"/>
      <c r="P316" s="291"/>
      <c r="Q316" s="291">
        <v>0</v>
      </c>
      <c r="R316" s="294">
        <f t="shared" si="449"/>
        <v>0</v>
      </c>
      <c r="S316" s="291">
        <v>0</v>
      </c>
      <c r="T316" s="291">
        <v>0</v>
      </c>
      <c r="U316" s="291"/>
      <c r="V316" s="291"/>
      <c r="W316" s="291"/>
      <c r="X316" s="291"/>
      <c r="Y316" s="291"/>
      <c r="Z316" s="291"/>
      <c r="AA316" s="294">
        <f t="shared" si="454"/>
        <v>0</v>
      </c>
      <c r="AB316" s="294">
        <f t="shared" si="351"/>
        <v>0</v>
      </c>
      <c r="AC316" s="115" t="e">
        <f t="shared" si="352"/>
        <v>#DIV/0!</v>
      </c>
    </row>
    <row r="317" spans="1:29" s="21" customFormat="1" ht="28.5" hidden="1" x14ac:dyDescent="0.2">
      <c r="A317" s="92"/>
      <c r="B317" s="97" t="s">
        <v>1125</v>
      </c>
      <c r="C317" s="98" t="s">
        <v>1126</v>
      </c>
      <c r="D317" s="291"/>
      <c r="E317" s="291">
        <f>SUM('ADICIONES  2018'!C317:K317)</f>
        <v>0</v>
      </c>
      <c r="F317" s="291"/>
      <c r="G317" s="291"/>
      <c r="H317" s="291"/>
      <c r="I317" s="291"/>
      <c r="J317" s="291"/>
      <c r="K317" s="294">
        <f t="shared" si="370"/>
        <v>0</v>
      </c>
      <c r="L317" s="291">
        <v>0</v>
      </c>
      <c r="M317" s="291">
        <v>0</v>
      </c>
      <c r="N317" s="291"/>
      <c r="O317" s="291"/>
      <c r="P317" s="291"/>
      <c r="Q317" s="291">
        <v>0</v>
      </c>
      <c r="R317" s="294">
        <f t="shared" si="449"/>
        <v>0</v>
      </c>
      <c r="S317" s="291">
        <v>34201036</v>
      </c>
      <c r="T317" s="291">
        <v>0</v>
      </c>
      <c r="U317" s="291"/>
      <c r="V317" s="291"/>
      <c r="W317" s="291"/>
      <c r="X317" s="291"/>
      <c r="Y317" s="291"/>
      <c r="Z317" s="291"/>
      <c r="AA317" s="294">
        <f t="shared" si="454"/>
        <v>34201036</v>
      </c>
      <c r="AB317" s="294">
        <f t="shared" si="351"/>
        <v>34201036</v>
      </c>
      <c r="AC317" s="115">
        <v>0</v>
      </c>
    </row>
    <row r="318" spans="1:29" s="21" customFormat="1" ht="28.5" hidden="1" x14ac:dyDescent="0.2">
      <c r="A318" s="92"/>
      <c r="B318" s="97" t="s">
        <v>1127</v>
      </c>
      <c r="C318" s="98" t="s">
        <v>1128</v>
      </c>
      <c r="D318" s="291"/>
      <c r="E318" s="291">
        <f>SUM('ADICIONES  2018'!C318:K318)</f>
        <v>0</v>
      </c>
      <c r="F318" s="291"/>
      <c r="G318" s="291"/>
      <c r="H318" s="291"/>
      <c r="I318" s="291"/>
      <c r="J318" s="291"/>
      <c r="K318" s="294">
        <f t="shared" si="370"/>
        <v>0</v>
      </c>
      <c r="L318" s="291">
        <v>0</v>
      </c>
      <c r="M318" s="291">
        <v>0</v>
      </c>
      <c r="N318" s="291"/>
      <c r="O318" s="291"/>
      <c r="P318" s="291"/>
      <c r="Q318" s="291">
        <v>0</v>
      </c>
      <c r="R318" s="294">
        <f t="shared" si="449"/>
        <v>0</v>
      </c>
      <c r="S318" s="291">
        <v>0</v>
      </c>
      <c r="T318" s="291">
        <v>0</v>
      </c>
      <c r="U318" s="291"/>
      <c r="V318" s="291"/>
      <c r="W318" s="291"/>
      <c r="X318" s="291"/>
      <c r="Y318" s="291"/>
      <c r="Z318" s="291"/>
      <c r="AA318" s="294">
        <f t="shared" si="454"/>
        <v>0</v>
      </c>
      <c r="AB318" s="294">
        <f t="shared" si="351"/>
        <v>0</v>
      </c>
      <c r="AC318" s="115" t="e">
        <f t="shared" si="352"/>
        <v>#DIV/0!</v>
      </c>
    </row>
    <row r="319" spans="1:29" s="21" customFormat="1" ht="28.5" hidden="1" x14ac:dyDescent="0.2">
      <c r="A319" s="92"/>
      <c r="B319" s="97" t="s">
        <v>1129</v>
      </c>
      <c r="C319" s="98" t="s">
        <v>1130</v>
      </c>
      <c r="D319" s="291"/>
      <c r="E319" s="291">
        <f>SUM('ADICIONES  2018'!C319:K319)</f>
        <v>0</v>
      </c>
      <c r="F319" s="291"/>
      <c r="G319" s="291"/>
      <c r="H319" s="291"/>
      <c r="I319" s="291"/>
      <c r="J319" s="291"/>
      <c r="K319" s="294">
        <f t="shared" si="370"/>
        <v>0</v>
      </c>
      <c r="L319" s="291">
        <v>0</v>
      </c>
      <c r="M319" s="291">
        <v>0</v>
      </c>
      <c r="N319" s="291"/>
      <c r="O319" s="291"/>
      <c r="P319" s="291"/>
      <c r="Q319" s="291">
        <v>0</v>
      </c>
      <c r="R319" s="294">
        <f t="shared" si="449"/>
        <v>0</v>
      </c>
      <c r="S319" s="291">
        <v>0</v>
      </c>
      <c r="T319" s="291">
        <v>0</v>
      </c>
      <c r="U319" s="291"/>
      <c r="V319" s="291"/>
      <c r="W319" s="291"/>
      <c r="X319" s="291"/>
      <c r="Y319" s="291"/>
      <c r="Z319" s="291"/>
      <c r="AA319" s="294">
        <f t="shared" si="454"/>
        <v>0</v>
      </c>
      <c r="AB319" s="294">
        <f t="shared" si="351"/>
        <v>0</v>
      </c>
      <c r="AC319" s="115" t="e">
        <f t="shared" si="352"/>
        <v>#DIV/0!</v>
      </c>
    </row>
    <row r="320" spans="1:29" s="21" customFormat="1" ht="28.5" hidden="1" x14ac:dyDescent="0.2">
      <c r="A320" s="92"/>
      <c r="B320" s="97" t="s">
        <v>1131</v>
      </c>
      <c r="C320" s="98" t="s">
        <v>1132</v>
      </c>
      <c r="D320" s="291"/>
      <c r="E320" s="291">
        <f>SUM('ADICIONES  2018'!C320:K320)</f>
        <v>0</v>
      </c>
      <c r="F320" s="291"/>
      <c r="G320" s="291"/>
      <c r="H320" s="291"/>
      <c r="I320" s="291"/>
      <c r="J320" s="291"/>
      <c r="K320" s="294">
        <f t="shared" si="370"/>
        <v>0</v>
      </c>
      <c r="L320" s="291">
        <v>0</v>
      </c>
      <c r="M320" s="291">
        <v>0</v>
      </c>
      <c r="N320" s="291"/>
      <c r="O320" s="291"/>
      <c r="P320" s="291"/>
      <c r="Q320" s="291">
        <v>0</v>
      </c>
      <c r="R320" s="294">
        <f t="shared" si="449"/>
        <v>0</v>
      </c>
      <c r="S320" s="291">
        <v>0</v>
      </c>
      <c r="T320" s="291">
        <v>0</v>
      </c>
      <c r="U320" s="291"/>
      <c r="V320" s="291"/>
      <c r="W320" s="291"/>
      <c r="X320" s="291"/>
      <c r="Y320" s="291"/>
      <c r="Z320" s="291"/>
      <c r="AA320" s="294">
        <f t="shared" si="454"/>
        <v>0</v>
      </c>
      <c r="AB320" s="294">
        <f t="shared" si="351"/>
        <v>0</v>
      </c>
      <c r="AC320" s="115" t="e">
        <f t="shared" si="352"/>
        <v>#DIV/0!</v>
      </c>
    </row>
    <row r="321" spans="1:29" s="21" customFormat="1" ht="28.5" hidden="1" x14ac:dyDescent="0.2">
      <c r="A321" s="92"/>
      <c r="B321" s="97" t="s">
        <v>1133</v>
      </c>
      <c r="C321" s="98" t="s">
        <v>1134</v>
      </c>
      <c r="D321" s="291"/>
      <c r="E321" s="291">
        <f>SUM('ADICIONES  2018'!C321:K321)</f>
        <v>0</v>
      </c>
      <c r="F321" s="291"/>
      <c r="G321" s="291"/>
      <c r="H321" s="291"/>
      <c r="I321" s="291"/>
      <c r="J321" s="291"/>
      <c r="K321" s="294">
        <f t="shared" si="370"/>
        <v>0</v>
      </c>
      <c r="L321" s="291">
        <v>0</v>
      </c>
      <c r="M321" s="291">
        <v>0</v>
      </c>
      <c r="N321" s="291"/>
      <c r="O321" s="291"/>
      <c r="P321" s="291"/>
      <c r="Q321" s="291">
        <v>0</v>
      </c>
      <c r="R321" s="294">
        <f t="shared" si="449"/>
        <v>0</v>
      </c>
      <c r="S321" s="291">
        <v>0</v>
      </c>
      <c r="T321" s="291">
        <v>0</v>
      </c>
      <c r="U321" s="291"/>
      <c r="V321" s="291"/>
      <c r="W321" s="291"/>
      <c r="X321" s="291"/>
      <c r="Y321" s="291"/>
      <c r="Z321" s="291"/>
      <c r="AA321" s="294">
        <f t="shared" si="454"/>
        <v>0</v>
      </c>
      <c r="AB321" s="294">
        <f t="shared" si="351"/>
        <v>0</v>
      </c>
      <c r="AC321" s="115" t="e">
        <f t="shared" si="352"/>
        <v>#DIV/0!</v>
      </c>
    </row>
    <row r="322" spans="1:29" s="21" customFormat="1" ht="28.5" hidden="1" x14ac:dyDescent="0.2">
      <c r="A322" s="92"/>
      <c r="B322" s="97" t="s">
        <v>1135</v>
      </c>
      <c r="C322" s="98" t="s">
        <v>1136</v>
      </c>
      <c r="D322" s="291"/>
      <c r="E322" s="291">
        <f>SUM('ADICIONES  2018'!C322:K322)</f>
        <v>0</v>
      </c>
      <c r="F322" s="291"/>
      <c r="G322" s="291"/>
      <c r="H322" s="291"/>
      <c r="I322" s="291"/>
      <c r="J322" s="291"/>
      <c r="K322" s="294">
        <f t="shared" si="370"/>
        <v>0</v>
      </c>
      <c r="L322" s="291">
        <v>0</v>
      </c>
      <c r="M322" s="291">
        <v>0</v>
      </c>
      <c r="N322" s="291"/>
      <c r="O322" s="291"/>
      <c r="P322" s="291"/>
      <c r="Q322" s="291">
        <v>0</v>
      </c>
      <c r="R322" s="294">
        <f t="shared" si="449"/>
        <v>0</v>
      </c>
      <c r="S322" s="291">
        <v>0</v>
      </c>
      <c r="T322" s="291">
        <v>0</v>
      </c>
      <c r="U322" s="291"/>
      <c r="V322" s="291"/>
      <c r="W322" s="291"/>
      <c r="X322" s="291"/>
      <c r="Y322" s="291"/>
      <c r="Z322" s="291"/>
      <c r="AA322" s="294">
        <f t="shared" si="454"/>
        <v>0</v>
      </c>
      <c r="AB322" s="294">
        <f t="shared" si="351"/>
        <v>0</v>
      </c>
      <c r="AC322" s="115" t="e">
        <f t="shared" si="352"/>
        <v>#DIV/0!</v>
      </c>
    </row>
    <row r="323" spans="1:29" s="21" customFormat="1" ht="28.5" hidden="1" x14ac:dyDescent="0.2">
      <c r="A323" s="92"/>
      <c r="B323" s="97" t="s">
        <v>1137</v>
      </c>
      <c r="C323" s="98" t="s">
        <v>1138</v>
      </c>
      <c r="D323" s="291"/>
      <c r="E323" s="291">
        <f>SUM('ADICIONES  2018'!C323:K323)</f>
        <v>0</v>
      </c>
      <c r="F323" s="291"/>
      <c r="G323" s="291"/>
      <c r="H323" s="291"/>
      <c r="I323" s="291"/>
      <c r="J323" s="291"/>
      <c r="K323" s="294">
        <f t="shared" si="370"/>
        <v>0</v>
      </c>
      <c r="L323" s="291">
        <v>16147190</v>
      </c>
      <c r="M323" s="291">
        <v>0</v>
      </c>
      <c r="N323" s="291"/>
      <c r="O323" s="291"/>
      <c r="P323" s="291"/>
      <c r="Q323" s="291">
        <v>0</v>
      </c>
      <c r="R323" s="294">
        <f t="shared" si="449"/>
        <v>16147190</v>
      </c>
      <c r="S323" s="291">
        <v>0</v>
      </c>
      <c r="T323" s="291">
        <v>0</v>
      </c>
      <c r="U323" s="291"/>
      <c r="V323" s="291"/>
      <c r="W323" s="291"/>
      <c r="X323" s="291"/>
      <c r="Y323" s="291"/>
      <c r="Z323" s="291"/>
      <c r="AA323" s="294">
        <f t="shared" si="454"/>
        <v>0</v>
      </c>
      <c r="AB323" s="294">
        <f t="shared" si="351"/>
        <v>16147190</v>
      </c>
      <c r="AC323" s="115">
        <v>0</v>
      </c>
    </row>
    <row r="324" spans="1:29" s="21" customFormat="1" ht="28.5" hidden="1" x14ac:dyDescent="0.2">
      <c r="A324" s="92"/>
      <c r="B324" s="97" t="s">
        <v>1139</v>
      </c>
      <c r="C324" s="98" t="s">
        <v>1140</v>
      </c>
      <c r="D324" s="291"/>
      <c r="E324" s="291">
        <f>SUM('ADICIONES  2018'!C324:K324)</f>
        <v>0</v>
      </c>
      <c r="F324" s="291"/>
      <c r="G324" s="291"/>
      <c r="H324" s="291"/>
      <c r="I324" s="291"/>
      <c r="J324" s="291"/>
      <c r="K324" s="294">
        <f t="shared" si="370"/>
        <v>0</v>
      </c>
      <c r="L324" s="291">
        <v>0</v>
      </c>
      <c r="M324" s="291">
        <v>0</v>
      </c>
      <c r="N324" s="291"/>
      <c r="O324" s="291"/>
      <c r="P324" s="291"/>
      <c r="Q324" s="291">
        <v>0</v>
      </c>
      <c r="R324" s="294">
        <f t="shared" ref="R324:R389" si="455">SUM(L324:Q324)</f>
        <v>0</v>
      </c>
      <c r="S324" s="291">
        <v>0</v>
      </c>
      <c r="T324" s="291">
        <v>0</v>
      </c>
      <c r="U324" s="291"/>
      <c r="V324" s="291"/>
      <c r="W324" s="291"/>
      <c r="X324" s="291"/>
      <c r="Y324" s="291"/>
      <c r="Z324" s="291"/>
      <c r="AA324" s="294">
        <f t="shared" si="454"/>
        <v>0</v>
      </c>
      <c r="AB324" s="294">
        <f t="shared" si="351"/>
        <v>0</v>
      </c>
      <c r="AC324" s="115" t="e">
        <f t="shared" si="352"/>
        <v>#DIV/0!</v>
      </c>
    </row>
    <row r="325" spans="1:29" s="21" customFormat="1" ht="28.5" hidden="1" x14ac:dyDescent="0.2">
      <c r="A325" s="92"/>
      <c r="B325" s="97" t="s">
        <v>1141</v>
      </c>
      <c r="C325" s="98" t="s">
        <v>1142</v>
      </c>
      <c r="D325" s="291"/>
      <c r="E325" s="291">
        <f>SUM('ADICIONES  2018'!C325:K325)</f>
        <v>0</v>
      </c>
      <c r="F325" s="291"/>
      <c r="G325" s="291"/>
      <c r="H325" s="291"/>
      <c r="I325" s="291"/>
      <c r="J325" s="291"/>
      <c r="K325" s="294">
        <f t="shared" si="370"/>
        <v>0</v>
      </c>
      <c r="L325" s="291">
        <v>0</v>
      </c>
      <c r="M325" s="291">
        <v>0</v>
      </c>
      <c r="N325" s="291"/>
      <c r="O325" s="291"/>
      <c r="P325" s="291"/>
      <c r="Q325" s="291">
        <v>0</v>
      </c>
      <c r="R325" s="294">
        <f t="shared" si="455"/>
        <v>0</v>
      </c>
      <c r="S325" s="291">
        <v>0</v>
      </c>
      <c r="T325" s="291">
        <v>0</v>
      </c>
      <c r="U325" s="291"/>
      <c r="V325" s="291"/>
      <c r="W325" s="291"/>
      <c r="X325" s="291"/>
      <c r="Y325" s="291"/>
      <c r="Z325" s="291"/>
      <c r="AA325" s="294">
        <f t="shared" si="454"/>
        <v>0</v>
      </c>
      <c r="AB325" s="294">
        <f t="shared" si="351"/>
        <v>0</v>
      </c>
      <c r="AC325" s="115" t="e">
        <f t="shared" si="352"/>
        <v>#DIV/0!</v>
      </c>
    </row>
    <row r="326" spans="1:29" s="21" customFormat="1" ht="28.5" hidden="1" x14ac:dyDescent="0.2">
      <c r="A326" s="92"/>
      <c r="B326" s="97" t="s">
        <v>1143</v>
      </c>
      <c r="C326" s="98" t="s">
        <v>1144</v>
      </c>
      <c r="D326" s="291"/>
      <c r="E326" s="291">
        <f>SUM('ADICIONES  2018'!C326:K326)</f>
        <v>0</v>
      </c>
      <c r="F326" s="291"/>
      <c r="G326" s="291"/>
      <c r="H326" s="291"/>
      <c r="I326" s="291"/>
      <c r="J326" s="291"/>
      <c r="K326" s="294">
        <f t="shared" si="370"/>
        <v>0</v>
      </c>
      <c r="L326" s="291">
        <v>0</v>
      </c>
      <c r="M326" s="291">
        <v>0</v>
      </c>
      <c r="N326" s="291"/>
      <c r="O326" s="291"/>
      <c r="P326" s="291"/>
      <c r="Q326" s="291">
        <v>0</v>
      </c>
      <c r="R326" s="294">
        <f t="shared" si="455"/>
        <v>0</v>
      </c>
      <c r="S326" s="291">
        <v>0</v>
      </c>
      <c r="T326" s="291">
        <v>0</v>
      </c>
      <c r="U326" s="291"/>
      <c r="V326" s="291"/>
      <c r="W326" s="291"/>
      <c r="X326" s="291"/>
      <c r="Y326" s="291"/>
      <c r="Z326" s="291"/>
      <c r="AA326" s="294">
        <f t="shared" ref="AA326:AA345" si="456">SUM(S326:Z326)</f>
        <v>0</v>
      </c>
      <c r="AB326" s="294">
        <f t="shared" si="351"/>
        <v>0</v>
      </c>
      <c r="AC326" s="115" t="e">
        <f t="shared" si="352"/>
        <v>#DIV/0!</v>
      </c>
    </row>
    <row r="327" spans="1:29" s="21" customFormat="1" ht="28.5" hidden="1" x14ac:dyDescent="0.2">
      <c r="A327" s="92"/>
      <c r="B327" s="97" t="s">
        <v>1145</v>
      </c>
      <c r="C327" s="98" t="s">
        <v>1146</v>
      </c>
      <c r="D327" s="291"/>
      <c r="E327" s="291">
        <f>SUM('ADICIONES  2018'!C327:K327)</f>
        <v>0</v>
      </c>
      <c r="F327" s="291"/>
      <c r="G327" s="291"/>
      <c r="H327" s="291"/>
      <c r="I327" s="291"/>
      <c r="J327" s="291"/>
      <c r="K327" s="294">
        <f t="shared" si="370"/>
        <v>0</v>
      </c>
      <c r="L327" s="291">
        <v>0</v>
      </c>
      <c r="M327" s="291">
        <v>0</v>
      </c>
      <c r="N327" s="291"/>
      <c r="O327" s="291"/>
      <c r="P327" s="291"/>
      <c r="Q327" s="291">
        <v>0</v>
      </c>
      <c r="R327" s="294">
        <f t="shared" si="455"/>
        <v>0</v>
      </c>
      <c r="S327" s="291">
        <v>0</v>
      </c>
      <c r="T327" s="291">
        <v>0</v>
      </c>
      <c r="U327" s="291"/>
      <c r="V327" s="291"/>
      <c r="W327" s="291"/>
      <c r="X327" s="291"/>
      <c r="Y327" s="291"/>
      <c r="Z327" s="291"/>
      <c r="AA327" s="294">
        <f t="shared" si="456"/>
        <v>0</v>
      </c>
      <c r="AB327" s="294">
        <f t="shared" si="351"/>
        <v>0</v>
      </c>
      <c r="AC327" s="115" t="e">
        <f t="shared" si="352"/>
        <v>#DIV/0!</v>
      </c>
    </row>
    <row r="328" spans="1:29" s="21" customFormat="1" ht="28.5" hidden="1" x14ac:dyDescent="0.2">
      <c r="A328" s="92"/>
      <c r="B328" s="97" t="s">
        <v>1147</v>
      </c>
      <c r="C328" s="98" t="s">
        <v>1148</v>
      </c>
      <c r="D328" s="291"/>
      <c r="E328" s="291">
        <f>SUM('ADICIONES  2018'!C328:K328)</f>
        <v>0</v>
      </c>
      <c r="F328" s="291"/>
      <c r="G328" s="291"/>
      <c r="H328" s="291"/>
      <c r="I328" s="291"/>
      <c r="J328" s="291"/>
      <c r="K328" s="294">
        <f t="shared" si="370"/>
        <v>0</v>
      </c>
      <c r="L328" s="291">
        <v>12840430</v>
      </c>
      <c r="M328" s="291">
        <v>0</v>
      </c>
      <c r="N328" s="291"/>
      <c r="O328" s="291"/>
      <c r="P328" s="291"/>
      <c r="Q328" s="291">
        <v>0</v>
      </c>
      <c r="R328" s="294">
        <f t="shared" si="455"/>
        <v>12840430</v>
      </c>
      <c r="S328" s="291">
        <v>0</v>
      </c>
      <c r="T328" s="291">
        <v>0</v>
      </c>
      <c r="U328" s="291"/>
      <c r="V328" s="291"/>
      <c r="W328" s="291"/>
      <c r="X328" s="291"/>
      <c r="Y328" s="291"/>
      <c r="Z328" s="291"/>
      <c r="AA328" s="294">
        <f t="shared" si="456"/>
        <v>0</v>
      </c>
      <c r="AB328" s="294">
        <f t="shared" si="351"/>
        <v>12840430</v>
      </c>
      <c r="AC328" s="115">
        <v>0</v>
      </c>
    </row>
    <row r="329" spans="1:29" s="21" customFormat="1" ht="28.5" hidden="1" x14ac:dyDescent="0.2">
      <c r="A329" s="92"/>
      <c r="B329" s="97" t="s">
        <v>1149</v>
      </c>
      <c r="C329" s="98" t="s">
        <v>1150</v>
      </c>
      <c r="D329" s="291"/>
      <c r="E329" s="291">
        <f>SUM('ADICIONES  2018'!C329:K329)</f>
        <v>0</v>
      </c>
      <c r="F329" s="291"/>
      <c r="G329" s="291"/>
      <c r="H329" s="291"/>
      <c r="I329" s="291"/>
      <c r="J329" s="291"/>
      <c r="K329" s="294">
        <f t="shared" si="370"/>
        <v>0</v>
      </c>
      <c r="L329" s="291">
        <v>0</v>
      </c>
      <c r="M329" s="291">
        <v>0</v>
      </c>
      <c r="N329" s="291"/>
      <c r="O329" s="291"/>
      <c r="P329" s="291"/>
      <c r="Q329" s="291">
        <v>0</v>
      </c>
      <c r="R329" s="294">
        <f t="shared" si="455"/>
        <v>0</v>
      </c>
      <c r="S329" s="291">
        <v>0</v>
      </c>
      <c r="T329" s="291">
        <v>0</v>
      </c>
      <c r="U329" s="291"/>
      <c r="V329" s="291"/>
      <c r="W329" s="291"/>
      <c r="X329" s="291"/>
      <c r="Y329" s="291"/>
      <c r="Z329" s="291"/>
      <c r="AA329" s="294">
        <f t="shared" si="456"/>
        <v>0</v>
      </c>
      <c r="AB329" s="294">
        <f t="shared" si="351"/>
        <v>0</v>
      </c>
      <c r="AC329" s="115" t="e">
        <f t="shared" si="352"/>
        <v>#DIV/0!</v>
      </c>
    </row>
    <row r="330" spans="1:29" s="21" customFormat="1" ht="28.5" hidden="1" x14ac:dyDescent="0.2">
      <c r="A330" s="92"/>
      <c r="B330" s="97" t="s">
        <v>1151</v>
      </c>
      <c r="C330" s="98" t="s">
        <v>1152</v>
      </c>
      <c r="D330" s="291"/>
      <c r="E330" s="291">
        <f>SUM('ADICIONES  2018'!C330:K330)</f>
        <v>0</v>
      </c>
      <c r="F330" s="291"/>
      <c r="G330" s="291"/>
      <c r="H330" s="291"/>
      <c r="I330" s="291"/>
      <c r="J330" s="291"/>
      <c r="K330" s="294">
        <f t="shared" si="370"/>
        <v>0</v>
      </c>
      <c r="L330" s="291">
        <v>0</v>
      </c>
      <c r="M330" s="291">
        <v>0</v>
      </c>
      <c r="N330" s="291"/>
      <c r="O330" s="291"/>
      <c r="P330" s="291"/>
      <c r="Q330" s="291">
        <v>0</v>
      </c>
      <c r="R330" s="294">
        <f t="shared" si="455"/>
        <v>0</v>
      </c>
      <c r="S330" s="291">
        <v>0</v>
      </c>
      <c r="T330" s="291">
        <v>0</v>
      </c>
      <c r="U330" s="291"/>
      <c r="V330" s="291"/>
      <c r="W330" s="291"/>
      <c r="X330" s="291"/>
      <c r="Y330" s="291"/>
      <c r="Z330" s="291"/>
      <c r="AA330" s="294">
        <f t="shared" si="456"/>
        <v>0</v>
      </c>
      <c r="AB330" s="294">
        <f t="shared" si="351"/>
        <v>0</v>
      </c>
      <c r="AC330" s="115" t="e">
        <f t="shared" si="352"/>
        <v>#DIV/0!</v>
      </c>
    </row>
    <row r="331" spans="1:29" s="21" customFormat="1" ht="28.5" hidden="1" x14ac:dyDescent="0.2">
      <c r="A331" s="92"/>
      <c r="B331" s="97" t="s">
        <v>1153</v>
      </c>
      <c r="C331" s="98" t="s">
        <v>1154</v>
      </c>
      <c r="D331" s="291"/>
      <c r="E331" s="291">
        <f>SUM('ADICIONES  2018'!C331:K331)</f>
        <v>0</v>
      </c>
      <c r="F331" s="291"/>
      <c r="G331" s="291"/>
      <c r="H331" s="291"/>
      <c r="I331" s="291"/>
      <c r="J331" s="291"/>
      <c r="K331" s="294">
        <f t="shared" si="370"/>
        <v>0</v>
      </c>
      <c r="L331" s="291">
        <v>0</v>
      </c>
      <c r="M331" s="291">
        <v>0</v>
      </c>
      <c r="N331" s="291"/>
      <c r="O331" s="291"/>
      <c r="P331" s="291"/>
      <c r="Q331" s="291">
        <v>0</v>
      </c>
      <c r="R331" s="294">
        <f t="shared" si="455"/>
        <v>0</v>
      </c>
      <c r="S331" s="291">
        <v>0</v>
      </c>
      <c r="T331" s="291">
        <v>0</v>
      </c>
      <c r="U331" s="291"/>
      <c r="V331" s="291"/>
      <c r="W331" s="291"/>
      <c r="X331" s="291"/>
      <c r="Y331" s="291"/>
      <c r="Z331" s="291"/>
      <c r="AA331" s="294">
        <f t="shared" si="456"/>
        <v>0</v>
      </c>
      <c r="AB331" s="294">
        <f t="shared" si="351"/>
        <v>0</v>
      </c>
      <c r="AC331" s="115" t="e">
        <f t="shared" si="352"/>
        <v>#DIV/0!</v>
      </c>
    </row>
    <row r="332" spans="1:29" s="21" customFormat="1" ht="28.5" hidden="1" x14ac:dyDescent="0.2">
      <c r="A332" s="92"/>
      <c r="B332" s="97" t="s">
        <v>1155</v>
      </c>
      <c r="C332" s="98" t="s">
        <v>1156</v>
      </c>
      <c r="D332" s="291"/>
      <c r="E332" s="291">
        <f>SUM('ADICIONES  2018'!C332:K332)</f>
        <v>0</v>
      </c>
      <c r="F332" s="291"/>
      <c r="G332" s="291"/>
      <c r="H332" s="291"/>
      <c r="I332" s="291"/>
      <c r="J332" s="291"/>
      <c r="K332" s="294">
        <f t="shared" si="370"/>
        <v>0</v>
      </c>
      <c r="L332" s="291">
        <v>0</v>
      </c>
      <c r="M332" s="291">
        <v>0</v>
      </c>
      <c r="N332" s="291"/>
      <c r="O332" s="291"/>
      <c r="P332" s="291"/>
      <c r="Q332" s="291">
        <v>14135380</v>
      </c>
      <c r="R332" s="294">
        <f t="shared" si="455"/>
        <v>14135380</v>
      </c>
      <c r="S332" s="291">
        <v>0</v>
      </c>
      <c r="T332" s="291">
        <v>45153976.200000003</v>
      </c>
      <c r="U332" s="291"/>
      <c r="V332" s="291"/>
      <c r="W332" s="291"/>
      <c r="X332" s="291"/>
      <c r="Y332" s="291"/>
      <c r="Z332" s="291"/>
      <c r="AA332" s="294">
        <f t="shared" si="456"/>
        <v>45153976.200000003</v>
      </c>
      <c r="AB332" s="294">
        <f t="shared" si="351"/>
        <v>59289356.200000003</v>
      </c>
      <c r="AC332" s="115">
        <v>0</v>
      </c>
    </row>
    <row r="333" spans="1:29" s="21" customFormat="1" ht="28.5" hidden="1" x14ac:dyDescent="0.2">
      <c r="A333" s="92"/>
      <c r="B333" s="97" t="s">
        <v>1157</v>
      </c>
      <c r="C333" s="98" t="s">
        <v>1158</v>
      </c>
      <c r="D333" s="291"/>
      <c r="E333" s="291">
        <f>SUM('ADICIONES  2018'!C333:K333)</f>
        <v>0</v>
      </c>
      <c r="F333" s="291"/>
      <c r="G333" s="291"/>
      <c r="H333" s="291"/>
      <c r="I333" s="291"/>
      <c r="J333" s="291"/>
      <c r="K333" s="294">
        <f t="shared" si="370"/>
        <v>0</v>
      </c>
      <c r="L333" s="291">
        <v>0</v>
      </c>
      <c r="M333" s="291">
        <v>0</v>
      </c>
      <c r="N333" s="291"/>
      <c r="O333" s="291"/>
      <c r="P333" s="291"/>
      <c r="Q333" s="291">
        <v>0</v>
      </c>
      <c r="R333" s="294">
        <f t="shared" si="455"/>
        <v>0</v>
      </c>
      <c r="S333" s="291">
        <v>0</v>
      </c>
      <c r="T333" s="291">
        <v>0</v>
      </c>
      <c r="U333" s="291"/>
      <c r="V333" s="291"/>
      <c r="W333" s="291"/>
      <c r="X333" s="291"/>
      <c r="Y333" s="291"/>
      <c r="Z333" s="291"/>
      <c r="AA333" s="294">
        <f t="shared" si="456"/>
        <v>0</v>
      </c>
      <c r="AB333" s="294">
        <f t="shared" si="351"/>
        <v>0</v>
      </c>
      <c r="AC333" s="115" t="e">
        <f t="shared" si="352"/>
        <v>#DIV/0!</v>
      </c>
    </row>
    <row r="334" spans="1:29" s="21" customFormat="1" ht="28.5" hidden="1" x14ac:dyDescent="0.2">
      <c r="A334" s="92"/>
      <c r="B334" s="97" t="s">
        <v>1159</v>
      </c>
      <c r="C334" s="98" t="s">
        <v>1160</v>
      </c>
      <c r="D334" s="291"/>
      <c r="E334" s="291">
        <f>SUM('ADICIONES  2018'!C334:K334)</f>
        <v>0</v>
      </c>
      <c r="F334" s="291"/>
      <c r="G334" s="291"/>
      <c r="H334" s="291"/>
      <c r="I334" s="291"/>
      <c r="J334" s="291"/>
      <c r="K334" s="294">
        <f t="shared" si="370"/>
        <v>0</v>
      </c>
      <c r="L334" s="291">
        <v>3368663</v>
      </c>
      <c r="M334" s="291">
        <v>0</v>
      </c>
      <c r="N334" s="291"/>
      <c r="O334" s="291"/>
      <c r="P334" s="291"/>
      <c r="Q334" s="291">
        <v>0</v>
      </c>
      <c r="R334" s="294">
        <f t="shared" si="455"/>
        <v>3368663</v>
      </c>
      <c r="S334" s="291">
        <v>0</v>
      </c>
      <c r="T334" s="291">
        <v>0</v>
      </c>
      <c r="U334" s="291"/>
      <c r="V334" s="291"/>
      <c r="W334" s="291"/>
      <c r="X334" s="291"/>
      <c r="Y334" s="291"/>
      <c r="Z334" s="291"/>
      <c r="AA334" s="294">
        <f t="shared" si="456"/>
        <v>0</v>
      </c>
      <c r="AB334" s="294">
        <f t="shared" si="351"/>
        <v>3368663</v>
      </c>
      <c r="AC334" s="115">
        <v>0</v>
      </c>
    </row>
    <row r="335" spans="1:29" s="21" customFormat="1" ht="28.5" hidden="1" x14ac:dyDescent="0.2">
      <c r="A335" s="92"/>
      <c r="B335" s="97" t="s">
        <v>1161</v>
      </c>
      <c r="C335" s="98" t="s">
        <v>1162</v>
      </c>
      <c r="D335" s="291"/>
      <c r="E335" s="291">
        <f>SUM('ADICIONES  2018'!C335:K335)</f>
        <v>0</v>
      </c>
      <c r="F335" s="291"/>
      <c r="G335" s="291"/>
      <c r="H335" s="291"/>
      <c r="I335" s="291"/>
      <c r="J335" s="291"/>
      <c r="K335" s="294">
        <f t="shared" si="370"/>
        <v>0</v>
      </c>
      <c r="L335" s="291">
        <v>0</v>
      </c>
      <c r="M335" s="291">
        <v>0</v>
      </c>
      <c r="N335" s="291"/>
      <c r="O335" s="291"/>
      <c r="P335" s="291"/>
      <c r="Q335" s="291">
        <v>0</v>
      </c>
      <c r="R335" s="294">
        <f t="shared" si="455"/>
        <v>0</v>
      </c>
      <c r="S335" s="291">
        <v>0</v>
      </c>
      <c r="T335" s="291">
        <v>0</v>
      </c>
      <c r="U335" s="291"/>
      <c r="V335" s="291"/>
      <c r="W335" s="291"/>
      <c r="X335" s="291"/>
      <c r="Y335" s="291"/>
      <c r="Z335" s="291"/>
      <c r="AA335" s="294">
        <f t="shared" si="456"/>
        <v>0</v>
      </c>
      <c r="AB335" s="294">
        <f t="shared" si="351"/>
        <v>0</v>
      </c>
      <c r="AC335" s="115" t="e">
        <f t="shared" si="352"/>
        <v>#DIV/0!</v>
      </c>
    </row>
    <row r="336" spans="1:29" s="21" customFormat="1" ht="28.5" hidden="1" x14ac:dyDescent="0.2">
      <c r="A336" s="92"/>
      <c r="B336" s="97" t="s">
        <v>1163</v>
      </c>
      <c r="C336" s="98" t="s">
        <v>1164</v>
      </c>
      <c r="D336" s="291"/>
      <c r="E336" s="291">
        <f>SUM('ADICIONES  2018'!C336:K336)</f>
        <v>0</v>
      </c>
      <c r="F336" s="291"/>
      <c r="G336" s="291"/>
      <c r="H336" s="291"/>
      <c r="I336" s="291"/>
      <c r="J336" s="291"/>
      <c r="K336" s="294">
        <f t="shared" si="370"/>
        <v>0</v>
      </c>
      <c r="L336" s="291">
        <v>0</v>
      </c>
      <c r="M336" s="291">
        <v>0</v>
      </c>
      <c r="N336" s="291"/>
      <c r="O336" s="291"/>
      <c r="P336" s="291"/>
      <c r="Q336" s="291">
        <v>0</v>
      </c>
      <c r="R336" s="294">
        <f t="shared" si="455"/>
        <v>0</v>
      </c>
      <c r="S336" s="291">
        <v>0</v>
      </c>
      <c r="T336" s="291">
        <v>0</v>
      </c>
      <c r="U336" s="291"/>
      <c r="V336" s="291"/>
      <c r="W336" s="291"/>
      <c r="X336" s="291"/>
      <c r="Y336" s="291"/>
      <c r="Z336" s="291"/>
      <c r="AA336" s="294">
        <f t="shared" si="456"/>
        <v>0</v>
      </c>
      <c r="AB336" s="294">
        <f t="shared" si="351"/>
        <v>0</v>
      </c>
      <c r="AC336" s="115" t="e">
        <f t="shared" si="352"/>
        <v>#DIV/0!</v>
      </c>
    </row>
    <row r="337" spans="1:29" s="21" customFormat="1" ht="28.5" hidden="1" x14ac:dyDescent="0.2">
      <c r="A337" s="92"/>
      <c r="B337" s="97" t="s">
        <v>1165</v>
      </c>
      <c r="C337" s="98" t="s">
        <v>1166</v>
      </c>
      <c r="D337" s="291"/>
      <c r="E337" s="291">
        <f>SUM('ADICIONES  2018'!C337:K337)</f>
        <v>0</v>
      </c>
      <c r="F337" s="291"/>
      <c r="G337" s="291"/>
      <c r="H337" s="291"/>
      <c r="I337" s="291"/>
      <c r="J337" s="291"/>
      <c r="K337" s="294">
        <f t="shared" si="370"/>
        <v>0</v>
      </c>
      <c r="L337" s="291">
        <v>0</v>
      </c>
      <c r="M337" s="291">
        <v>0</v>
      </c>
      <c r="N337" s="291"/>
      <c r="O337" s="291"/>
      <c r="P337" s="291"/>
      <c r="Q337" s="291">
        <v>0</v>
      </c>
      <c r="R337" s="294">
        <f t="shared" si="455"/>
        <v>0</v>
      </c>
      <c r="S337" s="291">
        <v>0</v>
      </c>
      <c r="T337" s="291">
        <v>0</v>
      </c>
      <c r="U337" s="291"/>
      <c r="V337" s="291"/>
      <c r="W337" s="291"/>
      <c r="X337" s="291"/>
      <c r="Y337" s="291"/>
      <c r="Z337" s="291"/>
      <c r="AA337" s="294">
        <f t="shared" si="456"/>
        <v>0</v>
      </c>
      <c r="AB337" s="294">
        <f t="shared" si="351"/>
        <v>0</v>
      </c>
      <c r="AC337" s="115" t="e">
        <f t="shared" si="352"/>
        <v>#DIV/0!</v>
      </c>
    </row>
    <row r="338" spans="1:29" s="21" customFormat="1" ht="28.5" hidden="1" x14ac:dyDescent="0.2">
      <c r="A338" s="92"/>
      <c r="B338" s="97" t="s">
        <v>1167</v>
      </c>
      <c r="C338" s="98" t="s">
        <v>1168</v>
      </c>
      <c r="D338" s="291"/>
      <c r="E338" s="291">
        <f>SUM('ADICIONES  2018'!C338:K338)</f>
        <v>0</v>
      </c>
      <c r="F338" s="291"/>
      <c r="G338" s="291"/>
      <c r="H338" s="291"/>
      <c r="I338" s="291"/>
      <c r="J338" s="291"/>
      <c r="K338" s="294">
        <f t="shared" si="370"/>
        <v>0</v>
      </c>
      <c r="L338" s="291">
        <v>0</v>
      </c>
      <c r="M338" s="291">
        <v>0</v>
      </c>
      <c r="N338" s="291"/>
      <c r="O338" s="291"/>
      <c r="P338" s="291"/>
      <c r="Q338" s="291">
        <v>0</v>
      </c>
      <c r="R338" s="294">
        <f t="shared" si="455"/>
        <v>0</v>
      </c>
      <c r="S338" s="291">
        <v>0</v>
      </c>
      <c r="T338" s="291">
        <v>0</v>
      </c>
      <c r="U338" s="291"/>
      <c r="V338" s="291"/>
      <c r="W338" s="291"/>
      <c r="X338" s="291"/>
      <c r="Y338" s="291"/>
      <c r="Z338" s="291"/>
      <c r="AA338" s="294">
        <f t="shared" si="456"/>
        <v>0</v>
      </c>
      <c r="AB338" s="294">
        <f t="shared" si="351"/>
        <v>0</v>
      </c>
      <c r="AC338" s="115" t="e">
        <f t="shared" si="352"/>
        <v>#DIV/0!</v>
      </c>
    </row>
    <row r="339" spans="1:29" s="21" customFormat="1" ht="28.5" hidden="1" x14ac:dyDescent="0.2">
      <c r="A339" s="92"/>
      <c r="B339" s="97" t="s">
        <v>1169</v>
      </c>
      <c r="C339" s="98" t="s">
        <v>1170</v>
      </c>
      <c r="D339" s="291"/>
      <c r="E339" s="291">
        <f>SUM('ADICIONES  2018'!C339:K339)</f>
        <v>0</v>
      </c>
      <c r="F339" s="291"/>
      <c r="G339" s="291"/>
      <c r="H339" s="291"/>
      <c r="I339" s="291"/>
      <c r="J339" s="291"/>
      <c r="K339" s="294">
        <f t="shared" si="370"/>
        <v>0</v>
      </c>
      <c r="L339" s="291">
        <v>0</v>
      </c>
      <c r="M339" s="291">
        <v>0</v>
      </c>
      <c r="N339" s="291"/>
      <c r="O339" s="291"/>
      <c r="P339" s="291"/>
      <c r="Q339" s="291">
        <v>0</v>
      </c>
      <c r="R339" s="294">
        <f t="shared" si="455"/>
        <v>0</v>
      </c>
      <c r="S339" s="291">
        <v>0</v>
      </c>
      <c r="T339" s="291">
        <v>0</v>
      </c>
      <c r="U339" s="291"/>
      <c r="V339" s="291"/>
      <c r="W339" s="291"/>
      <c r="X339" s="291"/>
      <c r="Y339" s="291"/>
      <c r="Z339" s="291"/>
      <c r="AA339" s="294">
        <f t="shared" si="456"/>
        <v>0</v>
      </c>
      <c r="AB339" s="294">
        <f t="shared" si="351"/>
        <v>0</v>
      </c>
      <c r="AC339" s="115" t="e">
        <f t="shared" si="352"/>
        <v>#DIV/0!</v>
      </c>
    </row>
    <row r="340" spans="1:29" s="21" customFormat="1" ht="28.5" hidden="1" x14ac:dyDescent="0.2">
      <c r="A340" s="92"/>
      <c r="B340" s="97" t="s">
        <v>1171</v>
      </c>
      <c r="C340" s="98" t="s">
        <v>1172</v>
      </c>
      <c r="D340" s="291"/>
      <c r="E340" s="291">
        <f>SUM('ADICIONES  2018'!C340:K340)</f>
        <v>0</v>
      </c>
      <c r="F340" s="291"/>
      <c r="G340" s="291"/>
      <c r="H340" s="291"/>
      <c r="I340" s="291"/>
      <c r="J340" s="291"/>
      <c r="K340" s="294">
        <f t="shared" si="370"/>
        <v>0</v>
      </c>
      <c r="L340" s="291">
        <v>0</v>
      </c>
      <c r="M340" s="291">
        <v>0</v>
      </c>
      <c r="N340" s="291"/>
      <c r="O340" s="291"/>
      <c r="P340" s="291"/>
      <c r="Q340" s="291">
        <v>0</v>
      </c>
      <c r="R340" s="294">
        <f t="shared" si="455"/>
        <v>0</v>
      </c>
      <c r="S340" s="291">
        <v>0</v>
      </c>
      <c r="T340" s="291">
        <v>0</v>
      </c>
      <c r="U340" s="291"/>
      <c r="V340" s="291"/>
      <c r="W340" s="291"/>
      <c r="X340" s="291"/>
      <c r="Y340" s="291"/>
      <c r="Z340" s="291"/>
      <c r="AA340" s="294">
        <f t="shared" si="456"/>
        <v>0</v>
      </c>
      <c r="AB340" s="294">
        <f t="shared" si="351"/>
        <v>0</v>
      </c>
      <c r="AC340" s="115" t="e">
        <f t="shared" si="352"/>
        <v>#DIV/0!</v>
      </c>
    </row>
    <row r="341" spans="1:29" s="21" customFormat="1" ht="28.5" hidden="1" x14ac:dyDescent="0.2">
      <c r="A341" s="92"/>
      <c r="B341" s="97" t="s">
        <v>1173</v>
      </c>
      <c r="C341" s="98" t="s">
        <v>1174</v>
      </c>
      <c r="D341" s="291"/>
      <c r="E341" s="291">
        <f>SUM('ADICIONES  2018'!C341:K341)</f>
        <v>0</v>
      </c>
      <c r="F341" s="291"/>
      <c r="G341" s="291"/>
      <c r="H341" s="291"/>
      <c r="I341" s="291"/>
      <c r="J341" s="291"/>
      <c r="K341" s="294">
        <f t="shared" si="370"/>
        <v>0</v>
      </c>
      <c r="L341" s="291">
        <v>0</v>
      </c>
      <c r="M341" s="291">
        <v>0</v>
      </c>
      <c r="N341" s="291">
        <v>87975896</v>
      </c>
      <c r="O341" s="291"/>
      <c r="P341" s="291"/>
      <c r="Q341" s="291">
        <v>0</v>
      </c>
      <c r="R341" s="294">
        <f t="shared" si="455"/>
        <v>87975896</v>
      </c>
      <c r="S341" s="291">
        <v>0</v>
      </c>
      <c r="T341" s="291">
        <v>0</v>
      </c>
      <c r="U341" s="291"/>
      <c r="V341" s="291"/>
      <c r="W341" s="291"/>
      <c r="X341" s="291"/>
      <c r="Y341" s="291"/>
      <c r="Z341" s="291"/>
      <c r="AA341" s="294">
        <f t="shared" si="456"/>
        <v>0</v>
      </c>
      <c r="AB341" s="294">
        <f t="shared" si="351"/>
        <v>87975896</v>
      </c>
      <c r="AC341" s="115">
        <v>0</v>
      </c>
    </row>
    <row r="342" spans="1:29" s="21" customFormat="1" ht="28.5" hidden="1" x14ac:dyDescent="0.2">
      <c r="A342" s="92"/>
      <c r="B342" s="97" t="s">
        <v>1175</v>
      </c>
      <c r="C342" s="98" t="s">
        <v>1176</v>
      </c>
      <c r="D342" s="291"/>
      <c r="E342" s="291">
        <f>SUM('ADICIONES  2018'!C342:K342)</f>
        <v>0</v>
      </c>
      <c r="F342" s="291"/>
      <c r="G342" s="291"/>
      <c r="H342" s="291"/>
      <c r="I342" s="291"/>
      <c r="J342" s="291"/>
      <c r="K342" s="294">
        <f t="shared" si="370"/>
        <v>0</v>
      </c>
      <c r="L342" s="291">
        <v>0</v>
      </c>
      <c r="M342" s="291">
        <v>0</v>
      </c>
      <c r="N342" s="291"/>
      <c r="O342" s="291"/>
      <c r="P342" s="291"/>
      <c r="Q342" s="291">
        <v>0</v>
      </c>
      <c r="R342" s="294">
        <f t="shared" si="455"/>
        <v>0</v>
      </c>
      <c r="S342" s="291">
        <v>0</v>
      </c>
      <c r="T342" s="291">
        <v>0</v>
      </c>
      <c r="U342" s="291"/>
      <c r="V342" s="291"/>
      <c r="W342" s="291"/>
      <c r="X342" s="291"/>
      <c r="Y342" s="291"/>
      <c r="Z342" s="291"/>
      <c r="AA342" s="294">
        <f t="shared" si="456"/>
        <v>0</v>
      </c>
      <c r="AB342" s="294">
        <f t="shared" si="351"/>
        <v>0</v>
      </c>
      <c r="AC342" s="115" t="e">
        <f t="shared" si="352"/>
        <v>#DIV/0!</v>
      </c>
    </row>
    <row r="343" spans="1:29" s="21" customFormat="1" ht="28.5" hidden="1" x14ac:dyDescent="0.2">
      <c r="A343" s="92"/>
      <c r="B343" s="97" t="s">
        <v>1177</v>
      </c>
      <c r="C343" s="98" t="s">
        <v>1178</v>
      </c>
      <c r="D343" s="291"/>
      <c r="E343" s="291">
        <f>SUM('ADICIONES  2018'!C343:K343)</f>
        <v>0</v>
      </c>
      <c r="F343" s="291"/>
      <c r="G343" s="291"/>
      <c r="H343" s="291"/>
      <c r="I343" s="291"/>
      <c r="J343" s="291"/>
      <c r="K343" s="294">
        <f t="shared" si="370"/>
        <v>0</v>
      </c>
      <c r="L343" s="291">
        <v>0</v>
      </c>
      <c r="M343" s="291">
        <v>0</v>
      </c>
      <c r="N343" s="291"/>
      <c r="O343" s="291"/>
      <c r="P343" s="291"/>
      <c r="Q343" s="291">
        <v>0</v>
      </c>
      <c r="R343" s="294">
        <f t="shared" si="455"/>
        <v>0</v>
      </c>
      <c r="S343" s="291">
        <v>0</v>
      </c>
      <c r="T343" s="291">
        <v>0</v>
      </c>
      <c r="U343" s="291"/>
      <c r="V343" s="291"/>
      <c r="W343" s="291"/>
      <c r="X343" s="291"/>
      <c r="Y343" s="291"/>
      <c r="Z343" s="291"/>
      <c r="AA343" s="294">
        <f t="shared" si="456"/>
        <v>0</v>
      </c>
      <c r="AB343" s="294">
        <f t="shared" si="351"/>
        <v>0</v>
      </c>
      <c r="AC343" s="115" t="e">
        <f t="shared" si="352"/>
        <v>#DIV/0!</v>
      </c>
    </row>
    <row r="344" spans="1:29" s="79" customFormat="1" ht="47.25" hidden="1" x14ac:dyDescent="0.2">
      <c r="A344" s="433"/>
      <c r="B344" s="111" t="s">
        <v>1310</v>
      </c>
      <c r="C344" s="107" t="s">
        <v>1311</v>
      </c>
      <c r="D344" s="106">
        <f>+D345</f>
        <v>0</v>
      </c>
      <c r="E344" s="106">
        <f>SUM('ADICIONES  2018'!C344:K344)</f>
        <v>0</v>
      </c>
      <c r="F344" s="106">
        <f t="shared" ref="F344:J344" si="457">+F345</f>
        <v>0</v>
      </c>
      <c r="G344" s="106">
        <f t="shared" si="457"/>
        <v>0</v>
      </c>
      <c r="H344" s="106">
        <f t="shared" si="457"/>
        <v>0</v>
      </c>
      <c r="I344" s="106">
        <f t="shared" si="457"/>
        <v>0</v>
      </c>
      <c r="J344" s="106">
        <f t="shared" si="457"/>
        <v>0</v>
      </c>
      <c r="K344" s="290">
        <f t="shared" si="370"/>
        <v>0</v>
      </c>
      <c r="L344" s="106">
        <f t="shared" ref="L344:Q344" si="458">+L345</f>
        <v>0</v>
      </c>
      <c r="M344" s="106">
        <f t="shared" si="458"/>
        <v>0</v>
      </c>
      <c r="N344" s="106">
        <f t="shared" si="458"/>
        <v>0</v>
      </c>
      <c r="O344" s="106">
        <f t="shared" si="458"/>
        <v>0</v>
      </c>
      <c r="P344" s="106">
        <f t="shared" si="458"/>
        <v>0</v>
      </c>
      <c r="Q344" s="106">
        <f t="shared" si="458"/>
        <v>0</v>
      </c>
      <c r="R344" s="290">
        <f t="shared" si="455"/>
        <v>0</v>
      </c>
      <c r="S344" s="106">
        <f t="shared" ref="S344:Z344" si="459">+S345</f>
        <v>0</v>
      </c>
      <c r="T344" s="106">
        <f t="shared" si="459"/>
        <v>0</v>
      </c>
      <c r="U344" s="106">
        <f t="shared" si="459"/>
        <v>0</v>
      </c>
      <c r="V344" s="106">
        <f t="shared" si="459"/>
        <v>0</v>
      </c>
      <c r="W344" s="106">
        <f t="shared" si="459"/>
        <v>0</v>
      </c>
      <c r="X344" s="106">
        <f t="shared" si="459"/>
        <v>0</v>
      </c>
      <c r="Y344" s="106">
        <f t="shared" si="459"/>
        <v>0</v>
      </c>
      <c r="Z344" s="106">
        <f t="shared" si="459"/>
        <v>0</v>
      </c>
      <c r="AA344" s="290">
        <f t="shared" si="456"/>
        <v>0</v>
      </c>
      <c r="AB344" s="290">
        <f t="shared" si="351"/>
        <v>0</v>
      </c>
      <c r="AC344" s="105" t="e">
        <f t="shared" si="352"/>
        <v>#DIV/0!</v>
      </c>
    </row>
    <row r="345" spans="1:29" s="21" customFormat="1" ht="28.5" hidden="1" x14ac:dyDescent="0.2">
      <c r="A345" s="92"/>
      <c r="B345" s="97" t="s">
        <v>1312</v>
      </c>
      <c r="C345" s="98" t="s">
        <v>1313</v>
      </c>
      <c r="D345" s="291"/>
      <c r="E345" s="291">
        <f>SUM('ADICIONES  2018'!C345:K345)</f>
        <v>0</v>
      </c>
      <c r="F345" s="291"/>
      <c r="G345" s="291"/>
      <c r="H345" s="291"/>
      <c r="I345" s="291"/>
      <c r="J345" s="291"/>
      <c r="K345" s="294">
        <f t="shared" si="370"/>
        <v>0</v>
      </c>
      <c r="L345" s="291"/>
      <c r="M345" s="291"/>
      <c r="N345" s="291"/>
      <c r="O345" s="291"/>
      <c r="P345" s="291"/>
      <c r="Q345" s="291"/>
      <c r="R345" s="294">
        <f t="shared" si="455"/>
        <v>0</v>
      </c>
      <c r="S345" s="291"/>
      <c r="T345" s="291"/>
      <c r="U345" s="291"/>
      <c r="V345" s="291"/>
      <c r="W345" s="291"/>
      <c r="X345" s="291"/>
      <c r="Y345" s="291"/>
      <c r="Z345" s="291"/>
      <c r="AA345" s="294">
        <f t="shared" si="456"/>
        <v>0</v>
      </c>
      <c r="AB345" s="294">
        <f t="shared" si="351"/>
        <v>0</v>
      </c>
      <c r="AC345" s="115" t="e">
        <f t="shared" si="352"/>
        <v>#DIV/0!</v>
      </c>
    </row>
    <row r="346" spans="1:29" s="79" customFormat="1" ht="16.5" hidden="1" x14ac:dyDescent="0.2">
      <c r="A346" s="433"/>
      <c r="B346" s="169" t="s">
        <v>781</v>
      </c>
      <c r="C346" s="170" t="s">
        <v>104</v>
      </c>
      <c r="D346" s="106">
        <f>SUM(D347:D378)</f>
        <v>55000000000</v>
      </c>
      <c r="E346" s="106">
        <f>SUM('ADICIONES  2018'!C346:K346)</f>
        <v>16424957032.09</v>
      </c>
      <c r="F346" s="106">
        <f t="shared" ref="F346:J346" si="460">SUM(F347:F378)</f>
        <v>0</v>
      </c>
      <c r="G346" s="106">
        <f t="shared" si="460"/>
        <v>0</v>
      </c>
      <c r="H346" s="106">
        <f t="shared" si="460"/>
        <v>0</v>
      </c>
      <c r="I346" s="106">
        <f t="shared" si="460"/>
        <v>0</v>
      </c>
      <c r="J346" s="106">
        <f t="shared" si="460"/>
        <v>0</v>
      </c>
      <c r="K346" s="290">
        <f t="shared" si="370"/>
        <v>71424957032.089996</v>
      </c>
      <c r="L346" s="106">
        <f t="shared" ref="L346:Q346" si="461">SUM(L347:L378)</f>
        <v>0</v>
      </c>
      <c r="M346" s="106">
        <f t="shared" si="461"/>
        <v>0</v>
      </c>
      <c r="N346" s="106">
        <f t="shared" si="461"/>
        <v>0</v>
      </c>
      <c r="O346" s="106">
        <f t="shared" si="461"/>
        <v>0</v>
      </c>
      <c r="P346" s="106">
        <f t="shared" si="461"/>
        <v>4006559846</v>
      </c>
      <c r="Q346" s="106">
        <f t="shared" si="461"/>
        <v>0</v>
      </c>
      <c r="R346" s="290">
        <f t="shared" si="455"/>
        <v>4006559846</v>
      </c>
      <c r="S346" s="106">
        <f t="shared" ref="S346:Z346" si="462">SUM(S347:S378)</f>
        <v>0</v>
      </c>
      <c r="T346" s="106">
        <f t="shared" si="462"/>
        <v>0</v>
      </c>
      <c r="U346" s="106">
        <f t="shared" si="462"/>
        <v>0</v>
      </c>
      <c r="V346" s="106">
        <f t="shared" si="462"/>
        <v>0</v>
      </c>
      <c r="W346" s="106">
        <f t="shared" si="462"/>
        <v>0</v>
      </c>
      <c r="X346" s="106">
        <f t="shared" si="462"/>
        <v>0</v>
      </c>
      <c r="Y346" s="106">
        <f t="shared" si="462"/>
        <v>0</v>
      </c>
      <c r="Z346" s="106">
        <f t="shared" si="462"/>
        <v>0</v>
      </c>
      <c r="AA346" s="290">
        <f t="shared" ref="AA346:AA352" si="463">SUM(S346:Z346)</f>
        <v>0</v>
      </c>
      <c r="AB346" s="290">
        <f t="shared" si="351"/>
        <v>4006559846</v>
      </c>
      <c r="AC346" s="105">
        <f t="shared" si="352"/>
        <v>5.6094676321610137E-2</v>
      </c>
    </row>
    <row r="347" spans="1:29" hidden="1" x14ac:dyDescent="0.2">
      <c r="B347" s="97" t="s">
        <v>782</v>
      </c>
      <c r="C347" s="98" t="s">
        <v>104</v>
      </c>
      <c r="D347" s="295">
        <v>30000000000</v>
      </c>
      <c r="E347" s="291">
        <f>SUM('ADICIONES  2018'!C347:K347)</f>
        <v>0</v>
      </c>
      <c r="F347" s="295"/>
      <c r="G347" s="295"/>
      <c r="H347" s="295"/>
      <c r="I347" s="295"/>
      <c r="J347" s="295"/>
      <c r="K347" s="292">
        <f t="shared" si="370"/>
        <v>30000000000</v>
      </c>
      <c r="L347" s="295"/>
      <c r="M347" s="295"/>
      <c r="N347" s="295"/>
      <c r="O347" s="295"/>
      <c r="P347" s="295">
        <v>0</v>
      </c>
      <c r="Q347" s="295"/>
      <c r="R347" s="292">
        <f t="shared" si="455"/>
        <v>0</v>
      </c>
      <c r="S347" s="295"/>
      <c r="T347" s="295"/>
      <c r="U347" s="295"/>
      <c r="V347" s="295"/>
      <c r="W347" s="295"/>
      <c r="X347" s="295"/>
      <c r="Y347" s="295"/>
      <c r="Z347" s="295"/>
      <c r="AA347" s="292">
        <f t="shared" si="463"/>
        <v>0</v>
      </c>
      <c r="AB347" s="292">
        <f t="shared" si="351"/>
        <v>0</v>
      </c>
      <c r="AC347" s="37">
        <f t="shared" si="352"/>
        <v>0</v>
      </c>
    </row>
    <row r="348" spans="1:29" ht="42.75" hidden="1" x14ac:dyDescent="0.2">
      <c r="B348" s="97" t="s">
        <v>783</v>
      </c>
      <c r="C348" s="98" t="s">
        <v>1400</v>
      </c>
      <c r="D348" s="295">
        <v>20000000000</v>
      </c>
      <c r="E348" s="291">
        <f>SUM('ADICIONES  2018'!C348:K348)</f>
        <v>0</v>
      </c>
      <c r="F348" s="295"/>
      <c r="G348" s="295"/>
      <c r="H348" s="295"/>
      <c r="I348" s="295"/>
      <c r="J348" s="295"/>
      <c r="K348" s="292">
        <f t="shared" si="370"/>
        <v>20000000000</v>
      </c>
      <c r="L348" s="295"/>
      <c r="M348" s="295"/>
      <c r="N348" s="295"/>
      <c r="O348" s="295"/>
      <c r="P348" s="295">
        <v>0</v>
      </c>
      <c r="Q348" s="295"/>
      <c r="R348" s="292">
        <f t="shared" si="455"/>
        <v>0</v>
      </c>
      <c r="S348" s="295"/>
      <c r="T348" s="295"/>
      <c r="U348" s="295"/>
      <c r="V348" s="295"/>
      <c r="W348" s="295"/>
      <c r="X348" s="295"/>
      <c r="Y348" s="295"/>
      <c r="Z348" s="295"/>
      <c r="AA348" s="292">
        <f t="shared" si="463"/>
        <v>0</v>
      </c>
      <c r="AB348" s="292">
        <f t="shared" si="351"/>
        <v>0</v>
      </c>
      <c r="AC348" s="37">
        <f t="shared" si="352"/>
        <v>0</v>
      </c>
    </row>
    <row r="349" spans="1:29" s="5" customFormat="1" ht="42.75" hidden="1" x14ac:dyDescent="0.2">
      <c r="A349" s="159"/>
      <c r="B349" s="97" t="s">
        <v>784</v>
      </c>
      <c r="C349" s="98" t="s">
        <v>1401</v>
      </c>
      <c r="D349" s="295">
        <v>5000000000</v>
      </c>
      <c r="E349" s="291">
        <f>SUM('ADICIONES  2018'!C349:K349)</f>
        <v>0</v>
      </c>
      <c r="F349" s="293"/>
      <c r="G349" s="293"/>
      <c r="H349" s="293"/>
      <c r="I349" s="293"/>
      <c r="J349" s="293"/>
      <c r="K349" s="292">
        <f t="shared" si="370"/>
        <v>5000000000</v>
      </c>
      <c r="L349" s="293"/>
      <c r="M349" s="293"/>
      <c r="N349" s="293"/>
      <c r="O349" s="293"/>
      <c r="P349" s="295">
        <v>0</v>
      </c>
      <c r="Q349" s="293"/>
      <c r="R349" s="292">
        <f t="shared" si="455"/>
        <v>0</v>
      </c>
      <c r="S349" s="293"/>
      <c r="T349" s="293"/>
      <c r="U349" s="293"/>
      <c r="V349" s="293"/>
      <c r="W349" s="293"/>
      <c r="X349" s="293"/>
      <c r="Y349" s="293"/>
      <c r="Z349" s="293"/>
      <c r="AA349" s="292">
        <f t="shared" si="463"/>
        <v>0</v>
      </c>
      <c r="AB349" s="292">
        <f t="shared" si="351"/>
        <v>0</v>
      </c>
      <c r="AC349" s="37">
        <f t="shared" si="352"/>
        <v>0</v>
      </c>
    </row>
    <row r="350" spans="1:29" s="5" customFormat="1" ht="57" hidden="1" x14ac:dyDescent="0.2">
      <c r="A350" s="159"/>
      <c r="B350" s="97" t="s">
        <v>1402</v>
      </c>
      <c r="C350" s="98" t="s">
        <v>1403</v>
      </c>
      <c r="D350" s="295"/>
      <c r="E350" s="291">
        <f>SUM('ADICIONES  2018'!C350:K350)</f>
        <v>270000000</v>
      </c>
      <c r="F350" s="293"/>
      <c r="G350" s="293"/>
      <c r="H350" s="293"/>
      <c r="I350" s="293"/>
      <c r="J350" s="293"/>
      <c r="K350" s="292">
        <f t="shared" si="370"/>
        <v>270000000</v>
      </c>
      <c r="L350" s="293"/>
      <c r="M350" s="293"/>
      <c r="N350" s="293"/>
      <c r="O350" s="293"/>
      <c r="P350" s="295">
        <v>270000000</v>
      </c>
      <c r="Q350" s="293"/>
      <c r="R350" s="292">
        <f t="shared" si="455"/>
        <v>270000000</v>
      </c>
      <c r="S350" s="293"/>
      <c r="T350" s="293"/>
      <c r="U350" s="293"/>
      <c r="V350" s="293"/>
      <c r="W350" s="293"/>
      <c r="X350" s="293"/>
      <c r="Y350" s="293"/>
      <c r="Z350" s="293"/>
      <c r="AA350" s="292">
        <f t="shared" si="463"/>
        <v>0</v>
      </c>
      <c r="AB350" s="292">
        <f t="shared" si="351"/>
        <v>270000000</v>
      </c>
      <c r="AC350" s="37">
        <f t="shared" si="352"/>
        <v>1</v>
      </c>
    </row>
    <row r="351" spans="1:29" s="5" customFormat="1" ht="57" hidden="1" x14ac:dyDescent="0.2">
      <c r="A351" s="159"/>
      <c r="B351" s="97" t="s">
        <v>1404</v>
      </c>
      <c r="C351" s="98" t="s">
        <v>1405</v>
      </c>
      <c r="D351" s="295"/>
      <c r="E351" s="291">
        <f>SUM('ADICIONES  2018'!C351:K351)</f>
        <v>189000000</v>
      </c>
      <c r="F351" s="293"/>
      <c r="G351" s="293"/>
      <c r="H351" s="293"/>
      <c r="I351" s="293"/>
      <c r="J351" s="293"/>
      <c r="K351" s="292">
        <f>+D351+E351-F351+G351-H351</f>
        <v>189000000</v>
      </c>
      <c r="L351" s="293"/>
      <c r="M351" s="293"/>
      <c r="N351" s="293"/>
      <c r="O351" s="293"/>
      <c r="P351" s="295">
        <v>189000000</v>
      </c>
      <c r="Q351" s="293"/>
      <c r="R351" s="292">
        <f t="shared" si="455"/>
        <v>189000000</v>
      </c>
      <c r="S351" s="293"/>
      <c r="T351" s="293"/>
      <c r="U351" s="293"/>
      <c r="V351" s="293"/>
      <c r="W351" s="293"/>
      <c r="X351" s="293"/>
      <c r="Y351" s="293"/>
      <c r="Z351" s="293"/>
      <c r="AA351" s="292">
        <f t="shared" si="463"/>
        <v>0</v>
      </c>
      <c r="AB351" s="292">
        <f t="shared" si="351"/>
        <v>189000000</v>
      </c>
      <c r="AC351" s="37">
        <f t="shared" si="352"/>
        <v>1</v>
      </c>
    </row>
    <row r="352" spans="1:29" s="5" customFormat="1" ht="57" hidden="1" x14ac:dyDescent="0.2">
      <c r="A352" s="159"/>
      <c r="B352" s="97" t="s">
        <v>1406</v>
      </c>
      <c r="C352" s="98" t="s">
        <v>1407</v>
      </c>
      <c r="D352" s="295"/>
      <c r="E352" s="291">
        <f>SUM('ADICIONES  2018'!C352:K352)</f>
        <v>162000000</v>
      </c>
      <c r="F352" s="293"/>
      <c r="G352" s="293"/>
      <c r="H352" s="293"/>
      <c r="I352" s="293"/>
      <c r="J352" s="293"/>
      <c r="K352" s="292">
        <f>+D352+E352-F352+G352-H352</f>
        <v>162000000</v>
      </c>
      <c r="L352" s="293"/>
      <c r="M352" s="293"/>
      <c r="N352" s="293"/>
      <c r="O352" s="293"/>
      <c r="P352" s="295">
        <v>162000000</v>
      </c>
      <c r="Q352" s="293"/>
      <c r="R352" s="292">
        <f t="shared" si="455"/>
        <v>162000000</v>
      </c>
      <c r="S352" s="293"/>
      <c r="T352" s="293"/>
      <c r="U352" s="293"/>
      <c r="V352" s="293"/>
      <c r="W352" s="293"/>
      <c r="X352" s="293"/>
      <c r="Y352" s="293"/>
      <c r="Z352" s="293"/>
      <c r="AA352" s="292">
        <f t="shared" si="463"/>
        <v>0</v>
      </c>
      <c r="AB352" s="292">
        <f t="shared" si="351"/>
        <v>162000000</v>
      </c>
      <c r="AC352" s="37">
        <f t="shared" si="352"/>
        <v>1</v>
      </c>
    </row>
    <row r="353" spans="1:29" s="5" customFormat="1" ht="57" hidden="1" x14ac:dyDescent="0.2">
      <c r="A353" s="159"/>
      <c r="B353" s="97" t="s">
        <v>1408</v>
      </c>
      <c r="C353" s="98" t="s">
        <v>1409</v>
      </c>
      <c r="D353" s="295"/>
      <c r="E353" s="291">
        <f>SUM('ADICIONES  2018'!C353:K353)</f>
        <v>395855753</v>
      </c>
      <c r="F353" s="293"/>
      <c r="G353" s="293"/>
      <c r="H353" s="293"/>
      <c r="I353" s="293"/>
      <c r="J353" s="293"/>
      <c r="K353" s="292">
        <f t="shared" ref="K353:K412" si="464">+D353+E353-F353+G353-H353</f>
        <v>395855753</v>
      </c>
      <c r="L353" s="293"/>
      <c r="M353" s="293"/>
      <c r="N353" s="293"/>
      <c r="O353" s="293"/>
      <c r="P353" s="295">
        <v>395855753</v>
      </c>
      <c r="Q353" s="293"/>
      <c r="R353" s="292">
        <f t="shared" si="455"/>
        <v>395855753</v>
      </c>
      <c r="S353" s="293"/>
      <c r="T353" s="293"/>
      <c r="U353" s="293"/>
      <c r="V353" s="293"/>
      <c r="W353" s="293"/>
      <c r="X353" s="293"/>
      <c r="Y353" s="293"/>
      <c r="Z353" s="293"/>
      <c r="AA353" s="292">
        <f t="shared" ref="AA353:AA359" si="465">SUM(S353:Z353)</f>
        <v>0</v>
      </c>
      <c r="AB353" s="292">
        <f t="shared" si="351"/>
        <v>395855753</v>
      </c>
      <c r="AC353" s="37">
        <f t="shared" si="352"/>
        <v>1</v>
      </c>
    </row>
    <row r="354" spans="1:29" s="5" customFormat="1" ht="57" hidden="1" x14ac:dyDescent="0.2">
      <c r="A354" s="159"/>
      <c r="B354" s="97" t="s">
        <v>1410</v>
      </c>
      <c r="C354" s="98" t="s">
        <v>1411</v>
      </c>
      <c r="D354" s="295"/>
      <c r="E354" s="291">
        <f>SUM('ADICIONES  2018'!C354:K354)</f>
        <v>162000000</v>
      </c>
      <c r="F354" s="293"/>
      <c r="G354" s="293"/>
      <c r="H354" s="293"/>
      <c r="I354" s="293"/>
      <c r="J354" s="293"/>
      <c r="K354" s="292">
        <f t="shared" si="464"/>
        <v>162000000</v>
      </c>
      <c r="L354" s="293"/>
      <c r="M354" s="293"/>
      <c r="N354" s="293"/>
      <c r="O354" s="293"/>
      <c r="P354" s="295">
        <v>162000000</v>
      </c>
      <c r="Q354" s="293"/>
      <c r="R354" s="292">
        <f t="shared" si="455"/>
        <v>162000000</v>
      </c>
      <c r="S354" s="293"/>
      <c r="T354" s="293"/>
      <c r="U354" s="293"/>
      <c r="V354" s="293"/>
      <c r="W354" s="293"/>
      <c r="X354" s="293"/>
      <c r="Y354" s="293"/>
      <c r="Z354" s="293"/>
      <c r="AA354" s="292">
        <f t="shared" si="465"/>
        <v>0</v>
      </c>
      <c r="AB354" s="292">
        <f t="shared" si="351"/>
        <v>162000000</v>
      </c>
      <c r="AC354" s="37">
        <f t="shared" si="352"/>
        <v>1</v>
      </c>
    </row>
    <row r="355" spans="1:29" s="5" customFormat="1" ht="57" hidden="1" x14ac:dyDescent="0.2">
      <c r="A355" s="159"/>
      <c r="B355" s="97" t="s">
        <v>1412</v>
      </c>
      <c r="C355" s="98" t="s">
        <v>1413</v>
      </c>
      <c r="D355" s="295"/>
      <c r="E355" s="291">
        <f>SUM('ADICIONES  2018'!C355:K355)</f>
        <v>164403665.94</v>
      </c>
      <c r="F355" s="293"/>
      <c r="G355" s="293"/>
      <c r="H355" s="293"/>
      <c r="I355" s="293"/>
      <c r="J355" s="293"/>
      <c r="K355" s="292">
        <f t="shared" si="464"/>
        <v>164403665.94</v>
      </c>
      <c r="L355" s="293"/>
      <c r="M355" s="293"/>
      <c r="N355" s="293"/>
      <c r="O355" s="293"/>
      <c r="P355" s="295">
        <v>164403665.94</v>
      </c>
      <c r="Q355" s="293"/>
      <c r="R355" s="292">
        <f t="shared" si="455"/>
        <v>164403665.94</v>
      </c>
      <c r="S355" s="293"/>
      <c r="T355" s="293"/>
      <c r="U355" s="293"/>
      <c r="V355" s="293"/>
      <c r="W355" s="293"/>
      <c r="X355" s="293"/>
      <c r="Y355" s="293"/>
      <c r="Z355" s="293"/>
      <c r="AA355" s="292">
        <f t="shared" si="465"/>
        <v>0</v>
      </c>
      <c r="AB355" s="292">
        <f t="shared" si="351"/>
        <v>164403665.94</v>
      </c>
      <c r="AC355" s="37">
        <f t="shared" si="352"/>
        <v>1</v>
      </c>
    </row>
    <row r="356" spans="1:29" s="5" customFormat="1" ht="57" hidden="1" x14ac:dyDescent="0.2">
      <c r="A356" s="159"/>
      <c r="B356" s="97" t="s">
        <v>1414</v>
      </c>
      <c r="C356" s="98" t="s">
        <v>1415</v>
      </c>
      <c r="D356" s="295"/>
      <c r="E356" s="291">
        <f>SUM('ADICIONES  2018'!C356:K356)</f>
        <v>639527724.48000002</v>
      </c>
      <c r="F356" s="293"/>
      <c r="G356" s="293"/>
      <c r="H356" s="293"/>
      <c r="I356" s="293"/>
      <c r="J356" s="293"/>
      <c r="K356" s="292">
        <f t="shared" si="464"/>
        <v>639527724.48000002</v>
      </c>
      <c r="L356" s="293"/>
      <c r="M356" s="293"/>
      <c r="N356" s="293"/>
      <c r="O356" s="293"/>
      <c r="P356" s="295">
        <v>639527724.48000002</v>
      </c>
      <c r="Q356" s="293"/>
      <c r="R356" s="292">
        <f t="shared" si="455"/>
        <v>639527724.48000002</v>
      </c>
      <c r="S356" s="293"/>
      <c r="T356" s="293"/>
      <c r="U356" s="293"/>
      <c r="V356" s="293"/>
      <c r="W356" s="293"/>
      <c r="X356" s="293"/>
      <c r="Y356" s="293"/>
      <c r="Z356" s="293"/>
      <c r="AA356" s="292">
        <f t="shared" si="465"/>
        <v>0</v>
      </c>
      <c r="AB356" s="292">
        <f t="shared" si="351"/>
        <v>639527724.48000002</v>
      </c>
      <c r="AC356" s="37">
        <f t="shared" si="352"/>
        <v>1</v>
      </c>
    </row>
    <row r="357" spans="1:29" s="5" customFormat="1" ht="57" hidden="1" x14ac:dyDescent="0.2">
      <c r="A357" s="159"/>
      <c r="B357" s="97" t="s">
        <v>1416</v>
      </c>
      <c r="C357" s="98" t="s">
        <v>1417</v>
      </c>
      <c r="D357" s="295"/>
      <c r="E357" s="291">
        <f>SUM('ADICIONES  2018'!C357:K357)</f>
        <v>270000000</v>
      </c>
      <c r="F357" s="293"/>
      <c r="G357" s="293"/>
      <c r="H357" s="293"/>
      <c r="I357" s="293"/>
      <c r="J357" s="293"/>
      <c r="K357" s="292">
        <f t="shared" si="464"/>
        <v>270000000</v>
      </c>
      <c r="L357" s="293"/>
      <c r="M357" s="293"/>
      <c r="N357" s="293"/>
      <c r="O357" s="293"/>
      <c r="P357" s="295">
        <v>270000000.51999998</v>
      </c>
      <c r="Q357" s="293"/>
      <c r="R357" s="292">
        <f t="shared" si="455"/>
        <v>270000000.51999998</v>
      </c>
      <c r="S357" s="293"/>
      <c r="T357" s="293"/>
      <c r="U357" s="293"/>
      <c r="V357" s="293"/>
      <c r="W357" s="293"/>
      <c r="X357" s="293"/>
      <c r="Y357" s="293"/>
      <c r="Z357" s="293"/>
      <c r="AA357" s="292">
        <f t="shared" si="465"/>
        <v>0</v>
      </c>
      <c r="AB357" s="292">
        <f t="shared" si="351"/>
        <v>270000000.51999998</v>
      </c>
      <c r="AC357" s="37">
        <f t="shared" si="352"/>
        <v>1.0000000019259259</v>
      </c>
    </row>
    <row r="358" spans="1:29" s="5" customFormat="1" ht="57" hidden="1" x14ac:dyDescent="0.2">
      <c r="A358" s="159"/>
      <c r="B358" s="97" t="s">
        <v>1418</v>
      </c>
      <c r="C358" s="98" t="s">
        <v>1419</v>
      </c>
      <c r="D358" s="295"/>
      <c r="E358" s="291">
        <f>SUM('ADICIONES  2018'!C358:K358)</f>
        <v>243518017.5</v>
      </c>
      <c r="F358" s="293"/>
      <c r="G358" s="293"/>
      <c r="H358" s="293"/>
      <c r="I358" s="293"/>
      <c r="J358" s="293"/>
      <c r="K358" s="292">
        <f t="shared" si="464"/>
        <v>243518017.5</v>
      </c>
      <c r="L358" s="293"/>
      <c r="M358" s="293"/>
      <c r="N358" s="293"/>
      <c r="O358" s="293"/>
      <c r="P358" s="295">
        <v>243518017.5</v>
      </c>
      <c r="Q358" s="293"/>
      <c r="R358" s="292">
        <f t="shared" si="455"/>
        <v>243518017.5</v>
      </c>
      <c r="S358" s="293"/>
      <c r="T358" s="293"/>
      <c r="U358" s="293"/>
      <c r="V358" s="293"/>
      <c r="W358" s="293"/>
      <c r="X358" s="293"/>
      <c r="Y358" s="293"/>
      <c r="Z358" s="293"/>
      <c r="AA358" s="292">
        <f t="shared" si="465"/>
        <v>0</v>
      </c>
      <c r="AB358" s="292">
        <f t="shared" si="351"/>
        <v>243518017.5</v>
      </c>
      <c r="AC358" s="37">
        <f t="shared" si="352"/>
        <v>1</v>
      </c>
    </row>
    <row r="359" spans="1:29" s="5" customFormat="1" ht="57" hidden="1" x14ac:dyDescent="0.2">
      <c r="A359" s="159"/>
      <c r="B359" s="97" t="s">
        <v>1420</v>
      </c>
      <c r="C359" s="98" t="s">
        <v>1421</v>
      </c>
      <c r="D359" s="295"/>
      <c r="E359" s="291">
        <f>SUM('ADICIONES  2018'!C359:K359)</f>
        <v>1166747739.5599999</v>
      </c>
      <c r="F359" s="293"/>
      <c r="G359" s="293"/>
      <c r="H359" s="293"/>
      <c r="I359" s="293"/>
      <c r="J359" s="293"/>
      <c r="K359" s="292">
        <f t="shared" si="464"/>
        <v>1166747739.5599999</v>
      </c>
      <c r="L359" s="293"/>
      <c r="M359" s="293"/>
      <c r="N359" s="293"/>
      <c r="O359" s="293"/>
      <c r="P359" s="295">
        <v>1166747739.5599999</v>
      </c>
      <c r="Q359" s="293"/>
      <c r="R359" s="292">
        <f t="shared" si="455"/>
        <v>1166747739.5599999</v>
      </c>
      <c r="S359" s="293"/>
      <c r="T359" s="293"/>
      <c r="U359" s="293"/>
      <c r="V359" s="293"/>
      <c r="W359" s="293"/>
      <c r="X359" s="293"/>
      <c r="Y359" s="293"/>
      <c r="Z359" s="293"/>
      <c r="AA359" s="292">
        <f t="shared" si="465"/>
        <v>0</v>
      </c>
      <c r="AB359" s="292">
        <f t="shared" si="351"/>
        <v>1166747739.5599999</v>
      </c>
      <c r="AC359" s="37">
        <f t="shared" si="352"/>
        <v>1</v>
      </c>
    </row>
    <row r="360" spans="1:29" s="5" customFormat="1" ht="42.75" hidden="1" x14ac:dyDescent="0.2">
      <c r="A360" s="159"/>
      <c r="B360" s="97" t="s">
        <v>1422</v>
      </c>
      <c r="C360" s="98" t="s">
        <v>1423</v>
      </c>
      <c r="D360" s="295"/>
      <c r="E360" s="291">
        <f>SUM('ADICIONES  2018'!C360:K360)</f>
        <v>81000000</v>
      </c>
      <c r="F360" s="293"/>
      <c r="G360" s="293"/>
      <c r="H360" s="293"/>
      <c r="I360" s="293"/>
      <c r="J360" s="293"/>
      <c r="K360" s="292">
        <f t="shared" si="464"/>
        <v>81000000</v>
      </c>
      <c r="L360" s="293"/>
      <c r="M360" s="293"/>
      <c r="N360" s="293"/>
      <c r="O360" s="293"/>
      <c r="P360" s="295">
        <v>0</v>
      </c>
      <c r="Q360" s="293"/>
      <c r="R360" s="292">
        <f t="shared" si="455"/>
        <v>0</v>
      </c>
      <c r="S360" s="293"/>
      <c r="T360" s="293"/>
      <c r="U360" s="293"/>
      <c r="V360" s="293"/>
      <c r="W360" s="293"/>
      <c r="X360" s="293"/>
      <c r="Y360" s="293"/>
      <c r="Z360" s="293"/>
      <c r="AA360" s="292">
        <f t="shared" ref="AA360:AA442" si="466">SUM(S360:Z360)</f>
        <v>0</v>
      </c>
      <c r="AB360" s="292">
        <f t="shared" si="351"/>
        <v>0</v>
      </c>
      <c r="AC360" s="37">
        <f t="shared" si="352"/>
        <v>0</v>
      </c>
    </row>
    <row r="361" spans="1:29" s="5" customFormat="1" ht="42.75" hidden="1" x14ac:dyDescent="0.2">
      <c r="A361" s="159"/>
      <c r="B361" s="97" t="s">
        <v>1424</v>
      </c>
      <c r="C361" s="98" t="s">
        <v>1425</v>
      </c>
      <c r="D361" s="295"/>
      <c r="E361" s="291">
        <f>SUM('ADICIONES  2018'!C361:K361)</f>
        <v>189000000</v>
      </c>
      <c r="F361" s="293"/>
      <c r="G361" s="293"/>
      <c r="H361" s="293"/>
      <c r="I361" s="293"/>
      <c r="J361" s="293"/>
      <c r="K361" s="292">
        <f t="shared" si="464"/>
        <v>189000000</v>
      </c>
      <c r="L361" s="293"/>
      <c r="M361" s="293"/>
      <c r="N361" s="293"/>
      <c r="O361" s="293"/>
      <c r="P361" s="295">
        <v>0</v>
      </c>
      <c r="Q361" s="293"/>
      <c r="R361" s="292">
        <f t="shared" si="455"/>
        <v>0</v>
      </c>
      <c r="S361" s="293"/>
      <c r="T361" s="293"/>
      <c r="U361" s="293"/>
      <c r="V361" s="293"/>
      <c r="W361" s="293"/>
      <c r="X361" s="293"/>
      <c r="Y361" s="293"/>
      <c r="Z361" s="293"/>
      <c r="AA361" s="292">
        <f t="shared" si="466"/>
        <v>0</v>
      </c>
      <c r="AB361" s="292">
        <f t="shared" si="351"/>
        <v>0</v>
      </c>
      <c r="AC361" s="37">
        <f t="shared" si="352"/>
        <v>0</v>
      </c>
    </row>
    <row r="362" spans="1:29" s="5" customFormat="1" ht="42.75" hidden="1" x14ac:dyDescent="0.2">
      <c r="A362" s="159"/>
      <c r="B362" s="97" t="s">
        <v>1426</v>
      </c>
      <c r="C362" s="98" t="s">
        <v>1427</v>
      </c>
      <c r="D362" s="295"/>
      <c r="E362" s="291">
        <f>SUM('ADICIONES  2018'!C362:K362)</f>
        <v>423087912</v>
      </c>
      <c r="F362" s="293"/>
      <c r="G362" s="293"/>
      <c r="H362" s="293"/>
      <c r="I362" s="293"/>
      <c r="J362" s="293"/>
      <c r="K362" s="292">
        <f t="shared" si="464"/>
        <v>423087912</v>
      </c>
      <c r="L362" s="293"/>
      <c r="M362" s="293"/>
      <c r="N362" s="293"/>
      <c r="O362" s="293"/>
      <c r="P362" s="295">
        <v>0</v>
      </c>
      <c r="Q362" s="293"/>
      <c r="R362" s="292">
        <f t="shared" si="455"/>
        <v>0</v>
      </c>
      <c r="S362" s="293"/>
      <c r="T362" s="293"/>
      <c r="U362" s="293"/>
      <c r="V362" s="293"/>
      <c r="W362" s="293"/>
      <c r="X362" s="293"/>
      <c r="Y362" s="293"/>
      <c r="Z362" s="293"/>
      <c r="AA362" s="292">
        <f t="shared" si="466"/>
        <v>0</v>
      </c>
      <c r="AB362" s="292">
        <f t="shared" si="351"/>
        <v>0</v>
      </c>
      <c r="AC362" s="37">
        <f t="shared" si="352"/>
        <v>0</v>
      </c>
    </row>
    <row r="363" spans="1:29" s="5" customFormat="1" ht="42.75" hidden="1" x14ac:dyDescent="0.2">
      <c r="A363" s="159"/>
      <c r="B363" s="97" t="s">
        <v>1428</v>
      </c>
      <c r="C363" s="98" t="s">
        <v>1429</v>
      </c>
      <c r="D363" s="295"/>
      <c r="E363" s="291">
        <f>SUM('ADICIONES  2018'!C363:K363)</f>
        <v>108000000</v>
      </c>
      <c r="F363" s="293"/>
      <c r="G363" s="293"/>
      <c r="H363" s="293"/>
      <c r="I363" s="293"/>
      <c r="J363" s="293"/>
      <c r="K363" s="292">
        <f t="shared" si="464"/>
        <v>108000000</v>
      </c>
      <c r="L363" s="293"/>
      <c r="M363" s="293"/>
      <c r="N363" s="293"/>
      <c r="O363" s="293"/>
      <c r="P363" s="295">
        <v>0</v>
      </c>
      <c r="Q363" s="293"/>
      <c r="R363" s="292">
        <f t="shared" si="455"/>
        <v>0</v>
      </c>
      <c r="S363" s="293"/>
      <c r="T363" s="293"/>
      <c r="U363" s="293"/>
      <c r="V363" s="293"/>
      <c r="W363" s="293"/>
      <c r="X363" s="293"/>
      <c r="Y363" s="293"/>
      <c r="Z363" s="293"/>
      <c r="AA363" s="292">
        <f t="shared" si="466"/>
        <v>0</v>
      </c>
      <c r="AB363" s="292">
        <f t="shared" si="351"/>
        <v>0</v>
      </c>
      <c r="AC363" s="37">
        <f t="shared" si="352"/>
        <v>0</v>
      </c>
    </row>
    <row r="364" spans="1:29" s="5" customFormat="1" ht="42.75" hidden="1" x14ac:dyDescent="0.2">
      <c r="A364" s="159"/>
      <c r="B364" s="97" t="s">
        <v>1430</v>
      </c>
      <c r="C364" s="98" t="s">
        <v>1431</v>
      </c>
      <c r="D364" s="295"/>
      <c r="E364" s="291">
        <f>SUM('ADICIONES  2018'!C364:K364)</f>
        <v>81000000</v>
      </c>
      <c r="F364" s="293"/>
      <c r="G364" s="293"/>
      <c r="H364" s="293"/>
      <c r="I364" s="293"/>
      <c r="J364" s="293"/>
      <c r="K364" s="292">
        <f t="shared" si="464"/>
        <v>81000000</v>
      </c>
      <c r="L364" s="293"/>
      <c r="M364" s="293"/>
      <c r="N364" s="293"/>
      <c r="O364" s="293"/>
      <c r="P364" s="295">
        <v>0</v>
      </c>
      <c r="Q364" s="293"/>
      <c r="R364" s="292">
        <f t="shared" si="455"/>
        <v>0</v>
      </c>
      <c r="S364" s="293"/>
      <c r="T364" s="293"/>
      <c r="U364" s="293"/>
      <c r="V364" s="293"/>
      <c r="W364" s="293"/>
      <c r="X364" s="293"/>
      <c r="Y364" s="293"/>
      <c r="Z364" s="293"/>
      <c r="AA364" s="292">
        <f t="shared" si="466"/>
        <v>0</v>
      </c>
      <c r="AB364" s="292">
        <f t="shared" si="351"/>
        <v>0</v>
      </c>
      <c r="AC364" s="37">
        <f t="shared" si="352"/>
        <v>0</v>
      </c>
    </row>
    <row r="365" spans="1:29" s="5" customFormat="1" ht="42.75" hidden="1" x14ac:dyDescent="0.2">
      <c r="A365" s="159"/>
      <c r="B365" s="97" t="s">
        <v>1432</v>
      </c>
      <c r="C365" s="98" t="s">
        <v>1433</v>
      </c>
      <c r="D365" s="295"/>
      <c r="E365" s="291">
        <f>SUM('ADICIONES  2018'!C365:K365)</f>
        <v>85090267</v>
      </c>
      <c r="F365" s="293"/>
      <c r="G365" s="293"/>
      <c r="H365" s="293"/>
      <c r="I365" s="293"/>
      <c r="J365" s="293"/>
      <c r="K365" s="292">
        <f t="shared" si="464"/>
        <v>85090267</v>
      </c>
      <c r="L365" s="293"/>
      <c r="M365" s="293"/>
      <c r="N365" s="293"/>
      <c r="O365" s="293"/>
      <c r="P365" s="295">
        <v>0</v>
      </c>
      <c r="Q365" s="293"/>
      <c r="R365" s="292">
        <f t="shared" si="455"/>
        <v>0</v>
      </c>
      <c r="S365" s="293"/>
      <c r="T365" s="293"/>
      <c r="U365" s="293"/>
      <c r="V365" s="293"/>
      <c r="W365" s="293"/>
      <c r="X365" s="293"/>
      <c r="Y365" s="293"/>
      <c r="Z365" s="293"/>
      <c r="AA365" s="292">
        <f t="shared" si="466"/>
        <v>0</v>
      </c>
      <c r="AB365" s="292">
        <f t="shared" si="351"/>
        <v>0</v>
      </c>
      <c r="AC365" s="37">
        <f t="shared" si="352"/>
        <v>0</v>
      </c>
    </row>
    <row r="366" spans="1:29" s="5" customFormat="1" ht="42.75" hidden="1" x14ac:dyDescent="0.2">
      <c r="A366" s="159"/>
      <c r="B366" s="97" t="s">
        <v>1434</v>
      </c>
      <c r="C366" s="98" t="s">
        <v>1435</v>
      </c>
      <c r="D366" s="295"/>
      <c r="E366" s="291">
        <f>SUM('ADICIONES  2018'!C366:K366)</f>
        <v>81000000</v>
      </c>
      <c r="F366" s="293"/>
      <c r="G366" s="293"/>
      <c r="H366" s="293"/>
      <c r="I366" s="293"/>
      <c r="J366" s="293"/>
      <c r="K366" s="292">
        <f t="shared" si="464"/>
        <v>81000000</v>
      </c>
      <c r="L366" s="293"/>
      <c r="M366" s="293"/>
      <c r="N366" s="293"/>
      <c r="O366" s="293"/>
      <c r="P366" s="295">
        <v>0</v>
      </c>
      <c r="Q366" s="293"/>
      <c r="R366" s="292">
        <f t="shared" si="455"/>
        <v>0</v>
      </c>
      <c r="S366" s="293"/>
      <c r="T366" s="293"/>
      <c r="U366" s="293"/>
      <c r="V366" s="293"/>
      <c r="W366" s="293"/>
      <c r="X366" s="293"/>
      <c r="Y366" s="293"/>
      <c r="Z366" s="293"/>
      <c r="AA366" s="292">
        <f t="shared" si="466"/>
        <v>0</v>
      </c>
      <c r="AB366" s="292">
        <f t="shared" si="351"/>
        <v>0</v>
      </c>
      <c r="AC366" s="37">
        <f t="shared" si="352"/>
        <v>0</v>
      </c>
    </row>
    <row r="367" spans="1:29" s="5" customFormat="1" ht="42.75" hidden="1" x14ac:dyDescent="0.2">
      <c r="A367" s="159"/>
      <c r="B367" s="97" t="s">
        <v>1436</v>
      </c>
      <c r="C367" s="98" t="s">
        <v>1437</v>
      </c>
      <c r="D367" s="295"/>
      <c r="E367" s="291">
        <f>SUM('ADICIONES  2018'!C367:K367)</f>
        <v>162366136</v>
      </c>
      <c r="F367" s="293"/>
      <c r="G367" s="293"/>
      <c r="H367" s="293"/>
      <c r="I367" s="293"/>
      <c r="J367" s="293"/>
      <c r="K367" s="292">
        <f t="shared" si="464"/>
        <v>162366136</v>
      </c>
      <c r="L367" s="293"/>
      <c r="M367" s="293"/>
      <c r="N367" s="293"/>
      <c r="O367" s="293"/>
      <c r="P367" s="295">
        <v>0</v>
      </c>
      <c r="Q367" s="293"/>
      <c r="R367" s="292">
        <f t="shared" si="455"/>
        <v>0</v>
      </c>
      <c r="S367" s="293"/>
      <c r="T367" s="293"/>
      <c r="U367" s="293"/>
      <c r="V367" s="293"/>
      <c r="W367" s="293"/>
      <c r="X367" s="293"/>
      <c r="Y367" s="293"/>
      <c r="Z367" s="293"/>
      <c r="AA367" s="292">
        <f t="shared" si="466"/>
        <v>0</v>
      </c>
      <c r="AB367" s="292">
        <f t="shared" si="351"/>
        <v>0</v>
      </c>
      <c r="AC367" s="37">
        <f t="shared" si="352"/>
        <v>0</v>
      </c>
    </row>
    <row r="368" spans="1:29" s="5" customFormat="1" ht="42.75" hidden="1" x14ac:dyDescent="0.2">
      <c r="A368" s="159"/>
      <c r="B368" s="97" t="s">
        <v>1438</v>
      </c>
      <c r="C368" s="98" t="s">
        <v>1439</v>
      </c>
      <c r="D368" s="295"/>
      <c r="E368" s="291">
        <f>SUM('ADICIONES  2018'!C368:K368)</f>
        <v>108000000</v>
      </c>
      <c r="F368" s="293"/>
      <c r="G368" s="293"/>
      <c r="H368" s="293"/>
      <c r="I368" s="293"/>
      <c r="J368" s="293"/>
      <c r="K368" s="292">
        <f t="shared" si="464"/>
        <v>108000000</v>
      </c>
      <c r="L368" s="293"/>
      <c r="M368" s="293"/>
      <c r="N368" s="293"/>
      <c r="O368" s="293"/>
      <c r="P368" s="295">
        <v>0</v>
      </c>
      <c r="Q368" s="293"/>
      <c r="R368" s="292">
        <f t="shared" si="455"/>
        <v>0</v>
      </c>
      <c r="S368" s="293"/>
      <c r="T368" s="293"/>
      <c r="U368" s="293"/>
      <c r="V368" s="293"/>
      <c r="W368" s="293"/>
      <c r="X368" s="293"/>
      <c r="Y368" s="293"/>
      <c r="Z368" s="293"/>
      <c r="AA368" s="292">
        <f t="shared" si="466"/>
        <v>0</v>
      </c>
      <c r="AB368" s="292">
        <f t="shared" si="351"/>
        <v>0</v>
      </c>
      <c r="AC368" s="37">
        <f t="shared" si="352"/>
        <v>0</v>
      </c>
    </row>
    <row r="369" spans="1:29" s="5" customFormat="1" ht="42.75" hidden="1" x14ac:dyDescent="0.2">
      <c r="A369" s="159"/>
      <c r="B369" s="97" t="s">
        <v>1440</v>
      </c>
      <c r="C369" s="98" t="s">
        <v>1441</v>
      </c>
      <c r="D369" s="295"/>
      <c r="E369" s="291">
        <f>SUM('ADICIONES  2018'!C369:K369)</f>
        <v>58495201</v>
      </c>
      <c r="F369" s="293"/>
      <c r="G369" s="293"/>
      <c r="H369" s="293"/>
      <c r="I369" s="293"/>
      <c r="J369" s="293"/>
      <c r="K369" s="292">
        <f t="shared" si="464"/>
        <v>58495201</v>
      </c>
      <c r="L369" s="293"/>
      <c r="M369" s="293"/>
      <c r="N369" s="293"/>
      <c r="O369" s="293"/>
      <c r="P369" s="295">
        <v>0</v>
      </c>
      <c r="Q369" s="293"/>
      <c r="R369" s="292">
        <f t="shared" si="455"/>
        <v>0</v>
      </c>
      <c r="S369" s="293"/>
      <c r="T369" s="293"/>
      <c r="U369" s="293"/>
      <c r="V369" s="293"/>
      <c r="W369" s="293"/>
      <c r="X369" s="293"/>
      <c r="Y369" s="293"/>
      <c r="Z369" s="293"/>
      <c r="AA369" s="292">
        <f t="shared" si="466"/>
        <v>0</v>
      </c>
      <c r="AB369" s="292">
        <f t="shared" si="351"/>
        <v>0</v>
      </c>
      <c r="AC369" s="37">
        <f t="shared" si="352"/>
        <v>0</v>
      </c>
    </row>
    <row r="370" spans="1:29" s="5" customFormat="1" ht="42.75" hidden="1" x14ac:dyDescent="0.2">
      <c r="A370" s="159"/>
      <c r="B370" s="97" t="s">
        <v>1442</v>
      </c>
      <c r="C370" s="98" t="s">
        <v>1443</v>
      </c>
      <c r="D370" s="295"/>
      <c r="E370" s="291">
        <f>SUM('ADICIONES  2018'!C370:K370)</f>
        <v>99586571</v>
      </c>
      <c r="F370" s="293"/>
      <c r="G370" s="293"/>
      <c r="H370" s="293"/>
      <c r="I370" s="293"/>
      <c r="J370" s="293"/>
      <c r="K370" s="292">
        <f t="shared" si="464"/>
        <v>99586571</v>
      </c>
      <c r="L370" s="293"/>
      <c r="M370" s="293"/>
      <c r="N370" s="293"/>
      <c r="O370" s="293"/>
      <c r="P370" s="295">
        <v>0</v>
      </c>
      <c r="Q370" s="293"/>
      <c r="R370" s="292">
        <f t="shared" si="455"/>
        <v>0</v>
      </c>
      <c r="S370" s="293"/>
      <c r="T370" s="293"/>
      <c r="U370" s="293"/>
      <c r="V370" s="293"/>
      <c r="W370" s="293"/>
      <c r="X370" s="293"/>
      <c r="Y370" s="293"/>
      <c r="Z370" s="293"/>
      <c r="AA370" s="292">
        <f t="shared" si="466"/>
        <v>0</v>
      </c>
      <c r="AB370" s="292">
        <f t="shared" si="351"/>
        <v>0</v>
      </c>
      <c r="AC370" s="37">
        <f t="shared" si="352"/>
        <v>0</v>
      </c>
    </row>
    <row r="371" spans="1:29" s="5" customFormat="1" ht="42.75" hidden="1" x14ac:dyDescent="0.2">
      <c r="A371" s="159"/>
      <c r="B371" s="97" t="s">
        <v>1444</v>
      </c>
      <c r="C371" s="98" t="s">
        <v>1445</v>
      </c>
      <c r="D371" s="295"/>
      <c r="E371" s="291">
        <f>SUM('ADICIONES  2018'!C371:K371)</f>
        <v>135000000</v>
      </c>
      <c r="F371" s="293"/>
      <c r="G371" s="293"/>
      <c r="H371" s="293"/>
      <c r="I371" s="293"/>
      <c r="J371" s="293"/>
      <c r="K371" s="292">
        <f t="shared" si="464"/>
        <v>135000000</v>
      </c>
      <c r="L371" s="293"/>
      <c r="M371" s="293"/>
      <c r="N371" s="293"/>
      <c r="O371" s="293"/>
      <c r="P371" s="295">
        <v>0</v>
      </c>
      <c r="Q371" s="293"/>
      <c r="R371" s="292">
        <f t="shared" si="455"/>
        <v>0</v>
      </c>
      <c r="S371" s="293"/>
      <c r="T371" s="293"/>
      <c r="U371" s="293"/>
      <c r="V371" s="293"/>
      <c r="W371" s="293"/>
      <c r="X371" s="293"/>
      <c r="Y371" s="293"/>
      <c r="Z371" s="293"/>
      <c r="AA371" s="292">
        <f t="shared" si="466"/>
        <v>0</v>
      </c>
      <c r="AB371" s="292">
        <f t="shared" si="351"/>
        <v>0</v>
      </c>
      <c r="AC371" s="37">
        <f t="shared" si="352"/>
        <v>0</v>
      </c>
    </row>
    <row r="372" spans="1:29" s="5" customFormat="1" ht="42.75" hidden="1" x14ac:dyDescent="0.2">
      <c r="A372" s="159"/>
      <c r="B372" s="97" t="s">
        <v>1446</v>
      </c>
      <c r="C372" s="98" t="s">
        <v>1447</v>
      </c>
      <c r="D372" s="295"/>
      <c r="E372" s="291">
        <f>SUM('ADICIONES  2018'!C372:K372)</f>
        <v>54000000</v>
      </c>
      <c r="F372" s="293"/>
      <c r="G372" s="293"/>
      <c r="H372" s="293"/>
      <c r="I372" s="293"/>
      <c r="J372" s="293"/>
      <c r="K372" s="292">
        <f t="shared" si="464"/>
        <v>54000000</v>
      </c>
      <c r="L372" s="293"/>
      <c r="M372" s="293"/>
      <c r="N372" s="293"/>
      <c r="O372" s="293"/>
      <c r="P372" s="295">
        <v>0</v>
      </c>
      <c r="Q372" s="293"/>
      <c r="R372" s="292">
        <f t="shared" si="455"/>
        <v>0</v>
      </c>
      <c r="S372" s="293"/>
      <c r="T372" s="293"/>
      <c r="U372" s="293"/>
      <c r="V372" s="293"/>
      <c r="W372" s="293"/>
      <c r="X372" s="293"/>
      <c r="Y372" s="293"/>
      <c r="Z372" s="293"/>
      <c r="AA372" s="292">
        <f t="shared" si="466"/>
        <v>0</v>
      </c>
      <c r="AB372" s="292">
        <f t="shared" si="351"/>
        <v>0</v>
      </c>
      <c r="AC372" s="37">
        <f t="shared" si="352"/>
        <v>0</v>
      </c>
    </row>
    <row r="373" spans="1:29" s="5" customFormat="1" ht="42.75" hidden="1" x14ac:dyDescent="0.2">
      <c r="A373" s="159"/>
      <c r="B373" s="97" t="s">
        <v>1448</v>
      </c>
      <c r="C373" s="98" t="s">
        <v>1449</v>
      </c>
      <c r="D373" s="295"/>
      <c r="E373" s="291">
        <f>SUM('ADICIONES  2018'!C373:K373)</f>
        <v>108000000</v>
      </c>
      <c r="F373" s="293"/>
      <c r="G373" s="293"/>
      <c r="H373" s="293"/>
      <c r="I373" s="293"/>
      <c r="J373" s="293"/>
      <c r="K373" s="292">
        <f t="shared" si="464"/>
        <v>108000000</v>
      </c>
      <c r="L373" s="293"/>
      <c r="M373" s="293"/>
      <c r="N373" s="293"/>
      <c r="O373" s="293"/>
      <c r="P373" s="295">
        <v>0</v>
      </c>
      <c r="Q373" s="293"/>
      <c r="R373" s="292">
        <f t="shared" si="455"/>
        <v>0</v>
      </c>
      <c r="S373" s="293"/>
      <c r="T373" s="293"/>
      <c r="U373" s="293"/>
      <c r="V373" s="293"/>
      <c r="W373" s="293"/>
      <c r="X373" s="293"/>
      <c r="Y373" s="293"/>
      <c r="Z373" s="293"/>
      <c r="AA373" s="292">
        <f t="shared" si="466"/>
        <v>0</v>
      </c>
      <c r="AB373" s="292">
        <f t="shared" si="351"/>
        <v>0</v>
      </c>
      <c r="AC373" s="37">
        <f t="shared" si="352"/>
        <v>0</v>
      </c>
    </row>
    <row r="374" spans="1:29" s="5" customFormat="1" ht="42.75" hidden="1" x14ac:dyDescent="0.2">
      <c r="A374" s="159"/>
      <c r="B374" s="97" t="s">
        <v>1450</v>
      </c>
      <c r="C374" s="98" t="s">
        <v>1451</v>
      </c>
      <c r="D374" s="295"/>
      <c r="E374" s="291">
        <f>SUM('ADICIONES  2018'!C374:K374)</f>
        <v>81000000</v>
      </c>
      <c r="F374" s="293"/>
      <c r="G374" s="293"/>
      <c r="H374" s="293"/>
      <c r="I374" s="293"/>
      <c r="J374" s="293"/>
      <c r="K374" s="292">
        <f t="shared" si="464"/>
        <v>81000000</v>
      </c>
      <c r="L374" s="293"/>
      <c r="M374" s="293"/>
      <c r="N374" s="293"/>
      <c r="O374" s="293"/>
      <c r="P374" s="295">
        <v>0</v>
      </c>
      <c r="Q374" s="293"/>
      <c r="R374" s="292">
        <f t="shared" si="455"/>
        <v>0</v>
      </c>
      <c r="S374" s="293"/>
      <c r="T374" s="293"/>
      <c r="U374" s="293"/>
      <c r="V374" s="293"/>
      <c r="W374" s="293"/>
      <c r="X374" s="293"/>
      <c r="Y374" s="293"/>
      <c r="Z374" s="293"/>
      <c r="AA374" s="292">
        <f t="shared" si="466"/>
        <v>0</v>
      </c>
      <c r="AB374" s="292">
        <f t="shared" si="351"/>
        <v>0</v>
      </c>
      <c r="AC374" s="37">
        <f t="shared" si="352"/>
        <v>0</v>
      </c>
    </row>
    <row r="375" spans="1:29" s="5" customFormat="1" ht="28.5" hidden="1" x14ac:dyDescent="0.2">
      <c r="A375" s="159"/>
      <c r="B375" s="97" t="s">
        <v>1452</v>
      </c>
      <c r="C375" s="98" t="s">
        <v>1453</v>
      </c>
      <c r="D375" s="295"/>
      <c r="E375" s="291">
        <f>SUM('ADICIONES  2018'!C375:K375)</f>
        <v>343506945</v>
      </c>
      <c r="F375" s="293"/>
      <c r="G375" s="293"/>
      <c r="H375" s="293"/>
      <c r="I375" s="293"/>
      <c r="J375" s="293"/>
      <c r="K375" s="292">
        <f t="shared" si="464"/>
        <v>343506945</v>
      </c>
      <c r="L375" s="293"/>
      <c r="M375" s="293"/>
      <c r="N375" s="293"/>
      <c r="O375" s="293"/>
      <c r="P375" s="295">
        <v>343506945</v>
      </c>
      <c r="Q375" s="293"/>
      <c r="R375" s="292">
        <f t="shared" si="455"/>
        <v>343506945</v>
      </c>
      <c r="S375" s="293"/>
      <c r="T375" s="293"/>
      <c r="U375" s="293"/>
      <c r="V375" s="293"/>
      <c r="W375" s="293"/>
      <c r="X375" s="293"/>
      <c r="Y375" s="293"/>
      <c r="Z375" s="293"/>
      <c r="AA375" s="292">
        <f t="shared" si="466"/>
        <v>0</v>
      </c>
      <c r="AB375" s="292">
        <f t="shared" si="351"/>
        <v>343506945</v>
      </c>
      <c r="AC375" s="37">
        <f t="shared" si="352"/>
        <v>1</v>
      </c>
    </row>
    <row r="376" spans="1:29" s="5" customFormat="1" ht="28.5" hidden="1" x14ac:dyDescent="0.2">
      <c r="A376" s="159"/>
      <c r="B376" s="97" t="s">
        <v>1454</v>
      </c>
      <c r="C376" s="98" t="s">
        <v>1455</v>
      </c>
      <c r="D376" s="295"/>
      <c r="E376" s="291">
        <f>SUM('ADICIONES  2018'!C376:K376)</f>
        <v>2054694900</v>
      </c>
      <c r="F376" s="293"/>
      <c r="G376" s="293"/>
      <c r="H376" s="293"/>
      <c r="I376" s="293"/>
      <c r="J376" s="293"/>
      <c r="K376" s="292">
        <f t="shared" si="464"/>
        <v>2054694900</v>
      </c>
      <c r="L376" s="293"/>
      <c r="M376" s="293"/>
      <c r="N376" s="293"/>
      <c r="O376" s="293"/>
      <c r="P376" s="295">
        <v>0</v>
      </c>
      <c r="Q376" s="293"/>
      <c r="R376" s="292">
        <f t="shared" si="455"/>
        <v>0</v>
      </c>
      <c r="S376" s="293"/>
      <c r="T376" s="293"/>
      <c r="U376" s="293"/>
      <c r="V376" s="293"/>
      <c r="W376" s="293"/>
      <c r="X376" s="293"/>
      <c r="Y376" s="293"/>
      <c r="Z376" s="293"/>
      <c r="AA376" s="292">
        <f t="shared" si="466"/>
        <v>0</v>
      </c>
      <c r="AB376" s="292">
        <f t="shared" si="351"/>
        <v>0</v>
      </c>
      <c r="AC376" s="37">
        <f t="shared" si="352"/>
        <v>0</v>
      </c>
    </row>
    <row r="377" spans="1:29" s="5" customFormat="1" ht="28.5" hidden="1" x14ac:dyDescent="0.2">
      <c r="A377" s="159"/>
      <c r="B377" s="97" t="s">
        <v>1975</v>
      </c>
      <c r="C377" s="98" t="s">
        <v>1976</v>
      </c>
      <c r="D377" s="295"/>
      <c r="E377" s="291">
        <f>SUM('ADICIONES  2018'!C377:K377)</f>
        <v>4809076199.6099997</v>
      </c>
      <c r="F377" s="293"/>
      <c r="G377" s="293"/>
      <c r="H377" s="293"/>
      <c r="I377" s="293"/>
      <c r="J377" s="293"/>
      <c r="K377" s="292">
        <f t="shared" si="464"/>
        <v>4809076199.6099997</v>
      </c>
      <c r="L377" s="293"/>
      <c r="M377" s="293"/>
      <c r="N377" s="293"/>
      <c r="O377" s="293"/>
      <c r="P377" s="295">
        <v>0</v>
      </c>
      <c r="Q377" s="293"/>
      <c r="R377" s="292">
        <f t="shared" si="455"/>
        <v>0</v>
      </c>
      <c r="S377" s="293"/>
      <c r="T377" s="293"/>
      <c r="U377" s="293"/>
      <c r="V377" s="293"/>
      <c r="W377" s="293"/>
      <c r="X377" s="293"/>
      <c r="Y377" s="293"/>
      <c r="Z377" s="293"/>
      <c r="AA377" s="292">
        <f t="shared" si="466"/>
        <v>0</v>
      </c>
      <c r="AB377" s="292">
        <f t="shared" si="351"/>
        <v>0</v>
      </c>
      <c r="AC377" s="37">
        <f t="shared" si="352"/>
        <v>0</v>
      </c>
    </row>
    <row r="378" spans="1:29" s="5" customFormat="1" ht="28.5" hidden="1" x14ac:dyDescent="0.2">
      <c r="A378" s="159"/>
      <c r="B378" s="97" t="s">
        <v>1977</v>
      </c>
      <c r="C378" s="98" t="s">
        <v>1978</v>
      </c>
      <c r="D378" s="295"/>
      <c r="E378" s="291">
        <f>SUM('ADICIONES  2018'!C378:K378)</f>
        <v>3700000000</v>
      </c>
      <c r="F378" s="293"/>
      <c r="G378" s="293"/>
      <c r="H378" s="293"/>
      <c r="I378" s="293"/>
      <c r="J378" s="293"/>
      <c r="K378" s="292">
        <f t="shared" si="464"/>
        <v>3700000000</v>
      </c>
      <c r="L378" s="293"/>
      <c r="M378" s="293"/>
      <c r="N378" s="293"/>
      <c r="O378" s="293"/>
      <c r="P378" s="295">
        <v>0</v>
      </c>
      <c r="Q378" s="293"/>
      <c r="R378" s="292">
        <f t="shared" si="455"/>
        <v>0</v>
      </c>
      <c r="S378" s="293"/>
      <c r="T378" s="293"/>
      <c r="U378" s="293"/>
      <c r="V378" s="293"/>
      <c r="W378" s="293"/>
      <c r="X378" s="293"/>
      <c r="Y378" s="293"/>
      <c r="Z378" s="293"/>
      <c r="AA378" s="292">
        <f t="shared" si="466"/>
        <v>0</v>
      </c>
      <c r="AB378" s="292">
        <f t="shared" si="351"/>
        <v>0</v>
      </c>
      <c r="AC378" s="37">
        <f t="shared" si="352"/>
        <v>0</v>
      </c>
    </row>
    <row r="379" spans="1:29" s="79" customFormat="1" ht="15.75" hidden="1" x14ac:dyDescent="0.2">
      <c r="A379" s="433"/>
      <c r="B379" s="111" t="s">
        <v>1636</v>
      </c>
      <c r="C379" s="107" t="s">
        <v>1637</v>
      </c>
      <c r="D379" s="106">
        <f>SUM(D380:D412)</f>
        <v>0</v>
      </c>
      <c r="E379" s="106">
        <f>SUM('ADICIONES  2018'!C379:K379)</f>
        <v>1900795095</v>
      </c>
      <c r="F379" s="106">
        <f t="shared" ref="F379:J379" si="467">SUM(F380:F412)</f>
        <v>0</v>
      </c>
      <c r="G379" s="106">
        <f t="shared" si="467"/>
        <v>0</v>
      </c>
      <c r="H379" s="106">
        <f t="shared" si="467"/>
        <v>0</v>
      </c>
      <c r="I379" s="106">
        <f t="shared" si="467"/>
        <v>0</v>
      </c>
      <c r="J379" s="106">
        <f t="shared" si="467"/>
        <v>0</v>
      </c>
      <c r="K379" s="290">
        <f t="shared" si="464"/>
        <v>1900795095</v>
      </c>
      <c r="L379" s="106">
        <f t="shared" ref="L379:Q379" si="468">SUM(L380:L412)</f>
        <v>0</v>
      </c>
      <c r="M379" s="106">
        <f t="shared" si="468"/>
        <v>0</v>
      </c>
      <c r="N379" s="106">
        <f t="shared" si="468"/>
        <v>0</v>
      </c>
      <c r="O379" s="106">
        <f t="shared" si="468"/>
        <v>0</v>
      </c>
      <c r="P379" s="106">
        <f t="shared" si="468"/>
        <v>0</v>
      </c>
      <c r="Q379" s="106">
        <f t="shared" si="468"/>
        <v>0</v>
      </c>
      <c r="R379" s="290">
        <f t="shared" si="455"/>
        <v>0</v>
      </c>
      <c r="S379" s="106">
        <f t="shared" ref="S379:Z379" si="469">SUM(S380:S412)</f>
        <v>0</v>
      </c>
      <c r="T379" s="106">
        <f t="shared" si="469"/>
        <v>0</v>
      </c>
      <c r="U379" s="106">
        <f t="shared" si="469"/>
        <v>2652430900</v>
      </c>
      <c r="V379" s="106">
        <f t="shared" si="469"/>
        <v>0</v>
      </c>
      <c r="W379" s="106">
        <f t="shared" si="469"/>
        <v>0</v>
      </c>
      <c r="X379" s="106">
        <f t="shared" si="469"/>
        <v>0</v>
      </c>
      <c r="Y379" s="106">
        <f t="shared" si="469"/>
        <v>0</v>
      </c>
      <c r="Z379" s="106">
        <f t="shared" si="469"/>
        <v>0</v>
      </c>
      <c r="AA379" s="290">
        <f t="shared" si="466"/>
        <v>2652430900</v>
      </c>
      <c r="AB379" s="290">
        <f t="shared" si="351"/>
        <v>2652430900</v>
      </c>
      <c r="AC379" s="105">
        <f t="shared" si="352"/>
        <v>1.3954323151281069</v>
      </c>
    </row>
    <row r="380" spans="1:29" s="5" customFormat="1" ht="28.5" hidden="1" x14ac:dyDescent="0.2">
      <c r="A380" s="159"/>
      <c r="B380" s="97" t="s">
        <v>1638</v>
      </c>
      <c r="C380" s="98" t="s">
        <v>1639</v>
      </c>
      <c r="D380" s="295"/>
      <c r="E380" s="291">
        <f>SUM('ADICIONES  2018'!C380:K380)</f>
        <v>0</v>
      </c>
      <c r="F380" s="293"/>
      <c r="G380" s="293"/>
      <c r="H380" s="293"/>
      <c r="I380" s="293"/>
      <c r="J380" s="293"/>
      <c r="K380" s="292">
        <f t="shared" si="464"/>
        <v>0</v>
      </c>
      <c r="L380" s="293"/>
      <c r="M380" s="293"/>
      <c r="N380" s="293"/>
      <c r="O380" s="293"/>
      <c r="P380" s="293"/>
      <c r="Q380" s="293"/>
      <c r="R380" s="292">
        <f t="shared" si="455"/>
        <v>0</v>
      </c>
      <c r="S380" s="293"/>
      <c r="T380" s="293"/>
      <c r="U380" s="293"/>
      <c r="V380" s="293"/>
      <c r="W380" s="293"/>
      <c r="X380" s="293"/>
      <c r="Y380" s="293"/>
      <c r="Z380" s="293"/>
      <c r="AA380" s="292">
        <f t="shared" si="466"/>
        <v>0</v>
      </c>
      <c r="AB380" s="292">
        <f t="shared" si="351"/>
        <v>0</v>
      </c>
      <c r="AC380" s="37" t="e">
        <f t="shared" si="352"/>
        <v>#DIV/0!</v>
      </c>
    </row>
    <row r="381" spans="1:29" s="5" customFormat="1" ht="28.5" hidden="1" x14ac:dyDescent="0.2">
      <c r="A381" s="159"/>
      <c r="B381" s="97" t="s">
        <v>1640</v>
      </c>
      <c r="C381" s="98" t="s">
        <v>1641</v>
      </c>
      <c r="D381" s="295"/>
      <c r="E381" s="291">
        <f>SUM('ADICIONES  2018'!C381:K381)</f>
        <v>0</v>
      </c>
      <c r="F381" s="293"/>
      <c r="G381" s="293"/>
      <c r="H381" s="293"/>
      <c r="I381" s="293"/>
      <c r="J381" s="293"/>
      <c r="K381" s="292">
        <f t="shared" si="464"/>
        <v>0</v>
      </c>
      <c r="L381" s="293"/>
      <c r="M381" s="293"/>
      <c r="N381" s="293"/>
      <c r="O381" s="293"/>
      <c r="P381" s="293"/>
      <c r="Q381" s="293"/>
      <c r="R381" s="292">
        <f t="shared" si="455"/>
        <v>0</v>
      </c>
      <c r="S381" s="293"/>
      <c r="T381" s="293"/>
      <c r="U381" s="293"/>
      <c r="V381" s="293"/>
      <c r="W381" s="293"/>
      <c r="X381" s="293"/>
      <c r="Y381" s="293"/>
      <c r="Z381" s="293"/>
      <c r="AA381" s="292">
        <f t="shared" si="466"/>
        <v>0</v>
      </c>
      <c r="AB381" s="292">
        <f t="shared" si="351"/>
        <v>0</v>
      </c>
      <c r="AC381" s="37" t="e">
        <f t="shared" si="352"/>
        <v>#DIV/0!</v>
      </c>
    </row>
    <row r="382" spans="1:29" s="5" customFormat="1" hidden="1" x14ac:dyDescent="0.2">
      <c r="A382" s="159"/>
      <c r="B382" s="97" t="s">
        <v>1642</v>
      </c>
      <c r="C382" s="98" t="s">
        <v>1643</v>
      </c>
      <c r="D382" s="295"/>
      <c r="E382" s="291">
        <f>SUM('ADICIONES  2018'!C382:K382)</f>
        <v>0</v>
      </c>
      <c r="F382" s="293"/>
      <c r="G382" s="293"/>
      <c r="H382" s="293"/>
      <c r="I382" s="293"/>
      <c r="J382" s="293"/>
      <c r="K382" s="292">
        <f t="shared" si="464"/>
        <v>0</v>
      </c>
      <c r="L382" s="293"/>
      <c r="M382" s="293"/>
      <c r="N382" s="293"/>
      <c r="O382" s="293"/>
      <c r="P382" s="293"/>
      <c r="Q382" s="293"/>
      <c r="R382" s="292">
        <f t="shared" si="455"/>
        <v>0</v>
      </c>
      <c r="S382" s="293"/>
      <c r="T382" s="293"/>
      <c r="U382" s="293"/>
      <c r="V382" s="293"/>
      <c r="W382" s="293"/>
      <c r="X382" s="293"/>
      <c r="Y382" s="293"/>
      <c r="Z382" s="293"/>
      <c r="AA382" s="292">
        <f t="shared" si="466"/>
        <v>0</v>
      </c>
      <c r="AB382" s="292">
        <f t="shared" si="351"/>
        <v>0</v>
      </c>
      <c r="AC382" s="37" t="e">
        <f t="shared" si="352"/>
        <v>#DIV/0!</v>
      </c>
    </row>
    <row r="383" spans="1:29" s="5" customFormat="1" hidden="1" x14ac:dyDescent="0.2">
      <c r="A383" s="159"/>
      <c r="B383" s="97" t="s">
        <v>1644</v>
      </c>
      <c r="C383" s="98" t="s">
        <v>1645</v>
      </c>
      <c r="D383" s="295"/>
      <c r="E383" s="291">
        <f>SUM('ADICIONES  2018'!C383:K383)</f>
        <v>0</v>
      </c>
      <c r="F383" s="293"/>
      <c r="G383" s="293"/>
      <c r="H383" s="293"/>
      <c r="I383" s="293"/>
      <c r="J383" s="293"/>
      <c r="K383" s="292">
        <f t="shared" si="464"/>
        <v>0</v>
      </c>
      <c r="L383" s="293"/>
      <c r="M383" s="293"/>
      <c r="N383" s="293"/>
      <c r="O383" s="293"/>
      <c r="P383" s="293"/>
      <c r="Q383" s="293"/>
      <c r="R383" s="292">
        <f t="shared" si="455"/>
        <v>0</v>
      </c>
      <c r="S383" s="293"/>
      <c r="T383" s="293"/>
      <c r="U383" s="293"/>
      <c r="V383" s="293"/>
      <c r="W383" s="293"/>
      <c r="X383" s="293"/>
      <c r="Y383" s="293"/>
      <c r="Z383" s="293"/>
      <c r="AA383" s="292">
        <f t="shared" si="466"/>
        <v>0</v>
      </c>
      <c r="AB383" s="292">
        <f t="shared" si="351"/>
        <v>0</v>
      </c>
      <c r="AC383" s="37" t="e">
        <f t="shared" si="352"/>
        <v>#DIV/0!</v>
      </c>
    </row>
    <row r="384" spans="1:29" s="5" customFormat="1" hidden="1" x14ac:dyDescent="0.2">
      <c r="A384" s="159"/>
      <c r="B384" s="97" t="s">
        <v>1646</v>
      </c>
      <c r="C384" s="98" t="s">
        <v>1647</v>
      </c>
      <c r="D384" s="295"/>
      <c r="E384" s="291">
        <f>SUM('ADICIONES  2018'!C384:K384)</f>
        <v>0</v>
      </c>
      <c r="F384" s="293"/>
      <c r="G384" s="293"/>
      <c r="H384" s="293"/>
      <c r="I384" s="293"/>
      <c r="J384" s="293"/>
      <c r="K384" s="292">
        <f t="shared" si="464"/>
        <v>0</v>
      </c>
      <c r="L384" s="293"/>
      <c r="M384" s="293"/>
      <c r="N384" s="293"/>
      <c r="O384" s="293"/>
      <c r="P384" s="293"/>
      <c r="Q384" s="293"/>
      <c r="R384" s="292">
        <f t="shared" si="455"/>
        <v>0</v>
      </c>
      <c r="S384" s="293"/>
      <c r="T384" s="293"/>
      <c r="U384" s="293"/>
      <c r="V384" s="293"/>
      <c r="W384" s="293"/>
      <c r="X384" s="293"/>
      <c r="Y384" s="293"/>
      <c r="Z384" s="293"/>
      <c r="AA384" s="292">
        <f t="shared" si="466"/>
        <v>0</v>
      </c>
      <c r="AB384" s="292">
        <f t="shared" si="351"/>
        <v>0</v>
      </c>
      <c r="AC384" s="37" t="e">
        <f t="shared" si="352"/>
        <v>#DIV/0!</v>
      </c>
    </row>
    <row r="385" spans="1:29" s="5" customFormat="1" ht="28.5" hidden="1" x14ac:dyDescent="0.2">
      <c r="A385" s="159"/>
      <c r="B385" s="97" t="s">
        <v>1648</v>
      </c>
      <c r="C385" s="98" t="s">
        <v>1314</v>
      </c>
      <c r="D385" s="295"/>
      <c r="E385" s="291">
        <f>SUM('ADICIONES  2018'!C385:K385)</f>
        <v>0</v>
      </c>
      <c r="F385" s="293"/>
      <c r="G385" s="293"/>
      <c r="H385" s="293"/>
      <c r="I385" s="293"/>
      <c r="J385" s="293"/>
      <c r="K385" s="292">
        <f t="shared" si="464"/>
        <v>0</v>
      </c>
      <c r="L385" s="293"/>
      <c r="M385" s="293"/>
      <c r="N385" s="293"/>
      <c r="O385" s="293"/>
      <c r="P385" s="293"/>
      <c r="Q385" s="293"/>
      <c r="R385" s="292">
        <f t="shared" si="455"/>
        <v>0</v>
      </c>
      <c r="S385" s="293"/>
      <c r="T385" s="293"/>
      <c r="U385" s="293"/>
      <c r="V385" s="293"/>
      <c r="W385" s="293"/>
      <c r="X385" s="293"/>
      <c r="Y385" s="293"/>
      <c r="Z385" s="293"/>
      <c r="AA385" s="292">
        <f t="shared" si="466"/>
        <v>0</v>
      </c>
      <c r="AB385" s="292">
        <f t="shared" si="351"/>
        <v>0</v>
      </c>
      <c r="AC385" s="37" t="e">
        <f t="shared" si="352"/>
        <v>#DIV/0!</v>
      </c>
    </row>
    <row r="386" spans="1:29" s="5" customFormat="1" ht="28.5" hidden="1" x14ac:dyDescent="0.2">
      <c r="A386" s="159"/>
      <c r="B386" s="97" t="s">
        <v>1649</v>
      </c>
      <c r="C386" s="98" t="s">
        <v>1315</v>
      </c>
      <c r="D386" s="295"/>
      <c r="E386" s="291">
        <f>SUM('ADICIONES  2018'!C386:K386)</f>
        <v>0</v>
      </c>
      <c r="F386" s="293"/>
      <c r="G386" s="293"/>
      <c r="H386" s="293"/>
      <c r="I386" s="293"/>
      <c r="J386" s="293"/>
      <c r="K386" s="292">
        <f t="shared" si="464"/>
        <v>0</v>
      </c>
      <c r="L386" s="293"/>
      <c r="M386" s="293"/>
      <c r="N386" s="293"/>
      <c r="O386" s="293"/>
      <c r="P386" s="293"/>
      <c r="Q386" s="293"/>
      <c r="R386" s="292">
        <f t="shared" si="455"/>
        <v>0</v>
      </c>
      <c r="S386" s="293"/>
      <c r="T386" s="293"/>
      <c r="U386" s="293"/>
      <c r="V386" s="293"/>
      <c r="W386" s="293"/>
      <c r="X386" s="293"/>
      <c r="Y386" s="293"/>
      <c r="Z386" s="293"/>
      <c r="AA386" s="292">
        <f t="shared" si="466"/>
        <v>0</v>
      </c>
      <c r="AB386" s="292">
        <f t="shared" si="351"/>
        <v>0</v>
      </c>
      <c r="AC386" s="37" t="e">
        <f t="shared" si="352"/>
        <v>#DIV/0!</v>
      </c>
    </row>
    <row r="387" spans="1:29" s="5" customFormat="1" ht="28.5" hidden="1" x14ac:dyDescent="0.2">
      <c r="A387" s="159"/>
      <c r="B387" s="97" t="s">
        <v>1650</v>
      </c>
      <c r="C387" s="98" t="s">
        <v>1316</v>
      </c>
      <c r="D387" s="295"/>
      <c r="E387" s="291">
        <f>SUM('ADICIONES  2018'!C387:K387)</f>
        <v>0</v>
      </c>
      <c r="F387" s="293"/>
      <c r="G387" s="293"/>
      <c r="H387" s="293"/>
      <c r="I387" s="293"/>
      <c r="J387" s="293"/>
      <c r="K387" s="292">
        <f t="shared" si="464"/>
        <v>0</v>
      </c>
      <c r="L387" s="293"/>
      <c r="M387" s="293"/>
      <c r="N387" s="293"/>
      <c r="O387" s="293"/>
      <c r="P387" s="293"/>
      <c r="Q387" s="293"/>
      <c r="R387" s="292">
        <f t="shared" si="455"/>
        <v>0</v>
      </c>
      <c r="S387" s="293"/>
      <c r="T387" s="293"/>
      <c r="U387" s="293"/>
      <c r="V387" s="293"/>
      <c r="W387" s="293"/>
      <c r="X387" s="293"/>
      <c r="Y387" s="293"/>
      <c r="Z387" s="293"/>
      <c r="AA387" s="292">
        <f t="shared" si="466"/>
        <v>0</v>
      </c>
      <c r="AB387" s="292">
        <f t="shared" si="351"/>
        <v>0</v>
      </c>
      <c r="AC387" s="37" t="e">
        <f t="shared" si="352"/>
        <v>#DIV/0!</v>
      </c>
    </row>
    <row r="388" spans="1:29" s="5" customFormat="1" ht="28.5" hidden="1" x14ac:dyDescent="0.2">
      <c r="A388" s="159"/>
      <c r="B388" s="97" t="s">
        <v>1651</v>
      </c>
      <c r="C388" s="98" t="s">
        <v>1317</v>
      </c>
      <c r="D388" s="295"/>
      <c r="E388" s="291">
        <f>SUM('ADICIONES  2018'!C388:K388)</f>
        <v>0</v>
      </c>
      <c r="F388" s="293"/>
      <c r="G388" s="293"/>
      <c r="H388" s="293"/>
      <c r="I388" s="293"/>
      <c r="J388" s="293"/>
      <c r="K388" s="292">
        <f t="shared" si="464"/>
        <v>0</v>
      </c>
      <c r="L388" s="293"/>
      <c r="M388" s="293"/>
      <c r="N388" s="293"/>
      <c r="O388" s="293"/>
      <c r="P388" s="293"/>
      <c r="Q388" s="293"/>
      <c r="R388" s="292">
        <f t="shared" si="455"/>
        <v>0</v>
      </c>
      <c r="S388" s="293"/>
      <c r="T388" s="293"/>
      <c r="U388" s="293"/>
      <c r="V388" s="293"/>
      <c r="W388" s="293"/>
      <c r="X388" s="293"/>
      <c r="Y388" s="293"/>
      <c r="Z388" s="293"/>
      <c r="AA388" s="292">
        <f t="shared" si="466"/>
        <v>0</v>
      </c>
      <c r="AB388" s="292">
        <f t="shared" si="351"/>
        <v>0</v>
      </c>
      <c r="AC388" s="37" t="e">
        <f t="shared" si="352"/>
        <v>#DIV/0!</v>
      </c>
    </row>
    <row r="389" spans="1:29" s="5" customFormat="1" ht="42.75" hidden="1" x14ac:dyDescent="0.2">
      <c r="A389" s="159"/>
      <c r="B389" s="97" t="s">
        <v>1652</v>
      </c>
      <c r="C389" s="98" t="s">
        <v>1318</v>
      </c>
      <c r="D389" s="295"/>
      <c r="E389" s="291">
        <f>SUM('ADICIONES  2018'!C389:K389)</f>
        <v>0</v>
      </c>
      <c r="F389" s="293"/>
      <c r="G389" s="293"/>
      <c r="H389" s="293"/>
      <c r="I389" s="293"/>
      <c r="J389" s="293"/>
      <c r="K389" s="292">
        <f t="shared" si="464"/>
        <v>0</v>
      </c>
      <c r="L389" s="293"/>
      <c r="M389" s="293"/>
      <c r="N389" s="293"/>
      <c r="O389" s="293"/>
      <c r="P389" s="293"/>
      <c r="Q389" s="293"/>
      <c r="R389" s="292">
        <f t="shared" si="455"/>
        <v>0</v>
      </c>
      <c r="S389" s="293"/>
      <c r="T389" s="293"/>
      <c r="U389" s="293"/>
      <c r="V389" s="293"/>
      <c r="W389" s="293"/>
      <c r="X389" s="293"/>
      <c r="Y389" s="293"/>
      <c r="Z389" s="293"/>
      <c r="AA389" s="292">
        <f t="shared" si="466"/>
        <v>0</v>
      </c>
      <c r="AB389" s="292">
        <f t="shared" si="351"/>
        <v>0</v>
      </c>
      <c r="AC389" s="37" t="e">
        <f t="shared" si="352"/>
        <v>#DIV/0!</v>
      </c>
    </row>
    <row r="390" spans="1:29" s="5" customFormat="1" ht="28.5" hidden="1" x14ac:dyDescent="0.2">
      <c r="A390" s="159"/>
      <c r="B390" s="97" t="s">
        <v>1653</v>
      </c>
      <c r="C390" s="98" t="s">
        <v>1319</v>
      </c>
      <c r="D390" s="295"/>
      <c r="E390" s="291">
        <f>SUM('ADICIONES  2018'!C390:K390)</f>
        <v>0</v>
      </c>
      <c r="F390" s="293"/>
      <c r="G390" s="293"/>
      <c r="H390" s="293"/>
      <c r="I390" s="293"/>
      <c r="J390" s="293"/>
      <c r="K390" s="292">
        <f t="shared" si="464"/>
        <v>0</v>
      </c>
      <c r="L390" s="293"/>
      <c r="M390" s="293"/>
      <c r="N390" s="293"/>
      <c r="O390" s="293"/>
      <c r="P390" s="293"/>
      <c r="Q390" s="293"/>
      <c r="R390" s="292">
        <f t="shared" ref="R390:R467" si="470">SUM(L390:Q390)</f>
        <v>0</v>
      </c>
      <c r="S390" s="293"/>
      <c r="T390" s="293"/>
      <c r="U390" s="293"/>
      <c r="V390" s="293"/>
      <c r="W390" s="293"/>
      <c r="X390" s="293"/>
      <c r="Y390" s="293"/>
      <c r="Z390" s="293"/>
      <c r="AA390" s="292">
        <f t="shared" si="466"/>
        <v>0</v>
      </c>
      <c r="AB390" s="292">
        <f t="shared" si="351"/>
        <v>0</v>
      </c>
      <c r="AC390" s="37" t="e">
        <f t="shared" si="352"/>
        <v>#DIV/0!</v>
      </c>
    </row>
    <row r="391" spans="1:29" s="5" customFormat="1" ht="28.5" hidden="1" x14ac:dyDescent="0.2">
      <c r="A391" s="159"/>
      <c r="B391" s="97" t="s">
        <v>1323</v>
      </c>
      <c r="C391" s="98" t="s">
        <v>1324</v>
      </c>
      <c r="D391" s="295"/>
      <c r="E391" s="291">
        <f>SUM('ADICIONES  2018'!C391:K391)</f>
        <v>0</v>
      </c>
      <c r="F391" s="293"/>
      <c r="G391" s="293"/>
      <c r="H391" s="293"/>
      <c r="I391" s="293"/>
      <c r="J391" s="293"/>
      <c r="K391" s="292">
        <f t="shared" si="464"/>
        <v>0</v>
      </c>
      <c r="L391" s="293"/>
      <c r="M391" s="293"/>
      <c r="N391" s="293"/>
      <c r="O391" s="293"/>
      <c r="P391" s="293"/>
      <c r="Q391" s="293"/>
      <c r="R391" s="292">
        <f t="shared" si="470"/>
        <v>0</v>
      </c>
      <c r="S391" s="293"/>
      <c r="T391" s="293"/>
      <c r="U391" s="293"/>
      <c r="V391" s="293"/>
      <c r="W391" s="293"/>
      <c r="X391" s="293"/>
      <c r="Y391" s="293"/>
      <c r="Z391" s="293"/>
      <c r="AA391" s="292">
        <f t="shared" si="466"/>
        <v>0</v>
      </c>
      <c r="AB391" s="292">
        <f t="shared" si="351"/>
        <v>0</v>
      </c>
      <c r="AC391" s="37" t="e">
        <f t="shared" si="352"/>
        <v>#DIV/0!</v>
      </c>
    </row>
    <row r="392" spans="1:29" s="5" customFormat="1" ht="28.5" hidden="1" x14ac:dyDescent="0.2">
      <c r="A392" s="159"/>
      <c r="B392" s="97" t="s">
        <v>1325</v>
      </c>
      <c r="C392" s="98" t="s">
        <v>1326</v>
      </c>
      <c r="D392" s="295"/>
      <c r="E392" s="291">
        <f>SUM('ADICIONES  2018'!C392:K392)</f>
        <v>0</v>
      </c>
      <c r="F392" s="293"/>
      <c r="G392" s="293"/>
      <c r="H392" s="293"/>
      <c r="I392" s="293"/>
      <c r="J392" s="293"/>
      <c r="K392" s="292">
        <f t="shared" si="464"/>
        <v>0</v>
      </c>
      <c r="L392" s="293"/>
      <c r="M392" s="293"/>
      <c r="N392" s="293"/>
      <c r="O392" s="293"/>
      <c r="P392" s="293"/>
      <c r="Q392" s="293"/>
      <c r="R392" s="292">
        <f t="shared" si="470"/>
        <v>0</v>
      </c>
      <c r="S392" s="293"/>
      <c r="T392" s="293"/>
      <c r="U392" s="293"/>
      <c r="V392" s="293"/>
      <c r="W392" s="293"/>
      <c r="X392" s="293"/>
      <c r="Y392" s="293"/>
      <c r="Z392" s="293"/>
      <c r="AA392" s="292">
        <f t="shared" si="466"/>
        <v>0</v>
      </c>
      <c r="AB392" s="292">
        <f t="shared" si="351"/>
        <v>0</v>
      </c>
      <c r="AC392" s="37" t="e">
        <f t="shared" si="352"/>
        <v>#DIV/0!</v>
      </c>
    </row>
    <row r="393" spans="1:29" s="5" customFormat="1" ht="28.5" hidden="1" x14ac:dyDescent="0.2">
      <c r="A393" s="159"/>
      <c r="B393" s="97" t="s">
        <v>1327</v>
      </c>
      <c r="C393" s="98" t="s">
        <v>1328</v>
      </c>
      <c r="D393" s="295"/>
      <c r="E393" s="291">
        <f>SUM('ADICIONES  2018'!C393:K393)</f>
        <v>0</v>
      </c>
      <c r="F393" s="293"/>
      <c r="G393" s="293"/>
      <c r="H393" s="293"/>
      <c r="I393" s="293"/>
      <c r="J393" s="293"/>
      <c r="K393" s="292">
        <f t="shared" si="464"/>
        <v>0</v>
      </c>
      <c r="L393" s="293"/>
      <c r="M393" s="293"/>
      <c r="N393" s="293"/>
      <c r="O393" s="293"/>
      <c r="P393" s="293"/>
      <c r="Q393" s="293"/>
      <c r="R393" s="292">
        <f t="shared" si="470"/>
        <v>0</v>
      </c>
      <c r="S393" s="293"/>
      <c r="T393" s="293"/>
      <c r="U393" s="293"/>
      <c r="V393" s="293"/>
      <c r="W393" s="293"/>
      <c r="X393" s="293"/>
      <c r="Y393" s="293"/>
      <c r="Z393" s="293"/>
      <c r="AA393" s="292">
        <f t="shared" si="466"/>
        <v>0</v>
      </c>
      <c r="AB393" s="292">
        <f t="shared" si="351"/>
        <v>0</v>
      </c>
      <c r="AC393" s="37" t="e">
        <f t="shared" si="352"/>
        <v>#DIV/0!</v>
      </c>
    </row>
    <row r="394" spans="1:29" s="5" customFormat="1" ht="28.5" hidden="1" x14ac:dyDescent="0.2">
      <c r="A394" s="159"/>
      <c r="B394" s="97" t="s">
        <v>1329</v>
      </c>
      <c r="C394" s="98" t="s">
        <v>1330</v>
      </c>
      <c r="D394" s="295"/>
      <c r="E394" s="291">
        <f>SUM('ADICIONES  2018'!C394:K394)</f>
        <v>0</v>
      </c>
      <c r="F394" s="293"/>
      <c r="G394" s="293"/>
      <c r="H394" s="293"/>
      <c r="I394" s="293"/>
      <c r="J394" s="293"/>
      <c r="K394" s="292">
        <f t="shared" si="464"/>
        <v>0</v>
      </c>
      <c r="L394" s="293"/>
      <c r="M394" s="293"/>
      <c r="N394" s="293"/>
      <c r="O394" s="293"/>
      <c r="P394" s="293"/>
      <c r="Q394" s="293"/>
      <c r="R394" s="292">
        <f t="shared" si="470"/>
        <v>0</v>
      </c>
      <c r="S394" s="293"/>
      <c r="T394" s="293"/>
      <c r="U394" s="293"/>
      <c r="V394" s="293"/>
      <c r="W394" s="293"/>
      <c r="X394" s="293"/>
      <c r="Y394" s="293"/>
      <c r="Z394" s="293"/>
      <c r="AA394" s="292">
        <f t="shared" si="466"/>
        <v>0</v>
      </c>
      <c r="AB394" s="292">
        <f t="shared" si="351"/>
        <v>0</v>
      </c>
      <c r="AC394" s="37" t="e">
        <f t="shared" si="352"/>
        <v>#DIV/0!</v>
      </c>
    </row>
    <row r="395" spans="1:29" s="5" customFormat="1" ht="28.5" hidden="1" x14ac:dyDescent="0.2">
      <c r="A395" s="159"/>
      <c r="B395" s="97" t="s">
        <v>1331</v>
      </c>
      <c r="C395" s="98" t="s">
        <v>1332</v>
      </c>
      <c r="D395" s="295"/>
      <c r="E395" s="291">
        <f>SUM('ADICIONES  2018'!C395:K395)</f>
        <v>0</v>
      </c>
      <c r="F395" s="293"/>
      <c r="G395" s="293"/>
      <c r="H395" s="293"/>
      <c r="I395" s="293"/>
      <c r="J395" s="293"/>
      <c r="K395" s="292">
        <f t="shared" si="464"/>
        <v>0</v>
      </c>
      <c r="L395" s="293"/>
      <c r="M395" s="293"/>
      <c r="N395" s="293"/>
      <c r="O395" s="293"/>
      <c r="P395" s="293"/>
      <c r="Q395" s="293"/>
      <c r="R395" s="292">
        <f t="shared" si="470"/>
        <v>0</v>
      </c>
      <c r="S395" s="293"/>
      <c r="T395" s="293"/>
      <c r="U395" s="293"/>
      <c r="V395" s="293"/>
      <c r="W395" s="293"/>
      <c r="X395" s="293"/>
      <c r="Y395" s="293"/>
      <c r="Z395" s="293"/>
      <c r="AA395" s="292">
        <f t="shared" si="466"/>
        <v>0</v>
      </c>
      <c r="AB395" s="292">
        <f t="shared" si="351"/>
        <v>0</v>
      </c>
      <c r="AC395" s="37" t="e">
        <f t="shared" si="352"/>
        <v>#DIV/0!</v>
      </c>
    </row>
    <row r="396" spans="1:29" s="5" customFormat="1" ht="28.5" hidden="1" x14ac:dyDescent="0.2">
      <c r="A396" s="159"/>
      <c r="B396" s="97" t="s">
        <v>1333</v>
      </c>
      <c r="C396" s="98" t="s">
        <v>1334</v>
      </c>
      <c r="D396" s="295"/>
      <c r="E396" s="291">
        <f>SUM('ADICIONES  2018'!C396:K396)</f>
        <v>0</v>
      </c>
      <c r="F396" s="293"/>
      <c r="G396" s="293"/>
      <c r="H396" s="293"/>
      <c r="I396" s="293"/>
      <c r="J396" s="293"/>
      <c r="K396" s="292">
        <f t="shared" si="464"/>
        <v>0</v>
      </c>
      <c r="L396" s="293"/>
      <c r="M396" s="293"/>
      <c r="N396" s="293"/>
      <c r="O396" s="293"/>
      <c r="P396" s="293"/>
      <c r="Q396" s="293"/>
      <c r="R396" s="292">
        <f t="shared" si="470"/>
        <v>0</v>
      </c>
      <c r="S396" s="293"/>
      <c r="T396" s="293"/>
      <c r="U396" s="293"/>
      <c r="V396" s="293"/>
      <c r="W396" s="293"/>
      <c r="X396" s="293"/>
      <c r="Y396" s="293"/>
      <c r="Z396" s="293"/>
      <c r="AA396" s="292">
        <f t="shared" si="466"/>
        <v>0</v>
      </c>
      <c r="AB396" s="292">
        <f t="shared" si="351"/>
        <v>0</v>
      </c>
      <c r="AC396" s="37" t="e">
        <f t="shared" si="352"/>
        <v>#DIV/0!</v>
      </c>
    </row>
    <row r="397" spans="1:29" s="5" customFormat="1" ht="28.5" hidden="1" x14ac:dyDescent="0.2">
      <c r="A397" s="159"/>
      <c r="B397" s="97" t="s">
        <v>1335</v>
      </c>
      <c r="C397" s="98" t="s">
        <v>1336</v>
      </c>
      <c r="D397" s="295"/>
      <c r="E397" s="291">
        <f>SUM('ADICIONES  2018'!C397:K397)</f>
        <v>0</v>
      </c>
      <c r="F397" s="293"/>
      <c r="G397" s="293"/>
      <c r="H397" s="293"/>
      <c r="I397" s="293"/>
      <c r="J397" s="293"/>
      <c r="K397" s="292">
        <f t="shared" si="464"/>
        <v>0</v>
      </c>
      <c r="L397" s="293"/>
      <c r="M397" s="293"/>
      <c r="N397" s="293"/>
      <c r="O397" s="293"/>
      <c r="P397" s="293"/>
      <c r="Q397" s="293"/>
      <c r="R397" s="292">
        <f t="shared" si="470"/>
        <v>0</v>
      </c>
      <c r="S397" s="293"/>
      <c r="T397" s="293"/>
      <c r="U397" s="293"/>
      <c r="V397" s="293"/>
      <c r="W397" s="293"/>
      <c r="X397" s="293"/>
      <c r="Y397" s="293"/>
      <c r="Z397" s="293"/>
      <c r="AA397" s="292">
        <f t="shared" si="466"/>
        <v>0</v>
      </c>
      <c r="AB397" s="292">
        <f t="shared" si="351"/>
        <v>0</v>
      </c>
      <c r="AC397" s="37" t="e">
        <f t="shared" si="352"/>
        <v>#DIV/0!</v>
      </c>
    </row>
    <row r="398" spans="1:29" s="5" customFormat="1" ht="28.5" hidden="1" x14ac:dyDescent="0.2">
      <c r="A398" s="159"/>
      <c r="B398" s="97" t="s">
        <v>1337</v>
      </c>
      <c r="C398" s="98" t="s">
        <v>1338</v>
      </c>
      <c r="D398" s="295"/>
      <c r="E398" s="291">
        <f>SUM('ADICIONES  2018'!C398:K398)</f>
        <v>0</v>
      </c>
      <c r="F398" s="293"/>
      <c r="G398" s="293"/>
      <c r="H398" s="293"/>
      <c r="I398" s="293"/>
      <c r="J398" s="293"/>
      <c r="K398" s="292">
        <f t="shared" si="464"/>
        <v>0</v>
      </c>
      <c r="L398" s="293"/>
      <c r="M398" s="293"/>
      <c r="N398" s="293"/>
      <c r="O398" s="293"/>
      <c r="P398" s="293"/>
      <c r="Q398" s="293"/>
      <c r="R398" s="292">
        <f t="shared" si="470"/>
        <v>0</v>
      </c>
      <c r="S398" s="293"/>
      <c r="T398" s="293"/>
      <c r="U398" s="293"/>
      <c r="V398" s="293"/>
      <c r="W398" s="293"/>
      <c r="X398" s="293"/>
      <c r="Y398" s="293"/>
      <c r="Z398" s="293"/>
      <c r="AA398" s="292">
        <f t="shared" si="466"/>
        <v>0</v>
      </c>
      <c r="AB398" s="292">
        <f t="shared" si="351"/>
        <v>0</v>
      </c>
      <c r="AC398" s="37" t="e">
        <f t="shared" si="352"/>
        <v>#DIV/0!</v>
      </c>
    </row>
    <row r="399" spans="1:29" s="5" customFormat="1" ht="28.5" hidden="1" x14ac:dyDescent="0.2">
      <c r="A399" s="159"/>
      <c r="B399" s="97" t="s">
        <v>1339</v>
      </c>
      <c r="C399" s="98" t="s">
        <v>1340</v>
      </c>
      <c r="D399" s="295"/>
      <c r="E399" s="291">
        <f>SUM('ADICIONES  2018'!C399:K399)</f>
        <v>0</v>
      </c>
      <c r="F399" s="293"/>
      <c r="G399" s="293"/>
      <c r="H399" s="293"/>
      <c r="I399" s="293"/>
      <c r="J399" s="293"/>
      <c r="K399" s="292">
        <f t="shared" si="464"/>
        <v>0</v>
      </c>
      <c r="L399" s="293"/>
      <c r="M399" s="293"/>
      <c r="N399" s="293"/>
      <c r="O399" s="293"/>
      <c r="P399" s="293"/>
      <c r="Q399" s="293"/>
      <c r="R399" s="292">
        <f t="shared" si="470"/>
        <v>0</v>
      </c>
      <c r="S399" s="293"/>
      <c r="T399" s="293"/>
      <c r="U399" s="293"/>
      <c r="V399" s="293"/>
      <c r="W399" s="293"/>
      <c r="X399" s="293"/>
      <c r="Y399" s="293"/>
      <c r="Z399" s="293"/>
      <c r="AA399" s="292">
        <f t="shared" si="466"/>
        <v>0</v>
      </c>
      <c r="AB399" s="292">
        <f t="shared" si="351"/>
        <v>0</v>
      </c>
      <c r="AC399" s="37" t="e">
        <f t="shared" si="352"/>
        <v>#DIV/0!</v>
      </c>
    </row>
    <row r="400" spans="1:29" s="5" customFormat="1" ht="28.5" hidden="1" x14ac:dyDescent="0.2">
      <c r="A400" s="159"/>
      <c r="B400" s="97" t="s">
        <v>1341</v>
      </c>
      <c r="C400" s="98" t="s">
        <v>1342</v>
      </c>
      <c r="D400" s="295"/>
      <c r="E400" s="291">
        <f>SUM('ADICIONES  2018'!C400:K400)</f>
        <v>0</v>
      </c>
      <c r="F400" s="293"/>
      <c r="G400" s="293"/>
      <c r="H400" s="293"/>
      <c r="I400" s="293"/>
      <c r="J400" s="293"/>
      <c r="K400" s="292">
        <f t="shared" si="464"/>
        <v>0</v>
      </c>
      <c r="L400" s="293"/>
      <c r="M400" s="293"/>
      <c r="N400" s="293"/>
      <c r="O400" s="293"/>
      <c r="P400" s="293"/>
      <c r="Q400" s="293"/>
      <c r="R400" s="292">
        <f t="shared" si="470"/>
        <v>0</v>
      </c>
      <c r="S400" s="293"/>
      <c r="T400" s="293"/>
      <c r="U400" s="293"/>
      <c r="V400" s="293"/>
      <c r="W400" s="293"/>
      <c r="X400" s="293"/>
      <c r="Y400" s="293"/>
      <c r="Z400" s="293"/>
      <c r="AA400" s="292">
        <f t="shared" si="466"/>
        <v>0</v>
      </c>
      <c r="AB400" s="292">
        <f t="shared" si="351"/>
        <v>0</v>
      </c>
      <c r="AC400" s="37" t="e">
        <f t="shared" si="352"/>
        <v>#DIV/0!</v>
      </c>
    </row>
    <row r="401" spans="1:29" s="5" customFormat="1" ht="28.5" hidden="1" x14ac:dyDescent="0.2">
      <c r="A401" s="159"/>
      <c r="B401" s="97" t="s">
        <v>1979</v>
      </c>
      <c r="C401" s="98" t="s">
        <v>1980</v>
      </c>
      <c r="D401" s="295"/>
      <c r="E401" s="291">
        <f>SUM('ADICIONES  2018'!C401:K401)</f>
        <v>763238051</v>
      </c>
      <c r="F401" s="293"/>
      <c r="G401" s="293"/>
      <c r="H401" s="293"/>
      <c r="I401" s="293"/>
      <c r="J401" s="293"/>
      <c r="K401" s="292">
        <f t="shared" si="464"/>
        <v>763238051</v>
      </c>
      <c r="L401" s="293"/>
      <c r="M401" s="293"/>
      <c r="N401" s="293"/>
      <c r="O401" s="293"/>
      <c r="P401" s="293"/>
      <c r="Q401" s="293"/>
      <c r="R401" s="292">
        <f t="shared" si="470"/>
        <v>0</v>
      </c>
      <c r="S401" s="293"/>
      <c r="T401" s="293"/>
      <c r="U401" s="293"/>
      <c r="V401" s="293"/>
      <c r="W401" s="293"/>
      <c r="X401" s="293"/>
      <c r="Y401" s="293"/>
      <c r="Z401" s="293"/>
      <c r="AA401" s="292">
        <f t="shared" si="466"/>
        <v>0</v>
      </c>
      <c r="AB401" s="292">
        <f t="shared" si="351"/>
        <v>0</v>
      </c>
      <c r="AC401" s="37">
        <f t="shared" si="352"/>
        <v>0</v>
      </c>
    </row>
    <row r="402" spans="1:29" s="5" customFormat="1" ht="28.5" hidden="1" x14ac:dyDescent="0.2">
      <c r="A402" s="159"/>
      <c r="B402" s="97" t="s">
        <v>1981</v>
      </c>
      <c r="C402" s="98" t="s">
        <v>1982</v>
      </c>
      <c r="D402" s="295"/>
      <c r="E402" s="291">
        <f>SUM('ADICIONES  2018'!C402:K402)</f>
        <v>539821044</v>
      </c>
      <c r="F402" s="293"/>
      <c r="G402" s="293"/>
      <c r="H402" s="293"/>
      <c r="I402" s="293"/>
      <c r="J402" s="293"/>
      <c r="K402" s="292">
        <f t="shared" si="464"/>
        <v>539821044</v>
      </c>
      <c r="L402" s="293"/>
      <c r="M402" s="293"/>
      <c r="N402" s="293"/>
      <c r="O402" s="293"/>
      <c r="P402" s="293"/>
      <c r="Q402" s="293"/>
      <c r="R402" s="292">
        <f t="shared" si="470"/>
        <v>0</v>
      </c>
      <c r="S402" s="293"/>
      <c r="T402" s="293"/>
      <c r="U402" s="293"/>
      <c r="V402" s="293"/>
      <c r="W402" s="293"/>
      <c r="X402" s="293"/>
      <c r="Y402" s="293"/>
      <c r="Z402" s="293"/>
      <c r="AA402" s="292">
        <f t="shared" si="466"/>
        <v>0</v>
      </c>
      <c r="AB402" s="292">
        <f t="shared" si="351"/>
        <v>0</v>
      </c>
      <c r="AC402" s="37">
        <f t="shared" si="352"/>
        <v>0</v>
      </c>
    </row>
    <row r="403" spans="1:29" s="5" customFormat="1" ht="28.5" hidden="1" x14ac:dyDescent="0.2">
      <c r="A403" s="159"/>
      <c r="B403" s="97" t="s">
        <v>1983</v>
      </c>
      <c r="C403" s="98" t="s">
        <v>1984</v>
      </c>
      <c r="D403" s="295"/>
      <c r="E403" s="291">
        <f>SUM('ADICIONES  2018'!C403:K403)</f>
        <v>0</v>
      </c>
      <c r="F403" s="293"/>
      <c r="G403" s="293"/>
      <c r="H403" s="293"/>
      <c r="I403" s="293"/>
      <c r="J403" s="293"/>
      <c r="K403" s="292">
        <f t="shared" si="464"/>
        <v>0</v>
      </c>
      <c r="L403" s="293"/>
      <c r="M403" s="293"/>
      <c r="N403" s="293"/>
      <c r="O403" s="293"/>
      <c r="P403" s="293"/>
      <c r="Q403" s="293"/>
      <c r="R403" s="292">
        <f t="shared" si="470"/>
        <v>0</v>
      </c>
      <c r="S403" s="293"/>
      <c r="T403" s="293"/>
      <c r="U403" s="293"/>
      <c r="V403" s="293"/>
      <c r="W403" s="293"/>
      <c r="X403" s="293"/>
      <c r="Y403" s="293"/>
      <c r="Z403" s="293"/>
      <c r="AA403" s="292">
        <f t="shared" si="466"/>
        <v>0</v>
      </c>
      <c r="AB403" s="292">
        <f t="shared" si="351"/>
        <v>0</v>
      </c>
      <c r="AC403" s="37" t="e">
        <f t="shared" si="352"/>
        <v>#DIV/0!</v>
      </c>
    </row>
    <row r="404" spans="1:29" s="5" customFormat="1" ht="28.5" hidden="1" x14ac:dyDescent="0.2">
      <c r="A404" s="159"/>
      <c r="B404" s="97" t="s">
        <v>1985</v>
      </c>
      <c r="C404" s="98" t="s">
        <v>1986</v>
      </c>
      <c r="D404" s="295"/>
      <c r="E404" s="291">
        <f>SUM('ADICIONES  2018'!C404:K404)</f>
        <v>0</v>
      </c>
      <c r="F404" s="293"/>
      <c r="G404" s="293"/>
      <c r="H404" s="293"/>
      <c r="I404" s="293"/>
      <c r="J404" s="293"/>
      <c r="K404" s="292">
        <f t="shared" si="464"/>
        <v>0</v>
      </c>
      <c r="L404" s="293"/>
      <c r="M404" s="293"/>
      <c r="N404" s="293"/>
      <c r="O404" s="293"/>
      <c r="P404" s="293"/>
      <c r="Q404" s="293"/>
      <c r="R404" s="292">
        <f t="shared" si="470"/>
        <v>0</v>
      </c>
      <c r="S404" s="293"/>
      <c r="T404" s="293"/>
      <c r="U404" s="293"/>
      <c r="V404" s="293"/>
      <c r="W404" s="293"/>
      <c r="X404" s="293"/>
      <c r="Y404" s="293"/>
      <c r="Z404" s="293"/>
      <c r="AA404" s="292">
        <f t="shared" si="466"/>
        <v>0</v>
      </c>
      <c r="AB404" s="292">
        <f t="shared" si="351"/>
        <v>0</v>
      </c>
      <c r="AC404" s="37" t="e">
        <f t="shared" si="352"/>
        <v>#DIV/0!</v>
      </c>
    </row>
    <row r="405" spans="1:29" s="5" customFormat="1" ht="28.5" hidden="1" x14ac:dyDescent="0.2">
      <c r="A405" s="159"/>
      <c r="B405" s="97" t="s">
        <v>1987</v>
      </c>
      <c r="C405" s="98" t="s">
        <v>1988</v>
      </c>
      <c r="D405" s="295"/>
      <c r="E405" s="291">
        <f>SUM('ADICIONES  2018'!C405:K405)</f>
        <v>0</v>
      </c>
      <c r="F405" s="293"/>
      <c r="G405" s="293"/>
      <c r="H405" s="293"/>
      <c r="I405" s="293"/>
      <c r="J405" s="293"/>
      <c r="K405" s="292">
        <f t="shared" si="464"/>
        <v>0</v>
      </c>
      <c r="L405" s="293"/>
      <c r="M405" s="293"/>
      <c r="N405" s="293"/>
      <c r="O405" s="293"/>
      <c r="P405" s="293"/>
      <c r="Q405" s="293"/>
      <c r="R405" s="292">
        <f t="shared" si="470"/>
        <v>0</v>
      </c>
      <c r="S405" s="293"/>
      <c r="T405" s="293"/>
      <c r="U405" s="293"/>
      <c r="V405" s="293"/>
      <c r="W405" s="293"/>
      <c r="X405" s="293"/>
      <c r="Y405" s="293"/>
      <c r="Z405" s="293"/>
      <c r="AA405" s="292">
        <f t="shared" si="466"/>
        <v>0</v>
      </c>
      <c r="AB405" s="292">
        <f t="shared" si="351"/>
        <v>0</v>
      </c>
      <c r="AC405" s="37" t="e">
        <f t="shared" si="352"/>
        <v>#DIV/0!</v>
      </c>
    </row>
    <row r="406" spans="1:29" s="5" customFormat="1" ht="28.5" hidden="1" x14ac:dyDescent="0.2">
      <c r="A406" s="159"/>
      <c r="B406" s="97" t="s">
        <v>1989</v>
      </c>
      <c r="C406" s="98" t="s">
        <v>1990</v>
      </c>
      <c r="D406" s="295"/>
      <c r="E406" s="291">
        <f>SUM('ADICIONES  2018'!C406:K406)</f>
        <v>0</v>
      </c>
      <c r="F406" s="293"/>
      <c r="G406" s="293"/>
      <c r="H406" s="293"/>
      <c r="I406" s="293"/>
      <c r="J406" s="293"/>
      <c r="K406" s="292">
        <f t="shared" si="464"/>
        <v>0</v>
      </c>
      <c r="L406" s="293"/>
      <c r="M406" s="293"/>
      <c r="N406" s="293"/>
      <c r="O406" s="293"/>
      <c r="P406" s="293"/>
      <c r="Q406" s="293"/>
      <c r="R406" s="292">
        <f t="shared" si="470"/>
        <v>0</v>
      </c>
      <c r="S406" s="293"/>
      <c r="T406" s="293"/>
      <c r="U406" s="295">
        <v>2054694900</v>
      </c>
      <c r="V406" s="293"/>
      <c r="W406" s="293"/>
      <c r="X406" s="293"/>
      <c r="Y406" s="293"/>
      <c r="Z406" s="293"/>
      <c r="AA406" s="292">
        <f t="shared" si="466"/>
        <v>2054694900</v>
      </c>
      <c r="AB406" s="292">
        <f t="shared" si="351"/>
        <v>2054694900</v>
      </c>
      <c r="AC406" s="37">
        <v>0</v>
      </c>
    </row>
    <row r="407" spans="1:29" s="5" customFormat="1" ht="42.75" hidden="1" x14ac:dyDescent="0.2">
      <c r="A407" s="159"/>
      <c r="B407" s="97" t="s">
        <v>2541</v>
      </c>
      <c r="C407" s="98" t="s">
        <v>2542</v>
      </c>
      <c r="D407" s="295"/>
      <c r="E407" s="291">
        <f>SUM('ADICIONES  2018'!C407:K407)</f>
        <v>7836000</v>
      </c>
      <c r="F407" s="293"/>
      <c r="G407" s="293"/>
      <c r="H407" s="293"/>
      <c r="I407" s="293"/>
      <c r="J407" s="293"/>
      <c r="K407" s="292">
        <f t="shared" si="464"/>
        <v>7836000</v>
      </c>
      <c r="L407" s="293"/>
      <c r="M407" s="293"/>
      <c r="N407" s="293"/>
      <c r="O407" s="293"/>
      <c r="P407" s="293"/>
      <c r="Q407" s="293"/>
      <c r="R407" s="292">
        <f t="shared" si="470"/>
        <v>0</v>
      </c>
      <c r="S407" s="293"/>
      <c r="T407" s="293"/>
      <c r="U407" s="295">
        <v>7836000</v>
      </c>
      <c r="V407" s="293"/>
      <c r="W407" s="293"/>
      <c r="X407" s="293"/>
      <c r="Y407" s="293"/>
      <c r="Z407" s="293"/>
      <c r="AA407" s="292">
        <f t="shared" si="466"/>
        <v>7836000</v>
      </c>
      <c r="AB407" s="292">
        <f t="shared" si="351"/>
        <v>7836000</v>
      </c>
      <c r="AC407" s="37">
        <f t="shared" si="352"/>
        <v>1</v>
      </c>
    </row>
    <row r="408" spans="1:29" s="5" customFormat="1" ht="42.75" hidden="1" x14ac:dyDescent="0.2">
      <c r="A408" s="159"/>
      <c r="B408" s="97" t="s">
        <v>2543</v>
      </c>
      <c r="C408" s="98" t="s">
        <v>2544</v>
      </c>
      <c r="D408" s="295"/>
      <c r="E408" s="291">
        <f>SUM('ADICIONES  2018'!C408:K408)</f>
        <v>10000000</v>
      </c>
      <c r="F408" s="293"/>
      <c r="G408" s="293"/>
      <c r="H408" s="293"/>
      <c r="I408" s="293"/>
      <c r="J408" s="293"/>
      <c r="K408" s="292">
        <f t="shared" si="464"/>
        <v>10000000</v>
      </c>
      <c r="L408" s="293"/>
      <c r="M408" s="293"/>
      <c r="N408" s="293"/>
      <c r="O408" s="293"/>
      <c r="P408" s="293"/>
      <c r="Q408" s="293"/>
      <c r="R408" s="292">
        <f t="shared" si="470"/>
        <v>0</v>
      </c>
      <c r="S408" s="293"/>
      <c r="T408" s="293"/>
      <c r="U408" s="295">
        <v>10000000</v>
      </c>
      <c r="V408" s="293"/>
      <c r="W408" s="293"/>
      <c r="X408" s="293"/>
      <c r="Y408" s="293"/>
      <c r="Z408" s="293"/>
      <c r="AA408" s="292">
        <f t="shared" si="466"/>
        <v>10000000</v>
      </c>
      <c r="AB408" s="292">
        <f t="shared" si="351"/>
        <v>10000000</v>
      </c>
      <c r="AC408" s="37">
        <f t="shared" si="352"/>
        <v>1</v>
      </c>
    </row>
    <row r="409" spans="1:29" s="5" customFormat="1" ht="42.75" hidden="1" x14ac:dyDescent="0.2">
      <c r="A409" s="159"/>
      <c r="B409" s="97" t="s">
        <v>2545</v>
      </c>
      <c r="C409" s="98" t="s">
        <v>2546</v>
      </c>
      <c r="D409" s="295"/>
      <c r="E409" s="291">
        <f>SUM('ADICIONES  2018'!C409:K409)</f>
        <v>15000000</v>
      </c>
      <c r="F409" s="293"/>
      <c r="G409" s="293"/>
      <c r="H409" s="293"/>
      <c r="I409" s="293"/>
      <c r="J409" s="293"/>
      <c r="K409" s="292">
        <f t="shared" si="464"/>
        <v>15000000</v>
      </c>
      <c r="L409" s="293"/>
      <c r="M409" s="293"/>
      <c r="N409" s="293"/>
      <c r="O409" s="293"/>
      <c r="P409" s="293"/>
      <c r="Q409" s="293"/>
      <c r="R409" s="292">
        <f t="shared" si="470"/>
        <v>0</v>
      </c>
      <c r="S409" s="293"/>
      <c r="T409" s="293"/>
      <c r="U409" s="295">
        <v>15000000</v>
      </c>
      <c r="V409" s="293"/>
      <c r="W409" s="293"/>
      <c r="X409" s="293"/>
      <c r="Y409" s="293"/>
      <c r="Z409" s="293"/>
      <c r="AA409" s="292">
        <f t="shared" si="466"/>
        <v>15000000</v>
      </c>
      <c r="AB409" s="292">
        <f t="shared" si="351"/>
        <v>15000000</v>
      </c>
      <c r="AC409" s="37">
        <f t="shared" si="352"/>
        <v>1</v>
      </c>
    </row>
    <row r="410" spans="1:29" s="5" customFormat="1" ht="42.75" hidden="1" x14ac:dyDescent="0.2">
      <c r="A410" s="159"/>
      <c r="B410" s="97" t="s">
        <v>2547</v>
      </c>
      <c r="C410" s="98" t="s">
        <v>2548</v>
      </c>
      <c r="D410" s="295"/>
      <c r="E410" s="291">
        <f>SUM('ADICIONES  2018'!C410:K410)</f>
        <v>499900000</v>
      </c>
      <c r="F410" s="293"/>
      <c r="G410" s="293"/>
      <c r="H410" s="293"/>
      <c r="I410" s="293"/>
      <c r="J410" s="293"/>
      <c r="K410" s="292">
        <f t="shared" si="464"/>
        <v>499900000</v>
      </c>
      <c r="L410" s="293"/>
      <c r="M410" s="293"/>
      <c r="N410" s="293"/>
      <c r="O410" s="293"/>
      <c r="P410" s="293"/>
      <c r="Q410" s="293"/>
      <c r="R410" s="292">
        <f t="shared" si="470"/>
        <v>0</v>
      </c>
      <c r="S410" s="293"/>
      <c r="T410" s="293"/>
      <c r="U410" s="295">
        <v>499900000</v>
      </c>
      <c r="V410" s="293"/>
      <c r="W410" s="293"/>
      <c r="X410" s="293"/>
      <c r="Y410" s="293"/>
      <c r="Z410" s="293"/>
      <c r="AA410" s="292">
        <f t="shared" si="466"/>
        <v>499900000</v>
      </c>
      <c r="AB410" s="292">
        <f t="shared" si="351"/>
        <v>499900000</v>
      </c>
      <c r="AC410" s="37">
        <f t="shared" si="352"/>
        <v>1</v>
      </c>
    </row>
    <row r="411" spans="1:29" s="5" customFormat="1" ht="57" hidden="1" x14ac:dyDescent="0.2">
      <c r="A411" s="159"/>
      <c r="B411" s="97" t="s">
        <v>2549</v>
      </c>
      <c r="C411" s="98" t="s">
        <v>2550</v>
      </c>
      <c r="D411" s="295"/>
      <c r="E411" s="291">
        <f>SUM('ADICIONES  2018'!C411:K411)</f>
        <v>60000000</v>
      </c>
      <c r="F411" s="293"/>
      <c r="G411" s="293"/>
      <c r="H411" s="293"/>
      <c r="I411" s="293"/>
      <c r="J411" s="293"/>
      <c r="K411" s="292">
        <f t="shared" si="464"/>
        <v>60000000</v>
      </c>
      <c r="L411" s="293"/>
      <c r="M411" s="293"/>
      <c r="N411" s="293"/>
      <c r="O411" s="293"/>
      <c r="P411" s="293"/>
      <c r="Q411" s="293"/>
      <c r="R411" s="292">
        <f t="shared" si="470"/>
        <v>0</v>
      </c>
      <c r="S411" s="293"/>
      <c r="T411" s="293"/>
      <c r="U411" s="295">
        <v>60000000</v>
      </c>
      <c r="V411" s="293"/>
      <c r="W411" s="293"/>
      <c r="X411" s="293"/>
      <c r="Y411" s="293"/>
      <c r="Z411" s="293"/>
      <c r="AA411" s="292">
        <f t="shared" si="466"/>
        <v>60000000</v>
      </c>
      <c r="AB411" s="292">
        <f t="shared" si="351"/>
        <v>60000000</v>
      </c>
      <c r="AC411" s="37">
        <f t="shared" si="352"/>
        <v>1</v>
      </c>
    </row>
    <row r="412" spans="1:29" s="5" customFormat="1" ht="42.75" hidden="1" x14ac:dyDescent="0.2">
      <c r="A412" s="159"/>
      <c r="B412" s="97" t="s">
        <v>2551</v>
      </c>
      <c r="C412" s="98" t="s">
        <v>2552</v>
      </c>
      <c r="D412" s="295"/>
      <c r="E412" s="291">
        <f>SUM('ADICIONES  2018'!C412:K412)</f>
        <v>5000000</v>
      </c>
      <c r="F412" s="293"/>
      <c r="G412" s="293"/>
      <c r="H412" s="293"/>
      <c r="I412" s="293"/>
      <c r="J412" s="293"/>
      <c r="K412" s="292">
        <f t="shared" si="464"/>
        <v>5000000</v>
      </c>
      <c r="L412" s="293"/>
      <c r="M412" s="293"/>
      <c r="N412" s="293"/>
      <c r="O412" s="293"/>
      <c r="P412" s="293"/>
      <c r="Q412" s="293"/>
      <c r="R412" s="292">
        <f t="shared" si="470"/>
        <v>0</v>
      </c>
      <c r="S412" s="293"/>
      <c r="T412" s="293"/>
      <c r="U412" s="295">
        <v>5000000</v>
      </c>
      <c r="V412" s="293"/>
      <c r="W412" s="293"/>
      <c r="X412" s="293"/>
      <c r="Y412" s="293"/>
      <c r="Z412" s="293"/>
      <c r="AA412" s="292">
        <f t="shared" si="466"/>
        <v>5000000</v>
      </c>
      <c r="AB412" s="292">
        <f t="shared" si="351"/>
        <v>5000000</v>
      </c>
      <c r="AC412" s="37">
        <f t="shared" si="352"/>
        <v>1</v>
      </c>
    </row>
    <row r="413" spans="1:29" s="5" customFormat="1" ht="15.75" hidden="1" x14ac:dyDescent="0.2">
      <c r="A413" s="159"/>
      <c r="B413" s="111" t="s">
        <v>1204</v>
      </c>
      <c r="C413" s="107" t="s">
        <v>1205</v>
      </c>
      <c r="D413" s="106">
        <f>+D414+D416</f>
        <v>0</v>
      </c>
      <c r="E413" s="106">
        <f>SUM('ADICIONES  2018'!C413:K413)</f>
        <v>0</v>
      </c>
      <c r="F413" s="106">
        <f t="shared" ref="F413:J413" si="471">+F414</f>
        <v>0</v>
      </c>
      <c r="G413" s="106">
        <f t="shared" si="471"/>
        <v>0</v>
      </c>
      <c r="H413" s="106">
        <f t="shared" si="471"/>
        <v>0</v>
      </c>
      <c r="I413" s="106">
        <f t="shared" si="471"/>
        <v>0</v>
      </c>
      <c r="J413" s="106">
        <f t="shared" si="471"/>
        <v>0</v>
      </c>
      <c r="K413" s="290">
        <f t="shared" si="370"/>
        <v>0</v>
      </c>
      <c r="L413" s="106">
        <f t="shared" ref="L413:Q413" si="472">+L414</f>
        <v>1220914</v>
      </c>
      <c r="M413" s="106">
        <f t="shared" si="472"/>
        <v>1124888</v>
      </c>
      <c r="N413" s="106">
        <f t="shared" si="472"/>
        <v>1008114</v>
      </c>
      <c r="O413" s="106">
        <f t="shared" si="472"/>
        <v>1004210</v>
      </c>
      <c r="P413" s="106">
        <f t="shared" si="472"/>
        <v>956418</v>
      </c>
      <c r="Q413" s="106">
        <f t="shared" si="472"/>
        <v>892924</v>
      </c>
      <c r="R413" s="290">
        <f t="shared" si="470"/>
        <v>6207468</v>
      </c>
      <c r="S413" s="106">
        <f t="shared" ref="S413:Z413" si="473">+S414</f>
        <v>893484</v>
      </c>
      <c r="T413" s="106">
        <f t="shared" si="473"/>
        <v>0</v>
      </c>
      <c r="U413" s="106">
        <f t="shared" si="473"/>
        <v>1750806</v>
      </c>
      <c r="V413" s="106">
        <f t="shared" si="473"/>
        <v>0</v>
      </c>
      <c r="W413" s="106">
        <f t="shared" si="473"/>
        <v>0</v>
      </c>
      <c r="X413" s="106">
        <f t="shared" si="473"/>
        <v>0</v>
      </c>
      <c r="Y413" s="106">
        <f t="shared" si="473"/>
        <v>0</v>
      </c>
      <c r="Z413" s="106">
        <f t="shared" si="473"/>
        <v>0</v>
      </c>
      <c r="AA413" s="290">
        <f t="shared" si="466"/>
        <v>2644290</v>
      </c>
      <c r="AB413" s="290">
        <f t="shared" si="351"/>
        <v>8851758</v>
      </c>
      <c r="AC413" s="105">
        <v>0</v>
      </c>
    </row>
    <row r="414" spans="1:29" s="5" customFormat="1" ht="15.75" hidden="1" x14ac:dyDescent="0.2">
      <c r="A414" s="159"/>
      <c r="B414" s="111" t="s">
        <v>1206</v>
      </c>
      <c r="C414" s="107" t="s">
        <v>1207</v>
      </c>
      <c r="D414" s="106">
        <f>SUM(D415:D415)</f>
        <v>0</v>
      </c>
      <c r="E414" s="106">
        <f>SUM('ADICIONES  2018'!C414:K414)</f>
        <v>0</v>
      </c>
      <c r="F414" s="106">
        <f>SUM(F415:F415)</f>
        <v>0</v>
      </c>
      <c r="G414" s="106">
        <f>SUM(G415:G415)</f>
        <v>0</v>
      </c>
      <c r="H414" s="106">
        <f>SUM(H415:H415)</f>
        <v>0</v>
      </c>
      <c r="I414" s="106">
        <f>SUM(I415:I415)</f>
        <v>0</v>
      </c>
      <c r="J414" s="106">
        <f>SUM(J415:J415)</f>
        <v>0</v>
      </c>
      <c r="K414" s="290">
        <f t="shared" si="370"/>
        <v>0</v>
      </c>
      <c r="L414" s="106">
        <f t="shared" ref="L414:Q414" si="474">SUM(L415:L415)</f>
        <v>1220914</v>
      </c>
      <c r="M414" s="106">
        <f t="shared" si="474"/>
        <v>1124888</v>
      </c>
      <c r="N414" s="106">
        <f t="shared" si="474"/>
        <v>1008114</v>
      </c>
      <c r="O414" s="106">
        <f t="shared" si="474"/>
        <v>1004210</v>
      </c>
      <c r="P414" s="106">
        <f t="shared" si="474"/>
        <v>956418</v>
      </c>
      <c r="Q414" s="106">
        <f t="shared" si="474"/>
        <v>892924</v>
      </c>
      <c r="R414" s="290">
        <f t="shared" si="470"/>
        <v>6207468</v>
      </c>
      <c r="S414" s="106">
        <f t="shared" ref="S414:Z414" si="475">SUM(S415:S415)</f>
        <v>893484</v>
      </c>
      <c r="T414" s="106">
        <f t="shared" si="475"/>
        <v>0</v>
      </c>
      <c r="U414" s="106">
        <f t="shared" si="475"/>
        <v>1750806</v>
      </c>
      <c r="V414" s="106">
        <f t="shared" si="475"/>
        <v>0</v>
      </c>
      <c r="W414" s="106">
        <f t="shared" si="475"/>
        <v>0</v>
      </c>
      <c r="X414" s="106">
        <f t="shared" si="475"/>
        <v>0</v>
      </c>
      <c r="Y414" s="106">
        <f t="shared" si="475"/>
        <v>0</v>
      </c>
      <c r="Z414" s="106">
        <f t="shared" si="475"/>
        <v>0</v>
      </c>
      <c r="AA414" s="290">
        <f t="shared" si="466"/>
        <v>2644290</v>
      </c>
      <c r="AB414" s="290">
        <f t="shared" si="351"/>
        <v>8851758</v>
      </c>
      <c r="AC414" s="105">
        <v>0</v>
      </c>
    </row>
    <row r="415" spans="1:29" hidden="1" x14ac:dyDescent="0.2">
      <c r="B415" s="97" t="s">
        <v>1208</v>
      </c>
      <c r="C415" s="98" t="s">
        <v>1209</v>
      </c>
      <c r="D415" s="295">
        <v>0</v>
      </c>
      <c r="E415" s="291">
        <f>SUM('ADICIONES  2018'!C415:K415)</f>
        <v>0</v>
      </c>
      <c r="F415" s="295"/>
      <c r="G415" s="295"/>
      <c r="H415" s="295"/>
      <c r="I415" s="295"/>
      <c r="J415" s="295"/>
      <c r="K415" s="292">
        <f t="shared" si="370"/>
        <v>0</v>
      </c>
      <c r="L415" s="295">
        <v>1220914</v>
      </c>
      <c r="M415" s="295">
        <v>1124888</v>
      </c>
      <c r="N415" s="295">
        <v>1008114</v>
      </c>
      <c r="O415" s="295">
        <v>1004210</v>
      </c>
      <c r="P415" s="295">
        <v>956418</v>
      </c>
      <c r="Q415" s="295">
        <v>892924</v>
      </c>
      <c r="R415" s="292">
        <f t="shared" si="470"/>
        <v>6207468</v>
      </c>
      <c r="S415" s="295">
        <v>893484</v>
      </c>
      <c r="T415" s="295"/>
      <c r="U415" s="295">
        <v>1750806</v>
      </c>
      <c r="V415" s="295"/>
      <c r="W415" s="295"/>
      <c r="X415" s="295"/>
      <c r="Y415" s="295"/>
      <c r="Z415" s="295"/>
      <c r="AA415" s="292">
        <f t="shared" si="466"/>
        <v>2644290</v>
      </c>
      <c r="AB415" s="292">
        <f t="shared" si="351"/>
        <v>8851758</v>
      </c>
      <c r="AC415" s="37">
        <v>0</v>
      </c>
    </row>
    <row r="416" spans="1:29" s="5" customFormat="1" ht="15.75" hidden="1" x14ac:dyDescent="0.2">
      <c r="A416" s="159"/>
      <c r="B416" s="99" t="s">
        <v>1654</v>
      </c>
      <c r="C416" s="100" t="s">
        <v>1655</v>
      </c>
      <c r="D416" s="106">
        <f>SUM(D417:D417)</f>
        <v>0</v>
      </c>
      <c r="E416" s="106">
        <f>SUM('ADICIONES  2018'!C416:K416)</f>
        <v>0</v>
      </c>
      <c r="F416" s="106">
        <f>SUM(F417:F417)</f>
        <v>0</v>
      </c>
      <c r="G416" s="106">
        <f>SUM(G417:G417)</f>
        <v>0</v>
      </c>
      <c r="H416" s="106">
        <f>SUM(H417:H417)</f>
        <v>0</v>
      </c>
      <c r="I416" s="106">
        <f>SUM(I417:I417)</f>
        <v>0</v>
      </c>
      <c r="J416" s="106">
        <f>SUM(J417:J417)</f>
        <v>0</v>
      </c>
      <c r="K416" s="296">
        <f t="shared" si="370"/>
        <v>0</v>
      </c>
      <c r="L416" s="106">
        <f t="shared" ref="L416:Q416" si="476">SUM(L417:L417)</f>
        <v>0</v>
      </c>
      <c r="M416" s="106">
        <f t="shared" si="476"/>
        <v>0</v>
      </c>
      <c r="N416" s="106">
        <f t="shared" si="476"/>
        <v>0</v>
      </c>
      <c r="O416" s="106">
        <f t="shared" si="476"/>
        <v>0</v>
      </c>
      <c r="P416" s="106">
        <f t="shared" si="476"/>
        <v>0</v>
      </c>
      <c r="Q416" s="106">
        <f t="shared" si="476"/>
        <v>0</v>
      </c>
      <c r="R416" s="296">
        <f t="shared" si="470"/>
        <v>0</v>
      </c>
      <c r="S416" s="106">
        <f t="shared" ref="S416:Z416" si="477">SUM(S417:S417)</f>
        <v>0</v>
      </c>
      <c r="T416" s="106">
        <f t="shared" si="477"/>
        <v>0</v>
      </c>
      <c r="U416" s="106">
        <f t="shared" si="477"/>
        <v>0</v>
      </c>
      <c r="V416" s="106">
        <f t="shared" si="477"/>
        <v>0</v>
      </c>
      <c r="W416" s="106">
        <f t="shared" si="477"/>
        <v>0</v>
      </c>
      <c r="X416" s="106">
        <f t="shared" si="477"/>
        <v>0</v>
      </c>
      <c r="Y416" s="106">
        <f t="shared" si="477"/>
        <v>0</v>
      </c>
      <c r="Z416" s="106">
        <f t="shared" si="477"/>
        <v>0</v>
      </c>
      <c r="AA416" s="290">
        <f t="shared" si="466"/>
        <v>0</v>
      </c>
      <c r="AB416" s="290">
        <f t="shared" si="351"/>
        <v>0</v>
      </c>
      <c r="AC416" s="105">
        <v>0</v>
      </c>
    </row>
    <row r="417" spans="1:29" hidden="1" x14ac:dyDescent="0.2">
      <c r="B417" s="97" t="s">
        <v>1656</v>
      </c>
      <c r="C417" s="98" t="s">
        <v>1657</v>
      </c>
      <c r="D417" s="295"/>
      <c r="E417" s="291">
        <f>SUM('ADICIONES  2018'!C417:K417)</f>
        <v>0</v>
      </c>
      <c r="F417" s="295"/>
      <c r="G417" s="295"/>
      <c r="H417" s="295"/>
      <c r="I417" s="295"/>
      <c r="J417" s="295"/>
      <c r="K417" s="292">
        <f t="shared" si="370"/>
        <v>0</v>
      </c>
      <c r="L417" s="295"/>
      <c r="M417" s="295"/>
      <c r="N417" s="295"/>
      <c r="O417" s="295"/>
      <c r="P417" s="295"/>
      <c r="Q417" s="295"/>
      <c r="R417" s="292">
        <f t="shared" si="470"/>
        <v>0</v>
      </c>
      <c r="S417" s="295"/>
      <c r="T417" s="295"/>
      <c r="U417" s="295"/>
      <c r="V417" s="295"/>
      <c r="W417" s="295"/>
      <c r="X417" s="295"/>
      <c r="Y417" s="295"/>
      <c r="Z417" s="295"/>
      <c r="AA417" s="292">
        <f t="shared" si="466"/>
        <v>0</v>
      </c>
      <c r="AB417" s="292">
        <f t="shared" si="351"/>
        <v>0</v>
      </c>
      <c r="AC417" s="37">
        <v>0</v>
      </c>
    </row>
    <row r="418" spans="1:29" s="79" customFormat="1" ht="15.75" hidden="1" x14ac:dyDescent="0.2">
      <c r="A418" s="433"/>
      <c r="B418" s="111" t="s">
        <v>785</v>
      </c>
      <c r="C418" s="107" t="s">
        <v>786</v>
      </c>
      <c r="D418" s="106">
        <f>+D419</f>
        <v>20000000000</v>
      </c>
      <c r="E418" s="106">
        <f>SUM('ADICIONES  2018'!C418:K418)</f>
        <v>0</v>
      </c>
      <c r="F418" s="106">
        <f t="shared" ref="F418:J418" si="478">+F419</f>
        <v>0</v>
      </c>
      <c r="G418" s="106">
        <f t="shared" si="478"/>
        <v>0</v>
      </c>
      <c r="H418" s="106">
        <f t="shared" si="478"/>
        <v>0</v>
      </c>
      <c r="I418" s="106">
        <f t="shared" si="478"/>
        <v>0</v>
      </c>
      <c r="J418" s="106">
        <f t="shared" si="478"/>
        <v>0</v>
      </c>
      <c r="K418" s="290">
        <f t="shared" si="370"/>
        <v>20000000000</v>
      </c>
      <c r="L418" s="106">
        <f t="shared" ref="L418:Q418" si="479">+L419</f>
        <v>0</v>
      </c>
      <c r="M418" s="106">
        <f t="shared" si="479"/>
        <v>0</v>
      </c>
      <c r="N418" s="106">
        <f t="shared" si="479"/>
        <v>0</v>
      </c>
      <c r="O418" s="106">
        <f t="shared" si="479"/>
        <v>0</v>
      </c>
      <c r="P418" s="106">
        <f t="shared" si="479"/>
        <v>0</v>
      </c>
      <c r="Q418" s="106">
        <f t="shared" si="479"/>
        <v>0</v>
      </c>
      <c r="R418" s="296">
        <f t="shared" si="470"/>
        <v>0</v>
      </c>
      <c r="S418" s="106">
        <f t="shared" ref="S418:Z418" si="480">+S419</f>
        <v>0</v>
      </c>
      <c r="T418" s="106">
        <f t="shared" si="480"/>
        <v>0</v>
      </c>
      <c r="U418" s="106">
        <f t="shared" si="480"/>
        <v>0</v>
      </c>
      <c r="V418" s="106">
        <f t="shared" si="480"/>
        <v>0</v>
      </c>
      <c r="W418" s="106">
        <f t="shared" si="480"/>
        <v>0</v>
      </c>
      <c r="X418" s="106">
        <f t="shared" si="480"/>
        <v>0</v>
      </c>
      <c r="Y418" s="106">
        <f t="shared" si="480"/>
        <v>0</v>
      </c>
      <c r="Z418" s="106">
        <f t="shared" si="480"/>
        <v>0</v>
      </c>
      <c r="AA418" s="290">
        <f t="shared" si="466"/>
        <v>0</v>
      </c>
      <c r="AB418" s="290">
        <f t="shared" si="351"/>
        <v>0</v>
      </c>
      <c r="AC418" s="105">
        <f t="shared" si="352"/>
        <v>0</v>
      </c>
    </row>
    <row r="419" spans="1:29" s="21" customFormat="1" ht="30" x14ac:dyDescent="0.2">
      <c r="A419" s="92">
        <v>1</v>
      </c>
      <c r="B419" s="113" t="s">
        <v>787</v>
      </c>
      <c r="C419" s="114" t="s">
        <v>788</v>
      </c>
      <c r="D419" s="106">
        <f>SUM(D420:D421)</f>
        <v>20000000000</v>
      </c>
      <c r="E419" s="106">
        <f>SUM('ADICIONES  2018'!C419:K419)</f>
        <v>0</v>
      </c>
      <c r="F419" s="106">
        <f t="shared" ref="F419:J419" si="481">SUM(F420:F421)</f>
        <v>0</v>
      </c>
      <c r="G419" s="106">
        <f t="shared" si="481"/>
        <v>0</v>
      </c>
      <c r="H419" s="106">
        <f t="shared" si="481"/>
        <v>0</v>
      </c>
      <c r="I419" s="106">
        <f t="shared" si="481"/>
        <v>0</v>
      </c>
      <c r="J419" s="106">
        <f t="shared" si="481"/>
        <v>0</v>
      </c>
      <c r="K419" s="294">
        <f t="shared" si="370"/>
        <v>20000000000</v>
      </c>
      <c r="L419" s="106">
        <f t="shared" ref="L419:Q419" si="482">SUM(L420:L421)</f>
        <v>0</v>
      </c>
      <c r="M419" s="106">
        <f t="shared" si="482"/>
        <v>0</v>
      </c>
      <c r="N419" s="106">
        <f t="shared" si="482"/>
        <v>0</v>
      </c>
      <c r="O419" s="106">
        <f t="shared" si="482"/>
        <v>0</v>
      </c>
      <c r="P419" s="106">
        <f t="shared" si="482"/>
        <v>0</v>
      </c>
      <c r="Q419" s="106">
        <f t="shared" si="482"/>
        <v>0</v>
      </c>
      <c r="R419" s="292">
        <f t="shared" si="470"/>
        <v>0</v>
      </c>
      <c r="S419" s="291">
        <f t="shared" ref="S419:Z419" si="483">SUM(S420:S421)</f>
        <v>0</v>
      </c>
      <c r="T419" s="291">
        <f t="shared" si="483"/>
        <v>0</v>
      </c>
      <c r="U419" s="291">
        <f t="shared" si="483"/>
        <v>0</v>
      </c>
      <c r="V419" s="106">
        <f t="shared" si="483"/>
        <v>0</v>
      </c>
      <c r="W419" s="106">
        <f t="shared" si="483"/>
        <v>0</v>
      </c>
      <c r="X419" s="106">
        <f t="shared" si="483"/>
        <v>0</v>
      </c>
      <c r="Y419" s="291">
        <f t="shared" si="483"/>
        <v>0</v>
      </c>
      <c r="Z419" s="106">
        <f t="shared" si="483"/>
        <v>0</v>
      </c>
      <c r="AA419" s="290">
        <f t="shared" si="466"/>
        <v>0</v>
      </c>
      <c r="AB419" s="294">
        <f t="shared" si="351"/>
        <v>0</v>
      </c>
      <c r="AC419" s="115">
        <f t="shared" si="352"/>
        <v>0</v>
      </c>
    </row>
    <row r="420" spans="1:29" ht="28.5" hidden="1" x14ac:dyDescent="0.2">
      <c r="B420" s="97" t="s">
        <v>789</v>
      </c>
      <c r="C420" s="98" t="s">
        <v>790</v>
      </c>
      <c r="D420" s="295">
        <v>10000000000</v>
      </c>
      <c r="E420" s="291">
        <f>SUM('ADICIONES  2018'!C420:K420)</f>
        <v>0</v>
      </c>
      <c r="F420" s="295"/>
      <c r="G420" s="295"/>
      <c r="H420" s="295"/>
      <c r="I420" s="295"/>
      <c r="J420" s="295"/>
      <c r="K420" s="292">
        <f t="shared" si="370"/>
        <v>10000000000</v>
      </c>
      <c r="L420" s="295"/>
      <c r="M420" s="295"/>
      <c r="N420" s="295"/>
      <c r="O420" s="295"/>
      <c r="P420" s="295"/>
      <c r="Q420" s="295"/>
      <c r="R420" s="292">
        <f t="shared" si="470"/>
        <v>0</v>
      </c>
      <c r="S420" s="295"/>
      <c r="T420" s="295"/>
      <c r="U420" s="295"/>
      <c r="V420" s="295"/>
      <c r="W420" s="295"/>
      <c r="X420" s="295"/>
      <c r="Y420" s="295"/>
      <c r="Z420" s="295"/>
      <c r="AA420" s="292">
        <f t="shared" si="466"/>
        <v>0</v>
      </c>
      <c r="AB420" s="292">
        <f t="shared" si="351"/>
        <v>0</v>
      </c>
      <c r="AC420" s="37">
        <f t="shared" si="352"/>
        <v>0</v>
      </c>
    </row>
    <row r="421" spans="1:29" ht="28.5" hidden="1" x14ac:dyDescent="0.2">
      <c r="B421" s="97" t="s">
        <v>791</v>
      </c>
      <c r="C421" s="98" t="s">
        <v>792</v>
      </c>
      <c r="D421" s="295">
        <v>10000000000</v>
      </c>
      <c r="E421" s="291">
        <f>SUM('ADICIONES  2018'!C421:K421)</f>
        <v>0</v>
      </c>
      <c r="F421" s="295"/>
      <c r="G421" s="295"/>
      <c r="H421" s="295"/>
      <c r="I421" s="295"/>
      <c r="J421" s="295"/>
      <c r="K421" s="292">
        <f t="shared" si="370"/>
        <v>10000000000</v>
      </c>
      <c r="L421" s="295"/>
      <c r="M421" s="295"/>
      <c r="N421" s="295"/>
      <c r="O421" s="295"/>
      <c r="P421" s="295"/>
      <c r="Q421" s="295"/>
      <c r="R421" s="292">
        <f t="shared" si="470"/>
        <v>0</v>
      </c>
      <c r="S421" s="295"/>
      <c r="T421" s="295"/>
      <c r="U421" s="295"/>
      <c r="V421" s="295"/>
      <c r="W421" s="295"/>
      <c r="X421" s="295"/>
      <c r="Y421" s="295"/>
      <c r="Z421" s="295"/>
      <c r="AA421" s="292">
        <f t="shared" si="466"/>
        <v>0</v>
      </c>
      <c r="AB421" s="292">
        <f t="shared" si="351"/>
        <v>0</v>
      </c>
      <c r="AC421" s="37">
        <f t="shared" si="352"/>
        <v>0</v>
      </c>
    </row>
    <row r="422" spans="1:29" s="79" customFormat="1" ht="45" hidden="1" x14ac:dyDescent="0.2">
      <c r="A422" s="433"/>
      <c r="B422" s="111" t="s">
        <v>338</v>
      </c>
      <c r="C422" s="100" t="s">
        <v>793</v>
      </c>
      <c r="D422" s="106">
        <f>+D423</f>
        <v>15000000000</v>
      </c>
      <c r="E422" s="106">
        <f>SUM('ADICIONES  2018'!C422:K422)</f>
        <v>4909362390.3699999</v>
      </c>
      <c r="F422" s="106">
        <f t="shared" ref="F422:J423" si="484">+F423</f>
        <v>0</v>
      </c>
      <c r="G422" s="106">
        <f t="shared" si="484"/>
        <v>0</v>
      </c>
      <c r="H422" s="106">
        <f t="shared" si="484"/>
        <v>0</v>
      </c>
      <c r="I422" s="106">
        <f t="shared" si="484"/>
        <v>0</v>
      </c>
      <c r="J422" s="106">
        <f t="shared" si="484"/>
        <v>0</v>
      </c>
      <c r="K422" s="290">
        <f t="shared" si="370"/>
        <v>19909362390.369999</v>
      </c>
      <c r="L422" s="106">
        <f t="shared" ref="L422:Q423" si="485">+L423</f>
        <v>0</v>
      </c>
      <c r="M422" s="106">
        <f t="shared" si="485"/>
        <v>0</v>
      </c>
      <c r="N422" s="106">
        <f t="shared" si="485"/>
        <v>0</v>
      </c>
      <c r="O422" s="106">
        <f t="shared" si="485"/>
        <v>19309362390.369999</v>
      </c>
      <c r="P422" s="106">
        <f t="shared" si="485"/>
        <v>112014845</v>
      </c>
      <c r="Q422" s="106">
        <f t="shared" si="485"/>
        <v>50080809</v>
      </c>
      <c r="R422" s="290">
        <f t="shared" si="470"/>
        <v>19471458044.369999</v>
      </c>
      <c r="S422" s="106">
        <f t="shared" ref="S422:Z423" si="486">+S423</f>
        <v>651244622</v>
      </c>
      <c r="T422" s="106">
        <f t="shared" si="486"/>
        <v>50484966</v>
      </c>
      <c r="U422" s="106">
        <f t="shared" si="486"/>
        <v>0</v>
      </c>
      <c r="V422" s="106">
        <f t="shared" si="486"/>
        <v>0</v>
      </c>
      <c r="W422" s="106">
        <f t="shared" si="486"/>
        <v>0</v>
      </c>
      <c r="X422" s="106">
        <f t="shared" si="486"/>
        <v>0</v>
      </c>
      <c r="Y422" s="106">
        <f t="shared" si="486"/>
        <v>0</v>
      </c>
      <c r="Z422" s="106">
        <f t="shared" si="486"/>
        <v>0</v>
      </c>
      <c r="AA422" s="290">
        <f t="shared" si="466"/>
        <v>701729588</v>
      </c>
      <c r="AB422" s="290">
        <f t="shared" si="351"/>
        <v>20173187632.369999</v>
      </c>
      <c r="AC422" s="105">
        <f t="shared" si="352"/>
        <v>1.0132513154779688</v>
      </c>
    </row>
    <row r="423" spans="1:29" s="79" customFormat="1" ht="31.5" hidden="1" x14ac:dyDescent="0.2">
      <c r="A423" s="433"/>
      <c r="B423" s="111" t="s">
        <v>794</v>
      </c>
      <c r="C423" s="107" t="s">
        <v>795</v>
      </c>
      <c r="D423" s="106">
        <f>+D424</f>
        <v>15000000000</v>
      </c>
      <c r="E423" s="106">
        <f>SUM('ADICIONES  2018'!C423:K423)</f>
        <v>4909362390.3699999</v>
      </c>
      <c r="F423" s="106">
        <f t="shared" si="484"/>
        <v>0</v>
      </c>
      <c r="G423" s="106">
        <f t="shared" si="484"/>
        <v>0</v>
      </c>
      <c r="H423" s="106">
        <f t="shared" si="484"/>
        <v>0</v>
      </c>
      <c r="I423" s="106">
        <f t="shared" si="484"/>
        <v>0</v>
      </c>
      <c r="J423" s="106">
        <f t="shared" si="484"/>
        <v>0</v>
      </c>
      <c r="K423" s="290">
        <f t="shared" si="370"/>
        <v>19909362390.369999</v>
      </c>
      <c r="L423" s="106">
        <f t="shared" si="485"/>
        <v>0</v>
      </c>
      <c r="M423" s="106">
        <f t="shared" si="485"/>
        <v>0</v>
      </c>
      <c r="N423" s="106">
        <f t="shared" si="485"/>
        <v>0</v>
      </c>
      <c r="O423" s="106">
        <f t="shared" si="485"/>
        <v>19309362390.369999</v>
      </c>
      <c r="P423" s="106">
        <f t="shared" si="485"/>
        <v>112014845</v>
      </c>
      <c r="Q423" s="106">
        <f t="shared" si="485"/>
        <v>50080809</v>
      </c>
      <c r="R423" s="290">
        <f t="shared" si="470"/>
        <v>19471458044.369999</v>
      </c>
      <c r="S423" s="106">
        <f t="shared" si="486"/>
        <v>651244622</v>
      </c>
      <c r="T423" s="106">
        <f t="shared" si="486"/>
        <v>50484966</v>
      </c>
      <c r="U423" s="106">
        <f t="shared" si="486"/>
        <v>0</v>
      </c>
      <c r="V423" s="106">
        <f t="shared" si="486"/>
        <v>0</v>
      </c>
      <c r="W423" s="106">
        <f t="shared" si="486"/>
        <v>0</v>
      </c>
      <c r="X423" s="106">
        <f t="shared" si="486"/>
        <v>0</v>
      </c>
      <c r="Y423" s="106">
        <f t="shared" si="486"/>
        <v>0</v>
      </c>
      <c r="Z423" s="106">
        <f t="shared" si="486"/>
        <v>0</v>
      </c>
      <c r="AA423" s="290">
        <f t="shared" si="466"/>
        <v>701729588</v>
      </c>
      <c r="AB423" s="290">
        <f t="shared" si="351"/>
        <v>20173187632.369999</v>
      </c>
      <c r="AC423" s="105">
        <f t="shared" si="352"/>
        <v>1.0132513154779688</v>
      </c>
    </row>
    <row r="424" spans="1:29" s="79" customFormat="1" ht="31.5" hidden="1" x14ac:dyDescent="0.2">
      <c r="A424" s="433"/>
      <c r="B424" s="111" t="s">
        <v>796</v>
      </c>
      <c r="C424" s="107" t="s">
        <v>797</v>
      </c>
      <c r="D424" s="106">
        <f>SUM(D425:D429)</f>
        <v>15000000000</v>
      </c>
      <c r="E424" s="106">
        <f>SUM('ADICIONES  2018'!C424:K424)</f>
        <v>4909362390.3699999</v>
      </c>
      <c r="F424" s="106">
        <f t="shared" ref="F424:J424" si="487">SUM(F425:F429)</f>
        <v>0</v>
      </c>
      <c r="G424" s="106">
        <f t="shared" si="487"/>
        <v>0</v>
      </c>
      <c r="H424" s="106">
        <f t="shared" si="487"/>
        <v>0</v>
      </c>
      <c r="I424" s="106">
        <f t="shared" si="487"/>
        <v>0</v>
      </c>
      <c r="J424" s="106">
        <f t="shared" si="487"/>
        <v>0</v>
      </c>
      <c r="K424" s="290">
        <f t="shared" si="370"/>
        <v>19909362390.369999</v>
      </c>
      <c r="L424" s="106">
        <f t="shared" ref="L424:Q424" si="488">SUM(L425:L429)</f>
        <v>0</v>
      </c>
      <c r="M424" s="106">
        <f t="shared" si="488"/>
        <v>0</v>
      </c>
      <c r="N424" s="106">
        <f t="shared" si="488"/>
        <v>0</v>
      </c>
      <c r="O424" s="106">
        <f t="shared" si="488"/>
        <v>19309362390.369999</v>
      </c>
      <c r="P424" s="106">
        <f t="shared" si="488"/>
        <v>112014845</v>
      </c>
      <c r="Q424" s="106">
        <f t="shared" si="488"/>
        <v>50080809</v>
      </c>
      <c r="R424" s="290">
        <f t="shared" si="470"/>
        <v>19471458044.369999</v>
      </c>
      <c r="S424" s="106">
        <f t="shared" ref="S424:Z424" si="489">SUM(S425:S429)</f>
        <v>651244622</v>
      </c>
      <c r="T424" s="106">
        <f t="shared" si="489"/>
        <v>50484966</v>
      </c>
      <c r="U424" s="106">
        <f t="shared" si="489"/>
        <v>0</v>
      </c>
      <c r="V424" s="106">
        <f t="shared" si="489"/>
        <v>0</v>
      </c>
      <c r="W424" s="106">
        <f t="shared" si="489"/>
        <v>0</v>
      </c>
      <c r="X424" s="106">
        <f t="shared" si="489"/>
        <v>0</v>
      </c>
      <c r="Y424" s="106">
        <f t="shared" si="489"/>
        <v>0</v>
      </c>
      <c r="Z424" s="106">
        <f t="shared" si="489"/>
        <v>0</v>
      </c>
      <c r="AA424" s="290">
        <f t="shared" si="466"/>
        <v>701729588</v>
      </c>
      <c r="AB424" s="290">
        <f t="shared" si="351"/>
        <v>20173187632.369999</v>
      </c>
      <c r="AC424" s="105">
        <f t="shared" si="352"/>
        <v>1.0132513154779688</v>
      </c>
    </row>
    <row r="425" spans="1:29" x14ac:dyDescent="0.2">
      <c r="A425" s="434">
        <v>1</v>
      </c>
      <c r="B425" s="97" t="s">
        <v>798</v>
      </c>
      <c r="C425" s="98" t="s">
        <v>132</v>
      </c>
      <c r="D425" s="295">
        <v>15000000000</v>
      </c>
      <c r="E425" s="291">
        <f>SUM('ADICIONES  2018'!C425:K425)</f>
        <v>0</v>
      </c>
      <c r="F425" s="295"/>
      <c r="G425" s="295"/>
      <c r="H425" s="295"/>
      <c r="I425" s="295"/>
      <c r="J425" s="295"/>
      <c r="K425" s="292">
        <f t="shared" si="370"/>
        <v>15000000000</v>
      </c>
      <c r="L425" s="295"/>
      <c r="M425" s="295"/>
      <c r="N425" s="295"/>
      <c r="O425" s="295">
        <v>19309362390.369999</v>
      </c>
      <c r="P425" s="295">
        <v>112014845</v>
      </c>
      <c r="Q425" s="295">
        <v>50080809</v>
      </c>
      <c r="R425" s="292">
        <f t="shared" si="470"/>
        <v>19471458044.369999</v>
      </c>
      <c r="S425" s="295">
        <v>51244622</v>
      </c>
      <c r="T425" s="295">
        <v>50484966</v>
      </c>
      <c r="U425" s="295"/>
      <c r="V425" s="295"/>
      <c r="W425" s="295"/>
      <c r="X425" s="295"/>
      <c r="Y425" s="295"/>
      <c r="Z425" s="295"/>
      <c r="AA425" s="292">
        <f t="shared" si="466"/>
        <v>101729588</v>
      </c>
      <c r="AB425" s="292">
        <f t="shared" si="351"/>
        <v>19573187632.369999</v>
      </c>
      <c r="AC425" s="37">
        <f t="shared" si="352"/>
        <v>1.3048791754913334</v>
      </c>
    </row>
    <row r="426" spans="1:29" x14ac:dyDescent="0.2">
      <c r="A426" s="434">
        <v>1</v>
      </c>
      <c r="B426" s="97" t="s">
        <v>798</v>
      </c>
      <c r="C426" s="98" t="s">
        <v>132</v>
      </c>
      <c r="D426" s="295"/>
      <c r="E426" s="291">
        <f>SUM('ADICIONES  2018'!C426:K426)</f>
        <v>2666120772</v>
      </c>
      <c r="F426" s="295"/>
      <c r="G426" s="295"/>
      <c r="H426" s="295"/>
      <c r="I426" s="295"/>
      <c r="J426" s="295"/>
      <c r="K426" s="292">
        <f t="shared" si="370"/>
        <v>2666120772</v>
      </c>
      <c r="L426" s="295"/>
      <c r="M426" s="295"/>
      <c r="N426" s="295"/>
      <c r="O426" s="295"/>
      <c r="P426" s="295"/>
      <c r="Q426" s="295"/>
      <c r="R426" s="292">
        <f t="shared" si="470"/>
        <v>0</v>
      </c>
      <c r="S426" s="295"/>
      <c r="T426" s="295">
        <v>0</v>
      </c>
      <c r="U426" s="295"/>
      <c r="V426" s="295"/>
      <c r="W426" s="295"/>
      <c r="X426" s="295"/>
      <c r="Y426" s="295"/>
      <c r="Z426" s="295"/>
      <c r="AA426" s="292">
        <f t="shared" si="466"/>
        <v>0</v>
      </c>
      <c r="AB426" s="292">
        <f t="shared" si="351"/>
        <v>0</v>
      </c>
      <c r="AC426" s="37">
        <f t="shared" si="352"/>
        <v>0</v>
      </c>
    </row>
    <row r="427" spans="1:29" x14ac:dyDescent="0.2">
      <c r="A427" s="434">
        <v>1</v>
      </c>
      <c r="B427" s="97" t="s">
        <v>798</v>
      </c>
      <c r="C427" s="98" t="s">
        <v>132</v>
      </c>
      <c r="D427" s="295"/>
      <c r="E427" s="291">
        <f>SUM('ADICIONES  2018'!C427:K427)</f>
        <v>1643241618.3699999</v>
      </c>
      <c r="F427" s="295"/>
      <c r="G427" s="295"/>
      <c r="H427" s="295"/>
      <c r="I427" s="295"/>
      <c r="J427" s="295"/>
      <c r="K427" s="292">
        <f t="shared" si="370"/>
        <v>1643241618.3699999</v>
      </c>
      <c r="L427" s="295"/>
      <c r="M427" s="295"/>
      <c r="N427" s="295"/>
      <c r="O427" s="295"/>
      <c r="P427" s="295"/>
      <c r="Q427" s="295"/>
      <c r="R427" s="292">
        <f t="shared" si="470"/>
        <v>0</v>
      </c>
      <c r="S427" s="295"/>
      <c r="T427" s="295">
        <v>0</v>
      </c>
      <c r="U427" s="295"/>
      <c r="V427" s="295"/>
      <c r="W427" s="295"/>
      <c r="X427" s="295"/>
      <c r="Y427" s="295"/>
      <c r="Z427" s="295"/>
      <c r="AA427" s="292">
        <f t="shared" si="466"/>
        <v>0</v>
      </c>
      <c r="AB427" s="292">
        <f t="shared" si="351"/>
        <v>0</v>
      </c>
      <c r="AC427" s="37">
        <f t="shared" si="352"/>
        <v>0</v>
      </c>
    </row>
    <row r="428" spans="1:29" x14ac:dyDescent="0.2">
      <c r="A428" s="434">
        <v>1</v>
      </c>
      <c r="B428" s="97" t="s">
        <v>1282</v>
      </c>
      <c r="C428" s="98" t="s">
        <v>1283</v>
      </c>
      <c r="D428" s="295"/>
      <c r="E428" s="291">
        <f>SUM('ADICIONES  2018'!C428:K428)</f>
        <v>0</v>
      </c>
      <c r="F428" s="295"/>
      <c r="G428" s="295"/>
      <c r="H428" s="295"/>
      <c r="I428" s="295"/>
      <c r="J428" s="295"/>
      <c r="K428" s="292">
        <f t="shared" si="370"/>
        <v>0</v>
      </c>
      <c r="L428" s="295"/>
      <c r="M428" s="295"/>
      <c r="N428" s="295"/>
      <c r="O428" s="295"/>
      <c r="P428" s="295"/>
      <c r="Q428" s="295"/>
      <c r="R428" s="292">
        <f t="shared" si="470"/>
        <v>0</v>
      </c>
      <c r="S428" s="295">
        <v>600000000</v>
      </c>
      <c r="T428" s="295">
        <v>0</v>
      </c>
      <c r="U428" s="295"/>
      <c r="V428" s="295"/>
      <c r="W428" s="295"/>
      <c r="X428" s="295"/>
      <c r="Y428" s="295"/>
      <c r="Z428" s="295"/>
      <c r="AA428" s="292">
        <f t="shared" si="466"/>
        <v>600000000</v>
      </c>
      <c r="AB428" s="292">
        <f t="shared" si="351"/>
        <v>600000000</v>
      </c>
      <c r="AC428" s="37">
        <v>0</v>
      </c>
    </row>
    <row r="429" spans="1:29" x14ac:dyDescent="0.2">
      <c r="A429" s="434">
        <v>1</v>
      </c>
      <c r="B429" s="97" t="s">
        <v>1282</v>
      </c>
      <c r="C429" s="98" t="s">
        <v>1283</v>
      </c>
      <c r="D429" s="295"/>
      <c r="E429" s="291">
        <f>SUM('ADICIONES  2018'!C429:K429)</f>
        <v>600000000</v>
      </c>
      <c r="F429" s="295"/>
      <c r="G429" s="295"/>
      <c r="H429" s="295"/>
      <c r="I429" s="295"/>
      <c r="J429" s="295"/>
      <c r="K429" s="292">
        <f t="shared" si="370"/>
        <v>600000000</v>
      </c>
      <c r="L429" s="295"/>
      <c r="M429" s="295"/>
      <c r="N429" s="295"/>
      <c r="O429" s="295"/>
      <c r="P429" s="295"/>
      <c r="Q429" s="295"/>
      <c r="R429" s="292">
        <f t="shared" si="470"/>
        <v>0</v>
      </c>
      <c r="S429" s="295"/>
      <c r="T429" s="295">
        <v>0</v>
      </c>
      <c r="U429" s="295"/>
      <c r="V429" s="295"/>
      <c r="W429" s="295"/>
      <c r="X429" s="295"/>
      <c r="Y429" s="295"/>
      <c r="Z429" s="295"/>
      <c r="AA429" s="292">
        <f t="shared" si="466"/>
        <v>0</v>
      </c>
      <c r="AB429" s="292">
        <f t="shared" si="351"/>
        <v>0</v>
      </c>
      <c r="AC429" s="37">
        <f t="shared" si="352"/>
        <v>0</v>
      </c>
    </row>
    <row r="430" spans="1:29" s="21" customFormat="1" ht="15.75" x14ac:dyDescent="0.2">
      <c r="A430" s="92">
        <v>1</v>
      </c>
      <c r="B430" s="113" t="s">
        <v>321</v>
      </c>
      <c r="C430" s="124" t="s">
        <v>83</v>
      </c>
      <c r="D430" s="106">
        <f>+D431+D495</f>
        <v>0</v>
      </c>
      <c r="E430" s="106">
        <f>SUM('ADICIONES  2018'!C430:K430)</f>
        <v>761872278</v>
      </c>
      <c r="F430" s="106">
        <f>+F431+F495</f>
        <v>0</v>
      </c>
      <c r="G430" s="106">
        <f>+G431+G495</f>
        <v>0</v>
      </c>
      <c r="H430" s="106">
        <f>+H431+H495</f>
        <v>0</v>
      </c>
      <c r="I430" s="106">
        <f>+I431+I495</f>
        <v>0</v>
      </c>
      <c r="J430" s="106">
        <f>+J431+J495</f>
        <v>0</v>
      </c>
      <c r="K430" s="294">
        <f t="shared" si="370"/>
        <v>761872278</v>
      </c>
      <c r="L430" s="106">
        <f t="shared" ref="L430:Q430" si="490">+L431+L495</f>
        <v>796883</v>
      </c>
      <c r="M430" s="106">
        <f t="shared" si="490"/>
        <v>0</v>
      </c>
      <c r="N430" s="106">
        <f t="shared" si="490"/>
        <v>0</v>
      </c>
      <c r="O430" s="106">
        <f t="shared" si="490"/>
        <v>0</v>
      </c>
      <c r="P430" s="106">
        <f t="shared" si="490"/>
        <v>0</v>
      </c>
      <c r="Q430" s="106">
        <f t="shared" si="490"/>
        <v>0</v>
      </c>
      <c r="R430" s="294">
        <f t="shared" si="470"/>
        <v>796883</v>
      </c>
      <c r="S430" s="291">
        <f t="shared" ref="S430:Z430" si="491">+S431+S495</f>
        <v>0</v>
      </c>
      <c r="T430" s="291">
        <f t="shared" si="491"/>
        <v>210051745.97</v>
      </c>
      <c r="U430" s="291">
        <f t="shared" si="491"/>
        <v>0</v>
      </c>
      <c r="V430" s="106">
        <f t="shared" si="491"/>
        <v>0</v>
      </c>
      <c r="W430" s="106">
        <f t="shared" si="491"/>
        <v>0</v>
      </c>
      <c r="X430" s="106">
        <f t="shared" si="491"/>
        <v>0</v>
      </c>
      <c r="Y430" s="291">
        <f t="shared" si="491"/>
        <v>0</v>
      </c>
      <c r="Z430" s="106">
        <f t="shared" si="491"/>
        <v>0</v>
      </c>
      <c r="AA430" s="290">
        <f t="shared" si="466"/>
        <v>210051745.97</v>
      </c>
      <c r="AB430" s="294">
        <f t="shared" si="351"/>
        <v>210848628.97</v>
      </c>
      <c r="AC430" s="115">
        <v>0</v>
      </c>
    </row>
    <row r="431" spans="1:29" s="79" customFormat="1" ht="15.75" hidden="1" x14ac:dyDescent="0.2">
      <c r="A431" s="433"/>
      <c r="B431" s="111" t="s">
        <v>322</v>
      </c>
      <c r="C431" s="80" t="s">
        <v>339</v>
      </c>
      <c r="D431" s="106">
        <f>SUM(D432:D452)+D479+D480+D481+D482+D483+D484+D485+D486+D487+D488+D489+D490+D491+D492+D493+D494</f>
        <v>0</v>
      </c>
      <c r="E431" s="106">
        <f>SUM('ADICIONES  2018'!C431:K431)</f>
        <v>761872278</v>
      </c>
      <c r="F431" s="106">
        <f t="shared" ref="F431:J431" si="492">SUM(F432:F452)+F479+F480+F481+F482+F483+F484+F485+F486+F487+F488+F489+F490+F491+F492+F493+F494</f>
        <v>0</v>
      </c>
      <c r="G431" s="106">
        <f t="shared" si="492"/>
        <v>0</v>
      </c>
      <c r="H431" s="106">
        <f t="shared" si="492"/>
        <v>0</v>
      </c>
      <c r="I431" s="106">
        <f t="shared" si="492"/>
        <v>0</v>
      </c>
      <c r="J431" s="106">
        <f t="shared" si="492"/>
        <v>0</v>
      </c>
      <c r="K431" s="290">
        <f t="shared" si="370"/>
        <v>761872278</v>
      </c>
      <c r="L431" s="106">
        <f t="shared" ref="L431:Q431" si="493">SUM(L432:L452)+L479+L480+L481+L482+L483+L484+L485+L486+L487+L488+L489+L490+L491+L492+L493+L494</f>
        <v>796883</v>
      </c>
      <c r="M431" s="106">
        <f t="shared" si="493"/>
        <v>0</v>
      </c>
      <c r="N431" s="106">
        <f t="shared" si="493"/>
        <v>0</v>
      </c>
      <c r="O431" s="106">
        <f t="shared" si="493"/>
        <v>0</v>
      </c>
      <c r="P431" s="106">
        <f t="shared" si="493"/>
        <v>0</v>
      </c>
      <c r="Q431" s="106">
        <f t="shared" si="493"/>
        <v>0</v>
      </c>
      <c r="R431" s="290">
        <f t="shared" si="470"/>
        <v>796883</v>
      </c>
      <c r="S431" s="106">
        <f t="shared" ref="S431:Z431" si="494">SUM(S432:S452)+S479+S480+S481+S482+S483+S484+S485+S486+S487+S488+S489+S490+S491+S492+S493+S494</f>
        <v>0</v>
      </c>
      <c r="T431" s="106">
        <f t="shared" si="494"/>
        <v>210051745.97</v>
      </c>
      <c r="U431" s="106">
        <f t="shared" si="494"/>
        <v>0</v>
      </c>
      <c r="V431" s="106">
        <f t="shared" si="494"/>
        <v>0</v>
      </c>
      <c r="W431" s="106">
        <f t="shared" si="494"/>
        <v>0</v>
      </c>
      <c r="X431" s="106">
        <f t="shared" si="494"/>
        <v>0</v>
      </c>
      <c r="Y431" s="106">
        <f t="shared" si="494"/>
        <v>0</v>
      </c>
      <c r="Z431" s="106">
        <f t="shared" si="494"/>
        <v>0</v>
      </c>
      <c r="AA431" s="290">
        <f t="shared" si="466"/>
        <v>210051745.97</v>
      </c>
      <c r="AB431" s="290">
        <f t="shared" si="351"/>
        <v>210848628.97</v>
      </c>
      <c r="AC431" s="105">
        <v>0</v>
      </c>
    </row>
    <row r="432" spans="1:29" hidden="1" x14ac:dyDescent="0.2">
      <c r="B432" s="97" t="s">
        <v>370</v>
      </c>
      <c r="C432" s="49" t="s">
        <v>371</v>
      </c>
      <c r="D432" s="295"/>
      <c r="E432" s="291">
        <f>SUM('ADICIONES  2018'!C432:K432)</f>
        <v>0</v>
      </c>
      <c r="F432" s="295"/>
      <c r="G432" s="295"/>
      <c r="H432" s="295"/>
      <c r="I432" s="295"/>
      <c r="J432" s="295"/>
      <c r="K432" s="292">
        <f t="shared" si="370"/>
        <v>0</v>
      </c>
      <c r="L432" s="295">
        <v>0</v>
      </c>
      <c r="M432" s="295"/>
      <c r="N432" s="295"/>
      <c r="O432" s="295"/>
      <c r="P432" s="295"/>
      <c r="Q432" s="295"/>
      <c r="R432" s="292">
        <f t="shared" si="470"/>
        <v>0</v>
      </c>
      <c r="S432" s="295"/>
      <c r="T432" s="295"/>
      <c r="U432" s="295"/>
      <c r="V432" s="295"/>
      <c r="W432" s="295"/>
      <c r="X432" s="295"/>
      <c r="Y432" s="295"/>
      <c r="Z432" s="295"/>
      <c r="AA432" s="292">
        <f t="shared" si="466"/>
        <v>0</v>
      </c>
      <c r="AB432" s="292">
        <f t="shared" si="351"/>
        <v>0</v>
      </c>
      <c r="AC432" s="37" t="e">
        <f t="shared" si="352"/>
        <v>#DIV/0!</v>
      </c>
    </row>
    <row r="433" spans="2:29" ht="14.25" hidden="1" customHeight="1" x14ac:dyDescent="0.2">
      <c r="B433" s="97" t="s">
        <v>372</v>
      </c>
      <c r="C433" s="49" t="s">
        <v>373</v>
      </c>
      <c r="D433" s="295"/>
      <c r="E433" s="291">
        <f>SUM('ADICIONES  2018'!C433:K433)</f>
        <v>0</v>
      </c>
      <c r="F433" s="295"/>
      <c r="G433" s="295"/>
      <c r="H433" s="295"/>
      <c r="I433" s="295"/>
      <c r="J433" s="295"/>
      <c r="K433" s="292">
        <f t="shared" si="370"/>
        <v>0</v>
      </c>
      <c r="L433" s="295">
        <v>0</v>
      </c>
      <c r="M433" s="295"/>
      <c r="N433" s="295"/>
      <c r="O433" s="295"/>
      <c r="P433" s="295"/>
      <c r="Q433" s="295"/>
      <c r="R433" s="292">
        <f t="shared" si="470"/>
        <v>0</v>
      </c>
      <c r="S433" s="295"/>
      <c r="T433" s="295"/>
      <c r="U433" s="295"/>
      <c r="V433" s="295"/>
      <c r="W433" s="295"/>
      <c r="X433" s="295"/>
      <c r="Y433" s="295"/>
      <c r="Z433" s="295"/>
      <c r="AA433" s="292">
        <f t="shared" si="466"/>
        <v>0</v>
      </c>
      <c r="AB433" s="292">
        <f t="shared" si="351"/>
        <v>0</v>
      </c>
      <c r="AC433" s="37" t="e">
        <f t="shared" si="352"/>
        <v>#DIV/0!</v>
      </c>
    </row>
    <row r="434" spans="2:29" hidden="1" x14ac:dyDescent="0.2">
      <c r="B434" s="97" t="s">
        <v>372</v>
      </c>
      <c r="C434" s="49" t="s">
        <v>373</v>
      </c>
      <c r="D434" s="295"/>
      <c r="E434" s="291">
        <f>SUM('ADICIONES  2018'!C434:K434)</f>
        <v>761872278</v>
      </c>
      <c r="F434" s="295"/>
      <c r="G434" s="295"/>
      <c r="H434" s="295"/>
      <c r="I434" s="295"/>
      <c r="J434" s="295"/>
      <c r="K434" s="292">
        <f t="shared" si="370"/>
        <v>761872278</v>
      </c>
      <c r="L434" s="295"/>
      <c r="M434" s="295"/>
      <c r="N434" s="295"/>
      <c r="O434" s="295"/>
      <c r="P434" s="295"/>
      <c r="Q434" s="295"/>
      <c r="R434" s="292">
        <f t="shared" si="470"/>
        <v>0</v>
      </c>
      <c r="S434" s="295"/>
      <c r="T434" s="295"/>
      <c r="U434" s="295"/>
      <c r="V434" s="295"/>
      <c r="W434" s="295"/>
      <c r="X434" s="295"/>
      <c r="Y434" s="295"/>
      <c r="Z434" s="295"/>
      <c r="AA434" s="292">
        <f t="shared" si="466"/>
        <v>0</v>
      </c>
      <c r="AB434" s="292">
        <f t="shared" si="351"/>
        <v>0</v>
      </c>
      <c r="AC434" s="37">
        <f t="shared" ref="AC434:AC436" si="495">+AB434/K434</f>
        <v>0</v>
      </c>
    </row>
    <row r="435" spans="2:29" ht="28.5" hidden="1" x14ac:dyDescent="0.2">
      <c r="B435" s="97" t="s">
        <v>2556</v>
      </c>
      <c r="C435" s="49" t="s">
        <v>1705</v>
      </c>
      <c r="D435" s="295"/>
      <c r="E435" s="291">
        <f>SUM('ADICIONES  2018'!C435:K435)</f>
        <v>0</v>
      </c>
      <c r="F435" s="295"/>
      <c r="G435" s="295"/>
      <c r="H435" s="295"/>
      <c r="I435" s="295"/>
      <c r="J435" s="295"/>
      <c r="K435" s="292">
        <f t="shared" si="370"/>
        <v>0</v>
      </c>
      <c r="L435" s="295"/>
      <c r="M435" s="295"/>
      <c r="N435" s="295"/>
      <c r="O435" s="295"/>
      <c r="P435" s="295"/>
      <c r="Q435" s="295"/>
      <c r="R435" s="292">
        <f t="shared" si="470"/>
        <v>0</v>
      </c>
      <c r="S435" s="295"/>
      <c r="T435" s="295"/>
      <c r="U435" s="295"/>
      <c r="V435" s="295"/>
      <c r="W435" s="295"/>
      <c r="X435" s="295"/>
      <c r="Y435" s="295"/>
      <c r="Z435" s="295"/>
      <c r="AA435" s="292">
        <f t="shared" si="466"/>
        <v>0</v>
      </c>
      <c r="AB435" s="292">
        <f t="shared" si="351"/>
        <v>0</v>
      </c>
      <c r="AC435" s="37" t="e">
        <f t="shared" si="495"/>
        <v>#DIV/0!</v>
      </c>
    </row>
    <row r="436" spans="2:29" hidden="1" x14ac:dyDescent="0.2">
      <c r="B436" s="97" t="s">
        <v>374</v>
      </c>
      <c r="C436" s="49" t="s">
        <v>375</v>
      </c>
      <c r="D436" s="295"/>
      <c r="E436" s="291">
        <f>SUM('ADICIONES  2018'!C436:K436)</f>
        <v>0</v>
      </c>
      <c r="F436" s="295"/>
      <c r="G436" s="295"/>
      <c r="H436" s="295"/>
      <c r="I436" s="295"/>
      <c r="J436" s="295"/>
      <c r="K436" s="292">
        <f t="shared" si="370"/>
        <v>0</v>
      </c>
      <c r="L436" s="295">
        <v>0</v>
      </c>
      <c r="M436" s="295"/>
      <c r="N436" s="295"/>
      <c r="O436" s="295"/>
      <c r="P436" s="295"/>
      <c r="Q436" s="295"/>
      <c r="R436" s="292">
        <f t="shared" si="470"/>
        <v>0</v>
      </c>
      <c r="S436" s="295"/>
      <c r="T436" s="295"/>
      <c r="U436" s="295"/>
      <c r="V436" s="295"/>
      <c r="W436" s="295"/>
      <c r="X436" s="295"/>
      <c r="Y436" s="295"/>
      <c r="Z436" s="295"/>
      <c r="AA436" s="292">
        <f t="shared" si="466"/>
        <v>0</v>
      </c>
      <c r="AB436" s="292">
        <f t="shared" si="351"/>
        <v>0</v>
      </c>
      <c r="AC436" s="37" t="e">
        <f t="shared" si="495"/>
        <v>#DIV/0!</v>
      </c>
    </row>
    <row r="437" spans="2:29" ht="28.5" hidden="1" x14ac:dyDescent="0.2">
      <c r="B437" s="97" t="s">
        <v>376</v>
      </c>
      <c r="C437" s="49" t="s">
        <v>377</v>
      </c>
      <c r="D437" s="295"/>
      <c r="E437" s="291">
        <f>SUM('ADICIONES  2018'!C437:K437)</f>
        <v>0</v>
      </c>
      <c r="F437" s="295"/>
      <c r="G437" s="295"/>
      <c r="H437" s="295"/>
      <c r="I437" s="295"/>
      <c r="J437" s="295"/>
      <c r="K437" s="292">
        <f t="shared" si="370"/>
        <v>0</v>
      </c>
      <c r="L437" s="295">
        <v>796883</v>
      </c>
      <c r="M437" s="295"/>
      <c r="N437" s="295"/>
      <c r="O437" s="295"/>
      <c r="P437" s="295"/>
      <c r="Q437" s="295"/>
      <c r="R437" s="292">
        <f t="shared" si="470"/>
        <v>796883</v>
      </c>
      <c r="S437" s="295"/>
      <c r="T437" s="295">
        <v>55110887.020000003</v>
      </c>
      <c r="U437" s="295"/>
      <c r="V437" s="295"/>
      <c r="W437" s="295"/>
      <c r="X437" s="295"/>
      <c r="Y437" s="295"/>
      <c r="Z437" s="295"/>
      <c r="AA437" s="292">
        <f t="shared" si="466"/>
        <v>55110887.020000003</v>
      </c>
      <c r="AB437" s="292">
        <f t="shared" si="351"/>
        <v>55907770.020000003</v>
      </c>
      <c r="AC437" s="37">
        <v>0</v>
      </c>
    </row>
    <row r="438" spans="2:29" hidden="1" x14ac:dyDescent="0.2">
      <c r="B438" s="97" t="s">
        <v>378</v>
      </c>
      <c r="C438" s="49" t="s">
        <v>379</v>
      </c>
      <c r="D438" s="295"/>
      <c r="E438" s="291">
        <f>SUM('ADICIONES  2018'!C438:K438)</f>
        <v>0</v>
      </c>
      <c r="F438" s="295"/>
      <c r="G438" s="295"/>
      <c r="H438" s="295"/>
      <c r="I438" s="295"/>
      <c r="J438" s="295"/>
      <c r="K438" s="292">
        <f t="shared" si="370"/>
        <v>0</v>
      </c>
      <c r="L438" s="295">
        <v>0</v>
      </c>
      <c r="M438" s="295"/>
      <c r="N438" s="295"/>
      <c r="O438" s="295"/>
      <c r="P438" s="295"/>
      <c r="Q438" s="295"/>
      <c r="R438" s="292">
        <f t="shared" si="470"/>
        <v>0</v>
      </c>
      <c r="S438" s="295"/>
      <c r="T438" s="295"/>
      <c r="U438" s="295"/>
      <c r="V438" s="295"/>
      <c r="W438" s="295"/>
      <c r="X438" s="295"/>
      <c r="Y438" s="295"/>
      <c r="Z438" s="295"/>
      <c r="AA438" s="292">
        <f t="shared" si="466"/>
        <v>0</v>
      </c>
      <c r="AB438" s="292">
        <f t="shared" ref="AB438:AB692" si="496">+R438+AA438</f>
        <v>0</v>
      </c>
      <c r="AC438" s="37" t="e">
        <f t="shared" ref="AC438:AC698" si="497">+AB438/K438</f>
        <v>#DIV/0!</v>
      </c>
    </row>
    <row r="439" spans="2:29" hidden="1" x14ac:dyDescent="0.2">
      <c r="B439" s="97" t="s">
        <v>380</v>
      </c>
      <c r="C439" s="49" t="s">
        <v>381</v>
      </c>
      <c r="D439" s="295"/>
      <c r="E439" s="291">
        <f>SUM('ADICIONES  2018'!C439:K439)</f>
        <v>0</v>
      </c>
      <c r="F439" s="295"/>
      <c r="G439" s="295"/>
      <c r="H439" s="295"/>
      <c r="I439" s="295"/>
      <c r="J439" s="295"/>
      <c r="K439" s="292">
        <f t="shared" si="370"/>
        <v>0</v>
      </c>
      <c r="L439" s="295">
        <v>0</v>
      </c>
      <c r="M439" s="295"/>
      <c r="N439" s="295"/>
      <c r="O439" s="295"/>
      <c r="P439" s="295"/>
      <c r="Q439" s="295"/>
      <c r="R439" s="292">
        <f t="shared" si="470"/>
        <v>0</v>
      </c>
      <c r="S439" s="295"/>
      <c r="T439" s="295"/>
      <c r="U439" s="295"/>
      <c r="V439" s="295"/>
      <c r="W439" s="295"/>
      <c r="X439" s="295"/>
      <c r="Y439" s="295"/>
      <c r="Z439" s="295"/>
      <c r="AA439" s="292">
        <f t="shared" si="466"/>
        <v>0</v>
      </c>
      <c r="AB439" s="292">
        <f t="shared" si="496"/>
        <v>0</v>
      </c>
      <c r="AC439" s="37" t="e">
        <f t="shared" si="497"/>
        <v>#DIV/0!</v>
      </c>
    </row>
    <row r="440" spans="2:29" hidden="1" x14ac:dyDescent="0.2">
      <c r="B440" s="97" t="s">
        <v>382</v>
      </c>
      <c r="C440" s="49" t="s">
        <v>383</v>
      </c>
      <c r="D440" s="295"/>
      <c r="E440" s="291">
        <f>SUM('ADICIONES  2018'!C440:K440)</f>
        <v>0</v>
      </c>
      <c r="F440" s="295"/>
      <c r="G440" s="295"/>
      <c r="H440" s="295"/>
      <c r="I440" s="295"/>
      <c r="J440" s="295"/>
      <c r="K440" s="292">
        <f t="shared" si="370"/>
        <v>0</v>
      </c>
      <c r="L440" s="295">
        <v>0</v>
      </c>
      <c r="M440" s="295"/>
      <c r="N440" s="295"/>
      <c r="O440" s="295"/>
      <c r="P440" s="295"/>
      <c r="Q440" s="295"/>
      <c r="R440" s="292">
        <f t="shared" si="470"/>
        <v>0</v>
      </c>
      <c r="S440" s="295"/>
      <c r="T440" s="295"/>
      <c r="U440" s="295"/>
      <c r="V440" s="295"/>
      <c r="W440" s="295"/>
      <c r="X440" s="295"/>
      <c r="Y440" s="295"/>
      <c r="Z440" s="295"/>
      <c r="AA440" s="292">
        <f t="shared" si="466"/>
        <v>0</v>
      </c>
      <c r="AB440" s="292">
        <f t="shared" si="496"/>
        <v>0</v>
      </c>
      <c r="AC440" s="37" t="e">
        <f t="shared" si="497"/>
        <v>#DIV/0!</v>
      </c>
    </row>
    <row r="441" spans="2:29" hidden="1" x14ac:dyDescent="0.2">
      <c r="B441" s="97" t="s">
        <v>384</v>
      </c>
      <c r="C441" s="49" t="s">
        <v>385</v>
      </c>
      <c r="D441" s="295"/>
      <c r="E441" s="291">
        <f>SUM('ADICIONES  2018'!C441:K441)</f>
        <v>0</v>
      </c>
      <c r="F441" s="295"/>
      <c r="G441" s="295"/>
      <c r="H441" s="295"/>
      <c r="I441" s="295"/>
      <c r="J441" s="295"/>
      <c r="K441" s="292">
        <f t="shared" si="370"/>
        <v>0</v>
      </c>
      <c r="L441" s="295">
        <v>0</v>
      </c>
      <c r="M441" s="295"/>
      <c r="N441" s="295"/>
      <c r="O441" s="295"/>
      <c r="P441" s="295"/>
      <c r="Q441" s="295"/>
      <c r="R441" s="292">
        <f t="shared" si="470"/>
        <v>0</v>
      </c>
      <c r="S441" s="295"/>
      <c r="T441" s="295"/>
      <c r="U441" s="295"/>
      <c r="V441" s="295"/>
      <c r="W441" s="295"/>
      <c r="X441" s="295"/>
      <c r="Y441" s="295"/>
      <c r="Z441" s="295"/>
      <c r="AA441" s="292">
        <f t="shared" si="466"/>
        <v>0</v>
      </c>
      <c r="AB441" s="292">
        <f t="shared" si="496"/>
        <v>0</v>
      </c>
      <c r="AC441" s="37" t="e">
        <f t="shared" si="497"/>
        <v>#DIV/0!</v>
      </c>
    </row>
    <row r="442" spans="2:29" hidden="1" x14ac:dyDescent="0.2">
      <c r="B442" s="97" t="s">
        <v>1658</v>
      </c>
      <c r="C442" s="49" t="s">
        <v>1659</v>
      </c>
      <c r="D442" s="295"/>
      <c r="E442" s="291">
        <f>SUM('ADICIONES  2018'!C442:K442)</f>
        <v>0</v>
      </c>
      <c r="F442" s="295"/>
      <c r="G442" s="295"/>
      <c r="H442" s="295"/>
      <c r="I442" s="295"/>
      <c r="J442" s="295"/>
      <c r="K442" s="292">
        <f t="shared" si="370"/>
        <v>0</v>
      </c>
      <c r="L442" s="295">
        <v>0</v>
      </c>
      <c r="M442" s="295"/>
      <c r="N442" s="295"/>
      <c r="O442" s="295"/>
      <c r="P442" s="295"/>
      <c r="Q442" s="295"/>
      <c r="R442" s="292">
        <f t="shared" si="470"/>
        <v>0</v>
      </c>
      <c r="S442" s="295"/>
      <c r="T442" s="295"/>
      <c r="U442" s="295"/>
      <c r="V442" s="295"/>
      <c r="W442" s="295"/>
      <c r="X442" s="295"/>
      <c r="Y442" s="295"/>
      <c r="Z442" s="295"/>
      <c r="AA442" s="292">
        <f t="shared" si="466"/>
        <v>0</v>
      </c>
      <c r="AB442" s="292">
        <f t="shared" si="496"/>
        <v>0</v>
      </c>
      <c r="AC442" s="37" t="e">
        <f t="shared" si="497"/>
        <v>#DIV/0!</v>
      </c>
    </row>
    <row r="443" spans="2:29" hidden="1" x14ac:dyDescent="0.2">
      <c r="B443" s="97" t="s">
        <v>1660</v>
      </c>
      <c r="C443" s="49" t="s">
        <v>1661</v>
      </c>
      <c r="D443" s="295"/>
      <c r="E443" s="291">
        <f>SUM('ADICIONES  2018'!C443:K443)</f>
        <v>0</v>
      </c>
      <c r="F443" s="295"/>
      <c r="G443" s="295"/>
      <c r="H443" s="295"/>
      <c r="I443" s="295"/>
      <c r="J443" s="295"/>
      <c r="K443" s="292">
        <f t="shared" si="370"/>
        <v>0</v>
      </c>
      <c r="L443" s="295">
        <v>0</v>
      </c>
      <c r="M443" s="295"/>
      <c r="N443" s="295"/>
      <c r="O443" s="295"/>
      <c r="P443" s="295"/>
      <c r="Q443" s="295"/>
      <c r="R443" s="292">
        <f t="shared" si="470"/>
        <v>0</v>
      </c>
      <c r="S443" s="295"/>
      <c r="T443" s="295"/>
      <c r="U443" s="295"/>
      <c r="V443" s="295"/>
      <c r="W443" s="295"/>
      <c r="X443" s="295"/>
      <c r="Y443" s="295"/>
      <c r="Z443" s="295"/>
      <c r="AA443" s="292">
        <f t="shared" ref="AA443:AA527" si="498">SUM(S443:Z443)</f>
        <v>0</v>
      </c>
      <c r="AB443" s="292">
        <f t="shared" si="496"/>
        <v>0</v>
      </c>
      <c r="AC443" s="37" t="e">
        <f t="shared" si="497"/>
        <v>#DIV/0!</v>
      </c>
    </row>
    <row r="444" spans="2:29" hidden="1" x14ac:dyDescent="0.2">
      <c r="B444" s="97" t="s">
        <v>1662</v>
      </c>
      <c r="C444" s="49" t="s">
        <v>1663</v>
      </c>
      <c r="D444" s="295"/>
      <c r="E444" s="291">
        <f>SUM('ADICIONES  2018'!C444:K444)</f>
        <v>0</v>
      </c>
      <c r="F444" s="295"/>
      <c r="G444" s="295"/>
      <c r="H444" s="295"/>
      <c r="I444" s="295"/>
      <c r="J444" s="295"/>
      <c r="K444" s="292">
        <f t="shared" si="370"/>
        <v>0</v>
      </c>
      <c r="L444" s="295">
        <v>0</v>
      </c>
      <c r="M444" s="295"/>
      <c r="N444" s="295"/>
      <c r="O444" s="295"/>
      <c r="P444" s="295"/>
      <c r="Q444" s="295"/>
      <c r="R444" s="292">
        <f t="shared" si="470"/>
        <v>0</v>
      </c>
      <c r="S444" s="295"/>
      <c r="T444" s="295"/>
      <c r="U444" s="295"/>
      <c r="V444" s="295"/>
      <c r="W444" s="295"/>
      <c r="X444" s="295"/>
      <c r="Y444" s="295"/>
      <c r="Z444" s="295"/>
      <c r="AA444" s="292">
        <f t="shared" si="498"/>
        <v>0</v>
      </c>
      <c r="AB444" s="292">
        <f t="shared" si="496"/>
        <v>0</v>
      </c>
      <c r="AC444" s="37" t="e">
        <f t="shared" si="497"/>
        <v>#DIV/0!</v>
      </c>
    </row>
    <row r="445" spans="2:29" hidden="1" x14ac:dyDescent="0.2">
      <c r="B445" s="97" t="s">
        <v>1664</v>
      </c>
      <c r="C445" s="49" t="s">
        <v>1665</v>
      </c>
      <c r="D445" s="295"/>
      <c r="E445" s="291">
        <f>SUM('ADICIONES  2018'!C445:K445)</f>
        <v>0</v>
      </c>
      <c r="F445" s="295"/>
      <c r="G445" s="295"/>
      <c r="H445" s="295"/>
      <c r="I445" s="295"/>
      <c r="J445" s="295"/>
      <c r="K445" s="292">
        <f t="shared" si="370"/>
        <v>0</v>
      </c>
      <c r="L445" s="295">
        <v>0</v>
      </c>
      <c r="M445" s="295"/>
      <c r="N445" s="295"/>
      <c r="O445" s="295"/>
      <c r="P445" s="295"/>
      <c r="Q445" s="295"/>
      <c r="R445" s="292">
        <f t="shared" si="470"/>
        <v>0</v>
      </c>
      <c r="S445" s="295"/>
      <c r="T445" s="295"/>
      <c r="U445" s="295"/>
      <c r="V445" s="295"/>
      <c r="W445" s="295"/>
      <c r="X445" s="295"/>
      <c r="Y445" s="295"/>
      <c r="Z445" s="295"/>
      <c r="AA445" s="292">
        <f t="shared" si="498"/>
        <v>0</v>
      </c>
      <c r="AB445" s="292">
        <f t="shared" si="496"/>
        <v>0</v>
      </c>
      <c r="AC445" s="37" t="e">
        <f t="shared" si="497"/>
        <v>#DIV/0!</v>
      </c>
    </row>
    <row r="446" spans="2:29" hidden="1" x14ac:dyDescent="0.2">
      <c r="B446" s="97" t="s">
        <v>1666</v>
      </c>
      <c r="C446" s="49" t="s">
        <v>1667</v>
      </c>
      <c r="D446" s="295"/>
      <c r="E446" s="291">
        <f>SUM('ADICIONES  2018'!C446:K446)</f>
        <v>0</v>
      </c>
      <c r="F446" s="295"/>
      <c r="G446" s="295"/>
      <c r="H446" s="295"/>
      <c r="I446" s="295"/>
      <c r="J446" s="295"/>
      <c r="K446" s="292">
        <f t="shared" si="370"/>
        <v>0</v>
      </c>
      <c r="L446" s="295">
        <v>0</v>
      </c>
      <c r="M446" s="295"/>
      <c r="N446" s="295"/>
      <c r="O446" s="295"/>
      <c r="P446" s="295"/>
      <c r="Q446" s="295"/>
      <c r="R446" s="292">
        <f t="shared" si="470"/>
        <v>0</v>
      </c>
      <c r="S446" s="295"/>
      <c r="T446" s="295"/>
      <c r="U446" s="295"/>
      <c r="V446" s="295"/>
      <c r="W446" s="295"/>
      <c r="X446" s="295"/>
      <c r="Y446" s="295"/>
      <c r="Z446" s="295"/>
      <c r="AA446" s="292">
        <f t="shared" si="498"/>
        <v>0</v>
      </c>
      <c r="AB446" s="292">
        <f t="shared" si="496"/>
        <v>0</v>
      </c>
      <c r="AC446" s="37" t="e">
        <f t="shared" si="497"/>
        <v>#DIV/0!</v>
      </c>
    </row>
    <row r="447" spans="2:29" hidden="1" x14ac:dyDescent="0.2">
      <c r="B447" s="97" t="s">
        <v>1668</v>
      </c>
      <c r="C447" s="49" t="s">
        <v>1669</v>
      </c>
      <c r="D447" s="295"/>
      <c r="E447" s="291">
        <f>SUM('ADICIONES  2018'!C447:K447)</f>
        <v>0</v>
      </c>
      <c r="F447" s="295"/>
      <c r="G447" s="295"/>
      <c r="H447" s="295"/>
      <c r="I447" s="295"/>
      <c r="J447" s="295"/>
      <c r="K447" s="292">
        <f t="shared" si="370"/>
        <v>0</v>
      </c>
      <c r="L447" s="295">
        <v>0</v>
      </c>
      <c r="M447" s="295"/>
      <c r="N447" s="295"/>
      <c r="O447" s="295"/>
      <c r="P447" s="295"/>
      <c r="Q447" s="295"/>
      <c r="R447" s="292">
        <f t="shared" si="470"/>
        <v>0</v>
      </c>
      <c r="S447" s="295"/>
      <c r="T447" s="295"/>
      <c r="U447" s="295"/>
      <c r="V447" s="295"/>
      <c r="W447" s="295"/>
      <c r="X447" s="295"/>
      <c r="Y447" s="295"/>
      <c r="Z447" s="295"/>
      <c r="AA447" s="292">
        <f t="shared" si="498"/>
        <v>0</v>
      </c>
      <c r="AB447" s="292">
        <f t="shared" si="496"/>
        <v>0</v>
      </c>
      <c r="AC447" s="37" t="e">
        <f t="shared" si="497"/>
        <v>#DIV/0!</v>
      </c>
    </row>
    <row r="448" spans="2:29" hidden="1" x14ac:dyDescent="0.2">
      <c r="B448" s="97" t="s">
        <v>1670</v>
      </c>
      <c r="C448" s="49" t="s">
        <v>1671</v>
      </c>
      <c r="D448" s="295"/>
      <c r="E448" s="291">
        <f>SUM('ADICIONES  2018'!C448:K448)</f>
        <v>0</v>
      </c>
      <c r="F448" s="295"/>
      <c r="G448" s="295"/>
      <c r="H448" s="295"/>
      <c r="I448" s="295"/>
      <c r="J448" s="295"/>
      <c r="K448" s="292">
        <f t="shared" si="370"/>
        <v>0</v>
      </c>
      <c r="L448" s="295">
        <v>0</v>
      </c>
      <c r="M448" s="295"/>
      <c r="N448" s="295"/>
      <c r="O448" s="295"/>
      <c r="P448" s="295"/>
      <c r="Q448" s="295"/>
      <c r="R448" s="292">
        <f t="shared" si="470"/>
        <v>0</v>
      </c>
      <c r="S448" s="295"/>
      <c r="T448" s="295"/>
      <c r="U448" s="295"/>
      <c r="V448" s="295"/>
      <c r="W448" s="295"/>
      <c r="X448" s="295"/>
      <c r="Y448" s="295"/>
      <c r="Z448" s="295"/>
      <c r="AA448" s="292">
        <f t="shared" si="498"/>
        <v>0</v>
      </c>
      <c r="AB448" s="292">
        <f t="shared" si="496"/>
        <v>0</v>
      </c>
      <c r="AC448" s="37" t="e">
        <f t="shared" si="497"/>
        <v>#DIV/0!</v>
      </c>
    </row>
    <row r="449" spans="1:29" hidden="1" x14ac:dyDescent="0.2">
      <c r="B449" s="97" t="s">
        <v>1670</v>
      </c>
      <c r="C449" s="49" t="s">
        <v>1671</v>
      </c>
      <c r="D449" s="295"/>
      <c r="E449" s="291">
        <f>SUM('ADICIONES  2018'!C449:K449)</f>
        <v>0</v>
      </c>
      <c r="F449" s="295"/>
      <c r="G449" s="295"/>
      <c r="H449" s="295"/>
      <c r="I449" s="295"/>
      <c r="J449" s="295"/>
      <c r="K449" s="292">
        <f t="shared" si="370"/>
        <v>0</v>
      </c>
      <c r="L449" s="295"/>
      <c r="M449" s="295"/>
      <c r="N449" s="295"/>
      <c r="O449" s="295"/>
      <c r="P449" s="295"/>
      <c r="Q449" s="295"/>
      <c r="R449" s="292">
        <f t="shared" si="470"/>
        <v>0</v>
      </c>
      <c r="S449" s="295"/>
      <c r="T449" s="295"/>
      <c r="U449" s="295"/>
      <c r="V449" s="295"/>
      <c r="W449" s="295"/>
      <c r="X449" s="295"/>
      <c r="Y449" s="295"/>
      <c r="Z449" s="295"/>
      <c r="AA449" s="292">
        <f t="shared" si="498"/>
        <v>0</v>
      </c>
      <c r="AB449" s="292">
        <f t="shared" si="496"/>
        <v>0</v>
      </c>
      <c r="AC449" s="37" t="e">
        <f t="shared" si="497"/>
        <v>#DIV/0!</v>
      </c>
    </row>
    <row r="450" spans="1:29" hidden="1" x14ac:dyDescent="0.2">
      <c r="B450" s="97" t="s">
        <v>1284</v>
      </c>
      <c r="C450" s="49" t="s">
        <v>1285</v>
      </c>
      <c r="D450" s="295"/>
      <c r="E450" s="291">
        <f>SUM('ADICIONES  2018'!C450:K450)</f>
        <v>0</v>
      </c>
      <c r="F450" s="295"/>
      <c r="G450" s="295"/>
      <c r="H450" s="295"/>
      <c r="I450" s="295"/>
      <c r="J450" s="295"/>
      <c r="K450" s="292">
        <f t="shared" si="370"/>
        <v>0</v>
      </c>
      <c r="L450" s="295">
        <v>0</v>
      </c>
      <c r="M450" s="295"/>
      <c r="N450" s="295"/>
      <c r="O450" s="295"/>
      <c r="P450" s="295"/>
      <c r="Q450" s="295"/>
      <c r="R450" s="292">
        <f t="shared" si="470"/>
        <v>0</v>
      </c>
      <c r="S450" s="295"/>
      <c r="T450" s="295"/>
      <c r="U450" s="295"/>
      <c r="V450" s="295"/>
      <c r="W450" s="295"/>
      <c r="X450" s="295"/>
      <c r="Y450" s="295"/>
      <c r="Z450" s="295"/>
      <c r="AA450" s="292">
        <f t="shared" si="498"/>
        <v>0</v>
      </c>
      <c r="AB450" s="292">
        <f t="shared" si="496"/>
        <v>0</v>
      </c>
      <c r="AC450" s="37" t="e">
        <f t="shared" si="497"/>
        <v>#DIV/0!</v>
      </c>
    </row>
    <row r="451" spans="1:29" hidden="1" x14ac:dyDescent="0.2">
      <c r="B451" s="97" t="s">
        <v>1286</v>
      </c>
      <c r="C451" s="49" t="s">
        <v>1287</v>
      </c>
      <c r="D451" s="295"/>
      <c r="E451" s="291">
        <f>SUM('ADICIONES  2018'!C451:K451)</f>
        <v>0</v>
      </c>
      <c r="F451" s="295"/>
      <c r="G451" s="295"/>
      <c r="H451" s="295"/>
      <c r="I451" s="295"/>
      <c r="J451" s="295"/>
      <c r="K451" s="292">
        <f t="shared" si="370"/>
        <v>0</v>
      </c>
      <c r="L451" s="295">
        <v>0</v>
      </c>
      <c r="M451" s="295"/>
      <c r="N451" s="295"/>
      <c r="O451" s="295"/>
      <c r="P451" s="295"/>
      <c r="Q451" s="295"/>
      <c r="R451" s="292">
        <f t="shared" si="470"/>
        <v>0</v>
      </c>
      <c r="S451" s="295"/>
      <c r="T451" s="295"/>
      <c r="U451" s="295"/>
      <c r="V451" s="295"/>
      <c r="W451" s="295"/>
      <c r="X451" s="295"/>
      <c r="Y451" s="295"/>
      <c r="Z451" s="295"/>
      <c r="AA451" s="292">
        <f t="shared" si="498"/>
        <v>0</v>
      </c>
      <c r="AB451" s="292">
        <f t="shared" si="496"/>
        <v>0</v>
      </c>
      <c r="AC451" s="37" t="e">
        <f t="shared" si="497"/>
        <v>#DIV/0!</v>
      </c>
    </row>
    <row r="452" spans="1:29" s="79" customFormat="1" ht="31.5" hidden="1" x14ac:dyDescent="0.2">
      <c r="A452" s="433"/>
      <c r="B452" s="111" t="s">
        <v>1288</v>
      </c>
      <c r="C452" s="108" t="s">
        <v>1289</v>
      </c>
      <c r="D452" s="106">
        <f>SUM(D453:D478)</f>
        <v>0</v>
      </c>
      <c r="E452" s="106">
        <f>SUM('ADICIONES  2018'!C452:K452)</f>
        <v>0</v>
      </c>
      <c r="F452" s="106">
        <f t="shared" ref="F452:J452" si="499">SUM(F453:F478)</f>
        <v>0</v>
      </c>
      <c r="G452" s="106">
        <f t="shared" si="499"/>
        <v>0</v>
      </c>
      <c r="H452" s="106">
        <f t="shared" si="499"/>
        <v>0</v>
      </c>
      <c r="I452" s="106">
        <f t="shared" si="499"/>
        <v>0</v>
      </c>
      <c r="J452" s="106">
        <f t="shared" si="499"/>
        <v>0</v>
      </c>
      <c r="K452" s="290">
        <f t="shared" si="370"/>
        <v>0</v>
      </c>
      <c r="L452" s="106">
        <f t="shared" ref="L452:Q452" si="500">SUM(L453:L478)</f>
        <v>0</v>
      </c>
      <c r="M452" s="106">
        <f t="shared" si="500"/>
        <v>0</v>
      </c>
      <c r="N452" s="106">
        <f t="shared" si="500"/>
        <v>0</v>
      </c>
      <c r="O452" s="106">
        <f t="shared" si="500"/>
        <v>0</v>
      </c>
      <c r="P452" s="106">
        <f t="shared" si="500"/>
        <v>0</v>
      </c>
      <c r="Q452" s="106">
        <f t="shared" si="500"/>
        <v>0</v>
      </c>
      <c r="R452" s="290">
        <f t="shared" si="470"/>
        <v>0</v>
      </c>
      <c r="S452" s="106">
        <f t="shared" ref="S452:Z452" si="501">SUM(S453:S478)</f>
        <v>0</v>
      </c>
      <c r="T452" s="106">
        <f t="shared" si="501"/>
        <v>0</v>
      </c>
      <c r="U452" s="106">
        <f t="shared" si="501"/>
        <v>0</v>
      </c>
      <c r="V452" s="106">
        <f t="shared" si="501"/>
        <v>0</v>
      </c>
      <c r="W452" s="106">
        <f t="shared" si="501"/>
        <v>0</v>
      </c>
      <c r="X452" s="106">
        <f t="shared" si="501"/>
        <v>0</v>
      </c>
      <c r="Y452" s="106">
        <f t="shared" si="501"/>
        <v>0</v>
      </c>
      <c r="Z452" s="106">
        <f t="shared" si="501"/>
        <v>0</v>
      </c>
      <c r="AA452" s="290">
        <f t="shared" si="498"/>
        <v>0</v>
      </c>
      <c r="AB452" s="290">
        <f t="shared" si="496"/>
        <v>0</v>
      </c>
      <c r="AC452" s="105">
        <v>0</v>
      </c>
    </row>
    <row r="453" spans="1:29" ht="28.5" hidden="1" x14ac:dyDescent="0.2">
      <c r="B453" s="97" t="s">
        <v>1672</v>
      </c>
      <c r="C453" s="49" t="s">
        <v>1673</v>
      </c>
      <c r="D453" s="295"/>
      <c r="E453" s="291">
        <f>SUM('ADICIONES  2018'!C453:K453)</f>
        <v>0</v>
      </c>
      <c r="F453" s="295"/>
      <c r="G453" s="295"/>
      <c r="H453" s="295"/>
      <c r="I453" s="295"/>
      <c r="J453" s="295"/>
      <c r="K453" s="292">
        <f t="shared" si="370"/>
        <v>0</v>
      </c>
      <c r="L453" s="295"/>
      <c r="M453" s="295"/>
      <c r="N453" s="295"/>
      <c r="O453" s="295"/>
      <c r="P453" s="295"/>
      <c r="Q453" s="295"/>
      <c r="R453" s="292">
        <f t="shared" si="470"/>
        <v>0</v>
      </c>
      <c r="S453" s="295"/>
      <c r="T453" s="295"/>
      <c r="U453" s="295"/>
      <c r="V453" s="295"/>
      <c r="W453" s="295"/>
      <c r="X453" s="295"/>
      <c r="Y453" s="295"/>
      <c r="Z453" s="295"/>
      <c r="AA453" s="292">
        <f t="shared" si="498"/>
        <v>0</v>
      </c>
      <c r="AB453" s="292">
        <f t="shared" si="496"/>
        <v>0</v>
      </c>
      <c r="AC453" s="37" t="e">
        <f t="shared" si="497"/>
        <v>#DIV/0!</v>
      </c>
    </row>
    <row r="454" spans="1:29" ht="28.5" hidden="1" x14ac:dyDescent="0.2">
      <c r="B454" s="97" t="s">
        <v>1290</v>
      </c>
      <c r="C454" s="49" t="s">
        <v>1291</v>
      </c>
      <c r="D454" s="295"/>
      <c r="E454" s="291">
        <f>SUM('ADICIONES  2018'!C454:K454)</f>
        <v>0</v>
      </c>
      <c r="F454" s="295"/>
      <c r="G454" s="295"/>
      <c r="H454" s="295"/>
      <c r="I454" s="295"/>
      <c r="J454" s="295"/>
      <c r="K454" s="292">
        <f t="shared" si="370"/>
        <v>0</v>
      </c>
      <c r="L454" s="295"/>
      <c r="M454" s="295"/>
      <c r="N454" s="295"/>
      <c r="O454" s="295"/>
      <c r="P454" s="295"/>
      <c r="Q454" s="295"/>
      <c r="R454" s="292">
        <f t="shared" si="470"/>
        <v>0</v>
      </c>
      <c r="S454" s="295"/>
      <c r="T454" s="295"/>
      <c r="U454" s="295"/>
      <c r="V454" s="295"/>
      <c r="W454" s="295"/>
      <c r="X454" s="295"/>
      <c r="Y454" s="295"/>
      <c r="Z454" s="295"/>
      <c r="AA454" s="292">
        <f t="shared" si="498"/>
        <v>0</v>
      </c>
      <c r="AB454" s="292">
        <f t="shared" si="496"/>
        <v>0</v>
      </c>
      <c r="AC454" s="37" t="e">
        <f t="shared" si="497"/>
        <v>#DIV/0!</v>
      </c>
    </row>
    <row r="455" spans="1:29" hidden="1" x14ac:dyDescent="0.2">
      <c r="B455" s="97" t="s">
        <v>1674</v>
      </c>
      <c r="C455" s="49" t="s">
        <v>1675</v>
      </c>
      <c r="D455" s="295"/>
      <c r="E455" s="291">
        <f>SUM('ADICIONES  2018'!C455:K455)</f>
        <v>0</v>
      </c>
      <c r="F455" s="295"/>
      <c r="G455" s="295"/>
      <c r="H455" s="295"/>
      <c r="I455" s="295"/>
      <c r="J455" s="295"/>
      <c r="K455" s="292">
        <f t="shared" si="370"/>
        <v>0</v>
      </c>
      <c r="L455" s="295"/>
      <c r="M455" s="295"/>
      <c r="N455" s="295"/>
      <c r="O455" s="295"/>
      <c r="P455" s="295"/>
      <c r="Q455" s="295"/>
      <c r="R455" s="292">
        <f t="shared" si="470"/>
        <v>0</v>
      </c>
      <c r="S455" s="295"/>
      <c r="T455" s="295"/>
      <c r="U455" s="295"/>
      <c r="V455" s="295"/>
      <c r="W455" s="295"/>
      <c r="X455" s="295"/>
      <c r="Y455" s="295"/>
      <c r="Z455" s="295"/>
      <c r="AA455" s="292">
        <f t="shared" si="498"/>
        <v>0</v>
      </c>
      <c r="AB455" s="292">
        <f t="shared" si="496"/>
        <v>0</v>
      </c>
      <c r="AC455" s="37" t="e">
        <f t="shared" si="497"/>
        <v>#DIV/0!</v>
      </c>
    </row>
    <row r="456" spans="1:29" hidden="1" x14ac:dyDescent="0.2">
      <c r="B456" s="97" t="s">
        <v>1676</v>
      </c>
      <c r="C456" s="49" t="s">
        <v>1677</v>
      </c>
      <c r="D456" s="295"/>
      <c r="E456" s="291">
        <f>SUM('ADICIONES  2018'!C456:K456)</f>
        <v>0</v>
      </c>
      <c r="F456" s="295"/>
      <c r="G456" s="295"/>
      <c r="H456" s="295"/>
      <c r="I456" s="295"/>
      <c r="J456" s="295"/>
      <c r="K456" s="292">
        <f t="shared" si="370"/>
        <v>0</v>
      </c>
      <c r="L456" s="295"/>
      <c r="M456" s="295"/>
      <c r="N456" s="295"/>
      <c r="O456" s="295"/>
      <c r="P456" s="295"/>
      <c r="Q456" s="295"/>
      <c r="R456" s="292">
        <f t="shared" si="470"/>
        <v>0</v>
      </c>
      <c r="S456" s="295"/>
      <c r="T456" s="295"/>
      <c r="U456" s="295"/>
      <c r="V456" s="295"/>
      <c r="W456" s="295"/>
      <c r="X456" s="295"/>
      <c r="Y456" s="295"/>
      <c r="Z456" s="295"/>
      <c r="AA456" s="292">
        <f t="shared" si="498"/>
        <v>0</v>
      </c>
      <c r="AB456" s="292">
        <f t="shared" si="496"/>
        <v>0</v>
      </c>
      <c r="AC456" s="37" t="e">
        <f t="shared" si="497"/>
        <v>#DIV/0!</v>
      </c>
    </row>
    <row r="457" spans="1:29" hidden="1" x14ac:dyDescent="0.2">
      <c r="B457" s="97" t="s">
        <v>1292</v>
      </c>
      <c r="C457" s="49" t="s">
        <v>1293</v>
      </c>
      <c r="D457" s="295"/>
      <c r="E457" s="291">
        <f>SUM('ADICIONES  2018'!C457:K457)</f>
        <v>0</v>
      </c>
      <c r="F457" s="295"/>
      <c r="G457" s="295"/>
      <c r="H457" s="295"/>
      <c r="I457" s="295"/>
      <c r="J457" s="295"/>
      <c r="K457" s="292">
        <f t="shared" si="370"/>
        <v>0</v>
      </c>
      <c r="L457" s="295"/>
      <c r="M457" s="295"/>
      <c r="N457" s="295"/>
      <c r="O457" s="295"/>
      <c r="P457" s="295"/>
      <c r="Q457" s="295"/>
      <c r="R457" s="292">
        <f t="shared" si="470"/>
        <v>0</v>
      </c>
      <c r="S457" s="295"/>
      <c r="T457" s="295"/>
      <c r="U457" s="295"/>
      <c r="V457" s="295"/>
      <c r="W457" s="295"/>
      <c r="X457" s="295"/>
      <c r="Y457" s="295"/>
      <c r="Z457" s="295"/>
      <c r="AA457" s="292">
        <f t="shared" si="498"/>
        <v>0</v>
      </c>
      <c r="AB457" s="292">
        <f t="shared" si="496"/>
        <v>0</v>
      </c>
      <c r="AC457" s="37" t="e">
        <f t="shared" si="497"/>
        <v>#DIV/0!</v>
      </c>
    </row>
    <row r="458" spans="1:29" hidden="1" x14ac:dyDescent="0.2">
      <c r="B458" s="97" t="s">
        <v>1294</v>
      </c>
      <c r="C458" s="49" t="s">
        <v>1295</v>
      </c>
      <c r="D458" s="295"/>
      <c r="E458" s="291">
        <f>SUM('ADICIONES  2018'!C458:K458)</f>
        <v>0</v>
      </c>
      <c r="F458" s="295"/>
      <c r="G458" s="295"/>
      <c r="H458" s="295"/>
      <c r="I458" s="295"/>
      <c r="J458" s="295"/>
      <c r="K458" s="292">
        <f t="shared" si="370"/>
        <v>0</v>
      </c>
      <c r="L458" s="295"/>
      <c r="M458" s="295"/>
      <c r="N458" s="295"/>
      <c r="O458" s="295"/>
      <c r="P458" s="295"/>
      <c r="Q458" s="295"/>
      <c r="R458" s="292">
        <f t="shared" si="470"/>
        <v>0</v>
      </c>
      <c r="S458" s="295"/>
      <c r="T458" s="295"/>
      <c r="U458" s="295"/>
      <c r="V458" s="295"/>
      <c r="W458" s="295"/>
      <c r="X458" s="295"/>
      <c r="Y458" s="295"/>
      <c r="Z458" s="295"/>
      <c r="AA458" s="292">
        <f t="shared" si="498"/>
        <v>0</v>
      </c>
      <c r="AB458" s="292">
        <f t="shared" si="496"/>
        <v>0</v>
      </c>
      <c r="AC458" s="37" t="e">
        <f t="shared" si="497"/>
        <v>#DIV/0!</v>
      </c>
    </row>
    <row r="459" spans="1:29" hidden="1" x14ac:dyDescent="0.2">
      <c r="B459" s="97" t="s">
        <v>1678</v>
      </c>
      <c r="C459" s="49" t="s">
        <v>1679</v>
      </c>
      <c r="D459" s="295"/>
      <c r="E459" s="291">
        <f>SUM('ADICIONES  2018'!C459:K459)</f>
        <v>0</v>
      </c>
      <c r="F459" s="295"/>
      <c r="G459" s="295"/>
      <c r="H459" s="295"/>
      <c r="I459" s="295"/>
      <c r="J459" s="295"/>
      <c r="K459" s="292">
        <f t="shared" si="370"/>
        <v>0</v>
      </c>
      <c r="L459" s="295"/>
      <c r="M459" s="295"/>
      <c r="N459" s="295"/>
      <c r="O459" s="295"/>
      <c r="P459" s="295"/>
      <c r="Q459" s="295"/>
      <c r="R459" s="292">
        <f t="shared" si="470"/>
        <v>0</v>
      </c>
      <c r="S459" s="295"/>
      <c r="T459" s="295"/>
      <c r="U459" s="295"/>
      <c r="V459" s="295"/>
      <c r="W459" s="295"/>
      <c r="X459" s="295"/>
      <c r="Y459" s="295"/>
      <c r="Z459" s="295"/>
      <c r="AA459" s="292">
        <f t="shared" si="498"/>
        <v>0</v>
      </c>
      <c r="AB459" s="292">
        <f t="shared" si="496"/>
        <v>0</v>
      </c>
      <c r="AC459" s="37" t="e">
        <f t="shared" si="497"/>
        <v>#DIV/0!</v>
      </c>
    </row>
    <row r="460" spans="1:29" hidden="1" x14ac:dyDescent="0.2">
      <c r="B460" s="97" t="s">
        <v>1680</v>
      </c>
      <c r="C460" s="49" t="s">
        <v>1681</v>
      </c>
      <c r="D460" s="295"/>
      <c r="E460" s="291">
        <f>SUM('ADICIONES  2018'!C460:K460)</f>
        <v>0</v>
      </c>
      <c r="F460" s="295"/>
      <c r="G460" s="295"/>
      <c r="H460" s="295"/>
      <c r="I460" s="295"/>
      <c r="J460" s="295"/>
      <c r="K460" s="292">
        <f t="shared" si="370"/>
        <v>0</v>
      </c>
      <c r="L460" s="295"/>
      <c r="M460" s="295"/>
      <c r="N460" s="295"/>
      <c r="O460" s="295"/>
      <c r="P460" s="295"/>
      <c r="Q460" s="295"/>
      <c r="R460" s="292">
        <f t="shared" si="470"/>
        <v>0</v>
      </c>
      <c r="S460" s="295"/>
      <c r="T460" s="295"/>
      <c r="U460" s="295"/>
      <c r="V460" s="295"/>
      <c r="W460" s="295"/>
      <c r="X460" s="295"/>
      <c r="Y460" s="295"/>
      <c r="Z460" s="295"/>
      <c r="AA460" s="292">
        <f t="shared" si="498"/>
        <v>0</v>
      </c>
      <c r="AB460" s="292">
        <f t="shared" si="496"/>
        <v>0</v>
      </c>
      <c r="AC460" s="37" t="e">
        <f t="shared" si="497"/>
        <v>#DIV/0!</v>
      </c>
    </row>
    <row r="461" spans="1:29" hidden="1" x14ac:dyDescent="0.2">
      <c r="B461" s="97" t="s">
        <v>1682</v>
      </c>
      <c r="C461" s="49" t="s">
        <v>1683</v>
      </c>
      <c r="D461" s="295"/>
      <c r="E461" s="291">
        <f>SUM('ADICIONES  2018'!C461:K461)</f>
        <v>0</v>
      </c>
      <c r="F461" s="295"/>
      <c r="G461" s="295"/>
      <c r="H461" s="295"/>
      <c r="I461" s="295"/>
      <c r="J461" s="295"/>
      <c r="K461" s="292">
        <f t="shared" si="370"/>
        <v>0</v>
      </c>
      <c r="L461" s="295"/>
      <c r="M461" s="295"/>
      <c r="N461" s="295"/>
      <c r="O461" s="295"/>
      <c r="P461" s="295"/>
      <c r="Q461" s="295"/>
      <c r="R461" s="292">
        <f t="shared" si="470"/>
        <v>0</v>
      </c>
      <c r="S461" s="295"/>
      <c r="T461" s="295"/>
      <c r="U461" s="295"/>
      <c r="V461" s="295"/>
      <c r="W461" s="295"/>
      <c r="X461" s="295"/>
      <c r="Y461" s="295"/>
      <c r="Z461" s="295"/>
      <c r="AA461" s="292">
        <f t="shared" si="498"/>
        <v>0</v>
      </c>
      <c r="AB461" s="292">
        <f t="shared" si="496"/>
        <v>0</v>
      </c>
      <c r="AC461" s="37" t="e">
        <f t="shared" si="497"/>
        <v>#DIV/0!</v>
      </c>
    </row>
    <row r="462" spans="1:29" ht="28.5" hidden="1" x14ac:dyDescent="0.2">
      <c r="B462" s="97" t="s">
        <v>1296</v>
      </c>
      <c r="C462" s="49" t="s">
        <v>1297</v>
      </c>
      <c r="D462" s="295"/>
      <c r="E462" s="291">
        <f>SUM('ADICIONES  2018'!C462:K462)</f>
        <v>0</v>
      </c>
      <c r="F462" s="295"/>
      <c r="G462" s="295"/>
      <c r="H462" s="295"/>
      <c r="I462" s="295"/>
      <c r="J462" s="295"/>
      <c r="K462" s="292">
        <f t="shared" si="370"/>
        <v>0</v>
      </c>
      <c r="L462" s="295"/>
      <c r="M462" s="295"/>
      <c r="N462" s="295"/>
      <c r="O462" s="295"/>
      <c r="P462" s="295"/>
      <c r="Q462" s="295"/>
      <c r="R462" s="292">
        <f t="shared" si="470"/>
        <v>0</v>
      </c>
      <c r="S462" s="295"/>
      <c r="T462" s="295"/>
      <c r="U462" s="295"/>
      <c r="V462" s="295"/>
      <c r="W462" s="295"/>
      <c r="X462" s="295"/>
      <c r="Y462" s="295"/>
      <c r="Z462" s="295"/>
      <c r="AA462" s="292">
        <f t="shared" si="498"/>
        <v>0</v>
      </c>
      <c r="AB462" s="292">
        <f t="shared" si="496"/>
        <v>0</v>
      </c>
      <c r="AC462" s="37" t="e">
        <f t="shared" si="497"/>
        <v>#DIV/0!</v>
      </c>
    </row>
    <row r="463" spans="1:29" ht="28.5" hidden="1" x14ac:dyDescent="0.2">
      <c r="B463" s="97" t="s">
        <v>1298</v>
      </c>
      <c r="C463" s="49" t="s">
        <v>1299</v>
      </c>
      <c r="D463" s="295"/>
      <c r="E463" s="291">
        <f>SUM('ADICIONES  2018'!C463:K463)</f>
        <v>0</v>
      </c>
      <c r="F463" s="295"/>
      <c r="G463" s="295"/>
      <c r="H463" s="295"/>
      <c r="I463" s="295"/>
      <c r="J463" s="295"/>
      <c r="K463" s="292">
        <f t="shared" si="370"/>
        <v>0</v>
      </c>
      <c r="L463" s="295"/>
      <c r="M463" s="295"/>
      <c r="N463" s="295"/>
      <c r="O463" s="295"/>
      <c r="P463" s="295"/>
      <c r="Q463" s="295"/>
      <c r="R463" s="292">
        <f t="shared" si="470"/>
        <v>0</v>
      </c>
      <c r="S463" s="295"/>
      <c r="T463" s="295"/>
      <c r="U463" s="295"/>
      <c r="V463" s="295"/>
      <c r="W463" s="295"/>
      <c r="X463" s="295"/>
      <c r="Y463" s="295"/>
      <c r="Z463" s="295"/>
      <c r="AA463" s="292">
        <f t="shared" si="498"/>
        <v>0</v>
      </c>
      <c r="AB463" s="292">
        <f t="shared" si="496"/>
        <v>0</v>
      </c>
      <c r="AC463" s="37" t="e">
        <f t="shared" si="497"/>
        <v>#DIV/0!</v>
      </c>
    </row>
    <row r="464" spans="1:29" ht="42.75" hidden="1" x14ac:dyDescent="0.2">
      <c r="B464" s="97" t="s">
        <v>1300</v>
      </c>
      <c r="C464" s="49" t="s">
        <v>1301</v>
      </c>
      <c r="D464" s="295"/>
      <c r="E464" s="291">
        <f>SUM('ADICIONES  2018'!C464:K464)</f>
        <v>0</v>
      </c>
      <c r="F464" s="295"/>
      <c r="G464" s="295"/>
      <c r="H464" s="295"/>
      <c r="I464" s="295"/>
      <c r="J464" s="295"/>
      <c r="K464" s="292">
        <f t="shared" si="370"/>
        <v>0</v>
      </c>
      <c r="L464" s="295"/>
      <c r="M464" s="295"/>
      <c r="N464" s="295"/>
      <c r="O464" s="295"/>
      <c r="P464" s="295"/>
      <c r="Q464" s="295"/>
      <c r="R464" s="292">
        <f t="shared" si="470"/>
        <v>0</v>
      </c>
      <c r="S464" s="295"/>
      <c r="T464" s="295"/>
      <c r="U464" s="295"/>
      <c r="V464" s="295"/>
      <c r="W464" s="295"/>
      <c r="X464" s="295"/>
      <c r="Y464" s="295"/>
      <c r="Z464" s="295"/>
      <c r="AA464" s="292">
        <f t="shared" si="498"/>
        <v>0</v>
      </c>
      <c r="AB464" s="292">
        <f t="shared" si="496"/>
        <v>0</v>
      </c>
      <c r="AC464" s="37" t="e">
        <f t="shared" si="497"/>
        <v>#DIV/0!</v>
      </c>
    </row>
    <row r="465" spans="2:29" ht="28.5" hidden="1" x14ac:dyDescent="0.2">
      <c r="B465" s="97" t="s">
        <v>1302</v>
      </c>
      <c r="C465" s="49" t="s">
        <v>1303</v>
      </c>
      <c r="D465" s="295"/>
      <c r="E465" s="291">
        <f>SUM('ADICIONES  2018'!C465:K465)</f>
        <v>0</v>
      </c>
      <c r="F465" s="295"/>
      <c r="G465" s="295"/>
      <c r="H465" s="295"/>
      <c r="I465" s="295"/>
      <c r="J465" s="295"/>
      <c r="K465" s="292">
        <f t="shared" si="370"/>
        <v>0</v>
      </c>
      <c r="L465" s="295"/>
      <c r="M465" s="295"/>
      <c r="N465" s="295"/>
      <c r="O465" s="295"/>
      <c r="P465" s="295"/>
      <c r="Q465" s="295"/>
      <c r="R465" s="292">
        <f t="shared" si="470"/>
        <v>0</v>
      </c>
      <c r="S465" s="295"/>
      <c r="T465" s="295"/>
      <c r="U465" s="295"/>
      <c r="V465" s="295"/>
      <c r="W465" s="295"/>
      <c r="X465" s="295"/>
      <c r="Y465" s="295"/>
      <c r="Z465" s="295"/>
      <c r="AA465" s="292">
        <f t="shared" si="498"/>
        <v>0</v>
      </c>
      <c r="AB465" s="292">
        <f t="shared" si="496"/>
        <v>0</v>
      </c>
      <c r="AC465" s="37" t="e">
        <f t="shared" si="497"/>
        <v>#DIV/0!</v>
      </c>
    </row>
    <row r="466" spans="2:29" ht="57" hidden="1" x14ac:dyDescent="0.2">
      <c r="B466" s="97" t="s">
        <v>1304</v>
      </c>
      <c r="C466" s="49" t="s">
        <v>1305</v>
      </c>
      <c r="D466" s="295"/>
      <c r="E466" s="291">
        <f>SUM('ADICIONES  2018'!C466:K466)</f>
        <v>0</v>
      </c>
      <c r="F466" s="295"/>
      <c r="G466" s="295"/>
      <c r="H466" s="295"/>
      <c r="I466" s="295"/>
      <c r="J466" s="295"/>
      <c r="K466" s="292">
        <f t="shared" si="370"/>
        <v>0</v>
      </c>
      <c r="L466" s="295"/>
      <c r="M466" s="295"/>
      <c r="N466" s="295"/>
      <c r="O466" s="295"/>
      <c r="P466" s="295"/>
      <c r="Q466" s="295"/>
      <c r="R466" s="292">
        <f t="shared" si="470"/>
        <v>0</v>
      </c>
      <c r="S466" s="295"/>
      <c r="T466" s="295"/>
      <c r="U466" s="295"/>
      <c r="V466" s="295"/>
      <c r="W466" s="295"/>
      <c r="X466" s="295"/>
      <c r="Y466" s="295"/>
      <c r="Z466" s="295"/>
      <c r="AA466" s="292">
        <f t="shared" si="498"/>
        <v>0</v>
      </c>
      <c r="AB466" s="292">
        <f t="shared" si="496"/>
        <v>0</v>
      </c>
      <c r="AC466" s="37" t="e">
        <f t="shared" si="497"/>
        <v>#DIV/0!</v>
      </c>
    </row>
    <row r="467" spans="2:29" ht="42.75" hidden="1" x14ac:dyDescent="0.2">
      <c r="B467" s="97" t="s">
        <v>1684</v>
      </c>
      <c r="C467" s="49" t="s">
        <v>1685</v>
      </c>
      <c r="D467" s="295"/>
      <c r="E467" s="291">
        <f>SUM('ADICIONES  2018'!C467:K467)</f>
        <v>0</v>
      </c>
      <c r="F467" s="295"/>
      <c r="G467" s="295"/>
      <c r="H467" s="295"/>
      <c r="I467" s="295"/>
      <c r="J467" s="295"/>
      <c r="K467" s="292">
        <f t="shared" si="370"/>
        <v>0</v>
      </c>
      <c r="L467" s="295"/>
      <c r="M467" s="295"/>
      <c r="N467" s="295"/>
      <c r="O467" s="295"/>
      <c r="P467" s="295"/>
      <c r="Q467" s="295"/>
      <c r="R467" s="292">
        <f t="shared" si="470"/>
        <v>0</v>
      </c>
      <c r="S467" s="295"/>
      <c r="T467" s="295"/>
      <c r="U467" s="295"/>
      <c r="V467" s="295"/>
      <c r="W467" s="295"/>
      <c r="X467" s="295"/>
      <c r="Y467" s="295"/>
      <c r="Z467" s="295"/>
      <c r="AA467" s="292">
        <f t="shared" si="498"/>
        <v>0</v>
      </c>
      <c r="AB467" s="292">
        <f t="shared" si="496"/>
        <v>0</v>
      </c>
      <c r="AC467" s="37" t="e">
        <f t="shared" si="497"/>
        <v>#DIV/0!</v>
      </c>
    </row>
    <row r="468" spans="2:29" hidden="1" x14ac:dyDescent="0.2">
      <c r="B468" s="97" t="s">
        <v>1686</v>
      </c>
      <c r="C468" s="49" t="s">
        <v>1687</v>
      </c>
      <c r="D468" s="295"/>
      <c r="E468" s="291">
        <f>SUM('ADICIONES  2018'!C468:K468)</f>
        <v>0</v>
      </c>
      <c r="F468" s="295"/>
      <c r="G468" s="295"/>
      <c r="H468" s="295"/>
      <c r="I468" s="295"/>
      <c r="J468" s="295"/>
      <c r="K468" s="292">
        <f t="shared" si="370"/>
        <v>0</v>
      </c>
      <c r="L468" s="295"/>
      <c r="M468" s="295"/>
      <c r="N468" s="295"/>
      <c r="O468" s="295"/>
      <c r="P468" s="295"/>
      <c r="Q468" s="295"/>
      <c r="R468" s="292">
        <f t="shared" ref="R468:R502" si="502">SUM(L468:Q468)</f>
        <v>0</v>
      </c>
      <c r="S468" s="295"/>
      <c r="T468" s="295"/>
      <c r="U468" s="295"/>
      <c r="V468" s="295"/>
      <c r="W468" s="295"/>
      <c r="X468" s="295"/>
      <c r="Y468" s="295"/>
      <c r="Z468" s="295"/>
      <c r="AA468" s="292">
        <f t="shared" si="498"/>
        <v>0</v>
      </c>
      <c r="AB468" s="292">
        <f t="shared" si="496"/>
        <v>0</v>
      </c>
      <c r="AC468" s="37" t="e">
        <f t="shared" si="497"/>
        <v>#DIV/0!</v>
      </c>
    </row>
    <row r="469" spans="2:29" hidden="1" x14ac:dyDescent="0.2">
      <c r="B469" s="97" t="s">
        <v>1688</v>
      </c>
      <c r="C469" s="49" t="s">
        <v>1689</v>
      </c>
      <c r="D469" s="295"/>
      <c r="E469" s="291">
        <f>SUM('ADICIONES  2018'!C469:K469)</f>
        <v>0</v>
      </c>
      <c r="F469" s="295"/>
      <c r="G469" s="295"/>
      <c r="H469" s="295"/>
      <c r="I469" s="295"/>
      <c r="J469" s="295"/>
      <c r="K469" s="292">
        <f t="shared" si="370"/>
        <v>0</v>
      </c>
      <c r="L469" s="295"/>
      <c r="M469" s="295"/>
      <c r="N469" s="295"/>
      <c r="O469" s="295"/>
      <c r="P469" s="295"/>
      <c r="Q469" s="295"/>
      <c r="R469" s="292">
        <f t="shared" si="502"/>
        <v>0</v>
      </c>
      <c r="S469" s="295"/>
      <c r="T469" s="295"/>
      <c r="U469" s="295"/>
      <c r="V469" s="295"/>
      <c r="W469" s="295"/>
      <c r="X469" s="295"/>
      <c r="Y469" s="295"/>
      <c r="Z469" s="295"/>
      <c r="AA469" s="292">
        <f t="shared" si="498"/>
        <v>0</v>
      </c>
      <c r="AB469" s="292">
        <f t="shared" si="496"/>
        <v>0</v>
      </c>
      <c r="AC469" s="37" t="e">
        <f t="shared" si="497"/>
        <v>#DIV/0!</v>
      </c>
    </row>
    <row r="470" spans="2:29" hidden="1" x14ac:dyDescent="0.2">
      <c r="B470" s="97" t="s">
        <v>1690</v>
      </c>
      <c r="C470" s="49" t="s">
        <v>1691</v>
      </c>
      <c r="D470" s="295"/>
      <c r="E470" s="291">
        <f>SUM('ADICIONES  2018'!C470:K470)</f>
        <v>0</v>
      </c>
      <c r="F470" s="295"/>
      <c r="G470" s="295"/>
      <c r="H470" s="295"/>
      <c r="I470" s="295"/>
      <c r="J470" s="295"/>
      <c r="K470" s="292">
        <f t="shared" si="370"/>
        <v>0</v>
      </c>
      <c r="L470" s="295"/>
      <c r="M470" s="295"/>
      <c r="N470" s="295"/>
      <c r="O470" s="295"/>
      <c r="P470" s="295"/>
      <c r="Q470" s="295"/>
      <c r="R470" s="292">
        <f t="shared" si="502"/>
        <v>0</v>
      </c>
      <c r="S470" s="295"/>
      <c r="T470" s="295"/>
      <c r="U470" s="295"/>
      <c r="V470" s="295"/>
      <c r="W470" s="295"/>
      <c r="X470" s="295"/>
      <c r="Y470" s="295"/>
      <c r="Z470" s="295"/>
      <c r="AA470" s="292">
        <f t="shared" si="498"/>
        <v>0</v>
      </c>
      <c r="AB470" s="292">
        <f t="shared" si="496"/>
        <v>0</v>
      </c>
      <c r="AC470" s="37" t="e">
        <f t="shared" si="497"/>
        <v>#DIV/0!</v>
      </c>
    </row>
    <row r="471" spans="2:29" ht="28.5" hidden="1" x14ac:dyDescent="0.2">
      <c r="B471" s="97" t="s">
        <v>1692</v>
      </c>
      <c r="C471" s="49" t="s">
        <v>1693</v>
      </c>
      <c r="D471" s="295"/>
      <c r="E471" s="291">
        <f>SUM('ADICIONES  2018'!C471:K471)</f>
        <v>0</v>
      </c>
      <c r="F471" s="295"/>
      <c r="G471" s="295"/>
      <c r="H471" s="295"/>
      <c r="I471" s="295"/>
      <c r="J471" s="295"/>
      <c r="K471" s="292">
        <f t="shared" si="370"/>
        <v>0</v>
      </c>
      <c r="L471" s="295"/>
      <c r="M471" s="295"/>
      <c r="N471" s="295"/>
      <c r="O471" s="295"/>
      <c r="P471" s="295"/>
      <c r="Q471" s="295"/>
      <c r="R471" s="292">
        <f t="shared" si="502"/>
        <v>0</v>
      </c>
      <c r="S471" s="295"/>
      <c r="T471" s="295"/>
      <c r="U471" s="295"/>
      <c r="V471" s="295"/>
      <c r="W471" s="295"/>
      <c r="X471" s="295"/>
      <c r="Y471" s="295"/>
      <c r="Z471" s="295"/>
      <c r="AA471" s="292">
        <f t="shared" si="498"/>
        <v>0</v>
      </c>
      <c r="AB471" s="292">
        <f t="shared" si="496"/>
        <v>0</v>
      </c>
      <c r="AC471" s="37" t="e">
        <f t="shared" si="497"/>
        <v>#DIV/0!</v>
      </c>
    </row>
    <row r="472" spans="2:29" hidden="1" x14ac:dyDescent="0.2">
      <c r="B472" s="97" t="s">
        <v>1306</v>
      </c>
      <c r="C472" s="49" t="s">
        <v>1307</v>
      </c>
      <c r="D472" s="295"/>
      <c r="E472" s="291">
        <f>SUM('ADICIONES  2018'!C472:K472)</f>
        <v>0</v>
      </c>
      <c r="F472" s="295"/>
      <c r="G472" s="295"/>
      <c r="H472" s="295"/>
      <c r="I472" s="295"/>
      <c r="J472" s="295"/>
      <c r="K472" s="292">
        <f t="shared" si="370"/>
        <v>0</v>
      </c>
      <c r="L472" s="295"/>
      <c r="M472" s="295"/>
      <c r="N472" s="295"/>
      <c r="O472" s="295"/>
      <c r="P472" s="295"/>
      <c r="Q472" s="295"/>
      <c r="R472" s="292">
        <f t="shared" si="502"/>
        <v>0</v>
      </c>
      <c r="S472" s="295"/>
      <c r="T472" s="295"/>
      <c r="U472" s="295"/>
      <c r="V472" s="295"/>
      <c r="W472" s="295"/>
      <c r="X472" s="295"/>
      <c r="Y472" s="295"/>
      <c r="Z472" s="295"/>
      <c r="AA472" s="292">
        <f t="shared" si="498"/>
        <v>0</v>
      </c>
      <c r="AB472" s="292">
        <f t="shared" si="496"/>
        <v>0</v>
      </c>
      <c r="AC472" s="37" t="e">
        <f t="shared" si="497"/>
        <v>#DIV/0!</v>
      </c>
    </row>
    <row r="473" spans="2:29" hidden="1" x14ac:dyDescent="0.2">
      <c r="B473" s="97" t="s">
        <v>1694</v>
      </c>
      <c r="C473" s="49" t="s">
        <v>1320</v>
      </c>
      <c r="D473" s="295"/>
      <c r="E473" s="291">
        <f>SUM('ADICIONES  2018'!C473:K473)</f>
        <v>0</v>
      </c>
      <c r="F473" s="295"/>
      <c r="G473" s="295"/>
      <c r="H473" s="295"/>
      <c r="I473" s="295"/>
      <c r="J473" s="295"/>
      <c r="K473" s="292">
        <f t="shared" si="370"/>
        <v>0</v>
      </c>
      <c r="L473" s="295"/>
      <c r="M473" s="295"/>
      <c r="N473" s="295"/>
      <c r="O473" s="295"/>
      <c r="P473" s="295"/>
      <c r="Q473" s="295"/>
      <c r="R473" s="292">
        <f t="shared" si="502"/>
        <v>0</v>
      </c>
      <c r="S473" s="295"/>
      <c r="T473" s="295"/>
      <c r="U473" s="295"/>
      <c r="V473" s="295"/>
      <c r="W473" s="295"/>
      <c r="X473" s="295"/>
      <c r="Y473" s="295"/>
      <c r="Z473" s="295"/>
      <c r="AA473" s="292">
        <f t="shared" si="498"/>
        <v>0</v>
      </c>
      <c r="AB473" s="292">
        <f t="shared" si="496"/>
        <v>0</v>
      </c>
      <c r="AC473" s="37" t="e">
        <f t="shared" si="497"/>
        <v>#DIV/0!</v>
      </c>
    </row>
    <row r="474" spans="2:29" ht="28.5" hidden="1" x14ac:dyDescent="0.2">
      <c r="B474" s="97" t="s">
        <v>1695</v>
      </c>
      <c r="C474" s="49" t="s">
        <v>1321</v>
      </c>
      <c r="D474" s="295"/>
      <c r="E474" s="291">
        <f>SUM('ADICIONES  2018'!C474:K474)</f>
        <v>0</v>
      </c>
      <c r="F474" s="295"/>
      <c r="G474" s="295"/>
      <c r="H474" s="295"/>
      <c r="I474" s="295"/>
      <c r="J474" s="295"/>
      <c r="K474" s="292">
        <f t="shared" si="370"/>
        <v>0</v>
      </c>
      <c r="L474" s="295"/>
      <c r="M474" s="295"/>
      <c r="N474" s="295"/>
      <c r="O474" s="295"/>
      <c r="P474" s="295"/>
      <c r="Q474" s="295"/>
      <c r="R474" s="292">
        <f t="shared" si="502"/>
        <v>0</v>
      </c>
      <c r="S474" s="295"/>
      <c r="T474" s="295"/>
      <c r="U474" s="295"/>
      <c r="V474" s="295"/>
      <c r="W474" s="295"/>
      <c r="X474" s="295"/>
      <c r="Y474" s="295"/>
      <c r="Z474" s="295"/>
      <c r="AA474" s="292">
        <f t="shared" si="498"/>
        <v>0</v>
      </c>
      <c r="AB474" s="292">
        <f t="shared" si="496"/>
        <v>0</v>
      </c>
      <c r="AC474" s="37" t="e">
        <f t="shared" si="497"/>
        <v>#DIV/0!</v>
      </c>
    </row>
    <row r="475" spans="2:29" ht="28.5" hidden="1" x14ac:dyDescent="0.2">
      <c r="B475" s="97" t="s">
        <v>1349</v>
      </c>
      <c r="C475" s="49" t="s">
        <v>1350</v>
      </c>
      <c r="D475" s="295"/>
      <c r="E475" s="291">
        <f>SUM('ADICIONES  2018'!C475:K475)</f>
        <v>0</v>
      </c>
      <c r="F475" s="295"/>
      <c r="G475" s="295"/>
      <c r="H475" s="295"/>
      <c r="I475" s="295"/>
      <c r="J475" s="295"/>
      <c r="K475" s="292">
        <f t="shared" si="370"/>
        <v>0</v>
      </c>
      <c r="L475" s="295"/>
      <c r="M475" s="295"/>
      <c r="N475" s="295"/>
      <c r="O475" s="295"/>
      <c r="P475" s="295"/>
      <c r="Q475" s="295"/>
      <c r="R475" s="292">
        <f t="shared" si="502"/>
        <v>0</v>
      </c>
      <c r="S475" s="295"/>
      <c r="T475" s="295"/>
      <c r="U475" s="295"/>
      <c r="V475" s="295"/>
      <c r="W475" s="295"/>
      <c r="X475" s="295"/>
      <c r="Y475" s="295"/>
      <c r="Z475" s="295"/>
      <c r="AA475" s="292">
        <f t="shared" si="498"/>
        <v>0</v>
      </c>
      <c r="AB475" s="292">
        <f t="shared" si="496"/>
        <v>0</v>
      </c>
      <c r="AC475" s="37" t="e">
        <f t="shared" si="497"/>
        <v>#DIV/0!</v>
      </c>
    </row>
    <row r="476" spans="2:29" ht="28.5" hidden="1" x14ac:dyDescent="0.2">
      <c r="B476" s="97" t="s">
        <v>1351</v>
      </c>
      <c r="C476" s="49" t="s">
        <v>1352</v>
      </c>
      <c r="D476" s="295"/>
      <c r="E476" s="291">
        <f>SUM('ADICIONES  2018'!C476:K476)</f>
        <v>0</v>
      </c>
      <c r="F476" s="295"/>
      <c r="G476" s="295"/>
      <c r="H476" s="295"/>
      <c r="I476" s="295"/>
      <c r="J476" s="295"/>
      <c r="K476" s="292">
        <f t="shared" si="370"/>
        <v>0</v>
      </c>
      <c r="L476" s="295"/>
      <c r="M476" s="295"/>
      <c r="N476" s="295"/>
      <c r="O476" s="295"/>
      <c r="P476" s="295"/>
      <c r="Q476" s="295"/>
      <c r="R476" s="292">
        <f t="shared" si="502"/>
        <v>0</v>
      </c>
      <c r="S476" s="295"/>
      <c r="T476" s="295"/>
      <c r="U476" s="295"/>
      <c r="V476" s="295"/>
      <c r="W476" s="295"/>
      <c r="X476" s="295"/>
      <c r="Y476" s="295"/>
      <c r="Z476" s="295"/>
      <c r="AA476" s="292">
        <f t="shared" si="498"/>
        <v>0</v>
      </c>
      <c r="AB476" s="292">
        <f t="shared" si="496"/>
        <v>0</v>
      </c>
      <c r="AC476" s="37" t="e">
        <f t="shared" si="497"/>
        <v>#DIV/0!</v>
      </c>
    </row>
    <row r="477" spans="2:29" ht="28.5" hidden="1" x14ac:dyDescent="0.2">
      <c r="B477" s="97" t="s">
        <v>1696</v>
      </c>
      <c r="C477" s="49" t="s">
        <v>1697</v>
      </c>
      <c r="D477" s="295"/>
      <c r="E477" s="291">
        <f>SUM('ADICIONES  2018'!C477:K477)</f>
        <v>0</v>
      </c>
      <c r="F477" s="295"/>
      <c r="G477" s="295"/>
      <c r="H477" s="295"/>
      <c r="I477" s="295"/>
      <c r="J477" s="295"/>
      <c r="K477" s="292">
        <f t="shared" si="370"/>
        <v>0</v>
      </c>
      <c r="L477" s="295"/>
      <c r="M477" s="295"/>
      <c r="N477" s="295"/>
      <c r="O477" s="295"/>
      <c r="P477" s="295"/>
      <c r="Q477" s="295"/>
      <c r="R477" s="292">
        <f t="shared" si="502"/>
        <v>0</v>
      </c>
      <c r="S477" s="295"/>
      <c r="T477" s="295"/>
      <c r="U477" s="295"/>
      <c r="V477" s="295"/>
      <c r="W477" s="295"/>
      <c r="X477" s="295"/>
      <c r="Y477" s="295"/>
      <c r="Z477" s="295"/>
      <c r="AA477" s="292">
        <f t="shared" si="498"/>
        <v>0</v>
      </c>
      <c r="AB477" s="292">
        <f t="shared" si="496"/>
        <v>0</v>
      </c>
      <c r="AC477" s="37" t="e">
        <f t="shared" si="497"/>
        <v>#DIV/0!</v>
      </c>
    </row>
    <row r="478" spans="2:29" ht="28.5" hidden="1" x14ac:dyDescent="0.2">
      <c r="B478" s="97" t="s">
        <v>1698</v>
      </c>
      <c r="C478" s="49" t="s">
        <v>1699</v>
      </c>
      <c r="D478" s="295"/>
      <c r="E478" s="291">
        <f>SUM('ADICIONES  2018'!C478:K478)</f>
        <v>0</v>
      </c>
      <c r="F478" s="295"/>
      <c r="G478" s="295"/>
      <c r="H478" s="295"/>
      <c r="I478" s="295"/>
      <c r="J478" s="295"/>
      <c r="K478" s="292">
        <f t="shared" si="370"/>
        <v>0</v>
      </c>
      <c r="L478" s="295"/>
      <c r="M478" s="295"/>
      <c r="N478" s="295"/>
      <c r="O478" s="295"/>
      <c r="P478" s="295"/>
      <c r="Q478" s="295"/>
      <c r="R478" s="292">
        <f t="shared" si="502"/>
        <v>0</v>
      </c>
      <c r="S478" s="295"/>
      <c r="T478" s="295"/>
      <c r="U478" s="295"/>
      <c r="V478" s="295"/>
      <c r="W478" s="295"/>
      <c r="X478" s="295"/>
      <c r="Y478" s="295"/>
      <c r="Z478" s="295"/>
      <c r="AA478" s="292">
        <f t="shared" si="498"/>
        <v>0</v>
      </c>
      <c r="AB478" s="292">
        <f t="shared" si="496"/>
        <v>0</v>
      </c>
      <c r="AC478" s="37" t="e">
        <f t="shared" si="497"/>
        <v>#DIV/0!</v>
      </c>
    </row>
    <row r="479" spans="2:29" ht="28.5" hidden="1" x14ac:dyDescent="0.2">
      <c r="B479" s="97" t="s">
        <v>1700</v>
      </c>
      <c r="C479" s="49" t="s">
        <v>1701</v>
      </c>
      <c r="D479" s="295"/>
      <c r="E479" s="291">
        <f>SUM('ADICIONES  2018'!C479:K479)</f>
        <v>0</v>
      </c>
      <c r="F479" s="295"/>
      <c r="G479" s="295"/>
      <c r="H479" s="295"/>
      <c r="I479" s="295"/>
      <c r="J479" s="295"/>
      <c r="K479" s="292">
        <f t="shared" si="370"/>
        <v>0</v>
      </c>
      <c r="L479" s="295"/>
      <c r="M479" s="295"/>
      <c r="N479" s="295"/>
      <c r="O479" s="295"/>
      <c r="P479" s="295"/>
      <c r="Q479" s="295"/>
      <c r="R479" s="292">
        <f t="shared" si="502"/>
        <v>0</v>
      </c>
      <c r="S479" s="295"/>
      <c r="T479" s="291">
        <v>1556237.97</v>
      </c>
      <c r="U479" s="295"/>
      <c r="V479" s="295"/>
      <c r="W479" s="295"/>
      <c r="X479" s="295"/>
      <c r="Y479" s="295"/>
      <c r="Z479" s="295"/>
      <c r="AA479" s="292">
        <f t="shared" si="498"/>
        <v>1556237.97</v>
      </c>
      <c r="AB479" s="292">
        <f t="shared" si="496"/>
        <v>1556237.97</v>
      </c>
      <c r="AC479" s="37">
        <v>0</v>
      </c>
    </row>
    <row r="480" spans="2:29" ht="28.5" hidden="1" x14ac:dyDescent="0.2">
      <c r="B480" s="97" t="s">
        <v>1702</v>
      </c>
      <c r="C480" s="49" t="s">
        <v>1703</v>
      </c>
      <c r="D480" s="295"/>
      <c r="E480" s="291">
        <f>SUM('ADICIONES  2018'!C480:K480)</f>
        <v>0</v>
      </c>
      <c r="F480" s="295"/>
      <c r="G480" s="295"/>
      <c r="H480" s="295"/>
      <c r="I480" s="295"/>
      <c r="J480" s="295"/>
      <c r="K480" s="292">
        <f t="shared" si="370"/>
        <v>0</v>
      </c>
      <c r="L480" s="295"/>
      <c r="M480" s="295"/>
      <c r="N480" s="295"/>
      <c r="O480" s="295"/>
      <c r="P480" s="295"/>
      <c r="Q480" s="295"/>
      <c r="R480" s="292">
        <f t="shared" si="502"/>
        <v>0</v>
      </c>
      <c r="S480" s="295"/>
      <c r="T480" s="295"/>
      <c r="U480" s="295"/>
      <c r="V480" s="295"/>
      <c r="W480" s="295"/>
      <c r="X480" s="295"/>
      <c r="Y480" s="295"/>
      <c r="Z480" s="295"/>
      <c r="AA480" s="292">
        <f t="shared" si="498"/>
        <v>0</v>
      </c>
      <c r="AB480" s="292">
        <f t="shared" si="496"/>
        <v>0</v>
      </c>
      <c r="AC480" s="37" t="e">
        <f t="shared" si="497"/>
        <v>#DIV/0!</v>
      </c>
    </row>
    <row r="481" spans="1:29" ht="28.5" hidden="1" x14ac:dyDescent="0.2">
      <c r="B481" s="97" t="s">
        <v>1702</v>
      </c>
      <c r="C481" s="49" t="s">
        <v>1703</v>
      </c>
      <c r="D481" s="295"/>
      <c r="E481" s="291">
        <f>SUM('ADICIONES  2018'!C481:K481)</f>
        <v>0</v>
      </c>
      <c r="F481" s="295"/>
      <c r="G481" s="295"/>
      <c r="H481" s="295"/>
      <c r="I481" s="295"/>
      <c r="J481" s="295"/>
      <c r="K481" s="292">
        <f t="shared" si="370"/>
        <v>0</v>
      </c>
      <c r="L481" s="295"/>
      <c r="M481" s="295"/>
      <c r="N481" s="295"/>
      <c r="O481" s="295"/>
      <c r="P481" s="295"/>
      <c r="Q481" s="295"/>
      <c r="R481" s="292">
        <f t="shared" si="502"/>
        <v>0</v>
      </c>
      <c r="S481" s="295"/>
      <c r="T481" s="295"/>
      <c r="U481" s="295"/>
      <c r="V481" s="295"/>
      <c r="W481" s="295"/>
      <c r="X481" s="295"/>
      <c r="Y481" s="295"/>
      <c r="Z481" s="295"/>
      <c r="AA481" s="292">
        <f t="shared" si="498"/>
        <v>0</v>
      </c>
      <c r="AB481" s="292">
        <f t="shared" si="496"/>
        <v>0</v>
      </c>
      <c r="AC481" s="37" t="e">
        <f t="shared" si="497"/>
        <v>#DIV/0!</v>
      </c>
    </row>
    <row r="482" spans="1:29" ht="28.5" hidden="1" x14ac:dyDescent="0.2">
      <c r="B482" s="97" t="s">
        <v>1704</v>
      </c>
      <c r="C482" s="49" t="s">
        <v>1705</v>
      </c>
      <c r="D482" s="295"/>
      <c r="E482" s="291">
        <f>SUM('ADICIONES  2018'!C482:K482)</f>
        <v>0</v>
      </c>
      <c r="F482" s="295"/>
      <c r="G482" s="295"/>
      <c r="H482" s="295"/>
      <c r="I482" s="295"/>
      <c r="J482" s="295"/>
      <c r="K482" s="292">
        <f t="shared" si="370"/>
        <v>0</v>
      </c>
      <c r="L482" s="295"/>
      <c r="M482" s="295"/>
      <c r="N482" s="295"/>
      <c r="O482" s="295"/>
      <c r="P482" s="295"/>
      <c r="Q482" s="295"/>
      <c r="R482" s="292">
        <f t="shared" si="502"/>
        <v>0</v>
      </c>
      <c r="S482" s="295"/>
      <c r="T482" s="291">
        <v>153384620.97999999</v>
      </c>
      <c r="U482" s="295"/>
      <c r="V482" s="295"/>
      <c r="W482" s="295"/>
      <c r="X482" s="295"/>
      <c r="Y482" s="295"/>
      <c r="Z482" s="295"/>
      <c r="AA482" s="292">
        <f t="shared" si="498"/>
        <v>153384620.97999999</v>
      </c>
      <c r="AB482" s="292">
        <f t="shared" si="496"/>
        <v>153384620.97999999</v>
      </c>
      <c r="AC482" s="37">
        <v>0</v>
      </c>
    </row>
    <row r="483" spans="1:29" ht="28.5" hidden="1" x14ac:dyDescent="0.2">
      <c r="B483" s="97" t="s">
        <v>1706</v>
      </c>
      <c r="C483" s="49" t="s">
        <v>1707</v>
      </c>
      <c r="D483" s="295"/>
      <c r="E483" s="291">
        <f>SUM('ADICIONES  2018'!C483:K483)</f>
        <v>0</v>
      </c>
      <c r="F483" s="295"/>
      <c r="G483" s="295"/>
      <c r="H483" s="295"/>
      <c r="I483" s="295"/>
      <c r="J483" s="295"/>
      <c r="K483" s="292">
        <f t="shared" si="370"/>
        <v>0</v>
      </c>
      <c r="L483" s="295"/>
      <c r="M483" s="295"/>
      <c r="N483" s="295"/>
      <c r="O483" s="295"/>
      <c r="P483" s="295"/>
      <c r="Q483" s="295"/>
      <c r="R483" s="292">
        <f t="shared" si="502"/>
        <v>0</v>
      </c>
      <c r="S483" s="295"/>
      <c r="T483" s="295"/>
      <c r="U483" s="295"/>
      <c r="V483" s="295"/>
      <c r="W483" s="295"/>
      <c r="X483" s="295"/>
      <c r="Y483" s="295"/>
      <c r="Z483" s="295"/>
      <c r="AA483" s="292">
        <f t="shared" si="498"/>
        <v>0</v>
      </c>
      <c r="AB483" s="292">
        <f t="shared" si="496"/>
        <v>0</v>
      </c>
      <c r="AC483" s="37" t="e">
        <f t="shared" si="497"/>
        <v>#DIV/0!</v>
      </c>
    </row>
    <row r="484" spans="1:29" hidden="1" x14ac:dyDescent="0.2">
      <c r="B484" s="97" t="s">
        <v>1708</v>
      </c>
      <c r="C484" s="49" t="s">
        <v>1709</v>
      </c>
      <c r="D484" s="295"/>
      <c r="E484" s="291">
        <f>SUM('ADICIONES  2018'!C484:K484)</f>
        <v>0</v>
      </c>
      <c r="F484" s="295"/>
      <c r="G484" s="295"/>
      <c r="H484" s="295"/>
      <c r="I484" s="295"/>
      <c r="J484" s="295"/>
      <c r="K484" s="292">
        <f t="shared" si="370"/>
        <v>0</v>
      </c>
      <c r="L484" s="295"/>
      <c r="M484" s="295"/>
      <c r="N484" s="295"/>
      <c r="O484" s="295"/>
      <c r="P484" s="295"/>
      <c r="Q484" s="295"/>
      <c r="R484" s="292">
        <f t="shared" si="502"/>
        <v>0</v>
      </c>
      <c r="S484" s="295"/>
      <c r="T484" s="295"/>
      <c r="U484" s="295"/>
      <c r="V484" s="295"/>
      <c r="W484" s="295"/>
      <c r="X484" s="295"/>
      <c r="Y484" s="295"/>
      <c r="Z484" s="295"/>
      <c r="AA484" s="292">
        <f t="shared" si="498"/>
        <v>0</v>
      </c>
      <c r="AB484" s="292">
        <f t="shared" si="496"/>
        <v>0</v>
      </c>
      <c r="AC484" s="37" t="e">
        <f t="shared" si="497"/>
        <v>#DIV/0!</v>
      </c>
    </row>
    <row r="485" spans="1:29" hidden="1" x14ac:dyDescent="0.2">
      <c r="B485" s="97" t="s">
        <v>1710</v>
      </c>
      <c r="C485" s="49" t="s">
        <v>1711</v>
      </c>
      <c r="D485" s="295"/>
      <c r="E485" s="291">
        <f>SUM('ADICIONES  2018'!C485:K485)</f>
        <v>0</v>
      </c>
      <c r="F485" s="295"/>
      <c r="G485" s="295"/>
      <c r="H485" s="295"/>
      <c r="I485" s="295"/>
      <c r="J485" s="295"/>
      <c r="K485" s="292">
        <f t="shared" si="370"/>
        <v>0</v>
      </c>
      <c r="L485" s="295"/>
      <c r="M485" s="295"/>
      <c r="N485" s="295"/>
      <c r="O485" s="295"/>
      <c r="P485" s="295"/>
      <c r="Q485" s="295"/>
      <c r="R485" s="292">
        <f t="shared" si="502"/>
        <v>0</v>
      </c>
      <c r="S485" s="295"/>
      <c r="T485" s="295"/>
      <c r="U485" s="295"/>
      <c r="V485" s="295"/>
      <c r="W485" s="295"/>
      <c r="X485" s="295"/>
      <c r="Y485" s="295"/>
      <c r="Z485" s="295"/>
      <c r="AA485" s="292">
        <f t="shared" si="498"/>
        <v>0</v>
      </c>
      <c r="AB485" s="292">
        <f t="shared" si="496"/>
        <v>0</v>
      </c>
      <c r="AC485" s="37" t="e">
        <f t="shared" si="497"/>
        <v>#DIV/0!</v>
      </c>
    </row>
    <row r="486" spans="1:29" hidden="1" x14ac:dyDescent="0.2">
      <c r="B486" s="97" t="s">
        <v>2623</v>
      </c>
      <c r="C486" s="49" t="s">
        <v>2624</v>
      </c>
      <c r="D486" s="295"/>
      <c r="E486" s="291">
        <f>SUM('ADICIONES  2018'!C486:K486)</f>
        <v>0</v>
      </c>
      <c r="F486" s="295"/>
      <c r="G486" s="295"/>
      <c r="H486" s="295"/>
      <c r="I486" s="295"/>
      <c r="J486" s="295"/>
      <c r="K486" s="292">
        <f t="shared" si="370"/>
        <v>0</v>
      </c>
      <c r="L486" s="295"/>
      <c r="M486" s="295"/>
      <c r="N486" s="295"/>
      <c r="O486" s="295"/>
      <c r="P486" s="295"/>
      <c r="Q486" s="295"/>
      <c r="R486" s="292">
        <f t="shared" si="502"/>
        <v>0</v>
      </c>
      <c r="S486" s="295"/>
      <c r="T486" s="295"/>
      <c r="U486" s="295"/>
      <c r="V486" s="295"/>
      <c r="W486" s="295"/>
      <c r="X486" s="295"/>
      <c r="Y486" s="295"/>
      <c r="Z486" s="295"/>
      <c r="AA486" s="292">
        <f t="shared" si="498"/>
        <v>0</v>
      </c>
      <c r="AB486" s="292">
        <f t="shared" si="496"/>
        <v>0</v>
      </c>
      <c r="AC486" s="37" t="e">
        <f t="shared" si="497"/>
        <v>#DIV/0!</v>
      </c>
    </row>
    <row r="487" spans="1:29" ht="28.5" hidden="1" x14ac:dyDescent="0.2">
      <c r="B487" s="97" t="s">
        <v>2625</v>
      </c>
      <c r="C487" s="49" t="s">
        <v>2626</v>
      </c>
      <c r="D487" s="295"/>
      <c r="E487" s="291">
        <f>SUM('ADICIONES  2018'!C487:K487)</f>
        <v>0</v>
      </c>
      <c r="F487" s="295"/>
      <c r="G487" s="295"/>
      <c r="H487" s="295"/>
      <c r="I487" s="295"/>
      <c r="J487" s="295"/>
      <c r="K487" s="292">
        <f t="shared" si="370"/>
        <v>0</v>
      </c>
      <c r="L487" s="295"/>
      <c r="M487" s="295"/>
      <c r="N487" s="295"/>
      <c r="O487" s="295"/>
      <c r="P487" s="295"/>
      <c r="Q487" s="295"/>
      <c r="R487" s="292">
        <f t="shared" si="502"/>
        <v>0</v>
      </c>
      <c r="S487" s="295"/>
      <c r="T487" s="295"/>
      <c r="U487" s="295"/>
      <c r="V487" s="295"/>
      <c r="W487" s="295"/>
      <c r="X487" s="295"/>
      <c r="Y487" s="295"/>
      <c r="Z487" s="295"/>
      <c r="AA487" s="292">
        <f t="shared" si="498"/>
        <v>0</v>
      </c>
      <c r="AB487" s="292">
        <f t="shared" si="496"/>
        <v>0</v>
      </c>
      <c r="AC487" s="37" t="e">
        <f t="shared" si="497"/>
        <v>#DIV/0!</v>
      </c>
    </row>
    <row r="488" spans="1:29" hidden="1" x14ac:dyDescent="0.2">
      <c r="B488" s="97" t="s">
        <v>2627</v>
      </c>
      <c r="C488" s="49" t="s">
        <v>2628</v>
      </c>
      <c r="D488" s="295"/>
      <c r="E488" s="291">
        <f>SUM('ADICIONES  2018'!C488:K488)</f>
        <v>0</v>
      </c>
      <c r="F488" s="295"/>
      <c r="G488" s="295"/>
      <c r="H488" s="295"/>
      <c r="I488" s="295"/>
      <c r="J488" s="295"/>
      <c r="K488" s="292">
        <f t="shared" si="370"/>
        <v>0</v>
      </c>
      <c r="L488" s="295"/>
      <c r="M488" s="295"/>
      <c r="N488" s="295"/>
      <c r="O488" s="295"/>
      <c r="P488" s="295"/>
      <c r="Q488" s="295"/>
      <c r="R488" s="292">
        <f t="shared" si="502"/>
        <v>0</v>
      </c>
      <c r="S488" s="295"/>
      <c r="T488" s="295"/>
      <c r="U488" s="295"/>
      <c r="V488" s="295"/>
      <c r="W488" s="295"/>
      <c r="X488" s="295"/>
      <c r="Y488" s="295"/>
      <c r="Z488" s="295"/>
      <c r="AA488" s="292">
        <f t="shared" si="498"/>
        <v>0</v>
      </c>
      <c r="AB488" s="292">
        <f t="shared" si="496"/>
        <v>0</v>
      </c>
      <c r="AC488" s="37" t="e">
        <f t="shared" si="497"/>
        <v>#DIV/0!</v>
      </c>
    </row>
    <row r="489" spans="1:29" hidden="1" x14ac:dyDescent="0.2">
      <c r="B489" s="97" t="s">
        <v>2629</v>
      </c>
      <c r="C489" s="49" t="s">
        <v>2630</v>
      </c>
      <c r="D489" s="295"/>
      <c r="E489" s="291">
        <f>SUM('ADICIONES  2018'!C489:K489)</f>
        <v>0</v>
      </c>
      <c r="F489" s="295"/>
      <c r="G489" s="295"/>
      <c r="H489" s="295"/>
      <c r="I489" s="295"/>
      <c r="J489" s="295"/>
      <c r="K489" s="292">
        <f t="shared" si="370"/>
        <v>0</v>
      </c>
      <c r="L489" s="295"/>
      <c r="M489" s="295"/>
      <c r="N489" s="295"/>
      <c r="O489" s="295"/>
      <c r="P489" s="295"/>
      <c r="Q489" s="295"/>
      <c r="R489" s="292">
        <f t="shared" si="502"/>
        <v>0</v>
      </c>
      <c r="S489" s="295"/>
      <c r="T489" s="295"/>
      <c r="U489" s="295"/>
      <c r="V489" s="295"/>
      <c r="W489" s="295"/>
      <c r="X489" s="295"/>
      <c r="Y489" s="295"/>
      <c r="Z489" s="295"/>
      <c r="AA489" s="292">
        <f t="shared" si="498"/>
        <v>0</v>
      </c>
      <c r="AB489" s="292">
        <f t="shared" si="496"/>
        <v>0</v>
      </c>
      <c r="AC489" s="37" t="e">
        <f t="shared" si="497"/>
        <v>#DIV/0!</v>
      </c>
    </row>
    <row r="490" spans="1:29" ht="28.5" hidden="1" x14ac:dyDescent="0.2">
      <c r="B490" s="97" t="s">
        <v>2631</v>
      </c>
      <c r="C490" s="49" t="s">
        <v>2632</v>
      </c>
      <c r="D490" s="295"/>
      <c r="E490" s="291">
        <f>SUM('ADICIONES  2018'!C490:K490)</f>
        <v>0</v>
      </c>
      <c r="F490" s="295"/>
      <c r="G490" s="295"/>
      <c r="H490" s="295"/>
      <c r="I490" s="295"/>
      <c r="J490" s="295"/>
      <c r="K490" s="292">
        <f t="shared" si="370"/>
        <v>0</v>
      </c>
      <c r="L490" s="295"/>
      <c r="M490" s="295"/>
      <c r="N490" s="295"/>
      <c r="O490" s="295"/>
      <c r="P490" s="295"/>
      <c r="Q490" s="295"/>
      <c r="R490" s="292">
        <f t="shared" si="502"/>
        <v>0</v>
      </c>
      <c r="S490" s="295"/>
      <c r="T490" s="295"/>
      <c r="U490" s="295"/>
      <c r="V490" s="295"/>
      <c r="W490" s="295"/>
      <c r="X490" s="295"/>
      <c r="Y490" s="295"/>
      <c r="Z490" s="295"/>
      <c r="AA490" s="292">
        <f t="shared" si="498"/>
        <v>0</v>
      </c>
      <c r="AB490" s="292">
        <f t="shared" si="496"/>
        <v>0</v>
      </c>
      <c r="AC490" s="37" t="e">
        <f t="shared" si="497"/>
        <v>#DIV/0!</v>
      </c>
    </row>
    <row r="491" spans="1:29" ht="28.5" hidden="1" x14ac:dyDescent="0.2">
      <c r="B491" s="97" t="s">
        <v>2633</v>
      </c>
      <c r="C491" s="49" t="s">
        <v>2634</v>
      </c>
      <c r="D491" s="295"/>
      <c r="E491" s="291">
        <f>SUM('ADICIONES  2018'!C491:K491)</f>
        <v>0</v>
      </c>
      <c r="F491" s="295"/>
      <c r="G491" s="295"/>
      <c r="H491" s="295"/>
      <c r="I491" s="295"/>
      <c r="J491" s="295"/>
      <c r="K491" s="292">
        <f t="shared" si="370"/>
        <v>0</v>
      </c>
      <c r="L491" s="295"/>
      <c r="M491" s="295"/>
      <c r="N491" s="295"/>
      <c r="O491" s="295"/>
      <c r="P491" s="295"/>
      <c r="Q491" s="295"/>
      <c r="R491" s="292">
        <f t="shared" si="502"/>
        <v>0</v>
      </c>
      <c r="S491" s="295"/>
      <c r="T491" s="295"/>
      <c r="U491" s="295"/>
      <c r="V491" s="295"/>
      <c r="W491" s="295"/>
      <c r="X491" s="295"/>
      <c r="Y491" s="295"/>
      <c r="Z491" s="295"/>
      <c r="AA491" s="292">
        <f t="shared" si="498"/>
        <v>0</v>
      </c>
      <c r="AB491" s="292">
        <f t="shared" si="496"/>
        <v>0</v>
      </c>
      <c r="AC491" s="37" t="e">
        <f t="shared" si="497"/>
        <v>#DIV/0!</v>
      </c>
    </row>
    <row r="492" spans="1:29" ht="28.5" hidden="1" x14ac:dyDescent="0.2">
      <c r="B492" s="97" t="s">
        <v>2635</v>
      </c>
      <c r="C492" s="49" t="s">
        <v>2636</v>
      </c>
      <c r="D492" s="295"/>
      <c r="E492" s="291">
        <f>SUM('ADICIONES  2018'!C492:K492)</f>
        <v>0</v>
      </c>
      <c r="F492" s="295"/>
      <c r="G492" s="295"/>
      <c r="H492" s="295"/>
      <c r="I492" s="295"/>
      <c r="J492" s="295"/>
      <c r="K492" s="292">
        <f t="shared" si="370"/>
        <v>0</v>
      </c>
      <c r="L492" s="295"/>
      <c r="M492" s="295"/>
      <c r="N492" s="295"/>
      <c r="O492" s="295"/>
      <c r="P492" s="295"/>
      <c r="Q492" s="295"/>
      <c r="R492" s="292">
        <f t="shared" si="502"/>
        <v>0</v>
      </c>
      <c r="S492" s="295"/>
      <c r="T492" s="295"/>
      <c r="U492" s="295"/>
      <c r="V492" s="295"/>
      <c r="W492" s="295"/>
      <c r="X492" s="295"/>
      <c r="Y492" s="295"/>
      <c r="Z492" s="295"/>
      <c r="AA492" s="292">
        <f t="shared" si="498"/>
        <v>0</v>
      </c>
      <c r="AB492" s="292">
        <f t="shared" si="496"/>
        <v>0</v>
      </c>
      <c r="AC492" s="37" t="e">
        <f t="shared" si="497"/>
        <v>#DIV/0!</v>
      </c>
    </row>
    <row r="493" spans="1:29" ht="28.5" hidden="1" x14ac:dyDescent="0.2">
      <c r="B493" s="97" t="s">
        <v>2637</v>
      </c>
      <c r="C493" s="49" t="s">
        <v>2638</v>
      </c>
      <c r="D493" s="295"/>
      <c r="E493" s="291">
        <f>SUM('ADICIONES  2018'!C493:K493)</f>
        <v>0</v>
      </c>
      <c r="F493" s="295"/>
      <c r="G493" s="295"/>
      <c r="H493" s="295"/>
      <c r="I493" s="295"/>
      <c r="J493" s="295"/>
      <c r="K493" s="292">
        <f t="shared" si="370"/>
        <v>0</v>
      </c>
      <c r="L493" s="295"/>
      <c r="M493" s="295"/>
      <c r="N493" s="295"/>
      <c r="O493" s="295"/>
      <c r="P493" s="295"/>
      <c r="Q493" s="295"/>
      <c r="R493" s="292">
        <f t="shared" si="502"/>
        <v>0</v>
      </c>
      <c r="S493" s="295"/>
      <c r="T493" s="295"/>
      <c r="U493" s="295"/>
      <c r="V493" s="295"/>
      <c r="W493" s="295"/>
      <c r="X493" s="295"/>
      <c r="Y493" s="295"/>
      <c r="Z493" s="295"/>
      <c r="AA493" s="292">
        <f t="shared" si="498"/>
        <v>0</v>
      </c>
      <c r="AB493" s="292">
        <f t="shared" si="496"/>
        <v>0</v>
      </c>
      <c r="AC493" s="37" t="e">
        <f t="shared" si="497"/>
        <v>#DIV/0!</v>
      </c>
    </row>
    <row r="494" spans="1:29" ht="42.75" hidden="1" x14ac:dyDescent="0.2">
      <c r="B494" s="97" t="s">
        <v>2639</v>
      </c>
      <c r="C494" s="49" t="s">
        <v>2640</v>
      </c>
      <c r="D494" s="295"/>
      <c r="E494" s="291">
        <f>SUM('ADICIONES  2018'!C494:K494)</f>
        <v>0</v>
      </c>
      <c r="F494" s="295"/>
      <c r="G494" s="295"/>
      <c r="H494" s="295"/>
      <c r="I494" s="295"/>
      <c r="J494" s="295"/>
      <c r="K494" s="292">
        <f t="shared" si="370"/>
        <v>0</v>
      </c>
      <c r="L494" s="295"/>
      <c r="M494" s="295"/>
      <c r="N494" s="295"/>
      <c r="O494" s="295"/>
      <c r="P494" s="295"/>
      <c r="Q494" s="295"/>
      <c r="R494" s="292">
        <f t="shared" si="502"/>
        <v>0</v>
      </c>
      <c r="S494" s="295"/>
      <c r="T494" s="295"/>
      <c r="U494" s="295"/>
      <c r="V494" s="295"/>
      <c r="W494" s="295"/>
      <c r="X494" s="295"/>
      <c r="Y494" s="295"/>
      <c r="Z494" s="295"/>
      <c r="AA494" s="292">
        <f t="shared" si="498"/>
        <v>0</v>
      </c>
      <c r="AB494" s="292">
        <f t="shared" si="496"/>
        <v>0</v>
      </c>
      <c r="AC494" s="37" t="e">
        <f t="shared" si="497"/>
        <v>#DIV/0!</v>
      </c>
    </row>
    <row r="495" spans="1:29" s="79" customFormat="1" ht="47.25" hidden="1" x14ac:dyDescent="0.2">
      <c r="A495" s="433"/>
      <c r="B495" s="111" t="s">
        <v>1712</v>
      </c>
      <c r="C495" s="108" t="s">
        <v>1713</v>
      </c>
      <c r="D495" s="106">
        <f>+D496</f>
        <v>0</v>
      </c>
      <c r="E495" s="106">
        <f>SUM('ADICIONES  2018'!C495:K495)</f>
        <v>0</v>
      </c>
      <c r="F495" s="106">
        <f t="shared" ref="F495:J495" si="503">+F496</f>
        <v>0</v>
      </c>
      <c r="G495" s="106">
        <f t="shared" si="503"/>
        <v>0</v>
      </c>
      <c r="H495" s="106">
        <f t="shared" si="503"/>
        <v>0</v>
      </c>
      <c r="I495" s="106">
        <f t="shared" si="503"/>
        <v>0</v>
      </c>
      <c r="J495" s="106">
        <f t="shared" si="503"/>
        <v>0</v>
      </c>
      <c r="K495" s="290">
        <f t="shared" si="370"/>
        <v>0</v>
      </c>
      <c r="L495" s="106">
        <f t="shared" ref="L495:Q495" si="504">+L496</f>
        <v>0</v>
      </c>
      <c r="M495" s="106">
        <f t="shared" si="504"/>
        <v>0</v>
      </c>
      <c r="N495" s="106">
        <f t="shared" si="504"/>
        <v>0</v>
      </c>
      <c r="O495" s="106">
        <f t="shared" si="504"/>
        <v>0</v>
      </c>
      <c r="P495" s="106">
        <f t="shared" si="504"/>
        <v>0</v>
      </c>
      <c r="Q495" s="106">
        <f t="shared" si="504"/>
        <v>0</v>
      </c>
      <c r="R495" s="290">
        <f t="shared" si="502"/>
        <v>0</v>
      </c>
      <c r="S495" s="106">
        <f t="shared" ref="S495:Z495" si="505">+S496</f>
        <v>0</v>
      </c>
      <c r="T495" s="106">
        <f t="shared" si="505"/>
        <v>0</v>
      </c>
      <c r="U495" s="106">
        <f t="shared" si="505"/>
        <v>0</v>
      </c>
      <c r="V495" s="106">
        <f t="shared" si="505"/>
        <v>0</v>
      </c>
      <c r="W495" s="106">
        <f t="shared" si="505"/>
        <v>0</v>
      </c>
      <c r="X495" s="106">
        <f t="shared" si="505"/>
        <v>0</v>
      </c>
      <c r="Y495" s="106">
        <f t="shared" si="505"/>
        <v>0</v>
      </c>
      <c r="Z495" s="106">
        <f t="shared" si="505"/>
        <v>0</v>
      </c>
      <c r="AA495" s="290">
        <f t="shared" si="498"/>
        <v>0</v>
      </c>
      <c r="AB495" s="290">
        <f t="shared" si="496"/>
        <v>0</v>
      </c>
      <c r="AC495" s="105" t="e">
        <f t="shared" si="497"/>
        <v>#DIV/0!</v>
      </c>
    </row>
    <row r="496" spans="1:29" ht="28.5" hidden="1" x14ac:dyDescent="0.2">
      <c r="B496" s="97" t="s">
        <v>1714</v>
      </c>
      <c r="C496" s="49" t="s">
        <v>1715</v>
      </c>
      <c r="D496" s="295"/>
      <c r="E496" s="291">
        <f>SUM('ADICIONES  2018'!C496:K496)</f>
        <v>0</v>
      </c>
      <c r="F496" s="295"/>
      <c r="G496" s="295"/>
      <c r="H496" s="295"/>
      <c r="I496" s="295"/>
      <c r="J496" s="295"/>
      <c r="K496" s="292">
        <f t="shared" si="370"/>
        <v>0</v>
      </c>
      <c r="L496" s="295"/>
      <c r="M496" s="295"/>
      <c r="N496" s="295"/>
      <c r="O496" s="295"/>
      <c r="P496" s="295"/>
      <c r="Q496" s="295"/>
      <c r="R496" s="292">
        <f t="shared" si="502"/>
        <v>0</v>
      </c>
      <c r="S496" s="295"/>
      <c r="T496" s="295"/>
      <c r="U496" s="295"/>
      <c r="V496" s="295"/>
      <c r="W496" s="295"/>
      <c r="X496" s="295"/>
      <c r="Y496" s="295"/>
      <c r="Z496" s="295"/>
      <c r="AA496" s="290">
        <f t="shared" si="498"/>
        <v>0</v>
      </c>
      <c r="AB496" s="290">
        <f t="shared" si="496"/>
        <v>0</v>
      </c>
      <c r="AC496" s="105" t="e">
        <f t="shared" si="497"/>
        <v>#DIV/0!</v>
      </c>
    </row>
    <row r="497" spans="1:29" s="21" customFormat="1" ht="15.75" x14ac:dyDescent="0.2">
      <c r="A497" s="92">
        <v>1</v>
      </c>
      <c r="B497" s="113" t="s">
        <v>1716</v>
      </c>
      <c r="C497" s="124" t="s">
        <v>1205</v>
      </c>
      <c r="D497" s="106">
        <f>+D498</f>
        <v>0</v>
      </c>
      <c r="E497" s="106">
        <f>SUM('ADICIONES  2018'!C497:K497)</f>
        <v>0</v>
      </c>
      <c r="F497" s="106">
        <f t="shared" ref="F497:J499" si="506">+F498</f>
        <v>0</v>
      </c>
      <c r="G497" s="106">
        <f t="shared" si="506"/>
        <v>0</v>
      </c>
      <c r="H497" s="106">
        <f t="shared" si="506"/>
        <v>0</v>
      </c>
      <c r="I497" s="106">
        <f t="shared" si="506"/>
        <v>0</v>
      </c>
      <c r="J497" s="106">
        <f t="shared" si="506"/>
        <v>0</v>
      </c>
      <c r="K497" s="294">
        <f t="shared" si="370"/>
        <v>0</v>
      </c>
      <c r="L497" s="106">
        <f t="shared" ref="L497:Q499" si="507">+L498</f>
        <v>0</v>
      </c>
      <c r="M497" s="106">
        <f t="shared" si="507"/>
        <v>0</v>
      </c>
      <c r="N497" s="106">
        <f t="shared" si="507"/>
        <v>0</v>
      </c>
      <c r="O497" s="106">
        <f t="shared" si="507"/>
        <v>0</v>
      </c>
      <c r="P497" s="106">
        <f t="shared" si="507"/>
        <v>0</v>
      </c>
      <c r="Q497" s="106">
        <f t="shared" si="507"/>
        <v>0</v>
      </c>
      <c r="R497" s="294">
        <f t="shared" si="502"/>
        <v>0</v>
      </c>
      <c r="S497" s="291">
        <f t="shared" ref="S497:Z499" si="508">+S498</f>
        <v>0</v>
      </c>
      <c r="T497" s="291">
        <f t="shared" si="508"/>
        <v>0</v>
      </c>
      <c r="U497" s="291">
        <f t="shared" si="508"/>
        <v>0</v>
      </c>
      <c r="V497" s="106">
        <f t="shared" si="508"/>
        <v>0</v>
      </c>
      <c r="W497" s="106">
        <f t="shared" si="508"/>
        <v>0</v>
      </c>
      <c r="X497" s="106">
        <f t="shared" si="508"/>
        <v>0</v>
      </c>
      <c r="Y497" s="291">
        <f t="shared" si="508"/>
        <v>0</v>
      </c>
      <c r="Z497" s="106">
        <f t="shared" si="508"/>
        <v>0</v>
      </c>
      <c r="AA497" s="290">
        <f t="shared" si="498"/>
        <v>0</v>
      </c>
      <c r="AB497" s="294">
        <f t="shared" si="496"/>
        <v>0</v>
      </c>
      <c r="AC497" s="115" t="e">
        <f t="shared" si="497"/>
        <v>#DIV/0!</v>
      </c>
    </row>
    <row r="498" spans="1:29" s="79" customFormat="1" ht="15.75" hidden="1" x14ac:dyDescent="0.2">
      <c r="A498" s="433"/>
      <c r="B498" s="111" t="s">
        <v>1717</v>
      </c>
      <c r="C498" s="108" t="s">
        <v>1718</v>
      </c>
      <c r="D498" s="106">
        <f>+D499</f>
        <v>0</v>
      </c>
      <c r="E498" s="106">
        <f>SUM('ADICIONES  2018'!C498:K498)</f>
        <v>0</v>
      </c>
      <c r="F498" s="106">
        <f t="shared" si="506"/>
        <v>0</v>
      </c>
      <c r="G498" s="106">
        <f t="shared" si="506"/>
        <v>0</v>
      </c>
      <c r="H498" s="106">
        <f t="shared" si="506"/>
        <v>0</v>
      </c>
      <c r="I498" s="106">
        <f t="shared" si="506"/>
        <v>0</v>
      </c>
      <c r="J498" s="106">
        <f t="shared" si="506"/>
        <v>0</v>
      </c>
      <c r="K498" s="290">
        <f t="shared" si="370"/>
        <v>0</v>
      </c>
      <c r="L498" s="106">
        <f t="shared" si="507"/>
        <v>0</v>
      </c>
      <c r="M498" s="106">
        <f t="shared" si="507"/>
        <v>0</v>
      </c>
      <c r="N498" s="106">
        <f t="shared" si="507"/>
        <v>0</v>
      </c>
      <c r="O498" s="106">
        <f t="shared" si="507"/>
        <v>0</v>
      </c>
      <c r="P498" s="106">
        <f t="shared" si="507"/>
        <v>0</v>
      </c>
      <c r="Q498" s="106">
        <f t="shared" si="507"/>
        <v>0</v>
      </c>
      <c r="R498" s="290">
        <f t="shared" si="502"/>
        <v>0</v>
      </c>
      <c r="S498" s="106">
        <f t="shared" si="508"/>
        <v>0</v>
      </c>
      <c r="T498" s="106">
        <f t="shared" si="508"/>
        <v>0</v>
      </c>
      <c r="U498" s="106">
        <f t="shared" si="508"/>
        <v>0</v>
      </c>
      <c r="V498" s="106">
        <f t="shared" si="508"/>
        <v>0</v>
      </c>
      <c r="W498" s="106">
        <f t="shared" si="508"/>
        <v>0</v>
      </c>
      <c r="X498" s="106">
        <f t="shared" si="508"/>
        <v>0</v>
      </c>
      <c r="Y498" s="106">
        <f t="shared" si="508"/>
        <v>0</v>
      </c>
      <c r="Z498" s="106">
        <f t="shared" si="508"/>
        <v>0</v>
      </c>
      <c r="AA498" s="290">
        <f t="shared" si="498"/>
        <v>0</v>
      </c>
      <c r="AB498" s="290">
        <f t="shared" si="496"/>
        <v>0</v>
      </c>
      <c r="AC498" s="105" t="e">
        <f t="shared" si="497"/>
        <v>#DIV/0!</v>
      </c>
    </row>
    <row r="499" spans="1:29" s="79" customFormat="1" ht="15.75" hidden="1" x14ac:dyDescent="0.2">
      <c r="A499" s="433"/>
      <c r="B499" s="111" t="s">
        <v>1719</v>
      </c>
      <c r="C499" s="108" t="s">
        <v>1720</v>
      </c>
      <c r="D499" s="106">
        <f>+D500</f>
        <v>0</v>
      </c>
      <c r="E499" s="106">
        <f>SUM('ADICIONES  2018'!C499:K499)</f>
        <v>0</v>
      </c>
      <c r="F499" s="106">
        <f t="shared" si="506"/>
        <v>0</v>
      </c>
      <c r="G499" s="106">
        <f t="shared" si="506"/>
        <v>0</v>
      </c>
      <c r="H499" s="106">
        <f t="shared" si="506"/>
        <v>0</v>
      </c>
      <c r="I499" s="106">
        <f t="shared" si="506"/>
        <v>0</v>
      </c>
      <c r="J499" s="106">
        <f t="shared" si="506"/>
        <v>0</v>
      </c>
      <c r="K499" s="290">
        <f t="shared" si="370"/>
        <v>0</v>
      </c>
      <c r="L499" s="106">
        <f t="shared" si="507"/>
        <v>0</v>
      </c>
      <c r="M499" s="106">
        <f t="shared" si="507"/>
        <v>0</v>
      </c>
      <c r="N499" s="106">
        <f t="shared" si="507"/>
        <v>0</v>
      </c>
      <c r="O499" s="106">
        <f t="shared" si="507"/>
        <v>0</v>
      </c>
      <c r="P499" s="106">
        <f t="shared" si="507"/>
        <v>0</v>
      </c>
      <c r="Q499" s="106">
        <f t="shared" si="507"/>
        <v>0</v>
      </c>
      <c r="R499" s="290">
        <f t="shared" si="502"/>
        <v>0</v>
      </c>
      <c r="S499" s="106">
        <f t="shared" si="508"/>
        <v>0</v>
      </c>
      <c r="T499" s="106">
        <f t="shared" si="508"/>
        <v>0</v>
      </c>
      <c r="U499" s="106">
        <f t="shared" si="508"/>
        <v>0</v>
      </c>
      <c r="V499" s="106">
        <f t="shared" si="508"/>
        <v>0</v>
      </c>
      <c r="W499" s="106">
        <f t="shared" si="508"/>
        <v>0</v>
      </c>
      <c r="X499" s="106">
        <f t="shared" si="508"/>
        <v>0</v>
      </c>
      <c r="Y499" s="106">
        <f t="shared" si="508"/>
        <v>0</v>
      </c>
      <c r="Z499" s="106">
        <f t="shared" si="508"/>
        <v>0</v>
      </c>
      <c r="AA499" s="290">
        <f t="shared" si="498"/>
        <v>0</v>
      </c>
      <c r="AB499" s="290">
        <f t="shared" si="496"/>
        <v>0</v>
      </c>
      <c r="AC499" s="105" t="e">
        <f t="shared" si="497"/>
        <v>#DIV/0!</v>
      </c>
    </row>
    <row r="500" spans="1:29" x14ac:dyDescent="0.2">
      <c r="A500" s="434">
        <v>1</v>
      </c>
      <c r="B500" s="97" t="s">
        <v>1721</v>
      </c>
      <c r="C500" s="49" t="s">
        <v>1722</v>
      </c>
      <c r="D500" s="295"/>
      <c r="E500" s="291">
        <f>SUM('ADICIONES  2018'!C500:K500)</f>
        <v>0</v>
      </c>
      <c r="F500" s="295"/>
      <c r="G500" s="295"/>
      <c r="H500" s="295"/>
      <c r="I500" s="295"/>
      <c r="J500" s="295"/>
      <c r="K500" s="292">
        <f t="shared" si="370"/>
        <v>0</v>
      </c>
      <c r="L500" s="295"/>
      <c r="M500" s="295"/>
      <c r="N500" s="295"/>
      <c r="O500" s="295"/>
      <c r="P500" s="295"/>
      <c r="Q500" s="295"/>
      <c r="R500" s="292">
        <f t="shared" si="502"/>
        <v>0</v>
      </c>
      <c r="S500" s="295"/>
      <c r="T500" s="295"/>
      <c r="U500" s="295"/>
      <c r="V500" s="295"/>
      <c r="W500" s="295"/>
      <c r="X500" s="295"/>
      <c r="Y500" s="295"/>
      <c r="Z500" s="295"/>
      <c r="AA500" s="292">
        <f t="shared" si="498"/>
        <v>0</v>
      </c>
      <c r="AB500" s="292">
        <f t="shared" si="496"/>
        <v>0</v>
      </c>
      <c r="AC500" s="37" t="e">
        <f t="shared" si="497"/>
        <v>#DIV/0!</v>
      </c>
    </row>
    <row r="501" spans="1:29" s="21" customFormat="1" ht="15.75" x14ac:dyDescent="0.2">
      <c r="A501" s="92">
        <v>1</v>
      </c>
      <c r="B501" s="113" t="s">
        <v>799</v>
      </c>
      <c r="C501" s="114" t="s">
        <v>174</v>
      </c>
      <c r="D501" s="106">
        <f>+D502</f>
        <v>455507651.30000001</v>
      </c>
      <c r="E501" s="106">
        <f>SUM('ADICIONES  2018'!C501:K501)</f>
        <v>371784136339.14014</v>
      </c>
      <c r="F501" s="106">
        <f t="shared" ref="F501:J502" si="509">+F502</f>
        <v>891267637.43999994</v>
      </c>
      <c r="G501" s="106">
        <f t="shared" si="509"/>
        <v>0</v>
      </c>
      <c r="H501" s="106">
        <f t="shared" si="509"/>
        <v>0</v>
      </c>
      <c r="I501" s="106">
        <f t="shared" si="509"/>
        <v>0</v>
      </c>
      <c r="J501" s="106">
        <f t="shared" si="509"/>
        <v>0</v>
      </c>
      <c r="K501" s="294">
        <f t="shared" si="370"/>
        <v>371348376353.00012</v>
      </c>
      <c r="L501" s="106">
        <f t="shared" ref="L501:Q502" si="510">+L502</f>
        <v>0</v>
      </c>
      <c r="M501" s="106">
        <f t="shared" si="510"/>
        <v>0</v>
      </c>
      <c r="N501" s="106">
        <f t="shared" si="510"/>
        <v>0</v>
      </c>
      <c r="O501" s="106">
        <f t="shared" si="510"/>
        <v>0</v>
      </c>
      <c r="P501" s="106">
        <f t="shared" si="510"/>
        <v>230882544641.06006</v>
      </c>
      <c r="Q501" s="106">
        <f t="shared" si="510"/>
        <v>0</v>
      </c>
      <c r="R501" s="294">
        <f t="shared" si="502"/>
        <v>230882544641.06006</v>
      </c>
      <c r="S501" s="291">
        <f t="shared" ref="S501:Z502" si="511">+S502</f>
        <v>0</v>
      </c>
      <c r="T501" s="291">
        <f t="shared" si="511"/>
        <v>306946957.92999995</v>
      </c>
      <c r="U501" s="291">
        <f t="shared" si="511"/>
        <v>90527759312.070007</v>
      </c>
      <c r="V501" s="106">
        <f t="shared" si="511"/>
        <v>0</v>
      </c>
      <c r="W501" s="106">
        <f t="shared" si="511"/>
        <v>0</v>
      </c>
      <c r="X501" s="106">
        <f t="shared" si="511"/>
        <v>0</v>
      </c>
      <c r="Y501" s="291">
        <f t="shared" si="511"/>
        <v>-11842998233.43</v>
      </c>
      <c r="Z501" s="106">
        <f t="shared" si="511"/>
        <v>0</v>
      </c>
      <c r="AA501" s="290">
        <f t="shared" si="498"/>
        <v>78991708036.570007</v>
      </c>
      <c r="AB501" s="294">
        <f t="shared" si="496"/>
        <v>309874252677.63007</v>
      </c>
      <c r="AC501" s="115">
        <f t="shared" si="497"/>
        <v>0.83445700159212932</v>
      </c>
    </row>
    <row r="502" spans="1:29" s="79" customFormat="1" ht="15.75" hidden="1" x14ac:dyDescent="0.2">
      <c r="A502" s="433"/>
      <c r="B502" s="135" t="s">
        <v>352</v>
      </c>
      <c r="C502" s="107" t="s">
        <v>175</v>
      </c>
      <c r="D502" s="106">
        <f>+D503</f>
        <v>455507651.30000001</v>
      </c>
      <c r="E502" s="106">
        <f>SUM('ADICIONES  2018'!C502:K502)</f>
        <v>371784136339.14014</v>
      </c>
      <c r="F502" s="106">
        <f t="shared" si="509"/>
        <v>891267637.43999994</v>
      </c>
      <c r="G502" s="106">
        <f t="shared" si="509"/>
        <v>0</v>
      </c>
      <c r="H502" s="106">
        <f t="shared" si="509"/>
        <v>0</v>
      </c>
      <c r="I502" s="106">
        <f t="shared" si="509"/>
        <v>0</v>
      </c>
      <c r="J502" s="106">
        <f t="shared" si="509"/>
        <v>0</v>
      </c>
      <c r="K502" s="290">
        <f t="shared" si="370"/>
        <v>371348376353.00012</v>
      </c>
      <c r="L502" s="106">
        <f t="shared" si="510"/>
        <v>0</v>
      </c>
      <c r="M502" s="106">
        <f t="shared" si="510"/>
        <v>0</v>
      </c>
      <c r="N502" s="106">
        <f t="shared" si="510"/>
        <v>0</v>
      </c>
      <c r="O502" s="106">
        <f t="shared" si="510"/>
        <v>0</v>
      </c>
      <c r="P502" s="106">
        <f t="shared" si="510"/>
        <v>230882544641.06006</v>
      </c>
      <c r="Q502" s="106">
        <f t="shared" si="510"/>
        <v>0</v>
      </c>
      <c r="R502" s="290">
        <f t="shared" si="502"/>
        <v>230882544641.06006</v>
      </c>
      <c r="S502" s="106">
        <f t="shared" si="511"/>
        <v>0</v>
      </c>
      <c r="T502" s="106">
        <f t="shared" si="511"/>
        <v>306946957.92999995</v>
      </c>
      <c r="U502" s="106">
        <f t="shared" si="511"/>
        <v>90527759312.070007</v>
      </c>
      <c r="V502" s="106">
        <f t="shared" si="511"/>
        <v>0</v>
      </c>
      <c r="W502" s="106">
        <f t="shared" si="511"/>
        <v>0</v>
      </c>
      <c r="X502" s="106">
        <f t="shared" si="511"/>
        <v>0</v>
      </c>
      <c r="Y502" s="106">
        <f t="shared" si="511"/>
        <v>-11842998233.43</v>
      </c>
      <c r="Z502" s="106">
        <f t="shared" si="511"/>
        <v>0</v>
      </c>
      <c r="AA502" s="290">
        <f t="shared" si="498"/>
        <v>78991708036.570007</v>
      </c>
      <c r="AB502" s="290">
        <f t="shared" si="496"/>
        <v>309874252677.63007</v>
      </c>
      <c r="AC502" s="105">
        <f t="shared" si="497"/>
        <v>0.83445700159212932</v>
      </c>
    </row>
    <row r="503" spans="1:29" s="79" customFormat="1" ht="31.5" hidden="1" x14ac:dyDescent="0.2">
      <c r="A503" s="433"/>
      <c r="B503" s="135" t="s">
        <v>353</v>
      </c>
      <c r="C503" s="107" t="s">
        <v>354</v>
      </c>
      <c r="D503" s="106">
        <f>+D504+D517</f>
        <v>455507651.30000001</v>
      </c>
      <c r="E503" s="106">
        <f>SUM('ADICIONES  2018'!C503:K503)</f>
        <v>371784136339.14014</v>
      </c>
      <c r="F503" s="106">
        <f t="shared" ref="F503:J503" si="512">+F504+F517</f>
        <v>891267637.43999994</v>
      </c>
      <c r="G503" s="106">
        <f t="shared" si="512"/>
        <v>0</v>
      </c>
      <c r="H503" s="106">
        <f t="shared" si="512"/>
        <v>0</v>
      </c>
      <c r="I503" s="106">
        <f t="shared" si="512"/>
        <v>0</v>
      </c>
      <c r="J503" s="106">
        <f t="shared" si="512"/>
        <v>0</v>
      </c>
      <c r="K503" s="290">
        <f t="shared" ref="K503:K757" si="513">+D503+E503-F503+G503-H503</f>
        <v>371348376353.00012</v>
      </c>
      <c r="L503" s="106">
        <f t="shared" ref="L503:Q503" si="514">+L504+L517</f>
        <v>0</v>
      </c>
      <c r="M503" s="106">
        <f t="shared" si="514"/>
        <v>0</v>
      </c>
      <c r="N503" s="106">
        <f t="shared" si="514"/>
        <v>0</v>
      </c>
      <c r="O503" s="106">
        <f t="shared" si="514"/>
        <v>0</v>
      </c>
      <c r="P503" s="106">
        <f t="shared" si="514"/>
        <v>230882544641.06006</v>
      </c>
      <c r="Q503" s="106">
        <f t="shared" si="514"/>
        <v>0</v>
      </c>
      <c r="R503" s="290">
        <f t="shared" ref="R503:R807" si="515">SUM(L503:Q503)</f>
        <v>230882544641.06006</v>
      </c>
      <c r="S503" s="106">
        <f t="shared" ref="S503:Z503" si="516">+S504+S517</f>
        <v>0</v>
      </c>
      <c r="T503" s="106">
        <f t="shared" si="516"/>
        <v>306946957.92999995</v>
      </c>
      <c r="U503" s="106">
        <f t="shared" si="516"/>
        <v>90527759312.070007</v>
      </c>
      <c r="V503" s="106">
        <f t="shared" si="516"/>
        <v>0</v>
      </c>
      <c r="W503" s="106">
        <f t="shared" si="516"/>
        <v>0</v>
      </c>
      <c r="X503" s="106">
        <f t="shared" si="516"/>
        <v>0</v>
      </c>
      <c r="Y503" s="106">
        <f t="shared" si="516"/>
        <v>-11842998233.43</v>
      </c>
      <c r="Z503" s="106">
        <f t="shared" si="516"/>
        <v>0</v>
      </c>
      <c r="AA503" s="290">
        <f t="shared" si="498"/>
        <v>78991708036.570007</v>
      </c>
      <c r="AB503" s="290">
        <f t="shared" si="496"/>
        <v>309874252677.63007</v>
      </c>
      <c r="AC503" s="105">
        <f t="shared" si="497"/>
        <v>0.83445700159212932</v>
      </c>
    </row>
    <row r="504" spans="1:29" s="79" customFormat="1" ht="34.5" hidden="1" customHeight="1" x14ac:dyDescent="0.2">
      <c r="A504" s="433"/>
      <c r="B504" s="135" t="s">
        <v>800</v>
      </c>
      <c r="C504" s="107" t="s">
        <v>801</v>
      </c>
      <c r="D504" s="106">
        <f>+D505</f>
        <v>455507651.30000001</v>
      </c>
      <c r="E504" s="106">
        <f>SUM('ADICIONES  2018'!C504:K504)</f>
        <v>52981438135.769997</v>
      </c>
      <c r="F504" s="106">
        <f t="shared" ref="F504:J504" si="517">+F505</f>
        <v>198.05</v>
      </c>
      <c r="G504" s="106">
        <f t="shared" si="517"/>
        <v>0</v>
      </c>
      <c r="H504" s="106">
        <f t="shared" si="517"/>
        <v>0</v>
      </c>
      <c r="I504" s="106">
        <f t="shared" si="517"/>
        <v>0</v>
      </c>
      <c r="J504" s="106">
        <f t="shared" si="517"/>
        <v>0</v>
      </c>
      <c r="K504" s="290">
        <f t="shared" si="513"/>
        <v>53436945589.019997</v>
      </c>
      <c r="L504" s="106">
        <f t="shared" ref="L504:Q504" si="518">+L505</f>
        <v>0</v>
      </c>
      <c r="M504" s="106">
        <f t="shared" si="518"/>
        <v>0</v>
      </c>
      <c r="N504" s="106">
        <f t="shared" si="518"/>
        <v>0</v>
      </c>
      <c r="O504" s="106">
        <f t="shared" si="518"/>
        <v>0</v>
      </c>
      <c r="P504" s="106">
        <f t="shared" si="518"/>
        <v>52583919915.5</v>
      </c>
      <c r="Q504" s="106">
        <f t="shared" si="518"/>
        <v>0</v>
      </c>
      <c r="R504" s="290">
        <f t="shared" si="515"/>
        <v>52583919915.5</v>
      </c>
      <c r="S504" s="106">
        <f t="shared" ref="S504:Z504" si="519">+S505</f>
        <v>0</v>
      </c>
      <c r="T504" s="106">
        <f t="shared" si="519"/>
        <v>304288915.89999998</v>
      </c>
      <c r="U504" s="106">
        <f t="shared" si="519"/>
        <v>147669736.18000001</v>
      </c>
      <c r="V504" s="106">
        <f t="shared" si="519"/>
        <v>0</v>
      </c>
      <c r="W504" s="106">
        <f t="shared" si="519"/>
        <v>0</v>
      </c>
      <c r="X504" s="106">
        <f t="shared" si="519"/>
        <v>0</v>
      </c>
      <c r="Y504" s="106">
        <f t="shared" si="519"/>
        <v>-198.05000019073486</v>
      </c>
      <c r="Z504" s="106">
        <f t="shared" si="519"/>
        <v>0</v>
      </c>
      <c r="AA504" s="290">
        <f t="shared" si="498"/>
        <v>451958454.02999979</v>
      </c>
      <c r="AB504" s="290">
        <f t="shared" si="496"/>
        <v>53035878369.529999</v>
      </c>
      <c r="AC504" s="105">
        <f t="shared" si="497"/>
        <v>0.99249457065576729</v>
      </c>
    </row>
    <row r="505" spans="1:29" s="79" customFormat="1" ht="47.25" hidden="1" x14ac:dyDescent="0.2">
      <c r="A505" s="433"/>
      <c r="B505" s="135" t="s">
        <v>802</v>
      </c>
      <c r="C505" s="107" t="s">
        <v>803</v>
      </c>
      <c r="D505" s="106">
        <f>SUM(D506:D515)</f>
        <v>455507651.30000001</v>
      </c>
      <c r="E505" s="106">
        <f>SUM('ADICIONES  2018'!C505:K505)</f>
        <v>52981438135.769997</v>
      </c>
      <c r="F505" s="106">
        <f t="shared" ref="F505:J505" si="520">SUM(F506:F515)</f>
        <v>198.05</v>
      </c>
      <c r="G505" s="106">
        <f t="shared" si="520"/>
        <v>0</v>
      </c>
      <c r="H505" s="106">
        <f t="shared" si="520"/>
        <v>0</v>
      </c>
      <c r="I505" s="106">
        <f t="shared" si="520"/>
        <v>0</v>
      </c>
      <c r="J505" s="106">
        <f t="shared" si="520"/>
        <v>0</v>
      </c>
      <c r="K505" s="290">
        <f t="shared" si="513"/>
        <v>53436945589.019997</v>
      </c>
      <c r="L505" s="106">
        <f t="shared" ref="L505:Q505" si="521">SUM(L506:L515)</f>
        <v>0</v>
      </c>
      <c r="M505" s="106">
        <f t="shared" si="521"/>
        <v>0</v>
      </c>
      <c r="N505" s="106">
        <f t="shared" si="521"/>
        <v>0</v>
      </c>
      <c r="O505" s="106">
        <f t="shared" si="521"/>
        <v>0</v>
      </c>
      <c r="P505" s="106">
        <f t="shared" si="521"/>
        <v>52583919915.5</v>
      </c>
      <c r="Q505" s="106">
        <f t="shared" si="521"/>
        <v>0</v>
      </c>
      <c r="R505" s="290">
        <f t="shared" si="515"/>
        <v>52583919915.5</v>
      </c>
      <c r="S505" s="106">
        <f t="shared" ref="S505:Z505" si="522">SUM(S506:S515)</f>
        <v>0</v>
      </c>
      <c r="T505" s="106">
        <f t="shared" si="522"/>
        <v>304288915.89999998</v>
      </c>
      <c r="U505" s="106">
        <f t="shared" si="522"/>
        <v>147669736.18000001</v>
      </c>
      <c r="V505" s="106">
        <f t="shared" si="522"/>
        <v>0</v>
      </c>
      <c r="W505" s="106">
        <f t="shared" si="522"/>
        <v>0</v>
      </c>
      <c r="X505" s="106">
        <f t="shared" si="522"/>
        <v>0</v>
      </c>
      <c r="Y505" s="106">
        <f t="shared" si="522"/>
        <v>-198.05000019073486</v>
      </c>
      <c r="Z505" s="106">
        <f t="shared" si="522"/>
        <v>0</v>
      </c>
      <c r="AA505" s="290">
        <f t="shared" si="498"/>
        <v>451958454.02999979</v>
      </c>
      <c r="AB505" s="290">
        <f t="shared" si="496"/>
        <v>53035878369.529999</v>
      </c>
      <c r="AC505" s="105">
        <f t="shared" si="497"/>
        <v>0.99249457065576729</v>
      </c>
    </row>
    <row r="506" spans="1:29" hidden="1" x14ac:dyDescent="0.2">
      <c r="B506" s="143" t="s">
        <v>1456</v>
      </c>
      <c r="C506" s="98" t="s">
        <v>930</v>
      </c>
      <c r="D506" s="295"/>
      <c r="E506" s="291">
        <f>SUM('ADICIONES  2018'!C506:K506)</f>
        <v>45109240.380000003</v>
      </c>
      <c r="F506" s="295"/>
      <c r="G506" s="295"/>
      <c r="H506" s="295"/>
      <c r="I506" s="295"/>
      <c r="J506" s="295"/>
      <c r="K506" s="292">
        <f t="shared" si="513"/>
        <v>45109240.380000003</v>
      </c>
      <c r="L506" s="295"/>
      <c r="M506" s="295"/>
      <c r="N506" s="295"/>
      <c r="O506" s="295"/>
      <c r="P506" s="295">
        <v>45109240.380000003</v>
      </c>
      <c r="Q506" s="295"/>
      <c r="R506" s="292">
        <f t="shared" si="515"/>
        <v>45109240.380000003</v>
      </c>
      <c r="S506" s="295"/>
      <c r="T506" s="295"/>
      <c r="U506" s="295"/>
      <c r="V506" s="295"/>
      <c r="W506" s="295"/>
      <c r="X506" s="295"/>
      <c r="Y506" s="295"/>
      <c r="Z506" s="295"/>
      <c r="AA506" s="292">
        <f t="shared" si="498"/>
        <v>0</v>
      </c>
      <c r="AB506" s="292">
        <f t="shared" si="496"/>
        <v>45109240.380000003</v>
      </c>
      <c r="AC506" s="37">
        <f t="shared" si="497"/>
        <v>1</v>
      </c>
    </row>
    <row r="507" spans="1:29" hidden="1" x14ac:dyDescent="0.2">
      <c r="B507" s="143" t="s">
        <v>1456</v>
      </c>
      <c r="C507" s="139" t="s">
        <v>930</v>
      </c>
      <c r="D507" s="295"/>
      <c r="E507" s="291">
        <f>SUM('ADICIONES  2018'!C507:K507)</f>
        <v>49708258.090000004</v>
      </c>
      <c r="F507" s="295"/>
      <c r="G507" s="295"/>
      <c r="H507" s="295"/>
      <c r="I507" s="295"/>
      <c r="J507" s="295"/>
      <c r="K507" s="292">
        <f t="shared" si="513"/>
        <v>49708258.090000004</v>
      </c>
      <c r="L507" s="295"/>
      <c r="M507" s="295"/>
      <c r="N507" s="295"/>
      <c r="O507" s="295"/>
      <c r="P507" s="295">
        <v>49708258.090000004</v>
      </c>
      <c r="Q507" s="295"/>
      <c r="R507" s="292">
        <f t="shared" si="515"/>
        <v>49708258.090000004</v>
      </c>
      <c r="S507" s="295"/>
      <c r="T507" s="295"/>
      <c r="U507" s="295"/>
      <c r="V507" s="295"/>
      <c r="W507" s="295"/>
      <c r="X507" s="295"/>
      <c r="Y507" s="295"/>
      <c r="Z507" s="295"/>
      <c r="AA507" s="292">
        <f t="shared" si="498"/>
        <v>0</v>
      </c>
      <c r="AB507" s="292">
        <f t="shared" si="496"/>
        <v>49708258.090000004</v>
      </c>
      <c r="AC507" s="37">
        <f t="shared" si="497"/>
        <v>1</v>
      </c>
    </row>
    <row r="508" spans="1:29" hidden="1" x14ac:dyDescent="0.2">
      <c r="B508" s="143" t="s">
        <v>1456</v>
      </c>
      <c r="C508" s="139" t="s">
        <v>930</v>
      </c>
      <c r="D508" s="295"/>
      <c r="E508" s="291">
        <f>SUM('ADICIONES  2018'!C508:K508)</f>
        <v>830627844.66999996</v>
      </c>
      <c r="F508" s="295"/>
      <c r="G508" s="295"/>
      <c r="H508" s="295"/>
      <c r="I508" s="295"/>
      <c r="J508" s="295"/>
      <c r="K508" s="292">
        <f t="shared" si="513"/>
        <v>830627844.66999996</v>
      </c>
      <c r="L508" s="295"/>
      <c r="M508" s="295"/>
      <c r="N508" s="295"/>
      <c r="O508" s="295"/>
      <c r="P508" s="295">
        <v>830627844.66999996</v>
      </c>
      <c r="Q508" s="295"/>
      <c r="R508" s="292">
        <f t="shared" si="515"/>
        <v>830627844.66999996</v>
      </c>
      <c r="S508" s="295"/>
      <c r="T508" s="295"/>
      <c r="U508" s="295"/>
      <c r="V508" s="295"/>
      <c r="W508" s="295"/>
      <c r="X508" s="295"/>
      <c r="Y508" s="295"/>
      <c r="Z508" s="295"/>
      <c r="AA508" s="292">
        <f t="shared" si="498"/>
        <v>0</v>
      </c>
      <c r="AB508" s="292">
        <f t="shared" si="496"/>
        <v>830627844.66999996</v>
      </c>
      <c r="AC508" s="37">
        <f t="shared" si="497"/>
        <v>1</v>
      </c>
    </row>
    <row r="509" spans="1:29" hidden="1" x14ac:dyDescent="0.2">
      <c r="B509" s="143" t="s">
        <v>1456</v>
      </c>
      <c r="C509" s="139" t="s">
        <v>930</v>
      </c>
      <c r="D509" s="295"/>
      <c r="E509" s="291">
        <f>SUM('ADICIONES  2018'!C509:K509)</f>
        <v>93660.82</v>
      </c>
      <c r="F509" s="295"/>
      <c r="G509" s="295"/>
      <c r="H509" s="295"/>
      <c r="I509" s="295"/>
      <c r="J509" s="295"/>
      <c r="K509" s="292">
        <f t="shared" si="513"/>
        <v>93660.82</v>
      </c>
      <c r="L509" s="295"/>
      <c r="M509" s="295"/>
      <c r="N509" s="295"/>
      <c r="O509" s="295"/>
      <c r="P509" s="295"/>
      <c r="Q509" s="295"/>
      <c r="R509" s="292">
        <f t="shared" ref="R509" si="523">SUM(L509:Q509)</f>
        <v>0</v>
      </c>
      <c r="S509" s="295"/>
      <c r="T509" s="295"/>
      <c r="U509" s="295">
        <v>93660.82</v>
      </c>
      <c r="V509" s="295"/>
      <c r="W509" s="295"/>
      <c r="X509" s="295"/>
      <c r="Y509" s="295"/>
      <c r="Z509" s="295"/>
      <c r="AA509" s="292">
        <f t="shared" ref="AA509" si="524">SUM(S509:Z509)</f>
        <v>93660.82</v>
      </c>
      <c r="AB509" s="292">
        <f t="shared" si="496"/>
        <v>93660.82</v>
      </c>
      <c r="AC509" s="37">
        <f t="shared" si="497"/>
        <v>1</v>
      </c>
    </row>
    <row r="510" spans="1:29" hidden="1" x14ac:dyDescent="0.2">
      <c r="B510" s="143" t="s">
        <v>1457</v>
      </c>
      <c r="C510" s="139" t="s">
        <v>1458</v>
      </c>
      <c r="D510" s="295"/>
      <c r="E510" s="291">
        <f>SUM('ADICIONES  2018'!C510:K510)</f>
        <v>64310613</v>
      </c>
      <c r="F510" s="295"/>
      <c r="G510" s="295"/>
      <c r="H510" s="295"/>
      <c r="I510" s="295"/>
      <c r="J510" s="295"/>
      <c r="K510" s="292">
        <f t="shared" si="513"/>
        <v>64310613</v>
      </c>
      <c r="L510" s="295"/>
      <c r="M510" s="295"/>
      <c r="N510" s="295"/>
      <c r="O510" s="295"/>
      <c r="P510" s="295">
        <v>64310613</v>
      </c>
      <c r="Q510" s="295"/>
      <c r="R510" s="292">
        <f t="shared" si="515"/>
        <v>64310613</v>
      </c>
      <c r="S510" s="295"/>
      <c r="T510" s="295">
        <v>304288915.89999998</v>
      </c>
      <c r="U510" s="295"/>
      <c r="V510" s="295"/>
      <c r="W510" s="295"/>
      <c r="X510" s="295"/>
      <c r="Y510" s="295"/>
      <c r="Z510" s="295"/>
      <c r="AA510" s="292">
        <f t="shared" si="498"/>
        <v>304288915.89999998</v>
      </c>
      <c r="AB510" s="292">
        <f t="shared" si="496"/>
        <v>368599528.89999998</v>
      </c>
      <c r="AC510" s="37">
        <f t="shared" si="497"/>
        <v>5.731550543609341</v>
      </c>
    </row>
    <row r="511" spans="1:29" hidden="1" x14ac:dyDescent="0.2">
      <c r="B511" s="143" t="s">
        <v>804</v>
      </c>
      <c r="C511" s="139" t="s">
        <v>805</v>
      </c>
      <c r="D511" s="295">
        <v>455507651.30000001</v>
      </c>
      <c r="E511" s="291">
        <f>SUM('ADICIONES  2018'!C511:K511)</f>
        <v>0</v>
      </c>
      <c r="F511" s="295"/>
      <c r="G511" s="295"/>
      <c r="H511" s="295"/>
      <c r="I511" s="295"/>
      <c r="J511" s="295"/>
      <c r="K511" s="292">
        <f t="shared" si="513"/>
        <v>455507651.30000001</v>
      </c>
      <c r="L511" s="295"/>
      <c r="M511" s="295"/>
      <c r="N511" s="295"/>
      <c r="O511" s="295"/>
      <c r="P511" s="295">
        <v>0</v>
      </c>
      <c r="Q511" s="295"/>
      <c r="R511" s="292">
        <f t="shared" si="515"/>
        <v>0</v>
      </c>
      <c r="S511" s="295"/>
      <c r="T511" s="295"/>
      <c r="U511" s="295"/>
      <c r="V511" s="295"/>
      <c r="W511" s="295"/>
      <c r="X511" s="295"/>
      <c r="Y511" s="295"/>
      <c r="Z511" s="295"/>
      <c r="AA511" s="292">
        <f t="shared" si="498"/>
        <v>0</v>
      </c>
      <c r="AB511" s="292">
        <f t="shared" si="496"/>
        <v>0</v>
      </c>
      <c r="AC511" s="37">
        <f t="shared" si="497"/>
        <v>0</v>
      </c>
    </row>
    <row r="512" spans="1:29" s="21" customFormat="1" hidden="1" x14ac:dyDescent="0.2">
      <c r="A512" s="92"/>
      <c r="B512" s="143" t="s">
        <v>804</v>
      </c>
      <c r="C512" s="139" t="s">
        <v>805</v>
      </c>
      <c r="D512" s="291"/>
      <c r="E512" s="291">
        <f>SUM('ADICIONES  2018'!C512:K512)</f>
        <v>3795663839.5</v>
      </c>
      <c r="F512" s="291">
        <v>198.05</v>
      </c>
      <c r="G512" s="291"/>
      <c r="H512" s="291"/>
      <c r="I512" s="291"/>
      <c r="J512" s="291"/>
      <c r="K512" s="294">
        <f t="shared" si="513"/>
        <v>3795663641.4499998</v>
      </c>
      <c r="L512" s="291"/>
      <c r="M512" s="291"/>
      <c r="N512" s="291"/>
      <c r="O512" s="291"/>
      <c r="P512" s="291">
        <v>3795663839.5</v>
      </c>
      <c r="Q512" s="291"/>
      <c r="R512" s="294">
        <f t="shared" si="515"/>
        <v>3795663839.5</v>
      </c>
      <c r="S512" s="291"/>
      <c r="T512" s="291"/>
      <c r="U512" s="291"/>
      <c r="V512" s="291"/>
      <c r="W512" s="291"/>
      <c r="X512" s="291"/>
      <c r="Y512" s="291">
        <v>-198.05000019073486</v>
      </c>
      <c r="Z512" s="291"/>
      <c r="AA512" s="294">
        <f t="shared" si="498"/>
        <v>-198.05000019073486</v>
      </c>
      <c r="AB512" s="294">
        <f t="shared" si="496"/>
        <v>3795663641.4499998</v>
      </c>
      <c r="AC512" s="37">
        <f t="shared" si="497"/>
        <v>1</v>
      </c>
    </row>
    <row r="513" spans="1:29" s="21" customFormat="1" hidden="1" x14ac:dyDescent="0.2">
      <c r="A513" s="92"/>
      <c r="B513" s="143" t="s">
        <v>804</v>
      </c>
      <c r="C513" s="139" t="s">
        <v>805</v>
      </c>
      <c r="D513" s="291"/>
      <c r="E513" s="291">
        <f>SUM('ADICIONES  2018'!C513:K513)</f>
        <v>6620918959.6999998</v>
      </c>
      <c r="F513" s="291"/>
      <c r="G513" s="291"/>
      <c r="H513" s="291"/>
      <c r="I513" s="291"/>
      <c r="J513" s="291"/>
      <c r="K513" s="294">
        <f t="shared" si="513"/>
        <v>6620918959.6999998</v>
      </c>
      <c r="L513" s="291"/>
      <c r="M513" s="291"/>
      <c r="N513" s="291"/>
      <c r="O513" s="291"/>
      <c r="P513" s="291">
        <v>6620918959.6999998</v>
      </c>
      <c r="Q513" s="291"/>
      <c r="R513" s="294">
        <f t="shared" si="515"/>
        <v>6620918959.6999998</v>
      </c>
      <c r="S513" s="291"/>
      <c r="T513" s="291"/>
      <c r="U513" s="291"/>
      <c r="V513" s="291"/>
      <c r="W513" s="291"/>
      <c r="X513" s="291"/>
      <c r="Y513" s="291"/>
      <c r="Z513" s="291"/>
      <c r="AA513" s="294">
        <f t="shared" si="498"/>
        <v>0</v>
      </c>
      <c r="AB513" s="294">
        <f t="shared" si="496"/>
        <v>6620918959.6999998</v>
      </c>
      <c r="AC513" s="37">
        <f t="shared" si="497"/>
        <v>1</v>
      </c>
    </row>
    <row r="514" spans="1:29" s="21" customFormat="1" hidden="1" x14ac:dyDescent="0.2">
      <c r="A514" s="92"/>
      <c r="B514" s="143" t="s">
        <v>804</v>
      </c>
      <c r="C514" s="139" t="s">
        <v>805</v>
      </c>
      <c r="D514" s="291"/>
      <c r="E514" s="291">
        <f>SUM('ADICIONES  2018'!C514:K514)</f>
        <v>41177581160.160004</v>
      </c>
      <c r="F514" s="291"/>
      <c r="G514" s="291"/>
      <c r="H514" s="291"/>
      <c r="I514" s="291"/>
      <c r="J514" s="291"/>
      <c r="K514" s="294">
        <f t="shared" si="513"/>
        <v>41177581160.160004</v>
      </c>
      <c r="L514" s="291"/>
      <c r="M514" s="291"/>
      <c r="N514" s="291"/>
      <c r="O514" s="291"/>
      <c r="P514" s="291">
        <v>41177581160.160004</v>
      </c>
      <c r="Q514" s="291"/>
      <c r="R514" s="294">
        <f t="shared" si="515"/>
        <v>41177581160.160004</v>
      </c>
      <c r="S514" s="291"/>
      <c r="T514" s="291"/>
      <c r="U514" s="291"/>
      <c r="V514" s="291"/>
      <c r="W514" s="291"/>
      <c r="X514" s="291"/>
      <c r="Y514" s="291"/>
      <c r="Z514" s="291"/>
      <c r="AA514" s="294">
        <f t="shared" si="498"/>
        <v>0</v>
      </c>
      <c r="AB514" s="294">
        <f t="shared" si="496"/>
        <v>41177581160.160004</v>
      </c>
      <c r="AC514" s="37">
        <f t="shared" si="497"/>
        <v>1</v>
      </c>
    </row>
    <row r="515" spans="1:29" s="21" customFormat="1" hidden="1" x14ac:dyDescent="0.2">
      <c r="A515" s="92"/>
      <c r="B515" s="143" t="s">
        <v>804</v>
      </c>
      <c r="C515" s="139" t="s">
        <v>805</v>
      </c>
      <c r="D515" s="291"/>
      <c r="E515" s="291">
        <f>SUM('ADICIONES  2018'!C515:K515)</f>
        <v>147576075.36000001</v>
      </c>
      <c r="F515" s="291"/>
      <c r="G515" s="291"/>
      <c r="H515" s="291"/>
      <c r="I515" s="291"/>
      <c r="J515" s="291"/>
      <c r="K515" s="294">
        <f t="shared" si="513"/>
        <v>147576075.36000001</v>
      </c>
      <c r="L515" s="291"/>
      <c r="M515" s="291"/>
      <c r="N515" s="291"/>
      <c r="O515" s="291"/>
      <c r="P515" s="291"/>
      <c r="Q515" s="291"/>
      <c r="R515" s="294">
        <f t="shared" si="515"/>
        <v>0</v>
      </c>
      <c r="S515" s="291"/>
      <c r="T515" s="291"/>
      <c r="U515" s="291">
        <v>147576075.36000001</v>
      </c>
      <c r="V515" s="291"/>
      <c r="W515" s="291"/>
      <c r="X515" s="291"/>
      <c r="Y515" s="291"/>
      <c r="Z515" s="291"/>
      <c r="AA515" s="294">
        <f t="shared" si="498"/>
        <v>147576075.36000001</v>
      </c>
      <c r="AB515" s="294">
        <f t="shared" si="496"/>
        <v>147576075.36000001</v>
      </c>
      <c r="AC515" s="37">
        <f t="shared" si="497"/>
        <v>1</v>
      </c>
    </row>
    <row r="516" spans="1:29" s="21" customFormat="1" hidden="1" x14ac:dyDescent="0.2">
      <c r="A516" s="92"/>
      <c r="B516" s="143" t="s">
        <v>804</v>
      </c>
      <c r="C516" s="139" t="s">
        <v>805</v>
      </c>
      <c r="D516" s="291"/>
      <c r="E516" s="291">
        <f>SUM('ADICIONES  2018'!C516:K516)</f>
        <v>249848484.09</v>
      </c>
      <c r="F516" s="291"/>
      <c r="G516" s="291"/>
      <c r="H516" s="291"/>
      <c r="I516" s="291"/>
      <c r="J516" s="291"/>
      <c r="K516" s="294">
        <f t="shared" si="513"/>
        <v>249848484.09</v>
      </c>
      <c r="L516" s="291"/>
      <c r="M516" s="291"/>
      <c r="N516" s="291"/>
      <c r="O516" s="291"/>
      <c r="P516" s="291"/>
      <c r="Q516" s="291"/>
      <c r="R516" s="294">
        <f t="shared" si="515"/>
        <v>0</v>
      </c>
      <c r="S516" s="291"/>
      <c r="T516" s="291"/>
      <c r="U516" s="291"/>
      <c r="V516" s="291"/>
      <c r="W516" s="291"/>
      <c r="X516" s="291"/>
      <c r="Y516" s="291"/>
      <c r="Z516" s="291"/>
      <c r="AA516" s="294">
        <f t="shared" si="498"/>
        <v>0</v>
      </c>
      <c r="AB516" s="294">
        <f t="shared" si="496"/>
        <v>0</v>
      </c>
      <c r="AC516" s="37">
        <f t="shared" si="497"/>
        <v>0</v>
      </c>
    </row>
    <row r="517" spans="1:29" s="79" customFormat="1" ht="31.5" hidden="1" x14ac:dyDescent="0.2">
      <c r="A517" s="433"/>
      <c r="B517" s="135" t="s">
        <v>931</v>
      </c>
      <c r="C517" s="140" t="s">
        <v>354</v>
      </c>
      <c r="D517" s="106">
        <f>+D518+D527+D525</f>
        <v>0</v>
      </c>
      <c r="E517" s="106">
        <f>SUM('ADICIONES  2018'!C517:K517)</f>
        <v>318802698203.37012</v>
      </c>
      <c r="F517" s="106">
        <f>+F518+F527+F525</f>
        <v>891267439.38999999</v>
      </c>
      <c r="G517" s="106">
        <f>+G518+G527+G525</f>
        <v>0</v>
      </c>
      <c r="H517" s="106">
        <f>+H518+H527+H525</f>
        <v>0</v>
      </c>
      <c r="I517" s="106">
        <f>+I518+I527+I525</f>
        <v>0</v>
      </c>
      <c r="J517" s="106">
        <f>+J518+J527+J525</f>
        <v>0</v>
      </c>
      <c r="K517" s="290">
        <f t="shared" si="513"/>
        <v>317911430763.9801</v>
      </c>
      <c r="L517" s="106">
        <f t="shared" ref="L517:Q517" si="525">+L518+L527+L525</f>
        <v>0</v>
      </c>
      <c r="M517" s="106">
        <f t="shared" si="525"/>
        <v>0</v>
      </c>
      <c r="N517" s="106">
        <f t="shared" si="525"/>
        <v>0</v>
      </c>
      <c r="O517" s="106">
        <f t="shared" si="525"/>
        <v>0</v>
      </c>
      <c r="P517" s="106">
        <f t="shared" si="525"/>
        <v>178298624725.56006</v>
      </c>
      <c r="Q517" s="106">
        <f t="shared" si="525"/>
        <v>0</v>
      </c>
      <c r="R517" s="290">
        <f t="shared" si="515"/>
        <v>178298624725.56006</v>
      </c>
      <c r="S517" s="106">
        <f t="shared" ref="S517:Z517" si="526">+S518+S527+S525</f>
        <v>0</v>
      </c>
      <c r="T517" s="106">
        <f t="shared" si="526"/>
        <v>2658042.0300000003</v>
      </c>
      <c r="U517" s="106">
        <f t="shared" si="526"/>
        <v>90380089575.890015</v>
      </c>
      <c r="V517" s="106">
        <f t="shared" si="526"/>
        <v>0</v>
      </c>
      <c r="W517" s="106">
        <f t="shared" si="526"/>
        <v>0</v>
      </c>
      <c r="X517" s="106">
        <f t="shared" si="526"/>
        <v>0</v>
      </c>
      <c r="Y517" s="106">
        <f t="shared" si="526"/>
        <v>-11842998035.380001</v>
      </c>
      <c r="Z517" s="106">
        <f t="shared" si="526"/>
        <v>0</v>
      </c>
      <c r="AA517" s="290">
        <f t="shared" si="498"/>
        <v>78539749582.540009</v>
      </c>
      <c r="AB517" s="290">
        <f t="shared" si="496"/>
        <v>256838374308.10007</v>
      </c>
      <c r="AC517" s="105">
        <f t="shared" si="497"/>
        <v>0.80789285773992459</v>
      </c>
    </row>
    <row r="518" spans="1:29" s="79" customFormat="1" ht="31.5" hidden="1" x14ac:dyDescent="0.2">
      <c r="A518" s="433"/>
      <c r="B518" s="135" t="s">
        <v>932</v>
      </c>
      <c r="C518" s="140" t="s">
        <v>1459</v>
      </c>
      <c r="D518" s="106">
        <f>+D519</f>
        <v>0</v>
      </c>
      <c r="E518" s="106">
        <f>SUM('ADICIONES  2018'!C518:K518)</f>
        <v>1940719577.76</v>
      </c>
      <c r="F518" s="106">
        <f t="shared" ref="F518:J518" si="527">+F519</f>
        <v>87134.59</v>
      </c>
      <c r="G518" s="106">
        <f t="shared" si="527"/>
        <v>0</v>
      </c>
      <c r="H518" s="106">
        <f t="shared" si="527"/>
        <v>0</v>
      </c>
      <c r="I518" s="106">
        <f t="shared" si="527"/>
        <v>0</v>
      </c>
      <c r="J518" s="106">
        <f t="shared" si="527"/>
        <v>0</v>
      </c>
      <c r="K518" s="290">
        <f t="shared" si="513"/>
        <v>1940632443.1700001</v>
      </c>
      <c r="L518" s="106">
        <f t="shared" ref="L518:Q518" si="528">+L519</f>
        <v>0</v>
      </c>
      <c r="M518" s="106">
        <f t="shared" si="528"/>
        <v>0</v>
      </c>
      <c r="N518" s="106">
        <f t="shared" si="528"/>
        <v>0</v>
      </c>
      <c r="O518" s="106">
        <f t="shared" si="528"/>
        <v>0</v>
      </c>
      <c r="P518" s="106">
        <f t="shared" si="528"/>
        <v>1940632443.1700001</v>
      </c>
      <c r="Q518" s="106">
        <f t="shared" si="528"/>
        <v>0</v>
      </c>
      <c r="R518" s="290">
        <f t="shared" si="515"/>
        <v>1940632443.1700001</v>
      </c>
      <c r="S518" s="106">
        <f t="shared" ref="S518:Z518" si="529">+S519</f>
        <v>0</v>
      </c>
      <c r="T518" s="106">
        <f t="shared" si="529"/>
        <v>0</v>
      </c>
      <c r="U518" s="106">
        <f t="shared" si="529"/>
        <v>87134.59</v>
      </c>
      <c r="V518" s="106">
        <f t="shared" si="529"/>
        <v>0</v>
      </c>
      <c r="W518" s="106">
        <f t="shared" si="529"/>
        <v>0</v>
      </c>
      <c r="X518" s="106">
        <f t="shared" si="529"/>
        <v>0</v>
      </c>
      <c r="Y518" s="106">
        <f t="shared" si="529"/>
        <v>-87134.589999988675</v>
      </c>
      <c r="Z518" s="106">
        <f t="shared" si="529"/>
        <v>0</v>
      </c>
      <c r="AA518" s="290">
        <f t="shared" si="498"/>
        <v>1.1321390047669411E-8</v>
      </c>
      <c r="AB518" s="290">
        <f t="shared" si="496"/>
        <v>1940632443.1700001</v>
      </c>
      <c r="AC518" s="105">
        <f t="shared" si="497"/>
        <v>1</v>
      </c>
    </row>
    <row r="519" spans="1:29" s="79" customFormat="1" ht="31.5" hidden="1" x14ac:dyDescent="0.2">
      <c r="A519" s="433"/>
      <c r="B519" s="135" t="s">
        <v>933</v>
      </c>
      <c r="C519" s="140" t="s">
        <v>1460</v>
      </c>
      <c r="D519" s="106">
        <f>SUM(D520:D524)</f>
        <v>0</v>
      </c>
      <c r="E519" s="106">
        <f>SUM('ADICIONES  2018'!C519:K519)</f>
        <v>1940719577.76</v>
      </c>
      <c r="F519" s="106">
        <f t="shared" ref="F519:J519" si="530">SUM(F520:F524)</f>
        <v>87134.59</v>
      </c>
      <c r="G519" s="106">
        <f t="shared" si="530"/>
        <v>0</v>
      </c>
      <c r="H519" s="106">
        <f t="shared" si="530"/>
        <v>0</v>
      </c>
      <c r="I519" s="106">
        <f t="shared" si="530"/>
        <v>0</v>
      </c>
      <c r="J519" s="106">
        <f t="shared" si="530"/>
        <v>0</v>
      </c>
      <c r="K519" s="290">
        <f t="shared" si="513"/>
        <v>1940632443.1700001</v>
      </c>
      <c r="L519" s="106">
        <f t="shared" ref="L519:Q519" si="531">SUM(L520:L524)</f>
        <v>0</v>
      </c>
      <c r="M519" s="106">
        <f t="shared" si="531"/>
        <v>0</v>
      </c>
      <c r="N519" s="106">
        <f t="shared" si="531"/>
        <v>0</v>
      </c>
      <c r="O519" s="106">
        <f t="shared" si="531"/>
        <v>0</v>
      </c>
      <c r="P519" s="106">
        <f t="shared" si="531"/>
        <v>1940632443.1700001</v>
      </c>
      <c r="Q519" s="106">
        <f t="shared" si="531"/>
        <v>0</v>
      </c>
      <c r="R519" s="290">
        <f t="shared" si="515"/>
        <v>1940632443.1700001</v>
      </c>
      <c r="S519" s="106">
        <f t="shared" ref="S519:Z519" si="532">SUM(S520:S524)</f>
        <v>0</v>
      </c>
      <c r="T519" s="106">
        <f t="shared" si="532"/>
        <v>0</v>
      </c>
      <c r="U519" s="106">
        <f t="shared" si="532"/>
        <v>87134.59</v>
      </c>
      <c r="V519" s="106">
        <f t="shared" si="532"/>
        <v>0</v>
      </c>
      <c r="W519" s="106">
        <f t="shared" si="532"/>
        <v>0</v>
      </c>
      <c r="X519" s="106">
        <f t="shared" si="532"/>
        <v>0</v>
      </c>
      <c r="Y519" s="106">
        <f t="shared" si="532"/>
        <v>-87134.589999988675</v>
      </c>
      <c r="Z519" s="106">
        <f t="shared" si="532"/>
        <v>0</v>
      </c>
      <c r="AA519" s="290">
        <f t="shared" si="498"/>
        <v>1.1321390047669411E-8</v>
      </c>
      <c r="AB519" s="290">
        <f t="shared" si="496"/>
        <v>1940632443.1700001</v>
      </c>
      <c r="AC519" s="105">
        <f t="shared" si="497"/>
        <v>1</v>
      </c>
    </row>
    <row r="520" spans="1:29" ht="28.5" hidden="1" x14ac:dyDescent="0.2">
      <c r="B520" s="143" t="s">
        <v>1461</v>
      </c>
      <c r="C520" s="139" t="s">
        <v>1462</v>
      </c>
      <c r="D520" s="295">
        <v>0</v>
      </c>
      <c r="E520" s="291">
        <f>SUM('ADICIONES  2018'!C520:K520)</f>
        <v>128706124.63</v>
      </c>
      <c r="F520" s="295">
        <v>87134.59</v>
      </c>
      <c r="G520" s="295"/>
      <c r="H520" s="295"/>
      <c r="I520" s="295"/>
      <c r="J520" s="295"/>
      <c r="K520" s="292">
        <f t="shared" si="513"/>
        <v>128618990.03999999</v>
      </c>
      <c r="L520" s="295"/>
      <c r="M520" s="295"/>
      <c r="N520" s="295"/>
      <c r="O520" s="295"/>
      <c r="P520" s="295">
        <v>128706124.63</v>
      </c>
      <c r="Q520" s="295"/>
      <c r="R520" s="292">
        <f t="shared" si="515"/>
        <v>128706124.63</v>
      </c>
      <c r="S520" s="295"/>
      <c r="T520" s="295"/>
      <c r="U520" s="295"/>
      <c r="V520" s="295"/>
      <c r="W520" s="295"/>
      <c r="X520" s="295"/>
      <c r="Y520" s="295">
        <v>-87134.589999988675</v>
      </c>
      <c r="Z520" s="295"/>
      <c r="AA520" s="292">
        <f t="shared" si="498"/>
        <v>-87134.589999988675</v>
      </c>
      <c r="AB520" s="292">
        <f t="shared" si="496"/>
        <v>128618990.04000001</v>
      </c>
      <c r="AC520" s="37">
        <f t="shared" si="497"/>
        <v>1.0000000000000002</v>
      </c>
    </row>
    <row r="521" spans="1:29" ht="28.5" hidden="1" x14ac:dyDescent="0.2">
      <c r="B521" s="143" t="s">
        <v>1461</v>
      </c>
      <c r="C521" s="139" t="s">
        <v>1462</v>
      </c>
      <c r="D521" s="295"/>
      <c r="E521" s="291">
        <f>SUM('ADICIONES  2018'!C521:K521)</f>
        <v>144014669.02000001</v>
      </c>
      <c r="F521" s="295"/>
      <c r="G521" s="295"/>
      <c r="H521" s="295"/>
      <c r="I521" s="295"/>
      <c r="J521" s="295"/>
      <c r="K521" s="292">
        <f t="shared" si="513"/>
        <v>144014669.02000001</v>
      </c>
      <c r="L521" s="295"/>
      <c r="M521" s="295"/>
      <c r="N521" s="295"/>
      <c r="O521" s="295"/>
      <c r="P521" s="295">
        <v>144014669.02000001</v>
      </c>
      <c r="Q521" s="295"/>
      <c r="R521" s="292">
        <f t="shared" si="515"/>
        <v>144014669.02000001</v>
      </c>
      <c r="S521" s="295"/>
      <c r="T521" s="295"/>
      <c r="U521" s="295"/>
      <c r="V521" s="295"/>
      <c r="W521" s="295"/>
      <c r="X521" s="295"/>
      <c r="Y521" s="295"/>
      <c r="Z521" s="295"/>
      <c r="AA521" s="292">
        <f t="shared" si="498"/>
        <v>0</v>
      </c>
      <c r="AB521" s="292">
        <f t="shared" si="496"/>
        <v>144014669.02000001</v>
      </c>
      <c r="AC521" s="37">
        <f t="shared" si="497"/>
        <v>1</v>
      </c>
    </row>
    <row r="522" spans="1:29" ht="28.5" hidden="1" x14ac:dyDescent="0.2">
      <c r="B522" s="143" t="s">
        <v>1461</v>
      </c>
      <c r="C522" s="139" t="s">
        <v>1462</v>
      </c>
      <c r="D522" s="295"/>
      <c r="E522" s="291">
        <f>SUM('ADICIONES  2018'!C522:K522)</f>
        <v>1667911649.52</v>
      </c>
      <c r="F522" s="295"/>
      <c r="G522" s="295"/>
      <c r="H522" s="295"/>
      <c r="I522" s="295"/>
      <c r="J522" s="295"/>
      <c r="K522" s="292">
        <f t="shared" si="513"/>
        <v>1667911649.52</v>
      </c>
      <c r="L522" s="295"/>
      <c r="M522" s="295"/>
      <c r="N522" s="295"/>
      <c r="O522" s="295"/>
      <c r="P522" s="295">
        <v>1667911649.52</v>
      </c>
      <c r="Q522" s="295"/>
      <c r="R522" s="292">
        <f t="shared" si="515"/>
        <v>1667911649.52</v>
      </c>
      <c r="S522" s="295"/>
      <c r="T522" s="295"/>
      <c r="U522" s="295"/>
      <c r="V522" s="295"/>
      <c r="W522" s="295"/>
      <c r="X522" s="295"/>
      <c r="Y522" s="295"/>
      <c r="Z522" s="295"/>
      <c r="AA522" s="292">
        <f t="shared" si="498"/>
        <v>0</v>
      </c>
      <c r="AB522" s="292">
        <f t="shared" si="496"/>
        <v>1667911649.52</v>
      </c>
      <c r="AC522" s="37">
        <f t="shared" si="497"/>
        <v>1</v>
      </c>
    </row>
    <row r="523" spans="1:29" ht="28.5" hidden="1" x14ac:dyDescent="0.2">
      <c r="B523" s="143" t="s">
        <v>1461</v>
      </c>
      <c r="C523" s="139" t="s">
        <v>1462</v>
      </c>
      <c r="D523" s="295"/>
      <c r="E523" s="291">
        <f>SUM('ADICIONES  2018'!C523:K523)</f>
        <v>87134.59</v>
      </c>
      <c r="F523" s="295"/>
      <c r="G523" s="295"/>
      <c r="H523" s="295"/>
      <c r="I523" s="295"/>
      <c r="J523" s="295"/>
      <c r="K523" s="292">
        <f t="shared" si="513"/>
        <v>87134.59</v>
      </c>
      <c r="L523" s="295"/>
      <c r="M523" s="295"/>
      <c r="N523" s="295"/>
      <c r="O523" s="295"/>
      <c r="P523" s="295"/>
      <c r="Q523" s="295"/>
      <c r="R523" s="292">
        <f t="shared" si="515"/>
        <v>0</v>
      </c>
      <c r="S523" s="295"/>
      <c r="T523" s="295"/>
      <c r="U523" s="295">
        <v>87134.59</v>
      </c>
      <c r="V523" s="295"/>
      <c r="W523" s="295"/>
      <c r="X523" s="295"/>
      <c r="Y523" s="295"/>
      <c r="Z523" s="295"/>
      <c r="AA523" s="292">
        <f t="shared" si="498"/>
        <v>87134.59</v>
      </c>
      <c r="AB523" s="292">
        <f t="shared" si="496"/>
        <v>87134.59</v>
      </c>
      <c r="AC523" s="37">
        <f t="shared" si="497"/>
        <v>1</v>
      </c>
    </row>
    <row r="524" spans="1:29" ht="28.5" hidden="1" x14ac:dyDescent="0.2">
      <c r="B524" s="143" t="s">
        <v>2341</v>
      </c>
      <c r="C524" s="139" t="s">
        <v>2342</v>
      </c>
      <c r="D524" s="295"/>
      <c r="E524" s="291">
        <f>SUM('ADICIONES  2018'!C524:K524)</f>
        <v>0</v>
      </c>
      <c r="F524" s="295"/>
      <c r="G524" s="295"/>
      <c r="H524" s="295"/>
      <c r="I524" s="295"/>
      <c r="J524" s="295"/>
      <c r="K524" s="292">
        <f t="shared" si="513"/>
        <v>0</v>
      </c>
      <c r="L524" s="295"/>
      <c r="M524" s="295"/>
      <c r="N524" s="295"/>
      <c r="O524" s="295"/>
      <c r="P524" s="295"/>
      <c r="Q524" s="295"/>
      <c r="R524" s="292">
        <f t="shared" si="515"/>
        <v>0</v>
      </c>
      <c r="S524" s="295"/>
      <c r="T524" s="295"/>
      <c r="U524" s="295"/>
      <c r="V524" s="295"/>
      <c r="W524" s="295"/>
      <c r="X524" s="295"/>
      <c r="Y524" s="295"/>
      <c r="Z524" s="295"/>
      <c r="AA524" s="292">
        <f t="shared" si="498"/>
        <v>0</v>
      </c>
      <c r="AB524" s="292">
        <f t="shared" si="496"/>
        <v>0</v>
      </c>
      <c r="AC524" s="37" t="e">
        <f t="shared" si="497"/>
        <v>#DIV/0!</v>
      </c>
    </row>
    <row r="525" spans="1:29" s="5" customFormat="1" ht="30" hidden="1" x14ac:dyDescent="0.2">
      <c r="A525" s="159"/>
      <c r="B525" s="135" t="s">
        <v>1991</v>
      </c>
      <c r="C525" s="374" t="s">
        <v>1992</v>
      </c>
      <c r="D525" s="293">
        <f>+D526</f>
        <v>0</v>
      </c>
      <c r="E525" s="106">
        <f>SUM('ADICIONES  2018'!C525:K525)</f>
        <v>1841238739.6500001</v>
      </c>
      <c r="F525" s="293">
        <f t="shared" ref="F525:J525" si="533">+F526</f>
        <v>0</v>
      </c>
      <c r="G525" s="293">
        <f t="shared" si="533"/>
        <v>0</v>
      </c>
      <c r="H525" s="293">
        <f t="shared" si="533"/>
        <v>0</v>
      </c>
      <c r="I525" s="293">
        <f t="shared" si="533"/>
        <v>0</v>
      </c>
      <c r="J525" s="293">
        <f t="shared" si="533"/>
        <v>0</v>
      </c>
      <c r="K525" s="296">
        <f t="shared" si="513"/>
        <v>1841238739.6500001</v>
      </c>
      <c r="L525" s="293">
        <f t="shared" ref="L525:Q525" si="534">+L526</f>
        <v>0</v>
      </c>
      <c r="M525" s="293">
        <f t="shared" si="534"/>
        <v>0</v>
      </c>
      <c r="N525" s="293">
        <f t="shared" si="534"/>
        <v>0</v>
      </c>
      <c r="O525" s="293">
        <f t="shared" si="534"/>
        <v>0</v>
      </c>
      <c r="P525" s="293">
        <f t="shared" si="534"/>
        <v>1841238739.6500001</v>
      </c>
      <c r="Q525" s="293">
        <f t="shared" si="534"/>
        <v>0</v>
      </c>
      <c r="R525" s="296">
        <f t="shared" si="515"/>
        <v>1841238739.6500001</v>
      </c>
      <c r="S525" s="293">
        <f t="shared" ref="S525:Z525" si="535">+S526</f>
        <v>0</v>
      </c>
      <c r="T525" s="293">
        <f t="shared" si="535"/>
        <v>0</v>
      </c>
      <c r="U525" s="293">
        <f t="shared" si="535"/>
        <v>0</v>
      </c>
      <c r="V525" s="293">
        <f t="shared" si="535"/>
        <v>0</v>
      </c>
      <c r="W525" s="293">
        <f t="shared" si="535"/>
        <v>0</v>
      </c>
      <c r="X525" s="293">
        <f t="shared" si="535"/>
        <v>0</v>
      </c>
      <c r="Y525" s="293">
        <f t="shared" si="535"/>
        <v>0</v>
      </c>
      <c r="Z525" s="293">
        <f t="shared" si="535"/>
        <v>0</v>
      </c>
      <c r="AA525" s="296">
        <f t="shared" si="498"/>
        <v>0</v>
      </c>
      <c r="AB525" s="296">
        <f t="shared" si="496"/>
        <v>1841238739.6500001</v>
      </c>
      <c r="AC525" s="36">
        <f t="shared" si="497"/>
        <v>1</v>
      </c>
    </row>
    <row r="526" spans="1:29" hidden="1" x14ac:dyDescent="0.2">
      <c r="B526" s="143" t="s">
        <v>1993</v>
      </c>
      <c r="C526" s="139" t="s">
        <v>1994</v>
      </c>
      <c r="D526" s="295"/>
      <c r="E526" s="291">
        <f>SUM('ADICIONES  2018'!C526:K526)</f>
        <v>1841238739.6500001</v>
      </c>
      <c r="F526" s="295"/>
      <c r="G526" s="295"/>
      <c r="H526" s="295"/>
      <c r="I526" s="295"/>
      <c r="J526" s="295"/>
      <c r="K526" s="292">
        <f t="shared" si="513"/>
        <v>1841238739.6500001</v>
      </c>
      <c r="L526" s="295"/>
      <c r="M526" s="295"/>
      <c r="N526" s="295"/>
      <c r="O526" s="295"/>
      <c r="P526" s="295">
        <v>1841238739.6500001</v>
      </c>
      <c r="Q526" s="295"/>
      <c r="R526" s="292">
        <f t="shared" si="515"/>
        <v>1841238739.6500001</v>
      </c>
      <c r="S526" s="295"/>
      <c r="T526" s="295"/>
      <c r="U526" s="295"/>
      <c r="V526" s="295"/>
      <c r="W526" s="295"/>
      <c r="X526" s="295"/>
      <c r="Y526" s="295"/>
      <c r="Z526" s="295"/>
      <c r="AA526" s="292">
        <f t="shared" si="498"/>
        <v>0</v>
      </c>
      <c r="AB526" s="292">
        <f t="shared" si="496"/>
        <v>1841238739.6500001</v>
      </c>
      <c r="AC526" s="37">
        <f t="shared" si="497"/>
        <v>1</v>
      </c>
    </row>
    <row r="527" spans="1:29" s="79" customFormat="1" ht="47.25" hidden="1" x14ac:dyDescent="0.2">
      <c r="A527" s="433"/>
      <c r="B527" s="135" t="s">
        <v>934</v>
      </c>
      <c r="C527" s="140" t="s">
        <v>1463</v>
      </c>
      <c r="D527" s="106">
        <f>+D528+D533+D682+D687+D690+D693+D696+D700+D708+D712+D717+D783+D820+D919+D956+D961+D964+D967+D715+D760+D763+D765+D767+D769+D771+D773+D775+D777+D780+D797+D803+D807+D809+D811+D813+D815+D817+D800</f>
        <v>0</v>
      </c>
      <c r="E527" s="106">
        <f>SUM('ADICIONES  2018'!C527:K527)</f>
        <v>315020739885.96002</v>
      </c>
      <c r="F527" s="106">
        <f>+F528+F533+F682+F687+F690+F693+F696+F700+F708+F712+F717+F783+F820+F919+F956+F961+F964+F967+F715+F760+F763+F765+F767+F769+F771+F773+F775+F777+F780+F797+F803+F807+F809+F811+F813+F815+F817+F800</f>
        <v>891180304.79999995</v>
      </c>
      <c r="G527" s="106">
        <f>+G528+G533+G682+G687+G690+G693+G696+G700+G708+G712+G717+G783+G820+G919+G956+G961+G964+G967+G715+G760+G763+G765+G767+G769+G771+G773+G775+G777+G780+G797+G803+G807+G809+G811+G813+G815+G817+G800</f>
        <v>0</v>
      </c>
      <c r="H527" s="106">
        <f>+H528+H533+H682+H687+H690+H693+H696+H700+H708+H712+H717+H783+H820+H919+H956+H961+H964+H967+H715+H760+H763+H765+H767+H769+H771+H773+H775+H777+H780+H797+H803+H807+H809+H811+H813+H815+H817+H800</f>
        <v>0</v>
      </c>
      <c r="I527" s="106">
        <f>+I528+I533+I682+I687+I690+I693+I696+I700+I708+I712+I717+I783+I820+I919+I956+I961+I964+I967+I715+I760+I763+I765+I767+I769+I771+I773+I775+I777+I780+I797+I803+I807+I809+I811+I813+I815+I817+I800</f>
        <v>0</v>
      </c>
      <c r="J527" s="106">
        <f>+J528+J533+J682+J687+J690+J693+J696+J700+J708+J712+J717+J783+J820+J919+J956+J961+J964+J967+J715+J760+J763+J765+J767+J769+J771+J773+J775+J777+J780+J797+J803+J807+J809+J811+J813+J815+J817+J800</f>
        <v>0</v>
      </c>
      <c r="K527" s="290">
        <f t="shared" si="513"/>
        <v>314129559581.16003</v>
      </c>
      <c r="L527" s="106">
        <f t="shared" ref="L527:Q527" si="536">+L528+L533+L682+L687+L690+L693+L696+L700+L708+L712+L717+L783+L820+L919+L956+L961+L964+L967+L715+L760+L763+L765+L767+L769+L771+L773+L775+L777+L780+L797+L803+L807+L809+L811+L813+L815+L817+L800</f>
        <v>0</v>
      </c>
      <c r="M527" s="106">
        <f t="shared" si="536"/>
        <v>0</v>
      </c>
      <c r="N527" s="106">
        <f t="shared" si="536"/>
        <v>0</v>
      </c>
      <c r="O527" s="106">
        <f t="shared" si="536"/>
        <v>0</v>
      </c>
      <c r="P527" s="106">
        <f t="shared" si="536"/>
        <v>174516753542.74005</v>
      </c>
      <c r="Q527" s="106">
        <f t="shared" si="536"/>
        <v>0</v>
      </c>
      <c r="R527" s="290">
        <f t="shared" si="515"/>
        <v>174516753542.74005</v>
      </c>
      <c r="S527" s="106">
        <f t="shared" ref="S527:Z527" si="537">+S528+S533+S682+S687+S690+S693+S696+S700+S708+S712+S717+S783+S820+S919+S956+S961+S964+S967+S715+S760+S763+S765+S767+S769+S771+S773+S775+S777+S780+S797+S803+S807+S809+S811+S813+S815+S817+S800</f>
        <v>0</v>
      </c>
      <c r="T527" s="106">
        <f t="shared" si="537"/>
        <v>2658042.0300000003</v>
      </c>
      <c r="U527" s="106">
        <f t="shared" si="537"/>
        <v>90380002441.300018</v>
      </c>
      <c r="V527" s="106">
        <f t="shared" si="537"/>
        <v>0</v>
      </c>
      <c r="W527" s="106">
        <f t="shared" si="537"/>
        <v>0</v>
      </c>
      <c r="X527" s="106">
        <f t="shared" si="537"/>
        <v>0</v>
      </c>
      <c r="Y527" s="106">
        <f t="shared" si="537"/>
        <v>-11842910900.790001</v>
      </c>
      <c r="Z527" s="106">
        <f t="shared" si="537"/>
        <v>0</v>
      </c>
      <c r="AA527" s="290">
        <f t="shared" si="498"/>
        <v>78539749582.540009</v>
      </c>
      <c r="AB527" s="290">
        <f t="shared" si="496"/>
        <v>253056503125.28006</v>
      </c>
      <c r="AC527" s="105">
        <f t="shared" si="497"/>
        <v>0.80558003984944671</v>
      </c>
    </row>
    <row r="528" spans="1:29" s="79" customFormat="1" ht="15.75" hidden="1" x14ac:dyDescent="0.2">
      <c r="A528" s="433"/>
      <c r="B528" s="135" t="s">
        <v>936</v>
      </c>
      <c r="C528" s="140" t="s">
        <v>937</v>
      </c>
      <c r="D528" s="106">
        <f>SUM(D529:D532)</f>
        <v>0</v>
      </c>
      <c r="E528" s="106">
        <f>SUM('ADICIONES  2018'!C528:K528)</f>
        <v>1371898776.6400001</v>
      </c>
      <c r="F528" s="106">
        <f t="shared" ref="F528:J528" si="538">SUM(F529:F532)</f>
        <v>2621907.79</v>
      </c>
      <c r="G528" s="106">
        <f t="shared" si="538"/>
        <v>0</v>
      </c>
      <c r="H528" s="106">
        <f t="shared" si="538"/>
        <v>0</v>
      </c>
      <c r="I528" s="106">
        <f t="shared" si="538"/>
        <v>0</v>
      </c>
      <c r="J528" s="106">
        <f t="shared" si="538"/>
        <v>0</v>
      </c>
      <c r="K528" s="290">
        <f t="shared" si="513"/>
        <v>1369276868.8500001</v>
      </c>
      <c r="L528" s="106">
        <f t="shared" ref="L528:Q528" si="539">SUM(L529:L532)</f>
        <v>0</v>
      </c>
      <c r="M528" s="106">
        <f t="shared" si="539"/>
        <v>0</v>
      </c>
      <c r="N528" s="106">
        <f t="shared" si="539"/>
        <v>0</v>
      </c>
      <c r="O528" s="106">
        <f t="shared" si="539"/>
        <v>0</v>
      </c>
      <c r="P528" s="106">
        <f t="shared" si="539"/>
        <v>1369275964.46</v>
      </c>
      <c r="Q528" s="106">
        <f t="shared" si="539"/>
        <v>0</v>
      </c>
      <c r="R528" s="290">
        <f t="shared" si="515"/>
        <v>1369275964.46</v>
      </c>
      <c r="S528" s="106">
        <f t="shared" ref="S528:Z528" si="540">SUM(S529:S532)</f>
        <v>0</v>
      </c>
      <c r="T528" s="106">
        <f t="shared" si="540"/>
        <v>0</v>
      </c>
      <c r="U528" s="106">
        <f t="shared" si="540"/>
        <v>2622812.1800000002</v>
      </c>
      <c r="V528" s="106">
        <f t="shared" si="540"/>
        <v>0</v>
      </c>
      <c r="W528" s="106">
        <f t="shared" si="540"/>
        <v>0</v>
      </c>
      <c r="X528" s="106">
        <f t="shared" si="540"/>
        <v>0</v>
      </c>
      <c r="Y528" s="106">
        <f t="shared" si="540"/>
        <v>-2621907.7900000215</v>
      </c>
      <c r="Z528" s="106">
        <f t="shared" si="540"/>
        <v>0</v>
      </c>
      <c r="AA528" s="290">
        <f t="shared" ref="AA528:AA701" si="541">SUM(S528:Z528)</f>
        <v>904.38999997870997</v>
      </c>
      <c r="AB528" s="290">
        <f t="shared" si="496"/>
        <v>1369276868.8499999</v>
      </c>
      <c r="AC528" s="105">
        <f t="shared" si="497"/>
        <v>0.99999999999999978</v>
      </c>
    </row>
    <row r="529" spans="1:29" s="21" customFormat="1" hidden="1" x14ac:dyDescent="0.2">
      <c r="A529" s="92"/>
      <c r="B529" s="143" t="s">
        <v>938</v>
      </c>
      <c r="C529" s="144" t="s">
        <v>939</v>
      </c>
      <c r="D529" s="291">
        <v>0</v>
      </c>
      <c r="E529" s="291">
        <f>SUM('ADICIONES  2018'!C529:K529)</f>
        <v>223486443.30000001</v>
      </c>
      <c r="F529" s="291">
        <v>2621907.79</v>
      </c>
      <c r="G529" s="291"/>
      <c r="H529" s="291"/>
      <c r="I529" s="291"/>
      <c r="J529" s="291"/>
      <c r="K529" s="294">
        <f t="shared" si="513"/>
        <v>220864535.51000002</v>
      </c>
      <c r="L529" s="291"/>
      <c r="M529" s="291"/>
      <c r="N529" s="291"/>
      <c r="O529" s="291"/>
      <c r="P529" s="291">
        <v>223486443.30000001</v>
      </c>
      <c r="Q529" s="291"/>
      <c r="R529" s="294">
        <f t="shared" si="515"/>
        <v>223486443.30000001</v>
      </c>
      <c r="S529" s="291"/>
      <c r="T529" s="291"/>
      <c r="U529" s="291"/>
      <c r="V529" s="291"/>
      <c r="W529" s="291"/>
      <c r="X529" s="291"/>
      <c r="Y529" s="291">
        <v>-2621907.7900000215</v>
      </c>
      <c r="Z529" s="291"/>
      <c r="AA529" s="294">
        <f t="shared" si="541"/>
        <v>-2621907.7900000215</v>
      </c>
      <c r="AB529" s="294">
        <f t="shared" si="496"/>
        <v>220864535.50999999</v>
      </c>
      <c r="AC529" s="37">
        <f t="shared" si="497"/>
        <v>0.99999999999999989</v>
      </c>
    </row>
    <row r="530" spans="1:29" s="21" customFormat="1" hidden="1" x14ac:dyDescent="0.2">
      <c r="A530" s="92"/>
      <c r="B530" s="143" t="s">
        <v>938</v>
      </c>
      <c r="C530" s="144" t="s">
        <v>939</v>
      </c>
      <c r="D530" s="291">
        <v>0</v>
      </c>
      <c r="E530" s="291">
        <f>SUM('ADICIONES  2018'!C530:K530)</f>
        <v>1047769065.95</v>
      </c>
      <c r="F530" s="291"/>
      <c r="G530" s="291"/>
      <c r="H530" s="291"/>
      <c r="I530" s="291"/>
      <c r="J530" s="291"/>
      <c r="K530" s="294">
        <f t="shared" si="513"/>
        <v>1047769065.95</v>
      </c>
      <c r="L530" s="291"/>
      <c r="M530" s="291"/>
      <c r="N530" s="291"/>
      <c r="O530" s="291"/>
      <c r="P530" s="291">
        <v>1047769065.95</v>
      </c>
      <c r="Q530" s="291"/>
      <c r="R530" s="294">
        <f t="shared" si="515"/>
        <v>1047769065.95</v>
      </c>
      <c r="S530" s="291"/>
      <c r="T530" s="291"/>
      <c r="U530" s="291"/>
      <c r="V530" s="291"/>
      <c r="W530" s="291"/>
      <c r="X530" s="291"/>
      <c r="Y530" s="291"/>
      <c r="Z530" s="291"/>
      <c r="AA530" s="294">
        <f t="shared" si="541"/>
        <v>0</v>
      </c>
      <c r="AB530" s="294">
        <f t="shared" si="496"/>
        <v>1047769065.95</v>
      </c>
      <c r="AC530" s="37">
        <f t="shared" si="497"/>
        <v>1</v>
      </c>
    </row>
    <row r="531" spans="1:29" s="21" customFormat="1" hidden="1" x14ac:dyDescent="0.2">
      <c r="A531" s="92"/>
      <c r="B531" s="143" t="s">
        <v>938</v>
      </c>
      <c r="C531" s="144" t="s">
        <v>939</v>
      </c>
      <c r="D531" s="291"/>
      <c r="E531" s="291">
        <f>SUM('ADICIONES  2018'!C531:K531)</f>
        <v>98020455.209999993</v>
      </c>
      <c r="F531" s="291"/>
      <c r="G531" s="291"/>
      <c r="H531" s="291"/>
      <c r="I531" s="291"/>
      <c r="J531" s="291"/>
      <c r="K531" s="294">
        <f t="shared" si="513"/>
        <v>98020455.209999993</v>
      </c>
      <c r="L531" s="291"/>
      <c r="M531" s="291"/>
      <c r="N531" s="291"/>
      <c r="O531" s="291"/>
      <c r="P531" s="291">
        <v>98020455.209999993</v>
      </c>
      <c r="Q531" s="291"/>
      <c r="R531" s="294">
        <f t="shared" si="515"/>
        <v>98020455.209999993</v>
      </c>
      <c r="S531" s="291"/>
      <c r="T531" s="291"/>
      <c r="U531" s="291"/>
      <c r="V531" s="291"/>
      <c r="W531" s="291"/>
      <c r="X531" s="291"/>
      <c r="Y531" s="291"/>
      <c r="Z531" s="291"/>
      <c r="AA531" s="294">
        <f t="shared" ref="AA531:AA532" si="542">SUM(S531:Z531)</f>
        <v>0</v>
      </c>
      <c r="AB531" s="294">
        <f t="shared" si="496"/>
        <v>98020455.209999993</v>
      </c>
      <c r="AC531" s="37">
        <f t="shared" si="497"/>
        <v>1</v>
      </c>
    </row>
    <row r="532" spans="1:29" s="21" customFormat="1" hidden="1" x14ac:dyDescent="0.2">
      <c r="A532" s="92"/>
      <c r="B532" s="143" t="s">
        <v>938</v>
      </c>
      <c r="C532" s="144" t="s">
        <v>939</v>
      </c>
      <c r="D532" s="291"/>
      <c r="E532" s="291">
        <f>SUM('ADICIONES  2018'!C532:K532)</f>
        <v>2622812.1800000002</v>
      </c>
      <c r="F532" s="291"/>
      <c r="G532" s="291"/>
      <c r="H532" s="291"/>
      <c r="I532" s="291"/>
      <c r="J532" s="291"/>
      <c r="K532" s="294">
        <f t="shared" si="513"/>
        <v>2622812.1800000002</v>
      </c>
      <c r="L532" s="291"/>
      <c r="M532" s="291"/>
      <c r="N532" s="291"/>
      <c r="O532" s="291"/>
      <c r="P532" s="291"/>
      <c r="Q532" s="291"/>
      <c r="R532" s="294">
        <f t="shared" si="515"/>
        <v>0</v>
      </c>
      <c r="S532" s="291"/>
      <c r="T532" s="291"/>
      <c r="U532" s="291">
        <v>2622812.1800000002</v>
      </c>
      <c r="V532" s="291"/>
      <c r="W532" s="291"/>
      <c r="X532" s="291"/>
      <c r="Y532" s="291"/>
      <c r="Z532" s="291"/>
      <c r="AA532" s="294">
        <f t="shared" si="542"/>
        <v>2622812.1800000002</v>
      </c>
      <c r="AB532" s="294">
        <f t="shared" si="496"/>
        <v>2622812.1800000002</v>
      </c>
      <c r="AC532" s="37">
        <f t="shared" si="497"/>
        <v>1</v>
      </c>
    </row>
    <row r="533" spans="1:29" s="79" customFormat="1" ht="15.75" hidden="1" x14ac:dyDescent="0.2">
      <c r="A533" s="433"/>
      <c r="B533" s="135" t="s">
        <v>940</v>
      </c>
      <c r="C533" s="140" t="s">
        <v>1464</v>
      </c>
      <c r="D533" s="106">
        <f>SUM(D534:D681)</f>
        <v>0</v>
      </c>
      <c r="E533" s="106">
        <f>SUM('ADICIONES  2018'!C533:K533)</f>
        <v>125906041917.10002</v>
      </c>
      <c r="F533" s="106">
        <f t="shared" ref="F533:J533" si="543">SUM(F534:F681)</f>
        <v>137591410.09</v>
      </c>
      <c r="G533" s="106">
        <f t="shared" si="543"/>
        <v>0</v>
      </c>
      <c r="H533" s="106">
        <f t="shared" si="543"/>
        <v>0</v>
      </c>
      <c r="I533" s="106">
        <f t="shared" si="543"/>
        <v>0</v>
      </c>
      <c r="J533" s="106">
        <f t="shared" si="543"/>
        <v>0</v>
      </c>
      <c r="K533" s="290">
        <f t="shared" si="513"/>
        <v>125768450507.01003</v>
      </c>
      <c r="L533" s="106">
        <f t="shared" ref="L533:Q533" si="544">SUM(L534:L681)</f>
        <v>0</v>
      </c>
      <c r="M533" s="106">
        <f t="shared" si="544"/>
        <v>0</v>
      </c>
      <c r="N533" s="106">
        <f t="shared" si="544"/>
        <v>0</v>
      </c>
      <c r="O533" s="106">
        <f t="shared" si="544"/>
        <v>0</v>
      </c>
      <c r="P533" s="106">
        <f t="shared" si="544"/>
        <v>31119484881.389999</v>
      </c>
      <c r="Q533" s="106">
        <f t="shared" si="544"/>
        <v>0</v>
      </c>
      <c r="R533" s="290">
        <f t="shared" si="515"/>
        <v>31119484881.389999</v>
      </c>
      <c r="S533" s="106">
        <f t="shared" ref="S533:Z533" si="545">SUM(S534:S681)</f>
        <v>0</v>
      </c>
      <c r="T533" s="106">
        <f t="shared" si="545"/>
        <v>0</v>
      </c>
      <c r="U533" s="106">
        <f t="shared" si="545"/>
        <v>73138346863.059998</v>
      </c>
      <c r="V533" s="106">
        <f t="shared" si="545"/>
        <v>0</v>
      </c>
      <c r="W533" s="106">
        <f t="shared" si="545"/>
        <v>0</v>
      </c>
      <c r="X533" s="106">
        <f t="shared" si="545"/>
        <v>0</v>
      </c>
      <c r="Y533" s="106">
        <f t="shared" si="545"/>
        <v>0</v>
      </c>
      <c r="Z533" s="106">
        <f t="shared" si="545"/>
        <v>0</v>
      </c>
      <c r="AA533" s="290">
        <f t="shared" si="541"/>
        <v>73138346863.059998</v>
      </c>
      <c r="AB533" s="290">
        <f t="shared" si="496"/>
        <v>104257831744.45</v>
      </c>
      <c r="AC533" s="105">
        <f t="shared" si="497"/>
        <v>0.82896649616144324</v>
      </c>
    </row>
    <row r="534" spans="1:29" s="21" customFormat="1" ht="45" hidden="1" x14ac:dyDescent="0.2">
      <c r="A534" s="92"/>
      <c r="B534" s="143" t="s">
        <v>1465</v>
      </c>
      <c r="C534" s="144" t="s">
        <v>1466</v>
      </c>
      <c r="D534" s="291">
        <v>0</v>
      </c>
      <c r="E534" s="291">
        <f>SUM('ADICIONES  2018'!C534:K534)</f>
        <v>96604800.75</v>
      </c>
      <c r="F534" s="291"/>
      <c r="G534" s="291"/>
      <c r="H534" s="291"/>
      <c r="I534" s="291"/>
      <c r="J534" s="291"/>
      <c r="K534" s="294">
        <f t="shared" si="513"/>
        <v>96604800.75</v>
      </c>
      <c r="L534" s="291"/>
      <c r="M534" s="291"/>
      <c r="N534" s="291"/>
      <c r="O534" s="291"/>
      <c r="P534" s="291">
        <v>0</v>
      </c>
      <c r="Q534" s="291"/>
      <c r="R534" s="294">
        <f t="shared" si="515"/>
        <v>0</v>
      </c>
      <c r="S534" s="291"/>
      <c r="T534" s="291"/>
      <c r="U534" s="291"/>
      <c r="V534" s="291"/>
      <c r="W534" s="291"/>
      <c r="X534" s="291"/>
      <c r="Y534" s="291"/>
      <c r="Z534" s="291"/>
      <c r="AA534" s="294">
        <f t="shared" si="541"/>
        <v>0</v>
      </c>
      <c r="AB534" s="294">
        <f t="shared" si="496"/>
        <v>0</v>
      </c>
      <c r="AC534" s="37">
        <f t="shared" si="497"/>
        <v>0</v>
      </c>
    </row>
    <row r="535" spans="1:29" s="21" customFormat="1" ht="30" hidden="1" x14ac:dyDescent="0.2">
      <c r="A535" s="92"/>
      <c r="B535" s="143" t="s">
        <v>1467</v>
      </c>
      <c r="C535" s="144" t="s">
        <v>1468</v>
      </c>
      <c r="D535" s="291">
        <v>0</v>
      </c>
      <c r="E535" s="291">
        <f>SUM('ADICIONES  2018'!C535:K535)</f>
        <v>763238052</v>
      </c>
      <c r="F535" s="291"/>
      <c r="G535" s="291"/>
      <c r="H535" s="291"/>
      <c r="I535" s="291"/>
      <c r="J535" s="291"/>
      <c r="K535" s="294">
        <f t="shared" si="513"/>
        <v>763238052</v>
      </c>
      <c r="L535" s="291"/>
      <c r="M535" s="291"/>
      <c r="N535" s="291"/>
      <c r="O535" s="291"/>
      <c r="P535" s="291">
        <v>0</v>
      </c>
      <c r="Q535" s="291"/>
      <c r="R535" s="294">
        <f t="shared" si="515"/>
        <v>0</v>
      </c>
      <c r="S535" s="291"/>
      <c r="T535" s="291"/>
      <c r="U535" s="291">
        <v>763238052</v>
      </c>
      <c r="V535" s="291"/>
      <c r="W535" s="291"/>
      <c r="X535" s="291"/>
      <c r="Y535" s="291"/>
      <c r="Z535" s="291"/>
      <c r="AA535" s="294">
        <f t="shared" si="541"/>
        <v>763238052</v>
      </c>
      <c r="AB535" s="294">
        <f t="shared" si="496"/>
        <v>763238052</v>
      </c>
      <c r="AC535" s="37">
        <f t="shared" si="497"/>
        <v>1</v>
      </c>
    </row>
    <row r="536" spans="1:29" ht="28.5" hidden="1" x14ac:dyDescent="0.2">
      <c r="B536" s="143" t="s">
        <v>1469</v>
      </c>
      <c r="C536" s="139" t="s">
        <v>1470</v>
      </c>
      <c r="D536" s="295">
        <v>0</v>
      </c>
      <c r="E536" s="291">
        <f>SUM('ADICIONES  2018'!C536:K536)</f>
        <v>1986110657</v>
      </c>
      <c r="F536" s="295"/>
      <c r="G536" s="295"/>
      <c r="H536" s="295"/>
      <c r="I536" s="295"/>
      <c r="J536" s="295"/>
      <c r="K536" s="292">
        <f t="shared" si="513"/>
        <v>1986110657</v>
      </c>
      <c r="L536" s="295"/>
      <c r="M536" s="295"/>
      <c r="N536" s="295"/>
      <c r="O536" s="295"/>
      <c r="P536" s="295">
        <v>1986110657</v>
      </c>
      <c r="Q536" s="295"/>
      <c r="R536" s="292">
        <f t="shared" si="515"/>
        <v>1986110657</v>
      </c>
      <c r="S536" s="295"/>
      <c r="T536" s="295"/>
      <c r="U536" s="295"/>
      <c r="V536" s="295"/>
      <c r="W536" s="295"/>
      <c r="X536" s="295"/>
      <c r="Y536" s="295"/>
      <c r="Z536" s="295"/>
      <c r="AA536" s="292">
        <f t="shared" si="541"/>
        <v>0</v>
      </c>
      <c r="AB536" s="292">
        <f t="shared" si="496"/>
        <v>1986110657</v>
      </c>
      <c r="AC536" s="37">
        <f t="shared" si="497"/>
        <v>1</v>
      </c>
    </row>
    <row r="537" spans="1:29" s="21" customFormat="1" ht="30" hidden="1" x14ac:dyDescent="0.2">
      <c r="A537" s="92"/>
      <c r="B537" s="143" t="s">
        <v>1471</v>
      </c>
      <c r="C537" s="144" t="s">
        <v>1472</v>
      </c>
      <c r="D537" s="291">
        <v>0</v>
      </c>
      <c r="E537" s="291">
        <f>SUM('ADICIONES  2018'!C537:K537)</f>
        <v>3000000000</v>
      </c>
      <c r="F537" s="291"/>
      <c r="G537" s="291"/>
      <c r="H537" s="291"/>
      <c r="I537" s="291"/>
      <c r="J537" s="291"/>
      <c r="K537" s="294">
        <f t="shared" si="513"/>
        <v>3000000000</v>
      </c>
      <c r="L537" s="291"/>
      <c r="M537" s="291"/>
      <c r="N537" s="291"/>
      <c r="O537" s="291"/>
      <c r="P537" s="291">
        <v>3000000000</v>
      </c>
      <c r="Q537" s="291"/>
      <c r="R537" s="294">
        <f t="shared" si="515"/>
        <v>3000000000</v>
      </c>
      <c r="S537" s="291"/>
      <c r="T537" s="291"/>
      <c r="U537" s="291"/>
      <c r="V537" s="291"/>
      <c r="W537" s="291"/>
      <c r="X537" s="291"/>
      <c r="Y537" s="291"/>
      <c r="Z537" s="291"/>
      <c r="AA537" s="294">
        <f t="shared" si="541"/>
        <v>0</v>
      </c>
      <c r="AB537" s="294">
        <f t="shared" si="496"/>
        <v>3000000000</v>
      </c>
      <c r="AC537" s="37">
        <f t="shared" si="497"/>
        <v>1</v>
      </c>
    </row>
    <row r="538" spans="1:29" ht="28.5" hidden="1" x14ac:dyDescent="0.2">
      <c r="B538" s="143" t="s">
        <v>1473</v>
      </c>
      <c r="C538" s="139" t="s">
        <v>1474</v>
      </c>
      <c r="D538" s="295">
        <v>0</v>
      </c>
      <c r="E538" s="291">
        <f>SUM('ADICIONES  2018'!C538:K538)</f>
        <v>340000000</v>
      </c>
      <c r="F538" s="295"/>
      <c r="G538" s="295"/>
      <c r="H538" s="295"/>
      <c r="I538" s="295"/>
      <c r="J538" s="295"/>
      <c r="K538" s="292">
        <f t="shared" si="513"/>
        <v>340000000</v>
      </c>
      <c r="L538" s="295"/>
      <c r="M538" s="295"/>
      <c r="N538" s="295"/>
      <c r="O538" s="295"/>
      <c r="P538" s="295">
        <v>0</v>
      </c>
      <c r="Q538" s="295"/>
      <c r="R538" s="292">
        <f t="shared" si="515"/>
        <v>0</v>
      </c>
      <c r="S538" s="295"/>
      <c r="T538" s="295"/>
      <c r="U538" s="295"/>
      <c r="V538" s="295"/>
      <c r="W538" s="295"/>
      <c r="X538" s="295"/>
      <c r="Y538" s="295"/>
      <c r="Z538" s="295"/>
      <c r="AA538" s="292">
        <f t="shared" si="541"/>
        <v>0</v>
      </c>
      <c r="AB538" s="292">
        <f t="shared" si="496"/>
        <v>0</v>
      </c>
      <c r="AC538" s="37">
        <f t="shared" si="497"/>
        <v>0</v>
      </c>
    </row>
    <row r="539" spans="1:29" s="21" customFormat="1" ht="30" hidden="1" x14ac:dyDescent="0.2">
      <c r="A539" s="92"/>
      <c r="B539" s="143" t="s">
        <v>1475</v>
      </c>
      <c r="C539" s="144" t="s">
        <v>1476</v>
      </c>
      <c r="D539" s="291">
        <v>0</v>
      </c>
      <c r="E539" s="291">
        <f>SUM('ADICIONES  2018'!C539:K539)</f>
        <v>34486125.539999999</v>
      </c>
      <c r="F539" s="291"/>
      <c r="G539" s="291"/>
      <c r="H539" s="291"/>
      <c r="I539" s="291"/>
      <c r="J539" s="291"/>
      <c r="K539" s="294">
        <f t="shared" si="513"/>
        <v>34486125.539999999</v>
      </c>
      <c r="L539" s="291"/>
      <c r="M539" s="291"/>
      <c r="N539" s="291"/>
      <c r="O539" s="291"/>
      <c r="P539" s="291">
        <v>34486125.539999999</v>
      </c>
      <c r="Q539" s="291"/>
      <c r="R539" s="294">
        <f t="shared" si="515"/>
        <v>34486125.539999999</v>
      </c>
      <c r="S539" s="291"/>
      <c r="T539" s="291"/>
      <c r="U539" s="291"/>
      <c r="V539" s="291"/>
      <c r="W539" s="291"/>
      <c r="X539" s="291"/>
      <c r="Y539" s="291"/>
      <c r="Z539" s="291"/>
      <c r="AA539" s="294">
        <f t="shared" si="541"/>
        <v>0</v>
      </c>
      <c r="AB539" s="294">
        <f t="shared" si="496"/>
        <v>34486125.539999999</v>
      </c>
      <c r="AC539" s="37">
        <f t="shared" si="497"/>
        <v>1</v>
      </c>
    </row>
    <row r="540" spans="1:29" ht="28.5" hidden="1" x14ac:dyDescent="0.2">
      <c r="B540" s="143" t="s">
        <v>1477</v>
      </c>
      <c r="C540" s="139" t="s">
        <v>1478</v>
      </c>
      <c r="D540" s="295">
        <v>0</v>
      </c>
      <c r="E540" s="291">
        <f>SUM('ADICIONES  2018'!C540:K540)</f>
        <v>94840502.569999993</v>
      </c>
      <c r="F540" s="295"/>
      <c r="G540" s="295"/>
      <c r="H540" s="295"/>
      <c r="I540" s="295"/>
      <c r="J540" s="295"/>
      <c r="K540" s="292">
        <f t="shared" si="513"/>
        <v>94840502.569999993</v>
      </c>
      <c r="L540" s="295"/>
      <c r="M540" s="295"/>
      <c r="N540" s="295"/>
      <c r="O540" s="295"/>
      <c r="P540" s="295">
        <v>94840502.569999993</v>
      </c>
      <c r="Q540" s="295"/>
      <c r="R540" s="292">
        <f t="shared" si="515"/>
        <v>94840502.569999993</v>
      </c>
      <c r="S540" s="295"/>
      <c r="T540" s="295"/>
      <c r="U540" s="295"/>
      <c r="V540" s="295"/>
      <c r="W540" s="295"/>
      <c r="X540" s="295"/>
      <c r="Y540" s="295"/>
      <c r="Z540" s="295"/>
      <c r="AA540" s="292">
        <f t="shared" si="541"/>
        <v>0</v>
      </c>
      <c r="AB540" s="292">
        <f t="shared" si="496"/>
        <v>94840502.569999993</v>
      </c>
      <c r="AC540" s="37">
        <f t="shared" si="497"/>
        <v>1</v>
      </c>
    </row>
    <row r="541" spans="1:29" ht="28.5" hidden="1" x14ac:dyDescent="0.2">
      <c r="B541" s="143" t="s">
        <v>1479</v>
      </c>
      <c r="C541" s="139" t="s">
        <v>1480</v>
      </c>
      <c r="D541" s="295">
        <v>0</v>
      </c>
      <c r="E541" s="291">
        <f>SUM('ADICIONES  2018'!C541:K541)</f>
        <v>34486125.539999999</v>
      </c>
      <c r="F541" s="295"/>
      <c r="G541" s="295"/>
      <c r="H541" s="295"/>
      <c r="I541" s="295"/>
      <c r="J541" s="295"/>
      <c r="K541" s="292">
        <f t="shared" si="513"/>
        <v>34486125.539999999</v>
      </c>
      <c r="L541" s="295"/>
      <c r="M541" s="295"/>
      <c r="N541" s="295"/>
      <c r="O541" s="295"/>
      <c r="P541" s="295">
        <v>34486125.539999999</v>
      </c>
      <c r="Q541" s="295"/>
      <c r="R541" s="292">
        <f t="shared" si="515"/>
        <v>34486125.539999999</v>
      </c>
      <c r="S541" s="295"/>
      <c r="T541" s="295"/>
      <c r="U541" s="295"/>
      <c r="V541" s="295"/>
      <c r="W541" s="295"/>
      <c r="X541" s="295"/>
      <c r="Y541" s="295"/>
      <c r="Z541" s="295"/>
      <c r="AA541" s="292">
        <f t="shared" si="541"/>
        <v>0</v>
      </c>
      <c r="AB541" s="292">
        <f t="shared" si="496"/>
        <v>34486125.539999999</v>
      </c>
      <c r="AC541" s="37">
        <f t="shared" si="497"/>
        <v>1</v>
      </c>
    </row>
    <row r="542" spans="1:29" s="21" customFormat="1" ht="30" hidden="1" x14ac:dyDescent="0.2">
      <c r="A542" s="92"/>
      <c r="B542" s="143" t="s">
        <v>1481</v>
      </c>
      <c r="C542" s="144" t="s">
        <v>1482</v>
      </c>
      <c r="D542" s="291">
        <v>0</v>
      </c>
      <c r="E542" s="291">
        <f>SUM('ADICIONES  2018'!C542:K542)</f>
        <v>24140287.890000001</v>
      </c>
      <c r="F542" s="291"/>
      <c r="G542" s="291"/>
      <c r="H542" s="291"/>
      <c r="I542" s="291"/>
      <c r="J542" s="291"/>
      <c r="K542" s="294">
        <f t="shared" si="513"/>
        <v>24140287.890000001</v>
      </c>
      <c r="L542" s="291"/>
      <c r="M542" s="291"/>
      <c r="N542" s="291"/>
      <c r="O542" s="291"/>
      <c r="P542" s="291">
        <v>24140287.890000001</v>
      </c>
      <c r="Q542" s="291"/>
      <c r="R542" s="294">
        <f t="shared" si="515"/>
        <v>24140287.890000001</v>
      </c>
      <c r="S542" s="291"/>
      <c r="T542" s="291"/>
      <c r="U542" s="291"/>
      <c r="V542" s="291"/>
      <c r="W542" s="291"/>
      <c r="X542" s="291"/>
      <c r="Y542" s="291"/>
      <c r="Z542" s="291"/>
      <c r="AA542" s="294">
        <f t="shared" si="541"/>
        <v>0</v>
      </c>
      <c r="AB542" s="294">
        <f t="shared" si="496"/>
        <v>24140287.890000001</v>
      </c>
      <c r="AC542" s="37">
        <f t="shared" si="497"/>
        <v>1</v>
      </c>
    </row>
    <row r="543" spans="1:29" ht="28.5" hidden="1" x14ac:dyDescent="0.2">
      <c r="B543" s="143" t="s">
        <v>1483</v>
      </c>
      <c r="C543" s="139" t="s">
        <v>1484</v>
      </c>
      <c r="D543" s="295">
        <v>0</v>
      </c>
      <c r="E543" s="291">
        <f>SUM('ADICIONES  2018'!C543:K543)</f>
        <v>24140287.890000001</v>
      </c>
      <c r="F543" s="295"/>
      <c r="G543" s="295"/>
      <c r="H543" s="295"/>
      <c r="I543" s="295"/>
      <c r="J543" s="295"/>
      <c r="K543" s="292">
        <f t="shared" si="513"/>
        <v>24140287.890000001</v>
      </c>
      <c r="L543" s="295"/>
      <c r="M543" s="295"/>
      <c r="N543" s="295"/>
      <c r="O543" s="295"/>
      <c r="P543" s="295">
        <v>24140287.890000001</v>
      </c>
      <c r="Q543" s="295"/>
      <c r="R543" s="292">
        <f t="shared" si="515"/>
        <v>24140287.890000001</v>
      </c>
      <c r="S543" s="295"/>
      <c r="T543" s="295"/>
      <c r="U543" s="295"/>
      <c r="V543" s="295"/>
      <c r="W543" s="295"/>
      <c r="X543" s="295"/>
      <c r="Y543" s="295"/>
      <c r="Z543" s="295"/>
      <c r="AA543" s="292">
        <f t="shared" si="541"/>
        <v>0</v>
      </c>
      <c r="AB543" s="292">
        <f t="shared" si="496"/>
        <v>24140287.890000001</v>
      </c>
      <c r="AC543" s="37">
        <f t="shared" si="497"/>
        <v>1</v>
      </c>
    </row>
    <row r="544" spans="1:29" s="21" customFormat="1" ht="30" hidden="1" x14ac:dyDescent="0.2">
      <c r="A544" s="92"/>
      <c r="B544" s="143" t="s">
        <v>1485</v>
      </c>
      <c r="C544" s="144" t="s">
        <v>1486</v>
      </c>
      <c r="D544" s="291">
        <v>0</v>
      </c>
      <c r="E544" s="291">
        <f>SUM('ADICIONES  2018'!C544:K544)</f>
        <v>3105000000</v>
      </c>
      <c r="F544" s="291"/>
      <c r="G544" s="291"/>
      <c r="H544" s="291"/>
      <c r="I544" s="291"/>
      <c r="J544" s="291"/>
      <c r="K544" s="294">
        <f t="shared" si="513"/>
        <v>3105000000</v>
      </c>
      <c r="L544" s="291"/>
      <c r="M544" s="291"/>
      <c r="N544" s="291"/>
      <c r="O544" s="291"/>
      <c r="P544" s="291">
        <v>3105000000</v>
      </c>
      <c r="Q544" s="291"/>
      <c r="R544" s="294">
        <f t="shared" si="515"/>
        <v>3105000000</v>
      </c>
      <c r="S544" s="291"/>
      <c r="T544" s="291"/>
      <c r="U544" s="291"/>
      <c r="V544" s="291"/>
      <c r="W544" s="291"/>
      <c r="X544" s="291"/>
      <c r="Y544" s="291"/>
      <c r="Z544" s="291"/>
      <c r="AA544" s="294">
        <f t="shared" si="541"/>
        <v>0</v>
      </c>
      <c r="AB544" s="294">
        <f t="shared" si="496"/>
        <v>3105000000</v>
      </c>
      <c r="AC544" s="37">
        <f t="shared" si="497"/>
        <v>1</v>
      </c>
    </row>
    <row r="545" spans="1:29" ht="28.5" hidden="1" x14ac:dyDescent="0.2">
      <c r="B545" s="143" t="s">
        <v>1487</v>
      </c>
      <c r="C545" s="139" t="s">
        <v>1488</v>
      </c>
      <c r="D545" s="295">
        <v>0</v>
      </c>
      <c r="E545" s="291">
        <f>SUM('ADICIONES  2018'!C545:K545)</f>
        <v>999896762</v>
      </c>
      <c r="F545" s="295"/>
      <c r="G545" s="295"/>
      <c r="H545" s="295"/>
      <c r="I545" s="295"/>
      <c r="J545" s="295"/>
      <c r="K545" s="292">
        <f t="shared" si="513"/>
        <v>999896762</v>
      </c>
      <c r="L545" s="295"/>
      <c r="M545" s="295"/>
      <c r="N545" s="295"/>
      <c r="O545" s="295"/>
      <c r="P545" s="295">
        <v>0</v>
      </c>
      <c r="Q545" s="295"/>
      <c r="R545" s="292">
        <f t="shared" si="515"/>
        <v>0</v>
      </c>
      <c r="S545" s="295"/>
      <c r="T545" s="295"/>
      <c r="U545" s="295"/>
      <c r="V545" s="295"/>
      <c r="W545" s="295"/>
      <c r="X545" s="295"/>
      <c r="Y545" s="295"/>
      <c r="Z545" s="295"/>
      <c r="AA545" s="292">
        <f t="shared" si="541"/>
        <v>0</v>
      </c>
      <c r="AB545" s="292">
        <f t="shared" si="496"/>
        <v>0</v>
      </c>
      <c r="AC545" s="37">
        <f t="shared" si="497"/>
        <v>0</v>
      </c>
    </row>
    <row r="546" spans="1:29" s="21" customFormat="1" ht="28.5" hidden="1" x14ac:dyDescent="0.2">
      <c r="A546" s="92"/>
      <c r="B546" s="143" t="s">
        <v>1489</v>
      </c>
      <c r="C546" s="139" t="s">
        <v>1490</v>
      </c>
      <c r="D546" s="291">
        <v>0</v>
      </c>
      <c r="E546" s="291">
        <f>SUM('ADICIONES  2018'!C546:K546)</f>
        <v>2054694900</v>
      </c>
      <c r="F546" s="291"/>
      <c r="G546" s="291"/>
      <c r="H546" s="291"/>
      <c r="I546" s="291"/>
      <c r="J546" s="291"/>
      <c r="K546" s="294">
        <f t="shared" si="513"/>
        <v>2054694900</v>
      </c>
      <c r="L546" s="291"/>
      <c r="M546" s="291"/>
      <c r="N546" s="291"/>
      <c r="O546" s="291"/>
      <c r="P546" s="291">
        <v>0</v>
      </c>
      <c r="Q546" s="291"/>
      <c r="R546" s="294">
        <f t="shared" si="515"/>
        <v>0</v>
      </c>
      <c r="S546" s="291"/>
      <c r="T546" s="291"/>
      <c r="U546" s="291">
        <v>2054694900</v>
      </c>
      <c r="V546" s="291"/>
      <c r="W546" s="291"/>
      <c r="X546" s="291"/>
      <c r="Y546" s="291"/>
      <c r="Z546" s="291"/>
      <c r="AA546" s="294">
        <f t="shared" si="541"/>
        <v>2054694900</v>
      </c>
      <c r="AB546" s="294">
        <f t="shared" si="496"/>
        <v>2054694900</v>
      </c>
      <c r="AC546" s="115">
        <f t="shared" si="497"/>
        <v>1</v>
      </c>
    </row>
    <row r="547" spans="1:29" ht="42.75" hidden="1" x14ac:dyDescent="0.2">
      <c r="B547" s="143" t="s">
        <v>1491</v>
      </c>
      <c r="C547" s="139" t="s">
        <v>1492</v>
      </c>
      <c r="D547" s="295">
        <v>0</v>
      </c>
      <c r="E547" s="291">
        <f>SUM('ADICIONES  2018'!C547:K547)</f>
        <v>182843711</v>
      </c>
      <c r="F547" s="295"/>
      <c r="G547" s="295"/>
      <c r="H547" s="295"/>
      <c r="I547" s="295"/>
      <c r="J547" s="295"/>
      <c r="K547" s="292">
        <f t="shared" si="513"/>
        <v>182843711</v>
      </c>
      <c r="L547" s="295"/>
      <c r="M547" s="295"/>
      <c r="N547" s="295"/>
      <c r="O547" s="295"/>
      <c r="P547" s="295">
        <v>182843711</v>
      </c>
      <c r="Q547" s="295"/>
      <c r="R547" s="292">
        <f t="shared" si="515"/>
        <v>182843711</v>
      </c>
      <c r="S547" s="295"/>
      <c r="T547" s="295"/>
      <c r="U547" s="295"/>
      <c r="V547" s="295"/>
      <c r="W547" s="295"/>
      <c r="X547" s="295"/>
      <c r="Y547" s="295"/>
      <c r="Z547" s="295"/>
      <c r="AA547" s="292">
        <f t="shared" si="541"/>
        <v>0</v>
      </c>
      <c r="AB547" s="292">
        <f t="shared" si="496"/>
        <v>182843711</v>
      </c>
      <c r="AC547" s="37">
        <f t="shared" si="497"/>
        <v>1</v>
      </c>
    </row>
    <row r="548" spans="1:29" s="21" customFormat="1" ht="30" hidden="1" x14ac:dyDescent="0.2">
      <c r="A548" s="92"/>
      <c r="B548" s="143" t="s">
        <v>1493</v>
      </c>
      <c r="C548" s="144" t="s">
        <v>1494</v>
      </c>
      <c r="D548" s="291">
        <v>0</v>
      </c>
      <c r="E548" s="291">
        <f>SUM('ADICIONES  2018'!C548:K548)</f>
        <v>182843711</v>
      </c>
      <c r="F548" s="291"/>
      <c r="G548" s="291"/>
      <c r="H548" s="291"/>
      <c r="I548" s="291"/>
      <c r="J548" s="291"/>
      <c r="K548" s="294">
        <f t="shared" si="513"/>
        <v>182843711</v>
      </c>
      <c r="L548" s="291"/>
      <c r="M548" s="291"/>
      <c r="N548" s="291"/>
      <c r="O548" s="291"/>
      <c r="P548" s="291">
        <v>182843711</v>
      </c>
      <c r="Q548" s="291"/>
      <c r="R548" s="294">
        <f t="shared" si="515"/>
        <v>182843711</v>
      </c>
      <c r="S548" s="291"/>
      <c r="T548" s="291"/>
      <c r="U548" s="291"/>
      <c r="V548" s="291"/>
      <c r="W548" s="291"/>
      <c r="X548" s="291"/>
      <c r="Y548" s="291"/>
      <c r="Z548" s="291"/>
      <c r="AA548" s="294">
        <f t="shared" si="541"/>
        <v>0</v>
      </c>
      <c r="AB548" s="294">
        <f t="shared" si="496"/>
        <v>182843711</v>
      </c>
      <c r="AC548" s="115">
        <f t="shared" si="497"/>
        <v>1</v>
      </c>
    </row>
    <row r="549" spans="1:29" ht="42.75" hidden="1" x14ac:dyDescent="0.2">
      <c r="B549" s="143" t="s">
        <v>1495</v>
      </c>
      <c r="C549" s="139" t="s">
        <v>1496</v>
      </c>
      <c r="D549" s="295">
        <v>0</v>
      </c>
      <c r="E549" s="291">
        <f>SUM('ADICIONES  2018'!C549:K549)</f>
        <v>182843711</v>
      </c>
      <c r="F549" s="295"/>
      <c r="G549" s="295"/>
      <c r="H549" s="295"/>
      <c r="I549" s="295"/>
      <c r="J549" s="295"/>
      <c r="K549" s="292">
        <f t="shared" si="513"/>
        <v>182843711</v>
      </c>
      <c r="L549" s="295"/>
      <c r="M549" s="295"/>
      <c r="N549" s="295"/>
      <c r="O549" s="295"/>
      <c r="P549" s="295">
        <v>182843711</v>
      </c>
      <c r="Q549" s="295"/>
      <c r="R549" s="292">
        <f t="shared" si="515"/>
        <v>182843711</v>
      </c>
      <c r="S549" s="295"/>
      <c r="T549" s="295"/>
      <c r="U549" s="295"/>
      <c r="V549" s="295"/>
      <c r="W549" s="295"/>
      <c r="X549" s="295"/>
      <c r="Y549" s="295"/>
      <c r="Z549" s="295"/>
      <c r="AA549" s="292">
        <f t="shared" si="541"/>
        <v>0</v>
      </c>
      <c r="AB549" s="292">
        <f t="shared" si="496"/>
        <v>182843711</v>
      </c>
      <c r="AC549" s="37">
        <f t="shared" si="497"/>
        <v>1</v>
      </c>
    </row>
    <row r="550" spans="1:29" s="21" customFormat="1" ht="45" hidden="1" x14ac:dyDescent="0.2">
      <c r="A550" s="92"/>
      <c r="B550" s="143" t="s">
        <v>1497</v>
      </c>
      <c r="C550" s="144" t="s">
        <v>1498</v>
      </c>
      <c r="D550" s="291">
        <v>0</v>
      </c>
      <c r="E550" s="291">
        <f>SUM('ADICIONES  2018'!C550:K550)</f>
        <v>182843711</v>
      </c>
      <c r="F550" s="291"/>
      <c r="G550" s="291"/>
      <c r="H550" s="291"/>
      <c r="I550" s="291"/>
      <c r="J550" s="291"/>
      <c r="K550" s="294">
        <f t="shared" si="513"/>
        <v>182843711</v>
      </c>
      <c r="L550" s="291"/>
      <c r="M550" s="291"/>
      <c r="N550" s="291"/>
      <c r="O550" s="291"/>
      <c r="P550" s="291">
        <v>176444181</v>
      </c>
      <c r="Q550" s="291"/>
      <c r="R550" s="294">
        <f t="shared" si="515"/>
        <v>176444181</v>
      </c>
      <c r="S550" s="291"/>
      <c r="T550" s="291"/>
      <c r="U550" s="291">
        <v>6399530</v>
      </c>
      <c r="V550" s="291"/>
      <c r="W550" s="291"/>
      <c r="X550" s="291"/>
      <c r="Y550" s="291"/>
      <c r="Z550" s="291"/>
      <c r="AA550" s="294">
        <f t="shared" si="541"/>
        <v>6399530</v>
      </c>
      <c r="AB550" s="294">
        <f t="shared" si="496"/>
        <v>182843711</v>
      </c>
      <c r="AC550" s="115">
        <f t="shared" si="497"/>
        <v>1</v>
      </c>
    </row>
    <row r="551" spans="1:29" ht="28.5" hidden="1" x14ac:dyDescent="0.2">
      <c r="B551" s="143" t="s">
        <v>1499</v>
      </c>
      <c r="C551" s="139" t="s">
        <v>1500</v>
      </c>
      <c r="D551" s="295">
        <v>0</v>
      </c>
      <c r="E551" s="291">
        <f>SUM('ADICIONES  2018'!C551:K551)</f>
        <v>182843711</v>
      </c>
      <c r="F551" s="295"/>
      <c r="G551" s="295"/>
      <c r="H551" s="295"/>
      <c r="I551" s="295"/>
      <c r="J551" s="295"/>
      <c r="K551" s="292">
        <f t="shared" si="513"/>
        <v>182843711</v>
      </c>
      <c r="L551" s="295"/>
      <c r="M551" s="295"/>
      <c r="N551" s="295"/>
      <c r="O551" s="295"/>
      <c r="P551" s="295">
        <v>182843711</v>
      </c>
      <c r="Q551" s="295"/>
      <c r="R551" s="292">
        <f t="shared" si="515"/>
        <v>182843711</v>
      </c>
      <c r="S551" s="295"/>
      <c r="T551" s="295"/>
      <c r="U551" s="295"/>
      <c r="V551" s="295"/>
      <c r="W551" s="295"/>
      <c r="X551" s="295"/>
      <c r="Y551" s="295"/>
      <c r="Z551" s="295"/>
      <c r="AA551" s="292">
        <f t="shared" si="541"/>
        <v>0</v>
      </c>
      <c r="AB551" s="292">
        <f t="shared" si="496"/>
        <v>182843711</v>
      </c>
      <c r="AC551" s="37">
        <f t="shared" si="497"/>
        <v>1</v>
      </c>
    </row>
    <row r="552" spans="1:29" s="21" customFormat="1" ht="30" hidden="1" x14ac:dyDescent="0.2">
      <c r="A552" s="92"/>
      <c r="B552" s="143" t="s">
        <v>1501</v>
      </c>
      <c r="C552" s="144" t="s">
        <v>1502</v>
      </c>
      <c r="D552" s="291">
        <v>0</v>
      </c>
      <c r="E552" s="291">
        <f>SUM('ADICIONES  2018'!C552:K552)</f>
        <v>38617028</v>
      </c>
      <c r="F552" s="291"/>
      <c r="G552" s="291"/>
      <c r="H552" s="291"/>
      <c r="I552" s="291"/>
      <c r="J552" s="291"/>
      <c r="K552" s="294">
        <f t="shared" si="513"/>
        <v>38617028</v>
      </c>
      <c r="L552" s="291"/>
      <c r="M552" s="291"/>
      <c r="N552" s="291"/>
      <c r="O552" s="291"/>
      <c r="P552" s="291">
        <v>38617028</v>
      </c>
      <c r="Q552" s="291"/>
      <c r="R552" s="294">
        <f t="shared" si="515"/>
        <v>38617028</v>
      </c>
      <c r="S552" s="291"/>
      <c r="T552" s="291"/>
      <c r="U552" s="291"/>
      <c r="V552" s="291"/>
      <c r="W552" s="291"/>
      <c r="X552" s="291"/>
      <c r="Y552" s="291"/>
      <c r="Z552" s="291"/>
      <c r="AA552" s="294">
        <f t="shared" si="541"/>
        <v>0</v>
      </c>
      <c r="AB552" s="294">
        <f t="shared" si="496"/>
        <v>38617028</v>
      </c>
      <c r="AC552" s="115">
        <f t="shared" si="497"/>
        <v>1</v>
      </c>
    </row>
    <row r="553" spans="1:29" s="21" customFormat="1" ht="30" hidden="1" x14ac:dyDescent="0.2">
      <c r="A553" s="92"/>
      <c r="B553" s="143" t="s">
        <v>1501</v>
      </c>
      <c r="C553" s="144" t="s">
        <v>1502</v>
      </c>
      <c r="D553" s="291"/>
      <c r="E553" s="291">
        <f>SUM('ADICIONES  2018'!C553:K553)</f>
        <v>24553164.530000001</v>
      </c>
      <c r="F553" s="291"/>
      <c r="G553" s="291"/>
      <c r="H553" s="291"/>
      <c r="I553" s="291"/>
      <c r="J553" s="291"/>
      <c r="K553" s="294">
        <f t="shared" si="513"/>
        <v>24553164.530000001</v>
      </c>
      <c r="L553" s="291"/>
      <c r="M553" s="291"/>
      <c r="N553" s="291"/>
      <c r="O553" s="291"/>
      <c r="P553" s="291">
        <v>10966045</v>
      </c>
      <c r="Q553" s="291"/>
      <c r="R553" s="294">
        <f t="shared" si="515"/>
        <v>10966045</v>
      </c>
      <c r="S553" s="291"/>
      <c r="T553" s="291"/>
      <c r="U553" s="291"/>
      <c r="V553" s="291"/>
      <c r="W553" s="291"/>
      <c r="X553" s="291"/>
      <c r="Y553" s="291"/>
      <c r="Z553" s="291"/>
      <c r="AA553" s="294">
        <f t="shared" ref="AA553" si="546">SUM(S553:Z553)</f>
        <v>0</v>
      </c>
      <c r="AB553" s="294">
        <f t="shared" si="496"/>
        <v>10966045</v>
      </c>
      <c r="AC553" s="115">
        <f t="shared" si="497"/>
        <v>0.44662450685740585</v>
      </c>
    </row>
    <row r="554" spans="1:29" ht="28.5" hidden="1" x14ac:dyDescent="0.2">
      <c r="B554" s="143" t="s">
        <v>1503</v>
      </c>
      <c r="C554" s="139" t="s">
        <v>1504</v>
      </c>
      <c r="D554" s="295">
        <v>0</v>
      </c>
      <c r="E554" s="291">
        <f>SUM('ADICIONES  2018'!C554:K554)</f>
        <v>2280075476</v>
      </c>
      <c r="F554" s="295"/>
      <c r="G554" s="295"/>
      <c r="H554" s="295"/>
      <c r="I554" s="295"/>
      <c r="J554" s="295"/>
      <c r="K554" s="292">
        <f t="shared" si="513"/>
        <v>2280075476</v>
      </c>
      <c r="L554" s="295"/>
      <c r="M554" s="295"/>
      <c r="N554" s="295"/>
      <c r="O554" s="295"/>
      <c r="P554" s="295">
        <v>600000000</v>
      </c>
      <c r="Q554" s="295"/>
      <c r="R554" s="292">
        <f t="shared" si="515"/>
        <v>600000000</v>
      </c>
      <c r="S554" s="295"/>
      <c r="T554" s="295"/>
      <c r="U554" s="295">
        <v>639075476</v>
      </c>
      <c r="V554" s="295"/>
      <c r="W554" s="295"/>
      <c r="X554" s="295"/>
      <c r="Y554" s="295"/>
      <c r="Z554" s="295"/>
      <c r="AA554" s="292">
        <f t="shared" si="541"/>
        <v>639075476</v>
      </c>
      <c r="AB554" s="292">
        <f t="shared" si="496"/>
        <v>1239075476</v>
      </c>
      <c r="AC554" s="37">
        <f t="shared" si="497"/>
        <v>0.54343616649644633</v>
      </c>
    </row>
    <row r="555" spans="1:29" s="21" customFormat="1" ht="45" hidden="1" x14ac:dyDescent="0.2">
      <c r="A555" s="92"/>
      <c r="B555" s="143" t="s">
        <v>1505</v>
      </c>
      <c r="C555" s="144" t="s">
        <v>1506</v>
      </c>
      <c r="D555" s="291">
        <v>0</v>
      </c>
      <c r="E555" s="291">
        <f>SUM('ADICIONES  2018'!C555:K555)</f>
        <v>10700332660.110001</v>
      </c>
      <c r="F555" s="291"/>
      <c r="G555" s="291"/>
      <c r="H555" s="291"/>
      <c r="I555" s="291"/>
      <c r="J555" s="291"/>
      <c r="K555" s="294">
        <f t="shared" si="513"/>
        <v>10700332660.110001</v>
      </c>
      <c r="L555" s="291"/>
      <c r="M555" s="291"/>
      <c r="N555" s="291"/>
      <c r="O555" s="291"/>
      <c r="P555" s="291">
        <v>10700332660.110001</v>
      </c>
      <c r="Q555" s="291"/>
      <c r="R555" s="294">
        <f t="shared" si="515"/>
        <v>10700332660.110001</v>
      </c>
      <c r="S555" s="291"/>
      <c r="T555" s="291"/>
      <c r="U555" s="291"/>
      <c r="V555" s="291"/>
      <c r="W555" s="291"/>
      <c r="X555" s="291"/>
      <c r="Y555" s="291"/>
      <c r="Z555" s="291"/>
      <c r="AA555" s="294">
        <f t="shared" si="541"/>
        <v>0</v>
      </c>
      <c r="AB555" s="294">
        <f t="shared" si="496"/>
        <v>10700332660.110001</v>
      </c>
      <c r="AC555" s="115">
        <f t="shared" si="497"/>
        <v>1</v>
      </c>
    </row>
    <row r="556" spans="1:29" ht="28.5" hidden="1" x14ac:dyDescent="0.2">
      <c r="B556" s="143" t="s">
        <v>1507</v>
      </c>
      <c r="C556" s="139" t="s">
        <v>1508</v>
      </c>
      <c r="D556" s="295">
        <v>0</v>
      </c>
      <c r="E556" s="291">
        <f>SUM('ADICIONES  2018'!C556:K556)</f>
        <v>1408197350.99</v>
      </c>
      <c r="F556" s="295"/>
      <c r="G556" s="295"/>
      <c r="H556" s="295"/>
      <c r="I556" s="295"/>
      <c r="J556" s="295"/>
      <c r="K556" s="292">
        <f t="shared" si="513"/>
        <v>1408197350.99</v>
      </c>
      <c r="L556" s="295"/>
      <c r="M556" s="295"/>
      <c r="N556" s="295"/>
      <c r="O556" s="295"/>
      <c r="P556" s="295">
        <v>0</v>
      </c>
      <c r="Q556" s="295"/>
      <c r="R556" s="292">
        <f t="shared" si="515"/>
        <v>0</v>
      </c>
      <c r="S556" s="295"/>
      <c r="T556" s="295"/>
      <c r="U556" s="295"/>
      <c r="V556" s="295"/>
      <c r="W556" s="295"/>
      <c r="X556" s="295"/>
      <c r="Y556" s="295"/>
      <c r="Z556" s="295"/>
      <c r="AA556" s="292">
        <f t="shared" si="541"/>
        <v>0</v>
      </c>
      <c r="AB556" s="292">
        <f t="shared" si="496"/>
        <v>0</v>
      </c>
      <c r="AC556" s="37">
        <f t="shared" si="497"/>
        <v>0</v>
      </c>
    </row>
    <row r="557" spans="1:29" s="21" customFormat="1" ht="30" hidden="1" x14ac:dyDescent="0.2">
      <c r="A557" s="92"/>
      <c r="B557" s="143" t="s">
        <v>1509</v>
      </c>
      <c r="C557" s="144" t="s">
        <v>1510</v>
      </c>
      <c r="D557" s="291">
        <v>0</v>
      </c>
      <c r="E557" s="291">
        <f>SUM('ADICIONES  2018'!C557:K557)</f>
        <v>80251874.219999999</v>
      </c>
      <c r="F557" s="291"/>
      <c r="G557" s="291"/>
      <c r="H557" s="291"/>
      <c r="I557" s="291"/>
      <c r="J557" s="291"/>
      <c r="K557" s="294">
        <f t="shared" si="513"/>
        <v>80251874.219999999</v>
      </c>
      <c r="L557" s="291"/>
      <c r="M557" s="291"/>
      <c r="N557" s="291"/>
      <c r="O557" s="291"/>
      <c r="P557" s="291">
        <v>0</v>
      </c>
      <c r="Q557" s="291"/>
      <c r="R557" s="294">
        <f t="shared" si="515"/>
        <v>0</v>
      </c>
      <c r="S557" s="291"/>
      <c r="T557" s="291"/>
      <c r="U557" s="291"/>
      <c r="V557" s="291"/>
      <c r="W557" s="291"/>
      <c r="X557" s="291"/>
      <c r="Y557" s="291"/>
      <c r="Z557" s="291"/>
      <c r="AA557" s="294">
        <f t="shared" si="541"/>
        <v>0</v>
      </c>
      <c r="AB557" s="294">
        <f t="shared" si="496"/>
        <v>0</v>
      </c>
      <c r="AC557" s="115">
        <f t="shared" si="497"/>
        <v>0</v>
      </c>
    </row>
    <row r="558" spans="1:29" s="21" customFormat="1" ht="45" hidden="1" x14ac:dyDescent="0.2">
      <c r="A558" s="92"/>
      <c r="B558" s="143" t="s">
        <v>1511</v>
      </c>
      <c r="C558" s="144" t="s">
        <v>1512</v>
      </c>
      <c r="D558" s="291">
        <v>0</v>
      </c>
      <c r="E558" s="291">
        <f>SUM('ADICIONES  2018'!C558:K558)</f>
        <v>1556899281.6500001</v>
      </c>
      <c r="F558" s="291"/>
      <c r="G558" s="291"/>
      <c r="H558" s="291"/>
      <c r="I558" s="291"/>
      <c r="J558" s="291"/>
      <c r="K558" s="294">
        <f t="shared" si="513"/>
        <v>1556899281.6500001</v>
      </c>
      <c r="L558" s="291"/>
      <c r="M558" s="291"/>
      <c r="N558" s="291"/>
      <c r="O558" s="291"/>
      <c r="P558" s="291">
        <v>1556899281.6500001</v>
      </c>
      <c r="Q558" s="291"/>
      <c r="R558" s="294">
        <f t="shared" si="515"/>
        <v>1556899281.6500001</v>
      </c>
      <c r="S558" s="291"/>
      <c r="T558" s="291"/>
      <c r="U558" s="291"/>
      <c r="V558" s="291"/>
      <c r="W558" s="291"/>
      <c r="X558" s="291"/>
      <c r="Y558" s="291"/>
      <c r="Z558" s="291"/>
      <c r="AA558" s="294">
        <f t="shared" si="541"/>
        <v>0</v>
      </c>
      <c r="AB558" s="294">
        <f t="shared" si="496"/>
        <v>1556899281.6500001</v>
      </c>
      <c r="AC558" s="115">
        <f t="shared" si="497"/>
        <v>1</v>
      </c>
    </row>
    <row r="559" spans="1:29" ht="28.5" hidden="1" x14ac:dyDescent="0.2">
      <c r="B559" s="143" t="s">
        <v>1513</v>
      </c>
      <c r="C559" s="139" t="s">
        <v>1514</v>
      </c>
      <c r="D559" s="295">
        <v>0</v>
      </c>
      <c r="E559" s="291">
        <f>SUM('ADICIONES  2018'!C559:K559)</f>
        <v>999998</v>
      </c>
      <c r="F559" s="295"/>
      <c r="G559" s="295"/>
      <c r="H559" s="295"/>
      <c r="I559" s="295"/>
      <c r="J559" s="295"/>
      <c r="K559" s="292">
        <f t="shared" si="513"/>
        <v>999998</v>
      </c>
      <c r="L559" s="295"/>
      <c r="M559" s="295"/>
      <c r="N559" s="295"/>
      <c r="O559" s="295"/>
      <c r="P559" s="295">
        <v>999998</v>
      </c>
      <c r="Q559" s="295"/>
      <c r="R559" s="292">
        <f t="shared" si="515"/>
        <v>999998</v>
      </c>
      <c r="S559" s="295"/>
      <c r="T559" s="295"/>
      <c r="U559" s="295"/>
      <c r="V559" s="295"/>
      <c r="W559" s="295"/>
      <c r="X559" s="295"/>
      <c r="Y559" s="295"/>
      <c r="Z559" s="295"/>
      <c r="AA559" s="292">
        <f t="shared" si="541"/>
        <v>0</v>
      </c>
      <c r="AB559" s="292">
        <f t="shared" si="496"/>
        <v>999998</v>
      </c>
      <c r="AC559" s="37">
        <f t="shared" si="497"/>
        <v>1</v>
      </c>
    </row>
    <row r="560" spans="1:29" ht="28.5" hidden="1" x14ac:dyDescent="0.2">
      <c r="B560" s="143" t="s">
        <v>1515</v>
      </c>
      <c r="C560" s="139" t="s">
        <v>1516</v>
      </c>
      <c r="D560" s="295">
        <v>0</v>
      </c>
      <c r="E560" s="291">
        <f>SUM('ADICIONES  2018'!C560:K560)</f>
        <v>3466381697.96</v>
      </c>
      <c r="F560" s="295"/>
      <c r="G560" s="295"/>
      <c r="H560" s="295"/>
      <c r="I560" s="295"/>
      <c r="J560" s="295"/>
      <c r="K560" s="292">
        <f t="shared" si="513"/>
        <v>3466381697.96</v>
      </c>
      <c r="L560" s="295"/>
      <c r="M560" s="295"/>
      <c r="N560" s="295"/>
      <c r="O560" s="295"/>
      <c r="P560" s="295">
        <v>3466381697.96</v>
      </c>
      <c r="Q560" s="295"/>
      <c r="R560" s="292">
        <f t="shared" si="515"/>
        <v>3466381697.96</v>
      </c>
      <c r="S560" s="295"/>
      <c r="T560" s="295"/>
      <c r="U560" s="295"/>
      <c r="V560" s="295"/>
      <c r="W560" s="295"/>
      <c r="X560" s="295"/>
      <c r="Y560" s="295"/>
      <c r="Z560" s="295"/>
      <c r="AA560" s="292">
        <f t="shared" si="541"/>
        <v>0</v>
      </c>
      <c r="AB560" s="292">
        <f t="shared" si="496"/>
        <v>3466381697.96</v>
      </c>
      <c r="AC560" s="37">
        <f t="shared" si="497"/>
        <v>1</v>
      </c>
    </row>
    <row r="561" spans="1:29" hidden="1" x14ac:dyDescent="0.2">
      <c r="B561" s="143" t="s">
        <v>1517</v>
      </c>
      <c r="C561" s="139" t="s">
        <v>1518</v>
      </c>
      <c r="D561" s="295">
        <v>0</v>
      </c>
      <c r="E561" s="291">
        <f>SUM('ADICIONES  2018'!C561:K561)</f>
        <v>9006349.8399999999</v>
      </c>
      <c r="F561" s="295"/>
      <c r="G561" s="295"/>
      <c r="H561" s="295"/>
      <c r="I561" s="295"/>
      <c r="J561" s="295"/>
      <c r="K561" s="292">
        <f t="shared" si="513"/>
        <v>9006349.8399999999</v>
      </c>
      <c r="L561" s="295"/>
      <c r="M561" s="295"/>
      <c r="N561" s="295"/>
      <c r="O561" s="295"/>
      <c r="P561" s="295">
        <v>9006349.8399999999</v>
      </c>
      <c r="Q561" s="295"/>
      <c r="R561" s="292">
        <f t="shared" si="515"/>
        <v>9006349.8399999999</v>
      </c>
      <c r="S561" s="295"/>
      <c r="T561" s="295"/>
      <c r="U561" s="295"/>
      <c r="V561" s="295"/>
      <c r="W561" s="295"/>
      <c r="X561" s="295"/>
      <c r="Y561" s="295"/>
      <c r="Z561" s="295"/>
      <c r="AA561" s="292">
        <f t="shared" si="541"/>
        <v>0</v>
      </c>
      <c r="AB561" s="292">
        <f t="shared" si="496"/>
        <v>9006349.8399999999</v>
      </c>
      <c r="AC561" s="37">
        <f t="shared" si="497"/>
        <v>1</v>
      </c>
    </row>
    <row r="562" spans="1:29" ht="28.5" hidden="1" x14ac:dyDescent="0.2">
      <c r="B562" s="143" t="s">
        <v>1519</v>
      </c>
      <c r="C562" s="139" t="s">
        <v>1520</v>
      </c>
      <c r="D562" s="295">
        <v>0</v>
      </c>
      <c r="E562" s="291">
        <f>SUM('ADICIONES  2018'!C562:K562)</f>
        <v>2500000000</v>
      </c>
      <c r="F562" s="295"/>
      <c r="G562" s="295"/>
      <c r="H562" s="295"/>
      <c r="I562" s="295"/>
      <c r="J562" s="295"/>
      <c r="K562" s="292">
        <f t="shared" si="513"/>
        <v>2500000000</v>
      </c>
      <c r="L562" s="295"/>
      <c r="M562" s="295"/>
      <c r="N562" s="295"/>
      <c r="O562" s="295"/>
      <c r="P562" s="295">
        <v>2000000000</v>
      </c>
      <c r="Q562" s="295"/>
      <c r="R562" s="292">
        <f t="shared" si="515"/>
        <v>2000000000</v>
      </c>
      <c r="S562" s="295"/>
      <c r="T562" s="295"/>
      <c r="U562" s="295"/>
      <c r="V562" s="295"/>
      <c r="W562" s="295"/>
      <c r="X562" s="295"/>
      <c r="Y562" s="295"/>
      <c r="Z562" s="295"/>
      <c r="AA562" s="292">
        <f t="shared" si="541"/>
        <v>0</v>
      </c>
      <c r="AB562" s="292">
        <f t="shared" si="496"/>
        <v>2000000000</v>
      </c>
      <c r="AC562" s="37">
        <f t="shared" si="497"/>
        <v>0.8</v>
      </c>
    </row>
    <row r="563" spans="1:29" s="21" customFormat="1" ht="60" hidden="1" x14ac:dyDescent="0.2">
      <c r="A563" s="92"/>
      <c r="B563" s="143" t="s">
        <v>1521</v>
      </c>
      <c r="C563" s="144" t="s">
        <v>1522</v>
      </c>
      <c r="D563" s="291">
        <v>0</v>
      </c>
      <c r="E563" s="291">
        <f>SUM('ADICIONES  2018'!C563:K563)</f>
        <v>4230000000</v>
      </c>
      <c r="F563" s="291"/>
      <c r="G563" s="291"/>
      <c r="H563" s="291"/>
      <c r="I563" s="291"/>
      <c r="J563" s="291"/>
      <c r="K563" s="294">
        <f t="shared" si="513"/>
        <v>4230000000</v>
      </c>
      <c r="L563" s="291"/>
      <c r="M563" s="291"/>
      <c r="N563" s="291"/>
      <c r="O563" s="291"/>
      <c r="P563" s="291">
        <v>0</v>
      </c>
      <c r="Q563" s="291"/>
      <c r="R563" s="294">
        <f t="shared" si="515"/>
        <v>0</v>
      </c>
      <c r="S563" s="291"/>
      <c r="T563" s="291"/>
      <c r="U563" s="291">
        <v>4230000000</v>
      </c>
      <c r="V563" s="291"/>
      <c r="W563" s="291"/>
      <c r="X563" s="291"/>
      <c r="Y563" s="291"/>
      <c r="Z563" s="291"/>
      <c r="AA563" s="294">
        <f t="shared" si="541"/>
        <v>4230000000</v>
      </c>
      <c r="AB563" s="294">
        <f t="shared" si="496"/>
        <v>4230000000</v>
      </c>
      <c r="AC563" s="115">
        <f t="shared" si="497"/>
        <v>1</v>
      </c>
    </row>
    <row r="564" spans="1:29" ht="57" hidden="1" x14ac:dyDescent="0.2">
      <c r="B564" s="143" t="s">
        <v>1523</v>
      </c>
      <c r="C564" s="139" t="s">
        <v>1524</v>
      </c>
      <c r="D564" s="295">
        <v>0</v>
      </c>
      <c r="E564" s="291">
        <f>SUM('ADICIONES  2018'!C564:K564)</f>
        <v>2961000000</v>
      </c>
      <c r="F564" s="295"/>
      <c r="G564" s="295"/>
      <c r="H564" s="295"/>
      <c r="I564" s="295"/>
      <c r="J564" s="295"/>
      <c r="K564" s="292">
        <f t="shared" si="513"/>
        <v>2961000000</v>
      </c>
      <c r="L564" s="295"/>
      <c r="M564" s="295"/>
      <c r="N564" s="295"/>
      <c r="O564" s="295"/>
      <c r="P564" s="295">
        <v>0</v>
      </c>
      <c r="Q564" s="295"/>
      <c r="R564" s="292">
        <f t="shared" si="515"/>
        <v>0</v>
      </c>
      <c r="S564" s="295"/>
      <c r="T564" s="295"/>
      <c r="U564" s="295">
        <v>2961000000</v>
      </c>
      <c r="V564" s="295"/>
      <c r="W564" s="295"/>
      <c r="X564" s="295"/>
      <c r="Y564" s="295"/>
      <c r="Z564" s="295"/>
      <c r="AA564" s="292">
        <f t="shared" si="541"/>
        <v>2961000000</v>
      </c>
      <c r="AB564" s="292">
        <f t="shared" si="496"/>
        <v>2961000000</v>
      </c>
      <c r="AC564" s="37">
        <f t="shared" si="497"/>
        <v>1</v>
      </c>
    </row>
    <row r="565" spans="1:29" s="21" customFormat="1" ht="60" hidden="1" x14ac:dyDescent="0.2">
      <c r="A565" s="92"/>
      <c r="B565" s="143" t="s">
        <v>1525</v>
      </c>
      <c r="C565" s="144" t="s">
        <v>1526</v>
      </c>
      <c r="D565" s="291">
        <v>0</v>
      </c>
      <c r="E565" s="291">
        <f>SUM('ADICIONES  2018'!C565:K565)</f>
        <v>2538000000</v>
      </c>
      <c r="F565" s="291"/>
      <c r="G565" s="291"/>
      <c r="H565" s="291"/>
      <c r="I565" s="291"/>
      <c r="J565" s="291"/>
      <c r="K565" s="294">
        <f t="shared" si="513"/>
        <v>2538000000</v>
      </c>
      <c r="L565" s="291"/>
      <c r="M565" s="291"/>
      <c r="N565" s="291"/>
      <c r="O565" s="291"/>
      <c r="P565" s="291">
        <v>0</v>
      </c>
      <c r="Q565" s="291"/>
      <c r="R565" s="294">
        <f t="shared" si="515"/>
        <v>0</v>
      </c>
      <c r="S565" s="291"/>
      <c r="T565" s="291"/>
      <c r="U565" s="291">
        <v>2538000000</v>
      </c>
      <c r="V565" s="291"/>
      <c r="W565" s="291"/>
      <c r="X565" s="291"/>
      <c r="Y565" s="291"/>
      <c r="Z565" s="291"/>
      <c r="AA565" s="294">
        <f t="shared" si="541"/>
        <v>2538000000</v>
      </c>
      <c r="AB565" s="294">
        <f t="shared" si="496"/>
        <v>2538000000</v>
      </c>
      <c r="AC565" s="115">
        <f t="shared" si="497"/>
        <v>1</v>
      </c>
    </row>
    <row r="566" spans="1:29" ht="57" hidden="1" x14ac:dyDescent="0.2">
      <c r="B566" s="143" t="s">
        <v>1527</v>
      </c>
      <c r="C566" s="139" t="s">
        <v>1528</v>
      </c>
      <c r="D566" s="295">
        <v>0</v>
      </c>
      <c r="E566" s="291">
        <f>SUM('ADICIONES  2018'!C566:K566)</f>
        <v>2575657433.0599999</v>
      </c>
      <c r="F566" s="295"/>
      <c r="G566" s="295"/>
      <c r="H566" s="295"/>
      <c r="I566" s="295"/>
      <c r="J566" s="295"/>
      <c r="K566" s="292">
        <f t="shared" si="513"/>
        <v>2575657433.0599999</v>
      </c>
      <c r="L566" s="295"/>
      <c r="M566" s="295"/>
      <c r="N566" s="295"/>
      <c r="O566" s="295"/>
      <c r="P566" s="295">
        <v>0</v>
      </c>
      <c r="Q566" s="295"/>
      <c r="R566" s="292">
        <f t="shared" si="515"/>
        <v>0</v>
      </c>
      <c r="S566" s="295"/>
      <c r="T566" s="295"/>
      <c r="U566" s="295">
        <v>2575657433.0599999</v>
      </c>
      <c r="V566" s="295"/>
      <c r="W566" s="295"/>
      <c r="X566" s="295"/>
      <c r="Y566" s="295"/>
      <c r="Z566" s="295"/>
      <c r="AA566" s="292">
        <f t="shared" si="541"/>
        <v>2575657433.0599999</v>
      </c>
      <c r="AB566" s="292">
        <f t="shared" si="496"/>
        <v>2575657433.0599999</v>
      </c>
      <c r="AC566" s="37">
        <f t="shared" si="497"/>
        <v>1</v>
      </c>
    </row>
    <row r="567" spans="1:29" ht="57" hidden="1" x14ac:dyDescent="0.2">
      <c r="B567" s="143" t="s">
        <v>1529</v>
      </c>
      <c r="C567" s="139" t="s">
        <v>1530</v>
      </c>
      <c r="D567" s="295">
        <v>0</v>
      </c>
      <c r="E567" s="291">
        <f>SUM('ADICIONES  2018'!C567:K567)</f>
        <v>4230000000</v>
      </c>
      <c r="F567" s="295"/>
      <c r="G567" s="295"/>
      <c r="H567" s="295"/>
      <c r="I567" s="295"/>
      <c r="J567" s="295"/>
      <c r="K567" s="292">
        <f t="shared" si="513"/>
        <v>4230000000</v>
      </c>
      <c r="L567" s="295"/>
      <c r="M567" s="295"/>
      <c r="N567" s="295"/>
      <c r="O567" s="295"/>
      <c r="P567" s="295">
        <v>0</v>
      </c>
      <c r="Q567" s="295"/>
      <c r="R567" s="292">
        <f t="shared" si="515"/>
        <v>0</v>
      </c>
      <c r="S567" s="295"/>
      <c r="T567" s="295"/>
      <c r="U567" s="295">
        <v>4230000000</v>
      </c>
      <c r="V567" s="295"/>
      <c r="W567" s="295"/>
      <c r="X567" s="295"/>
      <c r="Y567" s="295"/>
      <c r="Z567" s="295"/>
      <c r="AA567" s="292">
        <f t="shared" si="541"/>
        <v>4230000000</v>
      </c>
      <c r="AB567" s="292">
        <f t="shared" si="496"/>
        <v>4230000000</v>
      </c>
      <c r="AC567" s="37">
        <f t="shared" si="497"/>
        <v>1</v>
      </c>
    </row>
    <row r="568" spans="1:29" s="21" customFormat="1" ht="45" hidden="1" x14ac:dyDescent="0.2">
      <c r="A568" s="92"/>
      <c r="B568" s="143" t="s">
        <v>1531</v>
      </c>
      <c r="C568" s="144" t="s">
        <v>1532</v>
      </c>
      <c r="D568" s="291">
        <v>0</v>
      </c>
      <c r="E568" s="291">
        <f>SUM('ADICIONES  2018'!C568:K568)</f>
        <v>2255411015</v>
      </c>
      <c r="F568" s="291"/>
      <c r="G568" s="291"/>
      <c r="H568" s="291"/>
      <c r="I568" s="291"/>
      <c r="J568" s="291"/>
      <c r="K568" s="294">
        <f t="shared" si="513"/>
        <v>2255411015</v>
      </c>
      <c r="L568" s="291"/>
      <c r="M568" s="291"/>
      <c r="N568" s="291"/>
      <c r="O568" s="291"/>
      <c r="P568" s="291">
        <v>0</v>
      </c>
      <c r="Q568" s="291"/>
      <c r="R568" s="294">
        <f t="shared" si="515"/>
        <v>0</v>
      </c>
      <c r="S568" s="291"/>
      <c r="T568" s="291"/>
      <c r="U568" s="291">
        <v>2255411015</v>
      </c>
      <c r="V568" s="291"/>
      <c r="W568" s="291"/>
      <c r="X568" s="291"/>
      <c r="Y568" s="291"/>
      <c r="Z568" s="291"/>
      <c r="AA568" s="294">
        <f t="shared" si="541"/>
        <v>2255411015</v>
      </c>
      <c r="AB568" s="294">
        <f t="shared" si="496"/>
        <v>2255411015</v>
      </c>
      <c r="AC568" s="115">
        <f t="shared" si="497"/>
        <v>1</v>
      </c>
    </row>
    <row r="569" spans="1:29" ht="42.75" hidden="1" x14ac:dyDescent="0.2">
      <c r="B569" s="143" t="s">
        <v>1533</v>
      </c>
      <c r="C569" s="139" t="s">
        <v>1534</v>
      </c>
      <c r="D569" s="295">
        <v>0</v>
      </c>
      <c r="E569" s="291">
        <f>SUM('ADICIONES  2018'!C569:K569)</f>
        <v>5262625702</v>
      </c>
      <c r="F569" s="295"/>
      <c r="G569" s="295"/>
      <c r="H569" s="295"/>
      <c r="I569" s="295"/>
      <c r="J569" s="295"/>
      <c r="K569" s="292">
        <f t="shared" si="513"/>
        <v>5262625702</v>
      </c>
      <c r="L569" s="295"/>
      <c r="M569" s="295"/>
      <c r="N569" s="295"/>
      <c r="O569" s="295"/>
      <c r="P569" s="295">
        <v>0</v>
      </c>
      <c r="Q569" s="295"/>
      <c r="R569" s="292">
        <f t="shared" si="515"/>
        <v>0</v>
      </c>
      <c r="S569" s="295"/>
      <c r="T569" s="295"/>
      <c r="U569" s="295">
        <v>5262625702</v>
      </c>
      <c r="V569" s="295"/>
      <c r="W569" s="295"/>
      <c r="X569" s="295"/>
      <c r="Y569" s="295"/>
      <c r="Z569" s="295"/>
      <c r="AA569" s="292">
        <f t="shared" si="541"/>
        <v>5262625702</v>
      </c>
      <c r="AB569" s="292">
        <f t="shared" si="496"/>
        <v>5262625702</v>
      </c>
      <c r="AC569" s="37">
        <f t="shared" si="497"/>
        <v>1</v>
      </c>
    </row>
    <row r="570" spans="1:29" ht="42.75" hidden="1" x14ac:dyDescent="0.2">
      <c r="B570" s="143" t="s">
        <v>1535</v>
      </c>
      <c r="C570" s="139" t="s">
        <v>1536</v>
      </c>
      <c r="D570" s="295">
        <v>0</v>
      </c>
      <c r="E570" s="291">
        <f>SUM('ADICIONES  2018'!C570:K570)</f>
        <v>9410468280</v>
      </c>
      <c r="F570" s="295"/>
      <c r="G570" s="295"/>
      <c r="H570" s="295"/>
      <c r="I570" s="295"/>
      <c r="J570" s="295"/>
      <c r="K570" s="292">
        <f t="shared" si="513"/>
        <v>9410468280</v>
      </c>
      <c r="L570" s="295"/>
      <c r="M570" s="295"/>
      <c r="N570" s="295"/>
      <c r="O570" s="295"/>
      <c r="P570" s="295">
        <v>0</v>
      </c>
      <c r="Q570" s="295"/>
      <c r="R570" s="292">
        <f t="shared" si="515"/>
        <v>0</v>
      </c>
      <c r="S570" s="295"/>
      <c r="T570" s="295"/>
      <c r="U570" s="295">
        <v>9410468280</v>
      </c>
      <c r="V570" s="295"/>
      <c r="W570" s="295"/>
      <c r="X570" s="295"/>
      <c r="Y570" s="295"/>
      <c r="Z570" s="295"/>
      <c r="AA570" s="292">
        <f t="shared" si="541"/>
        <v>9410468280</v>
      </c>
      <c r="AB570" s="292">
        <f t="shared" si="496"/>
        <v>9410468280</v>
      </c>
      <c r="AC570" s="37">
        <f t="shared" si="497"/>
        <v>1</v>
      </c>
    </row>
    <row r="571" spans="1:29" ht="42.75" hidden="1" x14ac:dyDescent="0.2">
      <c r="B571" s="143" t="s">
        <v>1537</v>
      </c>
      <c r="C571" s="139" t="s">
        <v>1538</v>
      </c>
      <c r="D571" s="295">
        <v>0</v>
      </c>
      <c r="E571" s="291">
        <f>SUM('ADICIONES  2018'!C571:K571)</f>
        <v>3007214687</v>
      </c>
      <c r="F571" s="295"/>
      <c r="G571" s="295"/>
      <c r="H571" s="295"/>
      <c r="I571" s="295"/>
      <c r="J571" s="295"/>
      <c r="K571" s="292">
        <f t="shared" si="513"/>
        <v>3007214687</v>
      </c>
      <c r="L571" s="295"/>
      <c r="M571" s="295"/>
      <c r="N571" s="295"/>
      <c r="O571" s="295"/>
      <c r="P571" s="295">
        <v>0</v>
      </c>
      <c r="Q571" s="295"/>
      <c r="R571" s="292">
        <f t="shared" si="515"/>
        <v>0</v>
      </c>
      <c r="S571" s="295"/>
      <c r="T571" s="295"/>
      <c r="U571" s="295">
        <v>3007214687</v>
      </c>
      <c r="V571" s="295"/>
      <c r="W571" s="295"/>
      <c r="X571" s="295"/>
      <c r="Y571" s="295"/>
      <c r="Z571" s="295"/>
      <c r="AA571" s="292">
        <f t="shared" si="541"/>
        <v>3007214687</v>
      </c>
      <c r="AB571" s="292">
        <f t="shared" si="496"/>
        <v>3007214687</v>
      </c>
      <c r="AC571" s="37">
        <f t="shared" si="497"/>
        <v>1</v>
      </c>
    </row>
    <row r="572" spans="1:29" ht="42.75" hidden="1" x14ac:dyDescent="0.2">
      <c r="B572" s="143" t="s">
        <v>1539</v>
      </c>
      <c r="C572" s="139" t="s">
        <v>1540</v>
      </c>
      <c r="D572" s="295">
        <v>0</v>
      </c>
      <c r="E572" s="291">
        <f>SUM('ADICIONES  2018'!C572:K572)</f>
        <v>2255411015</v>
      </c>
      <c r="F572" s="295"/>
      <c r="G572" s="295"/>
      <c r="H572" s="295"/>
      <c r="I572" s="295"/>
      <c r="J572" s="295"/>
      <c r="K572" s="292">
        <f t="shared" si="513"/>
        <v>2255411015</v>
      </c>
      <c r="L572" s="295"/>
      <c r="M572" s="295"/>
      <c r="N572" s="295"/>
      <c r="O572" s="295"/>
      <c r="P572" s="295">
        <v>0</v>
      </c>
      <c r="Q572" s="295"/>
      <c r="R572" s="292">
        <f t="shared" si="515"/>
        <v>0</v>
      </c>
      <c r="S572" s="295"/>
      <c r="T572" s="295"/>
      <c r="U572" s="295">
        <v>2255411015</v>
      </c>
      <c r="V572" s="295"/>
      <c r="W572" s="295"/>
      <c r="X572" s="295"/>
      <c r="Y572" s="295"/>
      <c r="Z572" s="295"/>
      <c r="AA572" s="292">
        <f t="shared" si="541"/>
        <v>2255411015</v>
      </c>
      <c r="AB572" s="292">
        <f t="shared" si="496"/>
        <v>2255411015</v>
      </c>
      <c r="AC572" s="37">
        <f t="shared" si="497"/>
        <v>1</v>
      </c>
    </row>
    <row r="573" spans="1:29" s="21" customFormat="1" ht="45" hidden="1" x14ac:dyDescent="0.2">
      <c r="A573" s="92"/>
      <c r="B573" s="143" t="s">
        <v>1541</v>
      </c>
      <c r="C573" s="144" t="s">
        <v>1542</v>
      </c>
      <c r="D573" s="291">
        <v>0</v>
      </c>
      <c r="E573" s="291">
        <f>SUM('ADICIONES  2018'!C573:K573)</f>
        <v>2369302779</v>
      </c>
      <c r="F573" s="291"/>
      <c r="G573" s="291"/>
      <c r="H573" s="291"/>
      <c r="I573" s="291"/>
      <c r="J573" s="291"/>
      <c r="K573" s="294">
        <f t="shared" si="513"/>
        <v>2369302779</v>
      </c>
      <c r="L573" s="291"/>
      <c r="M573" s="291"/>
      <c r="N573" s="291"/>
      <c r="O573" s="291"/>
      <c r="P573" s="291">
        <v>0</v>
      </c>
      <c r="Q573" s="291"/>
      <c r="R573" s="294">
        <f t="shared" si="515"/>
        <v>0</v>
      </c>
      <c r="S573" s="291"/>
      <c r="T573" s="291"/>
      <c r="U573" s="291">
        <v>2369302779</v>
      </c>
      <c r="V573" s="291"/>
      <c r="W573" s="291"/>
      <c r="X573" s="291"/>
      <c r="Y573" s="291"/>
      <c r="Z573" s="291"/>
      <c r="AA573" s="294">
        <f t="shared" si="541"/>
        <v>2369302779</v>
      </c>
      <c r="AB573" s="294">
        <f t="shared" si="496"/>
        <v>2369302779</v>
      </c>
      <c r="AC573" s="115">
        <f t="shared" si="497"/>
        <v>1</v>
      </c>
    </row>
    <row r="574" spans="1:29" ht="42.75" hidden="1" x14ac:dyDescent="0.2">
      <c r="B574" s="143" t="s">
        <v>1543</v>
      </c>
      <c r="C574" s="139" t="s">
        <v>1544</v>
      </c>
      <c r="D574" s="295">
        <v>0</v>
      </c>
      <c r="E574" s="291">
        <f>SUM('ADICIONES  2018'!C574:K574)</f>
        <v>2255411015</v>
      </c>
      <c r="F574" s="295"/>
      <c r="G574" s="295"/>
      <c r="H574" s="295"/>
      <c r="I574" s="295"/>
      <c r="J574" s="295"/>
      <c r="K574" s="292">
        <f t="shared" si="513"/>
        <v>2255411015</v>
      </c>
      <c r="L574" s="295"/>
      <c r="M574" s="295"/>
      <c r="N574" s="295"/>
      <c r="O574" s="295"/>
      <c r="P574" s="295">
        <v>0</v>
      </c>
      <c r="Q574" s="295"/>
      <c r="R574" s="292">
        <f t="shared" si="515"/>
        <v>0</v>
      </c>
      <c r="S574" s="295"/>
      <c r="T574" s="295"/>
      <c r="U574" s="295">
        <v>2255411015</v>
      </c>
      <c r="V574" s="295"/>
      <c r="W574" s="295"/>
      <c r="X574" s="295"/>
      <c r="Y574" s="295"/>
      <c r="Z574" s="295"/>
      <c r="AA574" s="292">
        <f t="shared" si="541"/>
        <v>2255411015</v>
      </c>
      <c r="AB574" s="292">
        <f t="shared" si="496"/>
        <v>2255411015</v>
      </c>
      <c r="AC574" s="37">
        <f t="shared" si="497"/>
        <v>1</v>
      </c>
    </row>
    <row r="575" spans="1:29" ht="42.75" hidden="1" x14ac:dyDescent="0.2">
      <c r="B575" s="143" t="s">
        <v>1545</v>
      </c>
      <c r="C575" s="139" t="s">
        <v>1546</v>
      </c>
      <c r="D575" s="295">
        <v>0</v>
      </c>
      <c r="E575" s="291">
        <f>SUM('ADICIONES  2018'!C575:K575)</f>
        <v>4521016944</v>
      </c>
      <c r="F575" s="295"/>
      <c r="G575" s="295"/>
      <c r="H575" s="295"/>
      <c r="I575" s="295"/>
      <c r="J575" s="295"/>
      <c r="K575" s="292">
        <f t="shared" si="513"/>
        <v>4521016944</v>
      </c>
      <c r="L575" s="295"/>
      <c r="M575" s="295"/>
      <c r="N575" s="295"/>
      <c r="O575" s="295"/>
      <c r="P575" s="295">
        <v>0</v>
      </c>
      <c r="Q575" s="295"/>
      <c r="R575" s="292">
        <f t="shared" si="515"/>
        <v>0</v>
      </c>
      <c r="S575" s="295"/>
      <c r="T575" s="295"/>
      <c r="U575" s="295">
        <v>4521016944</v>
      </c>
      <c r="V575" s="295"/>
      <c r="W575" s="295"/>
      <c r="X575" s="295"/>
      <c r="Y575" s="295"/>
      <c r="Z575" s="295"/>
      <c r="AA575" s="292">
        <f t="shared" si="541"/>
        <v>4521016944</v>
      </c>
      <c r="AB575" s="292">
        <f t="shared" si="496"/>
        <v>4521016944</v>
      </c>
      <c r="AC575" s="37">
        <f t="shared" si="497"/>
        <v>1</v>
      </c>
    </row>
    <row r="576" spans="1:29" ht="42.75" hidden="1" x14ac:dyDescent="0.2">
      <c r="B576" s="143" t="s">
        <v>1547</v>
      </c>
      <c r="C576" s="139" t="s">
        <v>1548</v>
      </c>
      <c r="D576" s="295">
        <v>0</v>
      </c>
      <c r="E576" s="291">
        <f>SUM('ADICIONES  2018'!C576:K576)</f>
        <v>3007214687</v>
      </c>
      <c r="F576" s="295"/>
      <c r="G576" s="295"/>
      <c r="H576" s="295"/>
      <c r="I576" s="295"/>
      <c r="J576" s="295"/>
      <c r="K576" s="292">
        <f t="shared" si="513"/>
        <v>3007214687</v>
      </c>
      <c r="L576" s="295"/>
      <c r="M576" s="295"/>
      <c r="N576" s="295"/>
      <c r="O576" s="295"/>
      <c r="P576" s="295">
        <v>0</v>
      </c>
      <c r="Q576" s="295"/>
      <c r="R576" s="292">
        <f t="shared" si="515"/>
        <v>0</v>
      </c>
      <c r="S576" s="295"/>
      <c r="T576" s="295"/>
      <c r="U576" s="295">
        <v>3007214687</v>
      </c>
      <c r="V576" s="295"/>
      <c r="W576" s="295"/>
      <c r="X576" s="295"/>
      <c r="Y576" s="295"/>
      <c r="Z576" s="295"/>
      <c r="AA576" s="292">
        <f t="shared" si="541"/>
        <v>3007214687</v>
      </c>
      <c r="AB576" s="292">
        <f t="shared" si="496"/>
        <v>3007214687</v>
      </c>
      <c r="AC576" s="37">
        <f t="shared" si="497"/>
        <v>1</v>
      </c>
    </row>
    <row r="577" spans="1:29" ht="42.75" hidden="1" x14ac:dyDescent="0.2">
      <c r="B577" s="143" t="s">
        <v>1549</v>
      </c>
      <c r="C577" s="139" t="s">
        <v>1550</v>
      </c>
      <c r="D577" s="295">
        <v>0</v>
      </c>
      <c r="E577" s="291">
        <f>SUM('ADICIONES  2018'!C577:K577)</f>
        <v>1628774337</v>
      </c>
      <c r="F577" s="295"/>
      <c r="G577" s="295"/>
      <c r="H577" s="295"/>
      <c r="I577" s="295"/>
      <c r="J577" s="295"/>
      <c r="K577" s="292">
        <f t="shared" si="513"/>
        <v>1628774337</v>
      </c>
      <c r="L577" s="295"/>
      <c r="M577" s="295"/>
      <c r="N577" s="295"/>
      <c r="O577" s="295"/>
      <c r="P577" s="295">
        <v>0</v>
      </c>
      <c r="Q577" s="295"/>
      <c r="R577" s="292">
        <f t="shared" si="515"/>
        <v>0</v>
      </c>
      <c r="S577" s="295"/>
      <c r="T577" s="295"/>
      <c r="U577" s="295">
        <v>1628774337</v>
      </c>
      <c r="V577" s="295"/>
      <c r="W577" s="295"/>
      <c r="X577" s="295"/>
      <c r="Y577" s="295"/>
      <c r="Z577" s="295"/>
      <c r="AA577" s="292">
        <f t="shared" si="541"/>
        <v>1628774337</v>
      </c>
      <c r="AB577" s="292">
        <f t="shared" si="496"/>
        <v>1628774337</v>
      </c>
      <c r="AC577" s="37">
        <f t="shared" si="497"/>
        <v>1</v>
      </c>
    </row>
    <row r="578" spans="1:29" ht="42.75" hidden="1" x14ac:dyDescent="0.2">
      <c r="B578" s="143" t="s">
        <v>1551</v>
      </c>
      <c r="C578" s="139" t="s">
        <v>1552</v>
      </c>
      <c r="D578" s="295">
        <v>0</v>
      </c>
      <c r="E578" s="291">
        <f>SUM('ADICIONES  2018'!C578:K578)</f>
        <v>2772946284</v>
      </c>
      <c r="F578" s="295"/>
      <c r="G578" s="295"/>
      <c r="H578" s="295"/>
      <c r="I578" s="295"/>
      <c r="J578" s="295"/>
      <c r="K578" s="292">
        <f t="shared" si="513"/>
        <v>2772946284</v>
      </c>
      <c r="L578" s="295"/>
      <c r="M578" s="295"/>
      <c r="N578" s="295"/>
      <c r="O578" s="295"/>
      <c r="P578" s="295">
        <v>0</v>
      </c>
      <c r="Q578" s="295"/>
      <c r="R578" s="292">
        <f t="shared" si="515"/>
        <v>0</v>
      </c>
      <c r="S578" s="295"/>
      <c r="T578" s="295"/>
      <c r="U578" s="295">
        <v>2772946284</v>
      </c>
      <c r="V578" s="295"/>
      <c r="W578" s="295"/>
      <c r="X578" s="295"/>
      <c r="Y578" s="295"/>
      <c r="Z578" s="295"/>
      <c r="AA578" s="292">
        <f t="shared" si="541"/>
        <v>2772946284</v>
      </c>
      <c r="AB578" s="292">
        <f t="shared" si="496"/>
        <v>2772946284</v>
      </c>
      <c r="AC578" s="37">
        <f t="shared" si="497"/>
        <v>1</v>
      </c>
    </row>
    <row r="579" spans="1:29" s="21" customFormat="1" ht="60" hidden="1" x14ac:dyDescent="0.2">
      <c r="A579" s="92"/>
      <c r="B579" s="143" t="s">
        <v>1553</v>
      </c>
      <c r="C579" s="144" t="s">
        <v>1554</v>
      </c>
      <c r="D579" s="291">
        <v>0</v>
      </c>
      <c r="E579" s="291">
        <f>SUM('ADICIONES  2018'!C579:K579)</f>
        <v>3759018359</v>
      </c>
      <c r="F579" s="291"/>
      <c r="G579" s="291"/>
      <c r="H579" s="291"/>
      <c r="I579" s="291"/>
      <c r="J579" s="291"/>
      <c r="K579" s="294">
        <f t="shared" si="513"/>
        <v>3759018359</v>
      </c>
      <c r="L579" s="291"/>
      <c r="M579" s="291"/>
      <c r="N579" s="291"/>
      <c r="O579" s="291"/>
      <c r="P579" s="291">
        <v>0</v>
      </c>
      <c r="Q579" s="291"/>
      <c r="R579" s="294">
        <f t="shared" si="515"/>
        <v>0</v>
      </c>
      <c r="S579" s="291"/>
      <c r="T579" s="291"/>
      <c r="U579" s="291">
        <v>3759018359</v>
      </c>
      <c r="V579" s="291"/>
      <c r="W579" s="291"/>
      <c r="X579" s="291"/>
      <c r="Y579" s="291"/>
      <c r="Z579" s="291"/>
      <c r="AA579" s="294">
        <f t="shared" si="541"/>
        <v>3759018359</v>
      </c>
      <c r="AB579" s="294">
        <f t="shared" si="496"/>
        <v>3759018359</v>
      </c>
      <c r="AC579" s="115">
        <f t="shared" si="497"/>
        <v>1</v>
      </c>
    </row>
    <row r="580" spans="1:29" ht="42.75" hidden="1" x14ac:dyDescent="0.2">
      <c r="B580" s="143" t="s">
        <v>1555</v>
      </c>
      <c r="C580" s="139" t="s">
        <v>1556</v>
      </c>
      <c r="D580" s="295">
        <v>0</v>
      </c>
      <c r="E580" s="291">
        <f>SUM('ADICIONES  2018'!C580:K580)</f>
        <v>1503607343</v>
      </c>
      <c r="F580" s="295"/>
      <c r="G580" s="295"/>
      <c r="H580" s="295"/>
      <c r="I580" s="295"/>
      <c r="J580" s="295"/>
      <c r="K580" s="292">
        <f t="shared" si="513"/>
        <v>1503607343</v>
      </c>
      <c r="L580" s="295"/>
      <c r="M580" s="295"/>
      <c r="N580" s="295"/>
      <c r="O580" s="295"/>
      <c r="P580" s="295">
        <v>0</v>
      </c>
      <c r="Q580" s="295"/>
      <c r="R580" s="292">
        <f t="shared" si="515"/>
        <v>0</v>
      </c>
      <c r="S580" s="295"/>
      <c r="T580" s="295"/>
      <c r="U580" s="295">
        <v>1503607343</v>
      </c>
      <c r="V580" s="295"/>
      <c r="W580" s="295"/>
      <c r="X580" s="295"/>
      <c r="Y580" s="295"/>
      <c r="Z580" s="295"/>
      <c r="AA580" s="292">
        <f t="shared" si="541"/>
        <v>1503607343</v>
      </c>
      <c r="AB580" s="292">
        <f t="shared" si="496"/>
        <v>1503607343</v>
      </c>
      <c r="AC580" s="37">
        <f t="shared" si="497"/>
        <v>1</v>
      </c>
    </row>
    <row r="581" spans="1:29" ht="42.75" hidden="1" x14ac:dyDescent="0.2">
      <c r="B581" s="143" t="s">
        <v>1557</v>
      </c>
      <c r="C581" s="139" t="s">
        <v>1558</v>
      </c>
      <c r="D581" s="295">
        <v>0</v>
      </c>
      <c r="E581" s="291">
        <f>SUM('ADICIONES  2018'!C581:K581)</f>
        <v>3007214687</v>
      </c>
      <c r="F581" s="295"/>
      <c r="G581" s="295"/>
      <c r="H581" s="295"/>
      <c r="I581" s="295"/>
      <c r="J581" s="295"/>
      <c r="K581" s="292">
        <f t="shared" si="513"/>
        <v>3007214687</v>
      </c>
      <c r="L581" s="295"/>
      <c r="M581" s="295"/>
      <c r="N581" s="295"/>
      <c r="O581" s="295"/>
      <c r="P581" s="295">
        <v>0</v>
      </c>
      <c r="Q581" s="295"/>
      <c r="R581" s="292">
        <f t="shared" si="515"/>
        <v>0</v>
      </c>
      <c r="S581" s="295"/>
      <c r="T581" s="295"/>
      <c r="U581" s="295">
        <v>3007214687</v>
      </c>
      <c r="V581" s="295"/>
      <c r="W581" s="295"/>
      <c r="X581" s="295"/>
      <c r="Y581" s="295"/>
      <c r="Z581" s="295"/>
      <c r="AA581" s="292">
        <f t="shared" si="541"/>
        <v>3007214687</v>
      </c>
      <c r="AB581" s="292">
        <f t="shared" si="496"/>
        <v>3007214687</v>
      </c>
      <c r="AC581" s="37">
        <f t="shared" si="497"/>
        <v>1</v>
      </c>
    </row>
    <row r="582" spans="1:29" ht="42.75" hidden="1" x14ac:dyDescent="0.2">
      <c r="B582" s="143" t="s">
        <v>1559</v>
      </c>
      <c r="C582" s="139" t="s">
        <v>1560</v>
      </c>
      <c r="D582" s="295">
        <v>0</v>
      </c>
      <c r="E582" s="291">
        <f>SUM('ADICIONES  2018'!C582:K582)</f>
        <v>2255411015</v>
      </c>
      <c r="F582" s="295"/>
      <c r="G582" s="295"/>
      <c r="H582" s="295"/>
      <c r="I582" s="295"/>
      <c r="J582" s="295"/>
      <c r="K582" s="292">
        <f t="shared" si="513"/>
        <v>2255411015</v>
      </c>
      <c r="L582" s="295"/>
      <c r="M582" s="295"/>
      <c r="N582" s="295"/>
      <c r="O582" s="295"/>
      <c r="P582" s="295">
        <v>0</v>
      </c>
      <c r="Q582" s="295"/>
      <c r="R582" s="292">
        <f t="shared" si="515"/>
        <v>0</v>
      </c>
      <c r="S582" s="295"/>
      <c r="T582" s="295"/>
      <c r="U582" s="295">
        <v>2255411015</v>
      </c>
      <c r="V582" s="295"/>
      <c r="W582" s="295"/>
      <c r="X582" s="295"/>
      <c r="Y582" s="295"/>
      <c r="Z582" s="295"/>
      <c r="AA582" s="292">
        <f t="shared" si="541"/>
        <v>2255411015</v>
      </c>
      <c r="AB582" s="292">
        <f t="shared" si="496"/>
        <v>2255411015</v>
      </c>
      <c r="AC582" s="37">
        <f t="shared" si="497"/>
        <v>1</v>
      </c>
    </row>
    <row r="583" spans="1:29" ht="28.5" hidden="1" x14ac:dyDescent="0.2">
      <c r="B583" s="143" t="s">
        <v>1561</v>
      </c>
      <c r="C583" s="139" t="s">
        <v>1562</v>
      </c>
      <c r="D583" s="295">
        <v>0</v>
      </c>
      <c r="E583" s="291">
        <f>SUM('ADICIONES  2018'!C583:K583)</f>
        <v>3869233323</v>
      </c>
      <c r="F583" s="295"/>
      <c r="G583" s="295"/>
      <c r="H583" s="295"/>
      <c r="I583" s="295"/>
      <c r="J583" s="295"/>
      <c r="K583" s="292">
        <f t="shared" si="513"/>
        <v>3869233323</v>
      </c>
      <c r="L583" s="295"/>
      <c r="M583" s="295"/>
      <c r="N583" s="295"/>
      <c r="O583" s="295"/>
      <c r="P583" s="295">
        <v>0</v>
      </c>
      <c r="Q583" s="295"/>
      <c r="R583" s="292">
        <f t="shared" si="515"/>
        <v>0</v>
      </c>
      <c r="S583" s="295"/>
      <c r="T583" s="295"/>
      <c r="U583" s="295">
        <v>3869233323</v>
      </c>
      <c r="V583" s="295"/>
      <c r="W583" s="295"/>
      <c r="X583" s="295"/>
      <c r="Y583" s="295"/>
      <c r="Z583" s="295"/>
      <c r="AA583" s="292">
        <f t="shared" si="541"/>
        <v>3869233323</v>
      </c>
      <c r="AB583" s="292">
        <f t="shared" si="496"/>
        <v>3869233323</v>
      </c>
      <c r="AC583" s="37">
        <f t="shared" si="497"/>
        <v>1</v>
      </c>
    </row>
    <row r="584" spans="1:29" ht="42.75" hidden="1" x14ac:dyDescent="0.2">
      <c r="B584" s="143" t="s">
        <v>1563</v>
      </c>
      <c r="C584" s="139" t="s">
        <v>1564</v>
      </c>
      <c r="D584" s="295">
        <v>0</v>
      </c>
      <c r="E584" s="291">
        <f>SUM('ADICIONES  2018'!C584:K584)</f>
        <v>15000000000</v>
      </c>
      <c r="F584" s="295"/>
      <c r="G584" s="295"/>
      <c r="H584" s="295"/>
      <c r="I584" s="295"/>
      <c r="J584" s="295"/>
      <c r="K584" s="292">
        <f t="shared" si="513"/>
        <v>15000000000</v>
      </c>
      <c r="L584" s="295"/>
      <c r="M584" s="295"/>
      <c r="N584" s="295"/>
      <c r="O584" s="295"/>
      <c r="P584" s="295">
        <v>0</v>
      </c>
      <c r="Q584" s="295"/>
      <c r="R584" s="292">
        <f t="shared" si="515"/>
        <v>0</v>
      </c>
      <c r="S584" s="295"/>
      <c r="T584" s="295"/>
      <c r="U584" s="295"/>
      <c r="V584" s="295"/>
      <c r="W584" s="295"/>
      <c r="X584" s="295"/>
      <c r="Y584" s="295"/>
      <c r="Z584" s="295"/>
      <c r="AA584" s="292">
        <f t="shared" si="541"/>
        <v>0</v>
      </c>
      <c r="AB584" s="292">
        <f t="shared" si="496"/>
        <v>0</v>
      </c>
      <c r="AC584" s="37">
        <f t="shared" si="497"/>
        <v>0</v>
      </c>
    </row>
    <row r="585" spans="1:29" s="21" customFormat="1" ht="45" hidden="1" x14ac:dyDescent="0.2">
      <c r="A585" s="92"/>
      <c r="B585" s="143" t="s">
        <v>1565</v>
      </c>
      <c r="C585" s="144" t="s">
        <v>1566</v>
      </c>
      <c r="D585" s="291">
        <v>0</v>
      </c>
      <c r="E585" s="291">
        <f>SUM('ADICIONES  2018'!C585:K585)</f>
        <v>79704173.879999995</v>
      </c>
      <c r="F585" s="291"/>
      <c r="G585" s="291"/>
      <c r="H585" s="291"/>
      <c r="I585" s="291"/>
      <c r="J585" s="291"/>
      <c r="K585" s="294">
        <f t="shared" si="513"/>
        <v>79704173.879999995</v>
      </c>
      <c r="L585" s="291"/>
      <c r="M585" s="291"/>
      <c r="N585" s="291"/>
      <c r="O585" s="291"/>
      <c r="P585" s="291">
        <v>0</v>
      </c>
      <c r="Q585" s="291"/>
      <c r="R585" s="294">
        <f t="shared" si="515"/>
        <v>0</v>
      </c>
      <c r="S585" s="291"/>
      <c r="T585" s="291"/>
      <c r="U585" s="291"/>
      <c r="V585" s="291"/>
      <c r="W585" s="291"/>
      <c r="X585" s="291"/>
      <c r="Y585" s="291"/>
      <c r="Z585" s="291"/>
      <c r="AA585" s="294">
        <f t="shared" si="541"/>
        <v>0</v>
      </c>
      <c r="AB585" s="294">
        <f t="shared" si="496"/>
        <v>0</v>
      </c>
      <c r="AC585" s="115">
        <f t="shared" si="497"/>
        <v>0</v>
      </c>
    </row>
    <row r="586" spans="1:29" s="21" customFormat="1" ht="45" hidden="1" x14ac:dyDescent="0.2">
      <c r="A586" s="92"/>
      <c r="B586" s="143" t="s">
        <v>1995</v>
      </c>
      <c r="C586" s="144" t="s">
        <v>1996</v>
      </c>
      <c r="D586" s="291"/>
      <c r="E586" s="291">
        <f>SUM('ADICIONES  2018'!C586:K586)</f>
        <v>268399797</v>
      </c>
      <c r="F586" s="291"/>
      <c r="G586" s="291"/>
      <c r="H586" s="291"/>
      <c r="I586" s="291"/>
      <c r="J586" s="291"/>
      <c r="K586" s="294">
        <f t="shared" si="513"/>
        <v>268399797</v>
      </c>
      <c r="L586" s="291"/>
      <c r="M586" s="291"/>
      <c r="N586" s="291"/>
      <c r="O586" s="291"/>
      <c r="P586" s="291">
        <v>268399797</v>
      </c>
      <c r="Q586" s="291"/>
      <c r="R586" s="294">
        <f t="shared" si="515"/>
        <v>268399797</v>
      </c>
      <c r="S586" s="291"/>
      <c r="T586" s="291"/>
      <c r="U586" s="291"/>
      <c r="V586" s="291"/>
      <c r="W586" s="291"/>
      <c r="X586" s="291"/>
      <c r="Y586" s="291"/>
      <c r="Z586" s="291"/>
      <c r="AA586" s="294">
        <f t="shared" ref="AA586:AA649" si="547">SUM(S586:Z586)</f>
        <v>0</v>
      </c>
      <c r="AB586" s="294">
        <f t="shared" si="496"/>
        <v>268399797</v>
      </c>
      <c r="AC586" s="115">
        <f t="shared" si="497"/>
        <v>1</v>
      </c>
    </row>
    <row r="587" spans="1:29" s="21" customFormat="1" ht="45" hidden="1" x14ac:dyDescent="0.2">
      <c r="A587" s="92"/>
      <c r="B587" s="143" t="s">
        <v>1997</v>
      </c>
      <c r="C587" s="144" t="s">
        <v>1998</v>
      </c>
      <c r="D587" s="291"/>
      <c r="E587" s="291">
        <f>SUM('ADICIONES  2018'!C587:K587)</f>
        <v>1000000000</v>
      </c>
      <c r="F587" s="291"/>
      <c r="G587" s="291"/>
      <c r="H587" s="291"/>
      <c r="I587" s="291"/>
      <c r="J587" s="291"/>
      <c r="K587" s="294">
        <f t="shared" si="513"/>
        <v>1000000000</v>
      </c>
      <c r="L587" s="291"/>
      <c r="M587" s="291"/>
      <c r="N587" s="291"/>
      <c r="O587" s="291"/>
      <c r="P587" s="291">
        <v>500000000</v>
      </c>
      <c r="Q587" s="291"/>
      <c r="R587" s="294">
        <f t="shared" si="515"/>
        <v>500000000</v>
      </c>
      <c r="S587" s="291"/>
      <c r="T587" s="291"/>
      <c r="U587" s="291"/>
      <c r="V587" s="291"/>
      <c r="W587" s="291"/>
      <c r="X587" s="291"/>
      <c r="Y587" s="291"/>
      <c r="Z587" s="291"/>
      <c r="AA587" s="294">
        <f t="shared" si="547"/>
        <v>0</v>
      </c>
      <c r="AB587" s="294">
        <f t="shared" si="496"/>
        <v>500000000</v>
      </c>
      <c r="AC587" s="115">
        <f t="shared" si="497"/>
        <v>0.5</v>
      </c>
    </row>
    <row r="588" spans="1:29" s="21" customFormat="1" ht="30" hidden="1" x14ac:dyDescent="0.2">
      <c r="A588" s="92"/>
      <c r="B588" s="143" t="s">
        <v>1999</v>
      </c>
      <c r="C588" s="144" t="s">
        <v>2000</v>
      </c>
      <c r="D588" s="291"/>
      <c r="E588" s="291">
        <f>SUM('ADICIONES  2018'!C588:K588)</f>
        <v>107000000</v>
      </c>
      <c r="F588" s="291">
        <v>107000000</v>
      </c>
      <c r="G588" s="291"/>
      <c r="H588" s="291"/>
      <c r="I588" s="291"/>
      <c r="J588" s="291"/>
      <c r="K588" s="294">
        <f t="shared" si="513"/>
        <v>0</v>
      </c>
      <c r="L588" s="291"/>
      <c r="M588" s="291"/>
      <c r="N588" s="291"/>
      <c r="O588" s="291"/>
      <c r="P588" s="291">
        <v>107000000</v>
      </c>
      <c r="Q588" s="291"/>
      <c r="R588" s="294">
        <f t="shared" si="515"/>
        <v>107000000</v>
      </c>
      <c r="S588" s="291"/>
      <c r="T588" s="291"/>
      <c r="U588" s="291"/>
      <c r="V588" s="291"/>
      <c r="W588" s="291"/>
      <c r="X588" s="291"/>
      <c r="Y588" s="291"/>
      <c r="Z588" s="291"/>
      <c r="AA588" s="294">
        <f t="shared" si="547"/>
        <v>0</v>
      </c>
      <c r="AB588" s="294">
        <f t="shared" si="496"/>
        <v>107000000</v>
      </c>
      <c r="AC588" s="115">
        <v>0</v>
      </c>
    </row>
    <row r="589" spans="1:29" s="21" customFormat="1" ht="30" hidden="1" x14ac:dyDescent="0.2">
      <c r="A589" s="92"/>
      <c r="B589" s="143" t="s">
        <v>2001</v>
      </c>
      <c r="C589" s="144" t="s">
        <v>2002</v>
      </c>
      <c r="D589" s="291"/>
      <c r="E589" s="291">
        <f>SUM('ADICIONES  2018'!C589:K589)</f>
        <v>904400</v>
      </c>
      <c r="F589" s="291"/>
      <c r="G589" s="291"/>
      <c r="H589" s="291"/>
      <c r="I589" s="291"/>
      <c r="J589" s="291"/>
      <c r="K589" s="294">
        <f t="shared" si="513"/>
        <v>904400</v>
      </c>
      <c r="L589" s="291"/>
      <c r="M589" s="291"/>
      <c r="N589" s="291"/>
      <c r="O589" s="291"/>
      <c r="P589" s="291">
        <v>904400</v>
      </c>
      <c r="Q589" s="291"/>
      <c r="R589" s="294">
        <f t="shared" si="515"/>
        <v>904400</v>
      </c>
      <c r="S589" s="291"/>
      <c r="T589" s="291"/>
      <c r="U589" s="291"/>
      <c r="V589" s="291"/>
      <c r="W589" s="291"/>
      <c r="X589" s="291"/>
      <c r="Y589" s="291"/>
      <c r="Z589" s="291"/>
      <c r="AA589" s="294">
        <f t="shared" si="547"/>
        <v>0</v>
      </c>
      <c r="AB589" s="294">
        <f t="shared" si="496"/>
        <v>904400</v>
      </c>
      <c r="AC589" s="115">
        <f t="shared" si="497"/>
        <v>1</v>
      </c>
    </row>
    <row r="590" spans="1:29" s="21" customFormat="1" ht="30" hidden="1" x14ac:dyDescent="0.2">
      <c r="A590" s="92"/>
      <c r="B590" s="143" t="s">
        <v>2003</v>
      </c>
      <c r="C590" s="144" t="s">
        <v>2004</v>
      </c>
      <c r="D590" s="291"/>
      <c r="E590" s="291">
        <f>SUM('ADICIONES  2018'!C590:K590)</f>
        <v>1450410.2</v>
      </c>
      <c r="F590" s="291"/>
      <c r="G590" s="291"/>
      <c r="H590" s="291"/>
      <c r="I590" s="291"/>
      <c r="J590" s="291"/>
      <c r="K590" s="294">
        <f t="shared" si="513"/>
        <v>1450410.2</v>
      </c>
      <c r="L590" s="291"/>
      <c r="M590" s="291"/>
      <c r="N590" s="291"/>
      <c r="O590" s="291"/>
      <c r="P590" s="291">
        <v>1450410.2</v>
      </c>
      <c r="Q590" s="291"/>
      <c r="R590" s="294">
        <f t="shared" si="515"/>
        <v>1450410.2</v>
      </c>
      <c r="S590" s="291"/>
      <c r="T590" s="291"/>
      <c r="U590" s="291"/>
      <c r="V590" s="291"/>
      <c r="W590" s="291"/>
      <c r="X590" s="291"/>
      <c r="Y590" s="291"/>
      <c r="Z590" s="291"/>
      <c r="AA590" s="294">
        <f t="shared" si="547"/>
        <v>0</v>
      </c>
      <c r="AB590" s="294">
        <f t="shared" si="496"/>
        <v>1450410.2</v>
      </c>
      <c r="AC590" s="115">
        <f t="shared" si="497"/>
        <v>1</v>
      </c>
    </row>
    <row r="591" spans="1:29" s="21" customFormat="1" ht="30" hidden="1" x14ac:dyDescent="0.2">
      <c r="A591" s="92"/>
      <c r="B591" s="143" t="s">
        <v>2005</v>
      </c>
      <c r="C591" s="144" t="s">
        <v>2006</v>
      </c>
      <c r="D591" s="291"/>
      <c r="E591" s="291">
        <f>SUM('ADICIONES  2018'!C591:K591)</f>
        <v>57681818</v>
      </c>
      <c r="F591" s="291"/>
      <c r="G591" s="291"/>
      <c r="H591" s="291"/>
      <c r="I591" s="291"/>
      <c r="J591" s="291"/>
      <c r="K591" s="294">
        <f t="shared" si="513"/>
        <v>57681818</v>
      </c>
      <c r="L591" s="291"/>
      <c r="M591" s="291"/>
      <c r="N591" s="291"/>
      <c r="O591" s="291"/>
      <c r="P591" s="291">
        <v>57681818</v>
      </c>
      <c r="Q591" s="291"/>
      <c r="R591" s="294">
        <f t="shared" si="515"/>
        <v>57681818</v>
      </c>
      <c r="S591" s="291"/>
      <c r="T591" s="291"/>
      <c r="U591" s="291"/>
      <c r="V591" s="291"/>
      <c r="W591" s="291"/>
      <c r="X591" s="291"/>
      <c r="Y591" s="291"/>
      <c r="Z591" s="291"/>
      <c r="AA591" s="294">
        <f t="shared" si="547"/>
        <v>0</v>
      </c>
      <c r="AB591" s="294">
        <f t="shared" si="496"/>
        <v>57681818</v>
      </c>
      <c r="AC591" s="115">
        <f t="shared" si="497"/>
        <v>1</v>
      </c>
    </row>
    <row r="592" spans="1:29" s="21" customFormat="1" ht="30" hidden="1" x14ac:dyDescent="0.2">
      <c r="A592" s="92"/>
      <c r="B592" s="143" t="s">
        <v>2007</v>
      </c>
      <c r="C592" s="144" t="s">
        <v>2008</v>
      </c>
      <c r="D592" s="291"/>
      <c r="E592" s="291">
        <f>SUM('ADICIONES  2018'!C592:K592)</f>
        <v>30448635</v>
      </c>
      <c r="F592" s="291"/>
      <c r="G592" s="291"/>
      <c r="H592" s="291"/>
      <c r="I592" s="291"/>
      <c r="J592" s="291"/>
      <c r="K592" s="294">
        <f t="shared" si="513"/>
        <v>30448635</v>
      </c>
      <c r="L592" s="291"/>
      <c r="M592" s="291"/>
      <c r="N592" s="291"/>
      <c r="O592" s="291"/>
      <c r="P592" s="291">
        <v>6168331</v>
      </c>
      <c r="Q592" s="291"/>
      <c r="R592" s="294">
        <f t="shared" si="515"/>
        <v>6168331</v>
      </c>
      <c r="S592" s="291"/>
      <c r="T592" s="291"/>
      <c r="U592" s="291"/>
      <c r="V592" s="291"/>
      <c r="W592" s="291"/>
      <c r="X592" s="291"/>
      <c r="Y592" s="291"/>
      <c r="Z592" s="291"/>
      <c r="AA592" s="294">
        <f t="shared" si="547"/>
        <v>0</v>
      </c>
      <c r="AB592" s="294">
        <f t="shared" si="496"/>
        <v>6168331</v>
      </c>
      <c r="AC592" s="115">
        <f t="shared" si="497"/>
        <v>0.20258152787473066</v>
      </c>
    </row>
    <row r="593" spans="1:29" s="21" customFormat="1" ht="60" hidden="1" x14ac:dyDescent="0.2">
      <c r="A593" s="92"/>
      <c r="B593" s="143" t="s">
        <v>2009</v>
      </c>
      <c r="C593" s="144" t="s">
        <v>2010</v>
      </c>
      <c r="D593" s="291"/>
      <c r="E593" s="291">
        <f>SUM('ADICIONES  2018'!C593:K593)</f>
        <v>1500000000</v>
      </c>
      <c r="F593" s="291"/>
      <c r="G593" s="291"/>
      <c r="H593" s="291"/>
      <c r="I593" s="291"/>
      <c r="J593" s="291"/>
      <c r="K593" s="294">
        <f t="shared" si="513"/>
        <v>1500000000</v>
      </c>
      <c r="L593" s="291"/>
      <c r="M593" s="291"/>
      <c r="N593" s="291"/>
      <c r="O593" s="291"/>
      <c r="P593" s="291">
        <v>1500000000</v>
      </c>
      <c r="Q593" s="291"/>
      <c r="R593" s="294">
        <f t="shared" si="515"/>
        <v>1500000000</v>
      </c>
      <c r="S593" s="291"/>
      <c r="T593" s="291"/>
      <c r="U593" s="291"/>
      <c r="V593" s="291"/>
      <c r="W593" s="291"/>
      <c r="X593" s="291"/>
      <c r="Y593" s="291"/>
      <c r="Z593" s="291"/>
      <c r="AA593" s="294">
        <f t="shared" si="547"/>
        <v>0</v>
      </c>
      <c r="AB593" s="294">
        <f t="shared" si="496"/>
        <v>1500000000</v>
      </c>
      <c r="AC593" s="115">
        <f t="shared" si="497"/>
        <v>1</v>
      </c>
    </row>
    <row r="594" spans="1:29" s="21" customFormat="1" ht="30" hidden="1" x14ac:dyDescent="0.2">
      <c r="A594" s="92"/>
      <c r="B594" s="143" t="s">
        <v>2011</v>
      </c>
      <c r="C594" s="144" t="s">
        <v>2012</v>
      </c>
      <c r="D594" s="291"/>
      <c r="E594" s="291">
        <f>SUM('ADICIONES  2018'!C594:K594)</f>
        <v>721656438.60000002</v>
      </c>
      <c r="F594" s="291"/>
      <c r="G594" s="291"/>
      <c r="H594" s="291"/>
      <c r="I594" s="291"/>
      <c r="J594" s="291"/>
      <c r="K594" s="294">
        <f t="shared" si="513"/>
        <v>721656438.60000002</v>
      </c>
      <c r="L594" s="291"/>
      <c r="M594" s="291"/>
      <c r="N594" s="291"/>
      <c r="O594" s="291"/>
      <c r="P594" s="291">
        <v>721656438.60000002</v>
      </c>
      <c r="Q594" s="291"/>
      <c r="R594" s="294">
        <f t="shared" si="515"/>
        <v>721656438.60000002</v>
      </c>
      <c r="S594" s="291"/>
      <c r="T594" s="291"/>
      <c r="U594" s="291"/>
      <c r="V594" s="291"/>
      <c r="W594" s="291"/>
      <c r="X594" s="291"/>
      <c r="Y594" s="291"/>
      <c r="Z594" s="291"/>
      <c r="AA594" s="294">
        <f t="shared" si="547"/>
        <v>0</v>
      </c>
      <c r="AB594" s="294">
        <f t="shared" si="496"/>
        <v>721656438.60000002</v>
      </c>
      <c r="AC594" s="115">
        <f t="shared" si="497"/>
        <v>1</v>
      </c>
    </row>
    <row r="595" spans="1:29" s="21" customFormat="1" ht="30" hidden="1" x14ac:dyDescent="0.2">
      <c r="A595" s="92"/>
      <c r="B595" s="143" t="s">
        <v>2013</v>
      </c>
      <c r="C595" s="144" t="s">
        <v>2014</v>
      </c>
      <c r="D595" s="291"/>
      <c r="E595" s="291">
        <f>SUM('ADICIONES  2018'!C595:K595)</f>
        <v>269194</v>
      </c>
      <c r="F595" s="291"/>
      <c r="G595" s="291"/>
      <c r="H595" s="291"/>
      <c r="I595" s="291"/>
      <c r="J595" s="291"/>
      <c r="K595" s="294">
        <f t="shared" si="513"/>
        <v>269194</v>
      </c>
      <c r="L595" s="291"/>
      <c r="M595" s="291"/>
      <c r="N595" s="291"/>
      <c r="O595" s="291"/>
      <c r="P595" s="291">
        <v>269194</v>
      </c>
      <c r="Q595" s="291"/>
      <c r="R595" s="294">
        <f t="shared" si="515"/>
        <v>269194</v>
      </c>
      <c r="S595" s="291"/>
      <c r="T595" s="291"/>
      <c r="U595" s="291"/>
      <c r="V595" s="291"/>
      <c r="W595" s="291"/>
      <c r="X595" s="291"/>
      <c r="Y595" s="291"/>
      <c r="Z595" s="291"/>
      <c r="AA595" s="294">
        <f t="shared" si="547"/>
        <v>0</v>
      </c>
      <c r="AB595" s="294">
        <f t="shared" si="496"/>
        <v>269194</v>
      </c>
      <c r="AC595" s="115">
        <f t="shared" si="497"/>
        <v>1</v>
      </c>
    </row>
    <row r="596" spans="1:29" s="21" customFormat="1" ht="30" hidden="1" x14ac:dyDescent="0.2">
      <c r="A596" s="92"/>
      <c r="B596" s="143" t="s">
        <v>2015</v>
      </c>
      <c r="C596" s="144" t="s">
        <v>2016</v>
      </c>
      <c r="D596" s="291"/>
      <c r="E596" s="291">
        <f>SUM('ADICIONES  2018'!C596:K596)</f>
        <v>226909</v>
      </c>
      <c r="F596" s="291"/>
      <c r="G596" s="291"/>
      <c r="H596" s="291"/>
      <c r="I596" s="291"/>
      <c r="J596" s="291"/>
      <c r="K596" s="294">
        <f t="shared" si="513"/>
        <v>226909</v>
      </c>
      <c r="L596" s="291"/>
      <c r="M596" s="291"/>
      <c r="N596" s="291"/>
      <c r="O596" s="291"/>
      <c r="P596" s="291">
        <v>226909</v>
      </c>
      <c r="Q596" s="291"/>
      <c r="R596" s="294">
        <f t="shared" si="515"/>
        <v>226909</v>
      </c>
      <c r="S596" s="291"/>
      <c r="T596" s="291"/>
      <c r="U596" s="291"/>
      <c r="V596" s="291"/>
      <c r="W596" s="291"/>
      <c r="X596" s="291"/>
      <c r="Y596" s="291"/>
      <c r="Z596" s="291"/>
      <c r="AA596" s="294">
        <f t="shared" si="547"/>
        <v>0</v>
      </c>
      <c r="AB596" s="294">
        <f t="shared" si="496"/>
        <v>226909</v>
      </c>
      <c r="AC596" s="115">
        <f t="shared" si="497"/>
        <v>1</v>
      </c>
    </row>
    <row r="597" spans="1:29" s="21" customFormat="1" ht="30" hidden="1" x14ac:dyDescent="0.2">
      <c r="A597" s="92"/>
      <c r="B597" s="143" t="s">
        <v>2017</v>
      </c>
      <c r="C597" s="144" t="s">
        <v>2018</v>
      </c>
      <c r="D597" s="291"/>
      <c r="E597" s="291">
        <f>SUM('ADICIONES  2018'!C597:K597)</f>
        <v>3534103</v>
      </c>
      <c r="F597" s="291"/>
      <c r="G597" s="291"/>
      <c r="H597" s="291"/>
      <c r="I597" s="291"/>
      <c r="J597" s="291"/>
      <c r="K597" s="294">
        <f t="shared" si="513"/>
        <v>3534103</v>
      </c>
      <c r="L597" s="291"/>
      <c r="M597" s="291"/>
      <c r="N597" s="291"/>
      <c r="O597" s="291"/>
      <c r="P597" s="291">
        <v>3534103</v>
      </c>
      <c r="Q597" s="291"/>
      <c r="R597" s="294">
        <f t="shared" si="515"/>
        <v>3534103</v>
      </c>
      <c r="S597" s="291"/>
      <c r="T597" s="291"/>
      <c r="U597" s="291"/>
      <c r="V597" s="291"/>
      <c r="W597" s="291"/>
      <c r="X597" s="291"/>
      <c r="Y597" s="291"/>
      <c r="Z597" s="291"/>
      <c r="AA597" s="294">
        <f t="shared" si="547"/>
        <v>0</v>
      </c>
      <c r="AB597" s="294">
        <f t="shared" si="496"/>
        <v>3534103</v>
      </c>
      <c r="AC597" s="115">
        <f t="shared" si="497"/>
        <v>1</v>
      </c>
    </row>
    <row r="598" spans="1:29" s="21" customFormat="1" ht="30" hidden="1" x14ac:dyDescent="0.2">
      <c r="A598" s="92"/>
      <c r="B598" s="143" t="s">
        <v>2019</v>
      </c>
      <c r="C598" s="144" t="s">
        <v>2020</v>
      </c>
      <c r="D598" s="291"/>
      <c r="E598" s="291">
        <f>SUM('ADICIONES  2018'!C598:K598)</f>
        <v>8107752</v>
      </c>
      <c r="F598" s="291"/>
      <c r="G598" s="291"/>
      <c r="H598" s="291"/>
      <c r="I598" s="291"/>
      <c r="J598" s="291"/>
      <c r="K598" s="294">
        <f t="shared" si="513"/>
        <v>8107752</v>
      </c>
      <c r="L598" s="291"/>
      <c r="M598" s="291"/>
      <c r="N598" s="291"/>
      <c r="O598" s="291"/>
      <c r="P598" s="291">
        <v>8107752</v>
      </c>
      <c r="Q598" s="291"/>
      <c r="R598" s="294">
        <f t="shared" si="515"/>
        <v>8107752</v>
      </c>
      <c r="S598" s="291"/>
      <c r="T598" s="291"/>
      <c r="U598" s="291"/>
      <c r="V598" s="291"/>
      <c r="W598" s="291"/>
      <c r="X598" s="291"/>
      <c r="Y598" s="291"/>
      <c r="Z598" s="291"/>
      <c r="AA598" s="294">
        <f t="shared" si="547"/>
        <v>0</v>
      </c>
      <c r="AB598" s="294">
        <f t="shared" si="496"/>
        <v>8107752</v>
      </c>
      <c r="AC598" s="115">
        <f t="shared" si="497"/>
        <v>1</v>
      </c>
    </row>
    <row r="599" spans="1:29" s="21" customFormat="1" ht="30" hidden="1" x14ac:dyDescent="0.2">
      <c r="A599" s="92"/>
      <c r="B599" s="143" t="s">
        <v>2021</v>
      </c>
      <c r="C599" s="144" t="s">
        <v>2022</v>
      </c>
      <c r="D599" s="291"/>
      <c r="E599" s="291">
        <f>SUM('ADICIONES  2018'!C599:K599)</f>
        <v>3250453</v>
      </c>
      <c r="F599" s="291"/>
      <c r="G599" s="291"/>
      <c r="H599" s="291"/>
      <c r="I599" s="291"/>
      <c r="J599" s="291"/>
      <c r="K599" s="294">
        <f t="shared" si="513"/>
        <v>3250453</v>
      </c>
      <c r="L599" s="291"/>
      <c r="M599" s="291"/>
      <c r="N599" s="291"/>
      <c r="O599" s="291"/>
      <c r="P599" s="291">
        <v>3250453</v>
      </c>
      <c r="Q599" s="291"/>
      <c r="R599" s="294">
        <f t="shared" si="515"/>
        <v>3250453</v>
      </c>
      <c r="S599" s="291"/>
      <c r="T599" s="291"/>
      <c r="U599" s="291"/>
      <c r="V599" s="291"/>
      <c r="W599" s="291"/>
      <c r="X599" s="291"/>
      <c r="Y599" s="291"/>
      <c r="Z599" s="291"/>
      <c r="AA599" s="294">
        <f t="shared" si="547"/>
        <v>0</v>
      </c>
      <c r="AB599" s="294">
        <f t="shared" si="496"/>
        <v>3250453</v>
      </c>
      <c r="AC599" s="115">
        <f t="shared" si="497"/>
        <v>1</v>
      </c>
    </row>
    <row r="600" spans="1:29" s="21" customFormat="1" ht="30" hidden="1" x14ac:dyDescent="0.2">
      <c r="A600" s="92"/>
      <c r="B600" s="143" t="s">
        <v>2023</v>
      </c>
      <c r="C600" s="144" t="s">
        <v>2024</v>
      </c>
      <c r="D600" s="291"/>
      <c r="E600" s="291">
        <f>SUM('ADICIONES  2018'!C600:K600)</f>
        <v>353121</v>
      </c>
      <c r="F600" s="291"/>
      <c r="G600" s="291"/>
      <c r="H600" s="291"/>
      <c r="I600" s="291"/>
      <c r="J600" s="291"/>
      <c r="K600" s="294">
        <f t="shared" si="513"/>
        <v>353121</v>
      </c>
      <c r="L600" s="291"/>
      <c r="M600" s="291"/>
      <c r="N600" s="291"/>
      <c r="O600" s="291"/>
      <c r="P600" s="291">
        <v>353121</v>
      </c>
      <c r="Q600" s="291"/>
      <c r="R600" s="294">
        <f t="shared" si="515"/>
        <v>353121</v>
      </c>
      <c r="S600" s="291"/>
      <c r="T600" s="291"/>
      <c r="U600" s="291"/>
      <c r="V600" s="291"/>
      <c r="W600" s="291"/>
      <c r="X600" s="291"/>
      <c r="Y600" s="291"/>
      <c r="Z600" s="291"/>
      <c r="AA600" s="294">
        <f t="shared" si="547"/>
        <v>0</v>
      </c>
      <c r="AB600" s="294">
        <f t="shared" si="496"/>
        <v>353121</v>
      </c>
      <c r="AC600" s="115">
        <f t="shared" si="497"/>
        <v>1</v>
      </c>
    </row>
    <row r="601" spans="1:29" s="21" customFormat="1" ht="30" hidden="1" x14ac:dyDescent="0.2">
      <c r="A601" s="92"/>
      <c r="B601" s="143" t="s">
        <v>2025</v>
      </c>
      <c r="C601" s="144" t="s">
        <v>2024</v>
      </c>
      <c r="D601" s="291"/>
      <c r="E601" s="291">
        <f>SUM('ADICIONES  2018'!C601:K601)</f>
        <v>1812787</v>
      </c>
      <c r="F601" s="291"/>
      <c r="G601" s="291"/>
      <c r="H601" s="291"/>
      <c r="I601" s="291"/>
      <c r="J601" s="291"/>
      <c r="K601" s="294">
        <f t="shared" si="513"/>
        <v>1812787</v>
      </c>
      <c r="L601" s="291"/>
      <c r="M601" s="291"/>
      <c r="N601" s="291"/>
      <c r="O601" s="291"/>
      <c r="P601" s="291">
        <v>1812787</v>
      </c>
      <c r="Q601" s="291"/>
      <c r="R601" s="294">
        <f t="shared" si="515"/>
        <v>1812787</v>
      </c>
      <c r="S601" s="291"/>
      <c r="T601" s="291"/>
      <c r="U601" s="291"/>
      <c r="V601" s="291"/>
      <c r="W601" s="291"/>
      <c r="X601" s="291"/>
      <c r="Y601" s="291"/>
      <c r="Z601" s="291"/>
      <c r="AA601" s="294">
        <f t="shared" si="547"/>
        <v>0</v>
      </c>
      <c r="AB601" s="294">
        <f t="shared" si="496"/>
        <v>1812787</v>
      </c>
      <c r="AC601" s="115">
        <f t="shared" si="497"/>
        <v>1</v>
      </c>
    </row>
    <row r="602" spans="1:29" s="21" customFormat="1" ht="30" hidden="1" x14ac:dyDescent="0.2">
      <c r="A602" s="92"/>
      <c r="B602" s="143" t="s">
        <v>2026</v>
      </c>
      <c r="C602" s="144" t="s">
        <v>2027</v>
      </c>
      <c r="D602" s="291"/>
      <c r="E602" s="291">
        <f>SUM('ADICIONES  2018'!C602:K602)</f>
        <v>769188</v>
      </c>
      <c r="F602" s="291"/>
      <c r="G602" s="291"/>
      <c r="H602" s="291"/>
      <c r="I602" s="291"/>
      <c r="J602" s="291"/>
      <c r="K602" s="294">
        <f t="shared" si="513"/>
        <v>769188</v>
      </c>
      <c r="L602" s="291"/>
      <c r="M602" s="291"/>
      <c r="N602" s="291"/>
      <c r="O602" s="291"/>
      <c r="P602" s="291">
        <v>769188</v>
      </c>
      <c r="Q602" s="291"/>
      <c r="R602" s="294">
        <f t="shared" si="515"/>
        <v>769188</v>
      </c>
      <c r="S602" s="291"/>
      <c r="T602" s="291"/>
      <c r="U602" s="291"/>
      <c r="V602" s="291"/>
      <c r="W602" s="291"/>
      <c r="X602" s="291"/>
      <c r="Y602" s="291"/>
      <c r="Z602" s="291"/>
      <c r="AA602" s="294">
        <f t="shared" si="547"/>
        <v>0</v>
      </c>
      <c r="AB602" s="294">
        <f t="shared" si="496"/>
        <v>769188</v>
      </c>
      <c r="AC602" s="115">
        <f t="shared" si="497"/>
        <v>1</v>
      </c>
    </row>
    <row r="603" spans="1:29" s="21" customFormat="1" ht="30" hidden="1" x14ac:dyDescent="0.2">
      <c r="A603" s="92"/>
      <c r="B603" s="143" t="s">
        <v>2028</v>
      </c>
      <c r="C603" s="144" t="s">
        <v>2029</v>
      </c>
      <c r="D603" s="291"/>
      <c r="E603" s="291">
        <f>SUM('ADICIONES  2018'!C603:K603)</f>
        <v>2604183</v>
      </c>
      <c r="F603" s="291"/>
      <c r="G603" s="291"/>
      <c r="H603" s="291"/>
      <c r="I603" s="291"/>
      <c r="J603" s="291"/>
      <c r="K603" s="294">
        <f t="shared" si="513"/>
        <v>2604183</v>
      </c>
      <c r="L603" s="291"/>
      <c r="M603" s="291"/>
      <c r="N603" s="291"/>
      <c r="O603" s="291"/>
      <c r="P603" s="291">
        <v>2604183</v>
      </c>
      <c r="Q603" s="291"/>
      <c r="R603" s="294">
        <f t="shared" si="515"/>
        <v>2604183</v>
      </c>
      <c r="S603" s="291"/>
      <c r="T603" s="291"/>
      <c r="U603" s="291"/>
      <c r="V603" s="291"/>
      <c r="W603" s="291"/>
      <c r="X603" s="291"/>
      <c r="Y603" s="291"/>
      <c r="Z603" s="291"/>
      <c r="AA603" s="294">
        <f t="shared" si="547"/>
        <v>0</v>
      </c>
      <c r="AB603" s="294">
        <f t="shared" si="496"/>
        <v>2604183</v>
      </c>
      <c r="AC603" s="115">
        <f t="shared" si="497"/>
        <v>1</v>
      </c>
    </row>
    <row r="604" spans="1:29" s="21" customFormat="1" ht="30" hidden="1" x14ac:dyDescent="0.2">
      <c r="A604" s="92"/>
      <c r="B604" s="143" t="s">
        <v>2030</v>
      </c>
      <c r="C604" s="144" t="s">
        <v>2031</v>
      </c>
      <c r="D604" s="291"/>
      <c r="E604" s="291">
        <f>SUM('ADICIONES  2018'!C604:K604)</f>
        <v>1098843</v>
      </c>
      <c r="F604" s="291"/>
      <c r="G604" s="291"/>
      <c r="H604" s="291"/>
      <c r="I604" s="291"/>
      <c r="J604" s="291"/>
      <c r="K604" s="294">
        <f t="shared" si="513"/>
        <v>1098843</v>
      </c>
      <c r="L604" s="291"/>
      <c r="M604" s="291"/>
      <c r="N604" s="291"/>
      <c r="O604" s="291"/>
      <c r="P604" s="291">
        <v>1098843</v>
      </c>
      <c r="Q604" s="291"/>
      <c r="R604" s="294">
        <f t="shared" si="515"/>
        <v>1098843</v>
      </c>
      <c r="S604" s="291"/>
      <c r="T604" s="291"/>
      <c r="U604" s="291"/>
      <c r="V604" s="291"/>
      <c r="W604" s="291"/>
      <c r="X604" s="291"/>
      <c r="Y604" s="291"/>
      <c r="Z604" s="291"/>
      <c r="AA604" s="294">
        <f t="shared" si="547"/>
        <v>0</v>
      </c>
      <c r="AB604" s="294">
        <f t="shared" si="496"/>
        <v>1098843</v>
      </c>
      <c r="AC604" s="115">
        <f t="shared" si="497"/>
        <v>1</v>
      </c>
    </row>
    <row r="605" spans="1:29" s="21" customFormat="1" ht="30" hidden="1" x14ac:dyDescent="0.2">
      <c r="A605" s="92"/>
      <c r="B605" s="143" t="s">
        <v>2032</v>
      </c>
      <c r="C605" s="144" t="s">
        <v>2033</v>
      </c>
      <c r="D605" s="291"/>
      <c r="E605" s="291">
        <f>SUM('ADICIONES  2018'!C605:K605)</f>
        <v>178591257</v>
      </c>
      <c r="F605" s="291"/>
      <c r="G605" s="291"/>
      <c r="H605" s="291"/>
      <c r="I605" s="291"/>
      <c r="J605" s="291"/>
      <c r="K605" s="294">
        <f t="shared" si="513"/>
        <v>178591257</v>
      </c>
      <c r="L605" s="291"/>
      <c r="M605" s="291"/>
      <c r="N605" s="291"/>
      <c r="O605" s="291"/>
      <c r="P605" s="291">
        <v>178591257</v>
      </c>
      <c r="Q605" s="291"/>
      <c r="R605" s="294">
        <f t="shared" si="515"/>
        <v>178591257</v>
      </c>
      <c r="S605" s="291"/>
      <c r="T605" s="291"/>
      <c r="U605" s="291"/>
      <c r="V605" s="291"/>
      <c r="W605" s="291"/>
      <c r="X605" s="291"/>
      <c r="Y605" s="291"/>
      <c r="Z605" s="291"/>
      <c r="AA605" s="294">
        <f t="shared" si="547"/>
        <v>0</v>
      </c>
      <c r="AB605" s="294">
        <f t="shared" si="496"/>
        <v>178591257</v>
      </c>
      <c r="AC605" s="115">
        <f t="shared" si="497"/>
        <v>1</v>
      </c>
    </row>
    <row r="606" spans="1:29" s="21" customFormat="1" ht="30" hidden="1" x14ac:dyDescent="0.2">
      <c r="A606" s="92"/>
      <c r="B606" s="143" t="s">
        <v>2034</v>
      </c>
      <c r="C606" s="144" t="s">
        <v>2035</v>
      </c>
      <c r="D606" s="291"/>
      <c r="E606" s="291">
        <f>SUM('ADICIONES  2018'!C606:K606)</f>
        <v>1394469</v>
      </c>
      <c r="F606" s="291"/>
      <c r="G606" s="291"/>
      <c r="H606" s="291"/>
      <c r="I606" s="291"/>
      <c r="J606" s="291"/>
      <c r="K606" s="294">
        <f t="shared" si="513"/>
        <v>1394469</v>
      </c>
      <c r="L606" s="291"/>
      <c r="M606" s="291"/>
      <c r="N606" s="291"/>
      <c r="O606" s="291"/>
      <c r="P606" s="291">
        <v>1394469</v>
      </c>
      <c r="Q606" s="291"/>
      <c r="R606" s="294">
        <f t="shared" si="515"/>
        <v>1394469</v>
      </c>
      <c r="S606" s="291"/>
      <c r="T606" s="291"/>
      <c r="U606" s="291"/>
      <c r="V606" s="291"/>
      <c r="W606" s="291"/>
      <c r="X606" s="291"/>
      <c r="Y606" s="291"/>
      <c r="Z606" s="291"/>
      <c r="AA606" s="294">
        <f t="shared" si="547"/>
        <v>0</v>
      </c>
      <c r="AB606" s="294">
        <f t="shared" si="496"/>
        <v>1394469</v>
      </c>
      <c r="AC606" s="115">
        <f t="shared" si="497"/>
        <v>1</v>
      </c>
    </row>
    <row r="607" spans="1:29" s="21" customFormat="1" ht="30" hidden="1" x14ac:dyDescent="0.2">
      <c r="A607" s="92"/>
      <c r="B607" s="143" t="s">
        <v>2036</v>
      </c>
      <c r="C607" s="144" t="s">
        <v>2037</v>
      </c>
      <c r="D607" s="291"/>
      <c r="E607" s="291">
        <f>SUM('ADICIONES  2018'!C607:K607)</f>
        <v>620297</v>
      </c>
      <c r="F607" s="291"/>
      <c r="G607" s="291"/>
      <c r="H607" s="291"/>
      <c r="I607" s="291"/>
      <c r="J607" s="291"/>
      <c r="K607" s="294">
        <f t="shared" si="513"/>
        <v>620297</v>
      </c>
      <c r="L607" s="291"/>
      <c r="M607" s="291"/>
      <c r="N607" s="291"/>
      <c r="O607" s="291"/>
      <c r="P607" s="291">
        <v>620297</v>
      </c>
      <c r="Q607" s="291"/>
      <c r="R607" s="294">
        <f t="shared" si="515"/>
        <v>620297</v>
      </c>
      <c r="S607" s="291"/>
      <c r="T607" s="291"/>
      <c r="U607" s="291"/>
      <c r="V607" s="291"/>
      <c r="W607" s="291"/>
      <c r="X607" s="291"/>
      <c r="Y607" s="291"/>
      <c r="Z607" s="291"/>
      <c r="AA607" s="294">
        <f t="shared" si="547"/>
        <v>0</v>
      </c>
      <c r="AB607" s="294">
        <f t="shared" si="496"/>
        <v>620297</v>
      </c>
      <c r="AC607" s="115">
        <f t="shared" si="497"/>
        <v>1</v>
      </c>
    </row>
    <row r="608" spans="1:29" s="21" customFormat="1" ht="30" hidden="1" x14ac:dyDescent="0.2">
      <c r="A608" s="92"/>
      <c r="B608" s="143" t="s">
        <v>2038</v>
      </c>
      <c r="C608" s="144" t="s">
        <v>2039</v>
      </c>
      <c r="D608" s="291"/>
      <c r="E608" s="291">
        <f>SUM('ADICIONES  2018'!C608:K608)</f>
        <v>888573</v>
      </c>
      <c r="F608" s="291"/>
      <c r="G608" s="291"/>
      <c r="H608" s="291"/>
      <c r="I608" s="291"/>
      <c r="J608" s="291"/>
      <c r="K608" s="294">
        <f t="shared" si="513"/>
        <v>888573</v>
      </c>
      <c r="L608" s="291"/>
      <c r="M608" s="291"/>
      <c r="N608" s="291"/>
      <c r="O608" s="291"/>
      <c r="P608" s="291">
        <v>888573</v>
      </c>
      <c r="Q608" s="291"/>
      <c r="R608" s="294">
        <f t="shared" si="515"/>
        <v>888573</v>
      </c>
      <c r="S608" s="291"/>
      <c r="T608" s="291"/>
      <c r="U608" s="291"/>
      <c r="V608" s="291"/>
      <c r="W608" s="291"/>
      <c r="X608" s="291"/>
      <c r="Y608" s="291"/>
      <c r="Z608" s="291"/>
      <c r="AA608" s="294">
        <f t="shared" si="547"/>
        <v>0</v>
      </c>
      <c r="AB608" s="294">
        <f t="shared" si="496"/>
        <v>888573</v>
      </c>
      <c r="AC608" s="115">
        <f t="shared" si="497"/>
        <v>1</v>
      </c>
    </row>
    <row r="609" spans="1:29" s="21" customFormat="1" ht="30" hidden="1" x14ac:dyDescent="0.2">
      <c r="A609" s="92"/>
      <c r="B609" s="143" t="s">
        <v>2040</v>
      </c>
      <c r="C609" s="144" t="s">
        <v>2041</v>
      </c>
      <c r="D609" s="291"/>
      <c r="E609" s="291">
        <f>SUM('ADICIONES  2018'!C609:K609)</f>
        <v>1537703</v>
      </c>
      <c r="F609" s="291"/>
      <c r="G609" s="291"/>
      <c r="H609" s="291"/>
      <c r="I609" s="291"/>
      <c r="J609" s="291"/>
      <c r="K609" s="294">
        <f t="shared" si="513"/>
        <v>1537703</v>
      </c>
      <c r="L609" s="291"/>
      <c r="M609" s="291"/>
      <c r="N609" s="291"/>
      <c r="O609" s="291"/>
      <c r="P609" s="291">
        <v>1537703</v>
      </c>
      <c r="Q609" s="291"/>
      <c r="R609" s="294">
        <f t="shared" si="515"/>
        <v>1537703</v>
      </c>
      <c r="S609" s="291"/>
      <c r="T609" s="291"/>
      <c r="U609" s="291"/>
      <c r="V609" s="291"/>
      <c r="W609" s="291"/>
      <c r="X609" s="291"/>
      <c r="Y609" s="291"/>
      <c r="Z609" s="291"/>
      <c r="AA609" s="294">
        <f t="shared" si="547"/>
        <v>0</v>
      </c>
      <c r="AB609" s="294">
        <f t="shared" si="496"/>
        <v>1537703</v>
      </c>
      <c r="AC609" s="115">
        <f t="shared" si="497"/>
        <v>1</v>
      </c>
    </row>
    <row r="610" spans="1:29" s="21" customFormat="1" ht="30" hidden="1" x14ac:dyDescent="0.2">
      <c r="A610" s="92"/>
      <c r="B610" s="143" t="s">
        <v>2042</v>
      </c>
      <c r="C610" s="144" t="s">
        <v>2043</v>
      </c>
      <c r="D610" s="291"/>
      <c r="E610" s="291">
        <f>SUM('ADICIONES  2018'!C610:K610)</f>
        <v>3479237</v>
      </c>
      <c r="F610" s="291"/>
      <c r="G610" s="291"/>
      <c r="H610" s="291"/>
      <c r="I610" s="291"/>
      <c r="J610" s="291"/>
      <c r="K610" s="294">
        <f t="shared" si="513"/>
        <v>3479237</v>
      </c>
      <c r="L610" s="291"/>
      <c r="M610" s="291"/>
      <c r="N610" s="291"/>
      <c r="O610" s="291"/>
      <c r="P610" s="291">
        <v>3479237</v>
      </c>
      <c r="Q610" s="291"/>
      <c r="R610" s="294">
        <f t="shared" si="515"/>
        <v>3479237</v>
      </c>
      <c r="S610" s="291"/>
      <c r="T610" s="291"/>
      <c r="U610" s="291"/>
      <c r="V610" s="291"/>
      <c r="W610" s="291"/>
      <c r="X610" s="291"/>
      <c r="Y610" s="291"/>
      <c r="Z610" s="291"/>
      <c r="AA610" s="294">
        <f t="shared" si="547"/>
        <v>0</v>
      </c>
      <c r="AB610" s="294">
        <f t="shared" si="496"/>
        <v>3479237</v>
      </c>
      <c r="AC610" s="115">
        <f t="shared" si="497"/>
        <v>1</v>
      </c>
    </row>
    <row r="611" spans="1:29" s="21" customFormat="1" ht="30" hidden="1" x14ac:dyDescent="0.2">
      <c r="A611" s="92"/>
      <c r="B611" s="143" t="s">
        <v>2044</v>
      </c>
      <c r="C611" s="144" t="s">
        <v>2045</v>
      </c>
      <c r="D611" s="291"/>
      <c r="E611" s="291">
        <f>SUM('ADICIONES  2018'!C611:K611)</f>
        <v>954259</v>
      </c>
      <c r="F611" s="291"/>
      <c r="G611" s="291"/>
      <c r="H611" s="291"/>
      <c r="I611" s="291"/>
      <c r="J611" s="291"/>
      <c r="K611" s="294">
        <f t="shared" si="513"/>
        <v>954259</v>
      </c>
      <c r="L611" s="291"/>
      <c r="M611" s="291"/>
      <c r="N611" s="291"/>
      <c r="O611" s="291"/>
      <c r="P611" s="291">
        <v>954259</v>
      </c>
      <c r="Q611" s="291"/>
      <c r="R611" s="294">
        <f t="shared" si="515"/>
        <v>954259</v>
      </c>
      <c r="S611" s="291"/>
      <c r="T611" s="291"/>
      <c r="U611" s="291"/>
      <c r="V611" s="291"/>
      <c r="W611" s="291"/>
      <c r="X611" s="291"/>
      <c r="Y611" s="291"/>
      <c r="Z611" s="291"/>
      <c r="AA611" s="294">
        <f t="shared" si="547"/>
        <v>0</v>
      </c>
      <c r="AB611" s="294">
        <f t="shared" si="496"/>
        <v>954259</v>
      </c>
      <c r="AC611" s="115">
        <f t="shared" si="497"/>
        <v>1</v>
      </c>
    </row>
    <row r="612" spans="1:29" s="21" customFormat="1" ht="30" hidden="1" x14ac:dyDescent="0.2">
      <c r="A612" s="92"/>
      <c r="B612" s="143" t="s">
        <v>2046</v>
      </c>
      <c r="C612" s="144" t="s">
        <v>2047</v>
      </c>
      <c r="D612" s="291"/>
      <c r="E612" s="291">
        <f>SUM('ADICIONES  2018'!C612:K612)</f>
        <v>547047</v>
      </c>
      <c r="F612" s="291"/>
      <c r="G612" s="291"/>
      <c r="H612" s="291"/>
      <c r="I612" s="291"/>
      <c r="J612" s="291"/>
      <c r="K612" s="294">
        <f t="shared" si="513"/>
        <v>547047</v>
      </c>
      <c r="L612" s="291"/>
      <c r="M612" s="291"/>
      <c r="N612" s="291"/>
      <c r="O612" s="291"/>
      <c r="P612" s="291">
        <v>547047</v>
      </c>
      <c r="Q612" s="291"/>
      <c r="R612" s="294">
        <f t="shared" si="515"/>
        <v>547047</v>
      </c>
      <c r="S612" s="291"/>
      <c r="T612" s="291"/>
      <c r="U612" s="291"/>
      <c r="V612" s="291"/>
      <c r="W612" s="291"/>
      <c r="X612" s="291"/>
      <c r="Y612" s="291"/>
      <c r="Z612" s="291"/>
      <c r="AA612" s="294">
        <f t="shared" si="547"/>
        <v>0</v>
      </c>
      <c r="AB612" s="294">
        <f t="shared" si="496"/>
        <v>547047</v>
      </c>
      <c r="AC612" s="115">
        <f t="shared" si="497"/>
        <v>1</v>
      </c>
    </row>
    <row r="613" spans="1:29" s="21" customFormat="1" ht="30" hidden="1" x14ac:dyDescent="0.2">
      <c r="A613" s="92"/>
      <c r="B613" s="143" t="s">
        <v>2048</v>
      </c>
      <c r="C613" s="144" t="s">
        <v>2049</v>
      </c>
      <c r="D613" s="291"/>
      <c r="E613" s="291">
        <f>SUM('ADICIONES  2018'!C613:K613)</f>
        <v>1575198</v>
      </c>
      <c r="F613" s="291"/>
      <c r="G613" s="291"/>
      <c r="H613" s="291"/>
      <c r="I613" s="291"/>
      <c r="J613" s="291"/>
      <c r="K613" s="294">
        <f t="shared" si="513"/>
        <v>1575198</v>
      </c>
      <c r="L613" s="291"/>
      <c r="M613" s="291"/>
      <c r="N613" s="291"/>
      <c r="O613" s="291"/>
      <c r="P613" s="291">
        <v>1575198</v>
      </c>
      <c r="Q613" s="291"/>
      <c r="R613" s="294">
        <f t="shared" si="515"/>
        <v>1575198</v>
      </c>
      <c r="S613" s="291"/>
      <c r="T613" s="291"/>
      <c r="U613" s="291"/>
      <c r="V613" s="291"/>
      <c r="W613" s="291"/>
      <c r="X613" s="291"/>
      <c r="Y613" s="291"/>
      <c r="Z613" s="291"/>
      <c r="AA613" s="294">
        <f t="shared" si="547"/>
        <v>0</v>
      </c>
      <c r="AB613" s="294">
        <f t="shared" si="496"/>
        <v>1575198</v>
      </c>
      <c r="AC613" s="115">
        <f t="shared" si="497"/>
        <v>1</v>
      </c>
    </row>
    <row r="614" spans="1:29" s="21" customFormat="1" ht="30" hidden="1" x14ac:dyDescent="0.2">
      <c r="A614" s="92"/>
      <c r="B614" s="143" t="s">
        <v>2050</v>
      </c>
      <c r="C614" s="144" t="s">
        <v>2051</v>
      </c>
      <c r="D614" s="291"/>
      <c r="E614" s="291">
        <f>SUM('ADICIONES  2018'!C614:K614)</f>
        <v>8750377</v>
      </c>
      <c r="F614" s="291"/>
      <c r="G614" s="291"/>
      <c r="H614" s="291"/>
      <c r="I614" s="291"/>
      <c r="J614" s="291"/>
      <c r="K614" s="294">
        <f t="shared" si="513"/>
        <v>8750377</v>
      </c>
      <c r="L614" s="291"/>
      <c r="M614" s="291"/>
      <c r="N614" s="291"/>
      <c r="O614" s="291"/>
      <c r="P614" s="291">
        <v>5079800</v>
      </c>
      <c r="Q614" s="291"/>
      <c r="R614" s="294">
        <f t="shared" si="515"/>
        <v>5079800</v>
      </c>
      <c r="S614" s="291"/>
      <c r="T614" s="291"/>
      <c r="U614" s="291"/>
      <c r="V614" s="291"/>
      <c r="W614" s="291"/>
      <c r="X614" s="291"/>
      <c r="Y614" s="291"/>
      <c r="Z614" s="291"/>
      <c r="AA614" s="294">
        <f t="shared" si="547"/>
        <v>0</v>
      </c>
      <c r="AB614" s="294">
        <f t="shared" si="496"/>
        <v>5079800</v>
      </c>
      <c r="AC614" s="115">
        <f t="shared" si="497"/>
        <v>0.58052355915636544</v>
      </c>
    </row>
    <row r="615" spans="1:29" s="21" customFormat="1" ht="30" hidden="1" x14ac:dyDescent="0.2">
      <c r="A615" s="92"/>
      <c r="B615" s="143" t="s">
        <v>2052</v>
      </c>
      <c r="C615" s="144" t="s">
        <v>2053</v>
      </c>
      <c r="D615" s="291"/>
      <c r="E615" s="291">
        <f>SUM('ADICIONES  2018'!C615:K615)</f>
        <v>295469</v>
      </c>
      <c r="F615" s="291"/>
      <c r="G615" s="291"/>
      <c r="H615" s="291"/>
      <c r="I615" s="291"/>
      <c r="J615" s="291"/>
      <c r="K615" s="294">
        <f t="shared" si="513"/>
        <v>295469</v>
      </c>
      <c r="L615" s="291"/>
      <c r="M615" s="291"/>
      <c r="N615" s="291"/>
      <c r="O615" s="291"/>
      <c r="P615" s="291">
        <v>295469</v>
      </c>
      <c r="Q615" s="291"/>
      <c r="R615" s="294">
        <f t="shared" si="515"/>
        <v>295469</v>
      </c>
      <c r="S615" s="291"/>
      <c r="T615" s="291"/>
      <c r="U615" s="291"/>
      <c r="V615" s="291"/>
      <c r="W615" s="291"/>
      <c r="X615" s="291"/>
      <c r="Y615" s="291"/>
      <c r="Z615" s="291"/>
      <c r="AA615" s="294">
        <f t="shared" si="547"/>
        <v>0</v>
      </c>
      <c r="AB615" s="294">
        <f t="shared" si="496"/>
        <v>295469</v>
      </c>
      <c r="AC615" s="115">
        <f t="shared" si="497"/>
        <v>1</v>
      </c>
    </row>
    <row r="616" spans="1:29" s="21" customFormat="1" ht="30" hidden="1" x14ac:dyDescent="0.2">
      <c r="A616" s="92"/>
      <c r="B616" s="143" t="s">
        <v>2054</v>
      </c>
      <c r="C616" s="144" t="s">
        <v>2055</v>
      </c>
      <c r="D616" s="291"/>
      <c r="E616" s="291">
        <f>SUM('ADICIONES  2018'!C616:K616)</f>
        <v>417981</v>
      </c>
      <c r="F616" s="291"/>
      <c r="G616" s="291"/>
      <c r="H616" s="291"/>
      <c r="I616" s="291"/>
      <c r="J616" s="291"/>
      <c r="K616" s="294">
        <f t="shared" si="513"/>
        <v>417981</v>
      </c>
      <c r="L616" s="291"/>
      <c r="M616" s="291"/>
      <c r="N616" s="291"/>
      <c r="O616" s="291"/>
      <c r="P616" s="291">
        <v>417981</v>
      </c>
      <c r="Q616" s="291"/>
      <c r="R616" s="294">
        <f t="shared" si="515"/>
        <v>417981</v>
      </c>
      <c r="S616" s="291"/>
      <c r="T616" s="291"/>
      <c r="U616" s="291"/>
      <c r="V616" s="291"/>
      <c r="W616" s="291"/>
      <c r="X616" s="291"/>
      <c r="Y616" s="291"/>
      <c r="Z616" s="291"/>
      <c r="AA616" s="294">
        <f t="shared" si="547"/>
        <v>0</v>
      </c>
      <c r="AB616" s="294">
        <f t="shared" si="496"/>
        <v>417981</v>
      </c>
      <c r="AC616" s="115">
        <f t="shared" si="497"/>
        <v>1</v>
      </c>
    </row>
    <row r="617" spans="1:29" s="21" customFormat="1" ht="30" hidden="1" x14ac:dyDescent="0.2">
      <c r="A617" s="92"/>
      <c r="B617" s="143" t="s">
        <v>2056</v>
      </c>
      <c r="C617" s="144" t="s">
        <v>2057</v>
      </c>
      <c r="D617" s="291"/>
      <c r="E617" s="291">
        <f>SUM('ADICIONES  2018'!C617:K617)</f>
        <v>1311917</v>
      </c>
      <c r="F617" s="291"/>
      <c r="G617" s="291"/>
      <c r="H617" s="291"/>
      <c r="I617" s="291"/>
      <c r="J617" s="291"/>
      <c r="K617" s="294">
        <f t="shared" si="513"/>
        <v>1311917</v>
      </c>
      <c r="L617" s="291"/>
      <c r="M617" s="291"/>
      <c r="N617" s="291"/>
      <c r="O617" s="291"/>
      <c r="P617" s="291">
        <v>1311917</v>
      </c>
      <c r="Q617" s="291"/>
      <c r="R617" s="294">
        <f t="shared" si="515"/>
        <v>1311917</v>
      </c>
      <c r="S617" s="291"/>
      <c r="T617" s="291"/>
      <c r="U617" s="291"/>
      <c r="V617" s="291"/>
      <c r="W617" s="291"/>
      <c r="X617" s="291"/>
      <c r="Y617" s="291"/>
      <c r="Z617" s="291"/>
      <c r="AA617" s="294">
        <f t="shared" si="547"/>
        <v>0</v>
      </c>
      <c r="AB617" s="294">
        <f t="shared" si="496"/>
        <v>1311917</v>
      </c>
      <c r="AC617" s="115">
        <f t="shared" si="497"/>
        <v>1</v>
      </c>
    </row>
    <row r="618" spans="1:29" s="21" customFormat="1" ht="30" hidden="1" x14ac:dyDescent="0.2">
      <c r="A618" s="92"/>
      <c r="B618" s="143" t="s">
        <v>2058</v>
      </c>
      <c r="C618" s="144" t="s">
        <v>2059</v>
      </c>
      <c r="D618" s="291"/>
      <c r="E618" s="291">
        <f>SUM('ADICIONES  2018'!C618:K618)</f>
        <v>1021251</v>
      </c>
      <c r="F618" s="291"/>
      <c r="G618" s="291"/>
      <c r="H618" s="291"/>
      <c r="I618" s="291"/>
      <c r="J618" s="291"/>
      <c r="K618" s="294">
        <f t="shared" si="513"/>
        <v>1021251</v>
      </c>
      <c r="L618" s="291"/>
      <c r="M618" s="291"/>
      <c r="N618" s="291"/>
      <c r="O618" s="291"/>
      <c r="P618" s="291">
        <v>1021251</v>
      </c>
      <c r="Q618" s="291"/>
      <c r="R618" s="294">
        <f t="shared" si="515"/>
        <v>1021251</v>
      </c>
      <c r="S618" s="291"/>
      <c r="T618" s="291"/>
      <c r="U618" s="291"/>
      <c r="V618" s="291"/>
      <c r="W618" s="291"/>
      <c r="X618" s="291"/>
      <c r="Y618" s="291"/>
      <c r="Z618" s="291"/>
      <c r="AA618" s="294">
        <f t="shared" si="547"/>
        <v>0</v>
      </c>
      <c r="AB618" s="294">
        <f t="shared" si="496"/>
        <v>1021251</v>
      </c>
      <c r="AC618" s="115">
        <f t="shared" si="497"/>
        <v>1</v>
      </c>
    </row>
    <row r="619" spans="1:29" s="21" customFormat="1" ht="30" hidden="1" x14ac:dyDescent="0.2">
      <c r="A619" s="92"/>
      <c r="B619" s="143" t="s">
        <v>2060</v>
      </c>
      <c r="C619" s="144" t="s">
        <v>2061</v>
      </c>
      <c r="D619" s="291"/>
      <c r="E619" s="291">
        <f>SUM('ADICIONES  2018'!C619:K619)</f>
        <v>1443902</v>
      </c>
      <c r="F619" s="291"/>
      <c r="G619" s="291"/>
      <c r="H619" s="291"/>
      <c r="I619" s="291"/>
      <c r="J619" s="291"/>
      <c r="K619" s="294">
        <f t="shared" si="513"/>
        <v>1443902</v>
      </c>
      <c r="L619" s="291"/>
      <c r="M619" s="291"/>
      <c r="N619" s="291"/>
      <c r="O619" s="291"/>
      <c r="P619" s="291">
        <v>1443902</v>
      </c>
      <c r="Q619" s="291"/>
      <c r="R619" s="294">
        <f t="shared" si="515"/>
        <v>1443902</v>
      </c>
      <c r="S619" s="291"/>
      <c r="T619" s="291"/>
      <c r="U619" s="291"/>
      <c r="V619" s="291"/>
      <c r="W619" s="291"/>
      <c r="X619" s="291"/>
      <c r="Y619" s="291"/>
      <c r="Z619" s="291"/>
      <c r="AA619" s="294">
        <f t="shared" si="547"/>
        <v>0</v>
      </c>
      <c r="AB619" s="294">
        <f t="shared" si="496"/>
        <v>1443902</v>
      </c>
      <c r="AC619" s="115">
        <f t="shared" si="497"/>
        <v>1</v>
      </c>
    </row>
    <row r="620" spans="1:29" s="21" customFormat="1" ht="30" hidden="1" x14ac:dyDescent="0.2">
      <c r="A620" s="92"/>
      <c r="B620" s="143" t="s">
        <v>2062</v>
      </c>
      <c r="C620" s="144" t="s">
        <v>2063</v>
      </c>
      <c r="D620" s="291"/>
      <c r="E620" s="291">
        <f>SUM('ADICIONES  2018'!C620:K620)</f>
        <v>731466</v>
      </c>
      <c r="F620" s="291"/>
      <c r="G620" s="291"/>
      <c r="H620" s="291"/>
      <c r="I620" s="291"/>
      <c r="J620" s="291"/>
      <c r="K620" s="294">
        <f t="shared" si="513"/>
        <v>731466</v>
      </c>
      <c r="L620" s="291"/>
      <c r="M620" s="291"/>
      <c r="N620" s="291"/>
      <c r="O620" s="291"/>
      <c r="P620" s="291">
        <v>731466</v>
      </c>
      <c r="Q620" s="291"/>
      <c r="R620" s="294">
        <f t="shared" si="515"/>
        <v>731466</v>
      </c>
      <c r="S620" s="291"/>
      <c r="T620" s="291"/>
      <c r="U620" s="291"/>
      <c r="V620" s="291"/>
      <c r="W620" s="291"/>
      <c r="X620" s="291"/>
      <c r="Y620" s="291"/>
      <c r="Z620" s="291"/>
      <c r="AA620" s="294">
        <f t="shared" si="547"/>
        <v>0</v>
      </c>
      <c r="AB620" s="294">
        <f t="shared" si="496"/>
        <v>731466</v>
      </c>
      <c r="AC620" s="115">
        <f t="shared" si="497"/>
        <v>1</v>
      </c>
    </row>
    <row r="621" spans="1:29" s="21" customFormat="1" ht="30" hidden="1" x14ac:dyDescent="0.2">
      <c r="A621" s="92"/>
      <c r="B621" s="143" t="s">
        <v>2064</v>
      </c>
      <c r="C621" s="144" t="s">
        <v>2065</v>
      </c>
      <c r="D621" s="291"/>
      <c r="E621" s="291">
        <f>SUM('ADICIONES  2018'!C621:K621)</f>
        <v>475633</v>
      </c>
      <c r="F621" s="291"/>
      <c r="G621" s="291"/>
      <c r="H621" s="291"/>
      <c r="I621" s="291"/>
      <c r="J621" s="291"/>
      <c r="K621" s="294">
        <f t="shared" si="513"/>
        <v>475633</v>
      </c>
      <c r="L621" s="291"/>
      <c r="M621" s="291"/>
      <c r="N621" s="291"/>
      <c r="O621" s="291"/>
      <c r="P621" s="291">
        <v>475633</v>
      </c>
      <c r="Q621" s="291"/>
      <c r="R621" s="294">
        <f t="shared" si="515"/>
        <v>475633</v>
      </c>
      <c r="S621" s="291"/>
      <c r="T621" s="291"/>
      <c r="U621" s="291"/>
      <c r="V621" s="291"/>
      <c r="W621" s="291"/>
      <c r="X621" s="291"/>
      <c r="Y621" s="291"/>
      <c r="Z621" s="291"/>
      <c r="AA621" s="294">
        <f t="shared" si="547"/>
        <v>0</v>
      </c>
      <c r="AB621" s="294">
        <f t="shared" si="496"/>
        <v>475633</v>
      </c>
      <c r="AC621" s="115">
        <f t="shared" si="497"/>
        <v>1</v>
      </c>
    </row>
    <row r="622" spans="1:29" s="21" customFormat="1" ht="30" hidden="1" x14ac:dyDescent="0.2">
      <c r="A622" s="92"/>
      <c r="B622" s="143" t="s">
        <v>2066</v>
      </c>
      <c r="C622" s="144" t="s">
        <v>2067</v>
      </c>
      <c r="D622" s="291"/>
      <c r="E622" s="291">
        <f>SUM('ADICIONES  2018'!C622:K622)</f>
        <v>806924</v>
      </c>
      <c r="F622" s="291"/>
      <c r="G622" s="291"/>
      <c r="H622" s="291"/>
      <c r="I622" s="291"/>
      <c r="J622" s="291"/>
      <c r="K622" s="294">
        <f t="shared" si="513"/>
        <v>806924</v>
      </c>
      <c r="L622" s="291"/>
      <c r="M622" s="291"/>
      <c r="N622" s="291"/>
      <c r="O622" s="291"/>
      <c r="P622" s="291">
        <v>806924</v>
      </c>
      <c r="Q622" s="291"/>
      <c r="R622" s="294">
        <f t="shared" si="515"/>
        <v>806924</v>
      </c>
      <c r="S622" s="291"/>
      <c r="T622" s="291"/>
      <c r="U622" s="291"/>
      <c r="V622" s="291"/>
      <c r="W622" s="291"/>
      <c r="X622" s="291"/>
      <c r="Y622" s="291"/>
      <c r="Z622" s="291"/>
      <c r="AA622" s="294">
        <f t="shared" si="547"/>
        <v>0</v>
      </c>
      <c r="AB622" s="294">
        <f t="shared" si="496"/>
        <v>806924</v>
      </c>
      <c r="AC622" s="115">
        <f t="shared" si="497"/>
        <v>1</v>
      </c>
    </row>
    <row r="623" spans="1:29" s="21" customFormat="1" ht="30" hidden="1" x14ac:dyDescent="0.2">
      <c r="A623" s="92"/>
      <c r="B623" s="143" t="s">
        <v>2068</v>
      </c>
      <c r="C623" s="144" t="s">
        <v>2069</v>
      </c>
      <c r="D623" s="291"/>
      <c r="E623" s="291">
        <f>SUM('ADICIONES  2018'!C623:K623)</f>
        <v>13899887</v>
      </c>
      <c r="F623" s="291"/>
      <c r="G623" s="291"/>
      <c r="H623" s="291"/>
      <c r="I623" s="291"/>
      <c r="J623" s="291"/>
      <c r="K623" s="294">
        <f t="shared" si="513"/>
        <v>13899887</v>
      </c>
      <c r="L623" s="291"/>
      <c r="M623" s="291"/>
      <c r="N623" s="291"/>
      <c r="O623" s="291"/>
      <c r="P623" s="291">
        <v>13899887</v>
      </c>
      <c r="Q623" s="291"/>
      <c r="R623" s="294">
        <f t="shared" si="515"/>
        <v>13899887</v>
      </c>
      <c r="S623" s="291"/>
      <c r="T623" s="291"/>
      <c r="U623" s="291"/>
      <c r="V623" s="291"/>
      <c r="W623" s="291"/>
      <c r="X623" s="291"/>
      <c r="Y623" s="291"/>
      <c r="Z623" s="291"/>
      <c r="AA623" s="294">
        <f t="shared" si="547"/>
        <v>0</v>
      </c>
      <c r="AB623" s="294">
        <f t="shared" si="496"/>
        <v>13899887</v>
      </c>
      <c r="AC623" s="115">
        <f t="shared" si="497"/>
        <v>1</v>
      </c>
    </row>
    <row r="624" spans="1:29" s="21" customFormat="1" ht="30" hidden="1" x14ac:dyDescent="0.2">
      <c r="A624" s="92"/>
      <c r="B624" s="143" t="s">
        <v>2070</v>
      </c>
      <c r="C624" s="144" t="s">
        <v>2071</v>
      </c>
      <c r="D624" s="291"/>
      <c r="E624" s="291">
        <f>SUM('ADICIONES  2018'!C624:K624)</f>
        <v>1012340</v>
      </c>
      <c r="F624" s="291"/>
      <c r="G624" s="291"/>
      <c r="H624" s="291"/>
      <c r="I624" s="291"/>
      <c r="J624" s="291"/>
      <c r="K624" s="294">
        <f t="shared" si="513"/>
        <v>1012340</v>
      </c>
      <c r="L624" s="291"/>
      <c r="M624" s="291"/>
      <c r="N624" s="291"/>
      <c r="O624" s="291"/>
      <c r="P624" s="291">
        <v>1012340</v>
      </c>
      <c r="Q624" s="291"/>
      <c r="R624" s="294">
        <f t="shared" si="515"/>
        <v>1012340</v>
      </c>
      <c r="S624" s="291"/>
      <c r="T624" s="291"/>
      <c r="U624" s="291"/>
      <c r="V624" s="291"/>
      <c r="W624" s="291"/>
      <c r="X624" s="291"/>
      <c r="Y624" s="291"/>
      <c r="Z624" s="291"/>
      <c r="AA624" s="294">
        <f t="shared" si="547"/>
        <v>0</v>
      </c>
      <c r="AB624" s="294">
        <f t="shared" si="496"/>
        <v>1012340</v>
      </c>
      <c r="AC624" s="115">
        <f t="shared" si="497"/>
        <v>1</v>
      </c>
    </row>
    <row r="625" spans="1:29" s="21" customFormat="1" ht="30" hidden="1" x14ac:dyDescent="0.2">
      <c r="A625" s="92"/>
      <c r="B625" s="143" t="s">
        <v>2072</v>
      </c>
      <c r="C625" s="144" t="s">
        <v>2073</v>
      </c>
      <c r="D625" s="291"/>
      <c r="E625" s="291">
        <f>SUM('ADICIONES  2018'!C625:K625)</f>
        <v>537594</v>
      </c>
      <c r="F625" s="291"/>
      <c r="G625" s="291"/>
      <c r="H625" s="291"/>
      <c r="I625" s="291"/>
      <c r="J625" s="291"/>
      <c r="K625" s="294">
        <f t="shared" si="513"/>
        <v>537594</v>
      </c>
      <c r="L625" s="291"/>
      <c r="M625" s="291"/>
      <c r="N625" s="291"/>
      <c r="O625" s="291"/>
      <c r="P625" s="291">
        <v>537594</v>
      </c>
      <c r="Q625" s="291"/>
      <c r="R625" s="294">
        <f t="shared" si="515"/>
        <v>537594</v>
      </c>
      <c r="S625" s="291"/>
      <c r="T625" s="291"/>
      <c r="U625" s="291"/>
      <c r="V625" s="291"/>
      <c r="W625" s="291"/>
      <c r="X625" s="291"/>
      <c r="Y625" s="291"/>
      <c r="Z625" s="291"/>
      <c r="AA625" s="294">
        <f t="shared" si="547"/>
        <v>0</v>
      </c>
      <c r="AB625" s="294">
        <f t="shared" si="496"/>
        <v>537594</v>
      </c>
      <c r="AC625" s="115">
        <f t="shared" si="497"/>
        <v>1</v>
      </c>
    </row>
    <row r="626" spans="1:29" s="21" customFormat="1" ht="30" hidden="1" x14ac:dyDescent="0.2">
      <c r="A626" s="92"/>
      <c r="B626" s="143" t="s">
        <v>2074</v>
      </c>
      <c r="C626" s="144" t="s">
        <v>2075</v>
      </c>
      <c r="D626" s="291"/>
      <c r="E626" s="291">
        <f>SUM('ADICIONES  2018'!C626:K626)</f>
        <v>276289</v>
      </c>
      <c r="F626" s="291"/>
      <c r="G626" s="291"/>
      <c r="H626" s="291"/>
      <c r="I626" s="291"/>
      <c r="J626" s="291"/>
      <c r="K626" s="294">
        <f t="shared" si="513"/>
        <v>276289</v>
      </c>
      <c r="L626" s="291"/>
      <c r="M626" s="291"/>
      <c r="N626" s="291"/>
      <c r="O626" s="291"/>
      <c r="P626" s="291">
        <v>276289</v>
      </c>
      <c r="Q626" s="291"/>
      <c r="R626" s="294">
        <f t="shared" si="515"/>
        <v>276289</v>
      </c>
      <c r="S626" s="291"/>
      <c r="T626" s="291"/>
      <c r="U626" s="291"/>
      <c r="V626" s="291"/>
      <c r="W626" s="291"/>
      <c r="X626" s="291"/>
      <c r="Y626" s="291"/>
      <c r="Z626" s="291"/>
      <c r="AA626" s="294">
        <f t="shared" si="547"/>
        <v>0</v>
      </c>
      <c r="AB626" s="294">
        <f t="shared" si="496"/>
        <v>276289</v>
      </c>
      <c r="AC626" s="115">
        <f t="shared" si="497"/>
        <v>1</v>
      </c>
    </row>
    <row r="627" spans="1:29" s="21" customFormat="1" ht="30" hidden="1" x14ac:dyDescent="0.2">
      <c r="A627" s="92"/>
      <c r="B627" s="143" t="s">
        <v>2076</v>
      </c>
      <c r="C627" s="144" t="s">
        <v>2077</v>
      </c>
      <c r="D627" s="291"/>
      <c r="E627" s="291">
        <f>SUM('ADICIONES  2018'!C627:K627)</f>
        <v>755707</v>
      </c>
      <c r="F627" s="291"/>
      <c r="G627" s="291"/>
      <c r="H627" s="291"/>
      <c r="I627" s="291"/>
      <c r="J627" s="291"/>
      <c r="K627" s="294">
        <f t="shared" si="513"/>
        <v>755707</v>
      </c>
      <c r="L627" s="291"/>
      <c r="M627" s="291"/>
      <c r="N627" s="291"/>
      <c r="O627" s="291"/>
      <c r="P627" s="291">
        <v>755707</v>
      </c>
      <c r="Q627" s="291"/>
      <c r="R627" s="294">
        <f t="shared" si="515"/>
        <v>755707</v>
      </c>
      <c r="S627" s="291"/>
      <c r="T627" s="291"/>
      <c r="U627" s="291"/>
      <c r="V627" s="291"/>
      <c r="W627" s="291"/>
      <c r="X627" s="291"/>
      <c r="Y627" s="291"/>
      <c r="Z627" s="291"/>
      <c r="AA627" s="294">
        <f t="shared" si="547"/>
        <v>0</v>
      </c>
      <c r="AB627" s="294">
        <f t="shared" si="496"/>
        <v>755707</v>
      </c>
      <c r="AC627" s="115">
        <f t="shared" si="497"/>
        <v>1</v>
      </c>
    </row>
    <row r="628" spans="1:29" s="21" customFormat="1" ht="30" hidden="1" x14ac:dyDescent="0.2">
      <c r="A628" s="92"/>
      <c r="B628" s="143" t="s">
        <v>2078</v>
      </c>
      <c r="C628" s="144" t="s">
        <v>2079</v>
      </c>
      <c r="D628" s="291"/>
      <c r="E628" s="291">
        <f>SUM('ADICIONES  2018'!C628:K628)</f>
        <v>2980554</v>
      </c>
      <c r="F628" s="291"/>
      <c r="G628" s="291"/>
      <c r="H628" s="291"/>
      <c r="I628" s="291"/>
      <c r="J628" s="291"/>
      <c r="K628" s="294">
        <f t="shared" si="513"/>
        <v>2980554</v>
      </c>
      <c r="L628" s="291"/>
      <c r="M628" s="291"/>
      <c r="N628" s="291"/>
      <c r="O628" s="291"/>
      <c r="P628" s="291">
        <v>2980554</v>
      </c>
      <c r="Q628" s="291"/>
      <c r="R628" s="294">
        <f t="shared" si="515"/>
        <v>2980554</v>
      </c>
      <c r="S628" s="291"/>
      <c r="T628" s="291"/>
      <c r="U628" s="291"/>
      <c r="V628" s="291"/>
      <c r="W628" s="291"/>
      <c r="X628" s="291"/>
      <c r="Y628" s="291"/>
      <c r="Z628" s="291"/>
      <c r="AA628" s="294">
        <f t="shared" si="547"/>
        <v>0</v>
      </c>
      <c r="AB628" s="294">
        <f t="shared" si="496"/>
        <v>2980554</v>
      </c>
      <c r="AC628" s="115">
        <f t="shared" si="497"/>
        <v>1</v>
      </c>
    </row>
    <row r="629" spans="1:29" s="21" customFormat="1" ht="30" hidden="1" x14ac:dyDescent="0.2">
      <c r="A629" s="92"/>
      <c r="B629" s="143" t="s">
        <v>2080</v>
      </c>
      <c r="C629" s="144" t="s">
        <v>2081</v>
      </c>
      <c r="D629" s="291"/>
      <c r="E629" s="291">
        <f>SUM('ADICIONES  2018'!C629:K629)</f>
        <v>2066376</v>
      </c>
      <c r="F629" s="291"/>
      <c r="G629" s="291"/>
      <c r="H629" s="291"/>
      <c r="I629" s="291"/>
      <c r="J629" s="291"/>
      <c r="K629" s="294">
        <f t="shared" si="513"/>
        <v>2066376</v>
      </c>
      <c r="L629" s="291"/>
      <c r="M629" s="291"/>
      <c r="N629" s="291"/>
      <c r="O629" s="291"/>
      <c r="P629" s="291">
        <v>2066376</v>
      </c>
      <c r="Q629" s="291"/>
      <c r="R629" s="294">
        <f t="shared" si="515"/>
        <v>2066376</v>
      </c>
      <c r="S629" s="291"/>
      <c r="T629" s="291"/>
      <c r="U629" s="291"/>
      <c r="V629" s="291"/>
      <c r="W629" s="291"/>
      <c r="X629" s="291"/>
      <c r="Y629" s="291"/>
      <c r="Z629" s="291"/>
      <c r="AA629" s="294">
        <f t="shared" si="547"/>
        <v>0</v>
      </c>
      <c r="AB629" s="294">
        <f t="shared" si="496"/>
        <v>2066376</v>
      </c>
      <c r="AC629" s="115">
        <f t="shared" si="497"/>
        <v>1</v>
      </c>
    </row>
    <row r="630" spans="1:29" s="21" customFormat="1" ht="30" hidden="1" x14ac:dyDescent="0.2">
      <c r="A630" s="92"/>
      <c r="B630" s="143" t="s">
        <v>2082</v>
      </c>
      <c r="C630" s="144" t="s">
        <v>2083</v>
      </c>
      <c r="D630" s="291"/>
      <c r="E630" s="291">
        <f>SUM('ADICIONES  2018'!C630:K630)</f>
        <v>1651011</v>
      </c>
      <c r="F630" s="291"/>
      <c r="G630" s="291"/>
      <c r="H630" s="291"/>
      <c r="I630" s="291"/>
      <c r="J630" s="291"/>
      <c r="K630" s="294">
        <f t="shared" si="513"/>
        <v>1651011</v>
      </c>
      <c r="L630" s="291"/>
      <c r="M630" s="291"/>
      <c r="N630" s="291"/>
      <c r="O630" s="291"/>
      <c r="P630" s="291">
        <v>1651011</v>
      </c>
      <c r="Q630" s="291"/>
      <c r="R630" s="294">
        <f t="shared" si="515"/>
        <v>1651011</v>
      </c>
      <c r="S630" s="291"/>
      <c r="T630" s="291"/>
      <c r="U630" s="291"/>
      <c r="V630" s="291"/>
      <c r="W630" s="291"/>
      <c r="X630" s="291"/>
      <c r="Y630" s="291"/>
      <c r="Z630" s="291"/>
      <c r="AA630" s="294">
        <f t="shared" si="547"/>
        <v>0</v>
      </c>
      <c r="AB630" s="294">
        <f t="shared" si="496"/>
        <v>1651011</v>
      </c>
      <c r="AC630" s="115">
        <f t="shared" si="497"/>
        <v>1</v>
      </c>
    </row>
    <row r="631" spans="1:29" s="21" customFormat="1" ht="30" hidden="1" x14ac:dyDescent="0.2">
      <c r="A631" s="92"/>
      <c r="B631" s="143" t="s">
        <v>2084</v>
      </c>
      <c r="C631" s="144" t="s">
        <v>2085</v>
      </c>
      <c r="D631" s="291"/>
      <c r="E631" s="291">
        <f>SUM('ADICIONES  2018'!C631:K631)</f>
        <v>746636</v>
      </c>
      <c r="F631" s="291"/>
      <c r="G631" s="291"/>
      <c r="H631" s="291"/>
      <c r="I631" s="291"/>
      <c r="J631" s="291"/>
      <c r="K631" s="294">
        <f t="shared" si="513"/>
        <v>746636</v>
      </c>
      <c r="L631" s="291"/>
      <c r="M631" s="291"/>
      <c r="N631" s="291"/>
      <c r="O631" s="291"/>
      <c r="P631" s="291">
        <v>746636</v>
      </c>
      <c r="Q631" s="291"/>
      <c r="R631" s="294">
        <f t="shared" si="515"/>
        <v>746636</v>
      </c>
      <c r="S631" s="291"/>
      <c r="T631" s="291"/>
      <c r="U631" s="291"/>
      <c r="V631" s="291"/>
      <c r="W631" s="291"/>
      <c r="X631" s="291"/>
      <c r="Y631" s="291"/>
      <c r="Z631" s="291"/>
      <c r="AA631" s="294">
        <f t="shared" si="547"/>
        <v>0</v>
      </c>
      <c r="AB631" s="294">
        <f t="shared" si="496"/>
        <v>746636</v>
      </c>
      <c r="AC631" s="115">
        <f t="shared" si="497"/>
        <v>1</v>
      </c>
    </row>
    <row r="632" spans="1:29" s="21" customFormat="1" ht="30" hidden="1" x14ac:dyDescent="0.2">
      <c r="A632" s="92"/>
      <c r="B632" s="143" t="s">
        <v>2086</v>
      </c>
      <c r="C632" s="144" t="s">
        <v>2087</v>
      </c>
      <c r="D632" s="291"/>
      <c r="E632" s="291">
        <f>SUM('ADICIONES  2018'!C632:K632)</f>
        <v>853977</v>
      </c>
      <c r="F632" s="291"/>
      <c r="G632" s="291"/>
      <c r="H632" s="291"/>
      <c r="I632" s="291"/>
      <c r="J632" s="291"/>
      <c r="K632" s="294">
        <f t="shared" si="513"/>
        <v>853977</v>
      </c>
      <c r="L632" s="291"/>
      <c r="M632" s="291"/>
      <c r="N632" s="291"/>
      <c r="O632" s="291"/>
      <c r="P632" s="291">
        <v>853977</v>
      </c>
      <c r="Q632" s="291"/>
      <c r="R632" s="294">
        <f t="shared" si="515"/>
        <v>853977</v>
      </c>
      <c r="S632" s="291"/>
      <c r="T632" s="291"/>
      <c r="U632" s="291"/>
      <c r="V632" s="291"/>
      <c r="W632" s="291"/>
      <c r="X632" s="291"/>
      <c r="Y632" s="291"/>
      <c r="Z632" s="291"/>
      <c r="AA632" s="294">
        <f t="shared" si="547"/>
        <v>0</v>
      </c>
      <c r="AB632" s="294">
        <f t="shared" si="496"/>
        <v>853977</v>
      </c>
      <c r="AC632" s="115">
        <f t="shared" si="497"/>
        <v>1</v>
      </c>
    </row>
    <row r="633" spans="1:29" s="21" customFormat="1" ht="30" hidden="1" x14ac:dyDescent="0.2">
      <c r="A633" s="92"/>
      <c r="B633" s="143" t="s">
        <v>2088</v>
      </c>
      <c r="C633" s="144" t="s">
        <v>2089</v>
      </c>
      <c r="D633" s="291"/>
      <c r="E633" s="291">
        <f>SUM('ADICIONES  2018'!C633:K633)</f>
        <v>1405630</v>
      </c>
      <c r="F633" s="291"/>
      <c r="G633" s="291"/>
      <c r="H633" s="291"/>
      <c r="I633" s="291"/>
      <c r="J633" s="291"/>
      <c r="K633" s="294">
        <f t="shared" si="513"/>
        <v>1405630</v>
      </c>
      <c r="L633" s="291"/>
      <c r="M633" s="291"/>
      <c r="N633" s="291"/>
      <c r="O633" s="291"/>
      <c r="P633" s="291">
        <v>1405630</v>
      </c>
      <c r="Q633" s="291"/>
      <c r="R633" s="294">
        <f t="shared" si="515"/>
        <v>1405630</v>
      </c>
      <c r="S633" s="291"/>
      <c r="T633" s="291"/>
      <c r="U633" s="291"/>
      <c r="V633" s="291"/>
      <c r="W633" s="291"/>
      <c r="X633" s="291"/>
      <c r="Y633" s="291"/>
      <c r="Z633" s="291"/>
      <c r="AA633" s="294">
        <f t="shared" si="547"/>
        <v>0</v>
      </c>
      <c r="AB633" s="294">
        <f t="shared" si="496"/>
        <v>1405630</v>
      </c>
      <c r="AC633" s="115">
        <f t="shared" si="497"/>
        <v>1</v>
      </c>
    </row>
    <row r="634" spans="1:29" s="21" customFormat="1" ht="30" hidden="1" x14ac:dyDescent="0.2">
      <c r="A634" s="92"/>
      <c r="B634" s="143" t="s">
        <v>2090</v>
      </c>
      <c r="C634" s="144" t="s">
        <v>2091</v>
      </c>
      <c r="D634" s="291"/>
      <c r="E634" s="291">
        <f>SUM('ADICIONES  2018'!C634:K634)</f>
        <v>891517</v>
      </c>
      <c r="F634" s="291"/>
      <c r="G634" s="291"/>
      <c r="H634" s="291"/>
      <c r="I634" s="291"/>
      <c r="J634" s="291"/>
      <c r="K634" s="294">
        <f t="shared" si="513"/>
        <v>891517</v>
      </c>
      <c r="L634" s="291"/>
      <c r="M634" s="291"/>
      <c r="N634" s="291"/>
      <c r="O634" s="291"/>
      <c r="P634" s="291">
        <v>891517</v>
      </c>
      <c r="Q634" s="291"/>
      <c r="R634" s="294">
        <f t="shared" si="515"/>
        <v>891517</v>
      </c>
      <c r="S634" s="291"/>
      <c r="T634" s="291"/>
      <c r="U634" s="291"/>
      <c r="V634" s="291"/>
      <c r="W634" s="291"/>
      <c r="X634" s="291"/>
      <c r="Y634" s="291"/>
      <c r="Z634" s="291"/>
      <c r="AA634" s="294">
        <f t="shared" si="547"/>
        <v>0</v>
      </c>
      <c r="AB634" s="294">
        <f t="shared" si="496"/>
        <v>891517</v>
      </c>
      <c r="AC634" s="115">
        <f t="shared" si="497"/>
        <v>1</v>
      </c>
    </row>
    <row r="635" spans="1:29" s="21" customFormat="1" ht="30" hidden="1" x14ac:dyDescent="0.2">
      <c r="A635" s="92"/>
      <c r="B635" s="143" t="s">
        <v>2092</v>
      </c>
      <c r="C635" s="144" t="s">
        <v>2093</v>
      </c>
      <c r="D635" s="291"/>
      <c r="E635" s="291">
        <f>SUM('ADICIONES  2018'!C635:K635)</f>
        <v>64859</v>
      </c>
      <c r="F635" s="291"/>
      <c r="G635" s="291"/>
      <c r="H635" s="291"/>
      <c r="I635" s="291"/>
      <c r="J635" s="291"/>
      <c r="K635" s="294">
        <f t="shared" si="513"/>
        <v>64859</v>
      </c>
      <c r="L635" s="291"/>
      <c r="M635" s="291"/>
      <c r="N635" s="291"/>
      <c r="O635" s="291"/>
      <c r="P635" s="291">
        <v>64859</v>
      </c>
      <c r="Q635" s="291"/>
      <c r="R635" s="294">
        <f t="shared" si="515"/>
        <v>64859</v>
      </c>
      <c r="S635" s="291"/>
      <c r="T635" s="291"/>
      <c r="U635" s="291"/>
      <c r="V635" s="291"/>
      <c r="W635" s="291"/>
      <c r="X635" s="291"/>
      <c r="Y635" s="291"/>
      <c r="Z635" s="291"/>
      <c r="AA635" s="294">
        <f t="shared" si="547"/>
        <v>0</v>
      </c>
      <c r="AB635" s="294">
        <f t="shared" si="496"/>
        <v>64859</v>
      </c>
      <c r="AC635" s="115">
        <f t="shared" si="497"/>
        <v>1</v>
      </c>
    </row>
    <row r="636" spans="1:29" s="21" customFormat="1" ht="30" hidden="1" x14ac:dyDescent="0.2">
      <c r="A636" s="92"/>
      <c r="B636" s="143" t="s">
        <v>2094</v>
      </c>
      <c r="C636" s="144" t="s">
        <v>2095</v>
      </c>
      <c r="D636" s="291"/>
      <c r="E636" s="291">
        <f>SUM('ADICIONES  2018'!C636:K636)</f>
        <v>1138637</v>
      </c>
      <c r="F636" s="291"/>
      <c r="G636" s="291"/>
      <c r="H636" s="291"/>
      <c r="I636" s="291"/>
      <c r="J636" s="291"/>
      <c r="K636" s="294">
        <f t="shared" si="513"/>
        <v>1138637</v>
      </c>
      <c r="L636" s="291"/>
      <c r="M636" s="291"/>
      <c r="N636" s="291"/>
      <c r="O636" s="291"/>
      <c r="P636" s="291">
        <v>1138637</v>
      </c>
      <c r="Q636" s="291"/>
      <c r="R636" s="294">
        <f t="shared" ref="R636:R681" si="548">SUM(L636:Q636)</f>
        <v>1138637</v>
      </c>
      <c r="S636" s="291"/>
      <c r="T636" s="291"/>
      <c r="U636" s="291"/>
      <c r="V636" s="291"/>
      <c r="W636" s="291"/>
      <c r="X636" s="291"/>
      <c r="Y636" s="291"/>
      <c r="Z636" s="291"/>
      <c r="AA636" s="294">
        <f t="shared" si="547"/>
        <v>0</v>
      </c>
      <c r="AB636" s="294">
        <f t="shared" si="496"/>
        <v>1138637</v>
      </c>
      <c r="AC636" s="115">
        <f t="shared" si="497"/>
        <v>1</v>
      </c>
    </row>
    <row r="637" spans="1:29" s="21" customFormat="1" ht="30" hidden="1" x14ac:dyDescent="0.2">
      <c r="A637" s="92"/>
      <c r="B637" s="143" t="s">
        <v>2096</v>
      </c>
      <c r="C637" s="144" t="s">
        <v>2097</v>
      </c>
      <c r="D637" s="291"/>
      <c r="E637" s="291">
        <f>SUM('ADICIONES  2018'!C637:K637)</f>
        <v>3984625</v>
      </c>
      <c r="F637" s="291"/>
      <c r="G637" s="291"/>
      <c r="H637" s="291"/>
      <c r="I637" s="291"/>
      <c r="J637" s="291"/>
      <c r="K637" s="294">
        <f t="shared" si="513"/>
        <v>3984625</v>
      </c>
      <c r="L637" s="291"/>
      <c r="M637" s="291"/>
      <c r="N637" s="291"/>
      <c r="O637" s="291"/>
      <c r="P637" s="291">
        <v>3984625</v>
      </c>
      <c r="Q637" s="291"/>
      <c r="R637" s="294">
        <f t="shared" si="548"/>
        <v>3984625</v>
      </c>
      <c r="S637" s="291"/>
      <c r="T637" s="291"/>
      <c r="U637" s="291"/>
      <c r="V637" s="291"/>
      <c r="W637" s="291"/>
      <c r="X637" s="291"/>
      <c r="Y637" s="291"/>
      <c r="Z637" s="291"/>
      <c r="AA637" s="294">
        <f t="shared" si="547"/>
        <v>0</v>
      </c>
      <c r="AB637" s="294">
        <f t="shared" si="496"/>
        <v>3984625</v>
      </c>
      <c r="AC637" s="115">
        <f t="shared" si="497"/>
        <v>1</v>
      </c>
    </row>
    <row r="638" spans="1:29" s="21" customFormat="1" ht="30" hidden="1" x14ac:dyDescent="0.2">
      <c r="A638" s="92"/>
      <c r="B638" s="143" t="s">
        <v>2098</v>
      </c>
      <c r="C638" s="144" t="s">
        <v>2099</v>
      </c>
      <c r="D638" s="291"/>
      <c r="E638" s="291">
        <f>SUM('ADICIONES  2018'!C638:K638)</f>
        <v>35854628</v>
      </c>
      <c r="F638" s="291"/>
      <c r="G638" s="291"/>
      <c r="H638" s="291"/>
      <c r="I638" s="291"/>
      <c r="J638" s="291"/>
      <c r="K638" s="294">
        <f t="shared" si="513"/>
        <v>35854628</v>
      </c>
      <c r="L638" s="291"/>
      <c r="M638" s="291"/>
      <c r="N638" s="291"/>
      <c r="O638" s="291"/>
      <c r="P638" s="291">
        <v>35854628</v>
      </c>
      <c r="Q638" s="291"/>
      <c r="R638" s="294">
        <f t="shared" si="548"/>
        <v>35854628</v>
      </c>
      <c r="S638" s="291"/>
      <c r="T638" s="291"/>
      <c r="U638" s="291"/>
      <c r="V638" s="291"/>
      <c r="W638" s="291"/>
      <c r="X638" s="291"/>
      <c r="Y638" s="291"/>
      <c r="Z638" s="291"/>
      <c r="AA638" s="294">
        <f t="shared" si="547"/>
        <v>0</v>
      </c>
      <c r="AB638" s="294">
        <f t="shared" si="496"/>
        <v>35854628</v>
      </c>
      <c r="AC638" s="115">
        <f t="shared" si="497"/>
        <v>1</v>
      </c>
    </row>
    <row r="639" spans="1:29" s="21" customFormat="1" ht="30" hidden="1" x14ac:dyDescent="0.2">
      <c r="A639" s="92"/>
      <c r="B639" s="143" t="s">
        <v>2100</v>
      </c>
      <c r="C639" s="144" t="s">
        <v>2101</v>
      </c>
      <c r="D639" s="291"/>
      <c r="E639" s="291">
        <f>SUM('ADICIONES  2018'!C639:K639)</f>
        <v>12507845</v>
      </c>
      <c r="F639" s="291"/>
      <c r="G639" s="291"/>
      <c r="H639" s="291"/>
      <c r="I639" s="291"/>
      <c r="J639" s="291"/>
      <c r="K639" s="294">
        <f t="shared" si="513"/>
        <v>12507845</v>
      </c>
      <c r="L639" s="291"/>
      <c r="M639" s="291"/>
      <c r="N639" s="291"/>
      <c r="O639" s="291"/>
      <c r="P639" s="291">
        <v>12507845</v>
      </c>
      <c r="Q639" s="291"/>
      <c r="R639" s="294">
        <f t="shared" si="548"/>
        <v>12507845</v>
      </c>
      <c r="S639" s="291"/>
      <c r="T639" s="291"/>
      <c r="U639" s="291"/>
      <c r="V639" s="291"/>
      <c r="W639" s="291"/>
      <c r="X639" s="291"/>
      <c r="Y639" s="291"/>
      <c r="Z639" s="291"/>
      <c r="AA639" s="294">
        <f t="shared" si="547"/>
        <v>0</v>
      </c>
      <c r="AB639" s="294">
        <f t="shared" si="496"/>
        <v>12507845</v>
      </c>
      <c r="AC639" s="115">
        <f t="shared" si="497"/>
        <v>1</v>
      </c>
    </row>
    <row r="640" spans="1:29" s="21" customFormat="1" ht="30" hidden="1" x14ac:dyDescent="0.2">
      <c r="A640" s="92"/>
      <c r="B640" s="143" t="s">
        <v>2102</v>
      </c>
      <c r="C640" s="144" t="s">
        <v>2103</v>
      </c>
      <c r="D640" s="291"/>
      <c r="E640" s="291">
        <f>SUM('ADICIONES  2018'!C640:K640)</f>
        <v>3722357</v>
      </c>
      <c r="F640" s="291"/>
      <c r="G640" s="291"/>
      <c r="H640" s="291"/>
      <c r="I640" s="291"/>
      <c r="J640" s="291"/>
      <c r="K640" s="294">
        <f t="shared" si="513"/>
        <v>3722357</v>
      </c>
      <c r="L640" s="291"/>
      <c r="M640" s="291"/>
      <c r="N640" s="291"/>
      <c r="O640" s="291"/>
      <c r="P640" s="291">
        <v>3722357</v>
      </c>
      <c r="Q640" s="291"/>
      <c r="R640" s="294">
        <f t="shared" si="548"/>
        <v>3722357</v>
      </c>
      <c r="S640" s="291"/>
      <c r="T640" s="291"/>
      <c r="U640" s="291"/>
      <c r="V640" s="291"/>
      <c r="W640" s="291"/>
      <c r="X640" s="291"/>
      <c r="Y640" s="291"/>
      <c r="Z640" s="291"/>
      <c r="AA640" s="294">
        <f t="shared" si="547"/>
        <v>0</v>
      </c>
      <c r="AB640" s="294">
        <f t="shared" si="496"/>
        <v>3722357</v>
      </c>
      <c r="AC640" s="115">
        <f t="shared" si="497"/>
        <v>1</v>
      </c>
    </row>
    <row r="641" spans="1:29" s="21" customFormat="1" ht="30" hidden="1" x14ac:dyDescent="0.2">
      <c r="A641" s="92"/>
      <c r="B641" s="143" t="s">
        <v>2104</v>
      </c>
      <c r="C641" s="144" t="s">
        <v>2105</v>
      </c>
      <c r="D641" s="291"/>
      <c r="E641" s="291">
        <f>SUM('ADICIONES  2018'!C641:K641)</f>
        <v>26453605</v>
      </c>
      <c r="F641" s="291"/>
      <c r="G641" s="291"/>
      <c r="H641" s="291"/>
      <c r="I641" s="291"/>
      <c r="J641" s="291"/>
      <c r="K641" s="294">
        <f t="shared" si="513"/>
        <v>26453605</v>
      </c>
      <c r="L641" s="291"/>
      <c r="M641" s="291"/>
      <c r="N641" s="291"/>
      <c r="O641" s="291"/>
      <c r="P641" s="291">
        <v>26453605</v>
      </c>
      <c r="Q641" s="291"/>
      <c r="R641" s="294">
        <f t="shared" si="548"/>
        <v>26453605</v>
      </c>
      <c r="S641" s="291"/>
      <c r="T641" s="291"/>
      <c r="U641" s="291"/>
      <c r="V641" s="291"/>
      <c r="W641" s="291"/>
      <c r="X641" s="291"/>
      <c r="Y641" s="291"/>
      <c r="Z641" s="291"/>
      <c r="AA641" s="294">
        <f t="shared" si="547"/>
        <v>0</v>
      </c>
      <c r="AB641" s="294">
        <f t="shared" si="496"/>
        <v>26453605</v>
      </c>
      <c r="AC641" s="115">
        <f t="shared" si="497"/>
        <v>1</v>
      </c>
    </row>
    <row r="642" spans="1:29" s="21" customFormat="1" ht="30" hidden="1" x14ac:dyDescent="0.2">
      <c r="A642" s="92"/>
      <c r="B642" s="143" t="s">
        <v>2106</v>
      </c>
      <c r="C642" s="144" t="s">
        <v>2107</v>
      </c>
      <c r="D642" s="291"/>
      <c r="E642" s="291">
        <f>SUM('ADICIONES  2018'!C642:K642)</f>
        <v>563063</v>
      </c>
      <c r="F642" s="291"/>
      <c r="G642" s="291"/>
      <c r="H642" s="291"/>
      <c r="I642" s="291"/>
      <c r="J642" s="291"/>
      <c r="K642" s="294">
        <f t="shared" si="513"/>
        <v>563063</v>
      </c>
      <c r="L642" s="291"/>
      <c r="M642" s="291"/>
      <c r="N642" s="291"/>
      <c r="O642" s="291"/>
      <c r="P642" s="291">
        <v>563063</v>
      </c>
      <c r="Q642" s="291"/>
      <c r="R642" s="294">
        <f t="shared" si="548"/>
        <v>563063</v>
      </c>
      <c r="S642" s="291"/>
      <c r="T642" s="291"/>
      <c r="U642" s="291"/>
      <c r="V642" s="291"/>
      <c r="W642" s="291"/>
      <c r="X642" s="291"/>
      <c r="Y642" s="291"/>
      <c r="Z642" s="291"/>
      <c r="AA642" s="294">
        <f t="shared" si="547"/>
        <v>0</v>
      </c>
      <c r="AB642" s="294">
        <f t="shared" si="496"/>
        <v>563063</v>
      </c>
      <c r="AC642" s="115">
        <f t="shared" si="497"/>
        <v>1</v>
      </c>
    </row>
    <row r="643" spans="1:29" s="21" customFormat="1" ht="30" hidden="1" x14ac:dyDescent="0.2">
      <c r="A643" s="92"/>
      <c r="B643" s="143" t="s">
        <v>2108</v>
      </c>
      <c r="C643" s="144" t="s">
        <v>2109</v>
      </c>
      <c r="D643" s="291"/>
      <c r="E643" s="291">
        <f>SUM('ADICIONES  2018'!C643:K643)</f>
        <v>5186333</v>
      </c>
      <c r="F643" s="291"/>
      <c r="G643" s="291"/>
      <c r="H643" s="291"/>
      <c r="I643" s="291"/>
      <c r="J643" s="291"/>
      <c r="K643" s="294">
        <f t="shared" si="513"/>
        <v>5186333</v>
      </c>
      <c r="L643" s="291"/>
      <c r="M643" s="291"/>
      <c r="N643" s="291"/>
      <c r="O643" s="291"/>
      <c r="P643" s="291">
        <v>5186333</v>
      </c>
      <c r="Q643" s="291"/>
      <c r="R643" s="294">
        <f t="shared" si="548"/>
        <v>5186333</v>
      </c>
      <c r="S643" s="291"/>
      <c r="T643" s="291"/>
      <c r="U643" s="291"/>
      <c r="V643" s="291"/>
      <c r="W643" s="291"/>
      <c r="X643" s="291"/>
      <c r="Y643" s="291"/>
      <c r="Z643" s="291"/>
      <c r="AA643" s="294">
        <f t="shared" si="547"/>
        <v>0</v>
      </c>
      <c r="AB643" s="294">
        <f t="shared" si="496"/>
        <v>5186333</v>
      </c>
      <c r="AC643" s="115">
        <f t="shared" si="497"/>
        <v>1</v>
      </c>
    </row>
    <row r="644" spans="1:29" s="21" customFormat="1" ht="30" hidden="1" x14ac:dyDescent="0.2">
      <c r="A644" s="92"/>
      <c r="B644" s="143" t="s">
        <v>2110</v>
      </c>
      <c r="C644" s="144" t="s">
        <v>2111</v>
      </c>
      <c r="D644" s="291"/>
      <c r="E644" s="291">
        <f>SUM('ADICIONES  2018'!C644:K644)</f>
        <v>299072</v>
      </c>
      <c r="F644" s="291"/>
      <c r="G644" s="291"/>
      <c r="H644" s="291"/>
      <c r="I644" s="291"/>
      <c r="J644" s="291"/>
      <c r="K644" s="294">
        <f t="shared" si="513"/>
        <v>299072</v>
      </c>
      <c r="L644" s="291"/>
      <c r="M644" s="291"/>
      <c r="N644" s="291"/>
      <c r="O644" s="291"/>
      <c r="P644" s="291">
        <v>299072</v>
      </c>
      <c r="Q644" s="291"/>
      <c r="R644" s="294">
        <f t="shared" si="548"/>
        <v>299072</v>
      </c>
      <c r="S644" s="291"/>
      <c r="T644" s="291"/>
      <c r="U644" s="291"/>
      <c r="V644" s="291"/>
      <c r="W644" s="291"/>
      <c r="X644" s="291"/>
      <c r="Y644" s="291"/>
      <c r="Z644" s="291"/>
      <c r="AA644" s="294">
        <f t="shared" si="547"/>
        <v>0</v>
      </c>
      <c r="AB644" s="294">
        <f t="shared" si="496"/>
        <v>299072</v>
      </c>
      <c r="AC644" s="115">
        <f t="shared" si="497"/>
        <v>1</v>
      </c>
    </row>
    <row r="645" spans="1:29" s="21" customFormat="1" ht="30" hidden="1" x14ac:dyDescent="0.2">
      <c r="A645" s="92"/>
      <c r="B645" s="143" t="s">
        <v>2112</v>
      </c>
      <c r="C645" s="144" t="s">
        <v>2113</v>
      </c>
      <c r="D645" s="291"/>
      <c r="E645" s="291">
        <f>SUM('ADICIONES  2018'!C645:K645)</f>
        <v>1159624</v>
      </c>
      <c r="F645" s="291"/>
      <c r="G645" s="291"/>
      <c r="H645" s="291"/>
      <c r="I645" s="291"/>
      <c r="J645" s="291"/>
      <c r="K645" s="294">
        <f t="shared" si="513"/>
        <v>1159624</v>
      </c>
      <c r="L645" s="291"/>
      <c r="M645" s="291"/>
      <c r="N645" s="291"/>
      <c r="O645" s="291"/>
      <c r="P645" s="291">
        <v>1159624</v>
      </c>
      <c r="Q645" s="291"/>
      <c r="R645" s="294">
        <f t="shared" si="548"/>
        <v>1159624</v>
      </c>
      <c r="S645" s="291"/>
      <c r="T645" s="291"/>
      <c r="U645" s="291"/>
      <c r="V645" s="291"/>
      <c r="W645" s="291"/>
      <c r="X645" s="291"/>
      <c r="Y645" s="291"/>
      <c r="Z645" s="291"/>
      <c r="AA645" s="294">
        <f t="shared" si="547"/>
        <v>0</v>
      </c>
      <c r="AB645" s="294">
        <f t="shared" si="496"/>
        <v>1159624</v>
      </c>
      <c r="AC645" s="115">
        <f t="shared" si="497"/>
        <v>1</v>
      </c>
    </row>
    <row r="646" spans="1:29" s="21" customFormat="1" ht="30" hidden="1" x14ac:dyDescent="0.2">
      <c r="A646" s="92"/>
      <c r="B646" s="143" t="s">
        <v>2114</v>
      </c>
      <c r="C646" s="144" t="s">
        <v>2115</v>
      </c>
      <c r="D646" s="291"/>
      <c r="E646" s="291">
        <f>SUM('ADICIONES  2018'!C646:K646)</f>
        <v>6207835</v>
      </c>
      <c r="F646" s="291"/>
      <c r="G646" s="291"/>
      <c r="H646" s="291"/>
      <c r="I646" s="291"/>
      <c r="J646" s="291"/>
      <c r="K646" s="294">
        <f t="shared" si="513"/>
        <v>6207835</v>
      </c>
      <c r="L646" s="291"/>
      <c r="M646" s="291"/>
      <c r="N646" s="291"/>
      <c r="O646" s="291"/>
      <c r="P646" s="291">
        <v>6207835</v>
      </c>
      <c r="Q646" s="291"/>
      <c r="R646" s="294">
        <f t="shared" si="548"/>
        <v>6207835</v>
      </c>
      <c r="S646" s="291"/>
      <c r="T646" s="291"/>
      <c r="U646" s="291"/>
      <c r="V646" s="291"/>
      <c r="W646" s="291"/>
      <c r="X646" s="291"/>
      <c r="Y646" s="291"/>
      <c r="Z646" s="291"/>
      <c r="AA646" s="294">
        <f t="shared" si="547"/>
        <v>0</v>
      </c>
      <c r="AB646" s="294">
        <f t="shared" si="496"/>
        <v>6207835</v>
      </c>
      <c r="AC646" s="115">
        <f t="shared" si="497"/>
        <v>1</v>
      </c>
    </row>
    <row r="647" spans="1:29" s="21" customFormat="1" ht="30" hidden="1" x14ac:dyDescent="0.2">
      <c r="A647" s="92"/>
      <c r="B647" s="143" t="s">
        <v>2116</v>
      </c>
      <c r="C647" s="144" t="s">
        <v>2117</v>
      </c>
      <c r="D647" s="291"/>
      <c r="E647" s="291">
        <f>SUM('ADICIONES  2018'!C647:K647)</f>
        <v>167033</v>
      </c>
      <c r="F647" s="291"/>
      <c r="G647" s="291"/>
      <c r="H647" s="291"/>
      <c r="I647" s="291"/>
      <c r="J647" s="291"/>
      <c r="K647" s="294">
        <f t="shared" si="513"/>
        <v>167033</v>
      </c>
      <c r="L647" s="291"/>
      <c r="M647" s="291"/>
      <c r="N647" s="291"/>
      <c r="O647" s="291"/>
      <c r="P647" s="291">
        <v>167033</v>
      </c>
      <c r="Q647" s="291"/>
      <c r="R647" s="294">
        <f t="shared" si="548"/>
        <v>167033</v>
      </c>
      <c r="S647" s="291"/>
      <c r="T647" s="291"/>
      <c r="U647" s="291"/>
      <c r="V647" s="291"/>
      <c r="W647" s="291"/>
      <c r="X647" s="291"/>
      <c r="Y647" s="291"/>
      <c r="Z647" s="291"/>
      <c r="AA647" s="294">
        <f t="shared" si="547"/>
        <v>0</v>
      </c>
      <c r="AB647" s="294">
        <f t="shared" si="496"/>
        <v>167033</v>
      </c>
      <c r="AC647" s="115">
        <f t="shared" si="497"/>
        <v>1</v>
      </c>
    </row>
    <row r="648" spans="1:29" s="21" customFormat="1" ht="30" hidden="1" x14ac:dyDescent="0.2">
      <c r="A648" s="92"/>
      <c r="B648" s="143" t="s">
        <v>2118</v>
      </c>
      <c r="C648" s="144" t="s">
        <v>2119</v>
      </c>
      <c r="D648" s="291"/>
      <c r="E648" s="291">
        <f>SUM('ADICIONES  2018'!C648:K648)</f>
        <v>1383958</v>
      </c>
      <c r="F648" s="291"/>
      <c r="G648" s="291"/>
      <c r="H648" s="291"/>
      <c r="I648" s="291"/>
      <c r="J648" s="291"/>
      <c r="K648" s="294">
        <f t="shared" si="513"/>
        <v>1383958</v>
      </c>
      <c r="L648" s="291"/>
      <c r="M648" s="291"/>
      <c r="N648" s="291"/>
      <c r="O648" s="291"/>
      <c r="P648" s="291">
        <v>1383958</v>
      </c>
      <c r="Q648" s="291"/>
      <c r="R648" s="294">
        <f t="shared" si="548"/>
        <v>1383958</v>
      </c>
      <c r="S648" s="291"/>
      <c r="T648" s="291"/>
      <c r="U648" s="291"/>
      <c r="V648" s="291"/>
      <c r="W648" s="291"/>
      <c r="X648" s="291"/>
      <c r="Y648" s="291"/>
      <c r="Z648" s="291"/>
      <c r="AA648" s="294">
        <f t="shared" si="547"/>
        <v>0</v>
      </c>
      <c r="AB648" s="294">
        <f t="shared" si="496"/>
        <v>1383958</v>
      </c>
      <c r="AC648" s="115">
        <f t="shared" si="497"/>
        <v>1</v>
      </c>
    </row>
    <row r="649" spans="1:29" s="21" customFormat="1" ht="30" hidden="1" x14ac:dyDescent="0.2">
      <c r="A649" s="92"/>
      <c r="B649" s="143" t="s">
        <v>2120</v>
      </c>
      <c r="C649" s="144" t="s">
        <v>2121</v>
      </c>
      <c r="D649" s="291"/>
      <c r="E649" s="291">
        <f>SUM('ADICIONES  2018'!C649:K649)</f>
        <v>3058362.6</v>
      </c>
      <c r="F649" s="291"/>
      <c r="G649" s="291"/>
      <c r="H649" s="291"/>
      <c r="I649" s="291"/>
      <c r="J649" s="291"/>
      <c r="K649" s="294">
        <f t="shared" si="513"/>
        <v>3058362.6</v>
      </c>
      <c r="L649" s="291"/>
      <c r="M649" s="291"/>
      <c r="N649" s="291"/>
      <c r="O649" s="291"/>
      <c r="P649" s="291">
        <v>3058362.6</v>
      </c>
      <c r="Q649" s="291"/>
      <c r="R649" s="294">
        <f t="shared" si="548"/>
        <v>3058362.6</v>
      </c>
      <c r="S649" s="291"/>
      <c r="T649" s="291"/>
      <c r="U649" s="291"/>
      <c r="V649" s="291"/>
      <c r="W649" s="291"/>
      <c r="X649" s="291"/>
      <c r="Y649" s="291"/>
      <c r="Z649" s="291"/>
      <c r="AA649" s="294">
        <f t="shared" si="547"/>
        <v>0</v>
      </c>
      <c r="AB649" s="294">
        <f t="shared" si="496"/>
        <v>3058362.6</v>
      </c>
      <c r="AC649" s="115">
        <f t="shared" si="497"/>
        <v>1</v>
      </c>
    </row>
    <row r="650" spans="1:29" s="21" customFormat="1" ht="30" hidden="1" x14ac:dyDescent="0.2">
      <c r="A650" s="92"/>
      <c r="B650" s="143" t="s">
        <v>2122</v>
      </c>
      <c r="C650" s="144" t="s">
        <v>2123</v>
      </c>
      <c r="D650" s="291"/>
      <c r="E650" s="291">
        <f>SUM('ADICIONES  2018'!C650:K650)</f>
        <v>608954</v>
      </c>
      <c r="F650" s="291"/>
      <c r="G650" s="291"/>
      <c r="H650" s="291"/>
      <c r="I650" s="291"/>
      <c r="J650" s="291"/>
      <c r="K650" s="294">
        <f t="shared" si="513"/>
        <v>608954</v>
      </c>
      <c r="L650" s="291"/>
      <c r="M650" s="291"/>
      <c r="N650" s="291"/>
      <c r="O650" s="291"/>
      <c r="P650" s="291">
        <v>608954</v>
      </c>
      <c r="Q650" s="291"/>
      <c r="R650" s="294">
        <f t="shared" si="548"/>
        <v>608954</v>
      </c>
      <c r="S650" s="291"/>
      <c r="T650" s="291"/>
      <c r="U650" s="291"/>
      <c r="V650" s="291"/>
      <c r="W650" s="291"/>
      <c r="X650" s="291"/>
      <c r="Y650" s="291"/>
      <c r="Z650" s="291"/>
      <c r="AA650" s="294">
        <f t="shared" ref="AA650:AA681" si="549">SUM(S650:Z650)</f>
        <v>0</v>
      </c>
      <c r="AB650" s="294">
        <f t="shared" si="496"/>
        <v>608954</v>
      </c>
      <c r="AC650" s="115">
        <f t="shared" si="497"/>
        <v>1</v>
      </c>
    </row>
    <row r="651" spans="1:29" s="21" customFormat="1" ht="30" hidden="1" x14ac:dyDescent="0.2">
      <c r="A651" s="92"/>
      <c r="B651" s="143" t="s">
        <v>2124</v>
      </c>
      <c r="C651" s="144" t="s">
        <v>2125</v>
      </c>
      <c r="D651" s="291"/>
      <c r="E651" s="291">
        <f>SUM('ADICIONES  2018'!C651:K651)</f>
        <v>1043577</v>
      </c>
      <c r="F651" s="291"/>
      <c r="G651" s="291"/>
      <c r="H651" s="291"/>
      <c r="I651" s="291"/>
      <c r="J651" s="291"/>
      <c r="K651" s="294">
        <f t="shared" si="513"/>
        <v>1043577</v>
      </c>
      <c r="L651" s="291"/>
      <c r="M651" s="291"/>
      <c r="N651" s="291"/>
      <c r="O651" s="291"/>
      <c r="P651" s="291">
        <v>1043577</v>
      </c>
      <c r="Q651" s="291"/>
      <c r="R651" s="294">
        <f t="shared" si="548"/>
        <v>1043577</v>
      </c>
      <c r="S651" s="291"/>
      <c r="T651" s="291"/>
      <c r="U651" s="291"/>
      <c r="V651" s="291"/>
      <c r="W651" s="291"/>
      <c r="X651" s="291"/>
      <c r="Y651" s="291"/>
      <c r="Z651" s="291"/>
      <c r="AA651" s="294">
        <f t="shared" si="549"/>
        <v>0</v>
      </c>
      <c r="AB651" s="294">
        <f t="shared" si="496"/>
        <v>1043577</v>
      </c>
      <c r="AC651" s="115">
        <f t="shared" si="497"/>
        <v>1</v>
      </c>
    </row>
    <row r="652" spans="1:29" s="21" customFormat="1" ht="30" hidden="1" x14ac:dyDescent="0.2">
      <c r="A652" s="92"/>
      <c r="B652" s="143" t="s">
        <v>2126</v>
      </c>
      <c r="C652" s="144" t="s">
        <v>2127</v>
      </c>
      <c r="D652" s="291"/>
      <c r="E652" s="291">
        <f>SUM('ADICIONES  2018'!C652:K652)</f>
        <v>4438400</v>
      </c>
      <c r="F652" s="291"/>
      <c r="G652" s="291"/>
      <c r="H652" s="291"/>
      <c r="I652" s="291"/>
      <c r="J652" s="291"/>
      <c r="K652" s="294">
        <f t="shared" si="513"/>
        <v>4438400</v>
      </c>
      <c r="L652" s="291"/>
      <c r="M652" s="291"/>
      <c r="N652" s="291"/>
      <c r="O652" s="291"/>
      <c r="P652" s="291">
        <v>4438400</v>
      </c>
      <c r="Q652" s="291"/>
      <c r="R652" s="294">
        <f t="shared" si="548"/>
        <v>4438400</v>
      </c>
      <c r="S652" s="291"/>
      <c r="T652" s="291"/>
      <c r="U652" s="291"/>
      <c r="V652" s="291"/>
      <c r="W652" s="291"/>
      <c r="X652" s="291"/>
      <c r="Y652" s="291"/>
      <c r="Z652" s="291"/>
      <c r="AA652" s="294">
        <f t="shared" si="549"/>
        <v>0</v>
      </c>
      <c r="AB652" s="294">
        <f t="shared" si="496"/>
        <v>4438400</v>
      </c>
      <c r="AC652" s="115">
        <f t="shared" si="497"/>
        <v>1</v>
      </c>
    </row>
    <row r="653" spans="1:29" s="21" customFormat="1" ht="30" hidden="1" x14ac:dyDescent="0.2">
      <c r="A653" s="92"/>
      <c r="B653" s="143" t="s">
        <v>2128</v>
      </c>
      <c r="C653" s="144" t="s">
        <v>2129</v>
      </c>
      <c r="D653" s="291"/>
      <c r="E653" s="291">
        <f>SUM('ADICIONES  2018'!C653:K653)</f>
        <v>241420</v>
      </c>
      <c r="F653" s="291"/>
      <c r="G653" s="291"/>
      <c r="H653" s="291"/>
      <c r="I653" s="291"/>
      <c r="J653" s="291"/>
      <c r="K653" s="294">
        <f t="shared" si="513"/>
        <v>241420</v>
      </c>
      <c r="L653" s="291"/>
      <c r="M653" s="291"/>
      <c r="N653" s="291"/>
      <c r="O653" s="291"/>
      <c r="P653" s="291">
        <v>241420</v>
      </c>
      <c r="Q653" s="291"/>
      <c r="R653" s="294">
        <f t="shared" si="548"/>
        <v>241420</v>
      </c>
      <c r="S653" s="291"/>
      <c r="T653" s="291"/>
      <c r="U653" s="291"/>
      <c r="V653" s="291"/>
      <c r="W653" s="291"/>
      <c r="X653" s="291"/>
      <c r="Y653" s="291"/>
      <c r="Z653" s="291"/>
      <c r="AA653" s="294">
        <f t="shared" si="549"/>
        <v>0</v>
      </c>
      <c r="AB653" s="294">
        <f t="shared" si="496"/>
        <v>241420</v>
      </c>
      <c r="AC653" s="115">
        <f t="shared" si="497"/>
        <v>1</v>
      </c>
    </row>
    <row r="654" spans="1:29" s="21" customFormat="1" ht="30" hidden="1" x14ac:dyDescent="0.2">
      <c r="A654" s="92"/>
      <c r="B654" s="143" t="s">
        <v>2130</v>
      </c>
      <c r="C654" s="144" t="s">
        <v>2131</v>
      </c>
      <c r="D654" s="291"/>
      <c r="E654" s="291">
        <f>SUM('ADICIONES  2018'!C654:K654)</f>
        <v>1001712</v>
      </c>
      <c r="F654" s="291"/>
      <c r="G654" s="291"/>
      <c r="H654" s="291"/>
      <c r="I654" s="291"/>
      <c r="J654" s="291"/>
      <c r="K654" s="294">
        <f t="shared" si="513"/>
        <v>1001712</v>
      </c>
      <c r="L654" s="291"/>
      <c r="M654" s="291"/>
      <c r="N654" s="291"/>
      <c r="O654" s="291"/>
      <c r="P654" s="291">
        <v>1001712</v>
      </c>
      <c r="Q654" s="291"/>
      <c r="R654" s="294">
        <f t="shared" si="548"/>
        <v>1001712</v>
      </c>
      <c r="S654" s="291"/>
      <c r="T654" s="291"/>
      <c r="U654" s="291"/>
      <c r="V654" s="291"/>
      <c r="W654" s="291"/>
      <c r="X654" s="291"/>
      <c r="Y654" s="291"/>
      <c r="Z654" s="291"/>
      <c r="AA654" s="294">
        <f t="shared" si="549"/>
        <v>0</v>
      </c>
      <c r="AB654" s="294">
        <f t="shared" si="496"/>
        <v>1001712</v>
      </c>
      <c r="AC654" s="115">
        <f t="shared" si="497"/>
        <v>1</v>
      </c>
    </row>
    <row r="655" spans="1:29" s="21" customFormat="1" ht="30" hidden="1" x14ac:dyDescent="0.2">
      <c r="A655" s="92"/>
      <c r="B655" s="143" t="s">
        <v>2132</v>
      </c>
      <c r="C655" s="144" t="s">
        <v>2133</v>
      </c>
      <c r="D655" s="291"/>
      <c r="E655" s="291">
        <f>SUM('ADICIONES  2018'!C655:K655)</f>
        <v>1589412</v>
      </c>
      <c r="F655" s="291"/>
      <c r="G655" s="291"/>
      <c r="H655" s="291"/>
      <c r="I655" s="291"/>
      <c r="J655" s="291"/>
      <c r="K655" s="294">
        <f t="shared" si="513"/>
        <v>1589412</v>
      </c>
      <c r="L655" s="291"/>
      <c r="M655" s="291"/>
      <c r="N655" s="291"/>
      <c r="O655" s="291"/>
      <c r="P655" s="291">
        <v>1589412</v>
      </c>
      <c r="Q655" s="291"/>
      <c r="R655" s="294">
        <f t="shared" si="548"/>
        <v>1589412</v>
      </c>
      <c r="S655" s="291"/>
      <c r="T655" s="291"/>
      <c r="U655" s="291"/>
      <c r="V655" s="291"/>
      <c r="W655" s="291"/>
      <c r="X655" s="291"/>
      <c r="Y655" s="291"/>
      <c r="Z655" s="291"/>
      <c r="AA655" s="294">
        <f t="shared" si="549"/>
        <v>0</v>
      </c>
      <c r="AB655" s="294">
        <f t="shared" si="496"/>
        <v>1589412</v>
      </c>
      <c r="AC655" s="115">
        <f t="shared" si="497"/>
        <v>1</v>
      </c>
    </row>
    <row r="656" spans="1:29" s="21" customFormat="1" ht="30" hidden="1" x14ac:dyDescent="0.2">
      <c r="A656" s="92"/>
      <c r="B656" s="143" t="s">
        <v>2134</v>
      </c>
      <c r="C656" s="144" t="s">
        <v>2135</v>
      </c>
      <c r="D656" s="291"/>
      <c r="E656" s="291">
        <f>SUM('ADICIONES  2018'!C656:K656)</f>
        <v>498956</v>
      </c>
      <c r="F656" s="291"/>
      <c r="G656" s="291"/>
      <c r="H656" s="291"/>
      <c r="I656" s="291"/>
      <c r="J656" s="291"/>
      <c r="K656" s="294">
        <f t="shared" si="513"/>
        <v>498956</v>
      </c>
      <c r="L656" s="291"/>
      <c r="M656" s="291"/>
      <c r="N656" s="291"/>
      <c r="O656" s="291"/>
      <c r="P656" s="291">
        <v>498956</v>
      </c>
      <c r="Q656" s="291"/>
      <c r="R656" s="294">
        <f t="shared" si="548"/>
        <v>498956</v>
      </c>
      <c r="S656" s="291"/>
      <c r="T656" s="291"/>
      <c r="U656" s="291"/>
      <c r="V656" s="291"/>
      <c r="W656" s="291"/>
      <c r="X656" s="291"/>
      <c r="Y656" s="291"/>
      <c r="Z656" s="291"/>
      <c r="AA656" s="294">
        <f t="shared" si="549"/>
        <v>0</v>
      </c>
      <c r="AB656" s="294">
        <f t="shared" si="496"/>
        <v>498956</v>
      </c>
      <c r="AC656" s="115">
        <f t="shared" si="497"/>
        <v>1</v>
      </c>
    </row>
    <row r="657" spans="1:29" s="21" customFormat="1" ht="30" hidden="1" x14ac:dyDescent="0.2">
      <c r="A657" s="92"/>
      <c r="B657" s="143" t="s">
        <v>2136</v>
      </c>
      <c r="C657" s="144" t="s">
        <v>2137</v>
      </c>
      <c r="D657" s="291"/>
      <c r="E657" s="291">
        <f>SUM('ADICIONES  2018'!C657:K657)</f>
        <v>546913</v>
      </c>
      <c r="F657" s="291"/>
      <c r="G657" s="291"/>
      <c r="H657" s="291"/>
      <c r="I657" s="291"/>
      <c r="J657" s="291"/>
      <c r="K657" s="294">
        <f t="shared" si="513"/>
        <v>546913</v>
      </c>
      <c r="L657" s="291"/>
      <c r="M657" s="291"/>
      <c r="N657" s="291"/>
      <c r="O657" s="291"/>
      <c r="P657" s="291">
        <v>546913</v>
      </c>
      <c r="Q657" s="291"/>
      <c r="R657" s="294">
        <f t="shared" si="548"/>
        <v>546913</v>
      </c>
      <c r="S657" s="291"/>
      <c r="T657" s="291"/>
      <c r="U657" s="291"/>
      <c r="V657" s="291"/>
      <c r="W657" s="291"/>
      <c r="X657" s="291"/>
      <c r="Y657" s="291"/>
      <c r="Z657" s="291"/>
      <c r="AA657" s="294">
        <f t="shared" si="549"/>
        <v>0</v>
      </c>
      <c r="AB657" s="294">
        <f t="shared" si="496"/>
        <v>546913</v>
      </c>
      <c r="AC657" s="115">
        <f t="shared" si="497"/>
        <v>1</v>
      </c>
    </row>
    <row r="658" spans="1:29" s="21" customFormat="1" ht="30" hidden="1" x14ac:dyDescent="0.2">
      <c r="A658" s="92"/>
      <c r="B658" s="143" t="s">
        <v>2138</v>
      </c>
      <c r="C658" s="144" t="s">
        <v>2139</v>
      </c>
      <c r="D658" s="291"/>
      <c r="E658" s="291">
        <f>SUM('ADICIONES  2018'!C658:K658)</f>
        <v>453043</v>
      </c>
      <c r="F658" s="291"/>
      <c r="G658" s="291"/>
      <c r="H658" s="291"/>
      <c r="I658" s="291"/>
      <c r="J658" s="291"/>
      <c r="K658" s="294">
        <f t="shared" si="513"/>
        <v>453043</v>
      </c>
      <c r="L658" s="291"/>
      <c r="M658" s="291"/>
      <c r="N658" s="291"/>
      <c r="O658" s="291"/>
      <c r="P658" s="291">
        <v>0</v>
      </c>
      <c r="Q658" s="291"/>
      <c r="R658" s="294">
        <f t="shared" si="548"/>
        <v>0</v>
      </c>
      <c r="S658" s="291"/>
      <c r="T658" s="291"/>
      <c r="U658" s="291"/>
      <c r="V658" s="291"/>
      <c r="W658" s="291"/>
      <c r="X658" s="291"/>
      <c r="Y658" s="291"/>
      <c r="Z658" s="291"/>
      <c r="AA658" s="294">
        <f t="shared" si="549"/>
        <v>0</v>
      </c>
      <c r="AB658" s="294">
        <f t="shared" si="496"/>
        <v>0</v>
      </c>
      <c r="AC658" s="115">
        <f t="shared" si="497"/>
        <v>0</v>
      </c>
    </row>
    <row r="659" spans="1:29" s="21" customFormat="1" ht="30" hidden="1" x14ac:dyDescent="0.2">
      <c r="A659" s="92"/>
      <c r="B659" s="143" t="s">
        <v>2140</v>
      </c>
      <c r="C659" s="144" t="s">
        <v>2141</v>
      </c>
      <c r="D659" s="291"/>
      <c r="E659" s="291">
        <f>SUM('ADICIONES  2018'!C659:K659)</f>
        <v>3015175</v>
      </c>
      <c r="F659" s="291"/>
      <c r="G659" s="291"/>
      <c r="H659" s="291"/>
      <c r="I659" s="291"/>
      <c r="J659" s="291"/>
      <c r="K659" s="294">
        <f t="shared" si="513"/>
        <v>3015175</v>
      </c>
      <c r="L659" s="291"/>
      <c r="M659" s="291"/>
      <c r="N659" s="291"/>
      <c r="O659" s="291"/>
      <c r="P659" s="291">
        <v>0</v>
      </c>
      <c r="Q659" s="291"/>
      <c r="R659" s="294">
        <f t="shared" si="548"/>
        <v>0</v>
      </c>
      <c r="S659" s="291"/>
      <c r="T659" s="291"/>
      <c r="U659" s="291"/>
      <c r="V659" s="291"/>
      <c r="W659" s="291"/>
      <c r="X659" s="291"/>
      <c r="Y659" s="291"/>
      <c r="Z659" s="291"/>
      <c r="AA659" s="294">
        <f t="shared" si="549"/>
        <v>0</v>
      </c>
      <c r="AB659" s="294">
        <f t="shared" si="496"/>
        <v>0</v>
      </c>
      <c r="AC659" s="115">
        <f t="shared" si="497"/>
        <v>0</v>
      </c>
    </row>
    <row r="660" spans="1:29" s="21" customFormat="1" ht="30" hidden="1" x14ac:dyDescent="0.2">
      <c r="A660" s="92"/>
      <c r="B660" s="143" t="s">
        <v>2142</v>
      </c>
      <c r="C660" s="144" t="s">
        <v>2143</v>
      </c>
      <c r="D660" s="291"/>
      <c r="E660" s="291">
        <f>SUM('ADICIONES  2018'!C660:K660)</f>
        <v>183220</v>
      </c>
      <c r="F660" s="291"/>
      <c r="G660" s="291"/>
      <c r="H660" s="291"/>
      <c r="I660" s="291"/>
      <c r="J660" s="291"/>
      <c r="K660" s="294">
        <f t="shared" si="513"/>
        <v>183220</v>
      </c>
      <c r="L660" s="291"/>
      <c r="M660" s="291"/>
      <c r="N660" s="291"/>
      <c r="O660" s="291"/>
      <c r="P660" s="291">
        <v>0</v>
      </c>
      <c r="Q660" s="291"/>
      <c r="R660" s="294">
        <f t="shared" si="548"/>
        <v>0</v>
      </c>
      <c r="S660" s="291"/>
      <c r="T660" s="291"/>
      <c r="U660" s="291"/>
      <c r="V660" s="291"/>
      <c r="W660" s="291"/>
      <c r="X660" s="291"/>
      <c r="Y660" s="291"/>
      <c r="Z660" s="291"/>
      <c r="AA660" s="294">
        <f t="shared" si="549"/>
        <v>0</v>
      </c>
      <c r="AB660" s="294">
        <f t="shared" si="496"/>
        <v>0</v>
      </c>
      <c r="AC660" s="115">
        <f t="shared" si="497"/>
        <v>0</v>
      </c>
    </row>
    <row r="661" spans="1:29" s="21" customFormat="1" ht="30" hidden="1" x14ac:dyDescent="0.2">
      <c r="A661" s="92"/>
      <c r="B661" s="143" t="s">
        <v>2144</v>
      </c>
      <c r="C661" s="144" t="s">
        <v>2145</v>
      </c>
      <c r="D661" s="291"/>
      <c r="E661" s="291">
        <f>SUM('ADICIONES  2018'!C661:K661)</f>
        <v>375468</v>
      </c>
      <c r="F661" s="291"/>
      <c r="G661" s="291"/>
      <c r="H661" s="291"/>
      <c r="I661" s="291"/>
      <c r="J661" s="291"/>
      <c r="K661" s="294">
        <f t="shared" si="513"/>
        <v>375468</v>
      </c>
      <c r="L661" s="291"/>
      <c r="M661" s="291"/>
      <c r="N661" s="291"/>
      <c r="O661" s="291"/>
      <c r="P661" s="291">
        <v>0</v>
      </c>
      <c r="Q661" s="291"/>
      <c r="R661" s="294">
        <f t="shared" si="548"/>
        <v>0</v>
      </c>
      <c r="S661" s="291"/>
      <c r="T661" s="291"/>
      <c r="U661" s="291"/>
      <c r="V661" s="291"/>
      <c r="W661" s="291"/>
      <c r="X661" s="291"/>
      <c r="Y661" s="291"/>
      <c r="Z661" s="291"/>
      <c r="AA661" s="294">
        <f t="shared" si="549"/>
        <v>0</v>
      </c>
      <c r="AB661" s="294">
        <f t="shared" si="496"/>
        <v>0</v>
      </c>
      <c r="AC661" s="115">
        <f t="shared" si="497"/>
        <v>0</v>
      </c>
    </row>
    <row r="662" spans="1:29" s="21" customFormat="1" ht="30" hidden="1" x14ac:dyDescent="0.2">
      <c r="A662" s="92"/>
      <c r="B662" s="143" t="s">
        <v>2146</v>
      </c>
      <c r="C662" s="144" t="s">
        <v>2147</v>
      </c>
      <c r="D662" s="291"/>
      <c r="E662" s="291">
        <f>SUM('ADICIONES  2018'!C662:K662)</f>
        <v>201948</v>
      </c>
      <c r="F662" s="291"/>
      <c r="G662" s="291"/>
      <c r="H662" s="291"/>
      <c r="I662" s="291"/>
      <c r="J662" s="291"/>
      <c r="K662" s="294">
        <f t="shared" si="513"/>
        <v>201948</v>
      </c>
      <c r="L662" s="291"/>
      <c r="M662" s="291"/>
      <c r="N662" s="291"/>
      <c r="O662" s="291"/>
      <c r="P662" s="291">
        <v>0</v>
      </c>
      <c r="Q662" s="291"/>
      <c r="R662" s="294">
        <f t="shared" si="548"/>
        <v>0</v>
      </c>
      <c r="S662" s="291"/>
      <c r="T662" s="291"/>
      <c r="U662" s="291"/>
      <c r="V662" s="291"/>
      <c r="W662" s="291"/>
      <c r="X662" s="291"/>
      <c r="Y662" s="291"/>
      <c r="Z662" s="291"/>
      <c r="AA662" s="294">
        <f t="shared" si="549"/>
        <v>0</v>
      </c>
      <c r="AB662" s="294">
        <f t="shared" si="496"/>
        <v>0</v>
      </c>
      <c r="AC662" s="115">
        <f t="shared" si="497"/>
        <v>0</v>
      </c>
    </row>
    <row r="663" spans="1:29" s="21" customFormat="1" ht="30" hidden="1" x14ac:dyDescent="0.2">
      <c r="A663" s="92"/>
      <c r="B663" s="143" t="s">
        <v>2148</v>
      </c>
      <c r="C663" s="144" t="s">
        <v>2149</v>
      </c>
      <c r="D663" s="291"/>
      <c r="E663" s="291">
        <f>SUM('ADICIONES  2018'!C663:K663)</f>
        <v>1482042</v>
      </c>
      <c r="F663" s="291"/>
      <c r="G663" s="291"/>
      <c r="H663" s="291"/>
      <c r="I663" s="291"/>
      <c r="J663" s="291"/>
      <c r="K663" s="294">
        <f t="shared" si="513"/>
        <v>1482042</v>
      </c>
      <c r="L663" s="291"/>
      <c r="M663" s="291"/>
      <c r="N663" s="291"/>
      <c r="O663" s="291"/>
      <c r="P663" s="291">
        <v>0</v>
      </c>
      <c r="Q663" s="291"/>
      <c r="R663" s="294">
        <f t="shared" si="548"/>
        <v>0</v>
      </c>
      <c r="S663" s="291"/>
      <c r="T663" s="291"/>
      <c r="U663" s="291"/>
      <c r="V663" s="291"/>
      <c r="W663" s="291"/>
      <c r="X663" s="291"/>
      <c r="Y663" s="291"/>
      <c r="Z663" s="291"/>
      <c r="AA663" s="294">
        <f t="shared" si="549"/>
        <v>0</v>
      </c>
      <c r="AB663" s="294">
        <f t="shared" si="496"/>
        <v>0</v>
      </c>
      <c r="AC663" s="115">
        <f t="shared" si="497"/>
        <v>0</v>
      </c>
    </row>
    <row r="664" spans="1:29" s="21" customFormat="1" ht="30" hidden="1" x14ac:dyDescent="0.2">
      <c r="A664" s="92"/>
      <c r="B664" s="143" t="s">
        <v>2150</v>
      </c>
      <c r="C664" s="144" t="s">
        <v>2151</v>
      </c>
      <c r="D664" s="291"/>
      <c r="E664" s="291">
        <f>SUM('ADICIONES  2018'!C664:K664)</f>
        <v>2718864</v>
      </c>
      <c r="F664" s="291"/>
      <c r="G664" s="291"/>
      <c r="H664" s="291"/>
      <c r="I664" s="291"/>
      <c r="J664" s="291"/>
      <c r="K664" s="294">
        <f t="shared" si="513"/>
        <v>2718864</v>
      </c>
      <c r="L664" s="291"/>
      <c r="M664" s="291"/>
      <c r="N664" s="291"/>
      <c r="O664" s="291"/>
      <c r="P664" s="291">
        <v>0</v>
      </c>
      <c r="Q664" s="291"/>
      <c r="R664" s="294">
        <f t="shared" si="548"/>
        <v>0</v>
      </c>
      <c r="S664" s="291"/>
      <c r="T664" s="291"/>
      <c r="U664" s="291"/>
      <c r="V664" s="291"/>
      <c r="W664" s="291"/>
      <c r="X664" s="291"/>
      <c r="Y664" s="291"/>
      <c r="Z664" s="291"/>
      <c r="AA664" s="294">
        <f t="shared" si="549"/>
        <v>0</v>
      </c>
      <c r="AB664" s="294">
        <f t="shared" si="496"/>
        <v>0</v>
      </c>
      <c r="AC664" s="115">
        <f t="shared" si="497"/>
        <v>0</v>
      </c>
    </row>
    <row r="665" spans="1:29" s="21" customFormat="1" ht="30" hidden="1" x14ac:dyDescent="0.2">
      <c r="A665" s="92"/>
      <c r="B665" s="143" t="s">
        <v>2152</v>
      </c>
      <c r="C665" s="144" t="s">
        <v>2153</v>
      </c>
      <c r="D665" s="291"/>
      <c r="E665" s="291">
        <f>SUM('ADICIONES  2018'!C665:K665)</f>
        <v>771915</v>
      </c>
      <c r="F665" s="291"/>
      <c r="G665" s="291"/>
      <c r="H665" s="291"/>
      <c r="I665" s="291"/>
      <c r="J665" s="291"/>
      <c r="K665" s="294">
        <f t="shared" si="513"/>
        <v>771915</v>
      </c>
      <c r="L665" s="291"/>
      <c r="M665" s="291"/>
      <c r="N665" s="291"/>
      <c r="O665" s="291"/>
      <c r="P665" s="291">
        <v>0</v>
      </c>
      <c r="Q665" s="291"/>
      <c r="R665" s="294">
        <f t="shared" si="548"/>
        <v>0</v>
      </c>
      <c r="S665" s="291"/>
      <c r="T665" s="291"/>
      <c r="U665" s="291"/>
      <c r="V665" s="291"/>
      <c r="W665" s="291"/>
      <c r="X665" s="291"/>
      <c r="Y665" s="291"/>
      <c r="Z665" s="291"/>
      <c r="AA665" s="294">
        <f t="shared" si="549"/>
        <v>0</v>
      </c>
      <c r="AB665" s="294">
        <f t="shared" si="496"/>
        <v>0</v>
      </c>
      <c r="AC665" s="115">
        <f t="shared" si="497"/>
        <v>0</v>
      </c>
    </row>
    <row r="666" spans="1:29" s="21" customFormat="1" ht="30" hidden="1" x14ac:dyDescent="0.2">
      <c r="A666" s="92"/>
      <c r="B666" s="143" t="s">
        <v>2154</v>
      </c>
      <c r="C666" s="144" t="s">
        <v>2155</v>
      </c>
      <c r="D666" s="291"/>
      <c r="E666" s="291">
        <f>SUM('ADICIONES  2018'!C666:K666)</f>
        <v>972886</v>
      </c>
      <c r="F666" s="291"/>
      <c r="G666" s="291"/>
      <c r="H666" s="291"/>
      <c r="I666" s="291"/>
      <c r="J666" s="291"/>
      <c r="K666" s="294">
        <f t="shared" si="513"/>
        <v>972886</v>
      </c>
      <c r="L666" s="291"/>
      <c r="M666" s="291"/>
      <c r="N666" s="291"/>
      <c r="O666" s="291"/>
      <c r="P666" s="291">
        <v>0</v>
      </c>
      <c r="Q666" s="291"/>
      <c r="R666" s="294">
        <f t="shared" si="548"/>
        <v>0</v>
      </c>
      <c r="S666" s="291"/>
      <c r="T666" s="291"/>
      <c r="U666" s="291"/>
      <c r="V666" s="291"/>
      <c r="W666" s="291"/>
      <c r="X666" s="291"/>
      <c r="Y666" s="291"/>
      <c r="Z666" s="291"/>
      <c r="AA666" s="294">
        <f t="shared" si="549"/>
        <v>0</v>
      </c>
      <c r="AB666" s="294">
        <f t="shared" si="496"/>
        <v>0</v>
      </c>
      <c r="AC666" s="115">
        <f t="shared" si="497"/>
        <v>0</v>
      </c>
    </row>
    <row r="667" spans="1:29" s="21" customFormat="1" ht="30" hidden="1" x14ac:dyDescent="0.2">
      <c r="A667" s="92"/>
      <c r="B667" s="143" t="s">
        <v>2156</v>
      </c>
      <c r="C667" s="144" t="s">
        <v>2157</v>
      </c>
      <c r="D667" s="291"/>
      <c r="E667" s="291">
        <f>SUM('ADICIONES  2018'!C667:K667)</f>
        <v>4408019</v>
      </c>
      <c r="F667" s="291"/>
      <c r="G667" s="291"/>
      <c r="H667" s="291"/>
      <c r="I667" s="291"/>
      <c r="J667" s="291"/>
      <c r="K667" s="294">
        <f t="shared" si="513"/>
        <v>4408019</v>
      </c>
      <c r="L667" s="291"/>
      <c r="M667" s="291"/>
      <c r="N667" s="291"/>
      <c r="O667" s="291"/>
      <c r="P667" s="291">
        <v>0</v>
      </c>
      <c r="Q667" s="291"/>
      <c r="R667" s="294">
        <f t="shared" si="548"/>
        <v>0</v>
      </c>
      <c r="S667" s="291"/>
      <c r="T667" s="291"/>
      <c r="U667" s="291"/>
      <c r="V667" s="291"/>
      <c r="W667" s="291"/>
      <c r="X667" s="291"/>
      <c r="Y667" s="291"/>
      <c r="Z667" s="291"/>
      <c r="AA667" s="294">
        <f t="shared" si="549"/>
        <v>0</v>
      </c>
      <c r="AB667" s="294">
        <f t="shared" si="496"/>
        <v>0</v>
      </c>
      <c r="AC667" s="115">
        <f t="shared" si="497"/>
        <v>0</v>
      </c>
    </row>
    <row r="668" spans="1:29" s="21" customFormat="1" ht="30" hidden="1" x14ac:dyDescent="0.2">
      <c r="A668" s="92"/>
      <c r="B668" s="143" t="s">
        <v>2158</v>
      </c>
      <c r="C668" s="144" t="s">
        <v>2159</v>
      </c>
      <c r="D668" s="291"/>
      <c r="E668" s="291">
        <f>SUM('ADICIONES  2018'!C668:K668)</f>
        <v>3706628</v>
      </c>
      <c r="F668" s="291"/>
      <c r="G668" s="291"/>
      <c r="H668" s="291"/>
      <c r="I668" s="291"/>
      <c r="J668" s="291"/>
      <c r="K668" s="294">
        <f t="shared" si="513"/>
        <v>3706628</v>
      </c>
      <c r="L668" s="291"/>
      <c r="M668" s="291"/>
      <c r="N668" s="291"/>
      <c r="O668" s="291"/>
      <c r="P668" s="291">
        <v>0</v>
      </c>
      <c r="Q668" s="291"/>
      <c r="R668" s="294">
        <f t="shared" si="548"/>
        <v>0</v>
      </c>
      <c r="S668" s="291"/>
      <c r="T668" s="291"/>
      <c r="U668" s="291"/>
      <c r="V668" s="291"/>
      <c r="W668" s="291"/>
      <c r="X668" s="291"/>
      <c r="Y668" s="291"/>
      <c r="Z668" s="291"/>
      <c r="AA668" s="294">
        <f t="shared" si="549"/>
        <v>0</v>
      </c>
      <c r="AB668" s="294">
        <f t="shared" si="496"/>
        <v>0</v>
      </c>
      <c r="AC668" s="115">
        <f t="shared" si="497"/>
        <v>0</v>
      </c>
    </row>
    <row r="669" spans="1:29" s="21" customFormat="1" ht="30" hidden="1" x14ac:dyDescent="0.2">
      <c r="A669" s="92"/>
      <c r="B669" s="143" t="s">
        <v>2160</v>
      </c>
      <c r="C669" s="144" t="s">
        <v>2161</v>
      </c>
      <c r="D669" s="291"/>
      <c r="E669" s="291">
        <f>SUM('ADICIONES  2018'!C669:K669)</f>
        <v>4082082</v>
      </c>
      <c r="F669" s="291"/>
      <c r="G669" s="291"/>
      <c r="H669" s="291"/>
      <c r="I669" s="291"/>
      <c r="J669" s="291"/>
      <c r="K669" s="294">
        <f t="shared" si="513"/>
        <v>4082082</v>
      </c>
      <c r="L669" s="291"/>
      <c r="M669" s="291"/>
      <c r="N669" s="291"/>
      <c r="O669" s="291"/>
      <c r="P669" s="291">
        <v>0</v>
      </c>
      <c r="Q669" s="291"/>
      <c r="R669" s="294">
        <f t="shared" si="548"/>
        <v>0</v>
      </c>
      <c r="S669" s="291"/>
      <c r="T669" s="291"/>
      <c r="U669" s="291"/>
      <c r="V669" s="291"/>
      <c r="W669" s="291"/>
      <c r="X669" s="291"/>
      <c r="Y669" s="291"/>
      <c r="Z669" s="291"/>
      <c r="AA669" s="294">
        <f t="shared" si="549"/>
        <v>0</v>
      </c>
      <c r="AB669" s="294">
        <f t="shared" si="496"/>
        <v>0</v>
      </c>
      <c r="AC669" s="115">
        <f t="shared" si="497"/>
        <v>0</v>
      </c>
    </row>
    <row r="670" spans="1:29" s="21" customFormat="1" ht="30" hidden="1" x14ac:dyDescent="0.2">
      <c r="A670" s="92"/>
      <c r="B670" s="143" t="s">
        <v>2162</v>
      </c>
      <c r="C670" s="144" t="s">
        <v>2163</v>
      </c>
      <c r="D670" s="291"/>
      <c r="E670" s="291">
        <f>SUM('ADICIONES  2018'!C670:K670)</f>
        <v>461188</v>
      </c>
      <c r="F670" s="291"/>
      <c r="G670" s="291"/>
      <c r="H670" s="291"/>
      <c r="I670" s="291"/>
      <c r="J670" s="291"/>
      <c r="K670" s="294">
        <f t="shared" si="513"/>
        <v>461188</v>
      </c>
      <c r="L670" s="291"/>
      <c r="M670" s="291"/>
      <c r="N670" s="291"/>
      <c r="O670" s="291"/>
      <c r="P670" s="291">
        <v>0</v>
      </c>
      <c r="Q670" s="291"/>
      <c r="R670" s="294">
        <f t="shared" si="548"/>
        <v>0</v>
      </c>
      <c r="S670" s="291"/>
      <c r="T670" s="291"/>
      <c r="U670" s="291"/>
      <c r="V670" s="291"/>
      <c r="W670" s="291"/>
      <c r="X670" s="291"/>
      <c r="Y670" s="291"/>
      <c r="Z670" s="291"/>
      <c r="AA670" s="294">
        <f t="shared" si="549"/>
        <v>0</v>
      </c>
      <c r="AB670" s="294">
        <f t="shared" si="496"/>
        <v>0</v>
      </c>
      <c r="AC670" s="115">
        <f t="shared" si="497"/>
        <v>0</v>
      </c>
    </row>
    <row r="671" spans="1:29" s="21" customFormat="1" ht="30" hidden="1" x14ac:dyDescent="0.2">
      <c r="A671" s="92"/>
      <c r="B671" s="143" t="s">
        <v>2164</v>
      </c>
      <c r="C671" s="144" t="s">
        <v>2165</v>
      </c>
      <c r="D671" s="291"/>
      <c r="E671" s="291">
        <f>SUM('ADICIONES  2018'!C671:K671)</f>
        <v>1235869</v>
      </c>
      <c r="F671" s="291"/>
      <c r="G671" s="291"/>
      <c r="H671" s="291"/>
      <c r="I671" s="291"/>
      <c r="J671" s="291"/>
      <c r="K671" s="294">
        <f t="shared" si="513"/>
        <v>1235869</v>
      </c>
      <c r="L671" s="291"/>
      <c r="M671" s="291"/>
      <c r="N671" s="291"/>
      <c r="O671" s="291"/>
      <c r="P671" s="291">
        <v>0</v>
      </c>
      <c r="Q671" s="291"/>
      <c r="R671" s="294">
        <f t="shared" si="548"/>
        <v>0</v>
      </c>
      <c r="S671" s="291"/>
      <c r="T671" s="291"/>
      <c r="U671" s="291"/>
      <c r="V671" s="291"/>
      <c r="W671" s="291"/>
      <c r="X671" s="291"/>
      <c r="Y671" s="291"/>
      <c r="Z671" s="291"/>
      <c r="AA671" s="294">
        <f t="shared" si="549"/>
        <v>0</v>
      </c>
      <c r="AB671" s="294">
        <f t="shared" si="496"/>
        <v>0</v>
      </c>
      <c r="AC671" s="115">
        <f t="shared" si="497"/>
        <v>0</v>
      </c>
    </row>
    <row r="672" spans="1:29" s="21" customFormat="1" ht="30" hidden="1" x14ac:dyDescent="0.2">
      <c r="A672" s="92"/>
      <c r="B672" s="143" t="s">
        <v>2166</v>
      </c>
      <c r="C672" s="144" t="s">
        <v>2167</v>
      </c>
      <c r="D672" s="291"/>
      <c r="E672" s="291">
        <f>SUM('ADICIONES  2018'!C672:K672)</f>
        <v>2358876</v>
      </c>
      <c r="F672" s="291"/>
      <c r="G672" s="291"/>
      <c r="H672" s="291"/>
      <c r="I672" s="291"/>
      <c r="J672" s="291"/>
      <c r="K672" s="294">
        <f t="shared" si="513"/>
        <v>2358876</v>
      </c>
      <c r="L672" s="291"/>
      <c r="M672" s="291"/>
      <c r="N672" s="291"/>
      <c r="O672" s="291"/>
      <c r="P672" s="291">
        <v>0</v>
      </c>
      <c r="Q672" s="291"/>
      <c r="R672" s="294">
        <f t="shared" si="548"/>
        <v>0</v>
      </c>
      <c r="S672" s="291"/>
      <c r="T672" s="291"/>
      <c r="U672" s="291"/>
      <c r="V672" s="291"/>
      <c r="W672" s="291"/>
      <c r="X672" s="291"/>
      <c r="Y672" s="291"/>
      <c r="Z672" s="291"/>
      <c r="AA672" s="294">
        <f t="shared" si="549"/>
        <v>0</v>
      </c>
      <c r="AB672" s="294">
        <f t="shared" si="496"/>
        <v>0</v>
      </c>
      <c r="AC672" s="115">
        <f t="shared" si="497"/>
        <v>0</v>
      </c>
    </row>
    <row r="673" spans="1:29" s="21" customFormat="1" ht="30" hidden="1" x14ac:dyDescent="0.2">
      <c r="A673" s="92"/>
      <c r="B673" s="143" t="s">
        <v>2168</v>
      </c>
      <c r="C673" s="144" t="s">
        <v>2169</v>
      </c>
      <c r="D673" s="291"/>
      <c r="E673" s="291">
        <f>SUM('ADICIONES  2018'!C673:K673)</f>
        <v>2283993</v>
      </c>
      <c r="F673" s="291"/>
      <c r="G673" s="291"/>
      <c r="H673" s="291"/>
      <c r="I673" s="291"/>
      <c r="J673" s="291"/>
      <c r="K673" s="294">
        <f t="shared" si="513"/>
        <v>2283993</v>
      </c>
      <c r="L673" s="291"/>
      <c r="M673" s="291"/>
      <c r="N673" s="291"/>
      <c r="O673" s="291"/>
      <c r="P673" s="291">
        <v>0</v>
      </c>
      <c r="Q673" s="291"/>
      <c r="R673" s="294">
        <f t="shared" si="548"/>
        <v>0</v>
      </c>
      <c r="S673" s="291"/>
      <c r="T673" s="291"/>
      <c r="U673" s="291"/>
      <c r="V673" s="291"/>
      <c r="W673" s="291"/>
      <c r="X673" s="291"/>
      <c r="Y673" s="291"/>
      <c r="Z673" s="291"/>
      <c r="AA673" s="294">
        <f t="shared" si="549"/>
        <v>0</v>
      </c>
      <c r="AB673" s="294">
        <f t="shared" si="496"/>
        <v>0</v>
      </c>
      <c r="AC673" s="115">
        <f t="shared" si="497"/>
        <v>0</v>
      </c>
    </row>
    <row r="674" spans="1:29" s="21" customFormat="1" ht="30" hidden="1" x14ac:dyDescent="0.2">
      <c r="A674" s="92"/>
      <c r="B674" s="143" t="s">
        <v>2170</v>
      </c>
      <c r="C674" s="144" t="s">
        <v>2171</v>
      </c>
      <c r="D674" s="291"/>
      <c r="E674" s="291">
        <f>SUM('ADICIONES  2018'!C674:K674)</f>
        <v>2752692</v>
      </c>
      <c r="F674" s="291"/>
      <c r="G674" s="291"/>
      <c r="H674" s="291"/>
      <c r="I674" s="291"/>
      <c r="J674" s="291"/>
      <c r="K674" s="294">
        <f t="shared" si="513"/>
        <v>2752692</v>
      </c>
      <c r="L674" s="291"/>
      <c r="M674" s="291"/>
      <c r="N674" s="291"/>
      <c r="O674" s="291"/>
      <c r="P674" s="291">
        <v>0</v>
      </c>
      <c r="Q674" s="291"/>
      <c r="R674" s="294">
        <f t="shared" si="548"/>
        <v>0</v>
      </c>
      <c r="S674" s="291"/>
      <c r="T674" s="291"/>
      <c r="U674" s="291"/>
      <c r="V674" s="291"/>
      <c r="W674" s="291"/>
      <c r="X674" s="291"/>
      <c r="Y674" s="291"/>
      <c r="Z674" s="291"/>
      <c r="AA674" s="294">
        <f t="shared" si="549"/>
        <v>0</v>
      </c>
      <c r="AB674" s="294">
        <f t="shared" si="496"/>
        <v>0</v>
      </c>
      <c r="AC674" s="115">
        <f t="shared" si="497"/>
        <v>0</v>
      </c>
    </row>
    <row r="675" spans="1:29" s="21" customFormat="1" ht="30" hidden="1" x14ac:dyDescent="0.2">
      <c r="A675" s="92"/>
      <c r="B675" s="143" t="s">
        <v>2172</v>
      </c>
      <c r="C675" s="144" t="s">
        <v>2173</v>
      </c>
      <c r="D675" s="291"/>
      <c r="E675" s="291">
        <f>SUM('ADICIONES  2018'!C675:K675)</f>
        <v>2553366</v>
      </c>
      <c r="F675" s="291"/>
      <c r="G675" s="291"/>
      <c r="H675" s="291"/>
      <c r="I675" s="291"/>
      <c r="J675" s="291"/>
      <c r="K675" s="294">
        <f t="shared" si="513"/>
        <v>2553366</v>
      </c>
      <c r="L675" s="291"/>
      <c r="M675" s="291"/>
      <c r="N675" s="291"/>
      <c r="O675" s="291"/>
      <c r="P675" s="291">
        <v>0</v>
      </c>
      <c r="Q675" s="291"/>
      <c r="R675" s="294">
        <f t="shared" si="548"/>
        <v>0</v>
      </c>
      <c r="S675" s="291"/>
      <c r="T675" s="291"/>
      <c r="U675" s="291"/>
      <c r="V675" s="291"/>
      <c r="W675" s="291"/>
      <c r="X675" s="291"/>
      <c r="Y675" s="291"/>
      <c r="Z675" s="291"/>
      <c r="AA675" s="294">
        <f t="shared" si="549"/>
        <v>0</v>
      </c>
      <c r="AB675" s="294">
        <f t="shared" si="496"/>
        <v>0</v>
      </c>
      <c r="AC675" s="115">
        <f t="shared" si="497"/>
        <v>0</v>
      </c>
    </row>
    <row r="676" spans="1:29" s="21" customFormat="1" ht="30" hidden="1" x14ac:dyDescent="0.2">
      <c r="A676" s="92"/>
      <c r="B676" s="143" t="s">
        <v>2174</v>
      </c>
      <c r="C676" s="144" t="s">
        <v>2175</v>
      </c>
      <c r="D676" s="291"/>
      <c r="E676" s="291">
        <f>SUM('ADICIONES  2018'!C676:K676)</f>
        <v>3179047</v>
      </c>
      <c r="F676" s="291"/>
      <c r="G676" s="291"/>
      <c r="H676" s="291"/>
      <c r="I676" s="291"/>
      <c r="J676" s="291"/>
      <c r="K676" s="294">
        <f t="shared" si="513"/>
        <v>3179047</v>
      </c>
      <c r="L676" s="291"/>
      <c r="M676" s="291"/>
      <c r="N676" s="291"/>
      <c r="O676" s="291"/>
      <c r="P676" s="291">
        <v>0</v>
      </c>
      <c r="Q676" s="291"/>
      <c r="R676" s="294">
        <f t="shared" si="548"/>
        <v>0</v>
      </c>
      <c r="S676" s="291"/>
      <c r="T676" s="291"/>
      <c r="U676" s="291"/>
      <c r="V676" s="291"/>
      <c r="W676" s="291"/>
      <c r="X676" s="291"/>
      <c r="Y676" s="291"/>
      <c r="Z676" s="291"/>
      <c r="AA676" s="294">
        <f t="shared" si="549"/>
        <v>0</v>
      </c>
      <c r="AB676" s="294">
        <f t="shared" si="496"/>
        <v>0</v>
      </c>
      <c r="AC676" s="115">
        <f t="shared" si="497"/>
        <v>0</v>
      </c>
    </row>
    <row r="677" spans="1:29" s="21" customFormat="1" ht="30" hidden="1" x14ac:dyDescent="0.2">
      <c r="A677" s="92"/>
      <c r="B677" s="143" t="s">
        <v>2176</v>
      </c>
      <c r="C677" s="144" t="s">
        <v>2177</v>
      </c>
      <c r="D677" s="291"/>
      <c r="E677" s="291">
        <f>SUM('ADICIONES  2018'!C677:K677)</f>
        <v>659781276</v>
      </c>
      <c r="F677" s="291"/>
      <c r="G677" s="291"/>
      <c r="H677" s="291"/>
      <c r="I677" s="291"/>
      <c r="J677" s="291"/>
      <c r="K677" s="294">
        <f t="shared" si="513"/>
        <v>659781276</v>
      </c>
      <c r="L677" s="291"/>
      <c r="M677" s="291"/>
      <c r="N677" s="291"/>
      <c r="O677" s="291"/>
      <c r="P677" s="291">
        <v>0</v>
      </c>
      <c r="Q677" s="291"/>
      <c r="R677" s="294">
        <f t="shared" si="548"/>
        <v>0</v>
      </c>
      <c r="S677" s="291"/>
      <c r="T677" s="291"/>
      <c r="U677" s="291"/>
      <c r="V677" s="291"/>
      <c r="W677" s="291"/>
      <c r="X677" s="291"/>
      <c r="Y677" s="291"/>
      <c r="Z677" s="291"/>
      <c r="AA677" s="294">
        <f t="shared" si="549"/>
        <v>0</v>
      </c>
      <c r="AB677" s="294">
        <f t="shared" si="496"/>
        <v>0</v>
      </c>
      <c r="AC677" s="115">
        <f t="shared" si="497"/>
        <v>0</v>
      </c>
    </row>
    <row r="678" spans="1:29" s="21" customFormat="1" ht="30" hidden="1" x14ac:dyDescent="0.2">
      <c r="A678" s="92"/>
      <c r="B678" s="143" t="s">
        <v>2178</v>
      </c>
      <c r="C678" s="144" t="s">
        <v>2179</v>
      </c>
      <c r="D678" s="291"/>
      <c r="E678" s="291">
        <f>SUM('ADICIONES  2018'!C678:K678)</f>
        <v>600447556.71000004</v>
      </c>
      <c r="F678" s="291"/>
      <c r="G678" s="291"/>
      <c r="H678" s="291"/>
      <c r="I678" s="291"/>
      <c r="J678" s="291"/>
      <c r="K678" s="294">
        <f t="shared" si="513"/>
        <v>600447556.71000004</v>
      </c>
      <c r="L678" s="291"/>
      <c r="M678" s="291"/>
      <c r="N678" s="291"/>
      <c r="O678" s="291"/>
      <c r="P678" s="291">
        <v>0</v>
      </c>
      <c r="Q678" s="291"/>
      <c r="R678" s="294">
        <f t="shared" si="548"/>
        <v>0</v>
      </c>
      <c r="S678" s="291"/>
      <c r="T678" s="291"/>
      <c r="U678" s="291"/>
      <c r="V678" s="291"/>
      <c r="W678" s="291"/>
      <c r="X678" s="291"/>
      <c r="Y678" s="291"/>
      <c r="Z678" s="291"/>
      <c r="AA678" s="294">
        <f t="shared" si="549"/>
        <v>0</v>
      </c>
      <c r="AB678" s="294">
        <f t="shared" si="496"/>
        <v>0</v>
      </c>
      <c r="AC678" s="115">
        <f t="shared" si="497"/>
        <v>0</v>
      </c>
    </row>
    <row r="679" spans="1:29" s="21" customFormat="1" ht="30" hidden="1" x14ac:dyDescent="0.2">
      <c r="A679" s="92"/>
      <c r="B679" s="143" t="s">
        <v>2180</v>
      </c>
      <c r="C679" s="144" t="s">
        <v>2181</v>
      </c>
      <c r="D679" s="291"/>
      <c r="E679" s="291">
        <f>SUM('ADICIONES  2018'!C679:K679)</f>
        <v>33000646.48</v>
      </c>
      <c r="F679" s="291"/>
      <c r="G679" s="291"/>
      <c r="H679" s="291"/>
      <c r="I679" s="291"/>
      <c r="J679" s="291"/>
      <c r="K679" s="294">
        <f t="shared" si="513"/>
        <v>33000646.48</v>
      </c>
      <c r="L679" s="291"/>
      <c r="M679" s="291"/>
      <c r="N679" s="291"/>
      <c r="O679" s="291"/>
      <c r="P679" s="291">
        <v>0</v>
      </c>
      <c r="Q679" s="291"/>
      <c r="R679" s="294">
        <f t="shared" si="548"/>
        <v>0</v>
      </c>
      <c r="S679" s="291"/>
      <c r="T679" s="291"/>
      <c r="U679" s="291"/>
      <c r="V679" s="291"/>
      <c r="W679" s="291"/>
      <c r="X679" s="291"/>
      <c r="Y679" s="291"/>
      <c r="Z679" s="291"/>
      <c r="AA679" s="294">
        <f t="shared" si="549"/>
        <v>0</v>
      </c>
      <c r="AB679" s="294">
        <f t="shared" si="496"/>
        <v>0</v>
      </c>
      <c r="AC679" s="115">
        <f t="shared" si="497"/>
        <v>0</v>
      </c>
    </row>
    <row r="680" spans="1:29" s="21" customFormat="1" ht="30" hidden="1" x14ac:dyDescent="0.2">
      <c r="A680" s="92"/>
      <c r="B680" s="143" t="s">
        <v>2182</v>
      </c>
      <c r="C680" s="144" t="s">
        <v>2183</v>
      </c>
      <c r="D680" s="291"/>
      <c r="E680" s="291">
        <f>SUM('ADICIONES  2018'!C680:K680)</f>
        <v>200000000</v>
      </c>
      <c r="F680" s="291"/>
      <c r="G680" s="291"/>
      <c r="H680" s="291"/>
      <c r="I680" s="291"/>
      <c r="J680" s="291"/>
      <c r="K680" s="294">
        <f t="shared" si="513"/>
        <v>200000000</v>
      </c>
      <c r="L680" s="291"/>
      <c r="M680" s="291"/>
      <c r="N680" s="291"/>
      <c r="O680" s="291"/>
      <c r="P680" s="291">
        <v>0</v>
      </c>
      <c r="Q680" s="291"/>
      <c r="R680" s="294">
        <f t="shared" si="548"/>
        <v>0</v>
      </c>
      <c r="S680" s="291"/>
      <c r="T680" s="291"/>
      <c r="U680" s="291"/>
      <c r="V680" s="291"/>
      <c r="W680" s="291"/>
      <c r="X680" s="291"/>
      <c r="Y680" s="291"/>
      <c r="Z680" s="291"/>
      <c r="AA680" s="294">
        <f t="shared" si="549"/>
        <v>0</v>
      </c>
      <c r="AB680" s="294">
        <f t="shared" si="496"/>
        <v>0</v>
      </c>
      <c r="AC680" s="115">
        <f t="shared" si="497"/>
        <v>0</v>
      </c>
    </row>
    <row r="681" spans="1:29" s="21" customFormat="1" ht="45" hidden="1" x14ac:dyDescent="0.2">
      <c r="A681" s="92"/>
      <c r="B681" s="143" t="s">
        <v>2184</v>
      </c>
      <c r="C681" s="144" t="s">
        <v>2185</v>
      </c>
      <c r="D681" s="291"/>
      <c r="E681" s="291">
        <f>SUM('ADICIONES  2018'!C681:K681)</f>
        <v>30591410.09</v>
      </c>
      <c r="F681" s="291">
        <v>30591410.09</v>
      </c>
      <c r="G681" s="291"/>
      <c r="H681" s="291"/>
      <c r="I681" s="291"/>
      <c r="J681" s="291"/>
      <c r="K681" s="294">
        <f t="shared" si="513"/>
        <v>0</v>
      </c>
      <c r="L681" s="291"/>
      <c r="M681" s="291"/>
      <c r="N681" s="291"/>
      <c r="O681" s="291"/>
      <c r="P681" s="291">
        <v>0</v>
      </c>
      <c r="Q681" s="291"/>
      <c r="R681" s="294">
        <f t="shared" si="548"/>
        <v>0</v>
      </c>
      <c r="S681" s="291"/>
      <c r="T681" s="291"/>
      <c r="U681" s="291"/>
      <c r="V681" s="291"/>
      <c r="W681" s="291"/>
      <c r="X681" s="291"/>
      <c r="Y681" s="291"/>
      <c r="Z681" s="291"/>
      <c r="AA681" s="294">
        <f t="shared" si="549"/>
        <v>0</v>
      </c>
      <c r="AB681" s="294">
        <f t="shared" si="496"/>
        <v>0</v>
      </c>
      <c r="AC681" s="115">
        <v>0</v>
      </c>
    </row>
    <row r="682" spans="1:29" s="79" customFormat="1" ht="31.5" hidden="1" x14ac:dyDescent="0.2">
      <c r="A682" s="433"/>
      <c r="B682" s="135" t="s">
        <v>941</v>
      </c>
      <c r="C682" s="140" t="s">
        <v>1567</v>
      </c>
      <c r="D682" s="106">
        <f>SUM(D683:D686)</f>
        <v>0</v>
      </c>
      <c r="E682" s="106">
        <f>SUM('ADICIONES  2018'!C682:K682)</f>
        <v>60340899741.319992</v>
      </c>
      <c r="F682" s="106">
        <f t="shared" ref="F682:J682" si="550">SUM(F683:F686)</f>
        <v>0</v>
      </c>
      <c r="G682" s="106">
        <f t="shared" si="550"/>
        <v>0</v>
      </c>
      <c r="H682" s="106">
        <f t="shared" si="550"/>
        <v>0</v>
      </c>
      <c r="I682" s="106">
        <f t="shared" si="550"/>
        <v>0</v>
      </c>
      <c r="J682" s="106">
        <f t="shared" si="550"/>
        <v>0</v>
      </c>
      <c r="K682" s="290">
        <f t="shared" si="513"/>
        <v>60340899741.319992</v>
      </c>
      <c r="L682" s="106">
        <f t="shared" ref="L682:Q682" si="551">SUM(L683:L686)</f>
        <v>0</v>
      </c>
      <c r="M682" s="106">
        <f t="shared" si="551"/>
        <v>0</v>
      </c>
      <c r="N682" s="106">
        <f t="shared" si="551"/>
        <v>0</v>
      </c>
      <c r="O682" s="106">
        <f t="shared" si="551"/>
        <v>0</v>
      </c>
      <c r="P682" s="106">
        <f t="shared" si="551"/>
        <v>24010525714.349998</v>
      </c>
      <c r="Q682" s="106">
        <f t="shared" si="551"/>
        <v>0</v>
      </c>
      <c r="R682" s="290">
        <f t="shared" si="515"/>
        <v>24010525714.349998</v>
      </c>
      <c r="S682" s="106">
        <f t="shared" ref="S682:Z682" si="552">SUM(S683:S686)</f>
        <v>0</v>
      </c>
      <c r="T682" s="106">
        <f t="shared" si="552"/>
        <v>0</v>
      </c>
      <c r="U682" s="106">
        <f t="shared" si="552"/>
        <v>14265088298.299999</v>
      </c>
      <c r="V682" s="106">
        <f t="shared" si="552"/>
        <v>0</v>
      </c>
      <c r="W682" s="106">
        <f t="shared" si="552"/>
        <v>0</v>
      </c>
      <c r="X682" s="106">
        <f t="shared" si="552"/>
        <v>0</v>
      </c>
      <c r="Y682" s="106">
        <f t="shared" si="552"/>
        <v>-11691482332.09</v>
      </c>
      <c r="Z682" s="106">
        <f t="shared" si="552"/>
        <v>0</v>
      </c>
      <c r="AA682" s="290">
        <f t="shared" si="541"/>
        <v>2573605966.2099991</v>
      </c>
      <c r="AB682" s="290">
        <f t="shared" si="496"/>
        <v>26584131680.559998</v>
      </c>
      <c r="AC682" s="105">
        <f t="shared" si="497"/>
        <v>0.4405657157007194</v>
      </c>
    </row>
    <row r="683" spans="1:29" ht="28.5" hidden="1" x14ac:dyDescent="0.2">
      <c r="B683" s="143" t="s">
        <v>942</v>
      </c>
      <c r="C683" s="139" t="s">
        <v>1568</v>
      </c>
      <c r="D683" s="295">
        <v>0</v>
      </c>
      <c r="E683" s="291">
        <f>SUM('ADICIONES  2018'!C683:K683)</f>
        <v>243113730.25999999</v>
      </c>
      <c r="F683" s="295"/>
      <c r="G683" s="295"/>
      <c r="H683" s="295"/>
      <c r="I683" s="295"/>
      <c r="J683" s="295"/>
      <c r="K683" s="292">
        <f t="shared" si="513"/>
        <v>243113730.25999999</v>
      </c>
      <c r="L683" s="295"/>
      <c r="M683" s="295"/>
      <c r="N683" s="295"/>
      <c r="O683" s="295"/>
      <c r="P683" s="295">
        <v>243113730.25999999</v>
      </c>
      <c r="Q683" s="295"/>
      <c r="R683" s="292">
        <f t="shared" si="515"/>
        <v>243113730.25999999</v>
      </c>
      <c r="S683" s="295"/>
      <c r="T683" s="295"/>
      <c r="U683" s="295"/>
      <c r="V683" s="295"/>
      <c r="W683" s="295"/>
      <c r="X683" s="295"/>
      <c r="Y683" s="295"/>
      <c r="Z683" s="295"/>
      <c r="AA683" s="292">
        <f t="shared" si="541"/>
        <v>0</v>
      </c>
      <c r="AB683" s="292">
        <f t="shared" si="496"/>
        <v>243113730.25999999</v>
      </c>
      <c r="AC683" s="37">
        <f t="shared" si="497"/>
        <v>1</v>
      </c>
    </row>
    <row r="684" spans="1:29" s="21" customFormat="1" ht="30" hidden="1" x14ac:dyDescent="0.2">
      <c r="A684" s="92"/>
      <c r="B684" s="143" t="s">
        <v>942</v>
      </c>
      <c r="C684" s="144" t="s">
        <v>1568</v>
      </c>
      <c r="D684" s="291">
        <v>0</v>
      </c>
      <c r="E684" s="291">
        <f>SUM('ADICIONES  2018'!C684:K684)</f>
        <v>16998607686.34</v>
      </c>
      <c r="F684" s="291"/>
      <c r="G684" s="291"/>
      <c r="H684" s="291"/>
      <c r="I684" s="291"/>
      <c r="J684" s="291"/>
      <c r="K684" s="294">
        <f t="shared" si="513"/>
        <v>16998607686.34</v>
      </c>
      <c r="L684" s="291"/>
      <c r="M684" s="291"/>
      <c r="N684" s="291"/>
      <c r="O684" s="291"/>
      <c r="P684" s="291">
        <v>12075929652</v>
      </c>
      <c r="Q684" s="291"/>
      <c r="R684" s="294">
        <f t="shared" si="515"/>
        <v>12075929652</v>
      </c>
      <c r="S684" s="291"/>
      <c r="T684" s="291"/>
      <c r="U684" s="291">
        <v>3300000000</v>
      </c>
      <c r="V684" s="291"/>
      <c r="W684" s="291"/>
      <c r="X684" s="291"/>
      <c r="Y684" s="291"/>
      <c r="Z684" s="291"/>
      <c r="AA684" s="294">
        <f t="shared" si="541"/>
        <v>3300000000</v>
      </c>
      <c r="AB684" s="294">
        <f t="shared" si="496"/>
        <v>15375929652</v>
      </c>
      <c r="AC684" s="115">
        <f t="shared" si="497"/>
        <v>0.90454053271410129</v>
      </c>
    </row>
    <row r="685" spans="1:29" s="21" customFormat="1" ht="30" hidden="1" x14ac:dyDescent="0.2">
      <c r="A685" s="92"/>
      <c r="B685" s="143" t="s">
        <v>942</v>
      </c>
      <c r="C685" s="144" t="s">
        <v>1568</v>
      </c>
      <c r="D685" s="291"/>
      <c r="E685" s="291">
        <f>SUM('ADICIONES  2018'!C685:K685)</f>
        <v>32134090026.419998</v>
      </c>
      <c r="F685" s="291"/>
      <c r="G685" s="291"/>
      <c r="H685" s="291"/>
      <c r="I685" s="291"/>
      <c r="J685" s="291"/>
      <c r="K685" s="294">
        <f t="shared" si="513"/>
        <v>32134090026.419998</v>
      </c>
      <c r="L685" s="291"/>
      <c r="M685" s="291"/>
      <c r="N685" s="291"/>
      <c r="O685" s="291"/>
      <c r="P685" s="291">
        <v>11691482332.09</v>
      </c>
      <c r="Q685" s="291"/>
      <c r="R685" s="294">
        <f t="shared" si="515"/>
        <v>11691482332.09</v>
      </c>
      <c r="S685" s="291"/>
      <c r="T685" s="291"/>
      <c r="U685" s="291"/>
      <c r="V685" s="291"/>
      <c r="W685" s="291"/>
      <c r="X685" s="291"/>
      <c r="Y685" s="291">
        <v>-11691482332.09</v>
      </c>
      <c r="Z685" s="291"/>
      <c r="AA685" s="294">
        <f t="shared" si="541"/>
        <v>-11691482332.09</v>
      </c>
      <c r="AB685" s="294">
        <f t="shared" si="496"/>
        <v>0</v>
      </c>
      <c r="AC685" s="115">
        <f t="shared" si="497"/>
        <v>0</v>
      </c>
    </row>
    <row r="686" spans="1:29" s="21" customFormat="1" ht="30" hidden="1" x14ac:dyDescent="0.2">
      <c r="A686" s="92"/>
      <c r="B686" s="143" t="s">
        <v>942</v>
      </c>
      <c r="C686" s="144" t="s">
        <v>1568</v>
      </c>
      <c r="D686" s="291"/>
      <c r="E686" s="291">
        <f>SUM('ADICIONES  2018'!C686:K686)</f>
        <v>10965088298.299999</v>
      </c>
      <c r="F686" s="291"/>
      <c r="G686" s="291"/>
      <c r="H686" s="291"/>
      <c r="I686" s="291"/>
      <c r="J686" s="291"/>
      <c r="K686" s="294">
        <f t="shared" si="513"/>
        <v>10965088298.299999</v>
      </c>
      <c r="L686" s="291"/>
      <c r="M686" s="291"/>
      <c r="N686" s="291"/>
      <c r="O686" s="291"/>
      <c r="P686" s="291">
        <v>0</v>
      </c>
      <c r="Q686" s="291"/>
      <c r="R686" s="294">
        <f t="shared" si="515"/>
        <v>0</v>
      </c>
      <c r="S686" s="291"/>
      <c r="T686" s="291"/>
      <c r="U686" s="291">
        <v>10965088298.299999</v>
      </c>
      <c r="V686" s="291"/>
      <c r="W686" s="291"/>
      <c r="X686" s="291"/>
      <c r="Y686" s="291"/>
      <c r="Z686" s="291"/>
      <c r="AA686" s="294">
        <f t="shared" si="541"/>
        <v>10965088298.299999</v>
      </c>
      <c r="AB686" s="294">
        <f t="shared" si="496"/>
        <v>10965088298.299999</v>
      </c>
      <c r="AC686" s="115">
        <f t="shared" si="497"/>
        <v>1</v>
      </c>
    </row>
    <row r="687" spans="1:29" s="79" customFormat="1" ht="15.75" hidden="1" x14ac:dyDescent="0.2">
      <c r="A687" s="433"/>
      <c r="B687" s="135" t="s">
        <v>943</v>
      </c>
      <c r="C687" s="140" t="s">
        <v>1569</v>
      </c>
      <c r="D687" s="106">
        <f>SUM(D688:D689)</f>
        <v>0</v>
      </c>
      <c r="E687" s="106">
        <f>SUM('ADICIONES  2018'!C687:K687)</f>
        <v>483646577.48000002</v>
      </c>
      <c r="F687" s="106">
        <f t="shared" ref="F687:J687" si="553">SUM(F688:F689)</f>
        <v>0</v>
      </c>
      <c r="G687" s="106">
        <f t="shared" si="553"/>
        <v>0</v>
      </c>
      <c r="H687" s="106">
        <f t="shared" si="553"/>
        <v>0</v>
      </c>
      <c r="I687" s="106">
        <f t="shared" si="553"/>
        <v>0</v>
      </c>
      <c r="J687" s="106">
        <f t="shared" si="553"/>
        <v>0</v>
      </c>
      <c r="K687" s="290">
        <f t="shared" si="513"/>
        <v>483646577.48000002</v>
      </c>
      <c r="L687" s="106">
        <f t="shared" ref="L687:Q687" si="554">SUM(L688:L689)</f>
        <v>0</v>
      </c>
      <c r="M687" s="106">
        <f t="shared" si="554"/>
        <v>0</v>
      </c>
      <c r="N687" s="106">
        <f t="shared" si="554"/>
        <v>0</v>
      </c>
      <c r="O687" s="106">
        <f t="shared" si="554"/>
        <v>0</v>
      </c>
      <c r="P687" s="106">
        <f t="shared" si="554"/>
        <v>483646577.48000002</v>
      </c>
      <c r="Q687" s="106">
        <f t="shared" si="554"/>
        <v>0</v>
      </c>
      <c r="R687" s="290">
        <f t="shared" si="515"/>
        <v>483646577.48000002</v>
      </c>
      <c r="S687" s="106">
        <f t="shared" ref="S687:Y687" si="555">SUM(S688:S689)</f>
        <v>0</v>
      </c>
      <c r="T687" s="106">
        <f t="shared" si="555"/>
        <v>0</v>
      </c>
      <c r="U687" s="106">
        <f t="shared" si="555"/>
        <v>0</v>
      </c>
      <c r="V687" s="106">
        <f t="shared" si="555"/>
        <v>0</v>
      </c>
      <c r="W687" s="106">
        <f t="shared" si="555"/>
        <v>0</v>
      </c>
      <c r="X687" s="106">
        <f t="shared" si="555"/>
        <v>0</v>
      </c>
      <c r="Y687" s="106">
        <f t="shared" si="555"/>
        <v>0</v>
      </c>
      <c r="Z687" s="106">
        <f>SUM(Z688:Z689)</f>
        <v>0</v>
      </c>
      <c r="AA687" s="290">
        <f t="shared" si="541"/>
        <v>0</v>
      </c>
      <c r="AB687" s="290">
        <f t="shared" si="496"/>
        <v>483646577.48000002</v>
      </c>
      <c r="AC687" s="105">
        <f t="shared" si="497"/>
        <v>1</v>
      </c>
    </row>
    <row r="688" spans="1:29" hidden="1" x14ac:dyDescent="0.2">
      <c r="B688" s="136" t="s">
        <v>944</v>
      </c>
      <c r="C688" s="139" t="s">
        <v>1569</v>
      </c>
      <c r="D688" s="295">
        <v>0</v>
      </c>
      <c r="E688" s="291">
        <f>SUM('ADICIONES  2018'!C688:K688)</f>
        <v>376478681</v>
      </c>
      <c r="F688" s="295"/>
      <c r="G688" s="295"/>
      <c r="H688" s="295"/>
      <c r="I688" s="295"/>
      <c r="J688" s="295"/>
      <c r="K688" s="292">
        <f t="shared" si="513"/>
        <v>376478681</v>
      </c>
      <c r="L688" s="295"/>
      <c r="M688" s="295"/>
      <c r="N688" s="295"/>
      <c r="O688" s="295"/>
      <c r="P688" s="295">
        <v>376478681</v>
      </c>
      <c r="Q688" s="295"/>
      <c r="R688" s="292">
        <f t="shared" si="515"/>
        <v>376478681</v>
      </c>
      <c r="S688" s="295"/>
      <c r="T688" s="295"/>
      <c r="U688" s="295"/>
      <c r="V688" s="295"/>
      <c r="W688" s="295"/>
      <c r="X688" s="295"/>
      <c r="Y688" s="295"/>
      <c r="Z688" s="295"/>
      <c r="AA688" s="292">
        <f t="shared" si="541"/>
        <v>0</v>
      </c>
      <c r="AB688" s="292">
        <f t="shared" si="496"/>
        <v>376478681</v>
      </c>
      <c r="AC688" s="37">
        <f t="shared" si="497"/>
        <v>1</v>
      </c>
    </row>
    <row r="689" spans="1:29" hidden="1" x14ac:dyDescent="0.2">
      <c r="B689" s="136" t="s">
        <v>944</v>
      </c>
      <c r="C689" s="139" t="s">
        <v>1569</v>
      </c>
      <c r="D689" s="295"/>
      <c r="E689" s="291">
        <f>SUM('ADICIONES  2018'!C689:K689)</f>
        <v>107167896.48</v>
      </c>
      <c r="F689" s="295"/>
      <c r="G689" s="295"/>
      <c r="H689" s="295"/>
      <c r="I689" s="295"/>
      <c r="J689" s="295"/>
      <c r="K689" s="292">
        <f t="shared" si="513"/>
        <v>107167896.48</v>
      </c>
      <c r="L689" s="295"/>
      <c r="M689" s="295"/>
      <c r="N689" s="295"/>
      <c r="O689" s="295"/>
      <c r="P689" s="295">
        <v>107167896.48</v>
      </c>
      <c r="Q689" s="295"/>
      <c r="R689" s="292">
        <f t="shared" si="515"/>
        <v>107167896.48</v>
      </c>
      <c r="S689" s="295"/>
      <c r="T689" s="295"/>
      <c r="U689" s="295"/>
      <c r="V689" s="295"/>
      <c r="W689" s="295"/>
      <c r="X689" s="295"/>
      <c r="Y689" s="295"/>
      <c r="Z689" s="295"/>
      <c r="AA689" s="292">
        <f t="shared" si="541"/>
        <v>0</v>
      </c>
      <c r="AB689" s="292">
        <f t="shared" si="496"/>
        <v>107167896.48</v>
      </c>
      <c r="AC689" s="37">
        <f t="shared" si="497"/>
        <v>1</v>
      </c>
    </row>
    <row r="690" spans="1:29" s="79" customFormat="1" ht="15.75" hidden="1" x14ac:dyDescent="0.2">
      <c r="A690" s="433"/>
      <c r="B690" s="135" t="s">
        <v>945</v>
      </c>
      <c r="C690" s="140" t="s">
        <v>1570</v>
      </c>
      <c r="D690" s="106">
        <f>SUM(D691:D692)</f>
        <v>0</v>
      </c>
      <c r="E690" s="106">
        <f>SUM('ADICIONES  2018'!C690:K690)</f>
        <v>656881443</v>
      </c>
      <c r="F690" s="106">
        <f t="shared" ref="F690:J690" si="556">SUM(F691:F692)</f>
        <v>0</v>
      </c>
      <c r="G690" s="106">
        <f t="shared" si="556"/>
        <v>0</v>
      </c>
      <c r="H690" s="106">
        <f t="shared" si="556"/>
        <v>0</v>
      </c>
      <c r="I690" s="106">
        <f t="shared" si="556"/>
        <v>0</v>
      </c>
      <c r="J690" s="106">
        <f t="shared" si="556"/>
        <v>0</v>
      </c>
      <c r="K690" s="290">
        <f t="shared" si="513"/>
        <v>656881443</v>
      </c>
      <c r="L690" s="106">
        <f t="shared" ref="L690:Q690" si="557">SUM(L691:L692)</f>
        <v>0</v>
      </c>
      <c r="M690" s="106">
        <f t="shared" si="557"/>
        <v>0</v>
      </c>
      <c r="N690" s="106">
        <f t="shared" si="557"/>
        <v>0</v>
      </c>
      <c r="O690" s="106">
        <f t="shared" si="557"/>
        <v>0</v>
      </c>
      <c r="P690" s="106">
        <f t="shared" si="557"/>
        <v>656881443</v>
      </c>
      <c r="Q690" s="106">
        <f t="shared" si="557"/>
        <v>0</v>
      </c>
      <c r="R690" s="290">
        <f t="shared" si="515"/>
        <v>656881443</v>
      </c>
      <c r="S690" s="106">
        <f t="shared" ref="S690:Z690" si="558">SUM(S691:S692)</f>
        <v>0</v>
      </c>
      <c r="T690" s="106">
        <f t="shared" si="558"/>
        <v>0</v>
      </c>
      <c r="U690" s="106">
        <f t="shared" si="558"/>
        <v>0</v>
      </c>
      <c r="V690" s="106">
        <f t="shared" si="558"/>
        <v>0</v>
      </c>
      <c r="W690" s="106">
        <f t="shared" si="558"/>
        <v>0</v>
      </c>
      <c r="X690" s="106">
        <f t="shared" si="558"/>
        <v>0</v>
      </c>
      <c r="Y690" s="106">
        <f t="shared" si="558"/>
        <v>0</v>
      </c>
      <c r="Z690" s="106">
        <f t="shared" si="558"/>
        <v>0</v>
      </c>
      <c r="AA690" s="290">
        <f t="shared" si="541"/>
        <v>0</v>
      </c>
      <c r="AB690" s="290">
        <f t="shared" si="496"/>
        <v>656881443</v>
      </c>
      <c r="AC690" s="105">
        <f t="shared" si="497"/>
        <v>1</v>
      </c>
    </row>
    <row r="691" spans="1:29" s="21" customFormat="1" hidden="1" x14ac:dyDescent="0.2">
      <c r="A691" s="92"/>
      <c r="B691" s="143" t="s">
        <v>946</v>
      </c>
      <c r="C691" s="144" t="s">
        <v>1571</v>
      </c>
      <c r="D691" s="291">
        <v>0</v>
      </c>
      <c r="E691" s="291">
        <f>SUM('ADICIONES  2018'!C691:K691)</f>
        <v>51016718</v>
      </c>
      <c r="F691" s="291"/>
      <c r="G691" s="291"/>
      <c r="H691" s="291"/>
      <c r="I691" s="291"/>
      <c r="J691" s="291"/>
      <c r="K691" s="294">
        <f t="shared" si="513"/>
        <v>51016718</v>
      </c>
      <c r="L691" s="291"/>
      <c r="M691" s="291"/>
      <c r="N691" s="291"/>
      <c r="O691" s="291"/>
      <c r="P691" s="291">
        <v>51016718</v>
      </c>
      <c r="Q691" s="291"/>
      <c r="R691" s="294">
        <f t="shared" si="515"/>
        <v>51016718</v>
      </c>
      <c r="S691" s="291"/>
      <c r="T691" s="291"/>
      <c r="U691" s="291"/>
      <c r="V691" s="291"/>
      <c r="W691" s="291"/>
      <c r="X691" s="291"/>
      <c r="Y691" s="291"/>
      <c r="Z691" s="291"/>
      <c r="AA691" s="294">
        <f t="shared" si="541"/>
        <v>0</v>
      </c>
      <c r="AB691" s="294">
        <f t="shared" si="496"/>
        <v>51016718</v>
      </c>
      <c r="AC691" s="115">
        <f t="shared" si="497"/>
        <v>1</v>
      </c>
    </row>
    <row r="692" spans="1:29" s="21" customFormat="1" hidden="1" x14ac:dyDescent="0.2">
      <c r="A692" s="92"/>
      <c r="B692" s="143" t="s">
        <v>946</v>
      </c>
      <c r="C692" s="144" t="s">
        <v>1571</v>
      </c>
      <c r="D692" s="291"/>
      <c r="E692" s="291">
        <f>SUM('ADICIONES  2018'!C692:K692)</f>
        <v>605864725</v>
      </c>
      <c r="F692" s="291"/>
      <c r="G692" s="291"/>
      <c r="H692" s="291"/>
      <c r="I692" s="291"/>
      <c r="J692" s="291"/>
      <c r="K692" s="294">
        <f t="shared" si="513"/>
        <v>605864725</v>
      </c>
      <c r="L692" s="291"/>
      <c r="M692" s="291"/>
      <c r="N692" s="291"/>
      <c r="O692" s="291"/>
      <c r="P692" s="291">
        <v>605864725</v>
      </c>
      <c r="Q692" s="291"/>
      <c r="R692" s="294">
        <f t="shared" si="515"/>
        <v>605864725</v>
      </c>
      <c r="S692" s="291"/>
      <c r="T692" s="291"/>
      <c r="U692" s="291"/>
      <c r="V692" s="291"/>
      <c r="W692" s="291"/>
      <c r="X692" s="291"/>
      <c r="Y692" s="291"/>
      <c r="Z692" s="291"/>
      <c r="AA692" s="294">
        <f t="shared" si="541"/>
        <v>0</v>
      </c>
      <c r="AB692" s="294">
        <f t="shared" si="496"/>
        <v>605864725</v>
      </c>
      <c r="AC692" s="115">
        <f t="shared" si="497"/>
        <v>1</v>
      </c>
    </row>
    <row r="693" spans="1:29" s="79" customFormat="1" ht="15.75" hidden="1" x14ac:dyDescent="0.2">
      <c r="A693" s="433"/>
      <c r="B693" s="135" t="s">
        <v>947</v>
      </c>
      <c r="C693" s="140" t="s">
        <v>1572</v>
      </c>
      <c r="D693" s="106">
        <f>SUM(D694:D695)</f>
        <v>0</v>
      </c>
      <c r="E693" s="106">
        <f>SUM('ADICIONES  2018'!C693:K693)</f>
        <v>174053654.78999999</v>
      </c>
      <c r="F693" s="106">
        <f t="shared" ref="F693:J693" si="559">SUM(F694:F695)</f>
        <v>0</v>
      </c>
      <c r="G693" s="106">
        <f t="shared" si="559"/>
        <v>0</v>
      </c>
      <c r="H693" s="106">
        <f t="shared" si="559"/>
        <v>0</v>
      </c>
      <c r="I693" s="106">
        <f t="shared" si="559"/>
        <v>0</v>
      </c>
      <c r="J693" s="106">
        <f t="shared" si="559"/>
        <v>0</v>
      </c>
      <c r="K693" s="290">
        <f t="shared" si="513"/>
        <v>174053654.78999999</v>
      </c>
      <c r="L693" s="106">
        <f t="shared" ref="L693:Q693" si="560">SUM(L694:L695)</f>
        <v>0</v>
      </c>
      <c r="M693" s="106">
        <f t="shared" si="560"/>
        <v>0</v>
      </c>
      <c r="N693" s="106">
        <f t="shared" si="560"/>
        <v>0</v>
      </c>
      <c r="O693" s="106">
        <f t="shared" si="560"/>
        <v>0</v>
      </c>
      <c r="P693" s="106">
        <f t="shared" si="560"/>
        <v>174053654.78999999</v>
      </c>
      <c r="Q693" s="106">
        <f t="shared" si="560"/>
        <v>0</v>
      </c>
      <c r="R693" s="290">
        <f t="shared" si="515"/>
        <v>174053654.78999999</v>
      </c>
      <c r="S693" s="106">
        <f t="shared" ref="S693:Z693" si="561">SUM(S694:S695)</f>
        <v>0</v>
      </c>
      <c r="T693" s="106">
        <f t="shared" si="561"/>
        <v>0</v>
      </c>
      <c r="U693" s="106">
        <f t="shared" si="561"/>
        <v>0</v>
      </c>
      <c r="V693" s="106">
        <f t="shared" si="561"/>
        <v>0</v>
      </c>
      <c r="W693" s="106">
        <f t="shared" si="561"/>
        <v>0</v>
      </c>
      <c r="X693" s="106">
        <f t="shared" si="561"/>
        <v>0</v>
      </c>
      <c r="Y693" s="106">
        <f t="shared" si="561"/>
        <v>0</v>
      </c>
      <c r="Z693" s="106">
        <f t="shared" si="561"/>
        <v>0</v>
      </c>
      <c r="AA693" s="290">
        <f t="shared" si="541"/>
        <v>0</v>
      </c>
      <c r="AB693" s="290">
        <f t="shared" ref="AB693:AB947" si="562">+R693+AA693</f>
        <v>174053654.78999999</v>
      </c>
      <c r="AC693" s="105">
        <f t="shared" si="497"/>
        <v>1</v>
      </c>
    </row>
    <row r="694" spans="1:29" s="21" customFormat="1" hidden="1" x14ac:dyDescent="0.2">
      <c r="A694" s="92"/>
      <c r="B694" s="143" t="s">
        <v>948</v>
      </c>
      <c r="C694" s="144" t="s">
        <v>1573</v>
      </c>
      <c r="D694" s="291">
        <v>0</v>
      </c>
      <c r="E694" s="291">
        <f>SUM('ADICIONES  2018'!C694:K694)</f>
        <v>26646143</v>
      </c>
      <c r="F694" s="291"/>
      <c r="G694" s="291"/>
      <c r="H694" s="291"/>
      <c r="I694" s="291"/>
      <c r="J694" s="291"/>
      <c r="K694" s="294">
        <f t="shared" si="513"/>
        <v>26646143</v>
      </c>
      <c r="L694" s="291"/>
      <c r="M694" s="291"/>
      <c r="N694" s="291"/>
      <c r="O694" s="291"/>
      <c r="P694" s="291">
        <v>26646143</v>
      </c>
      <c r="Q694" s="291"/>
      <c r="R694" s="294">
        <f t="shared" si="515"/>
        <v>26646143</v>
      </c>
      <c r="S694" s="291"/>
      <c r="T694" s="291"/>
      <c r="U694" s="291"/>
      <c r="V694" s="291"/>
      <c r="W694" s="291"/>
      <c r="X694" s="291"/>
      <c r="Y694" s="291"/>
      <c r="Z694" s="291"/>
      <c r="AA694" s="294">
        <f t="shared" si="541"/>
        <v>0</v>
      </c>
      <c r="AB694" s="294">
        <f t="shared" si="562"/>
        <v>26646143</v>
      </c>
      <c r="AC694" s="115">
        <f t="shared" si="497"/>
        <v>1</v>
      </c>
    </row>
    <row r="695" spans="1:29" s="21" customFormat="1" hidden="1" x14ac:dyDescent="0.2">
      <c r="A695" s="92"/>
      <c r="B695" s="143" t="s">
        <v>948</v>
      </c>
      <c r="C695" s="144" t="s">
        <v>1573</v>
      </c>
      <c r="D695" s="291"/>
      <c r="E695" s="291">
        <f>SUM('ADICIONES  2018'!C695:K695)</f>
        <v>147407511.78999999</v>
      </c>
      <c r="F695" s="291"/>
      <c r="G695" s="291"/>
      <c r="H695" s="291"/>
      <c r="I695" s="291"/>
      <c r="J695" s="291"/>
      <c r="K695" s="294">
        <f t="shared" si="513"/>
        <v>147407511.78999999</v>
      </c>
      <c r="L695" s="291"/>
      <c r="M695" s="291"/>
      <c r="N695" s="291"/>
      <c r="O695" s="291"/>
      <c r="P695" s="291">
        <v>147407511.78999999</v>
      </c>
      <c r="Q695" s="291"/>
      <c r="R695" s="294">
        <f t="shared" si="515"/>
        <v>147407511.78999999</v>
      </c>
      <c r="S695" s="291"/>
      <c r="T695" s="291"/>
      <c r="U695" s="291"/>
      <c r="V695" s="291"/>
      <c r="W695" s="291"/>
      <c r="X695" s="291"/>
      <c r="Y695" s="291"/>
      <c r="Z695" s="291"/>
      <c r="AA695" s="294">
        <f t="shared" si="541"/>
        <v>0</v>
      </c>
      <c r="AB695" s="294">
        <f t="shared" si="562"/>
        <v>147407511.78999999</v>
      </c>
      <c r="AC695" s="115">
        <f t="shared" si="497"/>
        <v>1</v>
      </c>
    </row>
    <row r="696" spans="1:29" s="79" customFormat="1" ht="31.5" hidden="1" x14ac:dyDescent="0.2">
      <c r="A696" s="433"/>
      <c r="B696" s="135" t="s">
        <v>949</v>
      </c>
      <c r="C696" s="140" t="s">
        <v>1574</v>
      </c>
      <c r="D696" s="106">
        <f>SUM(D697:D699)</f>
        <v>0</v>
      </c>
      <c r="E696" s="106">
        <f>SUM('ADICIONES  2018'!C696:K696)</f>
        <v>285267124.85000002</v>
      </c>
      <c r="F696" s="106">
        <f t="shared" ref="F696:J696" si="563">SUM(F697:F699)</f>
        <v>586666.66</v>
      </c>
      <c r="G696" s="106">
        <f t="shared" si="563"/>
        <v>0</v>
      </c>
      <c r="H696" s="106">
        <f t="shared" si="563"/>
        <v>0</v>
      </c>
      <c r="I696" s="106">
        <f t="shared" si="563"/>
        <v>0</v>
      </c>
      <c r="J696" s="106">
        <f t="shared" si="563"/>
        <v>0</v>
      </c>
      <c r="K696" s="290">
        <f t="shared" si="513"/>
        <v>284680458.19</v>
      </c>
      <c r="L696" s="106">
        <f t="shared" ref="L696:Q696" si="564">SUM(L697:L699)</f>
        <v>0</v>
      </c>
      <c r="M696" s="106">
        <f t="shared" si="564"/>
        <v>0</v>
      </c>
      <c r="N696" s="106">
        <f t="shared" si="564"/>
        <v>0</v>
      </c>
      <c r="O696" s="106">
        <f t="shared" si="564"/>
        <v>0</v>
      </c>
      <c r="P696" s="106">
        <f t="shared" si="564"/>
        <v>284680458.19</v>
      </c>
      <c r="Q696" s="106">
        <f t="shared" si="564"/>
        <v>0</v>
      </c>
      <c r="R696" s="290">
        <f t="shared" si="515"/>
        <v>284680458.19</v>
      </c>
      <c r="S696" s="106">
        <f t="shared" ref="S696:Z696" si="565">SUM(S697:S699)</f>
        <v>0</v>
      </c>
      <c r="T696" s="106">
        <f t="shared" si="565"/>
        <v>0</v>
      </c>
      <c r="U696" s="106">
        <f t="shared" si="565"/>
        <v>586666.66</v>
      </c>
      <c r="V696" s="106">
        <f t="shared" si="565"/>
        <v>0</v>
      </c>
      <c r="W696" s="106">
        <f t="shared" si="565"/>
        <v>0</v>
      </c>
      <c r="X696" s="106">
        <f t="shared" si="565"/>
        <v>0</v>
      </c>
      <c r="Y696" s="106">
        <f t="shared" si="565"/>
        <v>-586666.66</v>
      </c>
      <c r="Z696" s="106">
        <f t="shared" si="565"/>
        <v>0</v>
      </c>
      <c r="AA696" s="290">
        <f t="shared" si="541"/>
        <v>0</v>
      </c>
      <c r="AB696" s="290">
        <f t="shared" si="562"/>
        <v>284680458.19</v>
      </c>
      <c r="AC696" s="105">
        <f t="shared" si="497"/>
        <v>1</v>
      </c>
    </row>
    <row r="697" spans="1:29" s="21" customFormat="1" hidden="1" x14ac:dyDescent="0.2">
      <c r="A697" s="92"/>
      <c r="B697" s="143" t="s">
        <v>950</v>
      </c>
      <c r="C697" s="144" t="s">
        <v>1575</v>
      </c>
      <c r="D697" s="291">
        <v>0</v>
      </c>
      <c r="E697" s="291">
        <f>SUM('ADICIONES  2018'!C697:K697)</f>
        <v>586666.66</v>
      </c>
      <c r="F697" s="291">
        <v>586666.66</v>
      </c>
      <c r="G697" s="291"/>
      <c r="H697" s="291"/>
      <c r="I697" s="291"/>
      <c r="J697" s="291"/>
      <c r="K697" s="294">
        <f t="shared" si="513"/>
        <v>0</v>
      </c>
      <c r="L697" s="291"/>
      <c r="M697" s="291"/>
      <c r="N697" s="291"/>
      <c r="O697" s="291"/>
      <c r="P697" s="291">
        <v>586666.66</v>
      </c>
      <c r="Q697" s="291"/>
      <c r="R697" s="294">
        <f t="shared" si="515"/>
        <v>586666.66</v>
      </c>
      <c r="S697" s="291"/>
      <c r="T697" s="291"/>
      <c r="U697" s="291"/>
      <c r="V697" s="291"/>
      <c r="W697" s="291"/>
      <c r="X697" s="291"/>
      <c r="Y697" s="291">
        <v>-586666.66</v>
      </c>
      <c r="Z697" s="291"/>
      <c r="AA697" s="294">
        <f t="shared" si="541"/>
        <v>-586666.66</v>
      </c>
      <c r="AB697" s="294">
        <f t="shared" si="562"/>
        <v>0</v>
      </c>
      <c r="AC697" s="115">
        <v>0</v>
      </c>
    </row>
    <row r="698" spans="1:29" s="21" customFormat="1" hidden="1" x14ac:dyDescent="0.2">
      <c r="A698" s="92"/>
      <c r="B698" s="143" t="s">
        <v>950</v>
      </c>
      <c r="C698" s="144" t="s">
        <v>1575</v>
      </c>
      <c r="D698" s="291"/>
      <c r="E698" s="291">
        <f>SUM('ADICIONES  2018'!C698:K698)</f>
        <v>284093791.52999997</v>
      </c>
      <c r="F698" s="291"/>
      <c r="G698" s="291"/>
      <c r="H698" s="291"/>
      <c r="I698" s="291"/>
      <c r="J698" s="291"/>
      <c r="K698" s="294">
        <f t="shared" si="513"/>
        <v>284093791.52999997</v>
      </c>
      <c r="L698" s="291"/>
      <c r="M698" s="291"/>
      <c r="N698" s="291"/>
      <c r="O698" s="291"/>
      <c r="P698" s="291">
        <v>284093791.52999997</v>
      </c>
      <c r="Q698" s="291"/>
      <c r="R698" s="294">
        <f t="shared" si="515"/>
        <v>284093791.52999997</v>
      </c>
      <c r="S698" s="291"/>
      <c r="T698" s="291"/>
      <c r="U698" s="291"/>
      <c r="V698" s="291"/>
      <c r="W698" s="291"/>
      <c r="X698" s="291"/>
      <c r="Y698" s="291"/>
      <c r="Z698" s="291"/>
      <c r="AA698" s="294">
        <f t="shared" si="541"/>
        <v>0</v>
      </c>
      <c r="AB698" s="294">
        <f t="shared" si="562"/>
        <v>284093791.52999997</v>
      </c>
      <c r="AC698" s="115">
        <f t="shared" si="497"/>
        <v>1</v>
      </c>
    </row>
    <row r="699" spans="1:29" s="21" customFormat="1" hidden="1" x14ac:dyDescent="0.2">
      <c r="A699" s="92"/>
      <c r="B699" s="143" t="s">
        <v>950</v>
      </c>
      <c r="C699" s="144" t="s">
        <v>1575</v>
      </c>
      <c r="D699" s="291"/>
      <c r="E699" s="291">
        <f>SUM('ADICIONES  2018'!C699:K699)</f>
        <v>586666.66</v>
      </c>
      <c r="F699" s="291"/>
      <c r="G699" s="291"/>
      <c r="H699" s="291"/>
      <c r="I699" s="291"/>
      <c r="J699" s="291"/>
      <c r="K699" s="294">
        <f t="shared" si="513"/>
        <v>586666.66</v>
      </c>
      <c r="L699" s="291"/>
      <c r="M699" s="291"/>
      <c r="N699" s="291"/>
      <c r="O699" s="291"/>
      <c r="P699" s="291"/>
      <c r="Q699" s="291"/>
      <c r="R699" s="294">
        <f t="shared" si="515"/>
        <v>0</v>
      </c>
      <c r="S699" s="291"/>
      <c r="T699" s="291"/>
      <c r="U699" s="291">
        <v>586666.66</v>
      </c>
      <c r="V699" s="291"/>
      <c r="W699" s="291"/>
      <c r="X699" s="291"/>
      <c r="Y699" s="291"/>
      <c r="Z699" s="291"/>
      <c r="AA699" s="294">
        <f t="shared" si="541"/>
        <v>586666.66</v>
      </c>
      <c r="AB699" s="294">
        <f t="shared" si="562"/>
        <v>586666.66</v>
      </c>
      <c r="AC699" s="115">
        <f t="shared" ref="AC699:AC709" si="566">+AB699/K699</f>
        <v>1</v>
      </c>
    </row>
    <row r="700" spans="1:29" s="79" customFormat="1" ht="15.75" hidden="1" x14ac:dyDescent="0.2">
      <c r="A700" s="433"/>
      <c r="B700" s="135" t="s">
        <v>951</v>
      </c>
      <c r="C700" s="140" t="s">
        <v>1576</v>
      </c>
      <c r="D700" s="106">
        <f>SUM(D701:D707)</f>
        <v>0</v>
      </c>
      <c r="E700" s="106">
        <f>SUM('ADICIONES  2018'!C700:K700)</f>
        <v>21240709.32</v>
      </c>
      <c r="F700" s="106">
        <f t="shared" ref="F700:J700" si="567">SUM(F701:F707)</f>
        <v>0</v>
      </c>
      <c r="G700" s="106">
        <f t="shared" si="567"/>
        <v>0</v>
      </c>
      <c r="H700" s="106">
        <f t="shared" si="567"/>
        <v>0</v>
      </c>
      <c r="I700" s="106">
        <f t="shared" si="567"/>
        <v>0</v>
      </c>
      <c r="J700" s="106">
        <f t="shared" si="567"/>
        <v>0</v>
      </c>
      <c r="K700" s="290">
        <f t="shared" si="513"/>
        <v>21240709.32</v>
      </c>
      <c r="L700" s="106">
        <f t="shared" ref="L700:Q700" si="568">SUM(L701:L707)</f>
        <v>0</v>
      </c>
      <c r="M700" s="106">
        <f t="shared" si="568"/>
        <v>0</v>
      </c>
      <c r="N700" s="106">
        <f t="shared" si="568"/>
        <v>0</v>
      </c>
      <c r="O700" s="106">
        <f t="shared" si="568"/>
        <v>0</v>
      </c>
      <c r="P700" s="106">
        <f t="shared" si="568"/>
        <v>21240709.32</v>
      </c>
      <c r="Q700" s="106">
        <f t="shared" si="568"/>
        <v>0</v>
      </c>
      <c r="R700" s="290">
        <f t="shared" si="515"/>
        <v>21240709.32</v>
      </c>
      <c r="S700" s="106">
        <f t="shared" ref="S700:Z700" si="569">SUM(S701:S707)</f>
        <v>0</v>
      </c>
      <c r="T700" s="106">
        <f t="shared" si="569"/>
        <v>0</v>
      </c>
      <c r="U700" s="106">
        <f t="shared" si="569"/>
        <v>0</v>
      </c>
      <c r="V700" s="106">
        <f t="shared" si="569"/>
        <v>0</v>
      </c>
      <c r="W700" s="106">
        <f t="shared" si="569"/>
        <v>0</v>
      </c>
      <c r="X700" s="106">
        <f t="shared" si="569"/>
        <v>0</v>
      </c>
      <c r="Y700" s="106">
        <f t="shared" si="569"/>
        <v>0</v>
      </c>
      <c r="Z700" s="106">
        <f t="shared" si="569"/>
        <v>0</v>
      </c>
      <c r="AA700" s="290">
        <f t="shared" si="541"/>
        <v>0</v>
      </c>
      <c r="AB700" s="290">
        <f t="shared" si="562"/>
        <v>21240709.32</v>
      </c>
      <c r="AC700" s="105">
        <f t="shared" si="566"/>
        <v>1</v>
      </c>
    </row>
    <row r="701" spans="1:29" s="21" customFormat="1" ht="30" hidden="1" x14ac:dyDescent="0.2">
      <c r="A701" s="92"/>
      <c r="B701" s="143" t="s">
        <v>1577</v>
      </c>
      <c r="C701" s="144" t="s">
        <v>1578</v>
      </c>
      <c r="D701" s="291">
        <v>0</v>
      </c>
      <c r="E701" s="291">
        <f>SUM('ADICIONES  2018'!C701:K701)</f>
        <v>1327426</v>
      </c>
      <c r="F701" s="291"/>
      <c r="G701" s="291"/>
      <c r="H701" s="291"/>
      <c r="I701" s="291"/>
      <c r="J701" s="291"/>
      <c r="K701" s="294">
        <f t="shared" si="513"/>
        <v>1327426</v>
      </c>
      <c r="L701" s="291"/>
      <c r="M701" s="291"/>
      <c r="N701" s="291"/>
      <c r="O701" s="291"/>
      <c r="P701" s="291">
        <v>1327426</v>
      </c>
      <c r="Q701" s="291"/>
      <c r="R701" s="294">
        <f t="shared" si="515"/>
        <v>1327426</v>
      </c>
      <c r="S701" s="291"/>
      <c r="T701" s="291"/>
      <c r="U701" s="291"/>
      <c r="V701" s="291"/>
      <c r="W701" s="291"/>
      <c r="X701" s="291"/>
      <c r="Y701" s="291"/>
      <c r="Z701" s="291"/>
      <c r="AA701" s="294">
        <f t="shared" si="541"/>
        <v>0</v>
      </c>
      <c r="AB701" s="294">
        <f t="shared" si="562"/>
        <v>1327426</v>
      </c>
      <c r="AC701" s="115">
        <f t="shared" si="566"/>
        <v>1</v>
      </c>
    </row>
    <row r="702" spans="1:29" s="21" customFormat="1" ht="30" hidden="1" x14ac:dyDescent="0.2">
      <c r="A702" s="92"/>
      <c r="B702" s="143" t="s">
        <v>1577</v>
      </c>
      <c r="C702" s="144" t="s">
        <v>1578</v>
      </c>
      <c r="D702" s="291"/>
      <c r="E702" s="291">
        <f>SUM('ADICIONES  2018'!C702:K702)</f>
        <v>6887667</v>
      </c>
      <c r="F702" s="291"/>
      <c r="G702" s="291"/>
      <c r="H702" s="291"/>
      <c r="I702" s="291"/>
      <c r="J702" s="291"/>
      <c r="K702" s="294">
        <f t="shared" si="513"/>
        <v>6887667</v>
      </c>
      <c r="L702" s="291"/>
      <c r="M702" s="291"/>
      <c r="N702" s="291"/>
      <c r="O702" s="291"/>
      <c r="P702" s="291">
        <v>6887667</v>
      </c>
      <c r="Q702" s="291"/>
      <c r="R702" s="294">
        <f t="shared" si="515"/>
        <v>6887667</v>
      </c>
      <c r="S702" s="291"/>
      <c r="T702" s="291"/>
      <c r="U702" s="291"/>
      <c r="V702" s="291"/>
      <c r="W702" s="291"/>
      <c r="X702" s="291"/>
      <c r="Y702" s="291"/>
      <c r="Z702" s="291"/>
      <c r="AA702" s="294">
        <f t="shared" ref="AA702:AA770" si="570">SUM(S702:Z702)</f>
        <v>0</v>
      </c>
      <c r="AB702" s="294">
        <f t="shared" si="562"/>
        <v>6887667</v>
      </c>
      <c r="AC702" s="115">
        <f t="shared" si="566"/>
        <v>1</v>
      </c>
    </row>
    <row r="703" spans="1:29" hidden="1" x14ac:dyDescent="0.2">
      <c r="B703" s="143" t="s">
        <v>1579</v>
      </c>
      <c r="C703" s="139" t="s">
        <v>1580</v>
      </c>
      <c r="D703" s="295">
        <v>0</v>
      </c>
      <c r="E703" s="291">
        <f>SUM('ADICIONES  2018'!C703:K703)</f>
        <v>5420502.5499999998</v>
      </c>
      <c r="F703" s="295"/>
      <c r="G703" s="295"/>
      <c r="H703" s="295"/>
      <c r="I703" s="295"/>
      <c r="J703" s="295"/>
      <c r="K703" s="294">
        <f t="shared" si="513"/>
        <v>5420502.5499999998</v>
      </c>
      <c r="L703" s="295"/>
      <c r="M703" s="295"/>
      <c r="N703" s="295"/>
      <c r="O703" s="295"/>
      <c r="P703" s="295">
        <v>5420502.5499999998</v>
      </c>
      <c r="Q703" s="295"/>
      <c r="R703" s="294">
        <f t="shared" si="515"/>
        <v>5420502.5499999998</v>
      </c>
      <c r="S703" s="295"/>
      <c r="T703" s="295"/>
      <c r="U703" s="295"/>
      <c r="V703" s="295"/>
      <c r="W703" s="295"/>
      <c r="X703" s="295"/>
      <c r="Y703" s="295"/>
      <c r="Z703" s="295"/>
      <c r="AA703" s="294">
        <f t="shared" si="570"/>
        <v>0</v>
      </c>
      <c r="AB703" s="294">
        <f t="shared" si="562"/>
        <v>5420502.5499999998</v>
      </c>
      <c r="AC703" s="115">
        <f t="shared" si="566"/>
        <v>1</v>
      </c>
    </row>
    <row r="704" spans="1:29" hidden="1" x14ac:dyDescent="0.2">
      <c r="B704" s="143" t="s">
        <v>2186</v>
      </c>
      <c r="C704" s="139" t="s">
        <v>2187</v>
      </c>
      <c r="D704" s="295"/>
      <c r="E704" s="291">
        <f>SUM('ADICIONES  2018'!C704:K704)</f>
        <v>98011.8</v>
      </c>
      <c r="F704" s="295"/>
      <c r="G704" s="295"/>
      <c r="H704" s="295"/>
      <c r="I704" s="295"/>
      <c r="J704" s="295"/>
      <c r="K704" s="294">
        <f t="shared" si="513"/>
        <v>98011.8</v>
      </c>
      <c r="L704" s="295"/>
      <c r="M704" s="295"/>
      <c r="N704" s="295"/>
      <c r="O704" s="295"/>
      <c r="P704" s="295">
        <v>98011.8</v>
      </c>
      <c r="Q704" s="295"/>
      <c r="R704" s="294">
        <f t="shared" si="515"/>
        <v>98011.8</v>
      </c>
      <c r="S704" s="295"/>
      <c r="T704" s="295"/>
      <c r="U704" s="295"/>
      <c r="V704" s="295"/>
      <c r="W704" s="295"/>
      <c r="X704" s="295"/>
      <c r="Y704" s="295"/>
      <c r="Z704" s="295"/>
      <c r="AA704" s="294">
        <f t="shared" si="570"/>
        <v>0</v>
      </c>
      <c r="AB704" s="294">
        <f t="shared" si="562"/>
        <v>98011.8</v>
      </c>
      <c r="AC704" s="115">
        <f t="shared" si="566"/>
        <v>1</v>
      </c>
    </row>
    <row r="705" spans="1:29" hidden="1" x14ac:dyDescent="0.2">
      <c r="B705" s="143" t="s">
        <v>2188</v>
      </c>
      <c r="C705" s="139" t="s">
        <v>2189</v>
      </c>
      <c r="D705" s="295"/>
      <c r="E705" s="291">
        <f>SUM('ADICIONES  2018'!C705:K705)</f>
        <v>49069.9</v>
      </c>
      <c r="F705" s="295"/>
      <c r="G705" s="295"/>
      <c r="H705" s="295"/>
      <c r="I705" s="295"/>
      <c r="J705" s="295"/>
      <c r="K705" s="294">
        <f t="shared" si="513"/>
        <v>49069.9</v>
      </c>
      <c r="L705" s="295"/>
      <c r="M705" s="295"/>
      <c r="N705" s="295"/>
      <c r="O705" s="295"/>
      <c r="P705" s="295">
        <v>49069.9</v>
      </c>
      <c r="Q705" s="295"/>
      <c r="R705" s="294">
        <f t="shared" si="515"/>
        <v>49069.9</v>
      </c>
      <c r="S705" s="295"/>
      <c r="T705" s="295"/>
      <c r="U705" s="295"/>
      <c r="V705" s="295"/>
      <c r="W705" s="295"/>
      <c r="X705" s="295"/>
      <c r="Y705" s="295"/>
      <c r="Z705" s="295"/>
      <c r="AA705" s="294">
        <f t="shared" si="570"/>
        <v>0</v>
      </c>
      <c r="AB705" s="294">
        <f t="shared" si="562"/>
        <v>49069.9</v>
      </c>
      <c r="AC705" s="115">
        <f t="shared" si="566"/>
        <v>1</v>
      </c>
    </row>
    <row r="706" spans="1:29" hidden="1" x14ac:dyDescent="0.2">
      <c r="B706" s="143" t="s">
        <v>2190</v>
      </c>
      <c r="C706" s="139" t="s">
        <v>2191</v>
      </c>
      <c r="D706" s="295"/>
      <c r="E706" s="291">
        <f>SUM('ADICIONES  2018'!C706:K706)</f>
        <v>6214.07</v>
      </c>
      <c r="F706" s="295"/>
      <c r="G706" s="295"/>
      <c r="H706" s="295"/>
      <c r="I706" s="295"/>
      <c r="J706" s="295"/>
      <c r="K706" s="294">
        <f t="shared" si="513"/>
        <v>6214.07</v>
      </c>
      <c r="L706" s="295"/>
      <c r="M706" s="295"/>
      <c r="N706" s="295"/>
      <c r="O706" s="295"/>
      <c r="P706" s="295">
        <v>6214.07</v>
      </c>
      <c r="Q706" s="295"/>
      <c r="R706" s="294">
        <f t="shared" si="515"/>
        <v>6214.07</v>
      </c>
      <c r="S706" s="295"/>
      <c r="T706" s="295"/>
      <c r="U706" s="295"/>
      <c r="V706" s="295"/>
      <c r="W706" s="295"/>
      <c r="X706" s="295"/>
      <c r="Y706" s="295"/>
      <c r="Z706" s="295"/>
      <c r="AA706" s="294">
        <f t="shared" si="570"/>
        <v>0</v>
      </c>
      <c r="AB706" s="294">
        <f t="shared" si="562"/>
        <v>6214.07</v>
      </c>
      <c r="AC706" s="115">
        <f t="shared" si="566"/>
        <v>1</v>
      </c>
    </row>
    <row r="707" spans="1:29" hidden="1" x14ac:dyDescent="0.2">
      <c r="B707" s="143" t="s">
        <v>2192</v>
      </c>
      <c r="C707" s="139" t="s">
        <v>2193</v>
      </c>
      <c r="D707" s="295"/>
      <c r="E707" s="291">
        <f>SUM('ADICIONES  2018'!C707:K707)</f>
        <v>7451818</v>
      </c>
      <c r="F707" s="295"/>
      <c r="G707" s="295"/>
      <c r="H707" s="295"/>
      <c r="I707" s="295"/>
      <c r="J707" s="295"/>
      <c r="K707" s="294">
        <f t="shared" si="513"/>
        <v>7451818</v>
      </c>
      <c r="L707" s="295"/>
      <c r="M707" s="295"/>
      <c r="N707" s="295"/>
      <c r="O707" s="295"/>
      <c r="P707" s="295">
        <v>7451818</v>
      </c>
      <c r="Q707" s="295"/>
      <c r="R707" s="294">
        <f t="shared" si="515"/>
        <v>7451818</v>
      </c>
      <c r="S707" s="295"/>
      <c r="T707" s="295"/>
      <c r="U707" s="295"/>
      <c r="V707" s="295"/>
      <c r="W707" s="295"/>
      <c r="X707" s="295"/>
      <c r="Y707" s="295"/>
      <c r="Z707" s="295"/>
      <c r="AA707" s="294">
        <f t="shared" si="570"/>
        <v>0</v>
      </c>
      <c r="AB707" s="294">
        <f t="shared" si="562"/>
        <v>7451818</v>
      </c>
      <c r="AC707" s="115">
        <f t="shared" si="566"/>
        <v>1</v>
      </c>
    </row>
    <row r="708" spans="1:29" s="79" customFormat="1" ht="15.75" hidden="1" x14ac:dyDescent="0.2">
      <c r="A708" s="433"/>
      <c r="B708" s="135" t="s">
        <v>952</v>
      </c>
      <c r="C708" s="140" t="s">
        <v>1581</v>
      </c>
      <c r="D708" s="106">
        <f>SUM(D709:D711)</f>
        <v>0</v>
      </c>
      <c r="E708" s="106">
        <f>SUM('ADICIONES  2018'!C708:K708)</f>
        <v>2373112588.0100002</v>
      </c>
      <c r="F708" s="106">
        <f t="shared" ref="F708:J708" si="571">SUM(F709:F711)</f>
        <v>602159926.00999999</v>
      </c>
      <c r="G708" s="106">
        <f t="shared" si="571"/>
        <v>0</v>
      </c>
      <c r="H708" s="106">
        <f t="shared" si="571"/>
        <v>0</v>
      </c>
      <c r="I708" s="106">
        <f t="shared" si="571"/>
        <v>0</v>
      </c>
      <c r="J708" s="106">
        <f t="shared" si="571"/>
        <v>0</v>
      </c>
      <c r="K708" s="290">
        <f t="shared" si="513"/>
        <v>1770952662.0000002</v>
      </c>
      <c r="L708" s="106">
        <f t="shared" ref="L708:Q708" si="572">SUM(L709:L711)</f>
        <v>0</v>
      </c>
      <c r="M708" s="106">
        <f t="shared" si="572"/>
        <v>0</v>
      </c>
      <c r="N708" s="106">
        <f t="shared" si="572"/>
        <v>0</v>
      </c>
      <c r="O708" s="106">
        <f t="shared" si="572"/>
        <v>0</v>
      </c>
      <c r="P708" s="106">
        <f t="shared" si="572"/>
        <v>2373112588.0100002</v>
      </c>
      <c r="Q708" s="106">
        <f t="shared" si="572"/>
        <v>0</v>
      </c>
      <c r="R708" s="290">
        <f t="shared" si="515"/>
        <v>2373112588.0100002</v>
      </c>
      <c r="S708" s="106">
        <f t="shared" ref="S708:Z708" si="573">SUM(S709:S711)</f>
        <v>0</v>
      </c>
      <c r="T708" s="106">
        <f t="shared" si="573"/>
        <v>0</v>
      </c>
      <c r="U708" s="106">
        <f t="shared" si="573"/>
        <v>0</v>
      </c>
      <c r="V708" s="106">
        <f t="shared" si="573"/>
        <v>0</v>
      </c>
      <c r="W708" s="106">
        <f t="shared" si="573"/>
        <v>0</v>
      </c>
      <c r="X708" s="106">
        <f t="shared" si="573"/>
        <v>0</v>
      </c>
      <c r="Y708" s="106">
        <f t="shared" si="573"/>
        <v>0</v>
      </c>
      <c r="Z708" s="106">
        <f t="shared" si="573"/>
        <v>0</v>
      </c>
      <c r="AA708" s="290">
        <f t="shared" si="570"/>
        <v>0</v>
      </c>
      <c r="AB708" s="290">
        <f t="shared" si="562"/>
        <v>2373112588.0100002</v>
      </c>
      <c r="AC708" s="105">
        <f t="shared" si="566"/>
        <v>1.3400203398604451</v>
      </c>
    </row>
    <row r="709" spans="1:29" hidden="1" x14ac:dyDescent="0.2">
      <c r="B709" s="143" t="s">
        <v>953</v>
      </c>
      <c r="C709" s="139" t="s">
        <v>1582</v>
      </c>
      <c r="D709" s="295">
        <v>0</v>
      </c>
      <c r="E709" s="291">
        <f>SUM('ADICIONES  2018'!C709:K709)</f>
        <v>54984340</v>
      </c>
      <c r="F709" s="295"/>
      <c r="G709" s="295"/>
      <c r="H709" s="295"/>
      <c r="I709" s="295"/>
      <c r="J709" s="295"/>
      <c r="K709" s="292">
        <f t="shared" si="513"/>
        <v>54984340</v>
      </c>
      <c r="L709" s="295"/>
      <c r="M709" s="295"/>
      <c r="N709" s="295"/>
      <c r="O709" s="295"/>
      <c r="P709" s="295">
        <v>54984340</v>
      </c>
      <c r="Q709" s="295"/>
      <c r="R709" s="292">
        <f t="shared" si="515"/>
        <v>54984340</v>
      </c>
      <c r="S709" s="295"/>
      <c r="T709" s="295"/>
      <c r="U709" s="295"/>
      <c r="V709" s="295"/>
      <c r="W709" s="295"/>
      <c r="X709" s="295"/>
      <c r="Y709" s="295"/>
      <c r="Z709" s="295"/>
      <c r="AA709" s="292">
        <f t="shared" si="570"/>
        <v>0</v>
      </c>
      <c r="AB709" s="292">
        <f t="shared" si="562"/>
        <v>54984340</v>
      </c>
      <c r="AC709" s="37">
        <f t="shared" si="566"/>
        <v>1</v>
      </c>
    </row>
    <row r="710" spans="1:29" hidden="1" x14ac:dyDescent="0.2">
      <c r="B710" s="143" t="s">
        <v>2194</v>
      </c>
      <c r="C710" s="139" t="s">
        <v>2195</v>
      </c>
      <c r="D710" s="295"/>
      <c r="E710" s="291">
        <f>SUM('ADICIONES  2018'!C710:K710)</f>
        <v>602159926.00999999</v>
      </c>
      <c r="F710" s="295">
        <v>602159926.00999999</v>
      </c>
      <c r="G710" s="295"/>
      <c r="H710" s="295"/>
      <c r="I710" s="295"/>
      <c r="J710" s="295"/>
      <c r="K710" s="292">
        <f t="shared" si="513"/>
        <v>0</v>
      </c>
      <c r="L710" s="295"/>
      <c r="M710" s="295"/>
      <c r="N710" s="295"/>
      <c r="O710" s="295"/>
      <c r="P710" s="295">
        <v>602159926.00999999</v>
      </c>
      <c r="Q710" s="295"/>
      <c r="R710" s="292">
        <f t="shared" si="515"/>
        <v>602159926.00999999</v>
      </c>
      <c r="S710" s="295"/>
      <c r="T710" s="295"/>
      <c r="U710" s="295"/>
      <c r="V710" s="295"/>
      <c r="W710" s="295"/>
      <c r="X710" s="295"/>
      <c r="Y710" s="295"/>
      <c r="Z710" s="295"/>
      <c r="AA710" s="292">
        <f t="shared" si="570"/>
        <v>0</v>
      </c>
      <c r="AB710" s="292">
        <f t="shared" si="562"/>
        <v>602159926.00999999</v>
      </c>
      <c r="AC710" s="37">
        <v>0</v>
      </c>
    </row>
    <row r="711" spans="1:29" ht="28.5" hidden="1" x14ac:dyDescent="0.2">
      <c r="B711" s="143" t="s">
        <v>2196</v>
      </c>
      <c r="C711" s="139" t="s">
        <v>2197</v>
      </c>
      <c r="D711" s="295"/>
      <c r="E711" s="291">
        <f>SUM('ADICIONES  2018'!C711:K711)</f>
        <v>1715968322</v>
      </c>
      <c r="F711" s="295"/>
      <c r="G711" s="295"/>
      <c r="H711" s="295"/>
      <c r="I711" s="295"/>
      <c r="J711" s="295"/>
      <c r="K711" s="292">
        <f t="shared" si="513"/>
        <v>1715968322</v>
      </c>
      <c r="L711" s="295"/>
      <c r="M711" s="295"/>
      <c r="N711" s="295"/>
      <c r="O711" s="295"/>
      <c r="P711" s="295">
        <v>1715968322</v>
      </c>
      <c r="Q711" s="295"/>
      <c r="R711" s="292">
        <f t="shared" si="515"/>
        <v>1715968322</v>
      </c>
      <c r="S711" s="295"/>
      <c r="T711" s="295"/>
      <c r="U711" s="295"/>
      <c r="V711" s="295"/>
      <c r="W711" s="295"/>
      <c r="X711" s="295"/>
      <c r="Y711" s="295"/>
      <c r="Z711" s="295"/>
      <c r="AA711" s="292">
        <f t="shared" si="570"/>
        <v>0</v>
      </c>
      <c r="AB711" s="292">
        <f t="shared" si="562"/>
        <v>1715968322</v>
      </c>
      <c r="AC711" s="37">
        <f t="shared" ref="AC711:AC780" si="574">+AB711/K711</f>
        <v>1</v>
      </c>
    </row>
    <row r="712" spans="1:29" s="79" customFormat="1" ht="31.5" hidden="1" x14ac:dyDescent="0.2">
      <c r="A712" s="433"/>
      <c r="B712" s="135" t="s">
        <v>954</v>
      </c>
      <c r="C712" s="140" t="s">
        <v>1583</v>
      </c>
      <c r="D712" s="106">
        <f>SUM(D713:D714)</f>
        <v>0</v>
      </c>
      <c r="E712" s="106">
        <f>SUM('ADICIONES  2018'!C712:K712)</f>
        <v>21834675</v>
      </c>
      <c r="F712" s="106">
        <f t="shared" ref="F712:J712" si="575">SUM(F713:F714)</f>
        <v>0</v>
      </c>
      <c r="G712" s="106">
        <f t="shared" si="575"/>
        <v>0</v>
      </c>
      <c r="H712" s="106">
        <f t="shared" si="575"/>
        <v>0</v>
      </c>
      <c r="I712" s="106">
        <f t="shared" si="575"/>
        <v>0</v>
      </c>
      <c r="J712" s="106">
        <f t="shared" si="575"/>
        <v>0</v>
      </c>
      <c r="K712" s="290">
        <f t="shared" si="513"/>
        <v>21834675</v>
      </c>
      <c r="L712" s="106">
        <f t="shared" ref="L712:Q712" si="576">SUM(L713:L714)</f>
        <v>0</v>
      </c>
      <c r="M712" s="106">
        <f t="shared" si="576"/>
        <v>0</v>
      </c>
      <c r="N712" s="106">
        <f t="shared" si="576"/>
        <v>0</v>
      </c>
      <c r="O712" s="106">
        <f t="shared" si="576"/>
        <v>0</v>
      </c>
      <c r="P712" s="106">
        <f t="shared" si="576"/>
        <v>21834675</v>
      </c>
      <c r="Q712" s="106">
        <f t="shared" si="576"/>
        <v>0</v>
      </c>
      <c r="R712" s="290">
        <f t="shared" si="515"/>
        <v>21834675</v>
      </c>
      <c r="S712" s="106">
        <f t="shared" ref="S712:Z712" si="577">SUM(S713:S714)</f>
        <v>0</v>
      </c>
      <c r="T712" s="106">
        <f t="shared" si="577"/>
        <v>0</v>
      </c>
      <c r="U712" s="106">
        <f t="shared" si="577"/>
        <v>0</v>
      </c>
      <c r="V712" s="106">
        <f t="shared" si="577"/>
        <v>0</v>
      </c>
      <c r="W712" s="106">
        <f t="shared" si="577"/>
        <v>0</v>
      </c>
      <c r="X712" s="106">
        <f t="shared" si="577"/>
        <v>0</v>
      </c>
      <c r="Y712" s="106">
        <f t="shared" si="577"/>
        <v>0</v>
      </c>
      <c r="Z712" s="106">
        <f t="shared" si="577"/>
        <v>0</v>
      </c>
      <c r="AA712" s="290">
        <f t="shared" si="570"/>
        <v>0</v>
      </c>
      <c r="AB712" s="290">
        <f t="shared" si="562"/>
        <v>21834675</v>
      </c>
      <c r="AC712" s="105">
        <f t="shared" si="574"/>
        <v>1</v>
      </c>
    </row>
    <row r="713" spans="1:29" ht="27.75" hidden="1" customHeight="1" x14ac:dyDescent="0.2">
      <c r="B713" s="143" t="s">
        <v>955</v>
      </c>
      <c r="C713" s="139" t="s">
        <v>1584</v>
      </c>
      <c r="D713" s="295">
        <v>0</v>
      </c>
      <c r="E713" s="291">
        <f>SUM('ADICIONES  2018'!C713:K713)</f>
        <v>21832075</v>
      </c>
      <c r="F713" s="295"/>
      <c r="G713" s="295"/>
      <c r="H713" s="295"/>
      <c r="I713" s="295"/>
      <c r="J713" s="295"/>
      <c r="K713" s="292">
        <f t="shared" si="513"/>
        <v>21832075</v>
      </c>
      <c r="L713" s="295"/>
      <c r="M713" s="295"/>
      <c r="N713" s="295"/>
      <c r="O713" s="295"/>
      <c r="P713" s="295">
        <v>21832075</v>
      </c>
      <c r="Q713" s="295"/>
      <c r="R713" s="292">
        <f t="shared" si="515"/>
        <v>21832075</v>
      </c>
      <c r="S713" s="295"/>
      <c r="T713" s="295"/>
      <c r="U713" s="295"/>
      <c r="V713" s="295"/>
      <c r="W713" s="295"/>
      <c r="X713" s="295"/>
      <c r="Y713" s="295"/>
      <c r="Z713" s="295"/>
      <c r="AA713" s="292">
        <f t="shared" si="570"/>
        <v>0</v>
      </c>
      <c r="AB713" s="292">
        <f t="shared" si="562"/>
        <v>21832075</v>
      </c>
      <c r="AC713" s="37">
        <f t="shared" si="574"/>
        <v>1</v>
      </c>
    </row>
    <row r="714" spans="1:29" ht="27.75" hidden="1" customHeight="1" x14ac:dyDescent="0.2">
      <c r="B714" s="143" t="s">
        <v>955</v>
      </c>
      <c r="C714" s="139" t="s">
        <v>1584</v>
      </c>
      <c r="D714" s="295"/>
      <c r="E714" s="291">
        <f>SUM('ADICIONES  2018'!C714:K714)</f>
        <v>2600</v>
      </c>
      <c r="F714" s="295"/>
      <c r="G714" s="295"/>
      <c r="H714" s="295"/>
      <c r="I714" s="295"/>
      <c r="J714" s="295"/>
      <c r="K714" s="292">
        <f t="shared" si="513"/>
        <v>2600</v>
      </c>
      <c r="L714" s="295"/>
      <c r="M714" s="295"/>
      <c r="N714" s="295"/>
      <c r="O714" s="295"/>
      <c r="P714" s="295">
        <v>2600</v>
      </c>
      <c r="Q714" s="295"/>
      <c r="R714" s="292">
        <f t="shared" si="515"/>
        <v>2600</v>
      </c>
      <c r="S714" s="295"/>
      <c r="T714" s="295"/>
      <c r="U714" s="295"/>
      <c r="V714" s="295"/>
      <c r="W714" s="295"/>
      <c r="X714" s="295"/>
      <c r="Y714" s="295"/>
      <c r="Z714" s="295"/>
      <c r="AA714" s="292">
        <f t="shared" si="570"/>
        <v>0</v>
      </c>
      <c r="AB714" s="292">
        <f t="shared" si="562"/>
        <v>2600</v>
      </c>
      <c r="AC714" s="37">
        <f t="shared" si="574"/>
        <v>1</v>
      </c>
    </row>
    <row r="715" spans="1:29" s="79" customFormat="1" ht="27.75" hidden="1" customHeight="1" x14ac:dyDescent="0.2">
      <c r="A715" s="433"/>
      <c r="B715" s="135" t="s">
        <v>2198</v>
      </c>
      <c r="C715" s="140" t="s">
        <v>2199</v>
      </c>
      <c r="D715" s="106">
        <f>+D716</f>
        <v>0</v>
      </c>
      <c r="E715" s="106">
        <f>SUM('ADICIONES  2018'!C715:K715)</f>
        <v>240138376.41999999</v>
      </c>
      <c r="F715" s="106">
        <f t="shared" ref="F715:J715" si="578">+F716</f>
        <v>0</v>
      </c>
      <c r="G715" s="106">
        <f t="shared" si="578"/>
        <v>0</v>
      </c>
      <c r="H715" s="106">
        <f t="shared" si="578"/>
        <v>0</v>
      </c>
      <c r="I715" s="106">
        <f t="shared" si="578"/>
        <v>0</v>
      </c>
      <c r="J715" s="106">
        <f t="shared" si="578"/>
        <v>0</v>
      </c>
      <c r="K715" s="290">
        <f t="shared" si="513"/>
        <v>240138376.41999999</v>
      </c>
      <c r="L715" s="106">
        <f t="shared" ref="L715:Q715" si="579">+L716</f>
        <v>0</v>
      </c>
      <c r="M715" s="106">
        <f t="shared" si="579"/>
        <v>0</v>
      </c>
      <c r="N715" s="106">
        <f t="shared" si="579"/>
        <v>0</v>
      </c>
      <c r="O715" s="106">
        <f t="shared" si="579"/>
        <v>0</v>
      </c>
      <c r="P715" s="106">
        <f t="shared" si="579"/>
        <v>240138376.41999999</v>
      </c>
      <c r="Q715" s="106">
        <f t="shared" si="579"/>
        <v>0</v>
      </c>
      <c r="R715" s="290">
        <f t="shared" si="515"/>
        <v>240138376.41999999</v>
      </c>
      <c r="S715" s="106">
        <f t="shared" ref="S715:Z715" si="580">+S716</f>
        <v>0</v>
      </c>
      <c r="T715" s="106">
        <f t="shared" si="580"/>
        <v>0</v>
      </c>
      <c r="U715" s="106">
        <f t="shared" si="580"/>
        <v>0</v>
      </c>
      <c r="V715" s="106">
        <f t="shared" si="580"/>
        <v>0</v>
      </c>
      <c r="W715" s="106">
        <f t="shared" si="580"/>
        <v>0</v>
      </c>
      <c r="X715" s="106">
        <f t="shared" si="580"/>
        <v>0</v>
      </c>
      <c r="Y715" s="106">
        <f t="shared" si="580"/>
        <v>0</v>
      </c>
      <c r="Z715" s="106">
        <f t="shared" si="580"/>
        <v>0</v>
      </c>
      <c r="AA715" s="290">
        <f t="shared" si="570"/>
        <v>0</v>
      </c>
      <c r="AB715" s="290">
        <f t="shared" si="562"/>
        <v>240138376.41999999</v>
      </c>
      <c r="AC715" s="105">
        <f t="shared" si="574"/>
        <v>1</v>
      </c>
    </row>
    <row r="716" spans="1:29" ht="27.75" hidden="1" customHeight="1" x14ac:dyDescent="0.2">
      <c r="B716" s="143" t="s">
        <v>2200</v>
      </c>
      <c r="C716" s="139" t="s">
        <v>2201</v>
      </c>
      <c r="D716" s="295"/>
      <c r="E716" s="291">
        <f>SUM('ADICIONES  2018'!C716:K716)</f>
        <v>240138376.41999999</v>
      </c>
      <c r="F716" s="295"/>
      <c r="G716" s="295"/>
      <c r="H716" s="295"/>
      <c r="I716" s="295"/>
      <c r="J716" s="295"/>
      <c r="K716" s="292">
        <f t="shared" si="513"/>
        <v>240138376.41999999</v>
      </c>
      <c r="L716" s="295"/>
      <c r="M716" s="295"/>
      <c r="N716" s="295"/>
      <c r="O716" s="295"/>
      <c r="P716" s="295">
        <v>240138376.41999999</v>
      </c>
      <c r="Q716" s="295"/>
      <c r="R716" s="292">
        <f t="shared" si="515"/>
        <v>240138376.41999999</v>
      </c>
      <c r="S716" s="295"/>
      <c r="T716" s="295"/>
      <c r="U716" s="295"/>
      <c r="V716" s="295"/>
      <c r="W716" s="295"/>
      <c r="X716" s="295"/>
      <c r="Y716" s="295"/>
      <c r="Z716" s="295"/>
      <c r="AA716" s="292">
        <f t="shared" si="570"/>
        <v>0</v>
      </c>
      <c r="AB716" s="292">
        <f t="shared" si="562"/>
        <v>240138376.41999999</v>
      </c>
      <c r="AC716" s="37">
        <f t="shared" si="574"/>
        <v>1</v>
      </c>
    </row>
    <row r="717" spans="1:29" s="79" customFormat="1" ht="15.75" hidden="1" x14ac:dyDescent="0.2">
      <c r="A717" s="433"/>
      <c r="B717" s="135" t="s">
        <v>956</v>
      </c>
      <c r="C717" s="140" t="s">
        <v>957</v>
      </c>
      <c r="D717" s="106">
        <f>+D718+D730+D736+D741+D745+D748+D752+D758</f>
        <v>0</v>
      </c>
      <c r="E717" s="106">
        <f>SUM('ADICIONES  2018'!C717:K717)</f>
        <v>61683672632.849998</v>
      </c>
      <c r="F717" s="106">
        <f t="shared" ref="F717:J717" si="581">+F718+F730+F736+F741+F745+F748+F752+F758</f>
        <v>148093593.69999999</v>
      </c>
      <c r="G717" s="106">
        <f t="shared" si="581"/>
        <v>0</v>
      </c>
      <c r="H717" s="106">
        <f t="shared" si="581"/>
        <v>0</v>
      </c>
      <c r="I717" s="106">
        <f t="shared" si="581"/>
        <v>0</v>
      </c>
      <c r="J717" s="106">
        <f t="shared" si="581"/>
        <v>0</v>
      </c>
      <c r="K717" s="290">
        <f t="shared" si="513"/>
        <v>61535579039.150002</v>
      </c>
      <c r="L717" s="106">
        <f t="shared" ref="L717:Q717" si="582">+L718+L730+L736+L741+L745+L748+L752+L758</f>
        <v>0</v>
      </c>
      <c r="M717" s="106">
        <f t="shared" si="582"/>
        <v>0</v>
      </c>
      <c r="N717" s="106">
        <f t="shared" si="582"/>
        <v>0</v>
      </c>
      <c r="O717" s="106">
        <f t="shared" si="582"/>
        <v>0</v>
      </c>
      <c r="P717" s="106">
        <f t="shared" si="582"/>
        <v>61234450888.250008</v>
      </c>
      <c r="Q717" s="106">
        <f t="shared" si="582"/>
        <v>0</v>
      </c>
      <c r="R717" s="290">
        <f t="shared" si="515"/>
        <v>61234450888.250008</v>
      </c>
      <c r="S717" s="106">
        <f t="shared" ref="S717:Z717" si="583">+S718+S730+S736+S741+S745+S748+S752+S758</f>
        <v>0</v>
      </c>
      <c r="T717" s="106">
        <f t="shared" si="583"/>
        <v>0</v>
      </c>
      <c r="U717" s="106">
        <f t="shared" si="583"/>
        <v>449221744.60000002</v>
      </c>
      <c r="V717" s="106">
        <f t="shared" si="583"/>
        <v>0</v>
      </c>
      <c r="W717" s="106">
        <f t="shared" si="583"/>
        <v>0</v>
      </c>
      <c r="X717" s="106">
        <f t="shared" si="583"/>
        <v>0</v>
      </c>
      <c r="Y717" s="106">
        <f t="shared" si="583"/>
        <v>-148093593.69999981</v>
      </c>
      <c r="Z717" s="106">
        <f t="shared" si="583"/>
        <v>0</v>
      </c>
      <c r="AA717" s="290">
        <f t="shared" si="570"/>
        <v>301128150.90000021</v>
      </c>
      <c r="AB717" s="290">
        <f t="shared" si="562"/>
        <v>61535579039.150009</v>
      </c>
      <c r="AC717" s="105">
        <f t="shared" si="574"/>
        <v>1.0000000000000002</v>
      </c>
    </row>
    <row r="718" spans="1:29" s="79" customFormat="1" ht="15.75" hidden="1" x14ac:dyDescent="0.2">
      <c r="A718" s="433"/>
      <c r="B718" s="135" t="s">
        <v>958</v>
      </c>
      <c r="C718" s="140" t="s">
        <v>1585</v>
      </c>
      <c r="D718" s="106">
        <f>SUM(D719:D729)</f>
        <v>0</v>
      </c>
      <c r="E718" s="106">
        <f>SUM('ADICIONES  2018'!C718:K718)</f>
        <v>13618381921.76</v>
      </c>
      <c r="F718" s="106">
        <f t="shared" ref="F718:J718" si="584">SUM(F719:F729)</f>
        <v>98537984.819999993</v>
      </c>
      <c r="G718" s="106">
        <f t="shared" si="584"/>
        <v>0</v>
      </c>
      <c r="H718" s="106">
        <f t="shared" si="584"/>
        <v>0</v>
      </c>
      <c r="I718" s="106">
        <f t="shared" si="584"/>
        <v>0</v>
      </c>
      <c r="J718" s="106">
        <f t="shared" si="584"/>
        <v>0</v>
      </c>
      <c r="K718" s="290">
        <f t="shared" si="513"/>
        <v>13519843936.940001</v>
      </c>
      <c r="L718" s="106">
        <f t="shared" ref="L718:Q718" si="585">SUM(L719:L729)</f>
        <v>0</v>
      </c>
      <c r="M718" s="106">
        <f t="shared" si="585"/>
        <v>0</v>
      </c>
      <c r="N718" s="106">
        <f t="shared" si="585"/>
        <v>0</v>
      </c>
      <c r="O718" s="106">
        <f t="shared" si="585"/>
        <v>0</v>
      </c>
      <c r="P718" s="106">
        <f t="shared" si="585"/>
        <v>13510994686.040001</v>
      </c>
      <c r="Q718" s="106">
        <f t="shared" si="585"/>
        <v>0</v>
      </c>
      <c r="R718" s="290">
        <f t="shared" si="515"/>
        <v>13510994686.040001</v>
      </c>
      <c r="S718" s="106">
        <f t="shared" ref="S718:Z718" si="586">SUM(S719:S729)</f>
        <v>0</v>
      </c>
      <c r="T718" s="106">
        <f t="shared" si="586"/>
        <v>0</v>
      </c>
      <c r="U718" s="106">
        <f t="shared" si="586"/>
        <v>107387235.72</v>
      </c>
      <c r="V718" s="106">
        <f t="shared" si="586"/>
        <v>0</v>
      </c>
      <c r="W718" s="106">
        <f t="shared" si="586"/>
        <v>0</v>
      </c>
      <c r="X718" s="106">
        <f t="shared" si="586"/>
        <v>0</v>
      </c>
      <c r="Y718" s="106">
        <f t="shared" si="586"/>
        <v>-98537984.819999933</v>
      </c>
      <c r="Z718" s="106">
        <f t="shared" si="586"/>
        <v>0</v>
      </c>
      <c r="AA718" s="290">
        <f t="shared" si="570"/>
        <v>8849250.9000000656</v>
      </c>
      <c r="AB718" s="290">
        <f t="shared" si="562"/>
        <v>13519843936.940001</v>
      </c>
      <c r="AC718" s="105">
        <f t="shared" si="574"/>
        <v>1</v>
      </c>
    </row>
    <row r="719" spans="1:29" ht="28.5" hidden="1" x14ac:dyDescent="0.2">
      <c r="B719" s="143" t="s">
        <v>959</v>
      </c>
      <c r="C719" s="139" t="s">
        <v>960</v>
      </c>
      <c r="D719" s="295">
        <v>0</v>
      </c>
      <c r="E719" s="291">
        <f>SUM('ADICIONES  2018'!C719:K719)</f>
        <v>1810869263.4100001</v>
      </c>
      <c r="F719" s="295">
        <v>66327861.740000002</v>
      </c>
      <c r="G719" s="295"/>
      <c r="H719" s="295"/>
      <c r="I719" s="295"/>
      <c r="J719" s="295"/>
      <c r="K719" s="292">
        <f t="shared" si="513"/>
        <v>1744541401.6700001</v>
      </c>
      <c r="L719" s="295"/>
      <c r="M719" s="295"/>
      <c r="N719" s="295"/>
      <c r="O719" s="295"/>
      <c r="P719" s="295">
        <v>1810869263.4100001</v>
      </c>
      <c r="Q719" s="295"/>
      <c r="R719" s="292">
        <f t="shared" si="515"/>
        <v>1810869263.4100001</v>
      </c>
      <c r="S719" s="295"/>
      <c r="T719" s="295"/>
      <c r="U719" s="295"/>
      <c r="V719" s="295"/>
      <c r="W719" s="295"/>
      <c r="X719" s="295"/>
      <c r="Y719" s="295">
        <v>-66327861.74000001</v>
      </c>
      <c r="Z719" s="295"/>
      <c r="AA719" s="292">
        <f t="shared" si="570"/>
        <v>-66327861.74000001</v>
      </c>
      <c r="AB719" s="292">
        <f t="shared" si="562"/>
        <v>1744541401.6700001</v>
      </c>
      <c r="AC719" s="37">
        <f t="shared" si="574"/>
        <v>1</v>
      </c>
    </row>
    <row r="720" spans="1:29" ht="28.5" hidden="1" x14ac:dyDescent="0.2">
      <c r="B720" s="143" t="s">
        <v>959</v>
      </c>
      <c r="C720" s="139" t="s">
        <v>960</v>
      </c>
      <c r="D720" s="295">
        <v>0</v>
      </c>
      <c r="E720" s="291">
        <f>SUM('ADICIONES  2018'!C720:K720)</f>
        <v>2752920297.9099998</v>
      </c>
      <c r="F720" s="295">
        <v>0</v>
      </c>
      <c r="G720" s="295"/>
      <c r="H720" s="295"/>
      <c r="I720" s="295"/>
      <c r="J720" s="295"/>
      <c r="K720" s="292">
        <f t="shared" si="513"/>
        <v>2752920297.9099998</v>
      </c>
      <c r="L720" s="295"/>
      <c r="M720" s="295"/>
      <c r="N720" s="295"/>
      <c r="O720" s="295"/>
      <c r="P720" s="295">
        <v>2752920297.9099998</v>
      </c>
      <c r="Q720" s="295"/>
      <c r="R720" s="292">
        <f t="shared" si="515"/>
        <v>2752920297.9099998</v>
      </c>
      <c r="S720" s="295"/>
      <c r="T720" s="295"/>
      <c r="U720" s="295"/>
      <c r="V720" s="295"/>
      <c r="W720" s="295"/>
      <c r="X720" s="295"/>
      <c r="Y720" s="295"/>
      <c r="Z720" s="295"/>
      <c r="AA720" s="292">
        <f t="shared" si="570"/>
        <v>0</v>
      </c>
      <c r="AB720" s="292">
        <f t="shared" si="562"/>
        <v>2752920297.9099998</v>
      </c>
      <c r="AC720" s="37">
        <f t="shared" si="574"/>
        <v>1</v>
      </c>
    </row>
    <row r="721" spans="1:29" ht="28.5" hidden="1" x14ac:dyDescent="0.2">
      <c r="B721" s="143" t="s">
        <v>959</v>
      </c>
      <c r="C721" s="139" t="s">
        <v>960</v>
      </c>
      <c r="D721" s="295"/>
      <c r="E721" s="291">
        <f>SUM('ADICIONES  2018'!C721:K721)</f>
        <v>84494658.870000005</v>
      </c>
      <c r="F721" s="295">
        <v>0</v>
      </c>
      <c r="G721" s="295"/>
      <c r="H721" s="295"/>
      <c r="I721" s="295"/>
      <c r="J721" s="295"/>
      <c r="K721" s="292">
        <f t="shared" si="513"/>
        <v>84494658.870000005</v>
      </c>
      <c r="L721" s="295"/>
      <c r="M721" s="295"/>
      <c r="N721" s="295"/>
      <c r="O721" s="295"/>
      <c r="P721" s="295">
        <v>84494658.870000005</v>
      </c>
      <c r="Q721" s="295"/>
      <c r="R721" s="292">
        <f t="shared" si="515"/>
        <v>84494658.870000005</v>
      </c>
      <c r="S721" s="295"/>
      <c r="T721" s="295"/>
      <c r="U721" s="295"/>
      <c r="V721" s="295"/>
      <c r="W721" s="295"/>
      <c r="X721" s="295"/>
      <c r="Y721" s="295"/>
      <c r="Z721" s="295"/>
      <c r="AA721" s="292">
        <f t="shared" si="570"/>
        <v>0</v>
      </c>
      <c r="AB721" s="292">
        <f t="shared" si="562"/>
        <v>84494658.870000005</v>
      </c>
      <c r="AC721" s="37">
        <f t="shared" si="574"/>
        <v>1</v>
      </c>
    </row>
    <row r="722" spans="1:29" ht="28.5" hidden="1" x14ac:dyDescent="0.2">
      <c r="B722" s="143" t="s">
        <v>959</v>
      </c>
      <c r="C722" s="139" t="s">
        <v>960</v>
      </c>
      <c r="D722" s="295"/>
      <c r="E722" s="291">
        <f>SUM('ADICIONES  2018'!C722:K722)</f>
        <v>75177112.640000001</v>
      </c>
      <c r="F722" s="295"/>
      <c r="G722" s="295"/>
      <c r="H722" s="295"/>
      <c r="I722" s="295"/>
      <c r="J722" s="295"/>
      <c r="K722" s="292">
        <f t="shared" si="513"/>
        <v>75177112.640000001</v>
      </c>
      <c r="L722" s="295"/>
      <c r="M722" s="295"/>
      <c r="N722" s="295"/>
      <c r="O722" s="295"/>
      <c r="P722" s="295"/>
      <c r="Q722" s="295"/>
      <c r="R722" s="292">
        <f t="shared" si="515"/>
        <v>0</v>
      </c>
      <c r="S722" s="295"/>
      <c r="T722" s="295"/>
      <c r="U722" s="295">
        <v>75177112.640000001</v>
      </c>
      <c r="V722" s="295"/>
      <c r="W722" s="295"/>
      <c r="X722" s="295"/>
      <c r="Y722" s="295"/>
      <c r="Z722" s="295"/>
      <c r="AA722" s="292">
        <f t="shared" si="570"/>
        <v>75177112.640000001</v>
      </c>
      <c r="AB722" s="292">
        <f t="shared" si="562"/>
        <v>75177112.640000001</v>
      </c>
      <c r="AC722" s="37">
        <f t="shared" si="574"/>
        <v>1</v>
      </c>
    </row>
    <row r="723" spans="1:29" s="21" customFormat="1" ht="30" hidden="1" x14ac:dyDescent="0.2">
      <c r="A723" s="92"/>
      <c r="B723" s="143" t="s">
        <v>961</v>
      </c>
      <c r="C723" s="144" t="s">
        <v>962</v>
      </c>
      <c r="D723" s="291">
        <v>0</v>
      </c>
      <c r="E723" s="291">
        <f>SUM('ADICIONES  2018'!C723:K723)</f>
        <v>3039820049.9699998</v>
      </c>
      <c r="F723" s="291">
        <v>32210123.079999998</v>
      </c>
      <c r="G723" s="291"/>
      <c r="H723" s="291"/>
      <c r="I723" s="291"/>
      <c r="J723" s="291"/>
      <c r="K723" s="292">
        <f t="shared" si="513"/>
        <v>3007609926.8899999</v>
      </c>
      <c r="L723" s="291"/>
      <c r="M723" s="291"/>
      <c r="N723" s="291"/>
      <c r="O723" s="291"/>
      <c r="P723" s="291">
        <v>3039820049.9699998</v>
      </c>
      <c r="Q723" s="291"/>
      <c r="R723" s="292">
        <f t="shared" si="515"/>
        <v>3039820049.9699998</v>
      </c>
      <c r="S723" s="291"/>
      <c r="T723" s="291"/>
      <c r="U723" s="291"/>
      <c r="V723" s="291"/>
      <c r="W723" s="291"/>
      <c r="X723" s="291"/>
      <c r="Y723" s="291">
        <v>-32210123.079999924</v>
      </c>
      <c r="Z723" s="291"/>
      <c r="AA723" s="292">
        <f t="shared" si="570"/>
        <v>-32210123.079999924</v>
      </c>
      <c r="AB723" s="292">
        <f t="shared" si="562"/>
        <v>3007609926.8899999</v>
      </c>
      <c r="AC723" s="37">
        <f t="shared" si="574"/>
        <v>1</v>
      </c>
    </row>
    <row r="724" spans="1:29" ht="28.5" hidden="1" x14ac:dyDescent="0.2">
      <c r="B724" s="143" t="s">
        <v>961</v>
      </c>
      <c r="C724" s="139" t="s">
        <v>962</v>
      </c>
      <c r="D724" s="295">
        <v>0</v>
      </c>
      <c r="E724" s="291">
        <f>SUM('ADICIONES  2018'!C724:K724)</f>
        <v>741224230.60000002</v>
      </c>
      <c r="F724" s="295">
        <v>0</v>
      </c>
      <c r="G724" s="295"/>
      <c r="H724" s="295"/>
      <c r="I724" s="295"/>
      <c r="J724" s="295"/>
      <c r="K724" s="292">
        <f t="shared" si="513"/>
        <v>741224230.60000002</v>
      </c>
      <c r="L724" s="295"/>
      <c r="M724" s="295"/>
      <c r="N724" s="295"/>
      <c r="O724" s="295"/>
      <c r="P724" s="295">
        <v>741224230.60000002</v>
      </c>
      <c r="Q724" s="295"/>
      <c r="R724" s="292">
        <f t="shared" si="515"/>
        <v>741224230.60000002</v>
      </c>
      <c r="S724" s="295"/>
      <c r="T724" s="295"/>
      <c r="U724" s="295"/>
      <c r="V724" s="295"/>
      <c r="W724" s="295"/>
      <c r="X724" s="295"/>
      <c r="Y724" s="295"/>
      <c r="Z724" s="295"/>
      <c r="AA724" s="292">
        <f t="shared" si="570"/>
        <v>0</v>
      </c>
      <c r="AB724" s="292">
        <f t="shared" si="562"/>
        <v>741224230.60000002</v>
      </c>
      <c r="AC724" s="37">
        <f t="shared" si="574"/>
        <v>1</v>
      </c>
    </row>
    <row r="725" spans="1:29" ht="28.5" hidden="1" x14ac:dyDescent="0.2">
      <c r="B725" s="143" t="s">
        <v>961</v>
      </c>
      <c r="C725" s="139" t="s">
        <v>962</v>
      </c>
      <c r="D725" s="295"/>
      <c r="E725" s="291">
        <f>SUM('ADICIONES  2018'!C725:K725)</f>
        <v>168989317.74000001</v>
      </c>
      <c r="F725" s="295">
        <v>0</v>
      </c>
      <c r="G725" s="295"/>
      <c r="H725" s="295"/>
      <c r="I725" s="295"/>
      <c r="J725" s="295"/>
      <c r="K725" s="292">
        <f t="shared" si="513"/>
        <v>168989317.74000001</v>
      </c>
      <c r="L725" s="295"/>
      <c r="M725" s="295"/>
      <c r="N725" s="295"/>
      <c r="O725" s="295"/>
      <c r="P725" s="295">
        <v>168989317.74000001</v>
      </c>
      <c r="Q725" s="295"/>
      <c r="R725" s="292">
        <f t="shared" si="515"/>
        <v>168989317.74000001</v>
      </c>
      <c r="S725" s="295"/>
      <c r="T725" s="295"/>
      <c r="U725" s="295"/>
      <c r="V725" s="295"/>
      <c r="W725" s="295"/>
      <c r="X725" s="295"/>
      <c r="Y725" s="295"/>
      <c r="Z725" s="295"/>
      <c r="AA725" s="292">
        <f t="shared" si="570"/>
        <v>0</v>
      </c>
      <c r="AB725" s="292">
        <f t="shared" si="562"/>
        <v>168989317.74000001</v>
      </c>
      <c r="AC725" s="37">
        <f t="shared" si="574"/>
        <v>1</v>
      </c>
    </row>
    <row r="726" spans="1:29" ht="28.5" hidden="1" x14ac:dyDescent="0.2">
      <c r="B726" s="143" t="s">
        <v>961</v>
      </c>
      <c r="C726" s="139" t="s">
        <v>962</v>
      </c>
      <c r="D726" s="295"/>
      <c r="E726" s="291">
        <f>SUM('ADICIONES  2018'!C726:K726)</f>
        <v>32210123.079999998</v>
      </c>
      <c r="F726" s="295"/>
      <c r="G726" s="295"/>
      <c r="H726" s="295"/>
      <c r="I726" s="295"/>
      <c r="J726" s="295"/>
      <c r="K726" s="292">
        <f t="shared" si="513"/>
        <v>32210123.079999998</v>
      </c>
      <c r="L726" s="295"/>
      <c r="M726" s="295"/>
      <c r="N726" s="295"/>
      <c r="O726" s="295"/>
      <c r="P726" s="295"/>
      <c r="Q726" s="295"/>
      <c r="R726" s="292">
        <f t="shared" si="515"/>
        <v>0</v>
      </c>
      <c r="S726" s="295"/>
      <c r="T726" s="295"/>
      <c r="U726" s="295">
        <v>32210123.079999998</v>
      </c>
      <c r="V726" s="295"/>
      <c r="W726" s="295"/>
      <c r="X726" s="295"/>
      <c r="Y726" s="295"/>
      <c r="Z726" s="295"/>
      <c r="AA726" s="292">
        <f t="shared" si="570"/>
        <v>32210123.079999998</v>
      </c>
      <c r="AB726" s="292">
        <f t="shared" si="562"/>
        <v>32210123.079999998</v>
      </c>
      <c r="AC726" s="37">
        <f t="shared" si="574"/>
        <v>1</v>
      </c>
    </row>
    <row r="727" spans="1:29" s="21" customFormat="1" ht="30" hidden="1" x14ac:dyDescent="0.2">
      <c r="A727" s="92"/>
      <c r="B727" s="143" t="s">
        <v>963</v>
      </c>
      <c r="C727" s="144" t="s">
        <v>964</v>
      </c>
      <c r="D727" s="291">
        <v>0</v>
      </c>
      <c r="E727" s="291">
        <f>SUM('ADICIONES  2018'!C727:K727)</f>
        <v>147432758.55000001</v>
      </c>
      <c r="F727" s="291">
        <v>0</v>
      </c>
      <c r="G727" s="291"/>
      <c r="H727" s="291"/>
      <c r="I727" s="291"/>
      <c r="J727" s="291"/>
      <c r="K727" s="292">
        <f t="shared" si="513"/>
        <v>147432758.55000001</v>
      </c>
      <c r="L727" s="291"/>
      <c r="M727" s="291"/>
      <c r="N727" s="291"/>
      <c r="O727" s="291"/>
      <c r="P727" s="291">
        <v>147432758.55000001</v>
      </c>
      <c r="Q727" s="291"/>
      <c r="R727" s="292">
        <f t="shared" si="515"/>
        <v>147432758.55000001</v>
      </c>
      <c r="S727" s="291"/>
      <c r="T727" s="291"/>
      <c r="U727" s="291"/>
      <c r="V727" s="291"/>
      <c r="W727" s="291"/>
      <c r="X727" s="291"/>
      <c r="Y727" s="291"/>
      <c r="Z727" s="291"/>
      <c r="AA727" s="292">
        <f t="shared" si="570"/>
        <v>0</v>
      </c>
      <c r="AB727" s="292">
        <f t="shared" si="562"/>
        <v>147432758.55000001</v>
      </c>
      <c r="AC727" s="37">
        <f t="shared" si="574"/>
        <v>1</v>
      </c>
    </row>
    <row r="728" spans="1:29" s="21" customFormat="1" ht="30" hidden="1" x14ac:dyDescent="0.2">
      <c r="A728" s="92"/>
      <c r="B728" s="143" t="s">
        <v>963</v>
      </c>
      <c r="C728" s="144" t="s">
        <v>964</v>
      </c>
      <c r="D728" s="291"/>
      <c r="E728" s="291">
        <f>SUM('ADICIONES  2018'!C728:K728)</f>
        <v>84494658.870000005</v>
      </c>
      <c r="F728" s="291">
        <v>0</v>
      </c>
      <c r="G728" s="291"/>
      <c r="H728" s="291"/>
      <c r="I728" s="291"/>
      <c r="J728" s="291"/>
      <c r="K728" s="292">
        <f t="shared" si="513"/>
        <v>84494658.870000005</v>
      </c>
      <c r="L728" s="291"/>
      <c r="M728" s="291"/>
      <c r="N728" s="291"/>
      <c r="O728" s="291"/>
      <c r="P728" s="291">
        <v>84494658.870000005</v>
      </c>
      <c r="Q728" s="291"/>
      <c r="R728" s="292">
        <f t="shared" si="515"/>
        <v>84494658.870000005</v>
      </c>
      <c r="S728" s="291"/>
      <c r="T728" s="291"/>
      <c r="U728" s="291"/>
      <c r="V728" s="291"/>
      <c r="W728" s="291"/>
      <c r="X728" s="291"/>
      <c r="Y728" s="291"/>
      <c r="Z728" s="291"/>
      <c r="AA728" s="292">
        <f t="shared" si="570"/>
        <v>0</v>
      </c>
      <c r="AB728" s="292">
        <f t="shared" si="562"/>
        <v>84494658.870000005</v>
      </c>
      <c r="AC728" s="37">
        <f t="shared" si="574"/>
        <v>1</v>
      </c>
    </row>
    <row r="729" spans="1:29" s="21" customFormat="1" hidden="1" x14ac:dyDescent="0.2">
      <c r="A729" s="92"/>
      <c r="B729" s="143" t="s">
        <v>2202</v>
      </c>
      <c r="C729" s="144" t="s">
        <v>2203</v>
      </c>
      <c r="D729" s="291"/>
      <c r="E729" s="291">
        <f>SUM('ADICIONES  2018'!C729:K729)</f>
        <v>4680749450.1199999</v>
      </c>
      <c r="F729" s="291">
        <v>0</v>
      </c>
      <c r="G729" s="291"/>
      <c r="H729" s="291"/>
      <c r="I729" s="291"/>
      <c r="J729" s="291"/>
      <c r="K729" s="292">
        <f t="shared" si="513"/>
        <v>4680749450.1199999</v>
      </c>
      <c r="L729" s="291"/>
      <c r="M729" s="291"/>
      <c r="N729" s="291"/>
      <c r="O729" s="291"/>
      <c r="P729" s="291">
        <v>4680749450.1199999</v>
      </c>
      <c r="Q729" s="291"/>
      <c r="R729" s="292">
        <f t="shared" si="515"/>
        <v>4680749450.1199999</v>
      </c>
      <c r="S729" s="291"/>
      <c r="T729" s="291"/>
      <c r="U729" s="291"/>
      <c r="V729" s="291"/>
      <c r="W729" s="291"/>
      <c r="X729" s="291"/>
      <c r="Y729" s="291"/>
      <c r="Z729" s="291"/>
      <c r="AA729" s="292">
        <f t="shared" si="570"/>
        <v>0</v>
      </c>
      <c r="AB729" s="292">
        <f t="shared" si="562"/>
        <v>4680749450.1199999</v>
      </c>
      <c r="AC729" s="37">
        <f t="shared" si="574"/>
        <v>1</v>
      </c>
    </row>
    <row r="730" spans="1:29" s="79" customFormat="1" ht="15.75" hidden="1" x14ac:dyDescent="0.2">
      <c r="A730" s="433"/>
      <c r="B730" s="135" t="s">
        <v>965</v>
      </c>
      <c r="C730" s="140" t="s">
        <v>1586</v>
      </c>
      <c r="D730" s="106">
        <f>SUM(D731:D735)</f>
        <v>0</v>
      </c>
      <c r="E730" s="106">
        <f>SUM('ADICIONES  2018'!C730:K730)</f>
        <v>12038856370.24</v>
      </c>
      <c r="F730" s="106">
        <f t="shared" ref="F730:J730" si="587">SUM(F731:F735)</f>
        <v>49555608.880000003</v>
      </c>
      <c r="G730" s="106">
        <f t="shared" si="587"/>
        <v>0</v>
      </c>
      <c r="H730" s="106">
        <f t="shared" si="587"/>
        <v>0</v>
      </c>
      <c r="I730" s="106">
        <f t="shared" si="587"/>
        <v>0</v>
      </c>
      <c r="J730" s="106">
        <f t="shared" si="587"/>
        <v>0</v>
      </c>
      <c r="K730" s="290">
        <f t="shared" si="513"/>
        <v>11989300761.360001</v>
      </c>
      <c r="L730" s="106">
        <f t="shared" ref="L730:Q730" si="588">SUM(L731:L735)</f>
        <v>0</v>
      </c>
      <c r="M730" s="106">
        <f t="shared" si="588"/>
        <v>0</v>
      </c>
      <c r="N730" s="106">
        <f t="shared" si="588"/>
        <v>0</v>
      </c>
      <c r="O730" s="106">
        <f t="shared" si="588"/>
        <v>0</v>
      </c>
      <c r="P730" s="106">
        <f t="shared" si="588"/>
        <v>11989300761.359999</v>
      </c>
      <c r="Q730" s="106">
        <f t="shared" si="588"/>
        <v>0</v>
      </c>
      <c r="R730" s="290">
        <f t="shared" si="515"/>
        <v>11989300761.359999</v>
      </c>
      <c r="S730" s="106">
        <f t="shared" ref="S730:Z730" si="589">SUM(S731:S735)</f>
        <v>0</v>
      </c>
      <c r="T730" s="106">
        <f t="shared" si="589"/>
        <v>0</v>
      </c>
      <c r="U730" s="106">
        <f t="shared" si="589"/>
        <v>49555608.880000003</v>
      </c>
      <c r="V730" s="106">
        <f t="shared" si="589"/>
        <v>0</v>
      </c>
      <c r="W730" s="106">
        <f>SUM(W731:W735)</f>
        <v>0</v>
      </c>
      <c r="X730" s="106">
        <f t="shared" si="589"/>
        <v>0</v>
      </c>
      <c r="Y730" s="106">
        <f t="shared" si="589"/>
        <v>-49555608.879999876</v>
      </c>
      <c r="Z730" s="106">
        <f t="shared" si="589"/>
        <v>0</v>
      </c>
      <c r="AA730" s="290">
        <f t="shared" si="570"/>
        <v>1.2665987014770508E-7</v>
      </c>
      <c r="AB730" s="290">
        <f t="shared" si="562"/>
        <v>11989300761.359999</v>
      </c>
      <c r="AC730" s="105">
        <f t="shared" si="574"/>
        <v>0.99999999999999989</v>
      </c>
    </row>
    <row r="731" spans="1:29" s="21" customFormat="1" hidden="1" x14ac:dyDescent="0.2">
      <c r="A731" s="92"/>
      <c r="B731" s="143" t="s">
        <v>966</v>
      </c>
      <c r="C731" s="144" t="s">
        <v>1587</v>
      </c>
      <c r="D731" s="291">
        <v>0</v>
      </c>
      <c r="E731" s="291">
        <f>SUM('ADICIONES  2018'!C731:K731)</f>
        <v>1368610737.8299999</v>
      </c>
      <c r="F731" s="291">
        <v>49555608.880000003</v>
      </c>
      <c r="G731" s="291"/>
      <c r="H731" s="291"/>
      <c r="I731" s="291"/>
      <c r="J731" s="291"/>
      <c r="K731" s="294">
        <f t="shared" si="513"/>
        <v>1319055128.9499998</v>
      </c>
      <c r="L731" s="291"/>
      <c r="M731" s="291"/>
      <c r="N731" s="291"/>
      <c r="O731" s="291"/>
      <c r="P731" s="291">
        <v>1368610737.8299999</v>
      </c>
      <c r="Q731" s="291"/>
      <c r="R731" s="294">
        <f t="shared" si="515"/>
        <v>1368610737.8299999</v>
      </c>
      <c r="S731" s="291"/>
      <c r="T731" s="291"/>
      <c r="U731" s="291"/>
      <c r="V731" s="291"/>
      <c r="W731" s="291"/>
      <c r="X731" s="291"/>
      <c r="Y731" s="291">
        <v>-49555608.879999876</v>
      </c>
      <c r="Z731" s="291"/>
      <c r="AA731" s="294">
        <f t="shared" si="570"/>
        <v>-49555608.879999876</v>
      </c>
      <c r="AB731" s="294">
        <f t="shared" si="562"/>
        <v>1319055128.95</v>
      </c>
      <c r="AC731" s="115">
        <f t="shared" si="574"/>
        <v>1.0000000000000002</v>
      </c>
    </row>
    <row r="732" spans="1:29" s="21" customFormat="1" hidden="1" x14ac:dyDescent="0.2">
      <c r="A732" s="92"/>
      <c r="B732" s="143" t="s">
        <v>966</v>
      </c>
      <c r="C732" s="144" t="s">
        <v>1587</v>
      </c>
      <c r="D732" s="291">
        <v>0</v>
      </c>
      <c r="E732" s="291">
        <f>SUM('ADICIONES  2018'!C732:K732)</f>
        <v>4932661293.4700003</v>
      </c>
      <c r="F732" s="291"/>
      <c r="G732" s="291"/>
      <c r="H732" s="291"/>
      <c r="I732" s="291"/>
      <c r="J732" s="291"/>
      <c r="K732" s="294">
        <f t="shared" si="513"/>
        <v>4932661293.4700003</v>
      </c>
      <c r="L732" s="291"/>
      <c r="M732" s="291"/>
      <c r="N732" s="291"/>
      <c r="O732" s="291"/>
      <c r="P732" s="291">
        <v>4932661293.4700003</v>
      </c>
      <c r="Q732" s="291"/>
      <c r="R732" s="294">
        <f t="shared" si="515"/>
        <v>4932661293.4700003</v>
      </c>
      <c r="S732" s="291"/>
      <c r="T732" s="291"/>
      <c r="U732" s="291"/>
      <c r="V732" s="291"/>
      <c r="W732" s="291"/>
      <c r="X732" s="291"/>
      <c r="Y732" s="291"/>
      <c r="Z732" s="291"/>
      <c r="AA732" s="294">
        <f t="shared" si="570"/>
        <v>0</v>
      </c>
      <c r="AB732" s="294">
        <f t="shared" si="562"/>
        <v>4932661293.4700003</v>
      </c>
      <c r="AC732" s="115">
        <f t="shared" si="574"/>
        <v>1</v>
      </c>
    </row>
    <row r="733" spans="1:29" s="21" customFormat="1" hidden="1" x14ac:dyDescent="0.2">
      <c r="A733" s="92"/>
      <c r="B733" s="143" t="s">
        <v>966</v>
      </c>
      <c r="C733" s="144" t="s">
        <v>1587</v>
      </c>
      <c r="D733" s="291"/>
      <c r="E733" s="291">
        <f>SUM('ADICIONES  2018'!C733:K733)</f>
        <v>5000000000</v>
      </c>
      <c r="F733" s="291"/>
      <c r="G733" s="291"/>
      <c r="H733" s="291"/>
      <c r="I733" s="291"/>
      <c r="J733" s="291"/>
      <c r="K733" s="294">
        <f t="shared" si="513"/>
        <v>5000000000</v>
      </c>
      <c r="L733" s="291"/>
      <c r="M733" s="291"/>
      <c r="N733" s="291"/>
      <c r="O733" s="291"/>
      <c r="P733" s="291">
        <v>5000000000</v>
      </c>
      <c r="Q733" s="291"/>
      <c r="R733" s="294">
        <f t="shared" si="515"/>
        <v>5000000000</v>
      </c>
      <c r="S733" s="291"/>
      <c r="T733" s="291"/>
      <c r="U733" s="291"/>
      <c r="V733" s="291"/>
      <c r="W733" s="291"/>
      <c r="X733" s="291"/>
      <c r="Y733" s="291"/>
      <c r="Z733" s="291"/>
      <c r="AA733" s="294">
        <f t="shared" si="570"/>
        <v>0</v>
      </c>
      <c r="AB733" s="294">
        <f t="shared" si="562"/>
        <v>5000000000</v>
      </c>
      <c r="AC733" s="115">
        <f t="shared" si="574"/>
        <v>1</v>
      </c>
    </row>
    <row r="734" spans="1:29" s="21" customFormat="1" hidden="1" x14ac:dyDescent="0.2">
      <c r="A734" s="92"/>
      <c r="B734" s="143" t="s">
        <v>966</v>
      </c>
      <c r="C734" s="144" t="s">
        <v>1587</v>
      </c>
      <c r="D734" s="291"/>
      <c r="E734" s="291">
        <f>SUM('ADICIONES  2018'!C734:K734)</f>
        <v>49555608.880000003</v>
      </c>
      <c r="F734" s="291"/>
      <c r="G734" s="291"/>
      <c r="H734" s="291"/>
      <c r="I734" s="291"/>
      <c r="J734" s="291"/>
      <c r="K734" s="294">
        <f t="shared" si="513"/>
        <v>49555608.880000003</v>
      </c>
      <c r="L734" s="291"/>
      <c r="M734" s="291"/>
      <c r="N734" s="291"/>
      <c r="O734" s="291"/>
      <c r="P734" s="291"/>
      <c r="Q734" s="291"/>
      <c r="R734" s="294">
        <f t="shared" si="515"/>
        <v>0</v>
      </c>
      <c r="S734" s="291"/>
      <c r="T734" s="291"/>
      <c r="U734" s="291">
        <v>49555608.880000003</v>
      </c>
      <c r="V734" s="291"/>
      <c r="W734" s="291"/>
      <c r="X734" s="291"/>
      <c r="Y734" s="291"/>
      <c r="Z734" s="291"/>
      <c r="AA734" s="294">
        <f t="shared" si="570"/>
        <v>49555608.880000003</v>
      </c>
      <c r="AB734" s="294">
        <f t="shared" si="562"/>
        <v>49555608.880000003</v>
      </c>
      <c r="AC734" s="115">
        <f t="shared" si="574"/>
        <v>1</v>
      </c>
    </row>
    <row r="735" spans="1:29" s="21" customFormat="1" hidden="1" x14ac:dyDescent="0.2">
      <c r="A735" s="92"/>
      <c r="B735" s="143" t="s">
        <v>2204</v>
      </c>
      <c r="C735" s="144" t="s">
        <v>2205</v>
      </c>
      <c r="D735" s="291"/>
      <c r="E735" s="291">
        <f>SUM('ADICIONES  2018'!C735:K735)</f>
        <v>688028730.05999994</v>
      </c>
      <c r="F735" s="291"/>
      <c r="G735" s="291"/>
      <c r="H735" s="291"/>
      <c r="I735" s="291"/>
      <c r="J735" s="291"/>
      <c r="K735" s="294">
        <f t="shared" si="513"/>
        <v>688028730.05999994</v>
      </c>
      <c r="L735" s="291"/>
      <c r="M735" s="291"/>
      <c r="N735" s="291"/>
      <c r="O735" s="291"/>
      <c r="P735" s="291">
        <v>688028730.05999994</v>
      </c>
      <c r="Q735" s="291"/>
      <c r="R735" s="294">
        <f t="shared" si="515"/>
        <v>688028730.05999994</v>
      </c>
      <c r="S735" s="291"/>
      <c r="T735" s="291"/>
      <c r="U735" s="291"/>
      <c r="V735" s="291"/>
      <c r="W735" s="291"/>
      <c r="X735" s="291"/>
      <c r="Y735" s="291"/>
      <c r="Z735" s="291"/>
      <c r="AA735" s="294">
        <f t="shared" si="570"/>
        <v>0</v>
      </c>
      <c r="AB735" s="294">
        <f t="shared" si="562"/>
        <v>688028730.05999994</v>
      </c>
      <c r="AC735" s="115">
        <f t="shared" si="574"/>
        <v>1</v>
      </c>
    </row>
    <row r="736" spans="1:29" s="79" customFormat="1" ht="15.75" hidden="1" x14ac:dyDescent="0.2">
      <c r="A736" s="433"/>
      <c r="B736" s="135" t="s">
        <v>967</v>
      </c>
      <c r="C736" s="140" t="s">
        <v>1588</v>
      </c>
      <c r="D736" s="106">
        <f>SUM(D737:D740)</f>
        <v>0</v>
      </c>
      <c r="E736" s="106">
        <f>SUM('ADICIONES  2018'!C736:K736)</f>
        <v>14271700476.700001</v>
      </c>
      <c r="F736" s="106">
        <f t="shared" ref="F736:J736" si="590">SUM(F737:F740)</f>
        <v>0</v>
      </c>
      <c r="G736" s="106">
        <f t="shared" si="590"/>
        <v>0</v>
      </c>
      <c r="H736" s="106">
        <f t="shared" si="590"/>
        <v>0</v>
      </c>
      <c r="I736" s="106">
        <f t="shared" si="590"/>
        <v>0</v>
      </c>
      <c r="J736" s="106">
        <f t="shared" si="590"/>
        <v>0</v>
      </c>
      <c r="K736" s="290">
        <f t="shared" si="513"/>
        <v>14271700476.700001</v>
      </c>
      <c r="L736" s="106">
        <f t="shared" ref="L736:Q736" si="591">SUM(L737:L740)</f>
        <v>0</v>
      </c>
      <c r="M736" s="106">
        <f t="shared" si="591"/>
        <v>0</v>
      </c>
      <c r="N736" s="106">
        <f t="shared" si="591"/>
        <v>0</v>
      </c>
      <c r="O736" s="106">
        <f t="shared" si="591"/>
        <v>0</v>
      </c>
      <c r="P736" s="106">
        <f t="shared" si="591"/>
        <v>14271700476.700001</v>
      </c>
      <c r="Q736" s="106">
        <f t="shared" si="591"/>
        <v>0</v>
      </c>
      <c r="R736" s="290">
        <f t="shared" si="515"/>
        <v>14271700476.700001</v>
      </c>
      <c r="S736" s="106">
        <f t="shared" ref="S736:Z736" si="592">SUM(S737:S740)</f>
        <v>0</v>
      </c>
      <c r="T736" s="106">
        <f t="shared" si="592"/>
        <v>0</v>
      </c>
      <c r="U736" s="106">
        <f t="shared" si="592"/>
        <v>0</v>
      </c>
      <c r="V736" s="106">
        <f t="shared" si="592"/>
        <v>0</v>
      </c>
      <c r="W736" s="106">
        <f t="shared" si="592"/>
        <v>0</v>
      </c>
      <c r="X736" s="106">
        <f t="shared" si="592"/>
        <v>0</v>
      </c>
      <c r="Y736" s="106">
        <f t="shared" si="592"/>
        <v>0</v>
      </c>
      <c r="Z736" s="106">
        <f t="shared" si="592"/>
        <v>0</v>
      </c>
      <c r="AA736" s="290">
        <f t="shared" si="570"/>
        <v>0</v>
      </c>
      <c r="AB736" s="290">
        <f t="shared" si="562"/>
        <v>14271700476.700001</v>
      </c>
      <c r="AC736" s="105">
        <f t="shared" si="574"/>
        <v>1</v>
      </c>
    </row>
    <row r="737" spans="1:29" hidden="1" x14ac:dyDescent="0.2">
      <c r="B737" s="143" t="s">
        <v>968</v>
      </c>
      <c r="C737" s="139" t="s">
        <v>1589</v>
      </c>
      <c r="D737" s="295">
        <v>0</v>
      </c>
      <c r="E737" s="291">
        <f>SUM('ADICIONES  2018'!C737:K737)</f>
        <v>500000000</v>
      </c>
      <c r="F737" s="295"/>
      <c r="G737" s="295"/>
      <c r="H737" s="295"/>
      <c r="I737" s="295"/>
      <c r="J737" s="295"/>
      <c r="K737" s="292">
        <f t="shared" si="513"/>
        <v>500000000</v>
      </c>
      <c r="L737" s="295"/>
      <c r="M737" s="295"/>
      <c r="N737" s="295"/>
      <c r="O737" s="295"/>
      <c r="P737" s="295">
        <v>500000000</v>
      </c>
      <c r="Q737" s="295"/>
      <c r="R737" s="292">
        <f t="shared" si="515"/>
        <v>500000000</v>
      </c>
      <c r="S737" s="295"/>
      <c r="T737" s="295"/>
      <c r="U737" s="295"/>
      <c r="V737" s="295"/>
      <c r="W737" s="295"/>
      <c r="X737" s="295"/>
      <c r="Y737" s="295"/>
      <c r="Z737" s="295"/>
      <c r="AA737" s="292">
        <f t="shared" si="570"/>
        <v>0</v>
      </c>
      <c r="AB737" s="292">
        <f t="shared" si="562"/>
        <v>500000000</v>
      </c>
      <c r="AC737" s="37">
        <f t="shared" si="574"/>
        <v>1</v>
      </c>
    </row>
    <row r="738" spans="1:29" hidden="1" x14ac:dyDescent="0.2">
      <c r="B738" s="143" t="s">
        <v>2206</v>
      </c>
      <c r="C738" s="139" t="s">
        <v>2207</v>
      </c>
      <c r="D738" s="295"/>
      <c r="E738" s="291">
        <f>SUM('ADICIONES  2018'!C738:K738)</f>
        <v>11435571261.25</v>
      </c>
      <c r="F738" s="295"/>
      <c r="G738" s="295"/>
      <c r="H738" s="295"/>
      <c r="I738" s="295"/>
      <c r="J738" s="295"/>
      <c r="K738" s="292">
        <f t="shared" si="513"/>
        <v>11435571261.25</v>
      </c>
      <c r="L738" s="295"/>
      <c r="M738" s="295"/>
      <c r="N738" s="295"/>
      <c r="O738" s="295"/>
      <c r="P738" s="295">
        <v>11435571261.25</v>
      </c>
      <c r="Q738" s="295"/>
      <c r="R738" s="292">
        <f t="shared" si="515"/>
        <v>11435571261.25</v>
      </c>
      <c r="S738" s="295"/>
      <c r="T738" s="295"/>
      <c r="U738" s="295"/>
      <c r="V738" s="295"/>
      <c r="W738" s="295"/>
      <c r="X738" s="295"/>
      <c r="Y738" s="295"/>
      <c r="Z738" s="295"/>
      <c r="AA738" s="292">
        <f t="shared" si="570"/>
        <v>0</v>
      </c>
      <c r="AB738" s="292">
        <f t="shared" si="562"/>
        <v>11435571261.25</v>
      </c>
      <c r="AC738" s="37">
        <f t="shared" si="574"/>
        <v>1</v>
      </c>
    </row>
    <row r="739" spans="1:29" ht="28.5" hidden="1" x14ac:dyDescent="0.2">
      <c r="B739" s="143" t="s">
        <v>2208</v>
      </c>
      <c r="C739" s="139" t="s">
        <v>2209</v>
      </c>
      <c r="D739" s="295"/>
      <c r="E739" s="291">
        <f>SUM('ADICIONES  2018'!C739:K739)</f>
        <v>1501758417.8299999</v>
      </c>
      <c r="F739" s="295"/>
      <c r="G739" s="295"/>
      <c r="H739" s="295"/>
      <c r="I739" s="295"/>
      <c r="J739" s="295"/>
      <c r="K739" s="292">
        <f t="shared" si="513"/>
        <v>1501758417.8299999</v>
      </c>
      <c r="L739" s="295"/>
      <c r="M739" s="295"/>
      <c r="N739" s="295"/>
      <c r="O739" s="295"/>
      <c r="P739" s="295">
        <v>1501758417.8299999</v>
      </c>
      <c r="Q739" s="295"/>
      <c r="R739" s="292">
        <f t="shared" si="515"/>
        <v>1501758417.8299999</v>
      </c>
      <c r="S739" s="295"/>
      <c r="T739" s="295"/>
      <c r="U739" s="295"/>
      <c r="V739" s="295"/>
      <c r="W739" s="295"/>
      <c r="X739" s="295"/>
      <c r="Y739" s="295"/>
      <c r="Z739" s="295"/>
      <c r="AA739" s="292">
        <f t="shared" si="570"/>
        <v>0</v>
      </c>
      <c r="AB739" s="292">
        <f t="shared" si="562"/>
        <v>1501758417.8299999</v>
      </c>
      <c r="AC739" s="37">
        <f t="shared" si="574"/>
        <v>1</v>
      </c>
    </row>
    <row r="740" spans="1:29" hidden="1" x14ac:dyDescent="0.2">
      <c r="B740" s="143" t="s">
        <v>2210</v>
      </c>
      <c r="C740" s="139" t="s">
        <v>2211</v>
      </c>
      <c r="D740" s="295"/>
      <c r="E740" s="291">
        <f>SUM('ADICIONES  2018'!C740:K740)</f>
        <v>834370797.62</v>
      </c>
      <c r="F740" s="295"/>
      <c r="G740" s="295"/>
      <c r="H740" s="295"/>
      <c r="I740" s="295"/>
      <c r="J740" s="295"/>
      <c r="K740" s="292">
        <f t="shared" si="513"/>
        <v>834370797.62</v>
      </c>
      <c r="L740" s="295"/>
      <c r="M740" s="295"/>
      <c r="N740" s="295"/>
      <c r="O740" s="295"/>
      <c r="P740" s="295">
        <v>834370797.62</v>
      </c>
      <c r="Q740" s="295"/>
      <c r="R740" s="292">
        <f t="shared" si="515"/>
        <v>834370797.62</v>
      </c>
      <c r="S740" s="295"/>
      <c r="T740" s="295"/>
      <c r="U740" s="295"/>
      <c r="V740" s="295"/>
      <c r="W740" s="295"/>
      <c r="X740" s="295"/>
      <c r="Y740" s="295"/>
      <c r="Z740" s="295"/>
      <c r="AA740" s="292">
        <f t="shared" si="570"/>
        <v>0</v>
      </c>
      <c r="AB740" s="292">
        <f t="shared" si="562"/>
        <v>834370797.62</v>
      </c>
      <c r="AC740" s="37">
        <f t="shared" si="574"/>
        <v>1</v>
      </c>
    </row>
    <row r="741" spans="1:29" s="79" customFormat="1" ht="15.75" hidden="1" x14ac:dyDescent="0.2">
      <c r="A741" s="433"/>
      <c r="B741" s="135" t="s">
        <v>969</v>
      </c>
      <c r="C741" s="140" t="s">
        <v>1590</v>
      </c>
      <c r="D741" s="106">
        <f>SUM(D742:D744)</f>
        <v>0</v>
      </c>
      <c r="E741" s="106">
        <f>SUM('ADICIONES  2018'!C741:K741)</f>
        <v>3982732476.77</v>
      </c>
      <c r="F741" s="106">
        <f t="shared" ref="F741:J741" si="593">SUM(F742:F744)</f>
        <v>0</v>
      </c>
      <c r="G741" s="106">
        <f t="shared" si="593"/>
        <v>0</v>
      </c>
      <c r="H741" s="106">
        <f t="shared" si="593"/>
        <v>0</v>
      </c>
      <c r="I741" s="106">
        <f t="shared" si="593"/>
        <v>0</v>
      </c>
      <c r="J741" s="106">
        <f t="shared" si="593"/>
        <v>0</v>
      </c>
      <c r="K741" s="290">
        <f t="shared" si="513"/>
        <v>3982732476.77</v>
      </c>
      <c r="L741" s="106">
        <f t="shared" ref="L741:Q741" si="594">SUM(L742:L744)</f>
        <v>0</v>
      </c>
      <c r="M741" s="106">
        <f t="shared" si="594"/>
        <v>0</v>
      </c>
      <c r="N741" s="106">
        <f t="shared" si="594"/>
        <v>0</v>
      </c>
      <c r="O741" s="106">
        <f t="shared" si="594"/>
        <v>0</v>
      </c>
      <c r="P741" s="106">
        <f t="shared" si="594"/>
        <v>3982732476.77</v>
      </c>
      <c r="Q741" s="106">
        <f t="shared" si="594"/>
        <v>0</v>
      </c>
      <c r="R741" s="290">
        <f t="shared" si="515"/>
        <v>3982732476.77</v>
      </c>
      <c r="S741" s="106">
        <f t="shared" ref="S741:Z741" si="595">SUM(S742:S744)</f>
        <v>0</v>
      </c>
      <c r="T741" s="106">
        <f t="shared" si="595"/>
        <v>0</v>
      </c>
      <c r="U741" s="106">
        <f t="shared" si="595"/>
        <v>0</v>
      </c>
      <c r="V741" s="106">
        <f t="shared" si="595"/>
        <v>0</v>
      </c>
      <c r="W741" s="106">
        <f t="shared" si="595"/>
        <v>0</v>
      </c>
      <c r="X741" s="106">
        <f t="shared" si="595"/>
        <v>0</v>
      </c>
      <c r="Y741" s="106">
        <f t="shared" si="595"/>
        <v>0</v>
      </c>
      <c r="Z741" s="106">
        <f t="shared" si="595"/>
        <v>0</v>
      </c>
      <c r="AA741" s="290">
        <f t="shared" si="570"/>
        <v>0</v>
      </c>
      <c r="AB741" s="290">
        <f t="shared" si="562"/>
        <v>3982732476.77</v>
      </c>
      <c r="AC741" s="105">
        <f t="shared" si="574"/>
        <v>1</v>
      </c>
    </row>
    <row r="742" spans="1:29" hidden="1" x14ac:dyDescent="0.2">
      <c r="B742" s="143" t="s">
        <v>970</v>
      </c>
      <c r="C742" s="139" t="s">
        <v>1591</v>
      </c>
      <c r="D742" s="295">
        <v>0</v>
      </c>
      <c r="E742" s="291">
        <f>SUM('ADICIONES  2018'!C742:K742)</f>
        <v>97276279.359999999</v>
      </c>
      <c r="F742" s="295"/>
      <c r="G742" s="295"/>
      <c r="H742" s="295"/>
      <c r="I742" s="295"/>
      <c r="J742" s="295"/>
      <c r="K742" s="292">
        <f t="shared" si="513"/>
        <v>97276279.359999999</v>
      </c>
      <c r="L742" s="295"/>
      <c r="M742" s="295"/>
      <c r="N742" s="295"/>
      <c r="O742" s="295"/>
      <c r="P742" s="295">
        <v>97276279.359999999</v>
      </c>
      <c r="Q742" s="295"/>
      <c r="R742" s="292">
        <f t="shared" si="515"/>
        <v>97276279.359999999</v>
      </c>
      <c r="S742" s="295"/>
      <c r="T742" s="295"/>
      <c r="U742" s="295"/>
      <c r="V742" s="295"/>
      <c r="W742" s="295"/>
      <c r="X742" s="295"/>
      <c r="Y742" s="295"/>
      <c r="Z742" s="295"/>
      <c r="AA742" s="292">
        <f t="shared" si="570"/>
        <v>0</v>
      </c>
      <c r="AB742" s="292">
        <f t="shared" si="562"/>
        <v>97276279.359999999</v>
      </c>
      <c r="AC742" s="37">
        <f t="shared" si="574"/>
        <v>1</v>
      </c>
    </row>
    <row r="743" spans="1:29" hidden="1" x14ac:dyDescent="0.2">
      <c r="B743" s="143" t="s">
        <v>970</v>
      </c>
      <c r="C743" s="139" t="s">
        <v>1591</v>
      </c>
      <c r="D743" s="295"/>
      <c r="E743" s="291">
        <f>SUM('ADICIONES  2018'!C743:K743)</f>
        <v>3366156576.4699998</v>
      </c>
      <c r="F743" s="295"/>
      <c r="G743" s="295"/>
      <c r="H743" s="295"/>
      <c r="I743" s="295"/>
      <c r="J743" s="295"/>
      <c r="K743" s="292">
        <f t="shared" si="513"/>
        <v>3366156576.4699998</v>
      </c>
      <c r="L743" s="295"/>
      <c r="M743" s="295"/>
      <c r="N743" s="295"/>
      <c r="O743" s="295"/>
      <c r="P743" s="295">
        <v>3366156576.4699998</v>
      </c>
      <c r="Q743" s="295"/>
      <c r="R743" s="292">
        <f t="shared" si="515"/>
        <v>3366156576.4699998</v>
      </c>
      <c r="S743" s="295"/>
      <c r="T743" s="295"/>
      <c r="U743" s="295"/>
      <c r="V743" s="295"/>
      <c r="W743" s="295"/>
      <c r="X743" s="295"/>
      <c r="Y743" s="295"/>
      <c r="Z743" s="295"/>
      <c r="AA743" s="292">
        <f t="shared" si="570"/>
        <v>0</v>
      </c>
      <c r="AB743" s="292">
        <f t="shared" si="562"/>
        <v>3366156576.4699998</v>
      </c>
      <c r="AC743" s="37">
        <f t="shared" si="574"/>
        <v>1</v>
      </c>
    </row>
    <row r="744" spans="1:29" hidden="1" x14ac:dyDescent="0.2">
      <c r="B744" s="143" t="s">
        <v>2212</v>
      </c>
      <c r="C744" s="139" t="s">
        <v>2213</v>
      </c>
      <c r="D744" s="295"/>
      <c r="E744" s="291">
        <f>SUM('ADICIONES  2018'!C744:K744)</f>
        <v>519299620.94</v>
      </c>
      <c r="F744" s="295"/>
      <c r="G744" s="295"/>
      <c r="H744" s="295"/>
      <c r="I744" s="295"/>
      <c r="J744" s="295"/>
      <c r="K744" s="292">
        <f t="shared" si="513"/>
        <v>519299620.94</v>
      </c>
      <c r="L744" s="295"/>
      <c r="M744" s="295"/>
      <c r="N744" s="295"/>
      <c r="O744" s="295"/>
      <c r="P744" s="295">
        <v>519299620.94</v>
      </c>
      <c r="Q744" s="295"/>
      <c r="R744" s="292">
        <f t="shared" si="515"/>
        <v>519299620.94</v>
      </c>
      <c r="S744" s="295"/>
      <c r="T744" s="295"/>
      <c r="U744" s="295"/>
      <c r="V744" s="295"/>
      <c r="W744" s="295"/>
      <c r="X744" s="295"/>
      <c r="Y744" s="295"/>
      <c r="Z744" s="295"/>
      <c r="AA744" s="292">
        <f t="shared" si="570"/>
        <v>0</v>
      </c>
      <c r="AB744" s="292">
        <f t="shared" si="562"/>
        <v>519299620.94</v>
      </c>
      <c r="AC744" s="37">
        <f t="shared" si="574"/>
        <v>1</v>
      </c>
    </row>
    <row r="745" spans="1:29" s="79" customFormat="1" ht="15.75" hidden="1" x14ac:dyDescent="0.2">
      <c r="A745" s="433"/>
      <c r="B745" s="135" t="s">
        <v>971</v>
      </c>
      <c r="C745" s="140" t="s">
        <v>2214</v>
      </c>
      <c r="D745" s="106">
        <f>SUM(D746:D747)</f>
        <v>0</v>
      </c>
      <c r="E745" s="106">
        <f>SUM('ADICIONES  2018'!C745:K745)</f>
        <v>74890403.799999997</v>
      </c>
      <c r="F745" s="106">
        <f t="shared" ref="F745:J745" si="596">SUM(F746:F747)</f>
        <v>0</v>
      </c>
      <c r="G745" s="106">
        <f t="shared" si="596"/>
        <v>0</v>
      </c>
      <c r="H745" s="106">
        <f t="shared" si="596"/>
        <v>0</v>
      </c>
      <c r="I745" s="106">
        <f t="shared" si="596"/>
        <v>0</v>
      </c>
      <c r="J745" s="106">
        <f t="shared" si="596"/>
        <v>0</v>
      </c>
      <c r="K745" s="296">
        <f t="shared" si="513"/>
        <v>74890403.799999997</v>
      </c>
      <c r="L745" s="106">
        <f t="shared" ref="L745:Q745" si="597">SUM(L746:L747)</f>
        <v>0</v>
      </c>
      <c r="M745" s="106">
        <f t="shared" si="597"/>
        <v>0</v>
      </c>
      <c r="N745" s="106">
        <f t="shared" si="597"/>
        <v>0</v>
      </c>
      <c r="O745" s="106">
        <f t="shared" si="597"/>
        <v>0</v>
      </c>
      <c r="P745" s="106">
        <f t="shared" si="597"/>
        <v>74890403.799999997</v>
      </c>
      <c r="Q745" s="106">
        <f t="shared" si="597"/>
        <v>0</v>
      </c>
      <c r="R745" s="296">
        <f t="shared" si="515"/>
        <v>74890403.799999997</v>
      </c>
      <c r="S745" s="106">
        <f t="shared" ref="S745:Z745" si="598">SUM(S746:S747)</f>
        <v>0</v>
      </c>
      <c r="T745" s="106">
        <f t="shared" si="598"/>
        <v>0</v>
      </c>
      <c r="U745" s="106">
        <f t="shared" si="598"/>
        <v>0</v>
      </c>
      <c r="V745" s="106">
        <f t="shared" si="598"/>
        <v>0</v>
      </c>
      <c r="W745" s="106">
        <f t="shared" si="598"/>
        <v>0</v>
      </c>
      <c r="X745" s="106">
        <f t="shared" si="598"/>
        <v>0</v>
      </c>
      <c r="Y745" s="106">
        <f t="shared" si="598"/>
        <v>0</v>
      </c>
      <c r="Z745" s="106">
        <f t="shared" si="598"/>
        <v>0</v>
      </c>
      <c r="AA745" s="296">
        <f t="shared" si="570"/>
        <v>0</v>
      </c>
      <c r="AB745" s="296">
        <f t="shared" si="562"/>
        <v>74890403.799999997</v>
      </c>
      <c r="AC745" s="36">
        <f t="shared" si="574"/>
        <v>1</v>
      </c>
    </row>
    <row r="746" spans="1:29" hidden="1" x14ac:dyDescent="0.2">
      <c r="B746" s="143" t="s">
        <v>2215</v>
      </c>
      <c r="C746" s="139" t="s">
        <v>2216</v>
      </c>
      <c r="D746" s="295"/>
      <c r="E746" s="291">
        <f>SUM('ADICIONES  2018'!C746:K746)</f>
        <v>50415865.439999998</v>
      </c>
      <c r="F746" s="295"/>
      <c r="G746" s="295"/>
      <c r="H746" s="295"/>
      <c r="I746" s="295"/>
      <c r="J746" s="295"/>
      <c r="K746" s="292">
        <f t="shared" si="513"/>
        <v>50415865.439999998</v>
      </c>
      <c r="L746" s="295"/>
      <c r="M746" s="295"/>
      <c r="N746" s="295"/>
      <c r="O746" s="295"/>
      <c r="P746" s="295">
        <v>50415865.439999998</v>
      </c>
      <c r="Q746" s="295"/>
      <c r="R746" s="292">
        <f t="shared" si="515"/>
        <v>50415865.439999998</v>
      </c>
      <c r="S746" s="295"/>
      <c r="T746" s="295"/>
      <c r="U746" s="295"/>
      <c r="V746" s="295"/>
      <c r="W746" s="295"/>
      <c r="X746" s="295"/>
      <c r="Y746" s="295"/>
      <c r="Z746" s="295"/>
      <c r="AA746" s="292">
        <f t="shared" si="570"/>
        <v>0</v>
      </c>
      <c r="AB746" s="292">
        <f t="shared" si="562"/>
        <v>50415865.439999998</v>
      </c>
      <c r="AC746" s="37">
        <f t="shared" si="574"/>
        <v>1</v>
      </c>
    </row>
    <row r="747" spans="1:29" hidden="1" x14ac:dyDescent="0.2">
      <c r="B747" s="143" t="s">
        <v>2217</v>
      </c>
      <c r="C747" s="139" t="s">
        <v>2218</v>
      </c>
      <c r="D747" s="295"/>
      <c r="E747" s="291">
        <f>SUM('ADICIONES  2018'!C747:K747)</f>
        <v>24474538.359999999</v>
      </c>
      <c r="F747" s="295"/>
      <c r="G747" s="295"/>
      <c r="H747" s="295"/>
      <c r="I747" s="295"/>
      <c r="J747" s="295"/>
      <c r="K747" s="292">
        <f t="shared" si="513"/>
        <v>24474538.359999999</v>
      </c>
      <c r="L747" s="295"/>
      <c r="M747" s="295"/>
      <c r="N747" s="295"/>
      <c r="O747" s="295"/>
      <c r="P747" s="295">
        <v>24474538.359999999</v>
      </c>
      <c r="Q747" s="295"/>
      <c r="R747" s="292">
        <f t="shared" si="515"/>
        <v>24474538.359999999</v>
      </c>
      <c r="S747" s="295"/>
      <c r="T747" s="295"/>
      <c r="U747" s="295"/>
      <c r="V747" s="295"/>
      <c r="W747" s="295"/>
      <c r="X747" s="295"/>
      <c r="Y747" s="295"/>
      <c r="Z747" s="295"/>
      <c r="AA747" s="292">
        <f t="shared" si="570"/>
        <v>0</v>
      </c>
      <c r="AB747" s="292">
        <f t="shared" si="562"/>
        <v>24474538.359999999</v>
      </c>
      <c r="AC747" s="37">
        <f t="shared" si="574"/>
        <v>1</v>
      </c>
    </row>
    <row r="748" spans="1:29" s="79" customFormat="1" ht="15.75" hidden="1" x14ac:dyDescent="0.2">
      <c r="A748" s="433"/>
      <c r="B748" s="135" t="s">
        <v>972</v>
      </c>
      <c r="C748" s="140" t="s">
        <v>2219</v>
      </c>
      <c r="D748" s="106">
        <f>SUM(D749:D751)</f>
        <v>0</v>
      </c>
      <c r="E748" s="106">
        <f>SUM('ADICIONES  2018'!C748:K748)</f>
        <v>7721444044.6099997</v>
      </c>
      <c r="F748" s="106">
        <f t="shared" ref="F748:J748" si="599">SUM(F749:F751)</f>
        <v>0</v>
      </c>
      <c r="G748" s="106">
        <f t="shared" si="599"/>
        <v>0</v>
      </c>
      <c r="H748" s="106">
        <f t="shared" si="599"/>
        <v>0</v>
      </c>
      <c r="I748" s="106">
        <f t="shared" si="599"/>
        <v>0</v>
      </c>
      <c r="J748" s="106">
        <f t="shared" si="599"/>
        <v>0</v>
      </c>
      <c r="K748" s="296">
        <f t="shared" si="513"/>
        <v>7721444044.6099997</v>
      </c>
      <c r="L748" s="106">
        <f t="shared" ref="L748:Q748" si="600">SUM(L749:L751)</f>
        <v>0</v>
      </c>
      <c r="M748" s="106">
        <f t="shared" si="600"/>
        <v>0</v>
      </c>
      <c r="N748" s="106">
        <f t="shared" si="600"/>
        <v>0</v>
      </c>
      <c r="O748" s="106">
        <f t="shared" si="600"/>
        <v>0</v>
      </c>
      <c r="P748" s="106">
        <f t="shared" si="600"/>
        <v>7721444044.6099997</v>
      </c>
      <c r="Q748" s="106">
        <f t="shared" si="600"/>
        <v>0</v>
      </c>
      <c r="R748" s="296">
        <f t="shared" si="515"/>
        <v>7721444044.6099997</v>
      </c>
      <c r="S748" s="106">
        <f t="shared" ref="S748:Z748" si="601">SUM(S749:S751)</f>
        <v>0</v>
      </c>
      <c r="T748" s="106">
        <f t="shared" si="601"/>
        <v>0</v>
      </c>
      <c r="U748" s="106">
        <f t="shared" si="601"/>
        <v>0</v>
      </c>
      <c r="V748" s="106">
        <f t="shared" si="601"/>
        <v>0</v>
      </c>
      <c r="W748" s="106">
        <f t="shared" si="601"/>
        <v>0</v>
      </c>
      <c r="X748" s="106">
        <f t="shared" si="601"/>
        <v>0</v>
      </c>
      <c r="Y748" s="106">
        <f t="shared" si="601"/>
        <v>0</v>
      </c>
      <c r="Z748" s="106">
        <f t="shared" si="601"/>
        <v>0</v>
      </c>
      <c r="AA748" s="296">
        <f t="shared" si="570"/>
        <v>0</v>
      </c>
      <c r="AB748" s="296">
        <f t="shared" si="562"/>
        <v>7721444044.6099997</v>
      </c>
      <c r="AC748" s="36">
        <f t="shared" si="574"/>
        <v>1</v>
      </c>
    </row>
    <row r="749" spans="1:29" hidden="1" x14ac:dyDescent="0.2">
      <c r="B749" s="143" t="s">
        <v>2220</v>
      </c>
      <c r="C749" s="139" t="s">
        <v>2221</v>
      </c>
      <c r="D749" s="295"/>
      <c r="E749" s="291">
        <f>SUM('ADICIONES  2018'!C749:K749)</f>
        <v>1531822844.9300001</v>
      </c>
      <c r="F749" s="295"/>
      <c r="G749" s="295"/>
      <c r="H749" s="295"/>
      <c r="I749" s="295"/>
      <c r="J749" s="295"/>
      <c r="K749" s="292">
        <f t="shared" si="513"/>
        <v>1531822844.9300001</v>
      </c>
      <c r="L749" s="295"/>
      <c r="M749" s="295"/>
      <c r="N749" s="295"/>
      <c r="O749" s="295"/>
      <c r="P749" s="295">
        <v>1531822844.9300001</v>
      </c>
      <c r="Q749" s="295"/>
      <c r="R749" s="292">
        <f t="shared" si="515"/>
        <v>1531822844.9300001</v>
      </c>
      <c r="S749" s="295"/>
      <c r="T749" s="295"/>
      <c r="U749" s="295"/>
      <c r="V749" s="295"/>
      <c r="W749" s="295"/>
      <c r="X749" s="295"/>
      <c r="Y749" s="295"/>
      <c r="Z749" s="295"/>
      <c r="AA749" s="292">
        <f t="shared" si="570"/>
        <v>0</v>
      </c>
      <c r="AB749" s="292">
        <f t="shared" si="562"/>
        <v>1531822844.9300001</v>
      </c>
      <c r="AC749" s="37">
        <f t="shared" si="574"/>
        <v>1</v>
      </c>
    </row>
    <row r="750" spans="1:29" ht="28.5" hidden="1" x14ac:dyDescent="0.2">
      <c r="B750" s="143" t="s">
        <v>2222</v>
      </c>
      <c r="C750" s="139" t="s">
        <v>2223</v>
      </c>
      <c r="D750" s="295"/>
      <c r="E750" s="291">
        <f>SUM('ADICIONES  2018'!C750:K750)</f>
        <v>6135919918.2299995</v>
      </c>
      <c r="F750" s="295"/>
      <c r="G750" s="295"/>
      <c r="H750" s="295"/>
      <c r="I750" s="295"/>
      <c r="J750" s="295"/>
      <c r="K750" s="292">
        <f t="shared" si="513"/>
        <v>6135919918.2299995</v>
      </c>
      <c r="L750" s="295"/>
      <c r="M750" s="295"/>
      <c r="N750" s="295"/>
      <c r="O750" s="295"/>
      <c r="P750" s="295">
        <v>6135919918.2299995</v>
      </c>
      <c r="Q750" s="295"/>
      <c r="R750" s="292">
        <f t="shared" si="515"/>
        <v>6135919918.2299995</v>
      </c>
      <c r="S750" s="295"/>
      <c r="T750" s="295"/>
      <c r="U750" s="295"/>
      <c r="V750" s="295"/>
      <c r="W750" s="295"/>
      <c r="X750" s="295"/>
      <c r="Y750" s="295"/>
      <c r="Z750" s="295"/>
      <c r="AA750" s="292">
        <f t="shared" si="570"/>
        <v>0</v>
      </c>
      <c r="AB750" s="292">
        <f t="shared" si="562"/>
        <v>6135919918.2299995</v>
      </c>
      <c r="AC750" s="37">
        <f t="shared" si="574"/>
        <v>1</v>
      </c>
    </row>
    <row r="751" spans="1:29" hidden="1" x14ac:dyDescent="0.2">
      <c r="B751" s="143" t="s">
        <v>2224</v>
      </c>
      <c r="C751" s="139" t="s">
        <v>2225</v>
      </c>
      <c r="D751" s="295"/>
      <c r="E751" s="291">
        <f>SUM('ADICIONES  2018'!C751:K751)</f>
        <v>53701281.450000003</v>
      </c>
      <c r="F751" s="295"/>
      <c r="G751" s="295"/>
      <c r="H751" s="295"/>
      <c r="I751" s="295"/>
      <c r="J751" s="295"/>
      <c r="K751" s="292">
        <f t="shared" si="513"/>
        <v>53701281.450000003</v>
      </c>
      <c r="L751" s="295"/>
      <c r="M751" s="295"/>
      <c r="N751" s="295"/>
      <c r="O751" s="295"/>
      <c r="P751" s="295">
        <v>53701281.450000003</v>
      </c>
      <c r="Q751" s="295"/>
      <c r="R751" s="292">
        <f t="shared" si="515"/>
        <v>53701281.450000003</v>
      </c>
      <c r="S751" s="295"/>
      <c r="T751" s="295"/>
      <c r="U751" s="295"/>
      <c r="V751" s="295"/>
      <c r="W751" s="295"/>
      <c r="X751" s="295"/>
      <c r="Y751" s="295"/>
      <c r="Z751" s="295"/>
      <c r="AA751" s="292">
        <f t="shared" si="570"/>
        <v>0</v>
      </c>
      <c r="AB751" s="292">
        <f t="shared" si="562"/>
        <v>53701281.450000003</v>
      </c>
      <c r="AC751" s="37">
        <f t="shared" si="574"/>
        <v>1</v>
      </c>
    </row>
    <row r="752" spans="1:29" s="79" customFormat="1" ht="15.75" hidden="1" x14ac:dyDescent="0.2">
      <c r="A752" s="433"/>
      <c r="B752" s="135" t="s">
        <v>973</v>
      </c>
      <c r="C752" s="140" t="s">
        <v>2226</v>
      </c>
      <c r="D752" s="106">
        <f>SUM(D753:D757)</f>
        <v>0</v>
      </c>
      <c r="E752" s="106">
        <f>SUM('ADICIONES  2018'!C752:K752)</f>
        <v>9683388038.9699993</v>
      </c>
      <c r="F752" s="106">
        <f t="shared" ref="F752:J752" si="602">SUM(F753:F757)</f>
        <v>0</v>
      </c>
      <c r="G752" s="106">
        <f t="shared" si="602"/>
        <v>0</v>
      </c>
      <c r="H752" s="106">
        <f t="shared" si="602"/>
        <v>0</v>
      </c>
      <c r="I752" s="106">
        <f t="shared" si="602"/>
        <v>0</v>
      </c>
      <c r="J752" s="106">
        <f t="shared" si="602"/>
        <v>0</v>
      </c>
      <c r="K752" s="296">
        <f t="shared" si="513"/>
        <v>9683388038.9699993</v>
      </c>
      <c r="L752" s="106">
        <f t="shared" ref="L752:Q752" si="603">SUM(L753:L757)</f>
        <v>0</v>
      </c>
      <c r="M752" s="106">
        <f t="shared" si="603"/>
        <v>0</v>
      </c>
      <c r="N752" s="106">
        <f t="shared" si="603"/>
        <v>0</v>
      </c>
      <c r="O752" s="106">
        <f t="shared" si="603"/>
        <v>0</v>
      </c>
      <c r="P752" s="106">
        <f t="shared" si="603"/>
        <v>9683388038.9699993</v>
      </c>
      <c r="Q752" s="106">
        <f t="shared" si="603"/>
        <v>0</v>
      </c>
      <c r="R752" s="296">
        <f t="shared" si="515"/>
        <v>9683388038.9699993</v>
      </c>
      <c r="S752" s="106">
        <f t="shared" ref="S752:Z752" si="604">SUM(S753:S757)</f>
        <v>0</v>
      </c>
      <c r="T752" s="106">
        <f t="shared" si="604"/>
        <v>0</v>
      </c>
      <c r="U752" s="106">
        <f t="shared" si="604"/>
        <v>0</v>
      </c>
      <c r="V752" s="106">
        <f t="shared" si="604"/>
        <v>0</v>
      </c>
      <c r="W752" s="106">
        <f t="shared" si="604"/>
        <v>0</v>
      </c>
      <c r="X752" s="106">
        <f t="shared" si="604"/>
        <v>0</v>
      </c>
      <c r="Y752" s="106">
        <f t="shared" si="604"/>
        <v>0</v>
      </c>
      <c r="Z752" s="106">
        <f t="shared" si="604"/>
        <v>0</v>
      </c>
      <c r="AA752" s="296">
        <f t="shared" si="570"/>
        <v>0</v>
      </c>
      <c r="AB752" s="296">
        <f t="shared" si="562"/>
        <v>9683388038.9699993</v>
      </c>
      <c r="AC752" s="36">
        <f t="shared" si="574"/>
        <v>1</v>
      </c>
    </row>
    <row r="753" spans="1:29" hidden="1" x14ac:dyDescent="0.2">
      <c r="B753" s="143" t="s">
        <v>2227</v>
      </c>
      <c r="C753" s="139" t="s">
        <v>2228</v>
      </c>
      <c r="D753" s="295"/>
      <c r="E753" s="291">
        <f>SUM('ADICIONES  2018'!C753:K753)</f>
        <v>5042641592</v>
      </c>
      <c r="F753" s="295"/>
      <c r="G753" s="295"/>
      <c r="H753" s="295"/>
      <c r="I753" s="295"/>
      <c r="J753" s="295"/>
      <c r="K753" s="292">
        <f t="shared" si="513"/>
        <v>5042641592</v>
      </c>
      <c r="L753" s="295"/>
      <c r="M753" s="295"/>
      <c r="N753" s="295"/>
      <c r="O753" s="295"/>
      <c r="P753" s="295">
        <v>5042641592</v>
      </c>
      <c r="Q753" s="295"/>
      <c r="R753" s="292">
        <f t="shared" si="515"/>
        <v>5042641592</v>
      </c>
      <c r="S753" s="295"/>
      <c r="T753" s="295"/>
      <c r="U753" s="295"/>
      <c r="V753" s="295"/>
      <c r="W753" s="295"/>
      <c r="X753" s="295"/>
      <c r="Y753" s="295"/>
      <c r="Z753" s="295"/>
      <c r="AA753" s="292">
        <f t="shared" si="570"/>
        <v>0</v>
      </c>
      <c r="AB753" s="292">
        <f t="shared" si="562"/>
        <v>5042641592</v>
      </c>
      <c r="AC753" s="37">
        <f t="shared" si="574"/>
        <v>1</v>
      </c>
    </row>
    <row r="754" spans="1:29" hidden="1" x14ac:dyDescent="0.2">
      <c r="B754" s="143" t="s">
        <v>2229</v>
      </c>
      <c r="C754" s="139" t="s">
        <v>2230</v>
      </c>
      <c r="D754" s="295"/>
      <c r="E754" s="291">
        <f>SUM('ADICIONES  2018'!C754:K754)</f>
        <v>581151226.09000003</v>
      </c>
      <c r="F754" s="295"/>
      <c r="G754" s="295"/>
      <c r="H754" s="295"/>
      <c r="I754" s="295"/>
      <c r="J754" s="295"/>
      <c r="K754" s="292">
        <f t="shared" si="513"/>
        <v>581151226.09000003</v>
      </c>
      <c r="L754" s="295"/>
      <c r="M754" s="295"/>
      <c r="N754" s="295"/>
      <c r="O754" s="295"/>
      <c r="P754" s="295">
        <v>581151226.09000003</v>
      </c>
      <c r="Q754" s="295"/>
      <c r="R754" s="292">
        <f t="shared" si="515"/>
        <v>581151226.09000003</v>
      </c>
      <c r="S754" s="295"/>
      <c r="T754" s="295"/>
      <c r="U754" s="295"/>
      <c r="V754" s="295"/>
      <c r="W754" s="295"/>
      <c r="X754" s="295"/>
      <c r="Y754" s="295"/>
      <c r="Z754" s="295"/>
      <c r="AA754" s="292">
        <f t="shared" si="570"/>
        <v>0</v>
      </c>
      <c r="AB754" s="292">
        <f t="shared" si="562"/>
        <v>581151226.09000003</v>
      </c>
      <c r="AC754" s="37">
        <f t="shared" si="574"/>
        <v>1</v>
      </c>
    </row>
    <row r="755" spans="1:29" hidden="1" x14ac:dyDescent="0.2">
      <c r="B755" s="143" t="s">
        <v>2231</v>
      </c>
      <c r="C755" s="139" t="s">
        <v>2232</v>
      </c>
      <c r="D755" s="295"/>
      <c r="E755" s="291">
        <f>SUM('ADICIONES  2018'!C755:K755)</f>
        <v>871726840</v>
      </c>
      <c r="F755" s="295"/>
      <c r="G755" s="295"/>
      <c r="H755" s="295"/>
      <c r="I755" s="295"/>
      <c r="J755" s="295"/>
      <c r="K755" s="292">
        <f t="shared" si="513"/>
        <v>871726840</v>
      </c>
      <c r="L755" s="295"/>
      <c r="M755" s="295"/>
      <c r="N755" s="295"/>
      <c r="O755" s="295"/>
      <c r="P755" s="295">
        <v>871726840</v>
      </c>
      <c r="Q755" s="295"/>
      <c r="R755" s="292">
        <f t="shared" si="515"/>
        <v>871726840</v>
      </c>
      <c r="S755" s="295"/>
      <c r="T755" s="295"/>
      <c r="U755" s="295"/>
      <c r="V755" s="295"/>
      <c r="W755" s="295"/>
      <c r="X755" s="295"/>
      <c r="Y755" s="295"/>
      <c r="Z755" s="295"/>
      <c r="AA755" s="292">
        <f t="shared" si="570"/>
        <v>0</v>
      </c>
      <c r="AB755" s="292">
        <f t="shared" si="562"/>
        <v>871726840</v>
      </c>
      <c r="AC755" s="37">
        <f t="shared" si="574"/>
        <v>1</v>
      </c>
    </row>
    <row r="756" spans="1:29" ht="28.5" hidden="1" x14ac:dyDescent="0.2">
      <c r="B756" s="143" t="s">
        <v>2233</v>
      </c>
      <c r="C756" s="139" t="s">
        <v>2234</v>
      </c>
      <c r="D756" s="295"/>
      <c r="E756" s="291">
        <f>SUM('ADICIONES  2018'!C756:K756)</f>
        <v>1644225124.5799999</v>
      </c>
      <c r="F756" s="295"/>
      <c r="G756" s="295"/>
      <c r="H756" s="295"/>
      <c r="I756" s="295"/>
      <c r="J756" s="295"/>
      <c r="K756" s="292">
        <f t="shared" si="513"/>
        <v>1644225124.5799999</v>
      </c>
      <c r="L756" s="295"/>
      <c r="M756" s="295"/>
      <c r="N756" s="295"/>
      <c r="O756" s="295"/>
      <c r="P756" s="295">
        <v>1644225124.5799999</v>
      </c>
      <c r="Q756" s="295"/>
      <c r="R756" s="292">
        <f t="shared" si="515"/>
        <v>1644225124.5799999</v>
      </c>
      <c r="S756" s="295"/>
      <c r="T756" s="295"/>
      <c r="U756" s="295"/>
      <c r="V756" s="295"/>
      <c r="W756" s="295"/>
      <c r="X756" s="295"/>
      <c r="Y756" s="295"/>
      <c r="Z756" s="295"/>
      <c r="AA756" s="292">
        <f t="shared" si="570"/>
        <v>0</v>
      </c>
      <c r="AB756" s="292">
        <f t="shared" si="562"/>
        <v>1644225124.5799999</v>
      </c>
      <c r="AC756" s="37">
        <f t="shared" si="574"/>
        <v>1</v>
      </c>
    </row>
    <row r="757" spans="1:29" ht="28.5" hidden="1" x14ac:dyDescent="0.2">
      <c r="B757" s="143" t="s">
        <v>2235</v>
      </c>
      <c r="C757" s="139" t="s">
        <v>2236</v>
      </c>
      <c r="D757" s="295"/>
      <c r="E757" s="291">
        <f>SUM('ADICIONES  2018'!C757:K757)</f>
        <v>1543643256.3</v>
      </c>
      <c r="F757" s="295"/>
      <c r="G757" s="295"/>
      <c r="H757" s="295"/>
      <c r="I757" s="295"/>
      <c r="J757" s="295"/>
      <c r="K757" s="292">
        <f t="shared" si="513"/>
        <v>1543643256.3</v>
      </c>
      <c r="L757" s="295"/>
      <c r="M757" s="295"/>
      <c r="N757" s="295"/>
      <c r="O757" s="295"/>
      <c r="P757" s="295">
        <v>1543643256.3</v>
      </c>
      <c r="Q757" s="295"/>
      <c r="R757" s="292">
        <f t="shared" si="515"/>
        <v>1543643256.3</v>
      </c>
      <c r="S757" s="295"/>
      <c r="T757" s="295"/>
      <c r="U757" s="295"/>
      <c r="V757" s="295"/>
      <c r="W757" s="295"/>
      <c r="X757" s="295"/>
      <c r="Y757" s="295"/>
      <c r="Z757" s="295"/>
      <c r="AA757" s="292">
        <f t="shared" si="570"/>
        <v>0</v>
      </c>
      <c r="AB757" s="292">
        <f t="shared" si="562"/>
        <v>1543643256.3</v>
      </c>
      <c r="AC757" s="37">
        <f t="shared" si="574"/>
        <v>1</v>
      </c>
    </row>
    <row r="758" spans="1:29" s="5" customFormat="1" ht="31.5" hidden="1" x14ac:dyDescent="0.2">
      <c r="A758" s="159"/>
      <c r="B758" s="135" t="s">
        <v>2343</v>
      </c>
      <c r="C758" s="140" t="s">
        <v>2344</v>
      </c>
      <c r="D758" s="293">
        <f>+D759</f>
        <v>0</v>
      </c>
      <c r="E758" s="106">
        <f>SUM('ADICIONES  2018'!C758:K758)</f>
        <v>292278900</v>
      </c>
      <c r="F758" s="293">
        <f t="shared" ref="F758:J758" si="605">+F759</f>
        <v>0</v>
      </c>
      <c r="G758" s="293">
        <f t="shared" si="605"/>
        <v>0</v>
      </c>
      <c r="H758" s="293">
        <f t="shared" si="605"/>
        <v>0</v>
      </c>
      <c r="I758" s="293">
        <f t="shared" si="605"/>
        <v>0</v>
      </c>
      <c r="J758" s="293">
        <f t="shared" si="605"/>
        <v>0</v>
      </c>
      <c r="K758" s="296">
        <f t="shared" ref="K758:K1014" si="606">+D758+E758-F758+G758-H758</f>
        <v>292278900</v>
      </c>
      <c r="L758" s="293">
        <f t="shared" ref="L758:Q758" si="607">+L759</f>
        <v>0</v>
      </c>
      <c r="M758" s="293">
        <f t="shared" si="607"/>
        <v>0</v>
      </c>
      <c r="N758" s="293">
        <f t="shared" si="607"/>
        <v>0</v>
      </c>
      <c r="O758" s="293">
        <f t="shared" si="607"/>
        <v>0</v>
      </c>
      <c r="P758" s="293">
        <f t="shared" si="607"/>
        <v>0</v>
      </c>
      <c r="Q758" s="293">
        <f t="shared" si="607"/>
        <v>0</v>
      </c>
      <c r="R758" s="296">
        <f t="shared" si="515"/>
        <v>0</v>
      </c>
      <c r="S758" s="293">
        <f t="shared" ref="S758:Z758" si="608">+S759</f>
        <v>0</v>
      </c>
      <c r="T758" s="293">
        <f t="shared" si="608"/>
        <v>0</v>
      </c>
      <c r="U758" s="293">
        <f t="shared" si="608"/>
        <v>292278900</v>
      </c>
      <c r="V758" s="293">
        <f t="shared" si="608"/>
        <v>0</v>
      </c>
      <c r="W758" s="293">
        <f t="shared" si="608"/>
        <v>0</v>
      </c>
      <c r="X758" s="293">
        <f t="shared" si="608"/>
        <v>0</v>
      </c>
      <c r="Y758" s="293">
        <f t="shared" si="608"/>
        <v>0</v>
      </c>
      <c r="Z758" s="293">
        <f t="shared" si="608"/>
        <v>0</v>
      </c>
      <c r="AA758" s="296">
        <f t="shared" si="570"/>
        <v>292278900</v>
      </c>
      <c r="AB758" s="296">
        <f t="shared" si="562"/>
        <v>292278900</v>
      </c>
      <c r="AC758" s="36">
        <f t="shared" si="574"/>
        <v>1</v>
      </c>
    </row>
    <row r="759" spans="1:29" hidden="1" x14ac:dyDescent="0.2">
      <c r="B759" s="143" t="s">
        <v>2345</v>
      </c>
      <c r="C759" s="139" t="s">
        <v>2346</v>
      </c>
      <c r="D759" s="295"/>
      <c r="E759" s="291">
        <f>SUM('ADICIONES  2018'!C759:K759)</f>
        <v>292278900</v>
      </c>
      <c r="F759" s="295"/>
      <c r="G759" s="295"/>
      <c r="H759" s="295"/>
      <c r="I759" s="295"/>
      <c r="J759" s="295"/>
      <c r="K759" s="292">
        <f t="shared" si="606"/>
        <v>292278900</v>
      </c>
      <c r="L759" s="295"/>
      <c r="M759" s="295"/>
      <c r="N759" s="295"/>
      <c r="O759" s="295"/>
      <c r="P759" s="295"/>
      <c r="Q759" s="295"/>
      <c r="R759" s="292">
        <f t="shared" si="515"/>
        <v>0</v>
      </c>
      <c r="S759" s="295"/>
      <c r="T759" s="295"/>
      <c r="U759" s="286">
        <v>292278900</v>
      </c>
      <c r="V759" s="295"/>
      <c r="W759" s="295"/>
      <c r="X759" s="295"/>
      <c r="Y759" s="295"/>
      <c r="Z759" s="295"/>
      <c r="AA759" s="292">
        <f t="shared" si="570"/>
        <v>292278900</v>
      </c>
      <c r="AB759" s="292">
        <f t="shared" si="562"/>
        <v>292278900</v>
      </c>
      <c r="AC759" s="37">
        <f t="shared" si="574"/>
        <v>1</v>
      </c>
    </row>
    <row r="760" spans="1:29" s="79" customFormat="1" ht="15.75" hidden="1" x14ac:dyDescent="0.2">
      <c r="A760" s="433"/>
      <c r="B760" s="135" t="s">
        <v>2237</v>
      </c>
      <c r="C760" s="140" t="s">
        <v>2238</v>
      </c>
      <c r="D760" s="106">
        <f>SUM(D761:D762)</f>
        <v>0</v>
      </c>
      <c r="E760" s="106">
        <f>SUM('ADICIONES  2018'!C760:K760)</f>
        <v>5725634160.3299999</v>
      </c>
      <c r="F760" s="106">
        <f t="shared" ref="F760:J760" si="609">SUM(F761:F762)</f>
        <v>0</v>
      </c>
      <c r="G760" s="106">
        <f t="shared" si="609"/>
        <v>0</v>
      </c>
      <c r="H760" s="106">
        <f t="shared" si="609"/>
        <v>0</v>
      </c>
      <c r="I760" s="106">
        <f t="shared" si="609"/>
        <v>0</v>
      </c>
      <c r="J760" s="106">
        <f t="shared" si="609"/>
        <v>0</v>
      </c>
      <c r="K760" s="296">
        <f t="shared" si="606"/>
        <v>5725634160.3299999</v>
      </c>
      <c r="L760" s="106">
        <f t="shared" ref="L760:Q760" si="610">SUM(L761:L762)</f>
        <v>0</v>
      </c>
      <c r="M760" s="106">
        <f t="shared" si="610"/>
        <v>0</v>
      </c>
      <c r="N760" s="106">
        <f t="shared" si="610"/>
        <v>0</v>
      </c>
      <c r="O760" s="106">
        <f t="shared" si="610"/>
        <v>0</v>
      </c>
      <c r="P760" s="106">
        <f t="shared" si="610"/>
        <v>5725634160.3299999</v>
      </c>
      <c r="Q760" s="106">
        <f t="shared" si="610"/>
        <v>0</v>
      </c>
      <c r="R760" s="296">
        <f t="shared" si="515"/>
        <v>5725634160.3299999</v>
      </c>
      <c r="S760" s="106">
        <f t="shared" ref="S760:Z760" si="611">SUM(S761:S762)</f>
        <v>0</v>
      </c>
      <c r="T760" s="106">
        <f t="shared" si="611"/>
        <v>0</v>
      </c>
      <c r="U760" s="106">
        <f t="shared" si="611"/>
        <v>0</v>
      </c>
      <c r="V760" s="106">
        <f t="shared" si="611"/>
        <v>0</v>
      </c>
      <c r="W760" s="106">
        <f t="shared" si="611"/>
        <v>0</v>
      </c>
      <c r="X760" s="106">
        <f t="shared" si="611"/>
        <v>0</v>
      </c>
      <c r="Y760" s="106">
        <f t="shared" si="611"/>
        <v>0</v>
      </c>
      <c r="Z760" s="106">
        <f t="shared" si="611"/>
        <v>0</v>
      </c>
      <c r="AA760" s="296">
        <f t="shared" si="570"/>
        <v>0</v>
      </c>
      <c r="AB760" s="296">
        <f t="shared" si="562"/>
        <v>5725634160.3299999</v>
      </c>
      <c r="AC760" s="36">
        <f t="shared" si="574"/>
        <v>1</v>
      </c>
    </row>
    <row r="761" spans="1:29" hidden="1" x14ac:dyDescent="0.2">
      <c r="B761" s="143" t="s">
        <v>2239</v>
      </c>
      <c r="C761" s="139" t="s">
        <v>2240</v>
      </c>
      <c r="D761" s="295"/>
      <c r="E761" s="291">
        <f>SUM('ADICIONES  2018'!C761:K761)</f>
        <v>4148182723.3299999</v>
      </c>
      <c r="F761" s="295"/>
      <c r="G761" s="295"/>
      <c r="H761" s="295"/>
      <c r="I761" s="295"/>
      <c r="J761" s="295"/>
      <c r="K761" s="292">
        <f t="shared" si="606"/>
        <v>4148182723.3299999</v>
      </c>
      <c r="L761" s="295"/>
      <c r="M761" s="295"/>
      <c r="N761" s="295"/>
      <c r="O761" s="295"/>
      <c r="P761" s="295">
        <v>4148182723.3299999</v>
      </c>
      <c r="Q761" s="295"/>
      <c r="R761" s="292">
        <f t="shared" si="515"/>
        <v>4148182723.3299999</v>
      </c>
      <c r="S761" s="295"/>
      <c r="T761" s="295"/>
      <c r="U761" s="295"/>
      <c r="V761" s="295"/>
      <c r="W761" s="295"/>
      <c r="X761" s="295"/>
      <c r="Y761" s="295"/>
      <c r="Z761" s="295"/>
      <c r="AA761" s="292">
        <f t="shared" si="570"/>
        <v>0</v>
      </c>
      <c r="AB761" s="292">
        <f t="shared" si="562"/>
        <v>4148182723.3299999</v>
      </c>
      <c r="AC761" s="37">
        <f t="shared" si="574"/>
        <v>1</v>
      </c>
    </row>
    <row r="762" spans="1:29" hidden="1" x14ac:dyDescent="0.2">
      <c r="B762" s="143" t="s">
        <v>2241</v>
      </c>
      <c r="C762" s="139" t="s">
        <v>2242</v>
      </c>
      <c r="D762" s="295"/>
      <c r="E762" s="291">
        <f>SUM('ADICIONES  2018'!C762:K762)</f>
        <v>1577451437</v>
      </c>
      <c r="F762" s="295"/>
      <c r="G762" s="295"/>
      <c r="H762" s="295"/>
      <c r="I762" s="295"/>
      <c r="J762" s="295"/>
      <c r="K762" s="292">
        <f t="shared" si="606"/>
        <v>1577451437</v>
      </c>
      <c r="L762" s="295"/>
      <c r="M762" s="295"/>
      <c r="N762" s="295"/>
      <c r="O762" s="295"/>
      <c r="P762" s="295">
        <v>1577451437</v>
      </c>
      <c r="Q762" s="295"/>
      <c r="R762" s="292">
        <f t="shared" si="515"/>
        <v>1577451437</v>
      </c>
      <c r="S762" s="295"/>
      <c r="T762" s="295"/>
      <c r="U762" s="295"/>
      <c r="V762" s="295"/>
      <c r="W762" s="295"/>
      <c r="X762" s="295"/>
      <c r="Y762" s="295"/>
      <c r="Z762" s="295"/>
      <c r="AA762" s="292">
        <f t="shared" si="570"/>
        <v>0</v>
      </c>
      <c r="AB762" s="292">
        <f t="shared" si="562"/>
        <v>1577451437</v>
      </c>
      <c r="AC762" s="37">
        <f t="shared" si="574"/>
        <v>1</v>
      </c>
    </row>
    <row r="763" spans="1:29" s="79" customFormat="1" ht="15.75" hidden="1" x14ac:dyDescent="0.2">
      <c r="A763" s="433"/>
      <c r="B763" s="135" t="s">
        <v>2243</v>
      </c>
      <c r="C763" s="140" t="s">
        <v>2244</v>
      </c>
      <c r="D763" s="106">
        <f>SUM(D764)</f>
        <v>0</v>
      </c>
      <c r="E763" s="106">
        <f>SUM('ADICIONES  2018'!C763:K763)</f>
        <v>1002845979.4</v>
      </c>
      <c r="F763" s="106">
        <f t="shared" ref="F763:J763" si="612">SUM(F764)</f>
        <v>0</v>
      </c>
      <c r="G763" s="106">
        <f t="shared" si="612"/>
        <v>0</v>
      </c>
      <c r="H763" s="106">
        <f t="shared" si="612"/>
        <v>0</v>
      </c>
      <c r="I763" s="106">
        <f t="shared" si="612"/>
        <v>0</v>
      </c>
      <c r="J763" s="106">
        <f t="shared" si="612"/>
        <v>0</v>
      </c>
      <c r="K763" s="296">
        <f t="shared" si="606"/>
        <v>1002845979.4</v>
      </c>
      <c r="L763" s="106">
        <f t="shared" ref="L763:Q763" si="613">SUM(L764)</f>
        <v>0</v>
      </c>
      <c r="M763" s="106">
        <f t="shared" si="613"/>
        <v>0</v>
      </c>
      <c r="N763" s="106">
        <f t="shared" si="613"/>
        <v>0</v>
      </c>
      <c r="O763" s="106">
        <f t="shared" si="613"/>
        <v>0</v>
      </c>
      <c r="P763" s="106">
        <f t="shared" si="613"/>
        <v>1002845979.4</v>
      </c>
      <c r="Q763" s="106">
        <f t="shared" si="613"/>
        <v>0</v>
      </c>
      <c r="R763" s="296">
        <f t="shared" si="515"/>
        <v>1002845979.4</v>
      </c>
      <c r="S763" s="106">
        <f t="shared" ref="S763:Z763" si="614">SUM(S764)</f>
        <v>0</v>
      </c>
      <c r="T763" s="106">
        <f t="shared" si="614"/>
        <v>0</v>
      </c>
      <c r="U763" s="106">
        <f t="shared" si="614"/>
        <v>0</v>
      </c>
      <c r="V763" s="106">
        <f t="shared" si="614"/>
        <v>0</v>
      </c>
      <c r="W763" s="106">
        <f t="shared" si="614"/>
        <v>0</v>
      </c>
      <c r="X763" s="106">
        <f t="shared" si="614"/>
        <v>0</v>
      </c>
      <c r="Y763" s="106">
        <f t="shared" si="614"/>
        <v>0</v>
      </c>
      <c r="Z763" s="106">
        <f t="shared" si="614"/>
        <v>0</v>
      </c>
      <c r="AA763" s="296">
        <f t="shared" si="570"/>
        <v>0</v>
      </c>
      <c r="AB763" s="296">
        <f t="shared" si="562"/>
        <v>1002845979.4</v>
      </c>
      <c r="AC763" s="36">
        <f t="shared" si="574"/>
        <v>1</v>
      </c>
    </row>
    <row r="764" spans="1:29" hidden="1" x14ac:dyDescent="0.2">
      <c r="B764" s="143" t="s">
        <v>2245</v>
      </c>
      <c r="C764" s="139" t="s">
        <v>2246</v>
      </c>
      <c r="D764" s="295"/>
      <c r="E764" s="291">
        <f>SUM('ADICIONES  2018'!C764:K764)</f>
        <v>1002845979.4</v>
      </c>
      <c r="F764" s="295"/>
      <c r="G764" s="295"/>
      <c r="H764" s="295"/>
      <c r="I764" s="295"/>
      <c r="J764" s="295"/>
      <c r="K764" s="292">
        <f t="shared" si="606"/>
        <v>1002845979.4</v>
      </c>
      <c r="L764" s="295"/>
      <c r="M764" s="295"/>
      <c r="N764" s="295"/>
      <c r="O764" s="295"/>
      <c r="P764" s="295">
        <v>1002845979.4</v>
      </c>
      <c r="Q764" s="295"/>
      <c r="R764" s="292">
        <f t="shared" si="515"/>
        <v>1002845979.4</v>
      </c>
      <c r="S764" s="295"/>
      <c r="T764" s="295"/>
      <c r="U764" s="295"/>
      <c r="V764" s="295"/>
      <c r="W764" s="295"/>
      <c r="X764" s="295"/>
      <c r="Y764" s="295"/>
      <c r="Z764" s="295"/>
      <c r="AA764" s="292">
        <f t="shared" si="570"/>
        <v>0</v>
      </c>
      <c r="AB764" s="292">
        <f t="shared" si="562"/>
        <v>1002845979.4</v>
      </c>
      <c r="AC764" s="37">
        <f t="shared" si="574"/>
        <v>1</v>
      </c>
    </row>
    <row r="765" spans="1:29" s="79" customFormat="1" ht="31.5" hidden="1" x14ac:dyDescent="0.2">
      <c r="A765" s="433"/>
      <c r="B765" s="135" t="s">
        <v>2247</v>
      </c>
      <c r="C765" s="140" t="s">
        <v>2248</v>
      </c>
      <c r="D765" s="106">
        <f>SUM(D766)</f>
        <v>0</v>
      </c>
      <c r="E765" s="106">
        <f>SUM('ADICIONES  2018'!C765:K765)</f>
        <v>2097320194.6099999</v>
      </c>
      <c r="F765" s="106">
        <f t="shared" ref="F765:J765" si="615">SUM(F766)</f>
        <v>0</v>
      </c>
      <c r="G765" s="106">
        <f t="shared" si="615"/>
        <v>0</v>
      </c>
      <c r="H765" s="106">
        <f t="shared" si="615"/>
        <v>0</v>
      </c>
      <c r="I765" s="106">
        <f t="shared" si="615"/>
        <v>0</v>
      </c>
      <c r="J765" s="106">
        <f t="shared" si="615"/>
        <v>0</v>
      </c>
      <c r="K765" s="296">
        <f t="shared" si="606"/>
        <v>2097320194.6099999</v>
      </c>
      <c r="L765" s="106">
        <f t="shared" ref="L765:Q765" si="616">SUM(L766)</f>
        <v>0</v>
      </c>
      <c r="M765" s="106">
        <f t="shared" si="616"/>
        <v>0</v>
      </c>
      <c r="N765" s="106">
        <f t="shared" si="616"/>
        <v>0</v>
      </c>
      <c r="O765" s="106">
        <f t="shared" si="616"/>
        <v>0</v>
      </c>
      <c r="P765" s="106">
        <f t="shared" si="616"/>
        <v>2097320194.6099999</v>
      </c>
      <c r="Q765" s="106">
        <f t="shared" si="616"/>
        <v>0</v>
      </c>
      <c r="R765" s="296">
        <f t="shared" si="515"/>
        <v>2097320194.6099999</v>
      </c>
      <c r="S765" s="106">
        <f t="shared" ref="S765:Z765" si="617">SUM(S766)</f>
        <v>0</v>
      </c>
      <c r="T765" s="106">
        <f t="shared" si="617"/>
        <v>0</v>
      </c>
      <c r="U765" s="106">
        <f t="shared" si="617"/>
        <v>0</v>
      </c>
      <c r="V765" s="106">
        <f t="shared" si="617"/>
        <v>0</v>
      </c>
      <c r="W765" s="106">
        <f t="shared" si="617"/>
        <v>0</v>
      </c>
      <c r="X765" s="106">
        <f t="shared" si="617"/>
        <v>0</v>
      </c>
      <c r="Y765" s="106">
        <f t="shared" si="617"/>
        <v>0</v>
      </c>
      <c r="Z765" s="106">
        <f t="shared" si="617"/>
        <v>0</v>
      </c>
      <c r="AA765" s="296">
        <f t="shared" si="570"/>
        <v>0</v>
      </c>
      <c r="AB765" s="296">
        <f t="shared" si="562"/>
        <v>2097320194.6099999</v>
      </c>
      <c r="AC765" s="36">
        <f t="shared" si="574"/>
        <v>1</v>
      </c>
    </row>
    <row r="766" spans="1:29" ht="28.5" hidden="1" x14ac:dyDescent="0.2">
      <c r="B766" s="143" t="s">
        <v>2249</v>
      </c>
      <c r="C766" s="139" t="s">
        <v>2250</v>
      </c>
      <c r="D766" s="295"/>
      <c r="E766" s="291">
        <f>SUM('ADICIONES  2018'!C766:K766)</f>
        <v>2097320194.6099999</v>
      </c>
      <c r="F766" s="295"/>
      <c r="G766" s="295"/>
      <c r="H766" s="295"/>
      <c r="I766" s="295"/>
      <c r="J766" s="295"/>
      <c r="K766" s="292">
        <f t="shared" si="606"/>
        <v>2097320194.6099999</v>
      </c>
      <c r="L766" s="295"/>
      <c r="M766" s="295"/>
      <c r="N766" s="295"/>
      <c r="O766" s="295"/>
      <c r="P766" s="295">
        <v>2097320194.6099999</v>
      </c>
      <c r="Q766" s="295"/>
      <c r="R766" s="292">
        <f t="shared" si="515"/>
        <v>2097320194.6099999</v>
      </c>
      <c r="S766" s="295"/>
      <c r="T766" s="295"/>
      <c r="U766" s="295"/>
      <c r="V766" s="295"/>
      <c r="W766" s="295"/>
      <c r="X766" s="295"/>
      <c r="Y766" s="295"/>
      <c r="Z766" s="295"/>
      <c r="AA766" s="292">
        <f t="shared" si="570"/>
        <v>0</v>
      </c>
      <c r="AB766" s="292">
        <f t="shared" si="562"/>
        <v>2097320194.6099999</v>
      </c>
      <c r="AC766" s="37">
        <f t="shared" si="574"/>
        <v>1</v>
      </c>
    </row>
    <row r="767" spans="1:29" s="79" customFormat="1" ht="15.75" hidden="1" x14ac:dyDescent="0.2">
      <c r="A767" s="433"/>
      <c r="B767" s="135" t="s">
        <v>2251</v>
      </c>
      <c r="C767" s="140" t="s">
        <v>2252</v>
      </c>
      <c r="D767" s="106">
        <f>SUM(D768)</f>
        <v>0</v>
      </c>
      <c r="E767" s="106">
        <f>SUM('ADICIONES  2018'!C767:K767)</f>
        <v>1219100825</v>
      </c>
      <c r="F767" s="106">
        <f t="shared" ref="F767:J767" si="618">SUM(F768)</f>
        <v>0</v>
      </c>
      <c r="G767" s="106">
        <f t="shared" si="618"/>
        <v>0</v>
      </c>
      <c r="H767" s="106">
        <f t="shared" si="618"/>
        <v>0</v>
      </c>
      <c r="I767" s="106">
        <f t="shared" si="618"/>
        <v>0</v>
      </c>
      <c r="J767" s="106">
        <f t="shared" si="618"/>
        <v>0</v>
      </c>
      <c r="K767" s="296">
        <f t="shared" si="606"/>
        <v>1219100825</v>
      </c>
      <c r="L767" s="106">
        <f t="shared" ref="L767:Q767" si="619">SUM(L768)</f>
        <v>0</v>
      </c>
      <c r="M767" s="106">
        <f t="shared" si="619"/>
        <v>0</v>
      </c>
      <c r="N767" s="106">
        <f t="shared" si="619"/>
        <v>0</v>
      </c>
      <c r="O767" s="106">
        <f t="shared" si="619"/>
        <v>0</v>
      </c>
      <c r="P767" s="106">
        <f t="shared" si="619"/>
        <v>1219100825</v>
      </c>
      <c r="Q767" s="106">
        <f t="shared" si="619"/>
        <v>0</v>
      </c>
      <c r="R767" s="296">
        <f t="shared" si="515"/>
        <v>1219100825</v>
      </c>
      <c r="S767" s="106">
        <f t="shared" ref="S767:Z767" si="620">SUM(S768)</f>
        <v>0</v>
      </c>
      <c r="T767" s="106">
        <f t="shared" si="620"/>
        <v>0</v>
      </c>
      <c r="U767" s="106">
        <f t="shared" si="620"/>
        <v>0</v>
      </c>
      <c r="V767" s="106">
        <f t="shared" si="620"/>
        <v>0</v>
      </c>
      <c r="W767" s="106">
        <f t="shared" si="620"/>
        <v>0</v>
      </c>
      <c r="X767" s="106">
        <f t="shared" si="620"/>
        <v>0</v>
      </c>
      <c r="Y767" s="106">
        <f t="shared" si="620"/>
        <v>0</v>
      </c>
      <c r="Z767" s="106">
        <f t="shared" si="620"/>
        <v>0</v>
      </c>
      <c r="AA767" s="296">
        <f t="shared" si="570"/>
        <v>0</v>
      </c>
      <c r="AB767" s="296">
        <f t="shared" si="562"/>
        <v>1219100825</v>
      </c>
      <c r="AC767" s="36">
        <f t="shared" si="574"/>
        <v>1</v>
      </c>
    </row>
    <row r="768" spans="1:29" hidden="1" x14ac:dyDescent="0.2">
      <c r="B768" s="143" t="s">
        <v>2253</v>
      </c>
      <c r="C768" s="139" t="s">
        <v>2254</v>
      </c>
      <c r="D768" s="295"/>
      <c r="E768" s="291">
        <f>SUM('ADICIONES  2018'!C768:K768)</f>
        <v>1219100825</v>
      </c>
      <c r="F768" s="295"/>
      <c r="G768" s="295"/>
      <c r="H768" s="295"/>
      <c r="I768" s="295"/>
      <c r="J768" s="295"/>
      <c r="K768" s="292">
        <f t="shared" si="606"/>
        <v>1219100825</v>
      </c>
      <c r="L768" s="295"/>
      <c r="M768" s="295"/>
      <c r="N768" s="295"/>
      <c r="O768" s="295"/>
      <c r="P768" s="295">
        <v>1219100825</v>
      </c>
      <c r="Q768" s="295"/>
      <c r="R768" s="292">
        <f t="shared" si="515"/>
        <v>1219100825</v>
      </c>
      <c r="S768" s="295"/>
      <c r="T768" s="295"/>
      <c r="U768" s="295"/>
      <c r="V768" s="295"/>
      <c r="W768" s="295"/>
      <c r="X768" s="295"/>
      <c r="Y768" s="295"/>
      <c r="Z768" s="295"/>
      <c r="AA768" s="292">
        <f t="shared" si="570"/>
        <v>0</v>
      </c>
      <c r="AB768" s="292">
        <f t="shared" si="562"/>
        <v>1219100825</v>
      </c>
      <c r="AC768" s="37">
        <f t="shared" si="574"/>
        <v>1</v>
      </c>
    </row>
    <row r="769" spans="1:29" s="79" customFormat="1" ht="15.75" hidden="1" x14ac:dyDescent="0.2">
      <c r="A769" s="433"/>
      <c r="B769" s="135" t="s">
        <v>2255</v>
      </c>
      <c r="C769" s="140" t="s">
        <v>2256</v>
      </c>
      <c r="D769" s="106">
        <f>SUM(D770)</f>
        <v>0</v>
      </c>
      <c r="E769" s="106">
        <f>SUM('ADICIONES  2018'!C769:K769)</f>
        <v>51778484</v>
      </c>
      <c r="F769" s="106">
        <f t="shared" ref="F769:J769" si="621">SUM(F770)</f>
        <v>0</v>
      </c>
      <c r="G769" s="106">
        <f t="shared" si="621"/>
        <v>0</v>
      </c>
      <c r="H769" s="106">
        <f t="shared" si="621"/>
        <v>0</v>
      </c>
      <c r="I769" s="106">
        <f t="shared" si="621"/>
        <v>0</v>
      </c>
      <c r="J769" s="106">
        <f t="shared" si="621"/>
        <v>0</v>
      </c>
      <c r="K769" s="296">
        <f t="shared" si="606"/>
        <v>51778484</v>
      </c>
      <c r="L769" s="106">
        <f t="shared" ref="L769:Q769" si="622">SUM(L770)</f>
        <v>0</v>
      </c>
      <c r="M769" s="106">
        <f t="shared" si="622"/>
        <v>0</v>
      </c>
      <c r="N769" s="106">
        <f t="shared" si="622"/>
        <v>0</v>
      </c>
      <c r="O769" s="106">
        <f t="shared" si="622"/>
        <v>0</v>
      </c>
      <c r="P769" s="106">
        <f t="shared" si="622"/>
        <v>51778484</v>
      </c>
      <c r="Q769" s="106">
        <f t="shared" si="622"/>
        <v>0</v>
      </c>
      <c r="R769" s="296">
        <f t="shared" si="515"/>
        <v>51778484</v>
      </c>
      <c r="S769" s="106">
        <f t="shared" ref="S769:Z769" si="623">SUM(S770)</f>
        <v>0</v>
      </c>
      <c r="T769" s="106">
        <f t="shared" si="623"/>
        <v>0</v>
      </c>
      <c r="U769" s="106">
        <f t="shared" si="623"/>
        <v>0</v>
      </c>
      <c r="V769" s="106">
        <f t="shared" si="623"/>
        <v>0</v>
      </c>
      <c r="W769" s="106">
        <f t="shared" si="623"/>
        <v>0</v>
      </c>
      <c r="X769" s="106">
        <f t="shared" si="623"/>
        <v>0</v>
      </c>
      <c r="Y769" s="106">
        <f t="shared" si="623"/>
        <v>0</v>
      </c>
      <c r="Z769" s="106">
        <f t="shared" si="623"/>
        <v>0</v>
      </c>
      <c r="AA769" s="296">
        <f t="shared" si="570"/>
        <v>0</v>
      </c>
      <c r="AB769" s="296">
        <f t="shared" si="562"/>
        <v>51778484</v>
      </c>
      <c r="AC769" s="36">
        <f t="shared" si="574"/>
        <v>1</v>
      </c>
    </row>
    <row r="770" spans="1:29" hidden="1" x14ac:dyDescent="0.2">
      <c r="B770" s="143" t="s">
        <v>2257</v>
      </c>
      <c r="C770" s="139" t="s">
        <v>2258</v>
      </c>
      <c r="D770" s="295"/>
      <c r="E770" s="291">
        <f>SUM('ADICIONES  2018'!C770:K770)</f>
        <v>51778484</v>
      </c>
      <c r="F770" s="295"/>
      <c r="G770" s="295"/>
      <c r="H770" s="295"/>
      <c r="I770" s="295"/>
      <c r="J770" s="295"/>
      <c r="K770" s="292">
        <f t="shared" si="606"/>
        <v>51778484</v>
      </c>
      <c r="L770" s="295"/>
      <c r="M770" s="295"/>
      <c r="N770" s="295"/>
      <c r="O770" s="295"/>
      <c r="P770" s="295">
        <v>51778484</v>
      </c>
      <c r="Q770" s="295"/>
      <c r="R770" s="292">
        <f t="shared" si="515"/>
        <v>51778484</v>
      </c>
      <c r="S770" s="295"/>
      <c r="T770" s="295"/>
      <c r="U770" s="295"/>
      <c r="V770" s="295"/>
      <c r="W770" s="295"/>
      <c r="X770" s="295"/>
      <c r="Y770" s="295"/>
      <c r="Z770" s="295"/>
      <c r="AA770" s="292">
        <f t="shared" si="570"/>
        <v>0</v>
      </c>
      <c r="AB770" s="292">
        <f t="shared" si="562"/>
        <v>51778484</v>
      </c>
      <c r="AC770" s="37">
        <f t="shared" si="574"/>
        <v>1</v>
      </c>
    </row>
    <row r="771" spans="1:29" s="79" customFormat="1" ht="15.75" hidden="1" x14ac:dyDescent="0.2">
      <c r="A771" s="433"/>
      <c r="B771" s="135" t="s">
        <v>2259</v>
      </c>
      <c r="C771" s="140" t="s">
        <v>2260</v>
      </c>
      <c r="D771" s="106">
        <f>SUM(D772)</f>
        <v>0</v>
      </c>
      <c r="E771" s="106">
        <f>SUM('ADICIONES  2018'!C771:K771)</f>
        <v>1933937333.3</v>
      </c>
      <c r="F771" s="106">
        <f t="shared" ref="F771:J771" si="624">SUM(F772)</f>
        <v>0</v>
      </c>
      <c r="G771" s="106">
        <f t="shared" si="624"/>
        <v>0</v>
      </c>
      <c r="H771" s="106">
        <f t="shared" si="624"/>
        <v>0</v>
      </c>
      <c r="I771" s="106">
        <f t="shared" si="624"/>
        <v>0</v>
      </c>
      <c r="J771" s="106">
        <f t="shared" si="624"/>
        <v>0</v>
      </c>
      <c r="K771" s="296">
        <f t="shared" si="606"/>
        <v>1933937333.3</v>
      </c>
      <c r="L771" s="106">
        <f t="shared" ref="L771:Q771" si="625">SUM(L772)</f>
        <v>0</v>
      </c>
      <c r="M771" s="106">
        <f t="shared" si="625"/>
        <v>0</v>
      </c>
      <c r="N771" s="106">
        <f t="shared" si="625"/>
        <v>0</v>
      </c>
      <c r="O771" s="106">
        <f t="shared" si="625"/>
        <v>0</v>
      </c>
      <c r="P771" s="106">
        <f t="shared" si="625"/>
        <v>1933937333.3</v>
      </c>
      <c r="Q771" s="106">
        <f t="shared" si="625"/>
        <v>0</v>
      </c>
      <c r="R771" s="296">
        <f t="shared" si="515"/>
        <v>1933937333.3</v>
      </c>
      <c r="S771" s="106">
        <f t="shared" ref="S771:Z771" si="626">SUM(S772)</f>
        <v>0</v>
      </c>
      <c r="T771" s="106">
        <f t="shared" si="626"/>
        <v>0</v>
      </c>
      <c r="U771" s="106">
        <f t="shared" si="626"/>
        <v>0</v>
      </c>
      <c r="V771" s="106">
        <f t="shared" si="626"/>
        <v>0</v>
      </c>
      <c r="W771" s="106">
        <f t="shared" si="626"/>
        <v>0</v>
      </c>
      <c r="X771" s="106">
        <f t="shared" si="626"/>
        <v>0</v>
      </c>
      <c r="Y771" s="106">
        <f t="shared" si="626"/>
        <v>0</v>
      </c>
      <c r="Z771" s="106">
        <f t="shared" si="626"/>
        <v>0</v>
      </c>
      <c r="AA771" s="296">
        <f t="shared" ref="AA771:AA921" si="627">SUM(S771:Z771)</f>
        <v>0</v>
      </c>
      <c r="AB771" s="296">
        <f t="shared" si="562"/>
        <v>1933937333.3</v>
      </c>
      <c r="AC771" s="36">
        <f t="shared" si="574"/>
        <v>1</v>
      </c>
    </row>
    <row r="772" spans="1:29" hidden="1" x14ac:dyDescent="0.2">
      <c r="B772" s="143" t="s">
        <v>2261</v>
      </c>
      <c r="C772" s="139" t="s">
        <v>2262</v>
      </c>
      <c r="D772" s="295"/>
      <c r="E772" s="291">
        <f>SUM('ADICIONES  2018'!C772:K772)</f>
        <v>1933937333.3</v>
      </c>
      <c r="F772" s="295"/>
      <c r="G772" s="295"/>
      <c r="H772" s="295"/>
      <c r="I772" s="295"/>
      <c r="J772" s="295"/>
      <c r="K772" s="292">
        <f t="shared" si="606"/>
        <v>1933937333.3</v>
      </c>
      <c r="L772" s="295"/>
      <c r="M772" s="295"/>
      <c r="N772" s="295"/>
      <c r="O772" s="295"/>
      <c r="P772" s="295">
        <v>1933937333.3</v>
      </c>
      <c r="Q772" s="295"/>
      <c r="R772" s="292">
        <f t="shared" si="515"/>
        <v>1933937333.3</v>
      </c>
      <c r="S772" s="295"/>
      <c r="T772" s="295"/>
      <c r="U772" s="295"/>
      <c r="V772" s="295"/>
      <c r="W772" s="295"/>
      <c r="X772" s="295"/>
      <c r="Y772" s="295"/>
      <c r="Z772" s="295"/>
      <c r="AA772" s="292">
        <f t="shared" si="627"/>
        <v>0</v>
      </c>
      <c r="AB772" s="292">
        <f t="shared" si="562"/>
        <v>1933937333.3</v>
      </c>
      <c r="AC772" s="37">
        <f t="shared" si="574"/>
        <v>1</v>
      </c>
    </row>
    <row r="773" spans="1:29" s="79" customFormat="1" ht="15.75" hidden="1" x14ac:dyDescent="0.2">
      <c r="A773" s="433"/>
      <c r="B773" s="135" t="s">
        <v>2263</v>
      </c>
      <c r="C773" s="140" t="s">
        <v>2264</v>
      </c>
      <c r="D773" s="106">
        <f>SUM(D774)</f>
        <v>0</v>
      </c>
      <c r="E773" s="106">
        <f>SUM('ADICIONES  2018'!C773:K773)</f>
        <v>2472210761</v>
      </c>
      <c r="F773" s="106">
        <f t="shared" ref="F773:J773" si="628">SUM(F774)</f>
        <v>0</v>
      </c>
      <c r="G773" s="106">
        <f t="shared" si="628"/>
        <v>0</v>
      </c>
      <c r="H773" s="106">
        <f t="shared" si="628"/>
        <v>0</v>
      </c>
      <c r="I773" s="106">
        <f t="shared" si="628"/>
        <v>0</v>
      </c>
      <c r="J773" s="106">
        <f t="shared" si="628"/>
        <v>0</v>
      </c>
      <c r="K773" s="296">
        <f t="shared" si="606"/>
        <v>2472210761</v>
      </c>
      <c r="L773" s="106">
        <f t="shared" ref="L773:Q773" si="629">SUM(L774)</f>
        <v>0</v>
      </c>
      <c r="M773" s="106">
        <f t="shared" si="629"/>
        <v>0</v>
      </c>
      <c r="N773" s="106">
        <f t="shared" si="629"/>
        <v>0</v>
      </c>
      <c r="O773" s="106">
        <f t="shared" si="629"/>
        <v>0</v>
      </c>
      <c r="P773" s="106">
        <f t="shared" si="629"/>
        <v>2472210761</v>
      </c>
      <c r="Q773" s="106">
        <f t="shared" si="629"/>
        <v>0</v>
      </c>
      <c r="R773" s="296">
        <f t="shared" si="515"/>
        <v>2472210761</v>
      </c>
      <c r="S773" s="106">
        <f t="shared" ref="S773:Z773" si="630">SUM(S774)</f>
        <v>0</v>
      </c>
      <c r="T773" s="106">
        <f t="shared" si="630"/>
        <v>0</v>
      </c>
      <c r="U773" s="106">
        <f t="shared" si="630"/>
        <v>0</v>
      </c>
      <c r="V773" s="106">
        <f t="shared" si="630"/>
        <v>0</v>
      </c>
      <c r="W773" s="106">
        <f t="shared" si="630"/>
        <v>0</v>
      </c>
      <c r="X773" s="106">
        <f t="shared" si="630"/>
        <v>0</v>
      </c>
      <c r="Y773" s="106">
        <f t="shared" si="630"/>
        <v>0</v>
      </c>
      <c r="Z773" s="106">
        <f t="shared" si="630"/>
        <v>0</v>
      </c>
      <c r="AA773" s="296">
        <f t="shared" si="627"/>
        <v>0</v>
      </c>
      <c r="AB773" s="296">
        <f t="shared" si="562"/>
        <v>2472210761</v>
      </c>
      <c r="AC773" s="36">
        <f t="shared" si="574"/>
        <v>1</v>
      </c>
    </row>
    <row r="774" spans="1:29" hidden="1" x14ac:dyDescent="0.2">
      <c r="B774" s="143" t="s">
        <v>2265</v>
      </c>
      <c r="C774" s="139" t="s">
        <v>2266</v>
      </c>
      <c r="D774" s="295"/>
      <c r="E774" s="291">
        <f>SUM('ADICIONES  2018'!C774:K774)</f>
        <v>2472210761</v>
      </c>
      <c r="F774" s="295"/>
      <c r="G774" s="295"/>
      <c r="H774" s="295"/>
      <c r="I774" s="295"/>
      <c r="J774" s="295"/>
      <c r="K774" s="292">
        <f t="shared" si="606"/>
        <v>2472210761</v>
      </c>
      <c r="L774" s="295"/>
      <c r="M774" s="295"/>
      <c r="N774" s="295"/>
      <c r="O774" s="295"/>
      <c r="P774" s="295">
        <v>2472210761</v>
      </c>
      <c r="Q774" s="295"/>
      <c r="R774" s="292">
        <f t="shared" si="515"/>
        <v>2472210761</v>
      </c>
      <c r="S774" s="295"/>
      <c r="T774" s="295"/>
      <c r="U774" s="295"/>
      <c r="V774" s="295"/>
      <c r="W774" s="295"/>
      <c r="X774" s="295"/>
      <c r="Y774" s="295"/>
      <c r="Z774" s="295"/>
      <c r="AA774" s="292">
        <f t="shared" si="627"/>
        <v>0</v>
      </c>
      <c r="AB774" s="292">
        <f t="shared" si="562"/>
        <v>2472210761</v>
      </c>
      <c r="AC774" s="37">
        <f t="shared" si="574"/>
        <v>1</v>
      </c>
    </row>
    <row r="775" spans="1:29" s="79" customFormat="1" ht="31.5" hidden="1" x14ac:dyDescent="0.2">
      <c r="A775" s="433"/>
      <c r="B775" s="135" t="s">
        <v>2267</v>
      </c>
      <c r="C775" s="140" t="s">
        <v>2268</v>
      </c>
      <c r="D775" s="106">
        <f>SUM(D776)</f>
        <v>0</v>
      </c>
      <c r="E775" s="106">
        <f>SUM('ADICIONES  2018'!C775:K775)</f>
        <v>1152330495.6600001</v>
      </c>
      <c r="F775" s="106">
        <f t="shared" ref="F775:J775" si="631">SUM(F776)</f>
        <v>0</v>
      </c>
      <c r="G775" s="106">
        <f t="shared" si="631"/>
        <v>0</v>
      </c>
      <c r="H775" s="106">
        <f t="shared" si="631"/>
        <v>0</v>
      </c>
      <c r="I775" s="106">
        <f t="shared" si="631"/>
        <v>0</v>
      </c>
      <c r="J775" s="106">
        <f t="shared" si="631"/>
        <v>0</v>
      </c>
      <c r="K775" s="296">
        <f t="shared" si="606"/>
        <v>1152330495.6600001</v>
      </c>
      <c r="L775" s="106">
        <f t="shared" ref="L775:Q775" si="632">SUM(L776)</f>
        <v>0</v>
      </c>
      <c r="M775" s="106">
        <f t="shared" si="632"/>
        <v>0</v>
      </c>
      <c r="N775" s="106">
        <f t="shared" si="632"/>
        <v>0</v>
      </c>
      <c r="O775" s="106">
        <f t="shared" si="632"/>
        <v>0</v>
      </c>
      <c r="P775" s="106">
        <f t="shared" si="632"/>
        <v>1152330495.6600001</v>
      </c>
      <c r="Q775" s="106">
        <f t="shared" si="632"/>
        <v>0</v>
      </c>
      <c r="R775" s="296">
        <f t="shared" si="515"/>
        <v>1152330495.6600001</v>
      </c>
      <c r="S775" s="106">
        <f t="shared" ref="S775:Z775" si="633">SUM(S776)</f>
        <v>0</v>
      </c>
      <c r="T775" s="106">
        <f t="shared" si="633"/>
        <v>0</v>
      </c>
      <c r="U775" s="106">
        <f t="shared" si="633"/>
        <v>0</v>
      </c>
      <c r="V775" s="106">
        <f t="shared" si="633"/>
        <v>0</v>
      </c>
      <c r="W775" s="106">
        <f t="shared" si="633"/>
        <v>0</v>
      </c>
      <c r="X775" s="106">
        <f t="shared" si="633"/>
        <v>0</v>
      </c>
      <c r="Y775" s="106">
        <f t="shared" si="633"/>
        <v>0</v>
      </c>
      <c r="Z775" s="106">
        <f t="shared" si="633"/>
        <v>0</v>
      </c>
      <c r="AA775" s="296">
        <f t="shared" si="627"/>
        <v>0</v>
      </c>
      <c r="AB775" s="296">
        <f t="shared" si="562"/>
        <v>1152330495.6600001</v>
      </c>
      <c r="AC775" s="36">
        <f t="shared" si="574"/>
        <v>1</v>
      </c>
    </row>
    <row r="776" spans="1:29" hidden="1" x14ac:dyDescent="0.2">
      <c r="B776" s="143" t="s">
        <v>2269</v>
      </c>
      <c r="C776" s="139" t="s">
        <v>2270</v>
      </c>
      <c r="D776" s="295"/>
      <c r="E776" s="291">
        <f>SUM('ADICIONES  2018'!C776:K776)</f>
        <v>1152330495.6600001</v>
      </c>
      <c r="F776" s="295"/>
      <c r="G776" s="295"/>
      <c r="H776" s="295"/>
      <c r="I776" s="295"/>
      <c r="J776" s="295"/>
      <c r="K776" s="292">
        <f t="shared" si="606"/>
        <v>1152330495.6600001</v>
      </c>
      <c r="L776" s="295"/>
      <c r="M776" s="295"/>
      <c r="N776" s="295"/>
      <c r="O776" s="295"/>
      <c r="P776" s="295">
        <v>1152330495.6600001</v>
      </c>
      <c r="Q776" s="295"/>
      <c r="R776" s="292">
        <f t="shared" si="515"/>
        <v>1152330495.6600001</v>
      </c>
      <c r="S776" s="295"/>
      <c r="T776" s="295"/>
      <c r="U776" s="295"/>
      <c r="V776" s="295"/>
      <c r="W776" s="295"/>
      <c r="X776" s="295"/>
      <c r="Y776" s="295"/>
      <c r="Z776" s="295"/>
      <c r="AA776" s="292">
        <f t="shared" si="627"/>
        <v>0</v>
      </c>
      <c r="AB776" s="292">
        <f t="shared" si="562"/>
        <v>1152330495.6600001</v>
      </c>
      <c r="AC776" s="37">
        <f t="shared" si="574"/>
        <v>1</v>
      </c>
    </row>
    <row r="777" spans="1:29" s="79" customFormat="1" ht="31.5" hidden="1" x14ac:dyDescent="0.2">
      <c r="A777" s="433"/>
      <c r="B777" s="135" t="s">
        <v>2271</v>
      </c>
      <c r="C777" s="140" t="s">
        <v>2272</v>
      </c>
      <c r="D777" s="106">
        <f>SUM(D778:D779)</f>
        <v>0</v>
      </c>
      <c r="E777" s="106">
        <f>SUM('ADICIONES  2018'!C777:K777)</f>
        <v>770987833.98000002</v>
      </c>
      <c r="F777" s="106">
        <f t="shared" ref="F777:J777" si="634">SUM(F778:F779)</f>
        <v>0</v>
      </c>
      <c r="G777" s="106">
        <f t="shared" si="634"/>
        <v>0</v>
      </c>
      <c r="H777" s="106">
        <f t="shared" si="634"/>
        <v>0</v>
      </c>
      <c r="I777" s="106">
        <f t="shared" si="634"/>
        <v>0</v>
      </c>
      <c r="J777" s="106">
        <f t="shared" si="634"/>
        <v>0</v>
      </c>
      <c r="K777" s="296">
        <f t="shared" si="606"/>
        <v>770987833.98000002</v>
      </c>
      <c r="L777" s="106">
        <f t="shared" ref="L777:Q777" si="635">SUM(L778:L779)</f>
        <v>0</v>
      </c>
      <c r="M777" s="106">
        <f t="shared" si="635"/>
        <v>0</v>
      </c>
      <c r="N777" s="106">
        <f t="shared" si="635"/>
        <v>0</v>
      </c>
      <c r="O777" s="106">
        <f t="shared" si="635"/>
        <v>0</v>
      </c>
      <c r="P777" s="106">
        <f t="shared" si="635"/>
        <v>770270333.98000002</v>
      </c>
      <c r="Q777" s="106">
        <f t="shared" si="635"/>
        <v>0</v>
      </c>
      <c r="R777" s="296">
        <f t="shared" si="515"/>
        <v>770270333.98000002</v>
      </c>
      <c r="S777" s="106">
        <f t="shared" ref="S777:Y777" si="636">SUM(S778:S779)</f>
        <v>0</v>
      </c>
      <c r="T777" s="106">
        <f t="shared" si="636"/>
        <v>0</v>
      </c>
      <c r="U777" s="106">
        <f t="shared" si="636"/>
        <v>717500</v>
      </c>
      <c r="V777" s="106">
        <f t="shared" si="636"/>
        <v>0</v>
      </c>
      <c r="W777" s="106">
        <f t="shared" si="636"/>
        <v>0</v>
      </c>
      <c r="X777" s="106">
        <f t="shared" si="636"/>
        <v>0</v>
      </c>
      <c r="Y777" s="106">
        <f t="shared" si="636"/>
        <v>0</v>
      </c>
      <c r="Z777" s="106">
        <f>SUM(Z778:Z779)</f>
        <v>0</v>
      </c>
      <c r="AA777" s="296">
        <f t="shared" si="627"/>
        <v>717500</v>
      </c>
      <c r="AB777" s="296">
        <f t="shared" si="562"/>
        <v>770987833.98000002</v>
      </c>
      <c r="AC777" s="36">
        <f t="shared" si="574"/>
        <v>1</v>
      </c>
    </row>
    <row r="778" spans="1:29" hidden="1" x14ac:dyDescent="0.2">
      <c r="B778" s="143" t="s">
        <v>2273</v>
      </c>
      <c r="C778" s="139" t="s">
        <v>2274</v>
      </c>
      <c r="D778" s="295"/>
      <c r="E778" s="291">
        <f>SUM('ADICIONES  2018'!C778:K778)</f>
        <v>770270333.98000002</v>
      </c>
      <c r="F778" s="295"/>
      <c r="G778" s="295"/>
      <c r="H778" s="295"/>
      <c r="I778" s="295"/>
      <c r="J778" s="295"/>
      <c r="K778" s="292">
        <f t="shared" si="606"/>
        <v>770270333.98000002</v>
      </c>
      <c r="L778" s="295"/>
      <c r="M778" s="295"/>
      <c r="N778" s="295"/>
      <c r="O778" s="295"/>
      <c r="P778" s="295">
        <v>770270333.98000002</v>
      </c>
      <c r="Q778" s="295"/>
      <c r="R778" s="292">
        <f t="shared" si="515"/>
        <v>770270333.98000002</v>
      </c>
      <c r="S778" s="295"/>
      <c r="T778" s="295"/>
      <c r="U778" s="295"/>
      <c r="V778" s="295"/>
      <c r="W778" s="295"/>
      <c r="X778" s="295"/>
      <c r="Y778" s="295"/>
      <c r="Z778" s="295"/>
      <c r="AA778" s="292">
        <f t="shared" si="627"/>
        <v>0</v>
      </c>
      <c r="AB778" s="292">
        <f t="shared" si="562"/>
        <v>770270333.98000002</v>
      </c>
      <c r="AC778" s="37">
        <f t="shared" si="574"/>
        <v>1</v>
      </c>
    </row>
    <row r="779" spans="1:29" hidden="1" x14ac:dyDescent="0.2">
      <c r="B779" s="143" t="s">
        <v>2273</v>
      </c>
      <c r="C779" s="139" t="s">
        <v>2274</v>
      </c>
      <c r="D779" s="295"/>
      <c r="E779" s="291">
        <f>SUM('ADICIONES  2018'!C779:K779)</f>
        <v>717500</v>
      </c>
      <c r="F779" s="295"/>
      <c r="G779" s="295"/>
      <c r="H779" s="295"/>
      <c r="I779" s="295"/>
      <c r="J779" s="295"/>
      <c r="K779" s="292">
        <f t="shared" si="606"/>
        <v>717500</v>
      </c>
      <c r="L779" s="295"/>
      <c r="M779" s="295"/>
      <c r="N779" s="295"/>
      <c r="O779" s="295"/>
      <c r="P779" s="295"/>
      <c r="Q779" s="295"/>
      <c r="R779" s="292">
        <f t="shared" ref="R779" si="637">SUM(L779:Q779)</f>
        <v>0</v>
      </c>
      <c r="S779" s="295"/>
      <c r="T779" s="295"/>
      <c r="U779" s="295">
        <v>717500</v>
      </c>
      <c r="V779" s="295"/>
      <c r="W779" s="295"/>
      <c r="X779" s="295"/>
      <c r="Y779" s="295"/>
      <c r="Z779" s="295"/>
      <c r="AA779" s="292">
        <f t="shared" ref="AA779" si="638">SUM(S779:Z779)</f>
        <v>717500</v>
      </c>
      <c r="AB779" s="292">
        <f t="shared" si="562"/>
        <v>717500</v>
      </c>
      <c r="AC779" s="37">
        <f t="shared" si="574"/>
        <v>1</v>
      </c>
    </row>
    <row r="780" spans="1:29" s="79" customFormat="1" ht="31.5" hidden="1" x14ac:dyDescent="0.2">
      <c r="A780" s="433"/>
      <c r="B780" s="135" t="s">
        <v>2275</v>
      </c>
      <c r="C780" s="140" t="s">
        <v>2276</v>
      </c>
      <c r="D780" s="106">
        <f>SUM(D781:D782)</f>
        <v>0</v>
      </c>
      <c r="E780" s="106">
        <f>SUM('ADICIONES  2018'!C780:K780)</f>
        <v>376070186.52999997</v>
      </c>
      <c r="F780" s="106">
        <f>SUM(F781:F782)</f>
        <v>0</v>
      </c>
      <c r="G780" s="106">
        <f t="shared" ref="G780:J780" si="639">SUM(G781:G782)</f>
        <v>0</v>
      </c>
      <c r="H780" s="106">
        <f t="shared" si="639"/>
        <v>0</v>
      </c>
      <c r="I780" s="106">
        <f t="shared" si="639"/>
        <v>0</v>
      </c>
      <c r="J780" s="106">
        <f t="shared" si="639"/>
        <v>0</v>
      </c>
      <c r="K780" s="296">
        <f t="shared" si="606"/>
        <v>376070186.52999997</v>
      </c>
      <c r="L780" s="106">
        <f t="shared" ref="L780:Q780" si="640">SUM(L781:L782)</f>
        <v>0</v>
      </c>
      <c r="M780" s="106">
        <f t="shared" si="640"/>
        <v>0</v>
      </c>
      <c r="N780" s="106">
        <f t="shared" si="640"/>
        <v>0</v>
      </c>
      <c r="O780" s="106">
        <f t="shared" si="640"/>
        <v>0</v>
      </c>
      <c r="P780" s="106">
        <f t="shared" si="640"/>
        <v>262415550.56999999</v>
      </c>
      <c r="Q780" s="106">
        <f t="shared" si="640"/>
        <v>0</v>
      </c>
      <c r="R780" s="296">
        <f t="shared" si="515"/>
        <v>262415550.56999999</v>
      </c>
      <c r="S780" s="106">
        <f t="shared" ref="S780:Z780" si="641">SUM(S781:S782)</f>
        <v>0</v>
      </c>
      <c r="T780" s="106">
        <f t="shared" si="641"/>
        <v>0</v>
      </c>
      <c r="U780" s="106">
        <f t="shared" si="641"/>
        <v>113654635.95999999</v>
      </c>
      <c r="V780" s="106">
        <f t="shared" si="641"/>
        <v>0</v>
      </c>
      <c r="W780" s="106">
        <f t="shared" si="641"/>
        <v>0</v>
      </c>
      <c r="X780" s="106">
        <f t="shared" si="641"/>
        <v>0</v>
      </c>
      <c r="Y780" s="106">
        <f t="shared" si="641"/>
        <v>0</v>
      </c>
      <c r="Z780" s="106">
        <f t="shared" si="641"/>
        <v>0</v>
      </c>
      <c r="AA780" s="296">
        <f t="shared" si="627"/>
        <v>113654635.95999999</v>
      </c>
      <c r="AB780" s="296">
        <f t="shared" si="562"/>
        <v>376070186.52999997</v>
      </c>
      <c r="AC780" s="36">
        <f t="shared" si="574"/>
        <v>1</v>
      </c>
    </row>
    <row r="781" spans="1:29" hidden="1" x14ac:dyDescent="0.2">
      <c r="B781" s="143" t="s">
        <v>2277</v>
      </c>
      <c r="C781" s="139" t="s">
        <v>2278</v>
      </c>
      <c r="D781" s="295"/>
      <c r="E781" s="291">
        <f>SUM('ADICIONES  2018'!C781:K781)</f>
        <v>262415550.56999999</v>
      </c>
      <c r="F781" s="295"/>
      <c r="G781" s="295"/>
      <c r="H781" s="295"/>
      <c r="I781" s="295"/>
      <c r="J781" s="295"/>
      <c r="K781" s="292">
        <f t="shared" si="606"/>
        <v>262415550.56999999</v>
      </c>
      <c r="L781" s="295"/>
      <c r="M781" s="295"/>
      <c r="N781" s="295"/>
      <c r="O781" s="295"/>
      <c r="P781" s="295">
        <v>262415550.56999999</v>
      </c>
      <c r="Q781" s="295"/>
      <c r="R781" s="292">
        <f t="shared" si="515"/>
        <v>262415550.56999999</v>
      </c>
      <c r="S781" s="295"/>
      <c r="T781" s="295"/>
      <c r="U781" s="295"/>
      <c r="V781" s="295"/>
      <c r="W781" s="295"/>
      <c r="X781" s="295"/>
      <c r="Y781" s="295"/>
      <c r="Z781" s="295"/>
      <c r="AA781" s="292">
        <f t="shared" si="627"/>
        <v>0</v>
      </c>
      <c r="AB781" s="292">
        <f t="shared" si="562"/>
        <v>262415550.56999999</v>
      </c>
      <c r="AC781" s="37">
        <f t="shared" ref="AC781:AC964" si="642">+AB781/K781</f>
        <v>1</v>
      </c>
    </row>
    <row r="782" spans="1:29" hidden="1" x14ac:dyDescent="0.2">
      <c r="B782" s="143" t="s">
        <v>2277</v>
      </c>
      <c r="C782" s="139" t="s">
        <v>2278</v>
      </c>
      <c r="D782" s="295"/>
      <c r="E782" s="291">
        <f>SUM('ADICIONES  2018'!C782:K782)</f>
        <v>113654635.95999999</v>
      </c>
      <c r="F782" s="295"/>
      <c r="G782" s="295"/>
      <c r="H782" s="295"/>
      <c r="I782" s="295"/>
      <c r="J782" s="295"/>
      <c r="K782" s="292">
        <f t="shared" si="606"/>
        <v>113654635.95999999</v>
      </c>
      <c r="L782" s="295"/>
      <c r="M782" s="295"/>
      <c r="N782" s="295"/>
      <c r="O782" s="295"/>
      <c r="P782" s="295"/>
      <c r="Q782" s="295"/>
      <c r="R782" s="292">
        <f t="shared" ref="R782" si="643">SUM(L782:Q782)</f>
        <v>0</v>
      </c>
      <c r="S782" s="295"/>
      <c r="T782" s="295"/>
      <c r="U782" s="295">
        <v>113654635.95999999</v>
      </c>
      <c r="V782" s="295"/>
      <c r="W782" s="295"/>
      <c r="X782" s="295"/>
      <c r="Y782" s="295"/>
      <c r="Z782" s="295"/>
      <c r="AA782" s="292">
        <f t="shared" ref="AA782" si="644">SUM(S782:Z782)</f>
        <v>113654635.95999999</v>
      </c>
      <c r="AB782" s="292">
        <f t="shared" si="562"/>
        <v>113654635.95999999</v>
      </c>
      <c r="AC782" s="37">
        <f t="shared" si="642"/>
        <v>1</v>
      </c>
    </row>
    <row r="783" spans="1:29" s="79" customFormat="1" ht="31.5" hidden="1" x14ac:dyDescent="0.2">
      <c r="A783" s="433"/>
      <c r="B783" s="135" t="s">
        <v>974</v>
      </c>
      <c r="C783" s="140" t="s">
        <v>975</v>
      </c>
      <c r="D783" s="106">
        <f>SUM(D784:D796)</f>
        <v>0</v>
      </c>
      <c r="E783" s="106">
        <f>SUM('ADICIONES  2018'!C783:K783)</f>
        <v>15362389057.259998</v>
      </c>
      <c r="F783" s="106">
        <f t="shared" ref="F783:J783" si="645">SUM(F784:F796)</f>
        <v>400</v>
      </c>
      <c r="G783" s="106">
        <f t="shared" si="645"/>
        <v>0</v>
      </c>
      <c r="H783" s="106">
        <f t="shared" si="645"/>
        <v>0</v>
      </c>
      <c r="I783" s="106">
        <f t="shared" si="645"/>
        <v>0</v>
      </c>
      <c r="J783" s="106">
        <f t="shared" si="645"/>
        <v>0</v>
      </c>
      <c r="K783" s="290">
        <f t="shared" si="606"/>
        <v>15362388657.259998</v>
      </c>
      <c r="L783" s="106">
        <f t="shared" ref="L783:Q783" si="646">SUM(L784:L796)</f>
        <v>0</v>
      </c>
      <c r="M783" s="106">
        <f t="shared" si="646"/>
        <v>0</v>
      </c>
      <c r="N783" s="106">
        <f t="shared" si="646"/>
        <v>0</v>
      </c>
      <c r="O783" s="106">
        <f t="shared" si="646"/>
        <v>0</v>
      </c>
      <c r="P783" s="106">
        <f t="shared" si="646"/>
        <v>15362389057.260002</v>
      </c>
      <c r="Q783" s="106">
        <f t="shared" si="646"/>
        <v>0</v>
      </c>
      <c r="R783" s="290">
        <f t="shared" si="515"/>
        <v>15362389057.260002</v>
      </c>
      <c r="S783" s="106">
        <f t="shared" ref="S783:Z783" si="647">SUM(S784:S796)</f>
        <v>0</v>
      </c>
      <c r="T783" s="106">
        <f t="shared" si="647"/>
        <v>0</v>
      </c>
      <c r="U783" s="106">
        <f t="shared" si="647"/>
        <v>0</v>
      </c>
      <c r="V783" s="106">
        <f t="shared" si="647"/>
        <v>0</v>
      </c>
      <c r="W783" s="106">
        <f t="shared" si="647"/>
        <v>0</v>
      </c>
      <c r="X783" s="106">
        <f t="shared" si="647"/>
        <v>0</v>
      </c>
      <c r="Y783" s="106">
        <f t="shared" si="647"/>
        <v>0</v>
      </c>
      <c r="Z783" s="106">
        <f t="shared" si="647"/>
        <v>0</v>
      </c>
      <c r="AA783" s="290">
        <f t="shared" si="627"/>
        <v>0</v>
      </c>
      <c r="AB783" s="290">
        <f t="shared" si="562"/>
        <v>15362389057.260002</v>
      </c>
      <c r="AC783" s="105">
        <f t="shared" si="642"/>
        <v>1.0000000260376178</v>
      </c>
    </row>
    <row r="784" spans="1:29" ht="28.5" hidden="1" x14ac:dyDescent="0.2">
      <c r="B784" s="143" t="s">
        <v>1592</v>
      </c>
      <c r="C784" s="139" t="s">
        <v>1593</v>
      </c>
      <c r="D784" s="295">
        <v>0</v>
      </c>
      <c r="E784" s="291">
        <f>SUM('ADICIONES  2018'!C784:K784)</f>
        <v>521003231</v>
      </c>
      <c r="F784" s="295"/>
      <c r="G784" s="295"/>
      <c r="H784" s="295"/>
      <c r="I784" s="295"/>
      <c r="J784" s="295"/>
      <c r="K784" s="292">
        <f t="shared" si="606"/>
        <v>521003231</v>
      </c>
      <c r="L784" s="295"/>
      <c r="M784" s="295"/>
      <c r="N784" s="295"/>
      <c r="O784" s="295"/>
      <c r="P784" s="295">
        <v>521003231</v>
      </c>
      <c r="Q784" s="295"/>
      <c r="R784" s="292">
        <f t="shared" si="515"/>
        <v>521003231</v>
      </c>
      <c r="S784" s="295"/>
      <c r="T784" s="295"/>
      <c r="U784" s="295"/>
      <c r="V784" s="295"/>
      <c r="W784" s="295"/>
      <c r="X784" s="295"/>
      <c r="Y784" s="295"/>
      <c r="Z784" s="295"/>
      <c r="AA784" s="292">
        <f t="shared" si="627"/>
        <v>0</v>
      </c>
      <c r="AB784" s="292">
        <f t="shared" si="562"/>
        <v>521003231</v>
      </c>
      <c r="AC784" s="37">
        <f t="shared" si="642"/>
        <v>1</v>
      </c>
    </row>
    <row r="785" spans="1:29" ht="28.5" hidden="1" x14ac:dyDescent="0.2">
      <c r="B785" s="143" t="s">
        <v>1592</v>
      </c>
      <c r="C785" s="139" t="s">
        <v>1593</v>
      </c>
      <c r="D785" s="295"/>
      <c r="E785" s="291">
        <f>SUM('ADICIONES  2018'!C785:K785)</f>
        <v>1108444584.0999999</v>
      </c>
      <c r="F785" s="295"/>
      <c r="G785" s="295"/>
      <c r="H785" s="295"/>
      <c r="I785" s="295"/>
      <c r="J785" s="295"/>
      <c r="K785" s="292">
        <f t="shared" si="606"/>
        <v>1108444584.0999999</v>
      </c>
      <c r="L785" s="295"/>
      <c r="M785" s="295"/>
      <c r="N785" s="295"/>
      <c r="O785" s="295"/>
      <c r="P785" s="295">
        <v>1108444584.0999999</v>
      </c>
      <c r="Q785" s="295"/>
      <c r="R785" s="292">
        <f t="shared" si="515"/>
        <v>1108444584.0999999</v>
      </c>
      <c r="S785" s="295"/>
      <c r="T785" s="295"/>
      <c r="U785" s="295"/>
      <c r="V785" s="295"/>
      <c r="W785" s="295"/>
      <c r="X785" s="295"/>
      <c r="Y785" s="295"/>
      <c r="Z785" s="295"/>
      <c r="AA785" s="292">
        <f t="shared" si="627"/>
        <v>0</v>
      </c>
      <c r="AB785" s="292">
        <f t="shared" si="562"/>
        <v>1108444584.0999999</v>
      </c>
      <c r="AC785" s="37">
        <f t="shared" si="642"/>
        <v>1</v>
      </c>
    </row>
    <row r="786" spans="1:29" ht="28.5" hidden="1" x14ac:dyDescent="0.2">
      <c r="B786" s="143" t="s">
        <v>1594</v>
      </c>
      <c r="C786" s="139" t="s">
        <v>1595</v>
      </c>
      <c r="D786" s="295">
        <v>0</v>
      </c>
      <c r="E786" s="291">
        <f>SUM('ADICIONES  2018'!C786:K786)</f>
        <v>214852293</v>
      </c>
      <c r="F786" s="295"/>
      <c r="G786" s="295"/>
      <c r="H786" s="295"/>
      <c r="I786" s="295"/>
      <c r="J786" s="295"/>
      <c r="K786" s="292">
        <f t="shared" si="606"/>
        <v>214852293</v>
      </c>
      <c r="L786" s="295"/>
      <c r="M786" s="295"/>
      <c r="N786" s="295"/>
      <c r="O786" s="295"/>
      <c r="P786" s="295">
        <v>214852293</v>
      </c>
      <c r="Q786" s="295"/>
      <c r="R786" s="292">
        <f t="shared" si="515"/>
        <v>214852293</v>
      </c>
      <c r="S786" s="295"/>
      <c r="T786" s="295"/>
      <c r="U786" s="295"/>
      <c r="V786" s="295"/>
      <c r="W786" s="295"/>
      <c r="X786" s="295"/>
      <c r="Y786" s="295"/>
      <c r="Z786" s="295"/>
      <c r="AA786" s="292">
        <f t="shared" si="627"/>
        <v>0</v>
      </c>
      <c r="AB786" s="292">
        <f t="shared" si="562"/>
        <v>214852293</v>
      </c>
      <c r="AC786" s="37">
        <f t="shared" si="642"/>
        <v>1</v>
      </c>
    </row>
    <row r="787" spans="1:29" ht="28.5" hidden="1" x14ac:dyDescent="0.2">
      <c r="B787" s="143" t="s">
        <v>1594</v>
      </c>
      <c r="C787" s="139" t="s">
        <v>1595</v>
      </c>
      <c r="D787" s="295"/>
      <c r="E787" s="291">
        <f>SUM('ADICIONES  2018'!C787:K787)</f>
        <v>380111827.61000001</v>
      </c>
      <c r="F787" s="295"/>
      <c r="G787" s="295"/>
      <c r="H787" s="295"/>
      <c r="I787" s="295"/>
      <c r="J787" s="295"/>
      <c r="K787" s="292">
        <f t="shared" si="606"/>
        <v>380111827.61000001</v>
      </c>
      <c r="L787" s="295"/>
      <c r="M787" s="295"/>
      <c r="N787" s="295"/>
      <c r="O787" s="295"/>
      <c r="P787" s="295">
        <v>380111827.61000001</v>
      </c>
      <c r="Q787" s="295"/>
      <c r="R787" s="292">
        <f t="shared" si="515"/>
        <v>380111827.61000001</v>
      </c>
      <c r="S787" s="295"/>
      <c r="T787" s="295"/>
      <c r="U787" s="295"/>
      <c r="V787" s="295"/>
      <c r="W787" s="295"/>
      <c r="X787" s="295"/>
      <c r="Y787" s="295"/>
      <c r="Z787" s="295"/>
      <c r="AA787" s="292">
        <f t="shared" si="627"/>
        <v>0</v>
      </c>
      <c r="AB787" s="292">
        <f t="shared" si="562"/>
        <v>380111827.61000001</v>
      </c>
      <c r="AC787" s="37">
        <f t="shared" si="642"/>
        <v>1</v>
      </c>
    </row>
    <row r="788" spans="1:29" ht="28.5" hidden="1" x14ac:dyDescent="0.2">
      <c r="B788" s="143" t="s">
        <v>1596</v>
      </c>
      <c r="C788" s="139" t="s">
        <v>1597</v>
      </c>
      <c r="D788" s="295">
        <v>0</v>
      </c>
      <c r="E788" s="291">
        <f>SUM('ADICIONES  2018'!C788:K788)</f>
        <v>1817605932.6600001</v>
      </c>
      <c r="F788" s="295"/>
      <c r="G788" s="295"/>
      <c r="H788" s="295"/>
      <c r="I788" s="295"/>
      <c r="J788" s="295"/>
      <c r="K788" s="292">
        <f t="shared" si="606"/>
        <v>1817605932.6600001</v>
      </c>
      <c r="L788" s="295"/>
      <c r="M788" s="295"/>
      <c r="N788" s="295"/>
      <c r="O788" s="295"/>
      <c r="P788" s="295">
        <v>1817605932.6600001</v>
      </c>
      <c r="Q788" s="295"/>
      <c r="R788" s="292">
        <f t="shared" si="515"/>
        <v>1817605932.6600001</v>
      </c>
      <c r="S788" s="295"/>
      <c r="T788" s="295"/>
      <c r="U788" s="295"/>
      <c r="V788" s="295"/>
      <c r="W788" s="295"/>
      <c r="X788" s="295"/>
      <c r="Y788" s="295"/>
      <c r="Z788" s="295"/>
      <c r="AA788" s="292">
        <f t="shared" si="627"/>
        <v>0</v>
      </c>
      <c r="AB788" s="292">
        <f t="shared" si="562"/>
        <v>1817605932.6600001</v>
      </c>
      <c r="AC788" s="37">
        <f t="shared" si="642"/>
        <v>1</v>
      </c>
    </row>
    <row r="789" spans="1:29" ht="28.5" hidden="1" x14ac:dyDescent="0.2">
      <c r="B789" s="143" t="s">
        <v>1596</v>
      </c>
      <c r="C789" s="139" t="s">
        <v>1597</v>
      </c>
      <c r="D789" s="295"/>
      <c r="E789" s="291">
        <f>SUM('ADICIONES  2018'!C789:K789)</f>
        <v>2085124515.49</v>
      </c>
      <c r="F789" s="295"/>
      <c r="G789" s="295"/>
      <c r="H789" s="295"/>
      <c r="I789" s="295"/>
      <c r="J789" s="295"/>
      <c r="K789" s="292">
        <f t="shared" si="606"/>
        <v>2085124515.49</v>
      </c>
      <c r="L789" s="295"/>
      <c r="M789" s="295"/>
      <c r="N789" s="295"/>
      <c r="O789" s="295"/>
      <c r="P789" s="295">
        <v>2085124515.49</v>
      </c>
      <c r="Q789" s="295"/>
      <c r="R789" s="292">
        <f t="shared" si="515"/>
        <v>2085124515.49</v>
      </c>
      <c r="S789" s="295"/>
      <c r="T789" s="295"/>
      <c r="U789" s="295"/>
      <c r="V789" s="295"/>
      <c r="W789" s="295"/>
      <c r="X789" s="295"/>
      <c r="Y789" s="295"/>
      <c r="Z789" s="295"/>
      <c r="AA789" s="292">
        <f t="shared" si="627"/>
        <v>0</v>
      </c>
      <c r="AB789" s="292">
        <f t="shared" si="562"/>
        <v>2085124515.49</v>
      </c>
      <c r="AC789" s="37">
        <f t="shared" si="642"/>
        <v>1</v>
      </c>
    </row>
    <row r="790" spans="1:29" ht="28.5" hidden="1" x14ac:dyDescent="0.2">
      <c r="B790" s="143" t="s">
        <v>1598</v>
      </c>
      <c r="C790" s="139" t="s">
        <v>1599</v>
      </c>
      <c r="D790" s="295">
        <v>0</v>
      </c>
      <c r="E790" s="291">
        <f>SUM('ADICIONES  2018'!C790:K790)</f>
        <v>222742119</v>
      </c>
      <c r="F790" s="295">
        <v>400</v>
      </c>
      <c r="G790" s="295"/>
      <c r="H790" s="295"/>
      <c r="I790" s="295"/>
      <c r="J790" s="295"/>
      <c r="K790" s="292">
        <f t="shared" si="606"/>
        <v>222741719</v>
      </c>
      <c r="L790" s="295"/>
      <c r="M790" s="295"/>
      <c r="N790" s="295"/>
      <c r="O790" s="295"/>
      <c r="P790" s="295">
        <v>222742119</v>
      </c>
      <c r="Q790" s="295"/>
      <c r="R790" s="292">
        <f t="shared" si="515"/>
        <v>222742119</v>
      </c>
      <c r="S790" s="295"/>
      <c r="T790" s="295"/>
      <c r="U790" s="295"/>
      <c r="V790" s="295"/>
      <c r="W790" s="295"/>
      <c r="X790" s="295"/>
      <c r="Y790" s="295"/>
      <c r="Z790" s="295"/>
      <c r="AA790" s="292">
        <f t="shared" si="627"/>
        <v>0</v>
      </c>
      <c r="AB790" s="292">
        <f t="shared" si="562"/>
        <v>222742119</v>
      </c>
      <c r="AC790" s="37">
        <f t="shared" si="642"/>
        <v>1.0000017958018901</v>
      </c>
    </row>
    <row r="791" spans="1:29" ht="28.5" hidden="1" x14ac:dyDescent="0.2">
      <c r="B791" s="143" t="s">
        <v>1598</v>
      </c>
      <c r="C791" s="139" t="s">
        <v>1599</v>
      </c>
      <c r="D791" s="295">
        <v>0</v>
      </c>
      <c r="E791" s="291">
        <f>SUM('ADICIONES  2018'!C791:K791)</f>
        <v>4824524540.3400002</v>
      </c>
      <c r="F791" s="295"/>
      <c r="G791" s="295"/>
      <c r="H791" s="295"/>
      <c r="I791" s="295"/>
      <c r="J791" s="295"/>
      <c r="K791" s="292">
        <f t="shared" si="606"/>
        <v>4824524540.3400002</v>
      </c>
      <c r="L791" s="295"/>
      <c r="M791" s="295"/>
      <c r="N791" s="295"/>
      <c r="O791" s="295"/>
      <c r="P791" s="295">
        <v>4824524540.3400002</v>
      </c>
      <c r="Q791" s="295"/>
      <c r="R791" s="292">
        <f t="shared" si="515"/>
        <v>4824524540.3400002</v>
      </c>
      <c r="S791" s="295"/>
      <c r="T791" s="295"/>
      <c r="U791" s="295"/>
      <c r="V791" s="295"/>
      <c r="W791" s="295"/>
      <c r="X791" s="295"/>
      <c r="Y791" s="295"/>
      <c r="Z791" s="295"/>
      <c r="AA791" s="292">
        <f t="shared" si="627"/>
        <v>0</v>
      </c>
      <c r="AB791" s="292">
        <f t="shared" si="562"/>
        <v>4824524540.3400002</v>
      </c>
      <c r="AC791" s="37">
        <f t="shared" si="642"/>
        <v>1</v>
      </c>
    </row>
    <row r="792" spans="1:29" ht="28.5" hidden="1" x14ac:dyDescent="0.2">
      <c r="B792" s="143" t="s">
        <v>1598</v>
      </c>
      <c r="C792" s="139" t="s">
        <v>1599</v>
      </c>
      <c r="D792" s="295"/>
      <c r="E792" s="291">
        <f>SUM('ADICIONES  2018'!C792:K792)</f>
        <v>3821360163.1300001</v>
      </c>
      <c r="F792" s="295"/>
      <c r="G792" s="295"/>
      <c r="H792" s="295"/>
      <c r="I792" s="295"/>
      <c r="J792" s="295"/>
      <c r="K792" s="292">
        <f t="shared" si="606"/>
        <v>3821360163.1300001</v>
      </c>
      <c r="L792" s="295"/>
      <c r="M792" s="295"/>
      <c r="N792" s="295"/>
      <c r="O792" s="295"/>
      <c r="P792" s="295">
        <v>3821360163.1300001</v>
      </c>
      <c r="Q792" s="295"/>
      <c r="R792" s="292">
        <f t="shared" si="515"/>
        <v>3821360163.1300001</v>
      </c>
      <c r="S792" s="295"/>
      <c r="T792" s="295"/>
      <c r="U792" s="295"/>
      <c r="V792" s="295"/>
      <c r="W792" s="295"/>
      <c r="X792" s="295"/>
      <c r="Y792" s="295"/>
      <c r="Z792" s="295"/>
      <c r="AA792" s="292">
        <f t="shared" si="627"/>
        <v>0</v>
      </c>
      <c r="AB792" s="292">
        <f t="shared" si="562"/>
        <v>3821360163.1300001</v>
      </c>
      <c r="AC792" s="37">
        <f t="shared" si="642"/>
        <v>1</v>
      </c>
    </row>
    <row r="793" spans="1:29" ht="28.5" hidden="1" x14ac:dyDescent="0.2">
      <c r="B793" s="143" t="s">
        <v>1600</v>
      </c>
      <c r="C793" s="139" t="s">
        <v>1601</v>
      </c>
      <c r="D793" s="295">
        <v>0</v>
      </c>
      <c r="E793" s="291">
        <f>SUM('ADICIONES  2018'!C793:K793)</f>
        <v>206233</v>
      </c>
      <c r="F793" s="295"/>
      <c r="G793" s="295"/>
      <c r="H793" s="295"/>
      <c r="I793" s="295"/>
      <c r="J793" s="295"/>
      <c r="K793" s="292">
        <f t="shared" si="606"/>
        <v>206233</v>
      </c>
      <c r="L793" s="295"/>
      <c r="M793" s="295"/>
      <c r="N793" s="295"/>
      <c r="O793" s="295"/>
      <c r="P793" s="295">
        <v>206233</v>
      </c>
      <c r="Q793" s="295"/>
      <c r="R793" s="292">
        <f t="shared" si="515"/>
        <v>206233</v>
      </c>
      <c r="S793" s="295"/>
      <c r="T793" s="295"/>
      <c r="U793" s="295"/>
      <c r="V793" s="295"/>
      <c r="W793" s="295"/>
      <c r="X793" s="295"/>
      <c r="Y793" s="295"/>
      <c r="Z793" s="295"/>
      <c r="AA793" s="292">
        <f t="shared" si="627"/>
        <v>0</v>
      </c>
      <c r="AB793" s="292">
        <f t="shared" si="562"/>
        <v>206233</v>
      </c>
      <c r="AC793" s="37">
        <f t="shared" si="642"/>
        <v>1</v>
      </c>
    </row>
    <row r="794" spans="1:29" ht="28.5" hidden="1" x14ac:dyDescent="0.2">
      <c r="B794" s="143" t="s">
        <v>1600</v>
      </c>
      <c r="C794" s="139" t="s">
        <v>1601</v>
      </c>
      <c r="D794" s="295"/>
      <c r="E794" s="291">
        <f>SUM('ADICIONES  2018'!C794:K794)</f>
        <v>190236192.61000001</v>
      </c>
      <c r="F794" s="295"/>
      <c r="G794" s="295"/>
      <c r="H794" s="295"/>
      <c r="I794" s="295"/>
      <c r="J794" s="295"/>
      <c r="K794" s="292">
        <f t="shared" si="606"/>
        <v>190236192.61000001</v>
      </c>
      <c r="L794" s="295"/>
      <c r="M794" s="295"/>
      <c r="N794" s="295"/>
      <c r="O794" s="295"/>
      <c r="P794" s="295">
        <v>190236192.61000001</v>
      </c>
      <c r="Q794" s="295"/>
      <c r="R794" s="292">
        <f t="shared" si="515"/>
        <v>190236192.61000001</v>
      </c>
      <c r="S794" s="295"/>
      <c r="T794" s="295"/>
      <c r="U794" s="295"/>
      <c r="V794" s="295"/>
      <c r="W794" s="295"/>
      <c r="X794" s="295"/>
      <c r="Y794" s="295"/>
      <c r="Z794" s="295"/>
      <c r="AA794" s="292">
        <f t="shared" si="627"/>
        <v>0</v>
      </c>
      <c r="AB794" s="292">
        <f t="shared" si="562"/>
        <v>190236192.61000001</v>
      </c>
      <c r="AC794" s="37">
        <f t="shared" si="642"/>
        <v>1</v>
      </c>
    </row>
    <row r="795" spans="1:29" ht="28.5" hidden="1" x14ac:dyDescent="0.2">
      <c r="B795" s="143" t="s">
        <v>1602</v>
      </c>
      <c r="C795" s="139" t="s">
        <v>1603</v>
      </c>
      <c r="D795" s="295">
        <v>0</v>
      </c>
      <c r="E795" s="291">
        <f>SUM('ADICIONES  2018'!C795:K795)</f>
        <v>75873498</v>
      </c>
      <c r="F795" s="295"/>
      <c r="G795" s="295"/>
      <c r="H795" s="295"/>
      <c r="I795" s="295"/>
      <c r="J795" s="295"/>
      <c r="K795" s="292">
        <f t="shared" si="606"/>
        <v>75873498</v>
      </c>
      <c r="L795" s="295"/>
      <c r="M795" s="295"/>
      <c r="N795" s="295"/>
      <c r="O795" s="295"/>
      <c r="P795" s="295">
        <v>75873498</v>
      </c>
      <c r="Q795" s="295"/>
      <c r="R795" s="292">
        <f t="shared" si="515"/>
        <v>75873498</v>
      </c>
      <c r="S795" s="295"/>
      <c r="T795" s="295"/>
      <c r="U795" s="295"/>
      <c r="V795" s="295"/>
      <c r="W795" s="295"/>
      <c r="X795" s="295"/>
      <c r="Y795" s="295"/>
      <c r="Z795" s="295"/>
      <c r="AA795" s="292">
        <f t="shared" si="627"/>
        <v>0</v>
      </c>
      <c r="AB795" s="292">
        <f t="shared" si="562"/>
        <v>75873498</v>
      </c>
      <c r="AC795" s="37">
        <f t="shared" si="642"/>
        <v>1</v>
      </c>
    </row>
    <row r="796" spans="1:29" ht="28.5" hidden="1" x14ac:dyDescent="0.2">
      <c r="B796" s="143" t="s">
        <v>1602</v>
      </c>
      <c r="C796" s="139" t="s">
        <v>1603</v>
      </c>
      <c r="D796" s="295"/>
      <c r="E796" s="291">
        <f>SUM('ADICIONES  2018'!C796:K796)</f>
        <v>100303927.31999999</v>
      </c>
      <c r="F796" s="295"/>
      <c r="G796" s="295"/>
      <c r="H796" s="295"/>
      <c r="I796" s="295"/>
      <c r="J796" s="295"/>
      <c r="K796" s="292">
        <f t="shared" si="606"/>
        <v>100303927.31999999</v>
      </c>
      <c r="L796" s="295"/>
      <c r="M796" s="295"/>
      <c r="N796" s="295"/>
      <c r="O796" s="295"/>
      <c r="P796" s="295">
        <v>100303927.31999999</v>
      </c>
      <c r="Q796" s="295"/>
      <c r="R796" s="292">
        <f t="shared" si="515"/>
        <v>100303927.31999999</v>
      </c>
      <c r="S796" s="295"/>
      <c r="T796" s="295"/>
      <c r="U796" s="295"/>
      <c r="V796" s="295"/>
      <c r="W796" s="295"/>
      <c r="X796" s="295"/>
      <c r="Y796" s="295"/>
      <c r="Z796" s="295"/>
      <c r="AA796" s="292">
        <f t="shared" si="627"/>
        <v>0</v>
      </c>
      <c r="AB796" s="292">
        <f t="shared" si="562"/>
        <v>100303927.31999999</v>
      </c>
      <c r="AC796" s="37">
        <f t="shared" si="642"/>
        <v>1</v>
      </c>
    </row>
    <row r="797" spans="1:29" s="79" customFormat="1" ht="31.5" hidden="1" x14ac:dyDescent="0.2">
      <c r="A797" s="433"/>
      <c r="B797" s="135" t="s">
        <v>2279</v>
      </c>
      <c r="C797" s="140" t="s">
        <v>2280</v>
      </c>
      <c r="D797" s="106">
        <f>SUM(D798:D799)</f>
        <v>0</v>
      </c>
      <c r="E797" s="106">
        <f>SUM('ADICIONES  2018'!C797:K797)</f>
        <v>1601377900.04</v>
      </c>
      <c r="F797" s="106">
        <f t="shared" ref="F797:J797" si="648">SUM(F798:F799)</f>
        <v>0</v>
      </c>
      <c r="G797" s="106">
        <f t="shared" si="648"/>
        <v>0</v>
      </c>
      <c r="H797" s="106">
        <f t="shared" si="648"/>
        <v>0</v>
      </c>
      <c r="I797" s="106">
        <f t="shared" si="648"/>
        <v>0</v>
      </c>
      <c r="J797" s="106">
        <f t="shared" si="648"/>
        <v>0</v>
      </c>
      <c r="K797" s="290">
        <f t="shared" si="606"/>
        <v>1601377900.04</v>
      </c>
      <c r="L797" s="106">
        <f t="shared" ref="L797:Q797" si="649">SUM(L798:L799)</f>
        <v>0</v>
      </c>
      <c r="M797" s="106">
        <f t="shared" si="649"/>
        <v>0</v>
      </c>
      <c r="N797" s="106">
        <f t="shared" si="649"/>
        <v>0</v>
      </c>
      <c r="O797" s="106">
        <f t="shared" si="649"/>
        <v>0</v>
      </c>
      <c r="P797" s="106">
        <f t="shared" si="649"/>
        <v>1289883453.4400001</v>
      </c>
      <c r="Q797" s="106">
        <f t="shared" si="649"/>
        <v>0</v>
      </c>
      <c r="R797" s="290">
        <f t="shared" si="515"/>
        <v>1289883453.4400001</v>
      </c>
      <c r="S797" s="106">
        <f t="shared" ref="S797:Z797" si="650">SUM(S798:S799)</f>
        <v>0</v>
      </c>
      <c r="T797" s="106">
        <f t="shared" si="650"/>
        <v>0</v>
      </c>
      <c r="U797" s="106">
        <f t="shared" si="650"/>
        <v>311494446</v>
      </c>
      <c r="V797" s="106">
        <f t="shared" si="650"/>
        <v>0</v>
      </c>
      <c r="W797" s="106">
        <f t="shared" si="650"/>
        <v>0</v>
      </c>
      <c r="X797" s="106">
        <f t="shared" si="650"/>
        <v>0</v>
      </c>
      <c r="Y797" s="106">
        <f t="shared" si="650"/>
        <v>0</v>
      </c>
      <c r="Z797" s="106">
        <f t="shared" si="650"/>
        <v>0</v>
      </c>
      <c r="AA797" s="290">
        <f t="shared" si="627"/>
        <v>311494446</v>
      </c>
      <c r="AB797" s="290">
        <f t="shared" si="562"/>
        <v>1601377899.4400001</v>
      </c>
      <c r="AC797" s="105">
        <f t="shared" si="642"/>
        <v>0.99999999962532271</v>
      </c>
    </row>
    <row r="798" spans="1:29" ht="28.5" hidden="1" x14ac:dyDescent="0.2">
      <c r="B798" s="143" t="s">
        <v>2281</v>
      </c>
      <c r="C798" s="139" t="s">
        <v>2282</v>
      </c>
      <c r="D798" s="295"/>
      <c r="E798" s="291">
        <f>SUM('ADICIONES  2018'!C798:K798)</f>
        <v>1289883453.4400001</v>
      </c>
      <c r="F798" s="295"/>
      <c r="G798" s="295"/>
      <c r="H798" s="295"/>
      <c r="I798" s="295"/>
      <c r="J798" s="295"/>
      <c r="K798" s="292">
        <f t="shared" si="606"/>
        <v>1289883453.4400001</v>
      </c>
      <c r="L798" s="295"/>
      <c r="M798" s="295"/>
      <c r="N798" s="295"/>
      <c r="O798" s="295"/>
      <c r="P798" s="295">
        <v>1289883453.4400001</v>
      </c>
      <c r="Q798" s="295"/>
      <c r="R798" s="292">
        <f t="shared" si="515"/>
        <v>1289883453.4400001</v>
      </c>
      <c r="S798" s="295"/>
      <c r="T798" s="295"/>
      <c r="U798" s="295"/>
      <c r="V798" s="295"/>
      <c r="W798" s="295"/>
      <c r="X798" s="295"/>
      <c r="Y798" s="295"/>
      <c r="Z798" s="295"/>
      <c r="AA798" s="292">
        <f t="shared" si="627"/>
        <v>0</v>
      </c>
      <c r="AB798" s="292">
        <f t="shared" si="562"/>
        <v>1289883453.4400001</v>
      </c>
      <c r="AC798" s="37">
        <f t="shared" si="642"/>
        <v>1</v>
      </c>
    </row>
    <row r="799" spans="1:29" ht="28.5" hidden="1" x14ac:dyDescent="0.2">
      <c r="B799" s="143" t="s">
        <v>2281</v>
      </c>
      <c r="C799" s="139" t="s">
        <v>2282</v>
      </c>
      <c r="D799" s="295"/>
      <c r="E799" s="291">
        <f>SUM('ADICIONES  2018'!C799:K799)</f>
        <v>311494446.60000002</v>
      </c>
      <c r="F799" s="295"/>
      <c r="G799" s="295"/>
      <c r="H799" s="295"/>
      <c r="I799" s="295"/>
      <c r="J799" s="295"/>
      <c r="K799" s="292">
        <f t="shared" si="606"/>
        <v>311494446.60000002</v>
      </c>
      <c r="L799" s="295"/>
      <c r="M799" s="295"/>
      <c r="N799" s="295"/>
      <c r="O799" s="295"/>
      <c r="P799" s="295"/>
      <c r="Q799" s="295"/>
      <c r="R799" s="292">
        <f t="shared" si="515"/>
        <v>0</v>
      </c>
      <c r="S799" s="295"/>
      <c r="T799" s="295"/>
      <c r="U799" s="295">
        <v>311494446</v>
      </c>
      <c r="V799" s="295"/>
      <c r="W799" s="295"/>
      <c r="X799" s="295"/>
      <c r="Y799" s="295"/>
      <c r="Z799" s="295"/>
      <c r="AA799" s="292">
        <f t="shared" si="627"/>
        <v>311494446</v>
      </c>
      <c r="AB799" s="292">
        <f t="shared" si="562"/>
        <v>311494446</v>
      </c>
      <c r="AC799" s="37">
        <f t="shared" si="642"/>
        <v>0.99999999807380191</v>
      </c>
    </row>
    <row r="800" spans="1:29" s="79" customFormat="1" ht="31.5" hidden="1" x14ac:dyDescent="0.2">
      <c r="A800" s="433"/>
      <c r="B800" s="135" t="s">
        <v>2283</v>
      </c>
      <c r="C800" s="140" t="s">
        <v>2284</v>
      </c>
      <c r="D800" s="106">
        <f>SUM(D801:D802)</f>
        <v>0</v>
      </c>
      <c r="E800" s="106">
        <f>SUM('ADICIONES  2018'!C800:K800)</f>
        <v>913155694.88999999</v>
      </c>
      <c r="F800" s="106">
        <f t="shared" ref="F800:J800" si="651">SUM(F801:F802)</f>
        <v>0</v>
      </c>
      <c r="G800" s="106">
        <f t="shared" si="651"/>
        <v>0</v>
      </c>
      <c r="H800" s="106">
        <f t="shared" si="651"/>
        <v>0</v>
      </c>
      <c r="I800" s="106">
        <f t="shared" si="651"/>
        <v>0</v>
      </c>
      <c r="J800" s="106">
        <f t="shared" si="651"/>
        <v>0</v>
      </c>
      <c r="K800" s="290">
        <f t="shared" si="606"/>
        <v>913155694.88999999</v>
      </c>
      <c r="L800" s="106">
        <f t="shared" ref="L800:Q800" si="652">SUM(L801:L802)</f>
        <v>0</v>
      </c>
      <c r="M800" s="106">
        <f t="shared" si="652"/>
        <v>0</v>
      </c>
      <c r="N800" s="106">
        <f t="shared" si="652"/>
        <v>0</v>
      </c>
      <c r="O800" s="106">
        <f t="shared" si="652"/>
        <v>0</v>
      </c>
      <c r="P800" s="106">
        <f t="shared" si="652"/>
        <v>835939680.88999999</v>
      </c>
      <c r="Q800" s="106">
        <f t="shared" si="652"/>
        <v>0</v>
      </c>
      <c r="R800" s="290">
        <f t="shared" si="515"/>
        <v>835939680.88999999</v>
      </c>
      <c r="S800" s="106">
        <f t="shared" ref="S800:Z800" si="653">SUM(S801:S802)</f>
        <v>0</v>
      </c>
      <c r="T800" s="106">
        <f t="shared" si="653"/>
        <v>0</v>
      </c>
      <c r="U800" s="106">
        <f t="shared" si="653"/>
        <v>77216014</v>
      </c>
      <c r="V800" s="106">
        <f t="shared" si="653"/>
        <v>0</v>
      </c>
      <c r="W800" s="106">
        <f t="shared" si="653"/>
        <v>0</v>
      </c>
      <c r="X800" s="106">
        <f t="shared" si="653"/>
        <v>0</v>
      </c>
      <c r="Y800" s="106">
        <f t="shared" si="653"/>
        <v>0</v>
      </c>
      <c r="Z800" s="106">
        <f t="shared" si="653"/>
        <v>0</v>
      </c>
      <c r="AA800" s="290">
        <f t="shared" si="627"/>
        <v>77216014</v>
      </c>
      <c r="AB800" s="290">
        <f t="shared" si="562"/>
        <v>913155694.88999999</v>
      </c>
      <c r="AC800" s="105">
        <f t="shared" si="642"/>
        <v>1</v>
      </c>
    </row>
    <row r="801" spans="1:29" hidden="1" x14ac:dyDescent="0.2">
      <c r="B801" s="143" t="s">
        <v>2285</v>
      </c>
      <c r="C801" s="139" t="s">
        <v>2286</v>
      </c>
      <c r="D801" s="295"/>
      <c r="E801" s="291">
        <f>SUM('ADICIONES  2018'!C801:K801)</f>
        <v>835939680.88999999</v>
      </c>
      <c r="F801" s="295"/>
      <c r="G801" s="295"/>
      <c r="H801" s="295"/>
      <c r="I801" s="295"/>
      <c r="J801" s="295"/>
      <c r="K801" s="292">
        <f t="shared" si="606"/>
        <v>835939680.88999999</v>
      </c>
      <c r="L801" s="295"/>
      <c r="M801" s="295"/>
      <c r="N801" s="295"/>
      <c r="O801" s="295"/>
      <c r="P801" s="295">
        <v>835939680.88999999</v>
      </c>
      <c r="Q801" s="295"/>
      <c r="R801" s="292">
        <f t="shared" si="515"/>
        <v>835939680.88999999</v>
      </c>
      <c r="S801" s="295"/>
      <c r="T801" s="295"/>
      <c r="U801" s="295"/>
      <c r="V801" s="295"/>
      <c r="W801" s="295"/>
      <c r="X801" s="295"/>
      <c r="Y801" s="295"/>
      <c r="Z801" s="295"/>
      <c r="AA801" s="292">
        <f t="shared" si="627"/>
        <v>0</v>
      </c>
      <c r="AB801" s="292">
        <f t="shared" si="562"/>
        <v>835939680.88999999</v>
      </c>
      <c r="AC801" s="37">
        <f t="shared" si="642"/>
        <v>1</v>
      </c>
    </row>
    <row r="802" spans="1:29" hidden="1" x14ac:dyDescent="0.2">
      <c r="B802" s="143" t="s">
        <v>2285</v>
      </c>
      <c r="C802" s="139" t="s">
        <v>2286</v>
      </c>
      <c r="D802" s="295"/>
      <c r="E802" s="291">
        <f>SUM('ADICIONES  2018'!C802:K802)</f>
        <v>77216014</v>
      </c>
      <c r="F802" s="295"/>
      <c r="G802" s="295"/>
      <c r="H802" s="295"/>
      <c r="I802" s="295"/>
      <c r="J802" s="295"/>
      <c r="K802" s="292">
        <f t="shared" si="606"/>
        <v>77216014</v>
      </c>
      <c r="L802" s="295"/>
      <c r="M802" s="295"/>
      <c r="N802" s="295"/>
      <c r="O802" s="295"/>
      <c r="P802" s="295"/>
      <c r="Q802" s="295"/>
      <c r="R802" s="292">
        <f t="shared" si="515"/>
        <v>0</v>
      </c>
      <c r="S802" s="295"/>
      <c r="T802" s="295"/>
      <c r="U802" s="295">
        <v>77216014</v>
      </c>
      <c r="V802" s="295"/>
      <c r="W802" s="295"/>
      <c r="X802" s="295"/>
      <c r="Y802" s="295"/>
      <c r="Z802" s="295"/>
      <c r="AA802" s="292">
        <f t="shared" si="627"/>
        <v>77216014</v>
      </c>
      <c r="AB802" s="292">
        <f t="shared" si="562"/>
        <v>77216014</v>
      </c>
      <c r="AC802" s="37">
        <f t="shared" si="642"/>
        <v>1</v>
      </c>
    </row>
    <row r="803" spans="1:29" s="79" customFormat="1" ht="15.75" hidden="1" x14ac:dyDescent="0.2">
      <c r="A803" s="433"/>
      <c r="B803" s="135" t="s">
        <v>2287</v>
      </c>
      <c r="C803" s="140" t="s">
        <v>2288</v>
      </c>
      <c r="D803" s="106">
        <f>SUM(D804:D806)</f>
        <v>0</v>
      </c>
      <c r="E803" s="106">
        <f>SUM('ADICIONES  2018'!C803:K803)</f>
        <v>296627954.42000002</v>
      </c>
      <c r="F803" s="106">
        <f t="shared" ref="F803:J803" si="654">SUM(F804:F806)</f>
        <v>0</v>
      </c>
      <c r="G803" s="106">
        <f t="shared" si="654"/>
        <v>0</v>
      </c>
      <c r="H803" s="106">
        <f t="shared" si="654"/>
        <v>0</v>
      </c>
      <c r="I803" s="106">
        <f t="shared" si="654"/>
        <v>0</v>
      </c>
      <c r="J803" s="106">
        <f t="shared" si="654"/>
        <v>0</v>
      </c>
      <c r="K803" s="290">
        <f t="shared" si="606"/>
        <v>296627954.42000002</v>
      </c>
      <c r="L803" s="106">
        <f t="shared" ref="L803:Q803" si="655">SUM(L804:L806)</f>
        <v>0</v>
      </c>
      <c r="M803" s="106">
        <f t="shared" si="655"/>
        <v>0</v>
      </c>
      <c r="N803" s="106">
        <f t="shared" si="655"/>
        <v>0</v>
      </c>
      <c r="O803" s="106">
        <f t="shared" si="655"/>
        <v>0</v>
      </c>
      <c r="P803" s="106">
        <f t="shared" si="655"/>
        <v>295794954.42000002</v>
      </c>
      <c r="Q803" s="106">
        <f t="shared" si="655"/>
        <v>0</v>
      </c>
      <c r="R803" s="290">
        <f t="shared" si="515"/>
        <v>295794954.42000002</v>
      </c>
      <c r="S803" s="106">
        <f t="shared" ref="S803:Z803" si="656">SUM(S804:S806)</f>
        <v>0</v>
      </c>
      <c r="T803" s="106">
        <f t="shared" si="656"/>
        <v>0</v>
      </c>
      <c r="U803" s="106">
        <f t="shared" si="656"/>
        <v>833000</v>
      </c>
      <c r="V803" s="106">
        <f t="shared" si="656"/>
        <v>0</v>
      </c>
      <c r="W803" s="106">
        <f t="shared" si="656"/>
        <v>0</v>
      </c>
      <c r="X803" s="106">
        <f t="shared" si="656"/>
        <v>0</v>
      </c>
      <c r="Y803" s="106">
        <f t="shared" si="656"/>
        <v>0</v>
      </c>
      <c r="Z803" s="106">
        <f t="shared" si="656"/>
        <v>0</v>
      </c>
      <c r="AA803" s="290">
        <f t="shared" si="627"/>
        <v>833000</v>
      </c>
      <c r="AB803" s="290">
        <f t="shared" si="562"/>
        <v>296627954.42000002</v>
      </c>
      <c r="AC803" s="105">
        <f t="shared" si="642"/>
        <v>1</v>
      </c>
    </row>
    <row r="804" spans="1:29" hidden="1" x14ac:dyDescent="0.2">
      <c r="B804" s="143" t="s">
        <v>2289</v>
      </c>
      <c r="C804" s="139" t="s">
        <v>2290</v>
      </c>
      <c r="D804" s="295"/>
      <c r="E804" s="291">
        <f>SUM('ADICIONES  2018'!C804:K804)</f>
        <v>15385788.060000001</v>
      </c>
      <c r="F804" s="295"/>
      <c r="G804" s="295"/>
      <c r="H804" s="295"/>
      <c r="I804" s="295"/>
      <c r="J804" s="295"/>
      <c r="K804" s="292">
        <f t="shared" si="606"/>
        <v>15385788.060000001</v>
      </c>
      <c r="L804" s="295"/>
      <c r="M804" s="295"/>
      <c r="N804" s="295"/>
      <c r="O804" s="295"/>
      <c r="P804" s="295">
        <v>15385788.060000001</v>
      </c>
      <c r="Q804" s="295"/>
      <c r="R804" s="292">
        <f t="shared" si="515"/>
        <v>15385788.060000001</v>
      </c>
      <c r="S804" s="295"/>
      <c r="T804" s="295"/>
      <c r="U804" s="295"/>
      <c r="V804" s="295"/>
      <c r="W804" s="295"/>
      <c r="X804" s="295"/>
      <c r="Y804" s="295"/>
      <c r="Z804" s="295"/>
      <c r="AA804" s="292">
        <f t="shared" si="627"/>
        <v>0</v>
      </c>
      <c r="AB804" s="292">
        <f t="shared" si="562"/>
        <v>15385788.060000001</v>
      </c>
      <c r="AC804" s="37">
        <f t="shared" si="642"/>
        <v>1</v>
      </c>
    </row>
    <row r="805" spans="1:29" hidden="1" x14ac:dyDescent="0.2">
      <c r="B805" s="143" t="s">
        <v>2291</v>
      </c>
      <c r="C805" s="139" t="s">
        <v>2292</v>
      </c>
      <c r="D805" s="295"/>
      <c r="E805" s="291">
        <f>SUM('ADICIONES  2018'!C805:K805)</f>
        <v>280409166.36000001</v>
      </c>
      <c r="F805" s="295"/>
      <c r="G805" s="295"/>
      <c r="H805" s="295"/>
      <c r="I805" s="295"/>
      <c r="J805" s="295"/>
      <c r="K805" s="292">
        <f t="shared" si="606"/>
        <v>280409166.36000001</v>
      </c>
      <c r="L805" s="295"/>
      <c r="M805" s="295"/>
      <c r="N805" s="295"/>
      <c r="O805" s="295"/>
      <c r="P805" s="295">
        <v>280409166.36000001</v>
      </c>
      <c r="Q805" s="295"/>
      <c r="R805" s="292">
        <f t="shared" si="515"/>
        <v>280409166.36000001</v>
      </c>
      <c r="S805" s="295"/>
      <c r="T805" s="295"/>
      <c r="U805" s="295"/>
      <c r="V805" s="295"/>
      <c r="W805" s="295"/>
      <c r="X805" s="295"/>
      <c r="Y805" s="295"/>
      <c r="Z805" s="295"/>
      <c r="AA805" s="292">
        <f t="shared" si="627"/>
        <v>0</v>
      </c>
      <c r="AB805" s="292">
        <f t="shared" si="562"/>
        <v>280409166.36000001</v>
      </c>
      <c r="AC805" s="37">
        <f t="shared" si="642"/>
        <v>1</v>
      </c>
    </row>
    <row r="806" spans="1:29" ht="28.5" hidden="1" x14ac:dyDescent="0.2">
      <c r="B806" s="143" t="s">
        <v>2347</v>
      </c>
      <c r="C806" s="139" t="s">
        <v>2348</v>
      </c>
      <c r="D806" s="295"/>
      <c r="E806" s="291">
        <f>SUM('ADICIONES  2018'!C806:K806)</f>
        <v>833000</v>
      </c>
      <c r="F806" s="295"/>
      <c r="G806" s="295"/>
      <c r="H806" s="295"/>
      <c r="I806" s="295"/>
      <c r="J806" s="295"/>
      <c r="K806" s="292">
        <f t="shared" si="606"/>
        <v>833000</v>
      </c>
      <c r="L806" s="295"/>
      <c r="M806" s="295"/>
      <c r="N806" s="295"/>
      <c r="O806" s="295"/>
      <c r="P806" s="295"/>
      <c r="Q806" s="295"/>
      <c r="R806" s="292">
        <f t="shared" ref="R806" si="657">SUM(L806:Q806)</f>
        <v>0</v>
      </c>
      <c r="S806" s="295"/>
      <c r="T806" s="295"/>
      <c r="U806" s="295">
        <v>833000</v>
      </c>
      <c r="V806" s="295"/>
      <c r="W806" s="295"/>
      <c r="X806" s="295"/>
      <c r="Y806" s="295"/>
      <c r="Z806" s="295"/>
      <c r="AA806" s="292">
        <f t="shared" ref="AA806" si="658">SUM(S806:Z806)</f>
        <v>833000</v>
      </c>
      <c r="AB806" s="292">
        <f t="shared" si="562"/>
        <v>833000</v>
      </c>
      <c r="AC806" s="37">
        <f t="shared" si="642"/>
        <v>1</v>
      </c>
    </row>
    <row r="807" spans="1:29" s="79" customFormat="1" ht="31.5" hidden="1" x14ac:dyDescent="0.2">
      <c r="A807" s="433"/>
      <c r="B807" s="135" t="s">
        <v>2293</v>
      </c>
      <c r="C807" s="140" t="s">
        <v>2294</v>
      </c>
      <c r="D807" s="106">
        <f>+D808</f>
        <v>0</v>
      </c>
      <c r="E807" s="106">
        <f>SUM('ADICIONES  2018'!C807:K807)</f>
        <v>166037899.5</v>
      </c>
      <c r="F807" s="106">
        <f t="shared" ref="F807:J807" si="659">+F808</f>
        <v>0</v>
      </c>
      <c r="G807" s="106">
        <f t="shared" si="659"/>
        <v>0</v>
      </c>
      <c r="H807" s="106">
        <f t="shared" si="659"/>
        <v>0</v>
      </c>
      <c r="I807" s="106">
        <f t="shared" si="659"/>
        <v>0</v>
      </c>
      <c r="J807" s="106">
        <f t="shared" si="659"/>
        <v>0</v>
      </c>
      <c r="K807" s="290">
        <f t="shared" si="606"/>
        <v>166037899.5</v>
      </c>
      <c r="L807" s="106">
        <f t="shared" ref="L807:Q807" si="660">+L808</f>
        <v>0</v>
      </c>
      <c r="M807" s="106">
        <f t="shared" si="660"/>
        <v>0</v>
      </c>
      <c r="N807" s="106">
        <f t="shared" si="660"/>
        <v>0</v>
      </c>
      <c r="O807" s="106">
        <f t="shared" si="660"/>
        <v>0</v>
      </c>
      <c r="P807" s="106">
        <f t="shared" si="660"/>
        <v>166037899.5</v>
      </c>
      <c r="Q807" s="106">
        <f t="shared" si="660"/>
        <v>0</v>
      </c>
      <c r="R807" s="290">
        <f t="shared" si="515"/>
        <v>166037899.5</v>
      </c>
      <c r="S807" s="106">
        <f t="shared" ref="S807:Z807" si="661">+S808</f>
        <v>0</v>
      </c>
      <c r="T807" s="106">
        <f t="shared" si="661"/>
        <v>0</v>
      </c>
      <c r="U807" s="106">
        <f t="shared" si="661"/>
        <v>0</v>
      </c>
      <c r="V807" s="106">
        <f t="shared" si="661"/>
        <v>0</v>
      </c>
      <c r="W807" s="106">
        <f t="shared" si="661"/>
        <v>0</v>
      </c>
      <c r="X807" s="106">
        <f t="shared" si="661"/>
        <v>0</v>
      </c>
      <c r="Y807" s="106">
        <f t="shared" si="661"/>
        <v>0</v>
      </c>
      <c r="Z807" s="106">
        <f t="shared" si="661"/>
        <v>0</v>
      </c>
      <c r="AA807" s="290">
        <f t="shared" si="627"/>
        <v>0</v>
      </c>
      <c r="AB807" s="290">
        <f t="shared" si="562"/>
        <v>166037899.5</v>
      </c>
      <c r="AC807" s="105">
        <f t="shared" si="642"/>
        <v>1</v>
      </c>
    </row>
    <row r="808" spans="1:29" ht="28.5" hidden="1" x14ac:dyDescent="0.2">
      <c r="B808" s="143" t="s">
        <v>2295</v>
      </c>
      <c r="C808" s="139" t="s">
        <v>2296</v>
      </c>
      <c r="D808" s="295"/>
      <c r="E808" s="291">
        <f>SUM('ADICIONES  2018'!C808:K808)</f>
        <v>166037899.5</v>
      </c>
      <c r="F808" s="295"/>
      <c r="G808" s="295"/>
      <c r="H808" s="295"/>
      <c r="I808" s="295"/>
      <c r="J808" s="295"/>
      <c r="K808" s="292">
        <f t="shared" si="606"/>
        <v>166037899.5</v>
      </c>
      <c r="L808" s="295"/>
      <c r="M808" s="295"/>
      <c r="N808" s="295"/>
      <c r="O808" s="295"/>
      <c r="P808" s="295">
        <v>166037899.5</v>
      </c>
      <c r="Q808" s="295"/>
      <c r="R808" s="292">
        <f t="shared" ref="R808:R819" si="662">SUM(L808:Q808)</f>
        <v>166037899.5</v>
      </c>
      <c r="S808" s="295"/>
      <c r="T808" s="295"/>
      <c r="U808" s="295"/>
      <c r="V808" s="295"/>
      <c r="W808" s="295"/>
      <c r="X808" s="295"/>
      <c r="Y808" s="295"/>
      <c r="Z808" s="295"/>
      <c r="AA808" s="292">
        <f t="shared" si="627"/>
        <v>0</v>
      </c>
      <c r="AB808" s="292">
        <f t="shared" si="562"/>
        <v>166037899.5</v>
      </c>
      <c r="AC808" s="37">
        <f t="shared" si="642"/>
        <v>1</v>
      </c>
    </row>
    <row r="809" spans="1:29" s="79" customFormat="1" ht="15.75" hidden="1" x14ac:dyDescent="0.2">
      <c r="A809" s="433"/>
      <c r="B809" s="135" t="s">
        <v>2297</v>
      </c>
      <c r="C809" s="140" t="s">
        <v>2298</v>
      </c>
      <c r="D809" s="106">
        <f>+D810</f>
        <v>0</v>
      </c>
      <c r="E809" s="106">
        <f>SUM('ADICIONES  2018'!C809:K809)</f>
        <v>2090106186.4300001</v>
      </c>
      <c r="F809" s="106">
        <f t="shared" ref="F809:J809" si="663">+F810</f>
        <v>0</v>
      </c>
      <c r="G809" s="106">
        <f t="shared" si="663"/>
        <v>0</v>
      </c>
      <c r="H809" s="106">
        <f t="shared" si="663"/>
        <v>0</v>
      </c>
      <c r="I809" s="106">
        <f t="shared" si="663"/>
        <v>0</v>
      </c>
      <c r="J809" s="106">
        <f t="shared" si="663"/>
        <v>0</v>
      </c>
      <c r="K809" s="290">
        <f t="shared" si="606"/>
        <v>2090106186.4300001</v>
      </c>
      <c r="L809" s="106">
        <f t="shared" ref="L809:Q809" si="664">+L810</f>
        <v>0</v>
      </c>
      <c r="M809" s="106">
        <f t="shared" si="664"/>
        <v>0</v>
      </c>
      <c r="N809" s="106">
        <f t="shared" si="664"/>
        <v>0</v>
      </c>
      <c r="O809" s="106">
        <f t="shared" si="664"/>
        <v>0</v>
      </c>
      <c r="P809" s="106">
        <f t="shared" si="664"/>
        <v>2090106186.4300001</v>
      </c>
      <c r="Q809" s="106">
        <f t="shared" si="664"/>
        <v>0</v>
      </c>
      <c r="R809" s="290">
        <f t="shared" si="662"/>
        <v>2090106186.4300001</v>
      </c>
      <c r="S809" s="106">
        <f t="shared" ref="S809:Z809" si="665">+S810</f>
        <v>0</v>
      </c>
      <c r="T809" s="106">
        <f t="shared" si="665"/>
        <v>0</v>
      </c>
      <c r="U809" s="106">
        <f t="shared" si="665"/>
        <v>0</v>
      </c>
      <c r="V809" s="106">
        <f t="shared" si="665"/>
        <v>0</v>
      </c>
      <c r="W809" s="106">
        <f t="shared" si="665"/>
        <v>0</v>
      </c>
      <c r="X809" s="106">
        <f t="shared" si="665"/>
        <v>0</v>
      </c>
      <c r="Y809" s="106">
        <f t="shared" si="665"/>
        <v>0</v>
      </c>
      <c r="Z809" s="106">
        <f t="shared" si="665"/>
        <v>0</v>
      </c>
      <c r="AA809" s="290">
        <f t="shared" si="627"/>
        <v>0</v>
      </c>
      <c r="AB809" s="290">
        <f t="shared" si="562"/>
        <v>2090106186.4300001</v>
      </c>
      <c r="AC809" s="105">
        <f t="shared" si="642"/>
        <v>1</v>
      </c>
    </row>
    <row r="810" spans="1:29" hidden="1" x14ac:dyDescent="0.2">
      <c r="B810" s="143" t="s">
        <v>2299</v>
      </c>
      <c r="C810" s="139" t="s">
        <v>2300</v>
      </c>
      <c r="D810" s="295"/>
      <c r="E810" s="291">
        <f>SUM('ADICIONES  2018'!C810:K810)</f>
        <v>2090106186.4300001</v>
      </c>
      <c r="F810" s="295"/>
      <c r="G810" s="295"/>
      <c r="H810" s="295"/>
      <c r="I810" s="295"/>
      <c r="J810" s="295"/>
      <c r="K810" s="292">
        <f t="shared" si="606"/>
        <v>2090106186.4300001</v>
      </c>
      <c r="L810" s="295"/>
      <c r="M810" s="295"/>
      <c r="N810" s="295"/>
      <c r="O810" s="295"/>
      <c r="P810" s="295">
        <v>2090106186.4300001</v>
      </c>
      <c r="Q810" s="295"/>
      <c r="R810" s="292">
        <f t="shared" si="662"/>
        <v>2090106186.4300001</v>
      </c>
      <c r="S810" s="295"/>
      <c r="T810" s="295"/>
      <c r="U810" s="295"/>
      <c r="V810" s="295"/>
      <c r="W810" s="295"/>
      <c r="X810" s="295"/>
      <c r="Y810" s="295"/>
      <c r="Z810" s="295"/>
      <c r="AA810" s="292">
        <f t="shared" si="627"/>
        <v>0</v>
      </c>
      <c r="AB810" s="292">
        <f t="shared" si="562"/>
        <v>2090106186.4300001</v>
      </c>
      <c r="AC810" s="37">
        <f t="shared" si="642"/>
        <v>1</v>
      </c>
    </row>
    <row r="811" spans="1:29" s="79" customFormat="1" ht="31.5" hidden="1" x14ac:dyDescent="0.2">
      <c r="A811" s="433"/>
      <c r="B811" s="135" t="s">
        <v>2301</v>
      </c>
      <c r="C811" s="140" t="s">
        <v>2302</v>
      </c>
      <c r="D811" s="106">
        <f>+D812</f>
        <v>0</v>
      </c>
      <c r="E811" s="106">
        <f>SUM('ADICIONES  2018'!C811:K811)</f>
        <v>646546875.55999994</v>
      </c>
      <c r="F811" s="106">
        <f t="shared" ref="F811:J811" si="666">+F812</f>
        <v>0</v>
      </c>
      <c r="G811" s="106">
        <f t="shared" si="666"/>
        <v>0</v>
      </c>
      <c r="H811" s="106">
        <f t="shared" si="666"/>
        <v>0</v>
      </c>
      <c r="I811" s="106">
        <f t="shared" si="666"/>
        <v>0</v>
      </c>
      <c r="J811" s="106">
        <f t="shared" si="666"/>
        <v>0</v>
      </c>
      <c r="K811" s="290">
        <f t="shared" si="606"/>
        <v>646546875.55999994</v>
      </c>
      <c r="L811" s="106">
        <f t="shared" ref="L811:Q811" si="667">+L812</f>
        <v>0</v>
      </c>
      <c r="M811" s="106">
        <f t="shared" si="667"/>
        <v>0</v>
      </c>
      <c r="N811" s="106">
        <f t="shared" si="667"/>
        <v>0</v>
      </c>
      <c r="O811" s="106">
        <f t="shared" si="667"/>
        <v>0</v>
      </c>
      <c r="P811" s="106">
        <f t="shared" si="667"/>
        <v>646546875.55999994</v>
      </c>
      <c r="Q811" s="106">
        <f t="shared" si="667"/>
        <v>0</v>
      </c>
      <c r="R811" s="290">
        <f t="shared" si="662"/>
        <v>646546875.55999994</v>
      </c>
      <c r="S811" s="106">
        <f t="shared" ref="S811:Z811" si="668">+S812</f>
        <v>0</v>
      </c>
      <c r="T811" s="106">
        <f t="shared" si="668"/>
        <v>0</v>
      </c>
      <c r="U811" s="106">
        <f t="shared" si="668"/>
        <v>0</v>
      </c>
      <c r="V811" s="106">
        <f t="shared" si="668"/>
        <v>0</v>
      </c>
      <c r="W811" s="106">
        <f t="shared" si="668"/>
        <v>0</v>
      </c>
      <c r="X811" s="106">
        <f t="shared" si="668"/>
        <v>0</v>
      </c>
      <c r="Y811" s="106">
        <f t="shared" si="668"/>
        <v>0</v>
      </c>
      <c r="Z811" s="106">
        <f t="shared" si="668"/>
        <v>0</v>
      </c>
      <c r="AA811" s="290">
        <f t="shared" si="627"/>
        <v>0</v>
      </c>
      <c r="AB811" s="290">
        <f t="shared" si="562"/>
        <v>646546875.55999994</v>
      </c>
      <c r="AC811" s="105">
        <f t="shared" si="642"/>
        <v>1</v>
      </c>
    </row>
    <row r="812" spans="1:29" hidden="1" x14ac:dyDescent="0.2">
      <c r="B812" s="143" t="s">
        <v>2303</v>
      </c>
      <c r="C812" s="139" t="s">
        <v>2304</v>
      </c>
      <c r="D812" s="295"/>
      <c r="E812" s="291">
        <f>SUM('ADICIONES  2018'!C812:K812)</f>
        <v>646546875.55999994</v>
      </c>
      <c r="F812" s="295"/>
      <c r="G812" s="295"/>
      <c r="H812" s="295"/>
      <c r="I812" s="295"/>
      <c r="J812" s="295"/>
      <c r="K812" s="292">
        <f t="shared" si="606"/>
        <v>646546875.55999994</v>
      </c>
      <c r="L812" s="295"/>
      <c r="M812" s="295"/>
      <c r="N812" s="295"/>
      <c r="O812" s="295"/>
      <c r="P812" s="295">
        <v>646546875.55999994</v>
      </c>
      <c r="Q812" s="295"/>
      <c r="R812" s="292">
        <f t="shared" si="662"/>
        <v>646546875.55999994</v>
      </c>
      <c r="S812" s="295"/>
      <c r="T812" s="295"/>
      <c r="U812" s="295"/>
      <c r="V812" s="295"/>
      <c r="W812" s="295"/>
      <c r="X812" s="295"/>
      <c r="Y812" s="295"/>
      <c r="Z812" s="295"/>
      <c r="AA812" s="292">
        <f t="shared" si="627"/>
        <v>0</v>
      </c>
      <c r="AB812" s="292">
        <f t="shared" si="562"/>
        <v>646546875.55999994</v>
      </c>
      <c r="AC812" s="37">
        <f t="shared" si="642"/>
        <v>1</v>
      </c>
    </row>
    <row r="813" spans="1:29" s="79" customFormat="1" ht="31.5" hidden="1" x14ac:dyDescent="0.2">
      <c r="A813" s="433"/>
      <c r="B813" s="135" t="s">
        <v>2305</v>
      </c>
      <c r="C813" s="140" t="s">
        <v>2306</v>
      </c>
      <c r="D813" s="106">
        <f>+D814</f>
        <v>0</v>
      </c>
      <c r="E813" s="106">
        <f>SUM('ADICIONES  2018'!C813:K813)</f>
        <v>5820000000</v>
      </c>
      <c r="F813" s="106">
        <f t="shared" ref="F813:J813" si="669">+F814</f>
        <v>0</v>
      </c>
      <c r="G813" s="106">
        <f t="shared" si="669"/>
        <v>0</v>
      </c>
      <c r="H813" s="106">
        <f t="shared" si="669"/>
        <v>0</v>
      </c>
      <c r="I813" s="106">
        <f t="shared" si="669"/>
        <v>0</v>
      </c>
      <c r="J813" s="106">
        <f t="shared" si="669"/>
        <v>0</v>
      </c>
      <c r="K813" s="290">
        <f t="shared" si="606"/>
        <v>5820000000</v>
      </c>
      <c r="L813" s="106">
        <f t="shared" ref="L813:Q813" si="670">+L814</f>
        <v>0</v>
      </c>
      <c r="M813" s="106">
        <f t="shared" si="670"/>
        <v>0</v>
      </c>
      <c r="N813" s="106">
        <f t="shared" si="670"/>
        <v>0</v>
      </c>
      <c r="O813" s="106">
        <f t="shared" si="670"/>
        <v>0</v>
      </c>
      <c r="P813" s="106">
        <f t="shared" si="670"/>
        <v>0</v>
      </c>
      <c r="Q813" s="106">
        <f t="shared" si="670"/>
        <v>0</v>
      </c>
      <c r="R813" s="290">
        <f t="shared" si="662"/>
        <v>0</v>
      </c>
      <c r="S813" s="106">
        <f t="shared" ref="S813:Z813" si="671">+S814</f>
        <v>0</v>
      </c>
      <c r="T813" s="106">
        <f t="shared" si="671"/>
        <v>0</v>
      </c>
      <c r="U813" s="106">
        <f t="shared" si="671"/>
        <v>0</v>
      </c>
      <c r="V813" s="106">
        <f t="shared" si="671"/>
        <v>0</v>
      </c>
      <c r="W813" s="106">
        <f t="shared" si="671"/>
        <v>0</v>
      </c>
      <c r="X813" s="106">
        <f t="shared" si="671"/>
        <v>0</v>
      </c>
      <c r="Y813" s="106">
        <f t="shared" si="671"/>
        <v>0</v>
      </c>
      <c r="Z813" s="106">
        <f t="shared" si="671"/>
        <v>0</v>
      </c>
      <c r="AA813" s="290">
        <f t="shared" si="627"/>
        <v>0</v>
      </c>
      <c r="AB813" s="290">
        <f t="shared" si="562"/>
        <v>0</v>
      </c>
      <c r="AC813" s="105">
        <f t="shared" si="642"/>
        <v>0</v>
      </c>
    </row>
    <row r="814" spans="1:29" ht="28.5" hidden="1" x14ac:dyDescent="0.2">
      <c r="B814" s="143" t="s">
        <v>2307</v>
      </c>
      <c r="C814" s="139" t="s">
        <v>2308</v>
      </c>
      <c r="D814" s="295"/>
      <c r="E814" s="291">
        <f>SUM('ADICIONES  2018'!C814:K814)</f>
        <v>5820000000</v>
      </c>
      <c r="F814" s="295"/>
      <c r="G814" s="295"/>
      <c r="H814" s="295"/>
      <c r="I814" s="295"/>
      <c r="J814" s="295"/>
      <c r="K814" s="292">
        <f t="shared" si="606"/>
        <v>5820000000</v>
      </c>
      <c r="L814" s="295"/>
      <c r="M814" s="295"/>
      <c r="N814" s="295"/>
      <c r="O814" s="295"/>
      <c r="P814" s="295">
        <v>0</v>
      </c>
      <c r="Q814" s="295"/>
      <c r="R814" s="292">
        <f t="shared" si="662"/>
        <v>0</v>
      </c>
      <c r="S814" s="295"/>
      <c r="T814" s="295"/>
      <c r="U814" s="295"/>
      <c r="V814" s="295"/>
      <c r="W814" s="295"/>
      <c r="X814" s="295"/>
      <c r="Y814" s="295"/>
      <c r="Z814" s="295"/>
      <c r="AA814" s="292">
        <f t="shared" si="627"/>
        <v>0</v>
      </c>
      <c r="AB814" s="292">
        <f t="shared" si="562"/>
        <v>0</v>
      </c>
      <c r="AC814" s="37">
        <f t="shared" si="642"/>
        <v>0</v>
      </c>
    </row>
    <row r="815" spans="1:29" s="79" customFormat="1" ht="31.5" hidden="1" x14ac:dyDescent="0.2">
      <c r="A815" s="433"/>
      <c r="B815" s="135" t="s">
        <v>2309</v>
      </c>
      <c r="C815" s="140" t="s">
        <v>2310</v>
      </c>
      <c r="D815" s="106">
        <f>+D816</f>
        <v>0</v>
      </c>
      <c r="E815" s="106">
        <f>SUM('ADICIONES  2018'!C815:K815)</f>
        <v>64231303.409999996</v>
      </c>
      <c r="F815" s="106">
        <f t="shared" ref="F815:J815" si="672">+F816</f>
        <v>0</v>
      </c>
      <c r="G815" s="106">
        <f t="shared" si="672"/>
        <v>0</v>
      </c>
      <c r="H815" s="106">
        <f t="shared" si="672"/>
        <v>0</v>
      </c>
      <c r="I815" s="106">
        <f t="shared" si="672"/>
        <v>0</v>
      </c>
      <c r="J815" s="106">
        <f t="shared" si="672"/>
        <v>0</v>
      </c>
      <c r="K815" s="290">
        <f t="shared" si="606"/>
        <v>64231303.409999996</v>
      </c>
      <c r="L815" s="106">
        <f t="shared" ref="L815:Q815" si="673">+L816</f>
        <v>0</v>
      </c>
      <c r="M815" s="106">
        <f t="shared" si="673"/>
        <v>0</v>
      </c>
      <c r="N815" s="106">
        <f t="shared" si="673"/>
        <v>0</v>
      </c>
      <c r="O815" s="106">
        <f t="shared" si="673"/>
        <v>0</v>
      </c>
      <c r="P815" s="106">
        <f t="shared" si="673"/>
        <v>64231303.409999996</v>
      </c>
      <c r="Q815" s="106">
        <f t="shared" si="673"/>
        <v>0</v>
      </c>
      <c r="R815" s="290">
        <f t="shared" si="662"/>
        <v>64231303.409999996</v>
      </c>
      <c r="S815" s="106">
        <f t="shared" ref="S815:Z815" si="674">+S816</f>
        <v>0</v>
      </c>
      <c r="T815" s="106">
        <f t="shared" si="674"/>
        <v>0</v>
      </c>
      <c r="U815" s="106">
        <f t="shared" si="674"/>
        <v>0</v>
      </c>
      <c r="V815" s="106">
        <f t="shared" si="674"/>
        <v>0</v>
      </c>
      <c r="W815" s="106">
        <f t="shared" si="674"/>
        <v>0</v>
      </c>
      <c r="X815" s="106">
        <f t="shared" si="674"/>
        <v>0</v>
      </c>
      <c r="Y815" s="106">
        <f t="shared" si="674"/>
        <v>0</v>
      </c>
      <c r="Z815" s="106">
        <f t="shared" si="674"/>
        <v>0</v>
      </c>
      <c r="AA815" s="290">
        <f t="shared" si="627"/>
        <v>0</v>
      </c>
      <c r="AB815" s="290">
        <f t="shared" si="562"/>
        <v>64231303.409999996</v>
      </c>
      <c r="AC815" s="105">
        <f t="shared" si="642"/>
        <v>1</v>
      </c>
    </row>
    <row r="816" spans="1:29" hidden="1" x14ac:dyDescent="0.2">
      <c r="B816" s="143" t="s">
        <v>2311</v>
      </c>
      <c r="C816" s="139" t="s">
        <v>2312</v>
      </c>
      <c r="D816" s="295"/>
      <c r="E816" s="291">
        <f>SUM('ADICIONES  2018'!C816:K816)</f>
        <v>64231303.409999996</v>
      </c>
      <c r="F816" s="295"/>
      <c r="G816" s="295"/>
      <c r="H816" s="295"/>
      <c r="I816" s="295"/>
      <c r="J816" s="295"/>
      <c r="K816" s="292">
        <f t="shared" si="606"/>
        <v>64231303.409999996</v>
      </c>
      <c r="L816" s="295"/>
      <c r="M816" s="295"/>
      <c r="N816" s="295"/>
      <c r="O816" s="295"/>
      <c r="P816" s="295">
        <v>64231303.409999996</v>
      </c>
      <c r="Q816" s="295"/>
      <c r="R816" s="292">
        <f t="shared" si="662"/>
        <v>64231303.409999996</v>
      </c>
      <c r="S816" s="295"/>
      <c r="T816" s="295"/>
      <c r="U816" s="295"/>
      <c r="V816" s="295"/>
      <c r="W816" s="295"/>
      <c r="X816" s="295"/>
      <c r="Y816" s="295"/>
      <c r="Z816" s="295"/>
      <c r="AA816" s="292">
        <f t="shared" si="627"/>
        <v>0</v>
      </c>
      <c r="AB816" s="292">
        <f t="shared" si="562"/>
        <v>64231303.409999996</v>
      </c>
      <c r="AC816" s="37">
        <f t="shared" si="642"/>
        <v>1</v>
      </c>
    </row>
    <row r="817" spans="1:29" s="5" customFormat="1" ht="30" hidden="1" x14ac:dyDescent="0.2">
      <c r="A817" s="159"/>
      <c r="B817" s="135" t="s">
        <v>2331</v>
      </c>
      <c r="C817" s="374" t="s">
        <v>2334</v>
      </c>
      <c r="D817" s="293">
        <f>SUM(D818:D819)</f>
        <v>0</v>
      </c>
      <c r="E817" s="106">
        <f>SUM('ADICIONES  2018'!C817:K817)</f>
        <v>590488000</v>
      </c>
      <c r="F817" s="293">
        <f t="shared" ref="F817:J817" si="675">SUM(F818:F819)</f>
        <v>0</v>
      </c>
      <c r="G817" s="293">
        <f t="shared" si="675"/>
        <v>0</v>
      </c>
      <c r="H817" s="293">
        <f t="shared" si="675"/>
        <v>0</v>
      </c>
      <c r="I817" s="293">
        <f t="shared" si="675"/>
        <v>0</v>
      </c>
      <c r="J817" s="293">
        <f t="shared" si="675"/>
        <v>0</v>
      </c>
      <c r="K817" s="296">
        <f t="shared" si="606"/>
        <v>590488000</v>
      </c>
      <c r="L817" s="293">
        <f t="shared" ref="L817:Q817" si="676">SUM(L818:L819)</f>
        <v>0</v>
      </c>
      <c r="M817" s="293">
        <f t="shared" si="676"/>
        <v>0</v>
      </c>
      <c r="N817" s="293">
        <f t="shared" si="676"/>
        <v>0</v>
      </c>
      <c r="O817" s="293">
        <f t="shared" si="676"/>
        <v>0</v>
      </c>
      <c r="P817" s="293">
        <f t="shared" si="676"/>
        <v>0</v>
      </c>
      <c r="Q817" s="293">
        <f t="shared" si="676"/>
        <v>0</v>
      </c>
      <c r="R817" s="296">
        <f t="shared" si="662"/>
        <v>0</v>
      </c>
      <c r="S817" s="293">
        <f t="shared" ref="S817:Z817" si="677">SUM(S818:S819)</f>
        <v>0</v>
      </c>
      <c r="T817" s="293">
        <f t="shared" si="677"/>
        <v>0</v>
      </c>
      <c r="U817" s="293">
        <f t="shared" si="677"/>
        <v>0</v>
      </c>
      <c r="V817" s="293">
        <f t="shared" si="677"/>
        <v>0</v>
      </c>
      <c r="W817" s="293">
        <f t="shared" si="677"/>
        <v>0</v>
      </c>
      <c r="X817" s="293">
        <f t="shared" si="677"/>
        <v>0</v>
      </c>
      <c r="Y817" s="293">
        <f t="shared" si="677"/>
        <v>0</v>
      </c>
      <c r="Z817" s="293">
        <f t="shared" si="677"/>
        <v>0</v>
      </c>
      <c r="AA817" s="296">
        <f t="shared" ref="AA817:AA819" si="678">SUM(S817:Z817)</f>
        <v>0</v>
      </c>
      <c r="AB817" s="296">
        <f t="shared" si="562"/>
        <v>0</v>
      </c>
      <c r="AC817" s="36">
        <f t="shared" si="642"/>
        <v>0</v>
      </c>
    </row>
    <row r="818" spans="1:29" ht="42.75" hidden="1" x14ac:dyDescent="0.2">
      <c r="B818" s="143" t="s">
        <v>2332</v>
      </c>
      <c r="C818" s="139" t="s">
        <v>2335</v>
      </c>
      <c r="D818" s="295"/>
      <c r="E818" s="291">
        <f>SUM('ADICIONES  2018'!C818:K818)</f>
        <v>176214000</v>
      </c>
      <c r="F818" s="295"/>
      <c r="G818" s="295"/>
      <c r="H818" s="295"/>
      <c r="I818" s="295"/>
      <c r="J818" s="295"/>
      <c r="K818" s="292">
        <f t="shared" si="606"/>
        <v>176214000</v>
      </c>
      <c r="L818" s="295"/>
      <c r="M818" s="295"/>
      <c r="N818" s="295"/>
      <c r="O818" s="295"/>
      <c r="P818" s="295"/>
      <c r="Q818" s="295"/>
      <c r="R818" s="292">
        <f t="shared" si="662"/>
        <v>0</v>
      </c>
      <c r="S818" s="295"/>
      <c r="T818" s="295"/>
      <c r="U818" s="295"/>
      <c r="V818" s="295"/>
      <c r="W818" s="295"/>
      <c r="X818" s="295"/>
      <c r="Y818" s="295"/>
      <c r="Z818" s="295"/>
      <c r="AA818" s="292">
        <f t="shared" si="678"/>
        <v>0</v>
      </c>
      <c r="AB818" s="292">
        <f t="shared" si="562"/>
        <v>0</v>
      </c>
      <c r="AC818" s="37">
        <f t="shared" si="642"/>
        <v>0</v>
      </c>
    </row>
    <row r="819" spans="1:29" ht="42.75" hidden="1" x14ac:dyDescent="0.2">
      <c r="B819" s="143" t="s">
        <v>2333</v>
      </c>
      <c r="C819" s="139" t="s">
        <v>2336</v>
      </c>
      <c r="D819" s="295"/>
      <c r="E819" s="291">
        <f>SUM('ADICIONES  2018'!C819:K819)</f>
        <v>414274000</v>
      </c>
      <c r="F819" s="295"/>
      <c r="G819" s="295"/>
      <c r="H819" s="295"/>
      <c r="I819" s="295"/>
      <c r="J819" s="295"/>
      <c r="K819" s="292">
        <f t="shared" si="606"/>
        <v>414274000</v>
      </c>
      <c r="L819" s="295"/>
      <c r="M819" s="295"/>
      <c r="N819" s="295"/>
      <c r="O819" s="295"/>
      <c r="P819" s="295"/>
      <c r="Q819" s="295"/>
      <c r="R819" s="292">
        <f t="shared" si="662"/>
        <v>0</v>
      </c>
      <c r="S819" s="295"/>
      <c r="T819" s="295"/>
      <c r="U819" s="295"/>
      <c r="V819" s="295"/>
      <c r="W819" s="295"/>
      <c r="X819" s="295"/>
      <c r="Y819" s="295"/>
      <c r="Z819" s="295"/>
      <c r="AA819" s="292">
        <f t="shared" si="678"/>
        <v>0</v>
      </c>
      <c r="AB819" s="292">
        <f t="shared" si="562"/>
        <v>0</v>
      </c>
      <c r="AC819" s="37">
        <f t="shared" si="642"/>
        <v>0</v>
      </c>
    </row>
    <row r="820" spans="1:29" s="79" customFormat="1" ht="15.75" hidden="1" x14ac:dyDescent="0.2">
      <c r="A820" s="433"/>
      <c r="B820" s="135" t="s">
        <v>976</v>
      </c>
      <c r="C820" s="140" t="s">
        <v>1604</v>
      </c>
      <c r="D820" s="106">
        <f>+D821+D858+D878+D896+D908+D911+D840+D842+D844+D846+D848+D850+D852+D854+D856+D860+D862+D890+D892+D894+D898+D900+D902+D904+D906+D913+D915+D917+D864+D866+D868+D870+D872+D874+D876+D880+D882+D884+D886</f>
        <v>0</v>
      </c>
      <c r="E820" s="106">
        <f>SUM('ADICIONES  2018'!C820:K820)</f>
        <v>2686415965.6199999</v>
      </c>
      <c r="F820" s="106">
        <f t="shared" ref="F820:J820" si="679">+F821+F858+F878+F896+F908+F911+F840+F842+F844+F846+F848+F850+F852+F854+F856+F860+F862+F890+F892+F894+F898+F900+F902+F904+F906+F913+F915+F917+F864+F866+F868+F870+F872+F874+F876+F880+F882+F884+F886</f>
        <v>0</v>
      </c>
      <c r="G820" s="106">
        <f t="shared" si="679"/>
        <v>0</v>
      </c>
      <c r="H820" s="106">
        <f t="shared" si="679"/>
        <v>0</v>
      </c>
      <c r="I820" s="106">
        <f t="shared" si="679"/>
        <v>0</v>
      </c>
      <c r="J820" s="106">
        <f t="shared" si="679"/>
        <v>0</v>
      </c>
      <c r="K820" s="290">
        <f t="shared" si="606"/>
        <v>2686415965.6199999</v>
      </c>
      <c r="L820" s="106">
        <f t="shared" ref="L820:Q820" si="680">+L821+L858+L878+L896+L908+L911+L840+L842+L844+L846+L848+L850+L852+L854+L856+L860+L862+L890+L892+L894+L898+L900+L902+L904+L906+L913+L915+L917+L864+L866+L868+L870+L872+L874+L876+L880+L882+L884+L886</f>
        <v>0</v>
      </c>
      <c r="M820" s="106">
        <f t="shared" si="680"/>
        <v>0</v>
      </c>
      <c r="N820" s="106">
        <f t="shared" si="680"/>
        <v>0</v>
      </c>
      <c r="O820" s="106">
        <f t="shared" si="680"/>
        <v>0</v>
      </c>
      <c r="P820" s="106">
        <f t="shared" si="680"/>
        <v>1252716874.0699999</v>
      </c>
      <c r="Q820" s="106">
        <f t="shared" si="680"/>
        <v>0</v>
      </c>
      <c r="R820" s="290">
        <f t="shared" ref="R820:R1040" si="681">SUM(L820:Q820)</f>
        <v>1252716874.0699999</v>
      </c>
      <c r="S820" s="106">
        <f t="shared" ref="S820:Z820" si="682">+S821+S858+S878+S896+S908+S911+S840+S842+S844+S846+S848+S850+S852+S854+S856+S860+S862+S890+S892+S894+S898+S900+S902+S904+S906+S913+S915+S917+S864+S866+S868+S870+S872+S874+S876+S880+S882+S884+S886</f>
        <v>0</v>
      </c>
      <c r="T820" s="106">
        <f t="shared" si="682"/>
        <v>0</v>
      </c>
      <c r="U820" s="106">
        <f t="shared" si="682"/>
        <v>1433699091.55</v>
      </c>
      <c r="V820" s="106">
        <f t="shared" si="682"/>
        <v>0</v>
      </c>
      <c r="W820" s="106">
        <f t="shared" si="682"/>
        <v>0</v>
      </c>
      <c r="X820" s="106">
        <f t="shared" si="682"/>
        <v>0</v>
      </c>
      <c r="Y820" s="106">
        <f t="shared" si="682"/>
        <v>0</v>
      </c>
      <c r="Z820" s="106">
        <f t="shared" si="682"/>
        <v>0</v>
      </c>
      <c r="AA820" s="290">
        <f t="shared" si="627"/>
        <v>1433699091.55</v>
      </c>
      <c r="AB820" s="290">
        <f t="shared" si="562"/>
        <v>2686415965.6199999</v>
      </c>
      <c r="AC820" s="105">
        <f t="shared" si="642"/>
        <v>1</v>
      </c>
    </row>
    <row r="821" spans="1:29" s="79" customFormat="1" ht="15.75" hidden="1" x14ac:dyDescent="0.2">
      <c r="A821" s="433"/>
      <c r="B821" s="135" t="s">
        <v>1605</v>
      </c>
      <c r="C821" s="140" t="s">
        <v>1606</v>
      </c>
      <c r="D821" s="106">
        <f>+D822+D828+D830+D832+D834+D836+D838</f>
        <v>0</v>
      </c>
      <c r="E821" s="106">
        <f>SUM('ADICIONES  2018'!C821:K821)</f>
        <v>439604038.49000001</v>
      </c>
      <c r="F821" s="106">
        <f t="shared" ref="F821:J821" si="683">+F822+F828+F830+F832+F834+F836+F838</f>
        <v>0</v>
      </c>
      <c r="G821" s="106">
        <f t="shared" si="683"/>
        <v>0</v>
      </c>
      <c r="H821" s="106">
        <f t="shared" si="683"/>
        <v>0</v>
      </c>
      <c r="I821" s="106">
        <f t="shared" si="683"/>
        <v>0</v>
      </c>
      <c r="J821" s="106">
        <f t="shared" si="683"/>
        <v>0</v>
      </c>
      <c r="K821" s="290">
        <f t="shared" si="606"/>
        <v>439604038.49000001</v>
      </c>
      <c r="L821" s="106">
        <f t="shared" ref="L821:Q821" si="684">+L822+L828+L830+L832+L834+L836+L838</f>
        <v>0</v>
      </c>
      <c r="M821" s="106">
        <f t="shared" si="684"/>
        <v>0</v>
      </c>
      <c r="N821" s="106">
        <f t="shared" si="684"/>
        <v>0</v>
      </c>
      <c r="O821" s="106">
        <f t="shared" si="684"/>
        <v>0</v>
      </c>
      <c r="P821" s="106">
        <f t="shared" si="684"/>
        <v>309450351.31</v>
      </c>
      <c r="Q821" s="106">
        <f t="shared" si="684"/>
        <v>0</v>
      </c>
      <c r="R821" s="290">
        <f t="shared" si="681"/>
        <v>309450351.31</v>
      </c>
      <c r="S821" s="106">
        <f t="shared" ref="S821:Z821" si="685">+S822+S828+S830+S832+S834+S836+S838</f>
        <v>0</v>
      </c>
      <c r="T821" s="106">
        <f t="shared" si="685"/>
        <v>0</v>
      </c>
      <c r="U821" s="106">
        <f t="shared" si="685"/>
        <v>130153687.18000001</v>
      </c>
      <c r="V821" s="106">
        <f t="shared" si="685"/>
        <v>0</v>
      </c>
      <c r="W821" s="106">
        <f t="shared" si="685"/>
        <v>0</v>
      </c>
      <c r="X821" s="106">
        <f t="shared" si="685"/>
        <v>0</v>
      </c>
      <c r="Y821" s="106">
        <f t="shared" si="685"/>
        <v>0</v>
      </c>
      <c r="Z821" s="106">
        <f t="shared" si="685"/>
        <v>0</v>
      </c>
      <c r="AA821" s="290">
        <f t="shared" si="627"/>
        <v>130153687.18000001</v>
      </c>
      <c r="AB821" s="290">
        <f t="shared" si="562"/>
        <v>439604038.49000001</v>
      </c>
      <c r="AC821" s="105">
        <f t="shared" si="642"/>
        <v>1</v>
      </c>
    </row>
    <row r="822" spans="1:29" s="79" customFormat="1" ht="15.75" hidden="1" x14ac:dyDescent="0.2">
      <c r="A822" s="433"/>
      <c r="B822" s="135" t="s">
        <v>1607</v>
      </c>
      <c r="C822" s="140" t="s">
        <v>1608</v>
      </c>
      <c r="D822" s="106">
        <f>SUM(D823:D827)</f>
        <v>0</v>
      </c>
      <c r="E822" s="106">
        <f>SUM('ADICIONES  2018'!C822:K822)</f>
        <v>309450351.31</v>
      </c>
      <c r="F822" s="106">
        <f t="shared" ref="F822:J822" si="686">SUM(F823:F827)</f>
        <v>0</v>
      </c>
      <c r="G822" s="106">
        <f t="shared" si="686"/>
        <v>0</v>
      </c>
      <c r="H822" s="106">
        <f t="shared" si="686"/>
        <v>0</v>
      </c>
      <c r="I822" s="106">
        <f t="shared" si="686"/>
        <v>0</v>
      </c>
      <c r="J822" s="106">
        <f t="shared" si="686"/>
        <v>0</v>
      </c>
      <c r="K822" s="290">
        <f t="shared" si="606"/>
        <v>309450351.31</v>
      </c>
      <c r="L822" s="106">
        <f t="shared" ref="L822:Q822" si="687">SUM(L823:L827)</f>
        <v>0</v>
      </c>
      <c r="M822" s="106">
        <f t="shared" si="687"/>
        <v>0</v>
      </c>
      <c r="N822" s="106">
        <f t="shared" si="687"/>
        <v>0</v>
      </c>
      <c r="O822" s="106">
        <f t="shared" si="687"/>
        <v>0</v>
      </c>
      <c r="P822" s="106">
        <f t="shared" si="687"/>
        <v>309450351.31</v>
      </c>
      <c r="Q822" s="106">
        <f t="shared" si="687"/>
        <v>0</v>
      </c>
      <c r="R822" s="290">
        <f t="shared" si="681"/>
        <v>309450351.31</v>
      </c>
      <c r="S822" s="106">
        <f t="shared" ref="S822:Z822" si="688">SUM(S823:S827)</f>
        <v>0</v>
      </c>
      <c r="T822" s="106">
        <f t="shared" si="688"/>
        <v>0</v>
      </c>
      <c r="U822" s="106">
        <f t="shared" si="688"/>
        <v>0</v>
      </c>
      <c r="V822" s="106">
        <f t="shared" si="688"/>
        <v>0</v>
      </c>
      <c r="W822" s="106">
        <f t="shared" si="688"/>
        <v>0</v>
      </c>
      <c r="X822" s="106">
        <f t="shared" si="688"/>
        <v>0</v>
      </c>
      <c r="Y822" s="106">
        <f t="shared" si="688"/>
        <v>0</v>
      </c>
      <c r="Z822" s="106">
        <f t="shared" si="688"/>
        <v>0</v>
      </c>
      <c r="AA822" s="290">
        <f t="shared" si="627"/>
        <v>0</v>
      </c>
      <c r="AB822" s="290">
        <f t="shared" si="562"/>
        <v>309450351.31</v>
      </c>
      <c r="AC822" s="105">
        <f t="shared" si="642"/>
        <v>1</v>
      </c>
    </row>
    <row r="823" spans="1:29" ht="28.5" hidden="1" x14ac:dyDescent="0.2">
      <c r="B823" s="143" t="s">
        <v>1609</v>
      </c>
      <c r="C823" s="139" t="s">
        <v>1610</v>
      </c>
      <c r="D823" s="295">
        <v>0</v>
      </c>
      <c r="E823" s="291">
        <f>SUM('ADICIONES  2018'!C823:K823)</f>
        <v>46880067.409999996</v>
      </c>
      <c r="F823" s="295"/>
      <c r="G823" s="295"/>
      <c r="H823" s="295"/>
      <c r="I823" s="295"/>
      <c r="J823" s="295"/>
      <c r="K823" s="292">
        <f t="shared" si="606"/>
        <v>46880067.409999996</v>
      </c>
      <c r="L823" s="295"/>
      <c r="M823" s="295"/>
      <c r="N823" s="295"/>
      <c r="O823" s="295"/>
      <c r="P823" s="295">
        <v>46880067.409999996</v>
      </c>
      <c r="Q823" s="295"/>
      <c r="R823" s="292">
        <f t="shared" si="681"/>
        <v>46880067.409999996</v>
      </c>
      <c r="S823" s="295"/>
      <c r="T823" s="295"/>
      <c r="U823" s="295"/>
      <c r="V823" s="295"/>
      <c r="W823" s="295"/>
      <c r="X823" s="295"/>
      <c r="Y823" s="295"/>
      <c r="Z823" s="295"/>
      <c r="AA823" s="292">
        <f t="shared" si="627"/>
        <v>0</v>
      </c>
      <c r="AB823" s="292">
        <f t="shared" si="562"/>
        <v>46880067.409999996</v>
      </c>
      <c r="AC823" s="37">
        <f t="shared" si="642"/>
        <v>1</v>
      </c>
    </row>
    <row r="824" spans="1:29" ht="28.5" hidden="1" x14ac:dyDescent="0.2">
      <c r="B824" s="143" t="s">
        <v>1609</v>
      </c>
      <c r="C824" s="139" t="s">
        <v>1610</v>
      </c>
      <c r="D824" s="295">
        <v>0</v>
      </c>
      <c r="E824" s="291">
        <f>SUM('ADICIONES  2018'!C824:K824)</f>
        <v>72828000</v>
      </c>
      <c r="F824" s="295"/>
      <c r="G824" s="295"/>
      <c r="H824" s="295"/>
      <c r="I824" s="295"/>
      <c r="J824" s="295"/>
      <c r="K824" s="292">
        <f t="shared" si="606"/>
        <v>72828000</v>
      </c>
      <c r="L824" s="295"/>
      <c r="M824" s="295"/>
      <c r="N824" s="295"/>
      <c r="O824" s="295"/>
      <c r="P824" s="295">
        <v>72828000</v>
      </c>
      <c r="Q824" s="295"/>
      <c r="R824" s="292">
        <f t="shared" si="681"/>
        <v>72828000</v>
      </c>
      <c r="S824" s="295"/>
      <c r="T824" s="295"/>
      <c r="U824" s="295"/>
      <c r="V824" s="295"/>
      <c r="W824" s="295"/>
      <c r="X824" s="295"/>
      <c r="Y824" s="295"/>
      <c r="Z824" s="295"/>
      <c r="AA824" s="292">
        <f t="shared" si="627"/>
        <v>0</v>
      </c>
      <c r="AB824" s="292">
        <f t="shared" si="562"/>
        <v>72828000</v>
      </c>
      <c r="AC824" s="37">
        <f t="shared" si="642"/>
        <v>1</v>
      </c>
    </row>
    <row r="825" spans="1:29" ht="28.5" hidden="1" x14ac:dyDescent="0.2">
      <c r="B825" s="143" t="s">
        <v>1611</v>
      </c>
      <c r="C825" s="139" t="s">
        <v>1612</v>
      </c>
      <c r="D825" s="295">
        <v>0</v>
      </c>
      <c r="E825" s="291">
        <f>SUM('ADICIONES  2018'!C825:K825)</f>
        <v>145325420.40000001</v>
      </c>
      <c r="F825" s="295"/>
      <c r="G825" s="295"/>
      <c r="H825" s="295"/>
      <c r="I825" s="295"/>
      <c r="J825" s="295"/>
      <c r="K825" s="292">
        <f t="shared" si="606"/>
        <v>145325420.40000001</v>
      </c>
      <c r="L825" s="295"/>
      <c r="M825" s="295"/>
      <c r="N825" s="295"/>
      <c r="O825" s="295"/>
      <c r="P825" s="295">
        <v>145325420.40000001</v>
      </c>
      <c r="Q825" s="295"/>
      <c r="R825" s="292">
        <f t="shared" si="681"/>
        <v>145325420.40000001</v>
      </c>
      <c r="S825" s="295"/>
      <c r="T825" s="295"/>
      <c r="U825" s="295"/>
      <c r="V825" s="295"/>
      <c r="W825" s="295"/>
      <c r="X825" s="295"/>
      <c r="Y825" s="295"/>
      <c r="Z825" s="295"/>
      <c r="AA825" s="292">
        <f t="shared" si="627"/>
        <v>0</v>
      </c>
      <c r="AB825" s="292">
        <f t="shared" si="562"/>
        <v>145325420.40000001</v>
      </c>
      <c r="AC825" s="37">
        <f t="shared" si="642"/>
        <v>1</v>
      </c>
    </row>
    <row r="826" spans="1:29" ht="28.5" hidden="1" x14ac:dyDescent="0.2">
      <c r="B826" s="143" t="s">
        <v>1611</v>
      </c>
      <c r="C826" s="139" t="s">
        <v>1612</v>
      </c>
      <c r="D826" s="295">
        <v>0</v>
      </c>
      <c r="E826" s="291">
        <f>SUM('ADICIONES  2018'!C826:K826)</f>
        <v>44416863.5</v>
      </c>
      <c r="F826" s="295"/>
      <c r="G826" s="295"/>
      <c r="H826" s="295"/>
      <c r="I826" s="295"/>
      <c r="J826" s="295"/>
      <c r="K826" s="292">
        <f t="shared" si="606"/>
        <v>44416863.5</v>
      </c>
      <c r="L826" s="295"/>
      <c r="M826" s="295"/>
      <c r="N826" s="295"/>
      <c r="O826" s="295"/>
      <c r="P826" s="295">
        <v>44416863.5</v>
      </c>
      <c r="Q826" s="295"/>
      <c r="R826" s="292">
        <f t="shared" si="681"/>
        <v>44416863.5</v>
      </c>
      <c r="S826" s="295"/>
      <c r="T826" s="295"/>
      <c r="U826" s="295"/>
      <c r="V826" s="295"/>
      <c r="W826" s="295"/>
      <c r="X826" s="295"/>
      <c r="Y826" s="295"/>
      <c r="Z826" s="295"/>
      <c r="AA826" s="292">
        <f t="shared" si="627"/>
        <v>0</v>
      </c>
      <c r="AB826" s="292">
        <f t="shared" si="562"/>
        <v>44416863.5</v>
      </c>
      <c r="AC826" s="37">
        <f t="shared" si="642"/>
        <v>1</v>
      </c>
    </row>
    <row r="827" spans="1:29" ht="28.5" hidden="1" x14ac:dyDescent="0.2">
      <c r="B827" s="143" t="s">
        <v>2621</v>
      </c>
      <c r="C827" s="139" t="s">
        <v>2622</v>
      </c>
      <c r="D827" s="295"/>
      <c r="E827" s="291">
        <f>SUM('ADICIONES  2018'!C827:K827)</f>
        <v>0</v>
      </c>
      <c r="F827" s="295"/>
      <c r="G827" s="295"/>
      <c r="H827" s="295"/>
      <c r="I827" s="295"/>
      <c r="J827" s="295"/>
      <c r="K827" s="292">
        <f t="shared" si="606"/>
        <v>0</v>
      </c>
      <c r="L827" s="295"/>
      <c r="M827" s="295"/>
      <c r="N827" s="295"/>
      <c r="O827" s="295"/>
      <c r="P827" s="295"/>
      <c r="Q827" s="295"/>
      <c r="R827" s="292">
        <f t="shared" si="681"/>
        <v>0</v>
      </c>
      <c r="S827" s="295"/>
      <c r="T827" s="295"/>
      <c r="U827" s="295"/>
      <c r="V827" s="295"/>
      <c r="W827" s="295"/>
      <c r="X827" s="295"/>
      <c r="Y827" s="295"/>
      <c r="Z827" s="295"/>
      <c r="AA827" s="292">
        <f t="shared" si="627"/>
        <v>0</v>
      </c>
      <c r="AB827" s="292">
        <f t="shared" si="562"/>
        <v>0</v>
      </c>
      <c r="AC827" s="37" t="e">
        <f t="shared" si="642"/>
        <v>#DIV/0!</v>
      </c>
    </row>
    <row r="828" spans="1:29" s="79" customFormat="1" ht="31.5" hidden="1" x14ac:dyDescent="0.2">
      <c r="A828" s="433"/>
      <c r="B828" s="135" t="s">
        <v>2349</v>
      </c>
      <c r="C828" s="140" t="s">
        <v>2350</v>
      </c>
      <c r="D828" s="106">
        <f>+D829</f>
        <v>0</v>
      </c>
      <c r="E828" s="106">
        <f>SUM('ADICIONES  2018'!C828:K828)</f>
        <v>130153687.18000001</v>
      </c>
      <c r="F828" s="106">
        <f t="shared" ref="F828:J828" si="689">+F829</f>
        <v>0</v>
      </c>
      <c r="G828" s="106">
        <f t="shared" si="689"/>
        <v>0</v>
      </c>
      <c r="H828" s="106">
        <f t="shared" si="689"/>
        <v>0</v>
      </c>
      <c r="I828" s="106">
        <f t="shared" si="689"/>
        <v>0</v>
      </c>
      <c r="J828" s="106">
        <f t="shared" si="689"/>
        <v>0</v>
      </c>
      <c r="K828" s="290">
        <f t="shared" si="606"/>
        <v>130153687.18000001</v>
      </c>
      <c r="L828" s="106">
        <f t="shared" ref="L828:Q828" si="690">+L829</f>
        <v>0</v>
      </c>
      <c r="M828" s="106">
        <f t="shared" si="690"/>
        <v>0</v>
      </c>
      <c r="N828" s="106">
        <f t="shared" si="690"/>
        <v>0</v>
      </c>
      <c r="O828" s="106">
        <f t="shared" si="690"/>
        <v>0</v>
      </c>
      <c r="P828" s="106">
        <f t="shared" si="690"/>
        <v>0</v>
      </c>
      <c r="Q828" s="106">
        <f t="shared" si="690"/>
        <v>0</v>
      </c>
      <c r="R828" s="290">
        <f t="shared" si="681"/>
        <v>0</v>
      </c>
      <c r="S828" s="106">
        <f t="shared" ref="S828:Z828" si="691">+S829</f>
        <v>0</v>
      </c>
      <c r="T828" s="106">
        <f t="shared" si="691"/>
        <v>0</v>
      </c>
      <c r="U828" s="106">
        <f t="shared" si="691"/>
        <v>130153687.18000001</v>
      </c>
      <c r="V828" s="106">
        <f t="shared" si="691"/>
        <v>0</v>
      </c>
      <c r="W828" s="106">
        <f t="shared" si="691"/>
        <v>0</v>
      </c>
      <c r="X828" s="106">
        <f t="shared" si="691"/>
        <v>0</v>
      </c>
      <c r="Y828" s="106">
        <f t="shared" si="691"/>
        <v>0</v>
      </c>
      <c r="Z828" s="106">
        <f t="shared" si="691"/>
        <v>0</v>
      </c>
      <c r="AA828" s="290">
        <f t="shared" si="627"/>
        <v>130153687.18000001</v>
      </c>
      <c r="AB828" s="290">
        <f t="shared" si="562"/>
        <v>130153687.18000001</v>
      </c>
      <c r="AC828" s="105">
        <f t="shared" si="642"/>
        <v>1</v>
      </c>
    </row>
    <row r="829" spans="1:29" ht="28.5" hidden="1" x14ac:dyDescent="0.2">
      <c r="B829" s="143" t="s">
        <v>2351</v>
      </c>
      <c r="C829" s="139" t="s">
        <v>2352</v>
      </c>
      <c r="D829" s="295"/>
      <c r="E829" s="291">
        <f>SUM('ADICIONES  2018'!C829:K829)</f>
        <v>130153687.18000001</v>
      </c>
      <c r="F829" s="295"/>
      <c r="G829" s="295"/>
      <c r="H829" s="295"/>
      <c r="I829" s="295"/>
      <c r="J829" s="295"/>
      <c r="K829" s="292">
        <f t="shared" si="606"/>
        <v>130153687.18000001</v>
      </c>
      <c r="L829" s="295"/>
      <c r="M829" s="295"/>
      <c r="N829" s="295"/>
      <c r="O829" s="295"/>
      <c r="P829" s="295"/>
      <c r="Q829" s="295"/>
      <c r="R829" s="292">
        <f t="shared" si="681"/>
        <v>0</v>
      </c>
      <c r="S829" s="295"/>
      <c r="T829" s="295"/>
      <c r="U829" s="295">
        <v>130153687.18000001</v>
      </c>
      <c r="V829" s="295"/>
      <c r="W829" s="295"/>
      <c r="X829" s="295"/>
      <c r="Y829" s="295"/>
      <c r="Z829" s="295"/>
      <c r="AA829" s="296">
        <f t="shared" si="627"/>
        <v>130153687.18000001</v>
      </c>
      <c r="AB829" s="296">
        <f t="shared" si="562"/>
        <v>130153687.18000001</v>
      </c>
      <c r="AC829" s="36">
        <f t="shared" si="642"/>
        <v>1</v>
      </c>
    </row>
    <row r="830" spans="1:29" s="5" customFormat="1" ht="31.5" hidden="1" x14ac:dyDescent="0.2">
      <c r="A830" s="159"/>
      <c r="B830" s="135" t="s">
        <v>2483</v>
      </c>
      <c r="C830" s="140" t="s">
        <v>2484</v>
      </c>
      <c r="D830" s="293">
        <f>+D831</f>
        <v>0</v>
      </c>
      <c r="E830" s="106">
        <f>SUM('ADICIONES  2018'!C830:K830)</f>
        <v>0</v>
      </c>
      <c r="F830" s="293">
        <f t="shared" ref="F830:J830" si="692">+F831</f>
        <v>0</v>
      </c>
      <c r="G830" s="293">
        <f t="shared" si="692"/>
        <v>0</v>
      </c>
      <c r="H830" s="293">
        <f t="shared" si="692"/>
        <v>0</v>
      </c>
      <c r="I830" s="293">
        <f t="shared" si="692"/>
        <v>0</v>
      </c>
      <c r="J830" s="293">
        <f t="shared" si="692"/>
        <v>0</v>
      </c>
      <c r="K830" s="296">
        <f t="shared" si="606"/>
        <v>0</v>
      </c>
      <c r="L830" s="293">
        <f t="shared" ref="L830:Q830" si="693">+L831</f>
        <v>0</v>
      </c>
      <c r="M830" s="293">
        <f t="shared" si="693"/>
        <v>0</v>
      </c>
      <c r="N830" s="293">
        <f t="shared" si="693"/>
        <v>0</v>
      </c>
      <c r="O830" s="293">
        <f t="shared" si="693"/>
        <v>0</v>
      </c>
      <c r="P830" s="293">
        <f t="shared" si="693"/>
        <v>0</v>
      </c>
      <c r="Q830" s="293">
        <f t="shared" si="693"/>
        <v>0</v>
      </c>
      <c r="R830" s="296">
        <f t="shared" si="681"/>
        <v>0</v>
      </c>
      <c r="S830" s="293">
        <f t="shared" ref="S830:Z830" si="694">+S831</f>
        <v>0</v>
      </c>
      <c r="T830" s="293">
        <f t="shared" si="694"/>
        <v>0</v>
      </c>
      <c r="U830" s="293">
        <f t="shared" si="694"/>
        <v>0</v>
      </c>
      <c r="V830" s="293">
        <f t="shared" si="694"/>
        <v>0</v>
      </c>
      <c r="W830" s="293">
        <f t="shared" si="694"/>
        <v>0</v>
      </c>
      <c r="X830" s="293">
        <f t="shared" si="694"/>
        <v>0</v>
      </c>
      <c r="Y830" s="293">
        <f t="shared" si="694"/>
        <v>0</v>
      </c>
      <c r="Z830" s="293">
        <f t="shared" si="694"/>
        <v>0</v>
      </c>
      <c r="AA830" s="296">
        <f t="shared" si="627"/>
        <v>0</v>
      </c>
      <c r="AB830" s="296">
        <f t="shared" si="562"/>
        <v>0</v>
      </c>
      <c r="AC830" s="36" t="e">
        <f t="shared" si="642"/>
        <v>#DIV/0!</v>
      </c>
    </row>
    <row r="831" spans="1:29" hidden="1" x14ac:dyDescent="0.2">
      <c r="B831" s="143" t="s">
        <v>2485</v>
      </c>
      <c r="C831" s="139" t="s">
        <v>2484</v>
      </c>
      <c r="D831" s="295"/>
      <c r="E831" s="291">
        <f>SUM('ADICIONES  2018'!C831:K831)</f>
        <v>0</v>
      </c>
      <c r="F831" s="295"/>
      <c r="G831" s="295"/>
      <c r="H831" s="295"/>
      <c r="I831" s="295"/>
      <c r="J831" s="295"/>
      <c r="K831" s="292">
        <f t="shared" si="606"/>
        <v>0</v>
      </c>
      <c r="L831" s="295"/>
      <c r="M831" s="295"/>
      <c r="N831" s="295"/>
      <c r="O831" s="295"/>
      <c r="P831" s="295"/>
      <c r="Q831" s="295"/>
      <c r="R831" s="292">
        <f t="shared" si="681"/>
        <v>0</v>
      </c>
      <c r="S831" s="295"/>
      <c r="T831" s="295"/>
      <c r="U831" s="295"/>
      <c r="V831" s="295"/>
      <c r="W831" s="295"/>
      <c r="X831" s="295"/>
      <c r="Y831" s="295"/>
      <c r="Z831" s="295"/>
      <c r="AA831" s="296">
        <f t="shared" si="627"/>
        <v>0</v>
      </c>
      <c r="AB831" s="296">
        <f t="shared" si="562"/>
        <v>0</v>
      </c>
      <c r="AC831" s="36" t="e">
        <f t="shared" si="642"/>
        <v>#DIV/0!</v>
      </c>
    </row>
    <row r="832" spans="1:29" s="5" customFormat="1" ht="31.5" hidden="1" x14ac:dyDescent="0.2">
      <c r="A832" s="159"/>
      <c r="B832" s="135" t="s">
        <v>2486</v>
      </c>
      <c r="C832" s="140" t="s">
        <v>2487</v>
      </c>
      <c r="D832" s="293">
        <f>+D833</f>
        <v>0</v>
      </c>
      <c r="E832" s="106">
        <f>SUM('ADICIONES  2018'!C832:K832)</f>
        <v>0</v>
      </c>
      <c r="F832" s="293">
        <f t="shared" ref="F832:J832" si="695">+F833</f>
        <v>0</v>
      </c>
      <c r="G832" s="293">
        <f t="shared" si="695"/>
        <v>0</v>
      </c>
      <c r="H832" s="293">
        <f t="shared" si="695"/>
        <v>0</v>
      </c>
      <c r="I832" s="293">
        <f t="shared" si="695"/>
        <v>0</v>
      </c>
      <c r="J832" s="293">
        <f t="shared" si="695"/>
        <v>0</v>
      </c>
      <c r="K832" s="296">
        <f t="shared" si="606"/>
        <v>0</v>
      </c>
      <c r="L832" s="293">
        <f t="shared" ref="L832:Q832" si="696">+L833</f>
        <v>0</v>
      </c>
      <c r="M832" s="293">
        <f t="shared" si="696"/>
        <v>0</v>
      </c>
      <c r="N832" s="293">
        <f t="shared" si="696"/>
        <v>0</v>
      </c>
      <c r="O832" s="293">
        <f t="shared" si="696"/>
        <v>0</v>
      </c>
      <c r="P832" s="293">
        <f t="shared" si="696"/>
        <v>0</v>
      </c>
      <c r="Q832" s="293">
        <f t="shared" si="696"/>
        <v>0</v>
      </c>
      <c r="R832" s="296">
        <f t="shared" si="681"/>
        <v>0</v>
      </c>
      <c r="S832" s="293">
        <f t="shared" ref="S832:Z832" si="697">+S833</f>
        <v>0</v>
      </c>
      <c r="T832" s="293">
        <f t="shared" si="697"/>
        <v>0</v>
      </c>
      <c r="U832" s="293">
        <f t="shared" si="697"/>
        <v>0</v>
      </c>
      <c r="V832" s="293">
        <f t="shared" si="697"/>
        <v>0</v>
      </c>
      <c r="W832" s="293">
        <f t="shared" si="697"/>
        <v>0</v>
      </c>
      <c r="X832" s="293">
        <f t="shared" si="697"/>
        <v>0</v>
      </c>
      <c r="Y832" s="293">
        <f t="shared" si="697"/>
        <v>0</v>
      </c>
      <c r="Z832" s="293">
        <f t="shared" si="697"/>
        <v>0</v>
      </c>
      <c r="AA832" s="296">
        <f t="shared" si="627"/>
        <v>0</v>
      </c>
      <c r="AB832" s="296">
        <f t="shared" si="562"/>
        <v>0</v>
      </c>
      <c r="AC832" s="36" t="e">
        <f t="shared" si="642"/>
        <v>#DIV/0!</v>
      </c>
    </row>
    <row r="833" spans="1:29" hidden="1" x14ac:dyDescent="0.2">
      <c r="B833" s="143" t="s">
        <v>2488</v>
      </c>
      <c r="C833" s="139" t="s">
        <v>2487</v>
      </c>
      <c r="D833" s="295"/>
      <c r="E833" s="291">
        <f>SUM('ADICIONES  2018'!C833:K833)</f>
        <v>0</v>
      </c>
      <c r="F833" s="295"/>
      <c r="G833" s="295"/>
      <c r="H833" s="295"/>
      <c r="I833" s="295"/>
      <c r="J833" s="295"/>
      <c r="K833" s="292">
        <f t="shared" si="606"/>
        <v>0</v>
      </c>
      <c r="L833" s="295"/>
      <c r="M833" s="295"/>
      <c r="N833" s="295"/>
      <c r="O833" s="295"/>
      <c r="P833" s="295"/>
      <c r="Q833" s="295"/>
      <c r="R833" s="292">
        <f t="shared" si="681"/>
        <v>0</v>
      </c>
      <c r="S833" s="295"/>
      <c r="T833" s="295"/>
      <c r="U833" s="295"/>
      <c r="V833" s="295"/>
      <c r="W833" s="295"/>
      <c r="X833" s="295"/>
      <c r="Y833" s="295"/>
      <c r="Z833" s="295"/>
      <c r="AA833" s="296">
        <f t="shared" si="627"/>
        <v>0</v>
      </c>
      <c r="AB833" s="296">
        <f t="shared" si="562"/>
        <v>0</v>
      </c>
      <c r="AC833" s="36" t="e">
        <f t="shared" si="642"/>
        <v>#DIV/0!</v>
      </c>
    </row>
    <row r="834" spans="1:29" s="5" customFormat="1" ht="31.5" hidden="1" x14ac:dyDescent="0.2">
      <c r="A834" s="159"/>
      <c r="B834" s="135" t="s">
        <v>2489</v>
      </c>
      <c r="C834" s="140" t="s">
        <v>2490</v>
      </c>
      <c r="D834" s="293">
        <f>+D835</f>
        <v>0</v>
      </c>
      <c r="E834" s="106">
        <f>SUM('ADICIONES  2018'!C834:K834)</f>
        <v>0</v>
      </c>
      <c r="F834" s="293">
        <f t="shared" ref="F834:J834" si="698">+F835</f>
        <v>0</v>
      </c>
      <c r="G834" s="293">
        <f t="shared" si="698"/>
        <v>0</v>
      </c>
      <c r="H834" s="293">
        <f t="shared" si="698"/>
        <v>0</v>
      </c>
      <c r="I834" s="293">
        <f t="shared" si="698"/>
        <v>0</v>
      </c>
      <c r="J834" s="293">
        <f t="shared" si="698"/>
        <v>0</v>
      </c>
      <c r="K834" s="296">
        <f t="shared" si="606"/>
        <v>0</v>
      </c>
      <c r="L834" s="293">
        <f t="shared" ref="L834:Q834" si="699">+L835</f>
        <v>0</v>
      </c>
      <c r="M834" s="293">
        <f t="shared" si="699"/>
        <v>0</v>
      </c>
      <c r="N834" s="293">
        <f t="shared" si="699"/>
        <v>0</v>
      </c>
      <c r="O834" s="293">
        <f t="shared" si="699"/>
        <v>0</v>
      </c>
      <c r="P834" s="293">
        <f t="shared" si="699"/>
        <v>0</v>
      </c>
      <c r="Q834" s="293">
        <f t="shared" si="699"/>
        <v>0</v>
      </c>
      <c r="R834" s="296">
        <f t="shared" si="681"/>
        <v>0</v>
      </c>
      <c r="S834" s="293">
        <f t="shared" ref="S834:Z834" si="700">+S835</f>
        <v>0</v>
      </c>
      <c r="T834" s="293">
        <f t="shared" si="700"/>
        <v>0</v>
      </c>
      <c r="U834" s="293">
        <f t="shared" si="700"/>
        <v>0</v>
      </c>
      <c r="V834" s="293">
        <f t="shared" si="700"/>
        <v>0</v>
      </c>
      <c r="W834" s="293">
        <f t="shared" si="700"/>
        <v>0</v>
      </c>
      <c r="X834" s="293">
        <f t="shared" si="700"/>
        <v>0</v>
      </c>
      <c r="Y834" s="293">
        <f t="shared" si="700"/>
        <v>0</v>
      </c>
      <c r="Z834" s="293">
        <f t="shared" si="700"/>
        <v>0</v>
      </c>
      <c r="AA834" s="296">
        <f t="shared" si="627"/>
        <v>0</v>
      </c>
      <c r="AB834" s="296">
        <f t="shared" si="562"/>
        <v>0</v>
      </c>
      <c r="AC834" s="36" t="e">
        <f t="shared" si="642"/>
        <v>#DIV/0!</v>
      </c>
    </row>
    <row r="835" spans="1:29" ht="28.5" hidden="1" x14ac:dyDescent="0.2">
      <c r="B835" s="143" t="s">
        <v>2491</v>
      </c>
      <c r="C835" s="139" t="s">
        <v>2490</v>
      </c>
      <c r="D835" s="295"/>
      <c r="E835" s="291">
        <f>SUM('ADICIONES  2018'!C835:K835)</f>
        <v>0</v>
      </c>
      <c r="F835" s="295"/>
      <c r="G835" s="295"/>
      <c r="H835" s="295"/>
      <c r="I835" s="295"/>
      <c r="J835" s="295"/>
      <c r="K835" s="292">
        <f t="shared" si="606"/>
        <v>0</v>
      </c>
      <c r="L835" s="295"/>
      <c r="M835" s="295"/>
      <c r="N835" s="295"/>
      <c r="O835" s="295"/>
      <c r="P835" s="295"/>
      <c r="Q835" s="295"/>
      <c r="R835" s="292">
        <f t="shared" si="681"/>
        <v>0</v>
      </c>
      <c r="S835" s="295"/>
      <c r="T835" s="295"/>
      <c r="U835" s="295"/>
      <c r="V835" s="295"/>
      <c r="W835" s="295"/>
      <c r="X835" s="295"/>
      <c r="Y835" s="295"/>
      <c r="Z835" s="295"/>
      <c r="AA835" s="296">
        <f t="shared" si="627"/>
        <v>0</v>
      </c>
      <c r="AB835" s="296">
        <f t="shared" si="562"/>
        <v>0</v>
      </c>
      <c r="AC835" s="36" t="e">
        <f t="shared" si="642"/>
        <v>#DIV/0!</v>
      </c>
    </row>
    <row r="836" spans="1:29" s="5" customFormat="1" ht="31.5" hidden="1" x14ac:dyDescent="0.2">
      <c r="A836" s="159"/>
      <c r="B836" s="135" t="s">
        <v>2492</v>
      </c>
      <c r="C836" s="140" t="s">
        <v>2493</v>
      </c>
      <c r="D836" s="293">
        <f>+D837</f>
        <v>0</v>
      </c>
      <c r="E836" s="106">
        <f>SUM('ADICIONES  2018'!C836:K836)</f>
        <v>0</v>
      </c>
      <c r="F836" s="293">
        <f t="shared" ref="F836:J836" si="701">+F837</f>
        <v>0</v>
      </c>
      <c r="G836" s="293">
        <f t="shared" si="701"/>
        <v>0</v>
      </c>
      <c r="H836" s="293">
        <f t="shared" si="701"/>
        <v>0</v>
      </c>
      <c r="I836" s="293">
        <f t="shared" si="701"/>
        <v>0</v>
      </c>
      <c r="J836" s="293">
        <f t="shared" si="701"/>
        <v>0</v>
      </c>
      <c r="K836" s="296">
        <f t="shared" si="606"/>
        <v>0</v>
      </c>
      <c r="L836" s="293">
        <f t="shared" ref="L836:Q836" si="702">+L837</f>
        <v>0</v>
      </c>
      <c r="M836" s="293">
        <f t="shared" si="702"/>
        <v>0</v>
      </c>
      <c r="N836" s="293">
        <f t="shared" si="702"/>
        <v>0</v>
      </c>
      <c r="O836" s="293">
        <f t="shared" si="702"/>
        <v>0</v>
      </c>
      <c r="P836" s="293">
        <f t="shared" si="702"/>
        <v>0</v>
      </c>
      <c r="Q836" s="293">
        <f t="shared" si="702"/>
        <v>0</v>
      </c>
      <c r="R836" s="296">
        <f t="shared" si="681"/>
        <v>0</v>
      </c>
      <c r="S836" s="293">
        <f t="shared" ref="S836:Z836" si="703">+S837</f>
        <v>0</v>
      </c>
      <c r="T836" s="293">
        <f t="shared" si="703"/>
        <v>0</v>
      </c>
      <c r="U836" s="293">
        <f t="shared" si="703"/>
        <v>0</v>
      </c>
      <c r="V836" s="293">
        <f t="shared" si="703"/>
        <v>0</v>
      </c>
      <c r="W836" s="293">
        <f t="shared" si="703"/>
        <v>0</v>
      </c>
      <c r="X836" s="293">
        <f t="shared" si="703"/>
        <v>0</v>
      </c>
      <c r="Y836" s="293">
        <f t="shared" si="703"/>
        <v>0</v>
      </c>
      <c r="Z836" s="293">
        <f t="shared" si="703"/>
        <v>0</v>
      </c>
      <c r="AA836" s="296">
        <f t="shared" si="627"/>
        <v>0</v>
      </c>
      <c r="AB836" s="296">
        <f t="shared" si="562"/>
        <v>0</v>
      </c>
      <c r="AC836" s="36" t="e">
        <f t="shared" si="642"/>
        <v>#DIV/0!</v>
      </c>
    </row>
    <row r="837" spans="1:29" hidden="1" x14ac:dyDescent="0.2">
      <c r="B837" s="143" t="s">
        <v>2494</v>
      </c>
      <c r="C837" s="139" t="s">
        <v>2493</v>
      </c>
      <c r="D837" s="295"/>
      <c r="E837" s="291">
        <f>SUM('ADICIONES  2018'!C837:K837)</f>
        <v>0</v>
      </c>
      <c r="F837" s="295"/>
      <c r="G837" s="295"/>
      <c r="H837" s="295"/>
      <c r="I837" s="295"/>
      <c r="J837" s="295"/>
      <c r="K837" s="292">
        <f t="shared" si="606"/>
        <v>0</v>
      </c>
      <c r="L837" s="295"/>
      <c r="M837" s="295"/>
      <c r="N837" s="295"/>
      <c r="O837" s="295"/>
      <c r="P837" s="295"/>
      <c r="Q837" s="295"/>
      <c r="R837" s="292">
        <f t="shared" si="681"/>
        <v>0</v>
      </c>
      <c r="S837" s="295"/>
      <c r="T837" s="295"/>
      <c r="U837" s="295"/>
      <c r="V837" s="295"/>
      <c r="W837" s="295"/>
      <c r="X837" s="295"/>
      <c r="Y837" s="295"/>
      <c r="Z837" s="295"/>
      <c r="AA837" s="296">
        <f t="shared" si="627"/>
        <v>0</v>
      </c>
      <c r="AB837" s="296">
        <f t="shared" si="562"/>
        <v>0</v>
      </c>
      <c r="AC837" s="36" t="e">
        <f t="shared" si="642"/>
        <v>#DIV/0!</v>
      </c>
    </row>
    <row r="838" spans="1:29" s="5" customFormat="1" ht="31.5" hidden="1" x14ac:dyDescent="0.2">
      <c r="A838" s="159"/>
      <c r="B838" s="135" t="s">
        <v>2495</v>
      </c>
      <c r="C838" s="140" t="s">
        <v>2496</v>
      </c>
      <c r="D838" s="293">
        <f>+E839</f>
        <v>0</v>
      </c>
      <c r="E838" s="106">
        <f>SUM('ADICIONES  2018'!C838:K838)</f>
        <v>0</v>
      </c>
      <c r="F838" s="293">
        <f t="shared" ref="F838:J838" si="704">+G839</f>
        <v>0</v>
      </c>
      <c r="G838" s="293">
        <f t="shared" si="704"/>
        <v>0</v>
      </c>
      <c r="H838" s="293">
        <f t="shared" si="704"/>
        <v>0</v>
      </c>
      <c r="I838" s="293">
        <f t="shared" si="704"/>
        <v>0</v>
      </c>
      <c r="J838" s="293">
        <f t="shared" si="704"/>
        <v>0</v>
      </c>
      <c r="K838" s="296">
        <f t="shared" si="606"/>
        <v>0</v>
      </c>
      <c r="L838" s="293">
        <f t="shared" ref="L838:Q838" si="705">+M839</f>
        <v>0</v>
      </c>
      <c r="M838" s="293">
        <f t="shared" si="705"/>
        <v>0</v>
      </c>
      <c r="N838" s="293">
        <f t="shared" si="705"/>
        <v>0</v>
      </c>
      <c r="O838" s="293">
        <f t="shared" si="705"/>
        <v>0</v>
      </c>
      <c r="P838" s="293">
        <f t="shared" si="705"/>
        <v>0</v>
      </c>
      <c r="Q838" s="293">
        <f t="shared" si="705"/>
        <v>0</v>
      </c>
      <c r="R838" s="296">
        <f t="shared" si="681"/>
        <v>0</v>
      </c>
      <c r="S838" s="293">
        <f t="shared" ref="S838:Z838" si="706">+T839</f>
        <v>0</v>
      </c>
      <c r="T838" s="293">
        <f t="shared" si="706"/>
        <v>0</v>
      </c>
      <c r="U838" s="293">
        <f t="shared" si="706"/>
        <v>0</v>
      </c>
      <c r="V838" s="293">
        <f t="shared" si="706"/>
        <v>0</v>
      </c>
      <c r="W838" s="293">
        <f t="shared" si="706"/>
        <v>0</v>
      </c>
      <c r="X838" s="293">
        <f t="shared" si="706"/>
        <v>0</v>
      </c>
      <c r="Y838" s="293">
        <f t="shared" si="706"/>
        <v>0</v>
      </c>
      <c r="Z838" s="293">
        <f t="shared" si="706"/>
        <v>0</v>
      </c>
      <c r="AA838" s="296">
        <f t="shared" si="627"/>
        <v>0</v>
      </c>
      <c r="AB838" s="296">
        <f t="shared" si="562"/>
        <v>0</v>
      </c>
      <c r="AC838" s="36" t="e">
        <f t="shared" si="642"/>
        <v>#DIV/0!</v>
      </c>
    </row>
    <row r="839" spans="1:29" ht="28.5" hidden="1" x14ac:dyDescent="0.2">
      <c r="B839" s="143" t="s">
        <v>2497</v>
      </c>
      <c r="C839" s="139" t="s">
        <v>2496</v>
      </c>
      <c r="D839" s="295"/>
      <c r="E839" s="291">
        <f>SUM('ADICIONES  2018'!C839:K839)</f>
        <v>0</v>
      </c>
      <c r="F839" s="295"/>
      <c r="G839" s="295"/>
      <c r="H839" s="295"/>
      <c r="I839" s="295"/>
      <c r="J839" s="295"/>
      <c r="K839" s="292">
        <f t="shared" si="606"/>
        <v>0</v>
      </c>
      <c r="L839" s="295"/>
      <c r="M839" s="295"/>
      <c r="N839" s="295"/>
      <c r="O839" s="295"/>
      <c r="P839" s="295"/>
      <c r="Q839" s="295"/>
      <c r="R839" s="292">
        <f t="shared" si="681"/>
        <v>0</v>
      </c>
      <c r="S839" s="295"/>
      <c r="T839" s="295"/>
      <c r="U839" s="295"/>
      <c r="V839" s="295"/>
      <c r="W839" s="295"/>
      <c r="X839" s="295"/>
      <c r="Y839" s="295"/>
      <c r="Z839" s="295"/>
      <c r="AA839" s="296">
        <f t="shared" si="627"/>
        <v>0</v>
      </c>
      <c r="AB839" s="296">
        <f t="shared" si="562"/>
        <v>0</v>
      </c>
      <c r="AC839" s="36" t="e">
        <f t="shared" si="642"/>
        <v>#DIV/0!</v>
      </c>
    </row>
    <row r="840" spans="1:29" s="5" customFormat="1" ht="31.5" hidden="1" x14ac:dyDescent="0.2">
      <c r="A840" s="159"/>
      <c r="B840" s="135" t="s">
        <v>2353</v>
      </c>
      <c r="C840" s="140" t="s">
        <v>2354</v>
      </c>
      <c r="D840" s="293">
        <f>+D841</f>
        <v>0</v>
      </c>
      <c r="E840" s="106">
        <f>SUM('ADICIONES  2018'!C840:K840)</f>
        <v>2595349</v>
      </c>
      <c r="F840" s="293">
        <f t="shared" ref="F840:J840" si="707">+F841</f>
        <v>0</v>
      </c>
      <c r="G840" s="293">
        <f t="shared" si="707"/>
        <v>0</v>
      </c>
      <c r="H840" s="293">
        <f t="shared" si="707"/>
        <v>0</v>
      </c>
      <c r="I840" s="293">
        <f t="shared" si="707"/>
        <v>0</v>
      </c>
      <c r="J840" s="293">
        <f t="shared" si="707"/>
        <v>0</v>
      </c>
      <c r="K840" s="296">
        <f t="shared" si="606"/>
        <v>2595349</v>
      </c>
      <c r="L840" s="293">
        <f t="shared" ref="L840:Q840" si="708">+L841</f>
        <v>0</v>
      </c>
      <c r="M840" s="293">
        <f t="shared" si="708"/>
        <v>0</v>
      </c>
      <c r="N840" s="293">
        <f t="shared" si="708"/>
        <v>0</v>
      </c>
      <c r="O840" s="293">
        <f t="shared" si="708"/>
        <v>0</v>
      </c>
      <c r="P840" s="293">
        <f t="shared" si="708"/>
        <v>0</v>
      </c>
      <c r="Q840" s="293">
        <f t="shared" si="708"/>
        <v>0</v>
      </c>
      <c r="R840" s="296">
        <f t="shared" si="681"/>
        <v>0</v>
      </c>
      <c r="S840" s="293">
        <f t="shared" ref="S840:Z840" si="709">+S841</f>
        <v>0</v>
      </c>
      <c r="T840" s="293">
        <f t="shared" si="709"/>
        <v>0</v>
      </c>
      <c r="U840" s="293">
        <f t="shared" si="709"/>
        <v>2595349</v>
      </c>
      <c r="V840" s="293">
        <f t="shared" si="709"/>
        <v>0</v>
      </c>
      <c r="W840" s="293">
        <f t="shared" si="709"/>
        <v>0</v>
      </c>
      <c r="X840" s="293">
        <f t="shared" si="709"/>
        <v>0</v>
      </c>
      <c r="Y840" s="293">
        <f t="shared" si="709"/>
        <v>0</v>
      </c>
      <c r="Z840" s="293">
        <f t="shared" si="709"/>
        <v>0</v>
      </c>
      <c r="AA840" s="296">
        <f t="shared" si="627"/>
        <v>2595349</v>
      </c>
      <c r="AB840" s="296">
        <f t="shared" si="562"/>
        <v>2595349</v>
      </c>
      <c r="AC840" s="36">
        <f t="shared" si="642"/>
        <v>1</v>
      </c>
    </row>
    <row r="841" spans="1:29" hidden="1" x14ac:dyDescent="0.2">
      <c r="B841" s="143" t="s">
        <v>2355</v>
      </c>
      <c r="C841" s="139" t="s">
        <v>2354</v>
      </c>
      <c r="D841" s="295"/>
      <c r="E841" s="291">
        <f>SUM('ADICIONES  2018'!C841:K841)</f>
        <v>2595349</v>
      </c>
      <c r="F841" s="295"/>
      <c r="G841" s="295"/>
      <c r="H841" s="295"/>
      <c r="I841" s="295"/>
      <c r="J841" s="295"/>
      <c r="K841" s="292">
        <f t="shared" si="606"/>
        <v>2595349</v>
      </c>
      <c r="L841" s="295"/>
      <c r="M841" s="295"/>
      <c r="N841" s="295"/>
      <c r="O841" s="295"/>
      <c r="P841" s="295"/>
      <c r="Q841" s="295"/>
      <c r="R841" s="292">
        <f t="shared" si="681"/>
        <v>0</v>
      </c>
      <c r="S841" s="295"/>
      <c r="T841" s="295"/>
      <c r="U841" s="295">
        <v>2595349</v>
      </c>
      <c r="V841" s="295"/>
      <c r="W841" s="295"/>
      <c r="X841" s="295"/>
      <c r="Y841" s="295"/>
      <c r="Z841" s="295"/>
      <c r="AA841" s="292">
        <f t="shared" si="627"/>
        <v>2595349</v>
      </c>
      <c r="AB841" s="292">
        <f t="shared" si="562"/>
        <v>2595349</v>
      </c>
      <c r="AC841" s="37">
        <f t="shared" si="642"/>
        <v>1</v>
      </c>
    </row>
    <row r="842" spans="1:29" s="5" customFormat="1" ht="31.5" hidden="1" x14ac:dyDescent="0.2">
      <c r="A842" s="159"/>
      <c r="B842" s="135" t="s">
        <v>2356</v>
      </c>
      <c r="C842" s="140" t="s">
        <v>2357</v>
      </c>
      <c r="D842" s="293">
        <f>+D843</f>
        <v>0</v>
      </c>
      <c r="E842" s="106">
        <f>SUM('ADICIONES  2018'!C842:K842)</f>
        <v>23827486</v>
      </c>
      <c r="F842" s="293">
        <f t="shared" ref="F842:J842" si="710">+F843</f>
        <v>0</v>
      </c>
      <c r="G842" s="293">
        <f t="shared" si="710"/>
        <v>0</v>
      </c>
      <c r="H842" s="293">
        <f t="shared" si="710"/>
        <v>0</v>
      </c>
      <c r="I842" s="293">
        <f t="shared" si="710"/>
        <v>0</v>
      </c>
      <c r="J842" s="293">
        <f t="shared" si="710"/>
        <v>0</v>
      </c>
      <c r="K842" s="296">
        <f t="shared" si="606"/>
        <v>23827486</v>
      </c>
      <c r="L842" s="293">
        <f t="shared" ref="L842:Q842" si="711">+L843</f>
        <v>0</v>
      </c>
      <c r="M842" s="293">
        <f t="shared" si="711"/>
        <v>0</v>
      </c>
      <c r="N842" s="293">
        <f t="shared" si="711"/>
        <v>0</v>
      </c>
      <c r="O842" s="293">
        <f t="shared" si="711"/>
        <v>0</v>
      </c>
      <c r="P842" s="293">
        <f t="shared" si="711"/>
        <v>0</v>
      </c>
      <c r="Q842" s="293">
        <f t="shared" si="711"/>
        <v>0</v>
      </c>
      <c r="R842" s="292">
        <f t="shared" si="681"/>
        <v>0</v>
      </c>
      <c r="S842" s="293">
        <f t="shared" ref="S842:Z842" si="712">+S843</f>
        <v>0</v>
      </c>
      <c r="T842" s="293">
        <f t="shared" si="712"/>
        <v>0</v>
      </c>
      <c r="U842" s="293">
        <f t="shared" si="712"/>
        <v>23827486</v>
      </c>
      <c r="V842" s="293">
        <f t="shared" si="712"/>
        <v>0</v>
      </c>
      <c r="W842" s="293">
        <f t="shared" si="712"/>
        <v>0</v>
      </c>
      <c r="X842" s="293">
        <f t="shared" si="712"/>
        <v>0</v>
      </c>
      <c r="Y842" s="293">
        <f t="shared" si="712"/>
        <v>0</v>
      </c>
      <c r="Z842" s="293">
        <f t="shared" si="712"/>
        <v>0</v>
      </c>
      <c r="AA842" s="296">
        <f t="shared" si="627"/>
        <v>23827486</v>
      </c>
      <c r="AB842" s="296">
        <f t="shared" si="562"/>
        <v>23827486</v>
      </c>
      <c r="AC842" s="36">
        <f t="shared" si="642"/>
        <v>1</v>
      </c>
    </row>
    <row r="843" spans="1:29" ht="28.5" hidden="1" x14ac:dyDescent="0.2">
      <c r="B843" s="143" t="s">
        <v>2358</v>
      </c>
      <c r="C843" s="139" t="s">
        <v>2359</v>
      </c>
      <c r="D843" s="295"/>
      <c r="E843" s="291">
        <f>SUM('ADICIONES  2018'!C843:K843)</f>
        <v>23827486</v>
      </c>
      <c r="F843" s="295"/>
      <c r="G843" s="295"/>
      <c r="H843" s="295"/>
      <c r="I843" s="295"/>
      <c r="J843" s="295"/>
      <c r="K843" s="292">
        <f t="shared" si="606"/>
        <v>23827486</v>
      </c>
      <c r="L843" s="295"/>
      <c r="M843" s="295"/>
      <c r="N843" s="295"/>
      <c r="O843" s="295"/>
      <c r="P843" s="295"/>
      <c r="Q843" s="295"/>
      <c r="R843" s="292">
        <f t="shared" si="681"/>
        <v>0</v>
      </c>
      <c r="S843" s="295"/>
      <c r="T843" s="295"/>
      <c r="U843" s="295">
        <v>23827486</v>
      </c>
      <c r="V843" s="295"/>
      <c r="W843" s="295"/>
      <c r="X843" s="295"/>
      <c r="Y843" s="295"/>
      <c r="Z843" s="295"/>
      <c r="AA843" s="292">
        <f t="shared" si="627"/>
        <v>23827486</v>
      </c>
      <c r="AB843" s="292">
        <f t="shared" si="562"/>
        <v>23827486</v>
      </c>
      <c r="AC843" s="37">
        <f t="shared" si="642"/>
        <v>1</v>
      </c>
    </row>
    <row r="844" spans="1:29" s="5" customFormat="1" ht="31.5" hidden="1" x14ac:dyDescent="0.2">
      <c r="A844" s="159"/>
      <c r="B844" s="135" t="s">
        <v>2360</v>
      </c>
      <c r="C844" s="140" t="s">
        <v>2361</v>
      </c>
      <c r="D844" s="293">
        <f>+D845</f>
        <v>0</v>
      </c>
      <c r="E844" s="106">
        <f>SUM('ADICIONES  2018'!C844:K844)</f>
        <v>6371508</v>
      </c>
      <c r="F844" s="293">
        <f t="shared" ref="F844:J844" si="713">+F845</f>
        <v>0</v>
      </c>
      <c r="G844" s="293">
        <f t="shared" si="713"/>
        <v>0</v>
      </c>
      <c r="H844" s="293">
        <f t="shared" si="713"/>
        <v>0</v>
      </c>
      <c r="I844" s="293">
        <f t="shared" si="713"/>
        <v>0</v>
      </c>
      <c r="J844" s="293">
        <f t="shared" si="713"/>
        <v>0</v>
      </c>
      <c r="K844" s="296">
        <f t="shared" si="606"/>
        <v>6371508</v>
      </c>
      <c r="L844" s="293">
        <f t="shared" ref="L844:Q844" si="714">+L845</f>
        <v>0</v>
      </c>
      <c r="M844" s="293">
        <f t="shared" si="714"/>
        <v>0</v>
      </c>
      <c r="N844" s="293">
        <f t="shared" si="714"/>
        <v>0</v>
      </c>
      <c r="O844" s="293">
        <f t="shared" si="714"/>
        <v>0</v>
      </c>
      <c r="P844" s="293">
        <f t="shared" si="714"/>
        <v>0</v>
      </c>
      <c r="Q844" s="293">
        <f t="shared" si="714"/>
        <v>0</v>
      </c>
      <c r="R844" s="292">
        <f t="shared" si="681"/>
        <v>0</v>
      </c>
      <c r="S844" s="293">
        <f t="shared" ref="S844:Z844" si="715">+S845</f>
        <v>0</v>
      </c>
      <c r="T844" s="293">
        <f t="shared" si="715"/>
        <v>0</v>
      </c>
      <c r="U844" s="293">
        <f t="shared" si="715"/>
        <v>6371508</v>
      </c>
      <c r="V844" s="293">
        <f t="shared" si="715"/>
        <v>0</v>
      </c>
      <c r="W844" s="293">
        <f t="shared" si="715"/>
        <v>0</v>
      </c>
      <c r="X844" s="293">
        <f t="shared" si="715"/>
        <v>0</v>
      </c>
      <c r="Y844" s="293">
        <f t="shared" si="715"/>
        <v>0</v>
      </c>
      <c r="Z844" s="293">
        <f t="shared" si="715"/>
        <v>0</v>
      </c>
      <c r="AA844" s="296">
        <f t="shared" si="627"/>
        <v>6371508</v>
      </c>
      <c r="AB844" s="296">
        <f t="shared" si="562"/>
        <v>6371508</v>
      </c>
      <c r="AC844" s="36">
        <f t="shared" si="642"/>
        <v>1</v>
      </c>
    </row>
    <row r="845" spans="1:29" ht="28.5" hidden="1" x14ac:dyDescent="0.2">
      <c r="B845" s="143" t="s">
        <v>2362</v>
      </c>
      <c r="C845" s="139" t="s">
        <v>2361</v>
      </c>
      <c r="D845" s="295"/>
      <c r="E845" s="291">
        <f>SUM('ADICIONES  2018'!C845:K845)</f>
        <v>6371508</v>
      </c>
      <c r="F845" s="295"/>
      <c r="G845" s="295"/>
      <c r="H845" s="295"/>
      <c r="I845" s="295"/>
      <c r="J845" s="295"/>
      <c r="K845" s="292">
        <f t="shared" si="606"/>
        <v>6371508</v>
      </c>
      <c r="L845" s="295"/>
      <c r="M845" s="295"/>
      <c r="N845" s="295"/>
      <c r="O845" s="295"/>
      <c r="P845" s="295"/>
      <c r="Q845" s="295"/>
      <c r="R845" s="292">
        <f t="shared" si="681"/>
        <v>0</v>
      </c>
      <c r="S845" s="295"/>
      <c r="T845" s="295"/>
      <c r="U845" s="295">
        <v>6371508</v>
      </c>
      <c r="V845" s="295"/>
      <c r="W845" s="295"/>
      <c r="X845" s="295"/>
      <c r="Y845" s="295"/>
      <c r="Z845" s="295"/>
      <c r="AA845" s="292">
        <f t="shared" si="627"/>
        <v>6371508</v>
      </c>
      <c r="AB845" s="292">
        <f t="shared" si="562"/>
        <v>6371508</v>
      </c>
      <c r="AC845" s="37">
        <f t="shared" si="642"/>
        <v>1</v>
      </c>
    </row>
    <row r="846" spans="1:29" s="5" customFormat="1" ht="31.5" hidden="1" x14ac:dyDescent="0.2">
      <c r="A846" s="159"/>
      <c r="B846" s="135" t="s">
        <v>2363</v>
      </c>
      <c r="C846" s="140" t="s">
        <v>2364</v>
      </c>
      <c r="D846" s="293">
        <f>+D847</f>
        <v>0</v>
      </c>
      <c r="E846" s="106">
        <f>SUM('ADICIONES  2018'!C846:K846)</f>
        <v>28941285</v>
      </c>
      <c r="F846" s="293">
        <f t="shared" ref="F846:J846" si="716">+F847</f>
        <v>0</v>
      </c>
      <c r="G846" s="293">
        <f t="shared" si="716"/>
        <v>0</v>
      </c>
      <c r="H846" s="293">
        <f t="shared" si="716"/>
        <v>0</v>
      </c>
      <c r="I846" s="293">
        <f t="shared" si="716"/>
        <v>0</v>
      </c>
      <c r="J846" s="293">
        <f t="shared" si="716"/>
        <v>0</v>
      </c>
      <c r="K846" s="296">
        <f t="shared" si="606"/>
        <v>28941285</v>
      </c>
      <c r="L846" s="293">
        <f t="shared" ref="L846:Q846" si="717">+L847</f>
        <v>0</v>
      </c>
      <c r="M846" s="293">
        <f t="shared" si="717"/>
        <v>0</v>
      </c>
      <c r="N846" s="293">
        <f t="shared" si="717"/>
        <v>0</v>
      </c>
      <c r="O846" s="293">
        <f t="shared" si="717"/>
        <v>0</v>
      </c>
      <c r="P846" s="293">
        <f t="shared" si="717"/>
        <v>0</v>
      </c>
      <c r="Q846" s="293">
        <f t="shared" si="717"/>
        <v>0</v>
      </c>
      <c r="R846" s="292">
        <f t="shared" si="681"/>
        <v>0</v>
      </c>
      <c r="S846" s="293">
        <f t="shared" ref="S846:Z846" si="718">+S847</f>
        <v>0</v>
      </c>
      <c r="T846" s="293">
        <f t="shared" si="718"/>
        <v>0</v>
      </c>
      <c r="U846" s="293">
        <f t="shared" si="718"/>
        <v>28941285</v>
      </c>
      <c r="V846" s="293">
        <f t="shared" si="718"/>
        <v>0</v>
      </c>
      <c r="W846" s="293">
        <f t="shared" si="718"/>
        <v>0</v>
      </c>
      <c r="X846" s="293">
        <f t="shared" si="718"/>
        <v>0</v>
      </c>
      <c r="Y846" s="293">
        <f t="shared" si="718"/>
        <v>0</v>
      </c>
      <c r="Z846" s="293">
        <f t="shared" si="718"/>
        <v>0</v>
      </c>
      <c r="AA846" s="296">
        <f t="shared" si="627"/>
        <v>28941285</v>
      </c>
      <c r="AB846" s="296">
        <f t="shared" si="562"/>
        <v>28941285</v>
      </c>
      <c r="AC846" s="36">
        <f t="shared" si="642"/>
        <v>1</v>
      </c>
    </row>
    <row r="847" spans="1:29" ht="28.5" hidden="1" x14ac:dyDescent="0.2">
      <c r="B847" s="143" t="s">
        <v>2365</v>
      </c>
      <c r="C847" s="139" t="s">
        <v>2364</v>
      </c>
      <c r="D847" s="295"/>
      <c r="E847" s="291">
        <f>SUM('ADICIONES  2018'!C847:K847)</f>
        <v>28941285</v>
      </c>
      <c r="F847" s="295"/>
      <c r="G847" s="295"/>
      <c r="H847" s="295"/>
      <c r="I847" s="295"/>
      <c r="J847" s="295"/>
      <c r="K847" s="292">
        <f t="shared" si="606"/>
        <v>28941285</v>
      </c>
      <c r="L847" s="295"/>
      <c r="M847" s="295"/>
      <c r="N847" s="295"/>
      <c r="O847" s="295"/>
      <c r="P847" s="295"/>
      <c r="Q847" s="295"/>
      <c r="R847" s="292">
        <f t="shared" si="681"/>
        <v>0</v>
      </c>
      <c r="S847" s="295"/>
      <c r="T847" s="295"/>
      <c r="U847" s="295">
        <v>28941285</v>
      </c>
      <c r="V847" s="295"/>
      <c r="W847" s="295"/>
      <c r="X847" s="295"/>
      <c r="Y847" s="295"/>
      <c r="Z847" s="295"/>
      <c r="AA847" s="292">
        <f t="shared" si="627"/>
        <v>28941285</v>
      </c>
      <c r="AB847" s="292">
        <f t="shared" si="562"/>
        <v>28941285</v>
      </c>
      <c r="AC847" s="37">
        <f t="shared" si="642"/>
        <v>1</v>
      </c>
    </row>
    <row r="848" spans="1:29" s="5" customFormat="1" ht="31.5" hidden="1" x14ac:dyDescent="0.2">
      <c r="A848" s="159"/>
      <c r="B848" s="135" t="s">
        <v>2366</v>
      </c>
      <c r="C848" s="140" t="s">
        <v>2367</v>
      </c>
      <c r="D848" s="293">
        <f>+D849</f>
        <v>0</v>
      </c>
      <c r="E848" s="106">
        <f>SUM('ADICIONES  2018'!C848:K848)</f>
        <v>43908125</v>
      </c>
      <c r="F848" s="293">
        <f t="shared" ref="F848:J848" si="719">+F849</f>
        <v>0</v>
      </c>
      <c r="G848" s="293">
        <f t="shared" si="719"/>
        <v>0</v>
      </c>
      <c r="H848" s="293">
        <f t="shared" si="719"/>
        <v>0</v>
      </c>
      <c r="I848" s="293">
        <f t="shared" si="719"/>
        <v>0</v>
      </c>
      <c r="J848" s="293">
        <f t="shared" si="719"/>
        <v>0</v>
      </c>
      <c r="K848" s="296">
        <f t="shared" si="606"/>
        <v>43908125</v>
      </c>
      <c r="L848" s="293">
        <f t="shared" ref="L848:Q848" si="720">+L849</f>
        <v>0</v>
      </c>
      <c r="M848" s="293">
        <f t="shared" si="720"/>
        <v>0</v>
      </c>
      <c r="N848" s="293">
        <f t="shared" si="720"/>
        <v>0</v>
      </c>
      <c r="O848" s="293">
        <f t="shared" si="720"/>
        <v>0</v>
      </c>
      <c r="P848" s="293">
        <f t="shared" si="720"/>
        <v>0</v>
      </c>
      <c r="Q848" s="293">
        <f t="shared" si="720"/>
        <v>0</v>
      </c>
      <c r="R848" s="296">
        <f t="shared" si="681"/>
        <v>0</v>
      </c>
      <c r="S848" s="293">
        <f t="shared" ref="S848:Z848" si="721">+S849</f>
        <v>0</v>
      </c>
      <c r="T848" s="293">
        <f t="shared" si="721"/>
        <v>0</v>
      </c>
      <c r="U848" s="293">
        <f t="shared" si="721"/>
        <v>43908125</v>
      </c>
      <c r="V848" s="293">
        <f t="shared" si="721"/>
        <v>0</v>
      </c>
      <c r="W848" s="293">
        <f t="shared" si="721"/>
        <v>0</v>
      </c>
      <c r="X848" s="293">
        <f t="shared" si="721"/>
        <v>0</v>
      </c>
      <c r="Y848" s="293">
        <f t="shared" si="721"/>
        <v>0</v>
      </c>
      <c r="Z848" s="293">
        <f t="shared" si="721"/>
        <v>0</v>
      </c>
      <c r="AA848" s="296">
        <f t="shared" si="627"/>
        <v>43908125</v>
      </c>
      <c r="AB848" s="296">
        <f t="shared" si="562"/>
        <v>43908125</v>
      </c>
      <c r="AC848" s="36">
        <f t="shared" si="642"/>
        <v>1</v>
      </c>
    </row>
    <row r="849" spans="1:29" ht="28.5" hidden="1" x14ac:dyDescent="0.2">
      <c r="B849" s="143" t="s">
        <v>2368</v>
      </c>
      <c r="C849" s="139" t="s">
        <v>2367</v>
      </c>
      <c r="D849" s="295"/>
      <c r="E849" s="291">
        <f>SUM('ADICIONES  2018'!C849:K849)</f>
        <v>43908125</v>
      </c>
      <c r="F849" s="295"/>
      <c r="G849" s="295"/>
      <c r="H849" s="295"/>
      <c r="I849" s="295"/>
      <c r="J849" s="295"/>
      <c r="K849" s="292">
        <f t="shared" si="606"/>
        <v>43908125</v>
      </c>
      <c r="L849" s="295"/>
      <c r="M849" s="295"/>
      <c r="N849" s="295"/>
      <c r="O849" s="295"/>
      <c r="P849" s="295"/>
      <c r="Q849" s="295"/>
      <c r="R849" s="292">
        <f t="shared" si="681"/>
        <v>0</v>
      </c>
      <c r="S849" s="295"/>
      <c r="T849" s="295"/>
      <c r="U849" s="295">
        <v>43908125</v>
      </c>
      <c r="V849" s="295"/>
      <c r="W849" s="295"/>
      <c r="X849" s="295"/>
      <c r="Y849" s="295"/>
      <c r="Z849" s="295"/>
      <c r="AA849" s="292">
        <f t="shared" si="627"/>
        <v>43908125</v>
      </c>
      <c r="AB849" s="292">
        <f t="shared" si="562"/>
        <v>43908125</v>
      </c>
      <c r="AC849" s="37">
        <f t="shared" si="642"/>
        <v>1</v>
      </c>
    </row>
    <row r="850" spans="1:29" s="5" customFormat="1" ht="31.5" hidden="1" x14ac:dyDescent="0.2">
      <c r="A850" s="159"/>
      <c r="B850" s="135" t="s">
        <v>2369</v>
      </c>
      <c r="C850" s="140" t="s">
        <v>2370</v>
      </c>
      <c r="D850" s="293">
        <f>+D851</f>
        <v>0</v>
      </c>
      <c r="E850" s="106">
        <f>SUM('ADICIONES  2018'!C850:K850)</f>
        <v>11241741.6</v>
      </c>
      <c r="F850" s="293">
        <f t="shared" ref="F850:J850" si="722">+F851</f>
        <v>0</v>
      </c>
      <c r="G850" s="293">
        <f t="shared" si="722"/>
        <v>0</v>
      </c>
      <c r="H850" s="293">
        <f t="shared" si="722"/>
        <v>0</v>
      </c>
      <c r="I850" s="293">
        <f t="shared" si="722"/>
        <v>0</v>
      </c>
      <c r="J850" s="293">
        <f t="shared" si="722"/>
        <v>0</v>
      </c>
      <c r="K850" s="296">
        <f t="shared" si="606"/>
        <v>11241741.6</v>
      </c>
      <c r="L850" s="293">
        <f t="shared" ref="L850:Q850" si="723">+L851</f>
        <v>0</v>
      </c>
      <c r="M850" s="293">
        <f t="shared" si="723"/>
        <v>0</v>
      </c>
      <c r="N850" s="293">
        <f t="shared" si="723"/>
        <v>0</v>
      </c>
      <c r="O850" s="293">
        <f t="shared" si="723"/>
        <v>0</v>
      </c>
      <c r="P850" s="293">
        <f t="shared" si="723"/>
        <v>0</v>
      </c>
      <c r="Q850" s="293">
        <f t="shared" si="723"/>
        <v>0</v>
      </c>
      <c r="R850" s="296">
        <f t="shared" si="681"/>
        <v>0</v>
      </c>
      <c r="S850" s="293">
        <f t="shared" ref="S850:Z850" si="724">+S851</f>
        <v>0</v>
      </c>
      <c r="T850" s="293">
        <f t="shared" si="724"/>
        <v>0</v>
      </c>
      <c r="U850" s="293">
        <f t="shared" si="724"/>
        <v>11241741.6</v>
      </c>
      <c r="V850" s="293">
        <f t="shared" si="724"/>
        <v>0</v>
      </c>
      <c r="W850" s="293">
        <f t="shared" si="724"/>
        <v>0</v>
      </c>
      <c r="X850" s="293">
        <f t="shared" si="724"/>
        <v>0</v>
      </c>
      <c r="Y850" s="293">
        <f t="shared" si="724"/>
        <v>0</v>
      </c>
      <c r="Z850" s="293">
        <f t="shared" si="724"/>
        <v>0</v>
      </c>
      <c r="AA850" s="296">
        <f t="shared" si="627"/>
        <v>11241741.6</v>
      </c>
      <c r="AB850" s="296">
        <f t="shared" si="562"/>
        <v>11241741.6</v>
      </c>
      <c r="AC850" s="36">
        <f t="shared" si="642"/>
        <v>1</v>
      </c>
    </row>
    <row r="851" spans="1:29" ht="28.5" hidden="1" x14ac:dyDescent="0.2">
      <c r="B851" s="143" t="s">
        <v>2371</v>
      </c>
      <c r="C851" s="139" t="s">
        <v>2370</v>
      </c>
      <c r="D851" s="295"/>
      <c r="E851" s="291">
        <f>SUM('ADICIONES  2018'!C851:K851)</f>
        <v>11241741.6</v>
      </c>
      <c r="F851" s="295"/>
      <c r="G851" s="295"/>
      <c r="H851" s="295"/>
      <c r="I851" s="295"/>
      <c r="J851" s="295"/>
      <c r="K851" s="292">
        <f t="shared" si="606"/>
        <v>11241741.6</v>
      </c>
      <c r="L851" s="295"/>
      <c r="M851" s="295"/>
      <c r="N851" s="295"/>
      <c r="O851" s="295"/>
      <c r="P851" s="295"/>
      <c r="Q851" s="295"/>
      <c r="R851" s="292">
        <f t="shared" si="681"/>
        <v>0</v>
      </c>
      <c r="S851" s="295"/>
      <c r="T851" s="295"/>
      <c r="U851" s="295">
        <v>11241741.6</v>
      </c>
      <c r="V851" s="295"/>
      <c r="W851" s="295"/>
      <c r="X851" s="295"/>
      <c r="Y851" s="295"/>
      <c r="Z851" s="295"/>
      <c r="AA851" s="292">
        <f t="shared" si="627"/>
        <v>11241741.6</v>
      </c>
      <c r="AB851" s="292">
        <f t="shared" si="562"/>
        <v>11241741.6</v>
      </c>
      <c r="AC851" s="37">
        <f t="shared" si="642"/>
        <v>1</v>
      </c>
    </row>
    <row r="852" spans="1:29" s="5" customFormat="1" ht="31.5" hidden="1" x14ac:dyDescent="0.2">
      <c r="A852" s="159"/>
      <c r="B852" s="135" t="s">
        <v>2372</v>
      </c>
      <c r="C852" s="140" t="s">
        <v>2373</v>
      </c>
      <c r="D852" s="293">
        <f>+D853</f>
        <v>0</v>
      </c>
      <c r="E852" s="106">
        <f>SUM('ADICIONES  2018'!C852:K852)</f>
        <v>11725654.029999999</v>
      </c>
      <c r="F852" s="293">
        <f t="shared" ref="F852:J852" si="725">+F853</f>
        <v>0</v>
      </c>
      <c r="G852" s="293">
        <f t="shared" si="725"/>
        <v>0</v>
      </c>
      <c r="H852" s="293">
        <f t="shared" si="725"/>
        <v>0</v>
      </c>
      <c r="I852" s="293">
        <f t="shared" si="725"/>
        <v>0</v>
      </c>
      <c r="J852" s="293">
        <f t="shared" si="725"/>
        <v>0</v>
      </c>
      <c r="K852" s="296">
        <f t="shared" si="606"/>
        <v>11725654.029999999</v>
      </c>
      <c r="L852" s="293">
        <f t="shared" ref="L852:Q852" si="726">+L853</f>
        <v>0</v>
      </c>
      <c r="M852" s="293">
        <f t="shared" si="726"/>
        <v>0</v>
      </c>
      <c r="N852" s="293">
        <f t="shared" si="726"/>
        <v>0</v>
      </c>
      <c r="O852" s="293">
        <f t="shared" si="726"/>
        <v>0</v>
      </c>
      <c r="P852" s="293">
        <f t="shared" si="726"/>
        <v>0</v>
      </c>
      <c r="Q852" s="293">
        <f t="shared" si="726"/>
        <v>0</v>
      </c>
      <c r="R852" s="296">
        <f t="shared" si="681"/>
        <v>0</v>
      </c>
      <c r="S852" s="293">
        <f t="shared" ref="S852:Z852" si="727">+S853</f>
        <v>0</v>
      </c>
      <c r="T852" s="293">
        <f t="shared" si="727"/>
        <v>0</v>
      </c>
      <c r="U852" s="293">
        <f t="shared" si="727"/>
        <v>11725654.029999999</v>
      </c>
      <c r="V852" s="293">
        <f t="shared" si="727"/>
        <v>0</v>
      </c>
      <c r="W852" s="293">
        <f t="shared" si="727"/>
        <v>0</v>
      </c>
      <c r="X852" s="293">
        <f t="shared" si="727"/>
        <v>0</v>
      </c>
      <c r="Y852" s="293">
        <f t="shared" si="727"/>
        <v>0</v>
      </c>
      <c r="Z852" s="293">
        <f t="shared" si="727"/>
        <v>0</v>
      </c>
      <c r="AA852" s="296">
        <f t="shared" si="627"/>
        <v>11725654.029999999</v>
      </c>
      <c r="AB852" s="296">
        <f t="shared" si="562"/>
        <v>11725654.029999999</v>
      </c>
      <c r="AC852" s="36">
        <f t="shared" si="642"/>
        <v>1</v>
      </c>
    </row>
    <row r="853" spans="1:29" hidden="1" x14ac:dyDescent="0.2">
      <c r="B853" s="143" t="s">
        <v>2374</v>
      </c>
      <c r="C853" s="139" t="s">
        <v>2373</v>
      </c>
      <c r="D853" s="295"/>
      <c r="E853" s="291">
        <f>SUM('ADICIONES  2018'!C853:K853)</f>
        <v>11725654.029999999</v>
      </c>
      <c r="F853" s="295"/>
      <c r="G853" s="295"/>
      <c r="H853" s="295"/>
      <c r="I853" s="295"/>
      <c r="J853" s="295"/>
      <c r="K853" s="292">
        <f t="shared" si="606"/>
        <v>11725654.029999999</v>
      </c>
      <c r="L853" s="295"/>
      <c r="M853" s="295"/>
      <c r="N853" s="295"/>
      <c r="O853" s="295"/>
      <c r="P853" s="295"/>
      <c r="Q853" s="295"/>
      <c r="R853" s="292">
        <f t="shared" si="681"/>
        <v>0</v>
      </c>
      <c r="S853" s="295"/>
      <c r="T853" s="295"/>
      <c r="U853" s="295">
        <v>11725654.029999999</v>
      </c>
      <c r="V853" s="295"/>
      <c r="W853" s="295"/>
      <c r="X853" s="295"/>
      <c r="Y853" s="295"/>
      <c r="Z853" s="295"/>
      <c r="AA853" s="292">
        <f t="shared" si="627"/>
        <v>11725654.029999999</v>
      </c>
      <c r="AB853" s="292">
        <f t="shared" si="562"/>
        <v>11725654.029999999</v>
      </c>
      <c r="AC853" s="37">
        <f t="shared" si="642"/>
        <v>1</v>
      </c>
    </row>
    <row r="854" spans="1:29" s="5" customFormat="1" ht="47.25" hidden="1" x14ac:dyDescent="0.2">
      <c r="A854" s="159"/>
      <c r="B854" s="135" t="s">
        <v>2375</v>
      </c>
      <c r="C854" s="140" t="s">
        <v>2376</v>
      </c>
      <c r="D854" s="293">
        <f>+D855</f>
        <v>0</v>
      </c>
      <c r="E854" s="106">
        <f>SUM('ADICIONES  2018'!C854:K854)</f>
        <v>35520365</v>
      </c>
      <c r="F854" s="293">
        <f t="shared" ref="F854:J854" si="728">+F855</f>
        <v>0</v>
      </c>
      <c r="G854" s="293">
        <f t="shared" si="728"/>
        <v>0</v>
      </c>
      <c r="H854" s="293">
        <f t="shared" si="728"/>
        <v>0</v>
      </c>
      <c r="I854" s="293">
        <f t="shared" si="728"/>
        <v>0</v>
      </c>
      <c r="J854" s="293">
        <f t="shared" si="728"/>
        <v>0</v>
      </c>
      <c r="K854" s="296">
        <f t="shared" si="606"/>
        <v>35520365</v>
      </c>
      <c r="L854" s="293">
        <f t="shared" ref="L854:Q854" si="729">+L855</f>
        <v>0</v>
      </c>
      <c r="M854" s="293">
        <f t="shared" si="729"/>
        <v>0</v>
      </c>
      <c r="N854" s="293">
        <f t="shared" si="729"/>
        <v>0</v>
      </c>
      <c r="O854" s="293">
        <f t="shared" si="729"/>
        <v>0</v>
      </c>
      <c r="P854" s="293">
        <f t="shared" si="729"/>
        <v>0</v>
      </c>
      <c r="Q854" s="293">
        <f t="shared" si="729"/>
        <v>0</v>
      </c>
      <c r="R854" s="296">
        <f t="shared" si="681"/>
        <v>0</v>
      </c>
      <c r="S854" s="293">
        <f t="shared" ref="S854:Z854" si="730">+S855</f>
        <v>0</v>
      </c>
      <c r="T854" s="293">
        <f t="shared" si="730"/>
        <v>0</v>
      </c>
      <c r="U854" s="293">
        <f t="shared" si="730"/>
        <v>35520365</v>
      </c>
      <c r="V854" s="293">
        <f t="shared" si="730"/>
        <v>0</v>
      </c>
      <c r="W854" s="293">
        <f t="shared" si="730"/>
        <v>0</v>
      </c>
      <c r="X854" s="293">
        <f t="shared" si="730"/>
        <v>0</v>
      </c>
      <c r="Y854" s="293">
        <f t="shared" si="730"/>
        <v>0</v>
      </c>
      <c r="Z854" s="293">
        <f t="shared" si="730"/>
        <v>0</v>
      </c>
      <c r="AA854" s="296">
        <f t="shared" si="627"/>
        <v>35520365</v>
      </c>
      <c r="AB854" s="296">
        <f t="shared" si="562"/>
        <v>35520365</v>
      </c>
      <c r="AC854" s="36">
        <f t="shared" si="642"/>
        <v>1</v>
      </c>
    </row>
    <row r="855" spans="1:29" ht="28.5" hidden="1" x14ac:dyDescent="0.2">
      <c r="B855" s="143" t="s">
        <v>2377</v>
      </c>
      <c r="C855" s="139" t="s">
        <v>2376</v>
      </c>
      <c r="D855" s="295"/>
      <c r="E855" s="291">
        <f>SUM('ADICIONES  2018'!C855:K855)</f>
        <v>35520365</v>
      </c>
      <c r="F855" s="295"/>
      <c r="G855" s="295"/>
      <c r="H855" s="295"/>
      <c r="I855" s="295"/>
      <c r="J855" s="295"/>
      <c r="K855" s="292">
        <f t="shared" si="606"/>
        <v>35520365</v>
      </c>
      <c r="L855" s="295"/>
      <c r="M855" s="295"/>
      <c r="N855" s="295"/>
      <c r="O855" s="295"/>
      <c r="P855" s="295"/>
      <c r="Q855" s="295"/>
      <c r="R855" s="292">
        <f t="shared" si="681"/>
        <v>0</v>
      </c>
      <c r="S855" s="295"/>
      <c r="T855" s="295"/>
      <c r="U855" s="295">
        <v>35520365</v>
      </c>
      <c r="V855" s="295"/>
      <c r="W855" s="295"/>
      <c r="X855" s="295"/>
      <c r="Y855" s="295"/>
      <c r="Z855" s="295"/>
      <c r="AA855" s="292">
        <f t="shared" si="627"/>
        <v>35520365</v>
      </c>
      <c r="AB855" s="292">
        <f t="shared" si="562"/>
        <v>35520365</v>
      </c>
      <c r="AC855" s="37">
        <f t="shared" si="642"/>
        <v>1</v>
      </c>
    </row>
    <row r="856" spans="1:29" s="5" customFormat="1" ht="31.5" hidden="1" x14ac:dyDescent="0.2">
      <c r="A856" s="159"/>
      <c r="B856" s="135" t="s">
        <v>2378</v>
      </c>
      <c r="C856" s="140" t="s">
        <v>2379</v>
      </c>
      <c r="D856" s="293">
        <f>+D857</f>
        <v>0</v>
      </c>
      <c r="E856" s="106">
        <f>SUM('ADICIONES  2018'!C856:K856)</f>
        <v>15293260</v>
      </c>
      <c r="F856" s="293">
        <f t="shared" ref="F856:J856" si="731">+F857</f>
        <v>0</v>
      </c>
      <c r="G856" s="293">
        <f t="shared" si="731"/>
        <v>0</v>
      </c>
      <c r="H856" s="293">
        <f t="shared" si="731"/>
        <v>0</v>
      </c>
      <c r="I856" s="293">
        <f t="shared" si="731"/>
        <v>0</v>
      </c>
      <c r="J856" s="293">
        <f t="shared" si="731"/>
        <v>0</v>
      </c>
      <c r="K856" s="296">
        <f t="shared" si="606"/>
        <v>15293260</v>
      </c>
      <c r="L856" s="293">
        <f t="shared" ref="L856:Q856" si="732">+L857</f>
        <v>0</v>
      </c>
      <c r="M856" s="293">
        <f t="shared" si="732"/>
        <v>0</v>
      </c>
      <c r="N856" s="293">
        <f t="shared" si="732"/>
        <v>0</v>
      </c>
      <c r="O856" s="293">
        <f t="shared" si="732"/>
        <v>0</v>
      </c>
      <c r="P856" s="293">
        <f t="shared" si="732"/>
        <v>0</v>
      </c>
      <c r="Q856" s="293">
        <f t="shared" si="732"/>
        <v>0</v>
      </c>
      <c r="R856" s="296">
        <f t="shared" si="681"/>
        <v>0</v>
      </c>
      <c r="S856" s="293">
        <f t="shared" ref="S856:Z856" si="733">+S857</f>
        <v>0</v>
      </c>
      <c r="T856" s="293">
        <f t="shared" si="733"/>
        <v>0</v>
      </c>
      <c r="U856" s="293">
        <f t="shared" si="733"/>
        <v>15293260</v>
      </c>
      <c r="V856" s="293">
        <f t="shared" si="733"/>
        <v>0</v>
      </c>
      <c r="W856" s="293">
        <f t="shared" si="733"/>
        <v>0</v>
      </c>
      <c r="X856" s="293">
        <f t="shared" si="733"/>
        <v>0</v>
      </c>
      <c r="Y856" s="293">
        <f t="shared" si="733"/>
        <v>0</v>
      </c>
      <c r="Z856" s="293">
        <f t="shared" si="733"/>
        <v>0</v>
      </c>
      <c r="AA856" s="296">
        <f t="shared" si="627"/>
        <v>15293260</v>
      </c>
      <c r="AB856" s="296">
        <f t="shared" si="562"/>
        <v>15293260</v>
      </c>
      <c r="AC856" s="36">
        <f t="shared" si="642"/>
        <v>1</v>
      </c>
    </row>
    <row r="857" spans="1:29" ht="28.5" hidden="1" x14ac:dyDescent="0.2">
      <c r="B857" s="143" t="s">
        <v>2380</v>
      </c>
      <c r="C857" s="139" t="s">
        <v>2379</v>
      </c>
      <c r="D857" s="295"/>
      <c r="E857" s="291">
        <f>SUM('ADICIONES  2018'!C857:K857)</f>
        <v>15293260</v>
      </c>
      <c r="F857" s="295"/>
      <c r="G857" s="295"/>
      <c r="H857" s="295"/>
      <c r="I857" s="295"/>
      <c r="J857" s="295"/>
      <c r="K857" s="292">
        <f t="shared" si="606"/>
        <v>15293260</v>
      </c>
      <c r="L857" s="295"/>
      <c r="M857" s="295"/>
      <c r="N857" s="295"/>
      <c r="O857" s="295"/>
      <c r="P857" s="295"/>
      <c r="Q857" s="295"/>
      <c r="R857" s="292">
        <f t="shared" si="681"/>
        <v>0</v>
      </c>
      <c r="S857" s="295"/>
      <c r="T857" s="295"/>
      <c r="U857" s="295">
        <v>15293260</v>
      </c>
      <c r="V857" s="295"/>
      <c r="W857" s="295"/>
      <c r="X857" s="295"/>
      <c r="Y857" s="295"/>
      <c r="Z857" s="295"/>
      <c r="AA857" s="292">
        <f t="shared" si="627"/>
        <v>15293260</v>
      </c>
      <c r="AB857" s="292">
        <f t="shared" si="562"/>
        <v>15293260</v>
      </c>
      <c r="AC857" s="37">
        <f t="shared" si="642"/>
        <v>1</v>
      </c>
    </row>
    <row r="858" spans="1:29" s="79" customFormat="1" ht="31.5" hidden="1" x14ac:dyDescent="0.2">
      <c r="A858" s="433"/>
      <c r="B858" s="135" t="s">
        <v>1613</v>
      </c>
      <c r="C858" s="140" t="s">
        <v>1614</v>
      </c>
      <c r="D858" s="106">
        <f>+D859</f>
        <v>0</v>
      </c>
      <c r="E858" s="106">
        <f>SUM('ADICIONES  2018'!C858:K858)</f>
        <v>50038</v>
      </c>
      <c r="F858" s="106">
        <f t="shared" ref="F858:J858" si="734">+F859</f>
        <v>0</v>
      </c>
      <c r="G858" s="106">
        <f t="shared" si="734"/>
        <v>0</v>
      </c>
      <c r="H858" s="106">
        <f t="shared" si="734"/>
        <v>0</v>
      </c>
      <c r="I858" s="106">
        <f t="shared" si="734"/>
        <v>0</v>
      </c>
      <c r="J858" s="106">
        <f t="shared" si="734"/>
        <v>0</v>
      </c>
      <c r="K858" s="290">
        <f t="shared" si="606"/>
        <v>50038</v>
      </c>
      <c r="L858" s="106">
        <f t="shared" ref="L858:Q858" si="735">+L859</f>
        <v>0</v>
      </c>
      <c r="M858" s="106">
        <f t="shared" si="735"/>
        <v>0</v>
      </c>
      <c r="N858" s="106">
        <f t="shared" si="735"/>
        <v>0</v>
      </c>
      <c r="O858" s="106">
        <f t="shared" si="735"/>
        <v>0</v>
      </c>
      <c r="P858" s="106">
        <f t="shared" si="735"/>
        <v>50038</v>
      </c>
      <c r="Q858" s="106">
        <f t="shared" si="735"/>
        <v>0</v>
      </c>
      <c r="R858" s="290">
        <f t="shared" si="681"/>
        <v>50038</v>
      </c>
      <c r="S858" s="106">
        <f t="shared" ref="S858:Z858" si="736">+S859</f>
        <v>0</v>
      </c>
      <c r="T858" s="106">
        <f t="shared" si="736"/>
        <v>0</v>
      </c>
      <c r="U858" s="106">
        <f t="shared" si="736"/>
        <v>0</v>
      </c>
      <c r="V858" s="106">
        <f t="shared" si="736"/>
        <v>0</v>
      </c>
      <c r="W858" s="106">
        <f t="shared" si="736"/>
        <v>0</v>
      </c>
      <c r="X858" s="106">
        <f t="shared" si="736"/>
        <v>0</v>
      </c>
      <c r="Y858" s="106">
        <f t="shared" si="736"/>
        <v>0</v>
      </c>
      <c r="Z858" s="106">
        <f t="shared" si="736"/>
        <v>0</v>
      </c>
      <c r="AA858" s="290">
        <f t="shared" si="627"/>
        <v>0</v>
      </c>
      <c r="AB858" s="290">
        <f t="shared" si="562"/>
        <v>50038</v>
      </c>
      <c r="AC858" s="105">
        <f t="shared" si="642"/>
        <v>1</v>
      </c>
    </row>
    <row r="859" spans="1:29" hidden="1" x14ac:dyDescent="0.2">
      <c r="B859" s="143" t="s">
        <v>1615</v>
      </c>
      <c r="C859" s="139" t="s">
        <v>1616</v>
      </c>
      <c r="D859" s="295">
        <v>0</v>
      </c>
      <c r="E859" s="291">
        <f>SUM('ADICIONES  2018'!C859:K859)</f>
        <v>50038</v>
      </c>
      <c r="F859" s="295"/>
      <c r="G859" s="295"/>
      <c r="H859" s="295"/>
      <c r="I859" s="295"/>
      <c r="J859" s="295"/>
      <c r="K859" s="292">
        <f t="shared" si="606"/>
        <v>50038</v>
      </c>
      <c r="L859" s="295"/>
      <c r="M859" s="295"/>
      <c r="N859" s="295"/>
      <c r="O859" s="295"/>
      <c r="P859" s="295">
        <v>50038</v>
      </c>
      <c r="Q859" s="295"/>
      <c r="R859" s="292">
        <f t="shared" si="681"/>
        <v>50038</v>
      </c>
      <c r="S859" s="295"/>
      <c r="T859" s="295"/>
      <c r="U859" s="295"/>
      <c r="V859" s="295"/>
      <c r="W859" s="295"/>
      <c r="X859" s="295"/>
      <c r="Y859" s="295"/>
      <c r="Z859" s="295"/>
      <c r="AA859" s="292">
        <f t="shared" si="627"/>
        <v>0</v>
      </c>
      <c r="AB859" s="292">
        <f t="shared" si="562"/>
        <v>50038</v>
      </c>
      <c r="AC859" s="37">
        <f t="shared" si="642"/>
        <v>1</v>
      </c>
    </row>
    <row r="860" spans="1:29" s="5" customFormat="1" ht="31.5" hidden="1" x14ac:dyDescent="0.2">
      <c r="A860" s="159"/>
      <c r="B860" s="135" t="s">
        <v>2381</v>
      </c>
      <c r="C860" s="140" t="s">
        <v>2382</v>
      </c>
      <c r="D860" s="293">
        <f>+D861</f>
        <v>0</v>
      </c>
      <c r="E860" s="106">
        <f>SUM('ADICIONES  2018'!C860:K860)</f>
        <v>10195506</v>
      </c>
      <c r="F860" s="293">
        <f t="shared" ref="F860:J860" si="737">+F861</f>
        <v>0</v>
      </c>
      <c r="G860" s="293">
        <f t="shared" si="737"/>
        <v>0</v>
      </c>
      <c r="H860" s="293">
        <f t="shared" si="737"/>
        <v>0</v>
      </c>
      <c r="I860" s="293">
        <f t="shared" si="737"/>
        <v>0</v>
      </c>
      <c r="J860" s="293">
        <f t="shared" si="737"/>
        <v>0</v>
      </c>
      <c r="K860" s="296">
        <f t="shared" si="606"/>
        <v>10195506</v>
      </c>
      <c r="L860" s="293">
        <f t="shared" ref="L860:Q860" si="738">+L861</f>
        <v>0</v>
      </c>
      <c r="M860" s="293">
        <f t="shared" si="738"/>
        <v>0</v>
      </c>
      <c r="N860" s="293">
        <f t="shared" si="738"/>
        <v>0</v>
      </c>
      <c r="O860" s="293">
        <f t="shared" si="738"/>
        <v>0</v>
      </c>
      <c r="P860" s="293">
        <f t="shared" si="738"/>
        <v>0</v>
      </c>
      <c r="Q860" s="293">
        <f t="shared" si="738"/>
        <v>0</v>
      </c>
      <c r="R860" s="296">
        <f t="shared" si="681"/>
        <v>0</v>
      </c>
      <c r="S860" s="293">
        <f t="shared" ref="S860:Z860" si="739">+S861</f>
        <v>0</v>
      </c>
      <c r="T860" s="293">
        <f t="shared" si="739"/>
        <v>0</v>
      </c>
      <c r="U860" s="293">
        <f t="shared" si="739"/>
        <v>10195506</v>
      </c>
      <c r="V860" s="293">
        <f t="shared" si="739"/>
        <v>0</v>
      </c>
      <c r="W860" s="293">
        <f t="shared" si="739"/>
        <v>0</v>
      </c>
      <c r="X860" s="293">
        <f t="shared" si="739"/>
        <v>0</v>
      </c>
      <c r="Y860" s="293">
        <f t="shared" si="739"/>
        <v>0</v>
      </c>
      <c r="Z860" s="293">
        <f t="shared" si="739"/>
        <v>0</v>
      </c>
      <c r="AA860" s="296">
        <f t="shared" si="627"/>
        <v>10195506</v>
      </c>
      <c r="AB860" s="296">
        <f t="shared" si="562"/>
        <v>10195506</v>
      </c>
      <c r="AC860" s="36">
        <f t="shared" si="642"/>
        <v>1</v>
      </c>
    </row>
    <row r="861" spans="1:29" ht="28.5" hidden="1" x14ac:dyDescent="0.2">
      <c r="B861" s="143" t="s">
        <v>2383</v>
      </c>
      <c r="C861" s="139" t="s">
        <v>2382</v>
      </c>
      <c r="D861" s="295"/>
      <c r="E861" s="291">
        <f>SUM('ADICIONES  2018'!C861:K861)</f>
        <v>10195506</v>
      </c>
      <c r="F861" s="295"/>
      <c r="G861" s="295"/>
      <c r="H861" s="295"/>
      <c r="I861" s="295"/>
      <c r="J861" s="295"/>
      <c r="K861" s="292">
        <f t="shared" si="606"/>
        <v>10195506</v>
      </c>
      <c r="L861" s="295"/>
      <c r="M861" s="295"/>
      <c r="N861" s="295"/>
      <c r="O861" s="295"/>
      <c r="P861" s="295"/>
      <c r="Q861" s="295"/>
      <c r="R861" s="292">
        <f t="shared" si="681"/>
        <v>0</v>
      </c>
      <c r="S861" s="295"/>
      <c r="T861" s="295"/>
      <c r="U861" s="295">
        <v>10195506</v>
      </c>
      <c r="V861" s="295"/>
      <c r="W861" s="295"/>
      <c r="X861" s="295"/>
      <c r="Y861" s="295"/>
      <c r="Z861" s="295"/>
      <c r="AA861" s="292">
        <f t="shared" si="627"/>
        <v>10195506</v>
      </c>
      <c r="AB861" s="292">
        <f t="shared" si="562"/>
        <v>10195506</v>
      </c>
      <c r="AC861" s="37">
        <f t="shared" si="642"/>
        <v>1</v>
      </c>
    </row>
    <row r="862" spans="1:29" s="5" customFormat="1" ht="31.5" hidden="1" x14ac:dyDescent="0.2">
      <c r="A862" s="159"/>
      <c r="B862" s="135" t="s">
        <v>2384</v>
      </c>
      <c r="C862" s="140" t="s">
        <v>2385</v>
      </c>
      <c r="D862" s="293">
        <f>+D863</f>
        <v>0</v>
      </c>
      <c r="E862" s="106">
        <f>SUM('ADICIONES  2018'!C862:K862)</f>
        <v>969889.72</v>
      </c>
      <c r="F862" s="293">
        <f t="shared" ref="F862:J862" si="740">+F863</f>
        <v>0</v>
      </c>
      <c r="G862" s="293">
        <f t="shared" si="740"/>
        <v>0</v>
      </c>
      <c r="H862" s="293">
        <f t="shared" si="740"/>
        <v>0</v>
      </c>
      <c r="I862" s="293">
        <f t="shared" si="740"/>
        <v>0</v>
      </c>
      <c r="J862" s="293">
        <f t="shared" si="740"/>
        <v>0</v>
      </c>
      <c r="K862" s="296">
        <f t="shared" si="606"/>
        <v>969889.72</v>
      </c>
      <c r="L862" s="293">
        <f t="shared" ref="L862:Q862" si="741">+L863</f>
        <v>0</v>
      </c>
      <c r="M862" s="293">
        <f t="shared" si="741"/>
        <v>0</v>
      </c>
      <c r="N862" s="293">
        <f t="shared" si="741"/>
        <v>0</v>
      </c>
      <c r="O862" s="293">
        <f t="shared" si="741"/>
        <v>0</v>
      </c>
      <c r="P862" s="293">
        <f t="shared" si="741"/>
        <v>0</v>
      </c>
      <c r="Q862" s="293">
        <f t="shared" si="741"/>
        <v>0</v>
      </c>
      <c r="R862" s="296">
        <f t="shared" si="681"/>
        <v>0</v>
      </c>
      <c r="S862" s="293">
        <f t="shared" ref="S862:Z862" si="742">+S863</f>
        <v>0</v>
      </c>
      <c r="T862" s="293">
        <f t="shared" si="742"/>
        <v>0</v>
      </c>
      <c r="U862" s="293">
        <f t="shared" si="742"/>
        <v>969889.72</v>
      </c>
      <c r="V862" s="293">
        <f t="shared" si="742"/>
        <v>0</v>
      </c>
      <c r="W862" s="293">
        <f t="shared" si="742"/>
        <v>0</v>
      </c>
      <c r="X862" s="293">
        <f t="shared" si="742"/>
        <v>0</v>
      </c>
      <c r="Y862" s="293">
        <f t="shared" si="742"/>
        <v>0</v>
      </c>
      <c r="Z862" s="293">
        <f t="shared" si="742"/>
        <v>0</v>
      </c>
      <c r="AA862" s="296">
        <f t="shared" si="627"/>
        <v>969889.72</v>
      </c>
      <c r="AB862" s="296">
        <f t="shared" si="562"/>
        <v>969889.72</v>
      </c>
      <c r="AC862" s="36">
        <f t="shared" si="642"/>
        <v>1</v>
      </c>
    </row>
    <row r="863" spans="1:29" ht="28.5" hidden="1" x14ac:dyDescent="0.2">
      <c r="B863" s="143" t="s">
        <v>2386</v>
      </c>
      <c r="C863" s="139" t="s">
        <v>2385</v>
      </c>
      <c r="D863" s="295"/>
      <c r="E863" s="291">
        <f>SUM('ADICIONES  2018'!C863:K863)</f>
        <v>969889.72</v>
      </c>
      <c r="F863" s="295"/>
      <c r="G863" s="295"/>
      <c r="H863" s="295"/>
      <c r="I863" s="295"/>
      <c r="J863" s="295"/>
      <c r="K863" s="292">
        <f t="shared" si="606"/>
        <v>969889.72</v>
      </c>
      <c r="L863" s="295"/>
      <c r="M863" s="295"/>
      <c r="N863" s="295"/>
      <c r="O863" s="295"/>
      <c r="P863" s="295"/>
      <c r="Q863" s="295"/>
      <c r="R863" s="296">
        <f t="shared" si="681"/>
        <v>0</v>
      </c>
      <c r="S863" s="295"/>
      <c r="T863" s="295"/>
      <c r="U863" s="295">
        <v>969889.72</v>
      </c>
      <c r="V863" s="295"/>
      <c r="W863" s="295"/>
      <c r="X863" s="295"/>
      <c r="Y863" s="295"/>
      <c r="Z863" s="295"/>
      <c r="AA863" s="292">
        <f t="shared" si="627"/>
        <v>969889.72</v>
      </c>
      <c r="AB863" s="292">
        <f t="shared" si="562"/>
        <v>969889.72</v>
      </c>
      <c r="AC863" s="37">
        <f t="shared" si="642"/>
        <v>1</v>
      </c>
    </row>
    <row r="864" spans="1:29" s="5" customFormat="1" ht="31.5" hidden="1" x14ac:dyDescent="0.2">
      <c r="A864" s="159"/>
      <c r="B864" s="135" t="s">
        <v>2498</v>
      </c>
      <c r="C864" s="140" t="s">
        <v>2499</v>
      </c>
      <c r="D864" s="293">
        <f>+D865</f>
        <v>0</v>
      </c>
      <c r="E864" s="106">
        <f>SUM('ADICIONES  2018'!C864:K864)</f>
        <v>0</v>
      </c>
      <c r="F864" s="293">
        <f t="shared" ref="F864:J864" si="743">+F865</f>
        <v>0</v>
      </c>
      <c r="G864" s="293">
        <f t="shared" si="743"/>
        <v>0</v>
      </c>
      <c r="H864" s="293">
        <f t="shared" si="743"/>
        <v>0</v>
      </c>
      <c r="I864" s="293">
        <f t="shared" si="743"/>
        <v>0</v>
      </c>
      <c r="J864" s="293">
        <f t="shared" si="743"/>
        <v>0</v>
      </c>
      <c r="K864" s="296">
        <f t="shared" si="606"/>
        <v>0</v>
      </c>
      <c r="L864" s="293">
        <f t="shared" ref="L864:Q864" si="744">+L865</f>
        <v>0</v>
      </c>
      <c r="M864" s="293">
        <f t="shared" si="744"/>
        <v>0</v>
      </c>
      <c r="N864" s="293">
        <f t="shared" si="744"/>
        <v>0</v>
      </c>
      <c r="O864" s="293">
        <f t="shared" si="744"/>
        <v>0</v>
      </c>
      <c r="P864" s="293">
        <f t="shared" si="744"/>
        <v>0</v>
      </c>
      <c r="Q864" s="293">
        <f t="shared" si="744"/>
        <v>0</v>
      </c>
      <c r="R864" s="296">
        <f t="shared" si="681"/>
        <v>0</v>
      </c>
      <c r="S864" s="293">
        <f t="shared" ref="S864:Z864" si="745">+S865</f>
        <v>0</v>
      </c>
      <c r="T864" s="293">
        <f t="shared" si="745"/>
        <v>0</v>
      </c>
      <c r="U864" s="293">
        <f t="shared" si="745"/>
        <v>0</v>
      </c>
      <c r="V864" s="293">
        <f t="shared" si="745"/>
        <v>0</v>
      </c>
      <c r="W864" s="293">
        <f t="shared" si="745"/>
        <v>0</v>
      </c>
      <c r="X864" s="293">
        <f t="shared" si="745"/>
        <v>0</v>
      </c>
      <c r="Y864" s="293">
        <f t="shared" si="745"/>
        <v>0</v>
      </c>
      <c r="Z864" s="293">
        <f t="shared" si="745"/>
        <v>0</v>
      </c>
      <c r="AA864" s="296">
        <f t="shared" si="627"/>
        <v>0</v>
      </c>
      <c r="AB864" s="296">
        <f t="shared" si="562"/>
        <v>0</v>
      </c>
      <c r="AC864" s="36" t="e">
        <f t="shared" si="642"/>
        <v>#DIV/0!</v>
      </c>
    </row>
    <row r="865" spans="1:29" ht="28.5" hidden="1" x14ac:dyDescent="0.2">
      <c r="B865" s="143" t="s">
        <v>2500</v>
      </c>
      <c r="C865" s="139" t="s">
        <v>2499</v>
      </c>
      <c r="D865" s="295"/>
      <c r="E865" s="291">
        <f>SUM('ADICIONES  2018'!C865:K865)</f>
        <v>0</v>
      </c>
      <c r="F865" s="295"/>
      <c r="G865" s="295"/>
      <c r="H865" s="295"/>
      <c r="I865" s="295"/>
      <c r="J865" s="295"/>
      <c r="K865" s="292">
        <f t="shared" si="606"/>
        <v>0</v>
      </c>
      <c r="L865" s="295"/>
      <c r="M865" s="295"/>
      <c r="N865" s="295"/>
      <c r="O865" s="295"/>
      <c r="P865" s="295"/>
      <c r="Q865" s="295"/>
      <c r="R865" s="296">
        <f t="shared" si="681"/>
        <v>0</v>
      </c>
      <c r="S865" s="295"/>
      <c r="T865" s="295"/>
      <c r="U865" s="295"/>
      <c r="V865" s="295"/>
      <c r="W865" s="295"/>
      <c r="X865" s="295"/>
      <c r="Y865" s="295"/>
      <c r="Z865" s="295"/>
      <c r="AA865" s="292">
        <f t="shared" si="627"/>
        <v>0</v>
      </c>
      <c r="AB865" s="292">
        <f t="shared" si="562"/>
        <v>0</v>
      </c>
      <c r="AC865" s="37" t="e">
        <f t="shared" si="642"/>
        <v>#DIV/0!</v>
      </c>
    </row>
    <row r="866" spans="1:29" s="5" customFormat="1" ht="47.25" hidden="1" x14ac:dyDescent="0.2">
      <c r="A866" s="159"/>
      <c r="B866" s="135" t="s">
        <v>2501</v>
      </c>
      <c r="C866" s="140" t="s">
        <v>2502</v>
      </c>
      <c r="D866" s="293">
        <f>+D867</f>
        <v>0</v>
      </c>
      <c r="E866" s="106">
        <f>SUM('ADICIONES  2018'!C866:K866)</f>
        <v>0</v>
      </c>
      <c r="F866" s="293">
        <f t="shared" ref="F866:J866" si="746">+F867</f>
        <v>0</v>
      </c>
      <c r="G866" s="293">
        <f t="shared" si="746"/>
        <v>0</v>
      </c>
      <c r="H866" s="293">
        <f t="shared" si="746"/>
        <v>0</v>
      </c>
      <c r="I866" s="293">
        <f t="shared" si="746"/>
        <v>0</v>
      </c>
      <c r="J866" s="293">
        <f t="shared" si="746"/>
        <v>0</v>
      </c>
      <c r="K866" s="296">
        <f t="shared" si="606"/>
        <v>0</v>
      </c>
      <c r="L866" s="293">
        <f t="shared" ref="L866:Q866" si="747">+L867</f>
        <v>0</v>
      </c>
      <c r="M866" s="293">
        <f t="shared" si="747"/>
        <v>0</v>
      </c>
      <c r="N866" s="293">
        <f t="shared" si="747"/>
        <v>0</v>
      </c>
      <c r="O866" s="293">
        <f t="shared" si="747"/>
        <v>0</v>
      </c>
      <c r="P866" s="293">
        <f t="shared" si="747"/>
        <v>0</v>
      </c>
      <c r="Q866" s="293">
        <f t="shared" si="747"/>
        <v>0</v>
      </c>
      <c r="R866" s="296">
        <f t="shared" si="681"/>
        <v>0</v>
      </c>
      <c r="S866" s="293">
        <f t="shared" ref="S866:Z866" si="748">+S867</f>
        <v>0</v>
      </c>
      <c r="T866" s="293">
        <f t="shared" si="748"/>
        <v>0</v>
      </c>
      <c r="U866" s="293">
        <f t="shared" si="748"/>
        <v>0</v>
      </c>
      <c r="V866" s="293">
        <f t="shared" si="748"/>
        <v>0</v>
      </c>
      <c r="W866" s="293">
        <f t="shared" si="748"/>
        <v>0</v>
      </c>
      <c r="X866" s="293">
        <f t="shared" si="748"/>
        <v>0</v>
      </c>
      <c r="Y866" s="293">
        <f t="shared" si="748"/>
        <v>0</v>
      </c>
      <c r="Z866" s="293">
        <f t="shared" si="748"/>
        <v>0</v>
      </c>
      <c r="AA866" s="296">
        <f t="shared" si="627"/>
        <v>0</v>
      </c>
      <c r="AB866" s="296">
        <f t="shared" si="562"/>
        <v>0</v>
      </c>
      <c r="AC866" s="36" t="e">
        <f t="shared" si="642"/>
        <v>#DIV/0!</v>
      </c>
    </row>
    <row r="867" spans="1:29" ht="42.75" hidden="1" x14ac:dyDescent="0.2">
      <c r="B867" s="143" t="s">
        <v>2503</v>
      </c>
      <c r="C867" s="139" t="s">
        <v>2502</v>
      </c>
      <c r="D867" s="295"/>
      <c r="E867" s="291">
        <f>SUM('ADICIONES  2018'!C867:K867)</f>
        <v>0</v>
      </c>
      <c r="F867" s="295"/>
      <c r="G867" s="295"/>
      <c r="H867" s="295"/>
      <c r="I867" s="295"/>
      <c r="J867" s="295"/>
      <c r="K867" s="292">
        <f t="shared" si="606"/>
        <v>0</v>
      </c>
      <c r="L867" s="295"/>
      <c r="M867" s="295"/>
      <c r="N867" s="295"/>
      <c r="O867" s="295"/>
      <c r="P867" s="295"/>
      <c r="Q867" s="295"/>
      <c r="R867" s="296">
        <f t="shared" si="681"/>
        <v>0</v>
      </c>
      <c r="S867" s="295"/>
      <c r="T867" s="295"/>
      <c r="U867" s="295"/>
      <c r="V867" s="295"/>
      <c r="W867" s="295"/>
      <c r="X867" s="295"/>
      <c r="Y867" s="295"/>
      <c r="Z867" s="295"/>
      <c r="AA867" s="292">
        <f t="shared" si="627"/>
        <v>0</v>
      </c>
      <c r="AB867" s="292">
        <f t="shared" si="562"/>
        <v>0</v>
      </c>
      <c r="AC867" s="37" t="e">
        <f t="shared" si="642"/>
        <v>#DIV/0!</v>
      </c>
    </row>
    <row r="868" spans="1:29" s="5" customFormat="1" ht="31.5" hidden="1" x14ac:dyDescent="0.2">
      <c r="A868" s="159"/>
      <c r="B868" s="135" t="s">
        <v>2504</v>
      </c>
      <c r="C868" s="140" t="s">
        <v>2505</v>
      </c>
      <c r="D868" s="293">
        <f>+D869</f>
        <v>0</v>
      </c>
      <c r="E868" s="106">
        <f>SUM('ADICIONES  2018'!C868:K868)</f>
        <v>0</v>
      </c>
      <c r="F868" s="293">
        <f t="shared" ref="F868:J868" si="749">+F869</f>
        <v>0</v>
      </c>
      <c r="G868" s="293">
        <f t="shared" si="749"/>
        <v>0</v>
      </c>
      <c r="H868" s="293">
        <f t="shared" si="749"/>
        <v>0</v>
      </c>
      <c r="I868" s="293">
        <f t="shared" si="749"/>
        <v>0</v>
      </c>
      <c r="J868" s="293">
        <f t="shared" si="749"/>
        <v>0</v>
      </c>
      <c r="K868" s="296">
        <f t="shared" si="606"/>
        <v>0</v>
      </c>
      <c r="L868" s="293">
        <f t="shared" ref="L868:Q868" si="750">+L869</f>
        <v>0</v>
      </c>
      <c r="M868" s="293">
        <f t="shared" si="750"/>
        <v>0</v>
      </c>
      <c r="N868" s="293">
        <f t="shared" si="750"/>
        <v>0</v>
      </c>
      <c r="O868" s="293">
        <f t="shared" si="750"/>
        <v>0</v>
      </c>
      <c r="P868" s="293">
        <f t="shared" si="750"/>
        <v>0</v>
      </c>
      <c r="Q868" s="293">
        <f t="shared" si="750"/>
        <v>0</v>
      </c>
      <c r="R868" s="296">
        <f t="shared" si="681"/>
        <v>0</v>
      </c>
      <c r="S868" s="293">
        <f t="shared" ref="S868:Z868" si="751">+S869</f>
        <v>0</v>
      </c>
      <c r="T868" s="293">
        <f t="shared" si="751"/>
        <v>0</v>
      </c>
      <c r="U868" s="293">
        <f t="shared" si="751"/>
        <v>0</v>
      </c>
      <c r="V868" s="293">
        <f t="shared" si="751"/>
        <v>0</v>
      </c>
      <c r="W868" s="293">
        <f t="shared" si="751"/>
        <v>0</v>
      </c>
      <c r="X868" s="293">
        <f t="shared" si="751"/>
        <v>0</v>
      </c>
      <c r="Y868" s="293">
        <f t="shared" si="751"/>
        <v>0</v>
      </c>
      <c r="Z868" s="293">
        <f t="shared" si="751"/>
        <v>0</v>
      </c>
      <c r="AA868" s="296">
        <f t="shared" si="627"/>
        <v>0</v>
      </c>
      <c r="AB868" s="296">
        <f t="shared" si="562"/>
        <v>0</v>
      </c>
      <c r="AC868" s="36" t="e">
        <f t="shared" si="642"/>
        <v>#DIV/0!</v>
      </c>
    </row>
    <row r="869" spans="1:29" ht="28.5" hidden="1" x14ac:dyDescent="0.2">
      <c r="B869" s="143" t="s">
        <v>2506</v>
      </c>
      <c r="C869" s="139" t="s">
        <v>2505</v>
      </c>
      <c r="D869" s="295"/>
      <c r="E869" s="291">
        <f>SUM('ADICIONES  2018'!C869:K869)</f>
        <v>0</v>
      </c>
      <c r="F869" s="295"/>
      <c r="G869" s="295"/>
      <c r="H869" s="295"/>
      <c r="I869" s="295"/>
      <c r="J869" s="295"/>
      <c r="K869" s="292">
        <f t="shared" si="606"/>
        <v>0</v>
      </c>
      <c r="L869" s="295"/>
      <c r="M869" s="295"/>
      <c r="N869" s="295"/>
      <c r="O869" s="295"/>
      <c r="P869" s="295"/>
      <c r="Q869" s="295"/>
      <c r="R869" s="296">
        <f t="shared" si="681"/>
        <v>0</v>
      </c>
      <c r="S869" s="295"/>
      <c r="T869" s="295"/>
      <c r="U869" s="295"/>
      <c r="V869" s="295"/>
      <c r="W869" s="295"/>
      <c r="X869" s="295"/>
      <c r="Y869" s="295"/>
      <c r="Z869" s="295"/>
      <c r="AA869" s="292">
        <f t="shared" si="627"/>
        <v>0</v>
      </c>
      <c r="AB869" s="292">
        <f t="shared" si="562"/>
        <v>0</v>
      </c>
      <c r="AC869" s="37" t="e">
        <f t="shared" si="642"/>
        <v>#DIV/0!</v>
      </c>
    </row>
    <row r="870" spans="1:29" s="5" customFormat="1" ht="31.5" hidden="1" x14ac:dyDescent="0.2">
      <c r="A870" s="159"/>
      <c r="B870" s="135" t="s">
        <v>2507</v>
      </c>
      <c r="C870" s="140" t="s">
        <v>2508</v>
      </c>
      <c r="D870" s="293">
        <f>+D871</f>
        <v>0</v>
      </c>
      <c r="E870" s="106">
        <f>SUM('ADICIONES  2018'!C870:K870)</f>
        <v>0</v>
      </c>
      <c r="F870" s="293">
        <f t="shared" ref="F870:J870" si="752">+F871</f>
        <v>0</v>
      </c>
      <c r="G870" s="293">
        <f t="shared" si="752"/>
        <v>0</v>
      </c>
      <c r="H870" s="293">
        <f t="shared" si="752"/>
        <v>0</v>
      </c>
      <c r="I870" s="293">
        <f t="shared" si="752"/>
        <v>0</v>
      </c>
      <c r="J870" s="293">
        <f t="shared" si="752"/>
        <v>0</v>
      </c>
      <c r="K870" s="296">
        <f t="shared" si="606"/>
        <v>0</v>
      </c>
      <c r="L870" s="293">
        <f t="shared" ref="L870:Q870" si="753">+L871</f>
        <v>0</v>
      </c>
      <c r="M870" s="293">
        <f t="shared" si="753"/>
        <v>0</v>
      </c>
      <c r="N870" s="293">
        <f t="shared" si="753"/>
        <v>0</v>
      </c>
      <c r="O870" s="293">
        <f t="shared" si="753"/>
        <v>0</v>
      </c>
      <c r="P870" s="293">
        <f t="shared" si="753"/>
        <v>0</v>
      </c>
      <c r="Q870" s="293">
        <f t="shared" si="753"/>
        <v>0</v>
      </c>
      <c r="R870" s="296">
        <f t="shared" si="681"/>
        <v>0</v>
      </c>
      <c r="S870" s="293">
        <f t="shared" ref="S870:Z870" si="754">+S871</f>
        <v>0</v>
      </c>
      <c r="T870" s="293">
        <f t="shared" si="754"/>
        <v>0</v>
      </c>
      <c r="U870" s="293">
        <f t="shared" si="754"/>
        <v>0</v>
      </c>
      <c r="V870" s="293">
        <f t="shared" si="754"/>
        <v>0</v>
      </c>
      <c r="W870" s="293">
        <f t="shared" si="754"/>
        <v>0</v>
      </c>
      <c r="X870" s="293">
        <f t="shared" si="754"/>
        <v>0</v>
      </c>
      <c r="Y870" s="293">
        <f t="shared" si="754"/>
        <v>0</v>
      </c>
      <c r="Z870" s="293">
        <f t="shared" si="754"/>
        <v>0</v>
      </c>
      <c r="AA870" s="296">
        <f t="shared" si="627"/>
        <v>0</v>
      </c>
      <c r="AB870" s="296">
        <f t="shared" si="562"/>
        <v>0</v>
      </c>
      <c r="AC870" s="36" t="e">
        <f t="shared" si="642"/>
        <v>#DIV/0!</v>
      </c>
    </row>
    <row r="871" spans="1:29" ht="28.5" hidden="1" x14ac:dyDescent="0.2">
      <c r="B871" s="143" t="s">
        <v>2509</v>
      </c>
      <c r="C871" s="139" t="s">
        <v>2508</v>
      </c>
      <c r="D871" s="295"/>
      <c r="E871" s="291">
        <f>SUM('ADICIONES  2018'!C871:K871)</f>
        <v>0</v>
      </c>
      <c r="F871" s="295"/>
      <c r="G871" s="295"/>
      <c r="H871" s="295"/>
      <c r="I871" s="295"/>
      <c r="J871" s="295"/>
      <c r="K871" s="292">
        <f t="shared" si="606"/>
        <v>0</v>
      </c>
      <c r="L871" s="295"/>
      <c r="M871" s="295"/>
      <c r="N871" s="295"/>
      <c r="O871" s="295"/>
      <c r="P871" s="295"/>
      <c r="Q871" s="295"/>
      <c r="R871" s="296">
        <f t="shared" si="681"/>
        <v>0</v>
      </c>
      <c r="S871" s="295"/>
      <c r="T871" s="295"/>
      <c r="U871" s="295"/>
      <c r="V871" s="295"/>
      <c r="W871" s="295"/>
      <c r="X871" s="295"/>
      <c r="Y871" s="295"/>
      <c r="Z871" s="295"/>
      <c r="AA871" s="292">
        <f t="shared" si="627"/>
        <v>0</v>
      </c>
      <c r="AB871" s="292">
        <f t="shared" si="562"/>
        <v>0</v>
      </c>
      <c r="AC871" s="37" t="e">
        <f t="shared" si="642"/>
        <v>#DIV/0!</v>
      </c>
    </row>
    <row r="872" spans="1:29" s="5" customFormat="1" ht="31.5" hidden="1" x14ac:dyDescent="0.2">
      <c r="A872" s="159"/>
      <c r="B872" s="135" t="s">
        <v>2510</v>
      </c>
      <c r="C872" s="140" t="s">
        <v>2511</v>
      </c>
      <c r="D872" s="293">
        <f>+D873</f>
        <v>0</v>
      </c>
      <c r="E872" s="106">
        <f>SUM('ADICIONES  2018'!C872:K872)</f>
        <v>0</v>
      </c>
      <c r="F872" s="293">
        <f t="shared" ref="F872:J872" si="755">+F873</f>
        <v>0</v>
      </c>
      <c r="G872" s="293">
        <f t="shared" si="755"/>
        <v>0</v>
      </c>
      <c r="H872" s="293">
        <f t="shared" si="755"/>
        <v>0</v>
      </c>
      <c r="I872" s="293">
        <f t="shared" si="755"/>
        <v>0</v>
      </c>
      <c r="J872" s="293">
        <f t="shared" si="755"/>
        <v>0</v>
      </c>
      <c r="K872" s="296">
        <f t="shared" si="606"/>
        <v>0</v>
      </c>
      <c r="L872" s="293">
        <f t="shared" ref="L872:Q872" si="756">+L873</f>
        <v>0</v>
      </c>
      <c r="M872" s="293">
        <f t="shared" si="756"/>
        <v>0</v>
      </c>
      <c r="N872" s="293">
        <f t="shared" si="756"/>
        <v>0</v>
      </c>
      <c r="O872" s="293">
        <f t="shared" si="756"/>
        <v>0</v>
      </c>
      <c r="P872" s="293">
        <f t="shared" si="756"/>
        <v>0</v>
      </c>
      <c r="Q872" s="293">
        <f t="shared" si="756"/>
        <v>0</v>
      </c>
      <c r="R872" s="296">
        <f t="shared" si="681"/>
        <v>0</v>
      </c>
      <c r="S872" s="293">
        <f t="shared" ref="S872:Z872" si="757">+S873</f>
        <v>0</v>
      </c>
      <c r="T872" s="293">
        <f t="shared" si="757"/>
        <v>0</v>
      </c>
      <c r="U872" s="293">
        <f t="shared" si="757"/>
        <v>0</v>
      </c>
      <c r="V872" s="293">
        <f t="shared" si="757"/>
        <v>0</v>
      </c>
      <c r="W872" s="293">
        <f t="shared" si="757"/>
        <v>0</v>
      </c>
      <c r="X872" s="293">
        <f t="shared" si="757"/>
        <v>0</v>
      </c>
      <c r="Y872" s="293">
        <f t="shared" si="757"/>
        <v>0</v>
      </c>
      <c r="Z872" s="293">
        <f t="shared" si="757"/>
        <v>0</v>
      </c>
      <c r="AA872" s="296">
        <f t="shared" si="627"/>
        <v>0</v>
      </c>
      <c r="AB872" s="296">
        <f t="shared" si="562"/>
        <v>0</v>
      </c>
      <c r="AC872" s="36" t="e">
        <f t="shared" si="642"/>
        <v>#DIV/0!</v>
      </c>
    </row>
    <row r="873" spans="1:29" ht="28.5" hidden="1" x14ac:dyDescent="0.2">
      <c r="B873" s="143" t="s">
        <v>2512</v>
      </c>
      <c r="C873" s="139" t="s">
        <v>2511</v>
      </c>
      <c r="D873" s="295"/>
      <c r="E873" s="291">
        <f>SUM('ADICIONES  2018'!C873:K873)</f>
        <v>0</v>
      </c>
      <c r="F873" s="295"/>
      <c r="G873" s="295"/>
      <c r="H873" s="295"/>
      <c r="I873" s="295"/>
      <c r="J873" s="295"/>
      <c r="K873" s="292">
        <f t="shared" si="606"/>
        <v>0</v>
      </c>
      <c r="L873" s="295"/>
      <c r="M873" s="295"/>
      <c r="N873" s="295"/>
      <c r="O873" s="295"/>
      <c r="P873" s="295"/>
      <c r="Q873" s="295"/>
      <c r="R873" s="296">
        <f t="shared" si="681"/>
        <v>0</v>
      </c>
      <c r="S873" s="295"/>
      <c r="T873" s="295"/>
      <c r="U873" s="295"/>
      <c r="V873" s="295"/>
      <c r="W873" s="295"/>
      <c r="X873" s="295"/>
      <c r="Y873" s="295"/>
      <c r="Z873" s="295"/>
      <c r="AA873" s="292">
        <f t="shared" si="627"/>
        <v>0</v>
      </c>
      <c r="AB873" s="292">
        <f t="shared" si="562"/>
        <v>0</v>
      </c>
      <c r="AC873" s="37" t="e">
        <f t="shared" si="642"/>
        <v>#DIV/0!</v>
      </c>
    </row>
    <row r="874" spans="1:29" s="5" customFormat="1" ht="31.5" hidden="1" x14ac:dyDescent="0.2">
      <c r="A874" s="159"/>
      <c r="B874" s="135" t="s">
        <v>2513</v>
      </c>
      <c r="C874" s="140" t="s">
        <v>2514</v>
      </c>
      <c r="D874" s="293">
        <f>+D875</f>
        <v>0</v>
      </c>
      <c r="E874" s="106">
        <f>SUM('ADICIONES  2018'!C874:K874)</f>
        <v>0</v>
      </c>
      <c r="F874" s="293">
        <f t="shared" ref="F874:J874" si="758">+F875</f>
        <v>0</v>
      </c>
      <c r="G874" s="293">
        <f t="shared" si="758"/>
        <v>0</v>
      </c>
      <c r="H874" s="293">
        <f t="shared" si="758"/>
        <v>0</v>
      </c>
      <c r="I874" s="293">
        <f t="shared" si="758"/>
        <v>0</v>
      </c>
      <c r="J874" s="293">
        <f t="shared" si="758"/>
        <v>0</v>
      </c>
      <c r="K874" s="296">
        <f t="shared" si="606"/>
        <v>0</v>
      </c>
      <c r="L874" s="293">
        <f t="shared" ref="L874:Q874" si="759">+L875</f>
        <v>0</v>
      </c>
      <c r="M874" s="293">
        <f t="shared" si="759"/>
        <v>0</v>
      </c>
      <c r="N874" s="293">
        <f t="shared" si="759"/>
        <v>0</v>
      </c>
      <c r="O874" s="293">
        <f t="shared" si="759"/>
        <v>0</v>
      </c>
      <c r="P874" s="293">
        <f t="shared" si="759"/>
        <v>0</v>
      </c>
      <c r="Q874" s="293">
        <f t="shared" si="759"/>
        <v>0</v>
      </c>
      <c r="R874" s="296">
        <f t="shared" si="681"/>
        <v>0</v>
      </c>
      <c r="S874" s="293">
        <f t="shared" ref="S874:Z874" si="760">+S875</f>
        <v>0</v>
      </c>
      <c r="T874" s="293">
        <f t="shared" si="760"/>
        <v>0</v>
      </c>
      <c r="U874" s="293">
        <f t="shared" si="760"/>
        <v>0</v>
      </c>
      <c r="V874" s="293">
        <f t="shared" si="760"/>
        <v>0</v>
      </c>
      <c r="W874" s="293">
        <f t="shared" si="760"/>
        <v>0</v>
      </c>
      <c r="X874" s="293">
        <f t="shared" si="760"/>
        <v>0</v>
      </c>
      <c r="Y874" s="293">
        <f t="shared" si="760"/>
        <v>0</v>
      </c>
      <c r="Z874" s="293">
        <f t="shared" si="760"/>
        <v>0</v>
      </c>
      <c r="AA874" s="296">
        <f t="shared" si="627"/>
        <v>0</v>
      </c>
      <c r="AB874" s="296">
        <f t="shared" si="562"/>
        <v>0</v>
      </c>
      <c r="AC874" s="36" t="e">
        <f t="shared" si="642"/>
        <v>#DIV/0!</v>
      </c>
    </row>
    <row r="875" spans="1:29" ht="28.5" hidden="1" x14ac:dyDescent="0.2">
      <c r="B875" s="143" t="s">
        <v>2515</v>
      </c>
      <c r="C875" s="139" t="s">
        <v>2516</v>
      </c>
      <c r="D875" s="295"/>
      <c r="E875" s="291">
        <f>SUM('ADICIONES  2018'!C875:K875)</f>
        <v>0</v>
      </c>
      <c r="F875" s="295"/>
      <c r="G875" s="295"/>
      <c r="H875" s="295"/>
      <c r="I875" s="295"/>
      <c r="J875" s="295"/>
      <c r="K875" s="292">
        <f t="shared" si="606"/>
        <v>0</v>
      </c>
      <c r="L875" s="295"/>
      <c r="M875" s="295"/>
      <c r="N875" s="295"/>
      <c r="O875" s="295"/>
      <c r="P875" s="295"/>
      <c r="Q875" s="295"/>
      <c r="R875" s="296">
        <f t="shared" si="681"/>
        <v>0</v>
      </c>
      <c r="S875" s="295"/>
      <c r="T875" s="295"/>
      <c r="U875" s="295"/>
      <c r="V875" s="295"/>
      <c r="W875" s="295"/>
      <c r="X875" s="295"/>
      <c r="Y875" s="295"/>
      <c r="Z875" s="295"/>
      <c r="AA875" s="292">
        <f t="shared" si="627"/>
        <v>0</v>
      </c>
      <c r="AB875" s="292">
        <f t="shared" si="562"/>
        <v>0</v>
      </c>
      <c r="AC875" s="37" t="e">
        <f t="shared" si="642"/>
        <v>#DIV/0!</v>
      </c>
    </row>
    <row r="876" spans="1:29" s="5" customFormat="1" ht="31.5" hidden="1" x14ac:dyDescent="0.2">
      <c r="A876" s="159"/>
      <c r="B876" s="135" t="s">
        <v>2517</v>
      </c>
      <c r="C876" s="140" t="s">
        <v>2518</v>
      </c>
      <c r="D876" s="293">
        <f>+D877</f>
        <v>0</v>
      </c>
      <c r="E876" s="106">
        <f>SUM('ADICIONES  2018'!C876:K876)</f>
        <v>0</v>
      </c>
      <c r="F876" s="293">
        <f t="shared" ref="F876:J876" si="761">+F877</f>
        <v>0</v>
      </c>
      <c r="G876" s="293">
        <f t="shared" si="761"/>
        <v>0</v>
      </c>
      <c r="H876" s="293">
        <f t="shared" si="761"/>
        <v>0</v>
      </c>
      <c r="I876" s="293">
        <f t="shared" si="761"/>
        <v>0</v>
      </c>
      <c r="J876" s="293">
        <f t="shared" si="761"/>
        <v>0</v>
      </c>
      <c r="K876" s="296">
        <f t="shared" si="606"/>
        <v>0</v>
      </c>
      <c r="L876" s="293">
        <f t="shared" ref="L876:Q876" si="762">+L877</f>
        <v>0</v>
      </c>
      <c r="M876" s="293">
        <f t="shared" si="762"/>
        <v>0</v>
      </c>
      <c r="N876" s="293">
        <f t="shared" si="762"/>
        <v>0</v>
      </c>
      <c r="O876" s="293">
        <f t="shared" si="762"/>
        <v>0</v>
      </c>
      <c r="P876" s="293">
        <f t="shared" si="762"/>
        <v>0</v>
      </c>
      <c r="Q876" s="293">
        <f t="shared" si="762"/>
        <v>0</v>
      </c>
      <c r="R876" s="296">
        <f t="shared" si="681"/>
        <v>0</v>
      </c>
      <c r="S876" s="293">
        <f t="shared" ref="S876:Z876" si="763">+S877</f>
        <v>0</v>
      </c>
      <c r="T876" s="293">
        <f t="shared" si="763"/>
        <v>0</v>
      </c>
      <c r="U876" s="293">
        <f t="shared" si="763"/>
        <v>0</v>
      </c>
      <c r="V876" s="293">
        <f t="shared" si="763"/>
        <v>0</v>
      </c>
      <c r="W876" s="293">
        <f t="shared" si="763"/>
        <v>0</v>
      </c>
      <c r="X876" s="293">
        <f t="shared" si="763"/>
        <v>0</v>
      </c>
      <c r="Y876" s="293">
        <f t="shared" si="763"/>
        <v>0</v>
      </c>
      <c r="Z876" s="293">
        <f t="shared" si="763"/>
        <v>0</v>
      </c>
      <c r="AA876" s="296">
        <f t="shared" si="627"/>
        <v>0</v>
      </c>
      <c r="AB876" s="296">
        <f t="shared" si="562"/>
        <v>0</v>
      </c>
      <c r="AC876" s="36" t="e">
        <f t="shared" si="642"/>
        <v>#DIV/0!</v>
      </c>
    </row>
    <row r="877" spans="1:29" hidden="1" x14ac:dyDescent="0.2">
      <c r="B877" s="143" t="s">
        <v>2519</v>
      </c>
      <c r="C877" s="139" t="s">
        <v>2518</v>
      </c>
      <c r="D877" s="295"/>
      <c r="E877" s="291">
        <f>SUM('ADICIONES  2018'!C877:K877)</f>
        <v>0</v>
      </c>
      <c r="F877" s="295"/>
      <c r="G877" s="295"/>
      <c r="H877" s="295"/>
      <c r="I877" s="295"/>
      <c r="J877" s="295"/>
      <c r="K877" s="292">
        <f t="shared" si="606"/>
        <v>0</v>
      </c>
      <c r="L877" s="295"/>
      <c r="M877" s="295"/>
      <c r="N877" s="295"/>
      <c r="O877" s="295"/>
      <c r="P877" s="295"/>
      <c r="Q877" s="295"/>
      <c r="R877" s="296">
        <f t="shared" si="681"/>
        <v>0</v>
      </c>
      <c r="S877" s="295"/>
      <c r="T877" s="295"/>
      <c r="U877" s="295"/>
      <c r="V877" s="295"/>
      <c r="W877" s="295"/>
      <c r="X877" s="295"/>
      <c r="Y877" s="295"/>
      <c r="Z877" s="295"/>
      <c r="AA877" s="292">
        <f t="shared" si="627"/>
        <v>0</v>
      </c>
      <c r="AB877" s="292">
        <f t="shared" si="562"/>
        <v>0</v>
      </c>
      <c r="AC877" s="37" t="e">
        <f t="shared" si="642"/>
        <v>#DIV/0!</v>
      </c>
    </row>
    <row r="878" spans="1:29" s="79" customFormat="1" ht="31.5" hidden="1" x14ac:dyDescent="0.2">
      <c r="A878" s="433"/>
      <c r="B878" s="135" t="s">
        <v>1806</v>
      </c>
      <c r="C878" s="140" t="s">
        <v>2313</v>
      </c>
      <c r="D878" s="106">
        <f>+D879</f>
        <v>0</v>
      </c>
      <c r="E878" s="106">
        <f>SUM('ADICIONES  2018'!C878:K878)</f>
        <v>28847892.09</v>
      </c>
      <c r="F878" s="106">
        <f t="shared" ref="F878:J878" si="764">+F879</f>
        <v>0</v>
      </c>
      <c r="G878" s="106">
        <f t="shared" si="764"/>
        <v>0</v>
      </c>
      <c r="H878" s="106">
        <f t="shared" si="764"/>
        <v>0</v>
      </c>
      <c r="I878" s="106">
        <f t="shared" si="764"/>
        <v>0</v>
      </c>
      <c r="J878" s="106">
        <f t="shared" si="764"/>
        <v>0</v>
      </c>
      <c r="K878" s="290">
        <f t="shared" si="606"/>
        <v>28847892.09</v>
      </c>
      <c r="L878" s="106">
        <f t="shared" ref="L878:Q878" si="765">+L879</f>
        <v>0</v>
      </c>
      <c r="M878" s="106">
        <f t="shared" si="765"/>
        <v>0</v>
      </c>
      <c r="N878" s="106">
        <f t="shared" si="765"/>
        <v>0</v>
      </c>
      <c r="O878" s="106">
        <f t="shared" si="765"/>
        <v>0</v>
      </c>
      <c r="P878" s="106">
        <f t="shared" si="765"/>
        <v>28847892.09</v>
      </c>
      <c r="Q878" s="106">
        <f t="shared" si="765"/>
        <v>0</v>
      </c>
      <c r="R878" s="290">
        <f t="shared" si="681"/>
        <v>28847892.09</v>
      </c>
      <c r="S878" s="106">
        <f t="shared" ref="S878:Z878" si="766">+S879</f>
        <v>0</v>
      </c>
      <c r="T878" s="106">
        <f t="shared" si="766"/>
        <v>0</v>
      </c>
      <c r="U878" s="106">
        <f t="shared" si="766"/>
        <v>0</v>
      </c>
      <c r="V878" s="106">
        <f t="shared" si="766"/>
        <v>0</v>
      </c>
      <c r="W878" s="106">
        <f t="shared" si="766"/>
        <v>0</v>
      </c>
      <c r="X878" s="106">
        <f t="shared" si="766"/>
        <v>0</v>
      </c>
      <c r="Y878" s="106">
        <f t="shared" si="766"/>
        <v>0</v>
      </c>
      <c r="Z878" s="106">
        <f t="shared" si="766"/>
        <v>0</v>
      </c>
      <c r="AA878" s="296">
        <f t="shared" si="627"/>
        <v>0</v>
      </c>
      <c r="AB878" s="296">
        <f t="shared" si="562"/>
        <v>28847892.09</v>
      </c>
      <c r="AC878" s="36">
        <f t="shared" si="642"/>
        <v>1</v>
      </c>
    </row>
    <row r="879" spans="1:29" hidden="1" x14ac:dyDescent="0.2">
      <c r="B879" s="143" t="s">
        <v>2314</v>
      </c>
      <c r="C879" s="139" t="s">
        <v>2315</v>
      </c>
      <c r="D879" s="295"/>
      <c r="E879" s="291">
        <f>SUM('ADICIONES  2018'!C879:K879)</f>
        <v>28847892.09</v>
      </c>
      <c r="F879" s="295"/>
      <c r="G879" s="295"/>
      <c r="H879" s="295"/>
      <c r="I879" s="295"/>
      <c r="J879" s="295"/>
      <c r="K879" s="292">
        <f t="shared" si="606"/>
        <v>28847892.09</v>
      </c>
      <c r="L879" s="295"/>
      <c r="M879" s="295"/>
      <c r="N879" s="295"/>
      <c r="O879" s="295"/>
      <c r="P879" s="295">
        <v>28847892.09</v>
      </c>
      <c r="Q879" s="295"/>
      <c r="R879" s="292">
        <f t="shared" si="681"/>
        <v>28847892.09</v>
      </c>
      <c r="S879" s="295"/>
      <c r="T879" s="295"/>
      <c r="U879" s="295"/>
      <c r="V879" s="295"/>
      <c r="W879" s="295"/>
      <c r="X879" s="295"/>
      <c r="Y879" s="295"/>
      <c r="Z879" s="295"/>
      <c r="AA879" s="292">
        <f t="shared" si="627"/>
        <v>0</v>
      </c>
      <c r="AB879" s="292">
        <f t="shared" si="562"/>
        <v>28847892.09</v>
      </c>
      <c r="AC879" s="37">
        <f t="shared" si="642"/>
        <v>1</v>
      </c>
    </row>
    <row r="880" spans="1:29" s="5" customFormat="1" ht="15.75" hidden="1" x14ac:dyDescent="0.2">
      <c r="A880" s="159"/>
      <c r="B880" s="135" t="s">
        <v>2520</v>
      </c>
      <c r="C880" s="140" t="s">
        <v>2521</v>
      </c>
      <c r="D880" s="293">
        <f>+D881</f>
        <v>0</v>
      </c>
      <c r="E880" s="106">
        <f>SUM('ADICIONES  2018'!C880:K880)</f>
        <v>0</v>
      </c>
      <c r="F880" s="293">
        <f t="shared" ref="F880:J880" si="767">+F881</f>
        <v>0</v>
      </c>
      <c r="G880" s="293">
        <f t="shared" si="767"/>
        <v>0</v>
      </c>
      <c r="H880" s="293">
        <f t="shared" si="767"/>
        <v>0</v>
      </c>
      <c r="I880" s="293">
        <f t="shared" si="767"/>
        <v>0</v>
      </c>
      <c r="J880" s="293">
        <f t="shared" si="767"/>
        <v>0</v>
      </c>
      <c r="K880" s="296">
        <f t="shared" si="606"/>
        <v>0</v>
      </c>
      <c r="L880" s="293">
        <f t="shared" ref="L880:Q880" si="768">+L881</f>
        <v>0</v>
      </c>
      <c r="M880" s="293">
        <f t="shared" si="768"/>
        <v>0</v>
      </c>
      <c r="N880" s="293">
        <f t="shared" si="768"/>
        <v>0</v>
      </c>
      <c r="O880" s="293">
        <f t="shared" si="768"/>
        <v>0</v>
      </c>
      <c r="P880" s="293">
        <f t="shared" si="768"/>
        <v>0</v>
      </c>
      <c r="Q880" s="293">
        <f t="shared" si="768"/>
        <v>0</v>
      </c>
      <c r="R880" s="296">
        <f t="shared" si="681"/>
        <v>0</v>
      </c>
      <c r="S880" s="293">
        <f t="shared" ref="S880:Z880" si="769">+S881</f>
        <v>0</v>
      </c>
      <c r="T880" s="293">
        <f t="shared" si="769"/>
        <v>0</v>
      </c>
      <c r="U880" s="293">
        <f t="shared" si="769"/>
        <v>0</v>
      </c>
      <c r="V880" s="293">
        <f t="shared" si="769"/>
        <v>0</v>
      </c>
      <c r="W880" s="293">
        <f t="shared" si="769"/>
        <v>0</v>
      </c>
      <c r="X880" s="293">
        <f t="shared" si="769"/>
        <v>0</v>
      </c>
      <c r="Y880" s="293">
        <f t="shared" si="769"/>
        <v>0</v>
      </c>
      <c r="Z880" s="293">
        <f t="shared" si="769"/>
        <v>0</v>
      </c>
      <c r="AA880" s="296">
        <f t="shared" si="627"/>
        <v>0</v>
      </c>
      <c r="AB880" s="296">
        <f t="shared" si="562"/>
        <v>0</v>
      </c>
      <c r="AC880" s="36" t="e">
        <f t="shared" si="642"/>
        <v>#DIV/0!</v>
      </c>
    </row>
    <row r="881" spans="1:29" hidden="1" x14ac:dyDescent="0.2">
      <c r="B881" s="143" t="s">
        <v>2522</v>
      </c>
      <c r="C881" s="139" t="s">
        <v>2521</v>
      </c>
      <c r="D881" s="295"/>
      <c r="E881" s="291">
        <f>SUM('ADICIONES  2018'!C881:K881)</f>
        <v>0</v>
      </c>
      <c r="F881" s="295"/>
      <c r="G881" s="295"/>
      <c r="H881" s="295"/>
      <c r="I881" s="295"/>
      <c r="J881" s="295"/>
      <c r="K881" s="292">
        <f t="shared" si="606"/>
        <v>0</v>
      </c>
      <c r="L881" s="295"/>
      <c r="M881" s="295"/>
      <c r="N881" s="295"/>
      <c r="O881" s="295"/>
      <c r="P881" s="295"/>
      <c r="Q881" s="295"/>
      <c r="R881" s="292">
        <f t="shared" si="681"/>
        <v>0</v>
      </c>
      <c r="S881" s="295"/>
      <c r="T881" s="295"/>
      <c r="U881" s="295"/>
      <c r="V881" s="295"/>
      <c r="W881" s="295"/>
      <c r="X881" s="295"/>
      <c r="Y881" s="295"/>
      <c r="Z881" s="295"/>
      <c r="AA881" s="292">
        <f t="shared" si="627"/>
        <v>0</v>
      </c>
      <c r="AB881" s="292">
        <f t="shared" si="562"/>
        <v>0</v>
      </c>
      <c r="AC881" s="37" t="e">
        <f t="shared" si="642"/>
        <v>#DIV/0!</v>
      </c>
    </row>
    <row r="882" spans="1:29" s="5" customFormat="1" ht="31.5" hidden="1" x14ac:dyDescent="0.2">
      <c r="A882" s="159"/>
      <c r="B882" s="135" t="s">
        <v>2523</v>
      </c>
      <c r="C882" s="140" t="s">
        <v>2524</v>
      </c>
      <c r="D882" s="293">
        <f>+D883</f>
        <v>0</v>
      </c>
      <c r="E882" s="106">
        <f>SUM('ADICIONES  2018'!C882:K882)</f>
        <v>0</v>
      </c>
      <c r="F882" s="293">
        <f t="shared" ref="F882:J882" si="770">+F883</f>
        <v>0</v>
      </c>
      <c r="G882" s="293">
        <f t="shared" si="770"/>
        <v>0</v>
      </c>
      <c r="H882" s="293">
        <f t="shared" si="770"/>
        <v>0</v>
      </c>
      <c r="I882" s="293">
        <f t="shared" si="770"/>
        <v>0</v>
      </c>
      <c r="J882" s="293">
        <f t="shared" si="770"/>
        <v>0</v>
      </c>
      <c r="K882" s="296">
        <f t="shared" si="606"/>
        <v>0</v>
      </c>
      <c r="L882" s="293">
        <f t="shared" ref="L882:Q882" si="771">+L883</f>
        <v>0</v>
      </c>
      <c r="M882" s="293">
        <f t="shared" si="771"/>
        <v>0</v>
      </c>
      <c r="N882" s="293">
        <f t="shared" si="771"/>
        <v>0</v>
      </c>
      <c r="O882" s="293">
        <f t="shared" si="771"/>
        <v>0</v>
      </c>
      <c r="P882" s="293">
        <f t="shared" si="771"/>
        <v>0</v>
      </c>
      <c r="Q882" s="293">
        <f t="shared" si="771"/>
        <v>0</v>
      </c>
      <c r="R882" s="296">
        <f t="shared" si="681"/>
        <v>0</v>
      </c>
      <c r="S882" s="293">
        <f t="shared" ref="S882:Z882" si="772">+S883</f>
        <v>0</v>
      </c>
      <c r="T882" s="293">
        <f t="shared" si="772"/>
        <v>0</v>
      </c>
      <c r="U882" s="293">
        <f t="shared" si="772"/>
        <v>0</v>
      </c>
      <c r="V882" s="293">
        <f t="shared" si="772"/>
        <v>0</v>
      </c>
      <c r="W882" s="293">
        <f t="shared" si="772"/>
        <v>0</v>
      </c>
      <c r="X882" s="293">
        <f t="shared" si="772"/>
        <v>0</v>
      </c>
      <c r="Y882" s="293">
        <f t="shared" si="772"/>
        <v>0</v>
      </c>
      <c r="Z882" s="293">
        <f t="shared" si="772"/>
        <v>0</v>
      </c>
      <c r="AA882" s="296">
        <f t="shared" si="627"/>
        <v>0</v>
      </c>
      <c r="AB882" s="296">
        <f t="shared" si="562"/>
        <v>0</v>
      </c>
      <c r="AC882" s="36" t="e">
        <f t="shared" si="642"/>
        <v>#DIV/0!</v>
      </c>
    </row>
    <row r="883" spans="1:29" ht="28.5" hidden="1" x14ac:dyDescent="0.2">
      <c r="B883" s="143" t="s">
        <v>2525</v>
      </c>
      <c r="C883" s="139" t="s">
        <v>2524</v>
      </c>
      <c r="D883" s="295"/>
      <c r="E883" s="291">
        <f>SUM('ADICIONES  2018'!C883:K883)</f>
        <v>0</v>
      </c>
      <c r="F883" s="295"/>
      <c r="G883" s="295"/>
      <c r="H883" s="295"/>
      <c r="I883" s="295"/>
      <c r="J883" s="295"/>
      <c r="K883" s="292">
        <f t="shared" si="606"/>
        <v>0</v>
      </c>
      <c r="L883" s="295"/>
      <c r="M883" s="295"/>
      <c r="N883" s="295"/>
      <c r="O883" s="295"/>
      <c r="P883" s="295"/>
      <c r="Q883" s="295"/>
      <c r="R883" s="292">
        <f t="shared" si="681"/>
        <v>0</v>
      </c>
      <c r="S883" s="295"/>
      <c r="T883" s="295"/>
      <c r="U883" s="295"/>
      <c r="V883" s="295"/>
      <c r="W883" s="295"/>
      <c r="X883" s="295"/>
      <c r="Y883" s="295"/>
      <c r="Z883" s="295"/>
      <c r="AA883" s="292">
        <f t="shared" si="627"/>
        <v>0</v>
      </c>
      <c r="AB883" s="292">
        <f t="shared" si="562"/>
        <v>0</v>
      </c>
      <c r="AC883" s="37" t="e">
        <f t="shared" si="642"/>
        <v>#DIV/0!</v>
      </c>
    </row>
    <row r="884" spans="1:29" s="5" customFormat="1" ht="31.5" hidden="1" x14ac:dyDescent="0.2">
      <c r="A884" s="159"/>
      <c r="B884" s="135" t="s">
        <v>2526</v>
      </c>
      <c r="C884" s="140" t="s">
        <v>2527</v>
      </c>
      <c r="D884" s="293">
        <f>+D885</f>
        <v>0</v>
      </c>
      <c r="E884" s="106">
        <f>SUM('ADICIONES  2018'!C884:K884)</f>
        <v>0</v>
      </c>
      <c r="F884" s="293">
        <f t="shared" ref="F884:J884" si="773">+F885</f>
        <v>0</v>
      </c>
      <c r="G884" s="293">
        <f t="shared" si="773"/>
        <v>0</v>
      </c>
      <c r="H884" s="293">
        <f t="shared" si="773"/>
        <v>0</v>
      </c>
      <c r="I884" s="293">
        <f t="shared" si="773"/>
        <v>0</v>
      </c>
      <c r="J884" s="293">
        <f t="shared" si="773"/>
        <v>0</v>
      </c>
      <c r="K884" s="296">
        <f t="shared" si="606"/>
        <v>0</v>
      </c>
      <c r="L884" s="293">
        <f t="shared" ref="L884:Q884" si="774">+L885</f>
        <v>0</v>
      </c>
      <c r="M884" s="293">
        <f t="shared" si="774"/>
        <v>0</v>
      </c>
      <c r="N884" s="293">
        <f t="shared" si="774"/>
        <v>0</v>
      </c>
      <c r="O884" s="293">
        <f t="shared" si="774"/>
        <v>0</v>
      </c>
      <c r="P884" s="293">
        <f t="shared" si="774"/>
        <v>0</v>
      </c>
      <c r="Q884" s="293">
        <f t="shared" si="774"/>
        <v>0</v>
      </c>
      <c r="R884" s="296">
        <f t="shared" si="681"/>
        <v>0</v>
      </c>
      <c r="S884" s="293">
        <f t="shared" ref="S884:Z884" si="775">+S885</f>
        <v>0</v>
      </c>
      <c r="T884" s="293">
        <f t="shared" si="775"/>
        <v>0</v>
      </c>
      <c r="U884" s="293">
        <f t="shared" si="775"/>
        <v>0</v>
      </c>
      <c r="V884" s="293">
        <f t="shared" si="775"/>
        <v>0</v>
      </c>
      <c r="W884" s="293">
        <f t="shared" si="775"/>
        <v>0</v>
      </c>
      <c r="X884" s="293">
        <f t="shared" si="775"/>
        <v>0</v>
      </c>
      <c r="Y884" s="293">
        <f t="shared" si="775"/>
        <v>0</v>
      </c>
      <c r="Z884" s="293">
        <f t="shared" si="775"/>
        <v>0</v>
      </c>
      <c r="AA884" s="296">
        <f t="shared" si="627"/>
        <v>0</v>
      </c>
      <c r="AB884" s="296">
        <f t="shared" si="562"/>
        <v>0</v>
      </c>
      <c r="AC884" s="36" t="e">
        <f t="shared" si="642"/>
        <v>#DIV/0!</v>
      </c>
    </row>
    <row r="885" spans="1:29" ht="28.5" hidden="1" x14ac:dyDescent="0.2">
      <c r="B885" s="143" t="s">
        <v>2528</v>
      </c>
      <c r="C885" s="139" t="s">
        <v>2527</v>
      </c>
      <c r="D885" s="295"/>
      <c r="E885" s="291">
        <f>SUM('ADICIONES  2018'!C885:K885)</f>
        <v>0</v>
      </c>
      <c r="F885" s="295"/>
      <c r="G885" s="295"/>
      <c r="H885" s="295"/>
      <c r="I885" s="295"/>
      <c r="J885" s="295"/>
      <c r="K885" s="292">
        <f t="shared" si="606"/>
        <v>0</v>
      </c>
      <c r="L885" s="295"/>
      <c r="M885" s="295"/>
      <c r="N885" s="295"/>
      <c r="O885" s="295"/>
      <c r="P885" s="295"/>
      <c r="Q885" s="295"/>
      <c r="R885" s="292">
        <f t="shared" si="681"/>
        <v>0</v>
      </c>
      <c r="S885" s="295"/>
      <c r="T885" s="295"/>
      <c r="U885" s="295"/>
      <c r="V885" s="295"/>
      <c r="W885" s="295"/>
      <c r="X885" s="295"/>
      <c r="Y885" s="295"/>
      <c r="Z885" s="295"/>
      <c r="AA885" s="292">
        <f t="shared" si="627"/>
        <v>0</v>
      </c>
      <c r="AB885" s="292">
        <f t="shared" si="562"/>
        <v>0</v>
      </c>
      <c r="AC885" s="37" t="e">
        <f t="shared" si="642"/>
        <v>#DIV/0!</v>
      </c>
    </row>
    <row r="886" spans="1:29" s="5" customFormat="1" ht="31.5" hidden="1" x14ac:dyDescent="0.2">
      <c r="A886" s="159"/>
      <c r="B886" s="135" t="s">
        <v>2529</v>
      </c>
      <c r="C886" s="140" t="s">
        <v>2530</v>
      </c>
      <c r="D886" s="293">
        <f>+D887</f>
        <v>0</v>
      </c>
      <c r="E886" s="106">
        <f>SUM('ADICIONES  2018'!C886:K886)</f>
        <v>0</v>
      </c>
      <c r="F886" s="293">
        <f t="shared" ref="F886:J886" si="776">+F887</f>
        <v>0</v>
      </c>
      <c r="G886" s="293">
        <f t="shared" si="776"/>
        <v>0</v>
      </c>
      <c r="H886" s="293">
        <f t="shared" si="776"/>
        <v>0</v>
      </c>
      <c r="I886" s="293">
        <f t="shared" si="776"/>
        <v>0</v>
      </c>
      <c r="J886" s="293">
        <f t="shared" si="776"/>
        <v>0</v>
      </c>
      <c r="K886" s="296">
        <f t="shared" si="606"/>
        <v>0</v>
      </c>
      <c r="L886" s="293">
        <f t="shared" ref="L886:Q886" si="777">+L887</f>
        <v>0</v>
      </c>
      <c r="M886" s="293">
        <f t="shared" si="777"/>
        <v>0</v>
      </c>
      <c r="N886" s="293">
        <f t="shared" si="777"/>
        <v>0</v>
      </c>
      <c r="O886" s="293">
        <f t="shared" si="777"/>
        <v>0</v>
      </c>
      <c r="P886" s="293">
        <f t="shared" si="777"/>
        <v>0</v>
      </c>
      <c r="Q886" s="293">
        <f t="shared" si="777"/>
        <v>0</v>
      </c>
      <c r="R886" s="296">
        <f t="shared" si="681"/>
        <v>0</v>
      </c>
      <c r="S886" s="293">
        <f t="shared" ref="S886:Z886" si="778">+S887</f>
        <v>0</v>
      </c>
      <c r="T886" s="293">
        <f t="shared" si="778"/>
        <v>0</v>
      </c>
      <c r="U886" s="293">
        <f t="shared" si="778"/>
        <v>0</v>
      </c>
      <c r="V886" s="293">
        <f t="shared" si="778"/>
        <v>0</v>
      </c>
      <c r="W886" s="293">
        <f t="shared" si="778"/>
        <v>0</v>
      </c>
      <c r="X886" s="293">
        <f t="shared" si="778"/>
        <v>0</v>
      </c>
      <c r="Y886" s="293">
        <f t="shared" si="778"/>
        <v>0</v>
      </c>
      <c r="Z886" s="293">
        <f t="shared" si="778"/>
        <v>0</v>
      </c>
      <c r="AA886" s="296">
        <f t="shared" si="627"/>
        <v>0</v>
      </c>
      <c r="AB886" s="296">
        <f t="shared" si="562"/>
        <v>0</v>
      </c>
      <c r="AC886" s="36" t="e">
        <f t="shared" si="642"/>
        <v>#DIV/0!</v>
      </c>
    </row>
    <row r="887" spans="1:29" hidden="1" x14ac:dyDescent="0.2">
      <c r="B887" s="143" t="s">
        <v>2531</v>
      </c>
      <c r="C887" s="139" t="s">
        <v>2530</v>
      </c>
      <c r="D887" s="295"/>
      <c r="E887" s="291">
        <f>SUM('ADICIONES  2018'!C887:K887)</f>
        <v>0</v>
      </c>
      <c r="F887" s="295"/>
      <c r="G887" s="295"/>
      <c r="H887" s="295"/>
      <c r="I887" s="295"/>
      <c r="J887" s="295"/>
      <c r="K887" s="292">
        <f t="shared" si="606"/>
        <v>0</v>
      </c>
      <c r="L887" s="295"/>
      <c r="M887" s="295"/>
      <c r="N887" s="295"/>
      <c r="O887" s="295"/>
      <c r="P887" s="295"/>
      <c r="Q887" s="295"/>
      <c r="R887" s="292">
        <f t="shared" si="681"/>
        <v>0</v>
      </c>
      <c r="S887" s="295"/>
      <c r="T887" s="295"/>
      <c r="U887" s="295"/>
      <c r="V887" s="295"/>
      <c r="W887" s="295"/>
      <c r="X887" s="295"/>
      <c r="Y887" s="295"/>
      <c r="Z887" s="295"/>
      <c r="AA887" s="292">
        <f t="shared" si="627"/>
        <v>0</v>
      </c>
      <c r="AB887" s="292">
        <f t="shared" si="562"/>
        <v>0</v>
      </c>
      <c r="AC887" s="37" t="e">
        <f t="shared" si="642"/>
        <v>#DIV/0!</v>
      </c>
    </row>
    <row r="888" spans="1:29" s="79" customFormat="1" ht="31.5" hidden="1" x14ac:dyDescent="0.2">
      <c r="A888" s="433"/>
      <c r="B888" s="135" t="s">
        <v>2641</v>
      </c>
      <c r="C888" s="140" t="s">
        <v>2643</v>
      </c>
      <c r="D888" s="106">
        <f>+D889</f>
        <v>0</v>
      </c>
      <c r="E888" s="106">
        <f>SUM('ADICIONES  2018'!C888:K888)</f>
        <v>0</v>
      </c>
      <c r="F888" s="106">
        <f t="shared" ref="F888:J888" si="779">+F889</f>
        <v>0</v>
      </c>
      <c r="G888" s="106">
        <f t="shared" si="779"/>
        <v>0</v>
      </c>
      <c r="H888" s="106">
        <f t="shared" si="779"/>
        <v>0</v>
      </c>
      <c r="I888" s="106">
        <f t="shared" si="779"/>
        <v>0</v>
      </c>
      <c r="J888" s="106">
        <f t="shared" si="779"/>
        <v>0</v>
      </c>
      <c r="K888" s="290">
        <f t="shared" si="606"/>
        <v>0</v>
      </c>
      <c r="L888" s="106">
        <f t="shared" ref="L888:Q888" si="780">+L889</f>
        <v>0</v>
      </c>
      <c r="M888" s="106">
        <f t="shared" si="780"/>
        <v>0</v>
      </c>
      <c r="N888" s="106">
        <f t="shared" si="780"/>
        <v>0</v>
      </c>
      <c r="O888" s="106">
        <f t="shared" si="780"/>
        <v>0</v>
      </c>
      <c r="P888" s="106">
        <f t="shared" si="780"/>
        <v>0</v>
      </c>
      <c r="Q888" s="106">
        <f t="shared" si="780"/>
        <v>0</v>
      </c>
      <c r="R888" s="290">
        <f t="shared" si="681"/>
        <v>0</v>
      </c>
      <c r="S888" s="106">
        <f t="shared" ref="S888:Z888" si="781">+S889</f>
        <v>0</v>
      </c>
      <c r="T888" s="106">
        <f t="shared" si="781"/>
        <v>0</v>
      </c>
      <c r="U888" s="106">
        <f t="shared" si="781"/>
        <v>0</v>
      </c>
      <c r="V888" s="106">
        <f t="shared" si="781"/>
        <v>0</v>
      </c>
      <c r="W888" s="106">
        <f t="shared" si="781"/>
        <v>0</v>
      </c>
      <c r="X888" s="106">
        <f t="shared" si="781"/>
        <v>0</v>
      </c>
      <c r="Y888" s="106">
        <f t="shared" si="781"/>
        <v>0</v>
      </c>
      <c r="Z888" s="106">
        <f t="shared" si="781"/>
        <v>0</v>
      </c>
      <c r="AA888" s="290">
        <f t="shared" ref="AA888:AA889" si="782">SUM(S888:Z888)</f>
        <v>0</v>
      </c>
      <c r="AB888" s="290">
        <f t="shared" si="562"/>
        <v>0</v>
      </c>
      <c r="AC888" s="105" t="e">
        <f t="shared" si="642"/>
        <v>#DIV/0!</v>
      </c>
    </row>
    <row r="889" spans="1:29" ht="28.5" hidden="1" x14ac:dyDescent="0.2">
      <c r="B889" s="143" t="s">
        <v>2642</v>
      </c>
      <c r="C889" s="139" t="s">
        <v>2643</v>
      </c>
      <c r="D889" s="295"/>
      <c r="E889" s="291">
        <f>SUM('ADICIONES  2018'!C889:K889)</f>
        <v>0</v>
      </c>
      <c r="F889" s="295"/>
      <c r="G889" s="295"/>
      <c r="H889" s="295"/>
      <c r="I889" s="295"/>
      <c r="J889" s="295"/>
      <c r="K889" s="292">
        <f t="shared" si="606"/>
        <v>0</v>
      </c>
      <c r="L889" s="295"/>
      <c r="M889" s="295"/>
      <c r="N889" s="295"/>
      <c r="O889" s="295"/>
      <c r="P889" s="295"/>
      <c r="Q889" s="295"/>
      <c r="R889" s="292">
        <f t="shared" si="681"/>
        <v>0</v>
      </c>
      <c r="S889" s="295"/>
      <c r="T889" s="295"/>
      <c r="U889" s="295"/>
      <c r="V889" s="295"/>
      <c r="W889" s="295"/>
      <c r="X889" s="295"/>
      <c r="Y889" s="295"/>
      <c r="Z889" s="295"/>
      <c r="AA889" s="292">
        <f t="shared" si="782"/>
        <v>0</v>
      </c>
      <c r="AB889" s="292">
        <f t="shared" si="562"/>
        <v>0</v>
      </c>
      <c r="AC889" s="37" t="e">
        <f t="shared" si="642"/>
        <v>#DIV/0!</v>
      </c>
    </row>
    <row r="890" spans="1:29" s="5" customFormat="1" ht="31.5" hidden="1" x14ac:dyDescent="0.2">
      <c r="A890" s="159"/>
      <c r="B890" s="135" t="s">
        <v>2387</v>
      </c>
      <c r="C890" s="140" t="s">
        <v>2388</v>
      </c>
      <c r="D890" s="148">
        <f>+D891</f>
        <v>0</v>
      </c>
      <c r="E890" s="106">
        <f>SUM('ADICIONES  2018'!C890:K890)</f>
        <v>28539447.239999998</v>
      </c>
      <c r="F890" s="148">
        <f t="shared" ref="F890:J890" si="783">+F891</f>
        <v>0</v>
      </c>
      <c r="G890" s="148">
        <f t="shared" si="783"/>
        <v>0</v>
      </c>
      <c r="H890" s="148">
        <f t="shared" si="783"/>
        <v>0</v>
      </c>
      <c r="I890" s="148">
        <f t="shared" si="783"/>
        <v>0</v>
      </c>
      <c r="J890" s="148">
        <f t="shared" si="783"/>
        <v>0</v>
      </c>
      <c r="K890" s="296">
        <f t="shared" si="606"/>
        <v>28539447.239999998</v>
      </c>
      <c r="L890" s="148">
        <f t="shared" ref="L890:Q890" si="784">+L891</f>
        <v>0</v>
      </c>
      <c r="M890" s="148">
        <f t="shared" si="784"/>
        <v>0</v>
      </c>
      <c r="N890" s="148">
        <f t="shared" si="784"/>
        <v>0</v>
      </c>
      <c r="O890" s="148">
        <f t="shared" si="784"/>
        <v>0</v>
      </c>
      <c r="P890" s="148">
        <f t="shared" si="784"/>
        <v>0</v>
      </c>
      <c r="Q890" s="148">
        <f t="shared" si="784"/>
        <v>0</v>
      </c>
      <c r="R890" s="296">
        <f t="shared" si="681"/>
        <v>0</v>
      </c>
      <c r="S890" s="148">
        <f t="shared" ref="S890:Z890" si="785">+S891</f>
        <v>0</v>
      </c>
      <c r="T890" s="148">
        <f t="shared" si="785"/>
        <v>0</v>
      </c>
      <c r="U890" s="148">
        <f t="shared" si="785"/>
        <v>28539447.239999998</v>
      </c>
      <c r="V890" s="148">
        <f t="shared" si="785"/>
        <v>0</v>
      </c>
      <c r="W890" s="148">
        <f t="shared" si="785"/>
        <v>0</v>
      </c>
      <c r="X890" s="148">
        <f t="shared" si="785"/>
        <v>0</v>
      </c>
      <c r="Y890" s="148">
        <f t="shared" si="785"/>
        <v>0</v>
      </c>
      <c r="Z890" s="148">
        <f t="shared" si="785"/>
        <v>0</v>
      </c>
      <c r="AA890" s="296">
        <f t="shared" si="627"/>
        <v>28539447.239999998</v>
      </c>
      <c r="AB890" s="296">
        <f t="shared" si="562"/>
        <v>28539447.239999998</v>
      </c>
      <c r="AC890" s="36">
        <f t="shared" si="642"/>
        <v>1</v>
      </c>
    </row>
    <row r="891" spans="1:29" ht="28.5" hidden="1" x14ac:dyDescent="0.2">
      <c r="B891" s="143" t="s">
        <v>2389</v>
      </c>
      <c r="C891" s="139" t="s">
        <v>2388</v>
      </c>
      <c r="D891" s="295"/>
      <c r="E891" s="291">
        <f>SUM('ADICIONES  2018'!C891:K891)</f>
        <v>28539447.239999998</v>
      </c>
      <c r="F891" s="295"/>
      <c r="G891" s="295"/>
      <c r="H891" s="295"/>
      <c r="I891" s="295"/>
      <c r="J891" s="295"/>
      <c r="K891" s="292">
        <f t="shared" si="606"/>
        <v>28539447.239999998</v>
      </c>
      <c r="L891" s="295"/>
      <c r="M891" s="295"/>
      <c r="N891" s="295"/>
      <c r="O891" s="295"/>
      <c r="P891" s="295"/>
      <c r="Q891" s="295"/>
      <c r="R891" s="292">
        <f t="shared" si="681"/>
        <v>0</v>
      </c>
      <c r="S891" s="295"/>
      <c r="T891" s="295"/>
      <c r="U891" s="295">
        <v>28539447.239999998</v>
      </c>
      <c r="V891" s="295"/>
      <c r="W891" s="295"/>
      <c r="X891" s="295"/>
      <c r="Y891" s="295"/>
      <c r="Z891" s="295"/>
      <c r="AA891" s="292">
        <f t="shared" si="627"/>
        <v>28539447.239999998</v>
      </c>
      <c r="AB891" s="292">
        <f t="shared" si="562"/>
        <v>28539447.239999998</v>
      </c>
      <c r="AC891" s="37">
        <f t="shared" si="642"/>
        <v>1</v>
      </c>
    </row>
    <row r="892" spans="1:29" s="5" customFormat="1" ht="31.5" hidden="1" x14ac:dyDescent="0.2">
      <c r="A892" s="159"/>
      <c r="B892" s="135" t="s">
        <v>2390</v>
      </c>
      <c r="C892" s="140" t="s">
        <v>2391</v>
      </c>
      <c r="D892" s="293">
        <f>+D893</f>
        <v>0</v>
      </c>
      <c r="E892" s="106">
        <f>SUM('ADICIONES  2018'!C892:K892)</f>
        <v>261409462.30000001</v>
      </c>
      <c r="F892" s="293">
        <f t="shared" ref="F892:J892" si="786">+F893</f>
        <v>0</v>
      </c>
      <c r="G892" s="293">
        <f t="shared" si="786"/>
        <v>0</v>
      </c>
      <c r="H892" s="293">
        <f t="shared" si="786"/>
        <v>0</v>
      </c>
      <c r="I892" s="293">
        <f t="shared" si="786"/>
        <v>0</v>
      </c>
      <c r="J892" s="293">
        <f t="shared" si="786"/>
        <v>0</v>
      </c>
      <c r="K892" s="296">
        <f t="shared" si="606"/>
        <v>261409462.30000001</v>
      </c>
      <c r="L892" s="293">
        <f t="shared" ref="L892:Q892" si="787">+L893</f>
        <v>0</v>
      </c>
      <c r="M892" s="293">
        <f t="shared" si="787"/>
        <v>0</v>
      </c>
      <c r="N892" s="293">
        <f t="shared" si="787"/>
        <v>0</v>
      </c>
      <c r="O892" s="293">
        <f t="shared" si="787"/>
        <v>0</v>
      </c>
      <c r="P892" s="293">
        <f t="shared" si="787"/>
        <v>0</v>
      </c>
      <c r="Q892" s="293">
        <f t="shared" si="787"/>
        <v>0</v>
      </c>
      <c r="R892" s="296">
        <f t="shared" si="681"/>
        <v>0</v>
      </c>
      <c r="S892" s="293">
        <f t="shared" ref="S892:Z892" si="788">+S893</f>
        <v>0</v>
      </c>
      <c r="T892" s="293">
        <f t="shared" si="788"/>
        <v>0</v>
      </c>
      <c r="U892" s="293">
        <f t="shared" si="788"/>
        <v>261409462.30000001</v>
      </c>
      <c r="V892" s="293">
        <f t="shared" si="788"/>
        <v>0</v>
      </c>
      <c r="W892" s="293">
        <f t="shared" si="788"/>
        <v>0</v>
      </c>
      <c r="X892" s="293">
        <f t="shared" si="788"/>
        <v>0</v>
      </c>
      <c r="Y892" s="293">
        <f t="shared" si="788"/>
        <v>0</v>
      </c>
      <c r="Z892" s="293">
        <f t="shared" si="788"/>
        <v>0</v>
      </c>
      <c r="AA892" s="296">
        <f t="shared" si="627"/>
        <v>261409462.30000001</v>
      </c>
      <c r="AB892" s="296">
        <f t="shared" si="562"/>
        <v>261409462.30000001</v>
      </c>
      <c r="AC892" s="36">
        <f t="shared" si="642"/>
        <v>1</v>
      </c>
    </row>
    <row r="893" spans="1:29" ht="28.5" hidden="1" x14ac:dyDescent="0.2">
      <c r="B893" s="143" t="s">
        <v>2392</v>
      </c>
      <c r="C893" s="139" t="s">
        <v>2393</v>
      </c>
      <c r="D893" s="295"/>
      <c r="E893" s="291">
        <f>SUM('ADICIONES  2018'!C893:K893)</f>
        <v>261409462.30000001</v>
      </c>
      <c r="F893" s="295"/>
      <c r="G893" s="295"/>
      <c r="H893" s="295"/>
      <c r="I893" s="295"/>
      <c r="J893" s="295"/>
      <c r="K893" s="292">
        <f t="shared" si="606"/>
        <v>261409462.30000001</v>
      </c>
      <c r="L893" s="295"/>
      <c r="M893" s="295"/>
      <c r="N893" s="295"/>
      <c r="O893" s="295"/>
      <c r="P893" s="295"/>
      <c r="Q893" s="295"/>
      <c r="R893" s="292">
        <f t="shared" si="681"/>
        <v>0</v>
      </c>
      <c r="S893" s="295"/>
      <c r="T893" s="295"/>
      <c r="U893" s="295">
        <v>261409462.30000001</v>
      </c>
      <c r="V893" s="295"/>
      <c r="W893" s="295"/>
      <c r="X893" s="295"/>
      <c r="Y893" s="295"/>
      <c r="Z893" s="295"/>
      <c r="AA893" s="292">
        <f t="shared" si="627"/>
        <v>261409462.30000001</v>
      </c>
      <c r="AB893" s="292">
        <f t="shared" si="562"/>
        <v>261409462.30000001</v>
      </c>
      <c r="AC893" s="37">
        <f t="shared" si="642"/>
        <v>1</v>
      </c>
    </row>
    <row r="894" spans="1:29" s="5" customFormat="1" ht="31.5" hidden="1" x14ac:dyDescent="0.2">
      <c r="A894" s="159"/>
      <c r="B894" s="135" t="s">
        <v>2394</v>
      </c>
      <c r="C894" s="140" t="s">
        <v>2395</v>
      </c>
      <c r="D894" s="293">
        <f>+D895</f>
        <v>0</v>
      </c>
      <c r="E894" s="106">
        <f>SUM('ADICIONES  2018'!C894:K894)</f>
        <v>196057096.72</v>
      </c>
      <c r="F894" s="293">
        <f t="shared" ref="F894:J894" si="789">+F895</f>
        <v>0</v>
      </c>
      <c r="G894" s="293">
        <f t="shared" si="789"/>
        <v>0</v>
      </c>
      <c r="H894" s="293">
        <f t="shared" si="789"/>
        <v>0</v>
      </c>
      <c r="I894" s="293">
        <f t="shared" si="789"/>
        <v>0</v>
      </c>
      <c r="J894" s="293">
        <f t="shared" si="789"/>
        <v>0</v>
      </c>
      <c r="K894" s="296">
        <f t="shared" si="606"/>
        <v>196057096.72</v>
      </c>
      <c r="L894" s="293">
        <f t="shared" ref="L894:Q894" si="790">+L895</f>
        <v>0</v>
      </c>
      <c r="M894" s="293">
        <f t="shared" si="790"/>
        <v>0</v>
      </c>
      <c r="N894" s="293">
        <f t="shared" si="790"/>
        <v>0</v>
      </c>
      <c r="O894" s="293">
        <f t="shared" si="790"/>
        <v>0</v>
      </c>
      <c r="P894" s="293">
        <f t="shared" si="790"/>
        <v>0</v>
      </c>
      <c r="Q894" s="293">
        <f t="shared" si="790"/>
        <v>0</v>
      </c>
      <c r="R894" s="296">
        <f t="shared" si="681"/>
        <v>0</v>
      </c>
      <c r="S894" s="293">
        <f t="shared" ref="S894:Z894" si="791">+S895</f>
        <v>0</v>
      </c>
      <c r="T894" s="293">
        <f t="shared" si="791"/>
        <v>0</v>
      </c>
      <c r="U894" s="293">
        <f t="shared" si="791"/>
        <v>196057096.72</v>
      </c>
      <c r="V894" s="293">
        <f t="shared" si="791"/>
        <v>0</v>
      </c>
      <c r="W894" s="293">
        <f t="shared" si="791"/>
        <v>0</v>
      </c>
      <c r="X894" s="293">
        <f t="shared" si="791"/>
        <v>0</v>
      </c>
      <c r="Y894" s="293">
        <f t="shared" si="791"/>
        <v>0</v>
      </c>
      <c r="Z894" s="293">
        <f t="shared" si="791"/>
        <v>0</v>
      </c>
      <c r="AA894" s="296">
        <f t="shared" si="627"/>
        <v>196057096.72</v>
      </c>
      <c r="AB894" s="296">
        <f t="shared" si="562"/>
        <v>196057096.72</v>
      </c>
      <c r="AC894" s="36">
        <f t="shared" si="642"/>
        <v>1</v>
      </c>
    </row>
    <row r="895" spans="1:29" ht="28.5" hidden="1" x14ac:dyDescent="0.2">
      <c r="B895" s="143" t="s">
        <v>2396</v>
      </c>
      <c r="C895" s="139" t="s">
        <v>2395</v>
      </c>
      <c r="D895" s="295"/>
      <c r="E895" s="291">
        <f>SUM('ADICIONES  2018'!C895:K895)</f>
        <v>196057096.72</v>
      </c>
      <c r="F895" s="295"/>
      <c r="G895" s="295"/>
      <c r="H895" s="295"/>
      <c r="I895" s="295"/>
      <c r="J895" s="295"/>
      <c r="K895" s="292">
        <f t="shared" si="606"/>
        <v>196057096.72</v>
      </c>
      <c r="L895" s="295"/>
      <c r="M895" s="295"/>
      <c r="N895" s="295"/>
      <c r="O895" s="295"/>
      <c r="P895" s="295"/>
      <c r="Q895" s="295"/>
      <c r="R895" s="292">
        <f t="shared" si="681"/>
        <v>0</v>
      </c>
      <c r="S895" s="295"/>
      <c r="T895" s="295"/>
      <c r="U895" s="286">
        <v>196057096.72</v>
      </c>
      <c r="V895" s="295"/>
      <c r="W895" s="295"/>
      <c r="X895" s="295"/>
      <c r="Y895" s="295"/>
      <c r="Z895" s="295"/>
      <c r="AA895" s="292">
        <f t="shared" si="627"/>
        <v>196057096.72</v>
      </c>
      <c r="AB895" s="292">
        <f t="shared" si="562"/>
        <v>196057096.72</v>
      </c>
      <c r="AC895" s="37">
        <f t="shared" si="642"/>
        <v>1</v>
      </c>
    </row>
    <row r="896" spans="1:29" s="79" customFormat="1" ht="15.75" hidden="1" x14ac:dyDescent="0.2">
      <c r="A896" s="433"/>
      <c r="B896" s="135" t="s">
        <v>1807</v>
      </c>
      <c r="C896" s="140" t="s">
        <v>2316</v>
      </c>
      <c r="D896" s="106">
        <f>+D897</f>
        <v>0</v>
      </c>
      <c r="E896" s="106">
        <f>SUM('ADICIONES  2018'!C896:K896)</f>
        <v>830627844.66999996</v>
      </c>
      <c r="F896" s="106">
        <f t="shared" ref="F896:J896" si="792">+F897</f>
        <v>0</v>
      </c>
      <c r="G896" s="106">
        <f t="shared" si="792"/>
        <v>0</v>
      </c>
      <c r="H896" s="106">
        <f t="shared" si="792"/>
        <v>0</v>
      </c>
      <c r="I896" s="106">
        <f t="shared" si="792"/>
        <v>0</v>
      </c>
      <c r="J896" s="106">
        <f t="shared" si="792"/>
        <v>0</v>
      </c>
      <c r="K896" s="294">
        <f t="shared" si="606"/>
        <v>830627844.66999996</v>
      </c>
      <c r="L896" s="106">
        <f t="shared" ref="L896:Q896" si="793">+L897</f>
        <v>0</v>
      </c>
      <c r="M896" s="106">
        <f t="shared" si="793"/>
        <v>0</v>
      </c>
      <c r="N896" s="106">
        <f t="shared" si="793"/>
        <v>0</v>
      </c>
      <c r="O896" s="106">
        <f t="shared" si="793"/>
        <v>0</v>
      </c>
      <c r="P896" s="106">
        <f t="shared" si="793"/>
        <v>830627844.66999996</v>
      </c>
      <c r="Q896" s="106">
        <f t="shared" si="793"/>
        <v>0</v>
      </c>
      <c r="R896" s="294">
        <f t="shared" si="681"/>
        <v>830627844.66999996</v>
      </c>
      <c r="S896" s="106">
        <f t="shared" ref="S896:Z896" si="794">+S897</f>
        <v>0</v>
      </c>
      <c r="T896" s="106">
        <f t="shared" si="794"/>
        <v>0</v>
      </c>
      <c r="U896" s="106">
        <f t="shared" si="794"/>
        <v>0</v>
      </c>
      <c r="V896" s="106">
        <f t="shared" si="794"/>
        <v>0</v>
      </c>
      <c r="W896" s="106">
        <f t="shared" si="794"/>
        <v>0</v>
      </c>
      <c r="X896" s="106">
        <f t="shared" si="794"/>
        <v>0</v>
      </c>
      <c r="Y896" s="106">
        <f t="shared" si="794"/>
        <v>0</v>
      </c>
      <c r="Z896" s="106">
        <f t="shared" si="794"/>
        <v>0</v>
      </c>
      <c r="AA896" s="294">
        <f t="shared" si="627"/>
        <v>0</v>
      </c>
      <c r="AB896" s="294">
        <f t="shared" si="562"/>
        <v>830627844.66999996</v>
      </c>
      <c r="AC896" s="115">
        <f t="shared" si="642"/>
        <v>1</v>
      </c>
    </row>
    <row r="897" spans="1:29" hidden="1" x14ac:dyDescent="0.2">
      <c r="B897" s="143" t="s">
        <v>2317</v>
      </c>
      <c r="C897" s="139" t="s">
        <v>2318</v>
      </c>
      <c r="D897" s="295"/>
      <c r="E897" s="291">
        <f>SUM('ADICIONES  2018'!C897:K897)</f>
        <v>830627844.66999996</v>
      </c>
      <c r="F897" s="295"/>
      <c r="G897" s="295"/>
      <c r="H897" s="295"/>
      <c r="I897" s="295"/>
      <c r="J897" s="295"/>
      <c r="K897" s="292">
        <f t="shared" si="606"/>
        <v>830627844.66999996</v>
      </c>
      <c r="L897" s="295"/>
      <c r="M897" s="295"/>
      <c r="N897" s="295"/>
      <c r="O897" s="295"/>
      <c r="P897" s="295">
        <v>830627844.66999996</v>
      </c>
      <c r="Q897" s="295"/>
      <c r="R897" s="292">
        <f t="shared" si="681"/>
        <v>830627844.66999996</v>
      </c>
      <c r="S897" s="295"/>
      <c r="T897" s="295"/>
      <c r="U897" s="295"/>
      <c r="V897" s="295"/>
      <c r="W897" s="295"/>
      <c r="X897" s="295"/>
      <c r="Y897" s="295"/>
      <c r="Z897" s="295"/>
      <c r="AA897" s="292">
        <f t="shared" si="627"/>
        <v>0</v>
      </c>
      <c r="AB897" s="292">
        <f t="shared" si="562"/>
        <v>830627844.66999996</v>
      </c>
      <c r="AC897" s="37">
        <f t="shared" si="642"/>
        <v>1</v>
      </c>
    </row>
    <row r="898" spans="1:29" s="5" customFormat="1" ht="47.25" hidden="1" x14ac:dyDescent="0.2">
      <c r="A898" s="159"/>
      <c r="B898" s="135" t="s">
        <v>2397</v>
      </c>
      <c r="C898" s="140" t="s">
        <v>2398</v>
      </c>
      <c r="D898" s="293">
        <f>+D899</f>
        <v>0</v>
      </c>
      <c r="E898" s="106">
        <f>SUM('ADICIONES  2018'!C898:K898)</f>
        <v>98028548.359999999</v>
      </c>
      <c r="F898" s="293">
        <f t="shared" ref="F898:J898" si="795">+F899</f>
        <v>0</v>
      </c>
      <c r="G898" s="293">
        <f t="shared" si="795"/>
        <v>0</v>
      </c>
      <c r="H898" s="293">
        <f t="shared" si="795"/>
        <v>0</v>
      </c>
      <c r="I898" s="293">
        <f t="shared" si="795"/>
        <v>0</v>
      </c>
      <c r="J898" s="293">
        <f t="shared" si="795"/>
        <v>0</v>
      </c>
      <c r="K898" s="296">
        <f t="shared" si="606"/>
        <v>98028548.359999999</v>
      </c>
      <c r="L898" s="293">
        <f t="shared" ref="L898:Q898" si="796">+L899</f>
        <v>0</v>
      </c>
      <c r="M898" s="293">
        <f t="shared" si="796"/>
        <v>0</v>
      </c>
      <c r="N898" s="293">
        <f t="shared" si="796"/>
        <v>0</v>
      </c>
      <c r="O898" s="293">
        <f t="shared" si="796"/>
        <v>0</v>
      </c>
      <c r="P898" s="293">
        <f t="shared" si="796"/>
        <v>0</v>
      </c>
      <c r="Q898" s="293">
        <f t="shared" si="796"/>
        <v>0</v>
      </c>
      <c r="R898" s="296">
        <f t="shared" si="681"/>
        <v>0</v>
      </c>
      <c r="S898" s="293">
        <f t="shared" ref="S898:Z898" si="797">+S899</f>
        <v>0</v>
      </c>
      <c r="T898" s="293">
        <f t="shared" si="797"/>
        <v>0</v>
      </c>
      <c r="U898" s="293">
        <f t="shared" si="797"/>
        <v>98028548.359999999</v>
      </c>
      <c r="V898" s="293">
        <f t="shared" si="797"/>
        <v>0</v>
      </c>
      <c r="W898" s="293">
        <f t="shared" si="797"/>
        <v>0</v>
      </c>
      <c r="X898" s="293">
        <f t="shared" si="797"/>
        <v>0</v>
      </c>
      <c r="Y898" s="293">
        <f t="shared" si="797"/>
        <v>0</v>
      </c>
      <c r="Z898" s="293">
        <f t="shared" si="797"/>
        <v>0</v>
      </c>
      <c r="AA898" s="296">
        <f t="shared" si="627"/>
        <v>98028548.359999999</v>
      </c>
      <c r="AB898" s="296">
        <f t="shared" si="562"/>
        <v>98028548.359999999</v>
      </c>
      <c r="AC898" s="36">
        <f t="shared" si="642"/>
        <v>1</v>
      </c>
    </row>
    <row r="899" spans="1:29" ht="42.75" hidden="1" x14ac:dyDescent="0.2">
      <c r="B899" s="143" t="s">
        <v>2399</v>
      </c>
      <c r="C899" s="139" t="s">
        <v>2398</v>
      </c>
      <c r="D899" s="295"/>
      <c r="E899" s="291">
        <f>SUM('ADICIONES  2018'!C899:K899)</f>
        <v>98028548.359999999</v>
      </c>
      <c r="F899" s="295"/>
      <c r="G899" s="295"/>
      <c r="H899" s="295"/>
      <c r="I899" s="295"/>
      <c r="J899" s="295"/>
      <c r="K899" s="292">
        <f t="shared" si="606"/>
        <v>98028548.359999999</v>
      </c>
      <c r="L899" s="295"/>
      <c r="M899" s="295"/>
      <c r="N899" s="295"/>
      <c r="O899" s="295"/>
      <c r="P899" s="295"/>
      <c r="Q899" s="295"/>
      <c r="R899" s="292">
        <f t="shared" si="681"/>
        <v>0</v>
      </c>
      <c r="S899" s="295"/>
      <c r="T899" s="295"/>
      <c r="U899" s="286">
        <v>98028548.359999999</v>
      </c>
      <c r="V899" s="295"/>
      <c r="W899" s="295"/>
      <c r="X899" s="295"/>
      <c r="Y899" s="295"/>
      <c r="Z899" s="295"/>
      <c r="AA899" s="292">
        <f t="shared" si="627"/>
        <v>98028548.359999999</v>
      </c>
      <c r="AB899" s="292">
        <f t="shared" si="562"/>
        <v>98028548.359999999</v>
      </c>
      <c r="AC899" s="37">
        <f t="shared" si="642"/>
        <v>1</v>
      </c>
    </row>
    <row r="900" spans="1:29" s="5" customFormat="1" ht="31.5" hidden="1" x14ac:dyDescent="0.2">
      <c r="A900" s="159"/>
      <c r="B900" s="135" t="s">
        <v>2400</v>
      </c>
      <c r="C900" s="140" t="s">
        <v>2401</v>
      </c>
      <c r="D900" s="293">
        <f>+D901</f>
        <v>0</v>
      </c>
      <c r="E900" s="106">
        <f>SUM('ADICIONES  2018'!C900:K900)</f>
        <v>45746655.899999999</v>
      </c>
      <c r="F900" s="293">
        <f t="shared" ref="F900:J900" si="798">+F901</f>
        <v>0</v>
      </c>
      <c r="G900" s="293">
        <f t="shared" si="798"/>
        <v>0</v>
      </c>
      <c r="H900" s="293">
        <f t="shared" si="798"/>
        <v>0</v>
      </c>
      <c r="I900" s="293">
        <f t="shared" si="798"/>
        <v>0</v>
      </c>
      <c r="J900" s="293">
        <f t="shared" si="798"/>
        <v>0</v>
      </c>
      <c r="K900" s="296">
        <f t="shared" si="606"/>
        <v>45746655.899999999</v>
      </c>
      <c r="L900" s="293">
        <f t="shared" ref="L900:Q900" si="799">+L901</f>
        <v>0</v>
      </c>
      <c r="M900" s="293">
        <f t="shared" si="799"/>
        <v>0</v>
      </c>
      <c r="N900" s="293">
        <f t="shared" si="799"/>
        <v>0</v>
      </c>
      <c r="O900" s="293">
        <f t="shared" si="799"/>
        <v>0</v>
      </c>
      <c r="P900" s="293">
        <f t="shared" si="799"/>
        <v>0</v>
      </c>
      <c r="Q900" s="293">
        <f t="shared" si="799"/>
        <v>0</v>
      </c>
      <c r="R900" s="296">
        <f t="shared" si="681"/>
        <v>0</v>
      </c>
      <c r="S900" s="293">
        <f t="shared" ref="S900:Z900" si="800">+S901</f>
        <v>0</v>
      </c>
      <c r="T900" s="293">
        <f t="shared" si="800"/>
        <v>0</v>
      </c>
      <c r="U900" s="293">
        <f t="shared" si="800"/>
        <v>45746655.899999999</v>
      </c>
      <c r="V900" s="293">
        <f t="shared" si="800"/>
        <v>0</v>
      </c>
      <c r="W900" s="293">
        <f t="shared" si="800"/>
        <v>0</v>
      </c>
      <c r="X900" s="293">
        <f t="shared" si="800"/>
        <v>0</v>
      </c>
      <c r="Y900" s="293">
        <f t="shared" si="800"/>
        <v>0</v>
      </c>
      <c r="Z900" s="293">
        <f t="shared" si="800"/>
        <v>0</v>
      </c>
      <c r="AA900" s="296">
        <f t="shared" si="627"/>
        <v>45746655.899999999</v>
      </c>
      <c r="AB900" s="296">
        <f t="shared" si="562"/>
        <v>45746655.899999999</v>
      </c>
      <c r="AC900" s="36">
        <f t="shared" si="642"/>
        <v>1</v>
      </c>
    </row>
    <row r="901" spans="1:29" ht="28.5" hidden="1" x14ac:dyDescent="0.2">
      <c r="B901" s="143" t="s">
        <v>2402</v>
      </c>
      <c r="C901" s="139" t="s">
        <v>2401</v>
      </c>
      <c r="D901" s="295"/>
      <c r="E901" s="291">
        <f>SUM('ADICIONES  2018'!C901:K901)</f>
        <v>45746655.899999999</v>
      </c>
      <c r="F901" s="295"/>
      <c r="G901" s="295"/>
      <c r="H901" s="295"/>
      <c r="I901" s="295"/>
      <c r="J901" s="295"/>
      <c r="K901" s="292">
        <f t="shared" si="606"/>
        <v>45746655.899999999</v>
      </c>
      <c r="L901" s="295"/>
      <c r="M901" s="295"/>
      <c r="N901" s="295"/>
      <c r="O901" s="295"/>
      <c r="P901" s="295"/>
      <c r="Q901" s="295"/>
      <c r="R901" s="292">
        <f t="shared" si="681"/>
        <v>0</v>
      </c>
      <c r="S901" s="295"/>
      <c r="T901" s="295"/>
      <c r="U901" s="286">
        <v>45746655.899999999</v>
      </c>
      <c r="V901" s="295"/>
      <c r="W901" s="295"/>
      <c r="X901" s="295"/>
      <c r="Y901" s="295"/>
      <c r="Z901" s="295"/>
      <c r="AA901" s="292">
        <f t="shared" si="627"/>
        <v>45746655.899999999</v>
      </c>
      <c r="AB901" s="292">
        <f t="shared" si="562"/>
        <v>45746655.899999999</v>
      </c>
      <c r="AC901" s="37">
        <f t="shared" si="642"/>
        <v>1</v>
      </c>
    </row>
    <row r="902" spans="1:29" s="5" customFormat="1" ht="63" hidden="1" x14ac:dyDescent="0.2">
      <c r="A902" s="159"/>
      <c r="B902" s="135" t="s">
        <v>2403</v>
      </c>
      <c r="C902" s="140" t="s">
        <v>2404</v>
      </c>
      <c r="D902" s="293">
        <f>+D903</f>
        <v>0</v>
      </c>
      <c r="E902" s="106">
        <f>SUM('ADICIONES  2018'!C902:K902)</f>
        <v>26140946.23</v>
      </c>
      <c r="F902" s="293">
        <f t="shared" ref="F902:J902" si="801">+F903</f>
        <v>0</v>
      </c>
      <c r="G902" s="293">
        <f t="shared" si="801"/>
        <v>0</v>
      </c>
      <c r="H902" s="293">
        <f t="shared" si="801"/>
        <v>0</v>
      </c>
      <c r="I902" s="293">
        <f t="shared" si="801"/>
        <v>0</v>
      </c>
      <c r="J902" s="293">
        <f t="shared" si="801"/>
        <v>0</v>
      </c>
      <c r="K902" s="296">
        <f t="shared" si="606"/>
        <v>26140946.23</v>
      </c>
      <c r="L902" s="293">
        <f t="shared" ref="L902:Q902" si="802">+L903</f>
        <v>0</v>
      </c>
      <c r="M902" s="293">
        <f t="shared" si="802"/>
        <v>0</v>
      </c>
      <c r="N902" s="293">
        <f t="shared" si="802"/>
        <v>0</v>
      </c>
      <c r="O902" s="293">
        <f t="shared" si="802"/>
        <v>0</v>
      </c>
      <c r="P902" s="293">
        <f t="shared" si="802"/>
        <v>0</v>
      </c>
      <c r="Q902" s="293">
        <f t="shared" si="802"/>
        <v>0</v>
      </c>
      <c r="R902" s="296">
        <f t="shared" si="681"/>
        <v>0</v>
      </c>
      <c r="S902" s="293">
        <f t="shared" ref="S902:Z902" si="803">+S903</f>
        <v>0</v>
      </c>
      <c r="T902" s="293">
        <f t="shared" si="803"/>
        <v>0</v>
      </c>
      <c r="U902" s="293">
        <f t="shared" si="803"/>
        <v>26140946.23</v>
      </c>
      <c r="V902" s="293">
        <f t="shared" si="803"/>
        <v>0</v>
      </c>
      <c r="W902" s="293">
        <f t="shared" si="803"/>
        <v>0</v>
      </c>
      <c r="X902" s="293">
        <f t="shared" si="803"/>
        <v>0</v>
      </c>
      <c r="Y902" s="293">
        <f t="shared" si="803"/>
        <v>0</v>
      </c>
      <c r="Z902" s="293">
        <f t="shared" si="803"/>
        <v>0</v>
      </c>
      <c r="AA902" s="296">
        <f t="shared" si="627"/>
        <v>26140946.23</v>
      </c>
      <c r="AB902" s="296">
        <f t="shared" si="562"/>
        <v>26140946.23</v>
      </c>
      <c r="AC902" s="36">
        <f t="shared" si="642"/>
        <v>1</v>
      </c>
    </row>
    <row r="903" spans="1:29" ht="42.75" hidden="1" x14ac:dyDescent="0.2">
      <c r="B903" s="143" t="s">
        <v>2405</v>
      </c>
      <c r="C903" s="139" t="s">
        <v>2404</v>
      </c>
      <c r="D903" s="295"/>
      <c r="E903" s="291">
        <f>SUM('ADICIONES  2018'!C903:K903)</f>
        <v>26140946.23</v>
      </c>
      <c r="F903" s="295"/>
      <c r="G903" s="295"/>
      <c r="H903" s="295"/>
      <c r="I903" s="295"/>
      <c r="J903" s="295"/>
      <c r="K903" s="292">
        <f t="shared" si="606"/>
        <v>26140946.23</v>
      </c>
      <c r="L903" s="295"/>
      <c r="M903" s="295"/>
      <c r="N903" s="295"/>
      <c r="O903" s="295"/>
      <c r="P903" s="295"/>
      <c r="Q903" s="295"/>
      <c r="R903" s="292">
        <f t="shared" si="681"/>
        <v>0</v>
      </c>
      <c r="S903" s="295"/>
      <c r="T903" s="295"/>
      <c r="U903" s="295">
        <v>26140946.23</v>
      </c>
      <c r="V903" s="295"/>
      <c r="W903" s="295"/>
      <c r="X903" s="295"/>
      <c r="Y903" s="295"/>
      <c r="Z903" s="295"/>
      <c r="AA903" s="292">
        <f t="shared" si="627"/>
        <v>26140946.23</v>
      </c>
      <c r="AB903" s="292">
        <f t="shared" si="562"/>
        <v>26140946.23</v>
      </c>
      <c r="AC903" s="37">
        <f t="shared" si="642"/>
        <v>1</v>
      </c>
    </row>
    <row r="904" spans="1:29" s="5" customFormat="1" ht="47.25" hidden="1" x14ac:dyDescent="0.2">
      <c r="A904" s="159"/>
      <c r="B904" s="135" t="s">
        <v>2406</v>
      </c>
      <c r="C904" s="140" t="s">
        <v>2407</v>
      </c>
      <c r="D904" s="293">
        <f>+D905</f>
        <v>0</v>
      </c>
      <c r="E904" s="106">
        <f>SUM('ADICIONES  2018'!C904:K904)</f>
        <v>26140946.23</v>
      </c>
      <c r="F904" s="293">
        <f t="shared" ref="F904:J904" si="804">+F905</f>
        <v>0</v>
      </c>
      <c r="G904" s="293">
        <f t="shared" si="804"/>
        <v>0</v>
      </c>
      <c r="H904" s="293">
        <f t="shared" si="804"/>
        <v>0</v>
      </c>
      <c r="I904" s="293">
        <f t="shared" si="804"/>
        <v>0</v>
      </c>
      <c r="J904" s="293">
        <f t="shared" si="804"/>
        <v>0</v>
      </c>
      <c r="K904" s="296">
        <f t="shared" si="606"/>
        <v>26140946.23</v>
      </c>
      <c r="L904" s="293">
        <f t="shared" ref="L904:Q904" si="805">+L905</f>
        <v>0</v>
      </c>
      <c r="M904" s="293">
        <f t="shared" si="805"/>
        <v>0</v>
      </c>
      <c r="N904" s="293">
        <f t="shared" si="805"/>
        <v>0</v>
      </c>
      <c r="O904" s="293">
        <f t="shared" si="805"/>
        <v>0</v>
      </c>
      <c r="P904" s="293">
        <f t="shared" si="805"/>
        <v>0</v>
      </c>
      <c r="Q904" s="293">
        <f t="shared" si="805"/>
        <v>0</v>
      </c>
      <c r="R904" s="296">
        <f t="shared" si="681"/>
        <v>0</v>
      </c>
      <c r="S904" s="293">
        <f t="shared" ref="S904:Z904" si="806">+S905</f>
        <v>0</v>
      </c>
      <c r="T904" s="293">
        <f t="shared" si="806"/>
        <v>0</v>
      </c>
      <c r="U904" s="293">
        <f t="shared" si="806"/>
        <v>26140946.23</v>
      </c>
      <c r="V904" s="293">
        <f t="shared" si="806"/>
        <v>0</v>
      </c>
      <c r="W904" s="293">
        <f t="shared" si="806"/>
        <v>0</v>
      </c>
      <c r="X904" s="293">
        <f t="shared" si="806"/>
        <v>0</v>
      </c>
      <c r="Y904" s="293">
        <f t="shared" si="806"/>
        <v>0</v>
      </c>
      <c r="Z904" s="293">
        <f t="shared" si="806"/>
        <v>0</v>
      </c>
      <c r="AA904" s="296">
        <f t="shared" si="627"/>
        <v>26140946.23</v>
      </c>
      <c r="AB904" s="296">
        <f t="shared" si="562"/>
        <v>26140946.23</v>
      </c>
      <c r="AC904" s="36">
        <f t="shared" si="642"/>
        <v>1</v>
      </c>
    </row>
    <row r="905" spans="1:29" ht="42.75" hidden="1" x14ac:dyDescent="0.2">
      <c r="B905" s="143" t="s">
        <v>2408</v>
      </c>
      <c r="C905" s="139" t="s">
        <v>2407</v>
      </c>
      <c r="D905" s="295"/>
      <c r="E905" s="291">
        <f>SUM('ADICIONES  2018'!C905:K905)</f>
        <v>26140946.23</v>
      </c>
      <c r="F905" s="295"/>
      <c r="G905" s="295"/>
      <c r="H905" s="295"/>
      <c r="I905" s="295"/>
      <c r="J905" s="295"/>
      <c r="K905" s="292">
        <f t="shared" si="606"/>
        <v>26140946.23</v>
      </c>
      <c r="L905" s="295"/>
      <c r="M905" s="295"/>
      <c r="N905" s="295"/>
      <c r="O905" s="295"/>
      <c r="P905" s="295"/>
      <c r="Q905" s="295"/>
      <c r="R905" s="292">
        <f t="shared" si="681"/>
        <v>0</v>
      </c>
      <c r="S905" s="295"/>
      <c r="T905" s="295"/>
      <c r="U905" s="286">
        <v>26140946.23</v>
      </c>
      <c r="V905" s="295"/>
      <c r="W905" s="295"/>
      <c r="X905" s="295"/>
      <c r="Y905" s="295"/>
      <c r="Z905" s="295"/>
      <c r="AA905" s="292">
        <f t="shared" si="627"/>
        <v>26140946.23</v>
      </c>
      <c r="AB905" s="292">
        <f t="shared" si="562"/>
        <v>26140946.23</v>
      </c>
      <c r="AC905" s="37">
        <f t="shared" si="642"/>
        <v>1</v>
      </c>
    </row>
    <row r="906" spans="1:29" s="5" customFormat="1" ht="31.5" hidden="1" x14ac:dyDescent="0.2">
      <c r="A906" s="159"/>
      <c r="B906" s="135" t="s">
        <v>2409</v>
      </c>
      <c r="C906" s="140" t="s">
        <v>2410</v>
      </c>
      <c r="D906" s="293">
        <f>+D907</f>
        <v>0</v>
      </c>
      <c r="E906" s="106">
        <f>SUM('ADICIONES  2018'!C906:K906)</f>
        <v>32047619.620000001</v>
      </c>
      <c r="F906" s="293">
        <f t="shared" ref="F906:J906" si="807">+F907</f>
        <v>0</v>
      </c>
      <c r="G906" s="293">
        <f t="shared" si="807"/>
        <v>0</v>
      </c>
      <c r="H906" s="293">
        <f t="shared" si="807"/>
        <v>0</v>
      </c>
      <c r="I906" s="293">
        <f t="shared" si="807"/>
        <v>0</v>
      </c>
      <c r="J906" s="293">
        <f t="shared" si="807"/>
        <v>0</v>
      </c>
      <c r="K906" s="296">
        <f t="shared" si="606"/>
        <v>32047619.620000001</v>
      </c>
      <c r="L906" s="293">
        <f t="shared" ref="L906:Q906" si="808">+L907</f>
        <v>0</v>
      </c>
      <c r="M906" s="293">
        <f t="shared" si="808"/>
        <v>0</v>
      </c>
      <c r="N906" s="293">
        <f t="shared" si="808"/>
        <v>0</v>
      </c>
      <c r="O906" s="293">
        <f t="shared" si="808"/>
        <v>0</v>
      </c>
      <c r="P906" s="293">
        <f t="shared" si="808"/>
        <v>0</v>
      </c>
      <c r="Q906" s="293">
        <f t="shared" si="808"/>
        <v>0</v>
      </c>
      <c r="R906" s="296">
        <f t="shared" si="681"/>
        <v>0</v>
      </c>
      <c r="S906" s="293">
        <f t="shared" ref="S906:Z906" si="809">+S907</f>
        <v>0</v>
      </c>
      <c r="T906" s="293">
        <f t="shared" si="809"/>
        <v>0</v>
      </c>
      <c r="U906" s="293">
        <f t="shared" si="809"/>
        <v>32047619.620000001</v>
      </c>
      <c r="V906" s="293">
        <f t="shared" si="809"/>
        <v>0</v>
      </c>
      <c r="W906" s="293">
        <f t="shared" si="809"/>
        <v>0</v>
      </c>
      <c r="X906" s="293">
        <f t="shared" si="809"/>
        <v>0</v>
      </c>
      <c r="Y906" s="293">
        <f t="shared" si="809"/>
        <v>0</v>
      </c>
      <c r="Z906" s="293">
        <f t="shared" si="809"/>
        <v>0</v>
      </c>
      <c r="AA906" s="296">
        <f t="shared" si="627"/>
        <v>32047619.620000001</v>
      </c>
      <c r="AB906" s="296">
        <f t="shared" si="562"/>
        <v>32047619.620000001</v>
      </c>
      <c r="AC906" s="36">
        <f t="shared" si="642"/>
        <v>1</v>
      </c>
    </row>
    <row r="907" spans="1:29" ht="28.5" hidden="1" x14ac:dyDescent="0.2">
      <c r="B907" s="143" t="s">
        <v>2411</v>
      </c>
      <c r="C907" s="139" t="s">
        <v>2410</v>
      </c>
      <c r="D907" s="295"/>
      <c r="E907" s="291">
        <f>SUM('ADICIONES  2018'!C907:K907)</f>
        <v>32047619.620000001</v>
      </c>
      <c r="F907" s="295"/>
      <c r="G907" s="295"/>
      <c r="H907" s="295"/>
      <c r="I907" s="295"/>
      <c r="J907" s="295"/>
      <c r="K907" s="292">
        <f t="shared" si="606"/>
        <v>32047619.620000001</v>
      </c>
      <c r="L907" s="295"/>
      <c r="M907" s="295"/>
      <c r="N907" s="295"/>
      <c r="O907" s="295"/>
      <c r="P907" s="295"/>
      <c r="Q907" s="295"/>
      <c r="R907" s="292">
        <f t="shared" si="681"/>
        <v>0</v>
      </c>
      <c r="S907" s="295"/>
      <c r="T907" s="295"/>
      <c r="U907" s="286">
        <v>32047619.620000001</v>
      </c>
      <c r="V907" s="295"/>
      <c r="W907" s="295"/>
      <c r="X907" s="295"/>
      <c r="Y907" s="295"/>
      <c r="Z907" s="295"/>
      <c r="AA907" s="292">
        <f t="shared" si="627"/>
        <v>32047619.620000001</v>
      </c>
      <c r="AB907" s="292">
        <f t="shared" si="562"/>
        <v>32047619.620000001</v>
      </c>
      <c r="AC907" s="37">
        <f t="shared" si="642"/>
        <v>1</v>
      </c>
    </row>
    <row r="908" spans="1:29" s="79" customFormat="1" ht="31.5" hidden="1" x14ac:dyDescent="0.2">
      <c r="A908" s="433"/>
      <c r="B908" s="135" t="s">
        <v>2319</v>
      </c>
      <c r="C908" s="140" t="s">
        <v>2320</v>
      </c>
      <c r="D908" s="106">
        <f>SUM(D909:D910)</f>
        <v>0</v>
      </c>
      <c r="E908" s="106">
        <f>SUM('ADICIONES  2018'!C908:K908)</f>
        <v>164281851</v>
      </c>
      <c r="F908" s="106">
        <f>SUM(F909:F910)</f>
        <v>0</v>
      </c>
      <c r="G908" s="106">
        <f t="shared" ref="G908:J908" si="810">SUM(G909:G910)</f>
        <v>0</v>
      </c>
      <c r="H908" s="106">
        <f t="shared" si="810"/>
        <v>0</v>
      </c>
      <c r="I908" s="106">
        <f t="shared" si="810"/>
        <v>0</v>
      </c>
      <c r="J908" s="106">
        <f t="shared" si="810"/>
        <v>0</v>
      </c>
      <c r="K908" s="290">
        <f t="shared" si="606"/>
        <v>164281851</v>
      </c>
      <c r="L908" s="106">
        <f t="shared" ref="L908:Q908" si="811">SUM(L909:L910)</f>
        <v>0</v>
      </c>
      <c r="M908" s="106">
        <f t="shared" si="811"/>
        <v>0</v>
      </c>
      <c r="N908" s="106">
        <f t="shared" si="811"/>
        <v>0</v>
      </c>
      <c r="O908" s="106">
        <f t="shared" si="811"/>
        <v>0</v>
      </c>
      <c r="P908" s="106">
        <f t="shared" si="811"/>
        <v>83740748</v>
      </c>
      <c r="Q908" s="106">
        <f t="shared" si="811"/>
        <v>0</v>
      </c>
      <c r="R908" s="290">
        <f t="shared" si="681"/>
        <v>83740748</v>
      </c>
      <c r="S908" s="106">
        <f t="shared" ref="S908:Z908" si="812">SUM(S909:S910)</f>
        <v>0</v>
      </c>
      <c r="T908" s="106">
        <f t="shared" si="812"/>
        <v>0</v>
      </c>
      <c r="U908" s="106">
        <f t="shared" si="812"/>
        <v>80541103</v>
      </c>
      <c r="V908" s="106">
        <f t="shared" si="812"/>
        <v>0</v>
      </c>
      <c r="W908" s="106">
        <f t="shared" si="812"/>
        <v>0</v>
      </c>
      <c r="X908" s="106">
        <f t="shared" si="812"/>
        <v>0</v>
      </c>
      <c r="Y908" s="106">
        <f t="shared" si="812"/>
        <v>0</v>
      </c>
      <c r="Z908" s="106">
        <f t="shared" si="812"/>
        <v>0</v>
      </c>
      <c r="AA908" s="290">
        <f t="shared" si="627"/>
        <v>80541103</v>
      </c>
      <c r="AB908" s="290">
        <f t="shared" si="562"/>
        <v>164281851</v>
      </c>
      <c r="AC908" s="105">
        <f t="shared" si="642"/>
        <v>1</v>
      </c>
    </row>
    <row r="909" spans="1:29" ht="28.5" hidden="1" x14ac:dyDescent="0.2">
      <c r="B909" s="143" t="s">
        <v>2321</v>
      </c>
      <c r="C909" s="139" t="s">
        <v>2322</v>
      </c>
      <c r="D909" s="295"/>
      <c r="E909" s="291">
        <f>SUM('ADICIONES  2018'!C909:K909)</f>
        <v>83740748</v>
      </c>
      <c r="F909" s="295"/>
      <c r="G909" s="295"/>
      <c r="H909" s="295"/>
      <c r="I909" s="295"/>
      <c r="J909" s="295"/>
      <c r="K909" s="292">
        <f>+D909+E909-F909+G909-H909</f>
        <v>83740748</v>
      </c>
      <c r="L909" s="295"/>
      <c r="M909" s="295"/>
      <c r="N909" s="295"/>
      <c r="O909" s="295"/>
      <c r="P909" s="295">
        <v>83740748</v>
      </c>
      <c r="Q909" s="295"/>
      <c r="R909" s="292">
        <f t="shared" si="681"/>
        <v>83740748</v>
      </c>
      <c r="S909" s="295"/>
      <c r="T909" s="295"/>
      <c r="U909" s="292">
        <v>0</v>
      </c>
      <c r="V909" s="295"/>
      <c r="W909" s="295"/>
      <c r="X909" s="295"/>
      <c r="Y909" s="295"/>
      <c r="Z909" s="295"/>
      <c r="AA909" s="292">
        <f t="shared" si="627"/>
        <v>0</v>
      </c>
      <c r="AB909" s="292">
        <f t="shared" si="562"/>
        <v>83740748</v>
      </c>
      <c r="AC909" s="37">
        <f t="shared" si="642"/>
        <v>1</v>
      </c>
    </row>
    <row r="910" spans="1:29" ht="28.5" hidden="1" x14ac:dyDescent="0.2">
      <c r="B910" s="143" t="s">
        <v>2321</v>
      </c>
      <c r="C910" s="139" t="s">
        <v>2322</v>
      </c>
      <c r="D910" s="295"/>
      <c r="E910" s="291">
        <f>SUM('ADICIONES  2018'!C910:K910)</f>
        <v>80541103</v>
      </c>
      <c r="F910" s="295"/>
      <c r="G910" s="295"/>
      <c r="H910" s="295"/>
      <c r="I910" s="295"/>
      <c r="J910" s="295"/>
      <c r="K910" s="292">
        <f>+D910+E910-F910+G910-H910</f>
        <v>80541103</v>
      </c>
      <c r="L910" s="295"/>
      <c r="M910" s="295"/>
      <c r="N910" s="295"/>
      <c r="O910" s="295"/>
      <c r="P910" s="295"/>
      <c r="Q910" s="295"/>
      <c r="R910" s="292">
        <f t="shared" si="681"/>
        <v>0</v>
      </c>
      <c r="S910" s="295"/>
      <c r="T910" s="295"/>
      <c r="U910" s="292">
        <v>80541103</v>
      </c>
      <c r="V910" s="295"/>
      <c r="W910" s="295"/>
      <c r="X910" s="295"/>
      <c r="Y910" s="295"/>
      <c r="Z910" s="295"/>
      <c r="AA910" s="292">
        <f t="shared" ref="AA910" si="813">SUM(S910:Z910)</f>
        <v>80541103</v>
      </c>
      <c r="AB910" s="292">
        <f t="shared" si="562"/>
        <v>80541103</v>
      </c>
      <c r="AC910" s="37">
        <f t="shared" si="642"/>
        <v>1</v>
      </c>
    </row>
    <row r="911" spans="1:29" s="5" customFormat="1" ht="30" hidden="1" x14ac:dyDescent="0.2">
      <c r="A911" s="159"/>
      <c r="B911" s="135" t="s">
        <v>2323</v>
      </c>
      <c r="C911" s="374" t="s">
        <v>2324</v>
      </c>
      <c r="D911" s="293">
        <f>+D912</f>
        <v>0</v>
      </c>
      <c r="E911" s="106">
        <f>SUM('ADICIONES  2018'!C911:K911)</f>
        <v>237478885.41999999</v>
      </c>
      <c r="F911" s="293">
        <f t="shared" ref="F911:J911" si="814">+F912</f>
        <v>0</v>
      </c>
      <c r="G911" s="293">
        <f t="shared" si="814"/>
        <v>0</v>
      </c>
      <c r="H911" s="293">
        <f t="shared" si="814"/>
        <v>0</v>
      </c>
      <c r="I911" s="293">
        <f t="shared" si="814"/>
        <v>0</v>
      </c>
      <c r="J911" s="293">
        <f t="shared" si="814"/>
        <v>0</v>
      </c>
      <c r="K911" s="296">
        <f t="shared" si="606"/>
        <v>237478885.41999999</v>
      </c>
      <c r="L911" s="293">
        <f t="shared" ref="L911:Q911" si="815">+L912</f>
        <v>0</v>
      </c>
      <c r="M911" s="293">
        <f t="shared" si="815"/>
        <v>0</v>
      </c>
      <c r="N911" s="293">
        <f t="shared" si="815"/>
        <v>0</v>
      </c>
      <c r="O911" s="293">
        <f t="shared" si="815"/>
        <v>0</v>
      </c>
      <c r="P911" s="293">
        <f t="shared" si="815"/>
        <v>0</v>
      </c>
      <c r="Q911" s="293">
        <f t="shared" si="815"/>
        <v>0</v>
      </c>
      <c r="R911" s="296">
        <f t="shared" si="681"/>
        <v>0</v>
      </c>
      <c r="S911" s="293">
        <f t="shared" ref="S911:Z911" si="816">+S912</f>
        <v>0</v>
      </c>
      <c r="T911" s="293">
        <f t="shared" si="816"/>
        <v>0</v>
      </c>
      <c r="U911" s="293">
        <f t="shared" si="816"/>
        <v>237478885.41999999</v>
      </c>
      <c r="V911" s="293">
        <f t="shared" si="816"/>
        <v>0</v>
      </c>
      <c r="W911" s="293">
        <f t="shared" si="816"/>
        <v>0</v>
      </c>
      <c r="X911" s="293">
        <f t="shared" si="816"/>
        <v>0</v>
      </c>
      <c r="Y911" s="293">
        <f t="shared" si="816"/>
        <v>0</v>
      </c>
      <c r="Z911" s="293">
        <f t="shared" si="816"/>
        <v>0</v>
      </c>
      <c r="AA911" s="296">
        <f t="shared" si="627"/>
        <v>237478885.41999999</v>
      </c>
      <c r="AB911" s="296">
        <f t="shared" si="562"/>
        <v>237478885.41999999</v>
      </c>
      <c r="AC911" s="36">
        <f t="shared" si="642"/>
        <v>1</v>
      </c>
    </row>
    <row r="912" spans="1:29" ht="28.5" hidden="1" x14ac:dyDescent="0.2">
      <c r="B912" s="143" t="s">
        <v>2325</v>
      </c>
      <c r="C912" s="139" t="s">
        <v>2326</v>
      </c>
      <c r="D912" s="295"/>
      <c r="E912" s="291">
        <f>SUM('ADICIONES  2018'!C912:K912)</f>
        <v>237478885.41999999</v>
      </c>
      <c r="F912" s="295"/>
      <c r="G912" s="295"/>
      <c r="H912" s="295"/>
      <c r="I912" s="295"/>
      <c r="J912" s="295"/>
      <c r="K912" s="292">
        <f t="shared" si="606"/>
        <v>237478885.41999999</v>
      </c>
      <c r="L912" s="295"/>
      <c r="M912" s="295"/>
      <c r="N912" s="295"/>
      <c r="O912" s="295"/>
      <c r="P912" s="295"/>
      <c r="Q912" s="295"/>
      <c r="R912" s="292">
        <f t="shared" si="681"/>
        <v>0</v>
      </c>
      <c r="S912" s="295"/>
      <c r="T912" s="295"/>
      <c r="U912" s="292">
        <v>237478885.41999999</v>
      </c>
      <c r="V912" s="295"/>
      <c r="W912" s="295"/>
      <c r="X912" s="295"/>
      <c r="Y912" s="295"/>
      <c r="Z912" s="295"/>
      <c r="AA912" s="292">
        <f t="shared" si="627"/>
        <v>237478885.41999999</v>
      </c>
      <c r="AB912" s="292">
        <f t="shared" si="562"/>
        <v>237478885.41999999</v>
      </c>
      <c r="AC912" s="37">
        <f t="shared" si="642"/>
        <v>1</v>
      </c>
    </row>
    <row r="913" spans="1:29" s="5" customFormat="1" ht="30" hidden="1" x14ac:dyDescent="0.2">
      <c r="A913" s="159"/>
      <c r="B913" s="135" t="s">
        <v>2412</v>
      </c>
      <c r="C913" s="374" t="s">
        <v>2413</v>
      </c>
      <c r="D913" s="293">
        <f>+D914</f>
        <v>0</v>
      </c>
      <c r="E913" s="106">
        <f>SUM('ADICIONES  2018'!C913:K913)</f>
        <v>59825083</v>
      </c>
      <c r="F913" s="293">
        <f t="shared" ref="F913:J913" si="817">+F914</f>
        <v>0</v>
      </c>
      <c r="G913" s="293">
        <f t="shared" si="817"/>
        <v>0</v>
      </c>
      <c r="H913" s="293">
        <f t="shared" si="817"/>
        <v>0</v>
      </c>
      <c r="I913" s="293">
        <f t="shared" si="817"/>
        <v>0</v>
      </c>
      <c r="J913" s="293">
        <f t="shared" si="817"/>
        <v>0</v>
      </c>
      <c r="K913" s="296">
        <f t="shared" si="606"/>
        <v>59825083</v>
      </c>
      <c r="L913" s="293">
        <f t="shared" ref="L913:Q913" si="818">+L914</f>
        <v>0</v>
      </c>
      <c r="M913" s="293">
        <f t="shared" si="818"/>
        <v>0</v>
      </c>
      <c r="N913" s="293">
        <f t="shared" si="818"/>
        <v>0</v>
      </c>
      <c r="O913" s="293">
        <f t="shared" si="818"/>
        <v>0</v>
      </c>
      <c r="P913" s="293">
        <f t="shared" si="818"/>
        <v>0</v>
      </c>
      <c r="Q913" s="293">
        <f t="shared" si="818"/>
        <v>0</v>
      </c>
      <c r="R913" s="296">
        <f t="shared" si="681"/>
        <v>0</v>
      </c>
      <c r="S913" s="293">
        <f t="shared" ref="S913:Z913" si="819">+S914</f>
        <v>0</v>
      </c>
      <c r="T913" s="293">
        <f t="shared" si="819"/>
        <v>0</v>
      </c>
      <c r="U913" s="293">
        <f t="shared" si="819"/>
        <v>59825083</v>
      </c>
      <c r="V913" s="293">
        <f t="shared" si="819"/>
        <v>0</v>
      </c>
      <c r="W913" s="293">
        <f t="shared" si="819"/>
        <v>0</v>
      </c>
      <c r="X913" s="293">
        <f t="shared" si="819"/>
        <v>0</v>
      </c>
      <c r="Y913" s="293">
        <f t="shared" si="819"/>
        <v>0</v>
      </c>
      <c r="Z913" s="293">
        <f t="shared" si="819"/>
        <v>0</v>
      </c>
      <c r="AA913" s="296">
        <f t="shared" si="627"/>
        <v>59825083</v>
      </c>
      <c r="AB913" s="296">
        <f t="shared" si="562"/>
        <v>59825083</v>
      </c>
      <c r="AC913" s="36">
        <f t="shared" si="642"/>
        <v>1</v>
      </c>
    </row>
    <row r="914" spans="1:29" ht="28.5" hidden="1" x14ac:dyDescent="0.2">
      <c r="B914" s="143" t="s">
        <v>2414</v>
      </c>
      <c r="C914" s="139" t="s">
        <v>2415</v>
      </c>
      <c r="D914" s="295"/>
      <c r="E914" s="291">
        <f>SUM('ADICIONES  2018'!C914:K914)</f>
        <v>59825083</v>
      </c>
      <c r="F914" s="295"/>
      <c r="G914" s="295"/>
      <c r="H914" s="295"/>
      <c r="I914" s="295"/>
      <c r="J914" s="295"/>
      <c r="K914" s="292">
        <f t="shared" si="606"/>
        <v>59825083</v>
      </c>
      <c r="L914" s="295"/>
      <c r="M914" s="295"/>
      <c r="N914" s="295"/>
      <c r="O914" s="295"/>
      <c r="P914" s="295"/>
      <c r="Q914" s="295"/>
      <c r="R914" s="292">
        <f t="shared" si="681"/>
        <v>0</v>
      </c>
      <c r="S914" s="295"/>
      <c r="T914" s="295"/>
      <c r="U914" s="285">
        <v>59825083</v>
      </c>
      <c r="V914" s="295"/>
      <c r="W914" s="295"/>
      <c r="X914" s="295"/>
      <c r="Y914" s="295"/>
      <c r="Z914" s="295"/>
      <c r="AA914" s="292">
        <f t="shared" si="627"/>
        <v>59825083</v>
      </c>
      <c r="AB914" s="292">
        <f t="shared" si="562"/>
        <v>59825083</v>
      </c>
      <c r="AC914" s="37">
        <f t="shared" si="642"/>
        <v>1</v>
      </c>
    </row>
    <row r="915" spans="1:29" s="5" customFormat="1" ht="30" hidden="1" x14ac:dyDescent="0.2">
      <c r="A915" s="159"/>
      <c r="B915" s="135" t="s">
        <v>2416</v>
      </c>
      <c r="C915" s="374" t="s">
        <v>2417</v>
      </c>
      <c r="D915" s="293">
        <f>+D916</f>
        <v>0</v>
      </c>
      <c r="E915" s="106">
        <f>SUM('ADICIONES  2018'!C915:K915)</f>
        <v>20736929</v>
      </c>
      <c r="F915" s="293">
        <f t="shared" ref="F915:J915" si="820">+F916</f>
        <v>0</v>
      </c>
      <c r="G915" s="293">
        <f t="shared" si="820"/>
        <v>0</v>
      </c>
      <c r="H915" s="293">
        <f t="shared" si="820"/>
        <v>0</v>
      </c>
      <c r="I915" s="293">
        <f t="shared" si="820"/>
        <v>0</v>
      </c>
      <c r="J915" s="293">
        <f t="shared" si="820"/>
        <v>0</v>
      </c>
      <c r="K915" s="296">
        <f t="shared" si="606"/>
        <v>20736929</v>
      </c>
      <c r="L915" s="293">
        <f t="shared" ref="L915:Q915" si="821">+L916</f>
        <v>0</v>
      </c>
      <c r="M915" s="293">
        <f t="shared" si="821"/>
        <v>0</v>
      </c>
      <c r="N915" s="293">
        <f t="shared" si="821"/>
        <v>0</v>
      </c>
      <c r="O915" s="293">
        <f t="shared" si="821"/>
        <v>0</v>
      </c>
      <c r="P915" s="293">
        <f t="shared" si="821"/>
        <v>0</v>
      </c>
      <c r="Q915" s="293">
        <f t="shared" si="821"/>
        <v>0</v>
      </c>
      <c r="R915" s="296">
        <f t="shared" si="681"/>
        <v>0</v>
      </c>
      <c r="S915" s="293">
        <f t="shared" ref="S915:Z915" si="822">+S916</f>
        <v>0</v>
      </c>
      <c r="T915" s="293">
        <f t="shared" si="822"/>
        <v>0</v>
      </c>
      <c r="U915" s="293">
        <f t="shared" si="822"/>
        <v>20736929</v>
      </c>
      <c r="V915" s="293">
        <f t="shared" si="822"/>
        <v>0</v>
      </c>
      <c r="W915" s="293">
        <f t="shared" si="822"/>
        <v>0</v>
      </c>
      <c r="X915" s="293">
        <f t="shared" si="822"/>
        <v>0</v>
      </c>
      <c r="Y915" s="293">
        <f t="shared" si="822"/>
        <v>0</v>
      </c>
      <c r="Z915" s="293">
        <f t="shared" si="822"/>
        <v>0</v>
      </c>
      <c r="AA915" s="296">
        <f t="shared" si="627"/>
        <v>20736929</v>
      </c>
      <c r="AB915" s="296">
        <f t="shared" si="562"/>
        <v>20736929</v>
      </c>
      <c r="AC915" s="36">
        <f t="shared" si="642"/>
        <v>1</v>
      </c>
    </row>
    <row r="916" spans="1:29" ht="28.5" hidden="1" x14ac:dyDescent="0.2">
      <c r="B916" s="143" t="s">
        <v>2418</v>
      </c>
      <c r="C916" s="139" t="s">
        <v>2417</v>
      </c>
      <c r="D916" s="295"/>
      <c r="E916" s="291">
        <f>SUM('ADICIONES  2018'!C916:K916)</f>
        <v>20736929</v>
      </c>
      <c r="F916" s="295"/>
      <c r="G916" s="295"/>
      <c r="H916" s="295"/>
      <c r="I916" s="295"/>
      <c r="J916" s="295"/>
      <c r="K916" s="292">
        <f t="shared" si="606"/>
        <v>20736929</v>
      </c>
      <c r="L916" s="295"/>
      <c r="M916" s="295"/>
      <c r="N916" s="295"/>
      <c r="O916" s="295"/>
      <c r="P916" s="295"/>
      <c r="Q916" s="295"/>
      <c r="R916" s="292">
        <f t="shared" si="681"/>
        <v>0</v>
      </c>
      <c r="S916" s="295"/>
      <c r="T916" s="295"/>
      <c r="U916" s="285">
        <v>20736929</v>
      </c>
      <c r="V916" s="295"/>
      <c r="W916" s="295"/>
      <c r="X916" s="295"/>
      <c r="Y916" s="295"/>
      <c r="Z916" s="295"/>
      <c r="AA916" s="292">
        <f t="shared" si="627"/>
        <v>20736929</v>
      </c>
      <c r="AB916" s="292">
        <f t="shared" si="562"/>
        <v>20736929</v>
      </c>
      <c r="AC916" s="37">
        <f t="shared" si="642"/>
        <v>1</v>
      </c>
    </row>
    <row r="917" spans="1:29" s="5" customFormat="1" ht="30" hidden="1" x14ac:dyDescent="0.2">
      <c r="A917" s="159"/>
      <c r="B917" s="135" t="s">
        <v>2419</v>
      </c>
      <c r="C917" s="374" t="s">
        <v>2420</v>
      </c>
      <c r="D917" s="293">
        <f>+D918</f>
        <v>0</v>
      </c>
      <c r="E917" s="106">
        <f>SUM('ADICIONES  2018'!C917:K917)</f>
        <v>262512</v>
      </c>
      <c r="F917" s="293">
        <f t="shared" ref="F917:J917" si="823">+F918</f>
        <v>0</v>
      </c>
      <c r="G917" s="293">
        <f t="shared" si="823"/>
        <v>0</v>
      </c>
      <c r="H917" s="293">
        <f t="shared" si="823"/>
        <v>0</v>
      </c>
      <c r="I917" s="293">
        <f t="shared" si="823"/>
        <v>0</v>
      </c>
      <c r="J917" s="293">
        <f t="shared" si="823"/>
        <v>0</v>
      </c>
      <c r="K917" s="296">
        <f t="shared" si="606"/>
        <v>262512</v>
      </c>
      <c r="L917" s="293">
        <f t="shared" ref="L917:Q917" si="824">+L918</f>
        <v>0</v>
      </c>
      <c r="M917" s="293">
        <f t="shared" si="824"/>
        <v>0</v>
      </c>
      <c r="N917" s="293">
        <f t="shared" si="824"/>
        <v>0</v>
      </c>
      <c r="O917" s="293">
        <f t="shared" si="824"/>
        <v>0</v>
      </c>
      <c r="P917" s="293">
        <f t="shared" si="824"/>
        <v>0</v>
      </c>
      <c r="Q917" s="293">
        <f t="shared" si="824"/>
        <v>0</v>
      </c>
      <c r="R917" s="296">
        <f t="shared" si="681"/>
        <v>0</v>
      </c>
      <c r="S917" s="293">
        <f t="shared" ref="S917:Z917" si="825">+S918</f>
        <v>0</v>
      </c>
      <c r="T917" s="293">
        <f t="shared" si="825"/>
        <v>0</v>
      </c>
      <c r="U917" s="293">
        <f t="shared" si="825"/>
        <v>262512</v>
      </c>
      <c r="V917" s="293">
        <f t="shared" si="825"/>
        <v>0</v>
      </c>
      <c r="W917" s="293">
        <f t="shared" si="825"/>
        <v>0</v>
      </c>
      <c r="X917" s="293">
        <f t="shared" si="825"/>
        <v>0</v>
      </c>
      <c r="Y917" s="293">
        <f t="shared" si="825"/>
        <v>0</v>
      </c>
      <c r="Z917" s="293">
        <f t="shared" si="825"/>
        <v>0</v>
      </c>
      <c r="AA917" s="296">
        <f t="shared" si="627"/>
        <v>262512</v>
      </c>
      <c r="AB917" s="296">
        <f t="shared" si="562"/>
        <v>262512</v>
      </c>
      <c r="AC917" s="36">
        <f t="shared" si="642"/>
        <v>1</v>
      </c>
    </row>
    <row r="918" spans="1:29" ht="28.5" hidden="1" x14ac:dyDescent="0.2">
      <c r="B918" s="143" t="s">
        <v>2421</v>
      </c>
      <c r="C918" s="139" t="s">
        <v>2420</v>
      </c>
      <c r="D918" s="295"/>
      <c r="E918" s="291">
        <f>SUM('ADICIONES  2018'!C918:K918)</f>
        <v>262512</v>
      </c>
      <c r="F918" s="295"/>
      <c r="G918" s="295"/>
      <c r="H918" s="295"/>
      <c r="I918" s="295"/>
      <c r="J918" s="295"/>
      <c r="K918" s="292">
        <f t="shared" si="606"/>
        <v>262512</v>
      </c>
      <c r="L918" s="295"/>
      <c r="M918" s="295"/>
      <c r="N918" s="295"/>
      <c r="O918" s="295"/>
      <c r="P918" s="295"/>
      <c r="Q918" s="295"/>
      <c r="R918" s="292">
        <f t="shared" si="681"/>
        <v>0</v>
      </c>
      <c r="S918" s="295"/>
      <c r="T918" s="295"/>
      <c r="U918" s="431">
        <v>262512</v>
      </c>
      <c r="V918" s="295"/>
      <c r="W918" s="295"/>
      <c r="X918" s="295"/>
      <c r="Y918" s="295"/>
      <c r="Z918" s="295"/>
      <c r="AA918" s="292">
        <f t="shared" si="627"/>
        <v>262512</v>
      </c>
      <c r="AB918" s="292">
        <f t="shared" si="562"/>
        <v>262512</v>
      </c>
      <c r="AC918" s="37">
        <f t="shared" si="642"/>
        <v>1</v>
      </c>
    </row>
    <row r="919" spans="1:29" s="79" customFormat="1" ht="15.75" hidden="1" x14ac:dyDescent="0.2">
      <c r="A919" s="433"/>
      <c r="B919" s="135" t="s">
        <v>977</v>
      </c>
      <c r="C919" s="140" t="s">
        <v>1617</v>
      </c>
      <c r="D919" s="106">
        <f>SUM(D920:D949)+D952+D953+D954+D955</f>
        <v>0</v>
      </c>
      <c r="E919" s="106">
        <f>SUM('ADICIONES  2018'!C919:K919)</f>
        <v>1486688867.76</v>
      </c>
      <c r="F919" s="106">
        <f t="shared" ref="F919:J919" si="826">SUM(F920:F949)+F952+F953+F954+F955</f>
        <v>0</v>
      </c>
      <c r="G919" s="106">
        <f t="shared" si="826"/>
        <v>0</v>
      </c>
      <c r="H919" s="106">
        <f t="shared" si="826"/>
        <v>0</v>
      </c>
      <c r="I919" s="106">
        <f t="shared" si="826"/>
        <v>0</v>
      </c>
      <c r="J919" s="106">
        <f t="shared" si="826"/>
        <v>0</v>
      </c>
      <c r="K919" s="290">
        <f t="shared" si="606"/>
        <v>1486688867.76</v>
      </c>
      <c r="L919" s="106">
        <f t="shared" ref="L919:Q919" si="827">SUM(L920:L949)+L952+L953+L954+L955</f>
        <v>0</v>
      </c>
      <c r="M919" s="106">
        <f t="shared" si="827"/>
        <v>0</v>
      </c>
      <c r="N919" s="106">
        <f t="shared" si="827"/>
        <v>0</v>
      </c>
      <c r="O919" s="106">
        <f t="shared" si="827"/>
        <v>0</v>
      </c>
      <c r="P919" s="106">
        <f t="shared" si="827"/>
        <v>900293899.31999993</v>
      </c>
      <c r="Q919" s="106">
        <f t="shared" si="827"/>
        <v>0</v>
      </c>
      <c r="R919" s="290">
        <f t="shared" si="681"/>
        <v>900293899.31999993</v>
      </c>
      <c r="S919" s="106">
        <f t="shared" ref="S919:Z919" si="828">SUM(S920:S949)+S952+S953+S954+S955</f>
        <v>0</v>
      </c>
      <c r="T919" s="106">
        <f t="shared" si="828"/>
        <v>2658042.0300000003</v>
      </c>
      <c r="U919" s="106">
        <f t="shared" si="828"/>
        <v>586394968.44000006</v>
      </c>
      <c r="V919" s="106">
        <f t="shared" si="828"/>
        <v>0</v>
      </c>
      <c r="W919" s="106">
        <f t="shared" si="828"/>
        <v>0</v>
      </c>
      <c r="X919" s="106">
        <f t="shared" si="828"/>
        <v>0</v>
      </c>
      <c r="Y919" s="106">
        <f t="shared" si="828"/>
        <v>0</v>
      </c>
      <c r="Z919" s="106">
        <f t="shared" si="828"/>
        <v>0</v>
      </c>
      <c r="AA919" s="290">
        <f t="shared" si="627"/>
        <v>589053010.47000003</v>
      </c>
      <c r="AB919" s="290">
        <f t="shared" si="562"/>
        <v>1489346909.79</v>
      </c>
      <c r="AC919" s="105">
        <f t="shared" si="642"/>
        <v>1.0017878939485199</v>
      </c>
    </row>
    <row r="920" spans="1:29" s="21" customFormat="1" ht="30" hidden="1" x14ac:dyDescent="0.2">
      <c r="A920" s="92"/>
      <c r="B920" s="143" t="s">
        <v>1618</v>
      </c>
      <c r="C920" s="144" t="s">
        <v>1619</v>
      </c>
      <c r="D920" s="291"/>
      <c r="E920" s="291">
        <f>SUM('ADICIONES  2018'!C920:K920)</f>
        <v>99831545.319999993</v>
      </c>
      <c r="F920" s="291">
        <v>0</v>
      </c>
      <c r="G920" s="291">
        <v>0</v>
      </c>
      <c r="H920" s="291">
        <v>0</v>
      </c>
      <c r="I920" s="291">
        <v>0</v>
      </c>
      <c r="J920" s="291">
        <v>0</v>
      </c>
      <c r="K920" s="294">
        <f t="shared" si="606"/>
        <v>99831545.319999993</v>
      </c>
      <c r="L920" s="291">
        <v>0</v>
      </c>
      <c r="M920" s="291">
        <v>0</v>
      </c>
      <c r="N920" s="291">
        <v>0</v>
      </c>
      <c r="O920" s="291">
        <v>0</v>
      </c>
      <c r="P920" s="291">
        <v>99831545.319999993</v>
      </c>
      <c r="Q920" s="291"/>
      <c r="R920" s="294">
        <f t="shared" si="681"/>
        <v>99831545.319999993</v>
      </c>
      <c r="S920" s="291">
        <v>0</v>
      </c>
      <c r="T920" s="291">
        <v>0</v>
      </c>
      <c r="U920" s="291">
        <v>0</v>
      </c>
      <c r="V920" s="291">
        <v>0</v>
      </c>
      <c r="W920" s="291">
        <v>0</v>
      </c>
      <c r="X920" s="291">
        <v>0</v>
      </c>
      <c r="Y920" s="291">
        <v>0</v>
      </c>
      <c r="Z920" s="291">
        <v>0</v>
      </c>
      <c r="AA920" s="294">
        <f t="shared" si="627"/>
        <v>0</v>
      </c>
      <c r="AB920" s="294">
        <f t="shared" si="562"/>
        <v>99831545.319999993</v>
      </c>
      <c r="AC920" s="115">
        <f t="shared" si="642"/>
        <v>1</v>
      </c>
    </row>
    <row r="921" spans="1:29" s="21" customFormat="1" ht="30" hidden="1" x14ac:dyDescent="0.2">
      <c r="A921" s="92"/>
      <c r="B921" s="143" t="s">
        <v>1618</v>
      </c>
      <c r="C921" s="144" t="s">
        <v>1619</v>
      </c>
      <c r="D921" s="291"/>
      <c r="E921" s="291">
        <f>SUM('ADICIONES  2018'!C921:K921)</f>
        <v>636871</v>
      </c>
      <c r="F921" s="291"/>
      <c r="G921" s="291"/>
      <c r="H921" s="291"/>
      <c r="I921" s="291"/>
      <c r="J921" s="291"/>
      <c r="K921" s="294">
        <f t="shared" si="606"/>
        <v>636871</v>
      </c>
      <c r="L921" s="291"/>
      <c r="M921" s="291"/>
      <c r="N921" s="291"/>
      <c r="O921" s="291"/>
      <c r="P921" s="291">
        <v>636871</v>
      </c>
      <c r="Q921" s="291"/>
      <c r="R921" s="294">
        <f t="shared" si="681"/>
        <v>636871</v>
      </c>
      <c r="S921" s="291"/>
      <c r="T921" s="291"/>
      <c r="U921" s="291"/>
      <c r="V921" s="291"/>
      <c r="W921" s="291"/>
      <c r="X921" s="291"/>
      <c r="Y921" s="291"/>
      <c r="Z921" s="291"/>
      <c r="AA921" s="294">
        <f t="shared" si="627"/>
        <v>0</v>
      </c>
      <c r="AB921" s="294">
        <f t="shared" si="562"/>
        <v>636871</v>
      </c>
      <c r="AC921" s="115">
        <f t="shared" si="642"/>
        <v>1</v>
      </c>
    </row>
    <row r="922" spans="1:29" s="21" customFormat="1" ht="30" hidden="1" x14ac:dyDescent="0.2">
      <c r="A922" s="92"/>
      <c r="B922" s="143" t="s">
        <v>2422</v>
      </c>
      <c r="C922" s="144" t="s">
        <v>2423</v>
      </c>
      <c r="D922" s="291"/>
      <c r="E922" s="291">
        <f>SUM('ADICIONES  2018'!C922:K922)</f>
        <v>85196301.25</v>
      </c>
      <c r="F922" s="291"/>
      <c r="G922" s="291"/>
      <c r="H922" s="291"/>
      <c r="I922" s="291"/>
      <c r="J922" s="291"/>
      <c r="K922" s="294">
        <f t="shared" si="606"/>
        <v>85196301.25</v>
      </c>
      <c r="L922" s="291"/>
      <c r="M922" s="291"/>
      <c r="N922" s="291"/>
      <c r="O922" s="291"/>
      <c r="P922" s="291"/>
      <c r="Q922" s="291"/>
      <c r="R922" s="294">
        <f t="shared" si="681"/>
        <v>0</v>
      </c>
      <c r="S922" s="291"/>
      <c r="T922" s="291"/>
      <c r="U922" s="286">
        <v>85196301.25</v>
      </c>
      <c r="V922" s="291"/>
      <c r="W922" s="291"/>
      <c r="X922" s="291"/>
      <c r="Y922" s="291"/>
      <c r="Z922" s="291"/>
      <c r="AA922" s="294">
        <f t="shared" ref="AA922:AA948" si="829">SUM(S922:Z922)</f>
        <v>85196301.25</v>
      </c>
      <c r="AB922" s="294">
        <f t="shared" si="562"/>
        <v>85196301.25</v>
      </c>
      <c r="AC922" s="115">
        <f t="shared" si="642"/>
        <v>1</v>
      </c>
    </row>
    <row r="923" spans="1:29" s="21" customFormat="1" ht="30" hidden="1" x14ac:dyDescent="0.2">
      <c r="A923" s="92"/>
      <c r="B923" s="143" t="s">
        <v>2424</v>
      </c>
      <c r="C923" s="144" t="s">
        <v>2425</v>
      </c>
      <c r="D923" s="291"/>
      <c r="E923" s="291">
        <f>SUM('ADICIONES  2018'!C923:K923)</f>
        <v>0</v>
      </c>
      <c r="F923" s="291"/>
      <c r="G923" s="291"/>
      <c r="H923" s="291"/>
      <c r="I923" s="291"/>
      <c r="J923" s="291"/>
      <c r="K923" s="294">
        <f t="shared" si="606"/>
        <v>0</v>
      </c>
      <c r="L923" s="291"/>
      <c r="M923" s="291"/>
      <c r="N923" s="291"/>
      <c r="O923" s="291"/>
      <c r="P923" s="291"/>
      <c r="Q923" s="291"/>
      <c r="R923" s="294">
        <f t="shared" si="681"/>
        <v>0</v>
      </c>
      <c r="S923" s="291"/>
      <c r="T923" s="291"/>
      <c r="U923" s="291"/>
      <c r="V923" s="291"/>
      <c r="W923" s="291"/>
      <c r="X923" s="291"/>
      <c r="Y923" s="291"/>
      <c r="Z923" s="291"/>
      <c r="AA923" s="294">
        <f t="shared" si="829"/>
        <v>0</v>
      </c>
      <c r="AB923" s="294">
        <f t="shared" si="562"/>
        <v>0</v>
      </c>
      <c r="AC923" s="115" t="e">
        <f t="shared" si="642"/>
        <v>#DIV/0!</v>
      </c>
    </row>
    <row r="924" spans="1:29" s="21" customFormat="1" ht="30" hidden="1" x14ac:dyDescent="0.2">
      <c r="A924" s="92"/>
      <c r="B924" s="143" t="s">
        <v>2426</v>
      </c>
      <c r="C924" s="144" t="s">
        <v>2427</v>
      </c>
      <c r="D924" s="291"/>
      <c r="E924" s="291">
        <f>SUM('ADICIONES  2018'!C924:K924)</f>
        <v>0</v>
      </c>
      <c r="F924" s="291"/>
      <c r="G924" s="291"/>
      <c r="H924" s="291"/>
      <c r="I924" s="291"/>
      <c r="J924" s="291"/>
      <c r="K924" s="294">
        <f t="shared" si="606"/>
        <v>0</v>
      </c>
      <c r="L924" s="291"/>
      <c r="M924" s="291"/>
      <c r="N924" s="291"/>
      <c r="O924" s="291"/>
      <c r="P924" s="291"/>
      <c r="Q924" s="291"/>
      <c r="R924" s="294">
        <f t="shared" si="681"/>
        <v>0</v>
      </c>
      <c r="S924" s="291"/>
      <c r="T924" s="291"/>
      <c r="U924" s="291"/>
      <c r="V924" s="291"/>
      <c r="W924" s="291"/>
      <c r="X924" s="291"/>
      <c r="Y924" s="291"/>
      <c r="Z924" s="291"/>
      <c r="AA924" s="294">
        <f t="shared" si="829"/>
        <v>0</v>
      </c>
      <c r="AB924" s="294">
        <f t="shared" si="562"/>
        <v>0</v>
      </c>
      <c r="AC924" s="115" t="e">
        <f t="shared" si="642"/>
        <v>#DIV/0!</v>
      </c>
    </row>
    <row r="925" spans="1:29" s="21" customFormat="1" ht="30" hidden="1" x14ac:dyDescent="0.2">
      <c r="A925" s="92"/>
      <c r="B925" s="143" t="s">
        <v>2428</v>
      </c>
      <c r="C925" s="144" t="s">
        <v>2429</v>
      </c>
      <c r="D925" s="291"/>
      <c r="E925" s="291">
        <f>SUM('ADICIONES  2018'!C925:K925)</f>
        <v>0</v>
      </c>
      <c r="F925" s="291"/>
      <c r="G925" s="291"/>
      <c r="H925" s="291"/>
      <c r="I925" s="291"/>
      <c r="J925" s="291"/>
      <c r="K925" s="294">
        <f t="shared" si="606"/>
        <v>0</v>
      </c>
      <c r="L925" s="291"/>
      <c r="M925" s="291"/>
      <c r="N925" s="291"/>
      <c r="O925" s="291"/>
      <c r="P925" s="291"/>
      <c r="Q925" s="291"/>
      <c r="R925" s="294">
        <f t="shared" si="681"/>
        <v>0</v>
      </c>
      <c r="S925" s="291"/>
      <c r="T925" s="291"/>
      <c r="U925" s="291"/>
      <c r="V925" s="291"/>
      <c r="W925" s="291"/>
      <c r="X925" s="291"/>
      <c r="Y925" s="291"/>
      <c r="Z925" s="291"/>
      <c r="AA925" s="294">
        <f t="shared" si="829"/>
        <v>0</v>
      </c>
      <c r="AB925" s="294">
        <f t="shared" si="562"/>
        <v>0</v>
      </c>
      <c r="AC925" s="115" t="e">
        <f t="shared" si="642"/>
        <v>#DIV/0!</v>
      </c>
    </row>
    <row r="926" spans="1:29" s="21" customFormat="1" ht="30" hidden="1" x14ac:dyDescent="0.2">
      <c r="A926" s="92"/>
      <c r="B926" s="143" t="s">
        <v>2430</v>
      </c>
      <c r="C926" s="144" t="s">
        <v>2431</v>
      </c>
      <c r="D926" s="291"/>
      <c r="E926" s="291">
        <f>SUM('ADICIONES  2018'!C926:K926)</f>
        <v>0</v>
      </c>
      <c r="F926" s="291"/>
      <c r="G926" s="291"/>
      <c r="H926" s="291"/>
      <c r="I926" s="291"/>
      <c r="J926" s="291"/>
      <c r="K926" s="294">
        <f t="shared" si="606"/>
        <v>0</v>
      </c>
      <c r="L926" s="291"/>
      <c r="M926" s="291"/>
      <c r="N926" s="291"/>
      <c r="O926" s="291"/>
      <c r="P926" s="291"/>
      <c r="Q926" s="291"/>
      <c r="R926" s="294">
        <f t="shared" si="681"/>
        <v>0</v>
      </c>
      <c r="S926" s="291"/>
      <c r="T926" s="291">
        <v>1438542.03</v>
      </c>
      <c r="U926" s="291"/>
      <c r="V926" s="291"/>
      <c r="W926" s="291"/>
      <c r="X926" s="291"/>
      <c r="Y926" s="291"/>
      <c r="Z926" s="291"/>
      <c r="AA926" s="294">
        <f t="shared" si="829"/>
        <v>1438542.03</v>
      </c>
      <c r="AB926" s="294">
        <f t="shared" si="562"/>
        <v>1438542.03</v>
      </c>
      <c r="AC926" s="115">
        <v>0</v>
      </c>
    </row>
    <row r="927" spans="1:29" s="21" customFormat="1" ht="30" hidden="1" x14ac:dyDescent="0.2">
      <c r="A927" s="92"/>
      <c r="B927" s="143" t="s">
        <v>2432</v>
      </c>
      <c r="C927" s="144" t="s">
        <v>2433</v>
      </c>
      <c r="D927" s="291"/>
      <c r="E927" s="291">
        <f>SUM('ADICIONES  2018'!C927:K927)</f>
        <v>0</v>
      </c>
      <c r="F927" s="291"/>
      <c r="G927" s="291"/>
      <c r="H927" s="291"/>
      <c r="I927" s="291"/>
      <c r="J927" s="291"/>
      <c r="K927" s="294">
        <f t="shared" si="606"/>
        <v>0</v>
      </c>
      <c r="L927" s="291"/>
      <c r="M927" s="291"/>
      <c r="N927" s="291"/>
      <c r="O927" s="291"/>
      <c r="P927" s="291"/>
      <c r="Q927" s="291"/>
      <c r="R927" s="294">
        <f t="shared" si="681"/>
        <v>0</v>
      </c>
      <c r="S927" s="291"/>
      <c r="T927" s="291"/>
      <c r="U927" s="291"/>
      <c r="V927" s="291"/>
      <c r="W927" s="291"/>
      <c r="X927" s="291"/>
      <c r="Y927" s="291"/>
      <c r="Z927" s="291"/>
      <c r="AA927" s="294">
        <f t="shared" si="829"/>
        <v>0</v>
      </c>
      <c r="AB927" s="294">
        <f t="shared" si="562"/>
        <v>0</v>
      </c>
      <c r="AC927" s="115" t="e">
        <f t="shared" si="642"/>
        <v>#DIV/0!</v>
      </c>
    </row>
    <row r="928" spans="1:29" ht="28.5" hidden="1" x14ac:dyDescent="0.2">
      <c r="B928" s="143" t="s">
        <v>978</v>
      </c>
      <c r="C928" s="139" t="s">
        <v>1620</v>
      </c>
      <c r="D928" s="295"/>
      <c r="E928" s="291">
        <f>SUM('ADICIONES  2018'!C928:K928)</f>
        <v>799825483</v>
      </c>
      <c r="F928" s="295">
        <v>0</v>
      </c>
      <c r="G928" s="295">
        <v>0</v>
      </c>
      <c r="H928" s="295">
        <v>0</v>
      </c>
      <c r="I928" s="295">
        <v>0</v>
      </c>
      <c r="J928" s="295">
        <v>0</v>
      </c>
      <c r="K928" s="294">
        <f t="shared" si="606"/>
        <v>799825483</v>
      </c>
      <c r="L928" s="295">
        <v>0</v>
      </c>
      <c r="M928" s="295">
        <v>0</v>
      </c>
      <c r="N928" s="295">
        <v>0</v>
      </c>
      <c r="O928" s="295">
        <v>0</v>
      </c>
      <c r="P928" s="295">
        <v>799825483</v>
      </c>
      <c r="Q928" s="295">
        <v>0</v>
      </c>
      <c r="R928" s="294">
        <f t="shared" si="681"/>
        <v>799825483</v>
      </c>
      <c r="S928" s="295">
        <v>0</v>
      </c>
      <c r="T928" s="295">
        <v>0</v>
      </c>
      <c r="U928" s="295">
        <v>0</v>
      </c>
      <c r="V928" s="295">
        <v>0</v>
      </c>
      <c r="W928" s="295"/>
      <c r="X928" s="295">
        <v>0</v>
      </c>
      <c r="Y928" s="295">
        <v>0</v>
      </c>
      <c r="Z928" s="295">
        <v>0</v>
      </c>
      <c r="AA928" s="294">
        <f t="shared" si="829"/>
        <v>0</v>
      </c>
      <c r="AB928" s="294">
        <f t="shared" si="562"/>
        <v>799825483</v>
      </c>
      <c r="AC928" s="115">
        <f t="shared" si="642"/>
        <v>1</v>
      </c>
    </row>
    <row r="929" spans="2:29" ht="28.5" hidden="1" x14ac:dyDescent="0.2">
      <c r="B929" s="143" t="s">
        <v>2434</v>
      </c>
      <c r="C929" s="139" t="s">
        <v>2435</v>
      </c>
      <c r="D929" s="295"/>
      <c r="E929" s="291">
        <f>SUM('ADICIONES  2018'!C929:K929)</f>
        <v>0</v>
      </c>
      <c r="F929" s="295"/>
      <c r="G929" s="295"/>
      <c r="H929" s="295"/>
      <c r="I929" s="295"/>
      <c r="J929" s="295"/>
      <c r="K929" s="294">
        <f t="shared" si="606"/>
        <v>0</v>
      </c>
      <c r="L929" s="295"/>
      <c r="M929" s="295"/>
      <c r="N929" s="295"/>
      <c r="O929" s="295"/>
      <c r="P929" s="295"/>
      <c r="Q929" s="295"/>
      <c r="R929" s="294">
        <f t="shared" si="681"/>
        <v>0</v>
      </c>
      <c r="S929" s="295"/>
      <c r="T929" s="295"/>
      <c r="U929" s="295"/>
      <c r="V929" s="295"/>
      <c r="W929" s="295"/>
      <c r="X929" s="295"/>
      <c r="Y929" s="295"/>
      <c r="Z929" s="295"/>
      <c r="AA929" s="294">
        <f t="shared" si="829"/>
        <v>0</v>
      </c>
      <c r="AB929" s="294">
        <f t="shared" si="562"/>
        <v>0</v>
      </c>
      <c r="AC929" s="115" t="e">
        <f t="shared" si="642"/>
        <v>#DIV/0!</v>
      </c>
    </row>
    <row r="930" spans="2:29" hidden="1" x14ac:dyDescent="0.2">
      <c r="B930" s="143" t="s">
        <v>2436</v>
      </c>
      <c r="C930" s="139" t="s">
        <v>2437</v>
      </c>
      <c r="D930" s="295"/>
      <c r="E930" s="291">
        <f>SUM('ADICIONES  2018'!C930:K930)</f>
        <v>0</v>
      </c>
      <c r="F930" s="295"/>
      <c r="G930" s="295"/>
      <c r="H930" s="295"/>
      <c r="I930" s="295"/>
      <c r="J930" s="295"/>
      <c r="K930" s="294">
        <f t="shared" si="606"/>
        <v>0</v>
      </c>
      <c r="L930" s="295"/>
      <c r="M930" s="295"/>
      <c r="N930" s="295"/>
      <c r="O930" s="295"/>
      <c r="P930" s="295"/>
      <c r="Q930" s="295"/>
      <c r="R930" s="294">
        <f t="shared" si="681"/>
        <v>0</v>
      </c>
      <c r="S930" s="295"/>
      <c r="T930" s="295"/>
      <c r="U930" s="295"/>
      <c r="V930" s="295"/>
      <c r="W930" s="295"/>
      <c r="X930" s="295"/>
      <c r="Y930" s="295"/>
      <c r="Z930" s="295"/>
      <c r="AA930" s="294">
        <f t="shared" si="829"/>
        <v>0</v>
      </c>
      <c r="AB930" s="294">
        <f t="shared" si="562"/>
        <v>0</v>
      </c>
      <c r="AC930" s="115" t="e">
        <f t="shared" si="642"/>
        <v>#DIV/0!</v>
      </c>
    </row>
    <row r="931" spans="2:29" hidden="1" x14ac:dyDescent="0.2">
      <c r="B931" s="143" t="s">
        <v>2438</v>
      </c>
      <c r="C931" s="139" t="s">
        <v>2439</v>
      </c>
      <c r="D931" s="295"/>
      <c r="E931" s="291">
        <f>SUM('ADICIONES  2018'!C931:K931)</f>
        <v>0</v>
      </c>
      <c r="F931" s="295"/>
      <c r="G931" s="295"/>
      <c r="H931" s="295"/>
      <c r="I931" s="295"/>
      <c r="J931" s="295"/>
      <c r="K931" s="294">
        <f t="shared" si="606"/>
        <v>0</v>
      </c>
      <c r="L931" s="295"/>
      <c r="M931" s="295"/>
      <c r="N931" s="295"/>
      <c r="O931" s="295"/>
      <c r="P931" s="295"/>
      <c r="Q931" s="295"/>
      <c r="R931" s="294">
        <f t="shared" si="681"/>
        <v>0</v>
      </c>
      <c r="S931" s="295"/>
      <c r="T931" s="295"/>
      <c r="U931" s="295"/>
      <c r="V931" s="295"/>
      <c r="W931" s="295"/>
      <c r="X931" s="295"/>
      <c r="Y931" s="295"/>
      <c r="Z931" s="295"/>
      <c r="AA931" s="294">
        <f t="shared" si="829"/>
        <v>0</v>
      </c>
      <c r="AB931" s="294">
        <f t="shared" si="562"/>
        <v>0</v>
      </c>
      <c r="AC931" s="115" t="e">
        <f t="shared" si="642"/>
        <v>#DIV/0!</v>
      </c>
    </row>
    <row r="932" spans="2:29" hidden="1" x14ac:dyDescent="0.2">
      <c r="B932" s="143" t="s">
        <v>2440</v>
      </c>
      <c r="C932" s="139" t="s">
        <v>2441</v>
      </c>
      <c r="D932" s="295"/>
      <c r="E932" s="291">
        <f>SUM('ADICIONES  2018'!C932:K932)</f>
        <v>0</v>
      </c>
      <c r="F932" s="295"/>
      <c r="G932" s="295"/>
      <c r="H932" s="295"/>
      <c r="I932" s="295"/>
      <c r="J932" s="295"/>
      <c r="K932" s="294">
        <f t="shared" si="606"/>
        <v>0</v>
      </c>
      <c r="L932" s="295"/>
      <c r="M932" s="295"/>
      <c r="N932" s="295"/>
      <c r="O932" s="295"/>
      <c r="P932" s="295"/>
      <c r="Q932" s="295"/>
      <c r="R932" s="294">
        <f t="shared" si="681"/>
        <v>0</v>
      </c>
      <c r="S932" s="295"/>
      <c r="T932" s="295"/>
      <c r="U932" s="295"/>
      <c r="V932" s="295"/>
      <c r="W932" s="295"/>
      <c r="X932" s="295"/>
      <c r="Y932" s="295"/>
      <c r="Z932" s="295"/>
      <c r="AA932" s="294">
        <f t="shared" si="829"/>
        <v>0</v>
      </c>
      <c r="AB932" s="294">
        <f t="shared" si="562"/>
        <v>0</v>
      </c>
      <c r="AC932" s="115" t="e">
        <f t="shared" si="642"/>
        <v>#DIV/0!</v>
      </c>
    </row>
    <row r="933" spans="2:29" hidden="1" x14ac:dyDescent="0.2">
      <c r="B933" s="143" t="s">
        <v>2442</v>
      </c>
      <c r="C933" s="139" t="s">
        <v>2443</v>
      </c>
      <c r="D933" s="295"/>
      <c r="E933" s="291">
        <f>SUM('ADICIONES  2018'!C933:K933)</f>
        <v>0</v>
      </c>
      <c r="F933" s="295"/>
      <c r="G933" s="295"/>
      <c r="H933" s="295"/>
      <c r="I933" s="295"/>
      <c r="J933" s="295"/>
      <c r="K933" s="294">
        <f t="shared" si="606"/>
        <v>0</v>
      </c>
      <c r="L933" s="295"/>
      <c r="M933" s="295"/>
      <c r="N933" s="295"/>
      <c r="O933" s="295"/>
      <c r="P933" s="295"/>
      <c r="Q933" s="295"/>
      <c r="R933" s="294">
        <f t="shared" si="681"/>
        <v>0</v>
      </c>
      <c r="S933" s="295"/>
      <c r="T933" s="295">
        <v>1219500</v>
      </c>
      <c r="U933" s="295"/>
      <c r="V933" s="295"/>
      <c r="W933" s="295"/>
      <c r="X933" s="295"/>
      <c r="Y933" s="295"/>
      <c r="Z933" s="295"/>
      <c r="AA933" s="294">
        <f t="shared" si="829"/>
        <v>1219500</v>
      </c>
      <c r="AB933" s="294">
        <f t="shared" si="562"/>
        <v>1219500</v>
      </c>
      <c r="AC933" s="115">
        <v>0</v>
      </c>
    </row>
    <row r="934" spans="2:29" hidden="1" x14ac:dyDescent="0.2">
      <c r="B934" s="143" t="s">
        <v>2444</v>
      </c>
      <c r="C934" s="139" t="s">
        <v>2445</v>
      </c>
      <c r="D934" s="295"/>
      <c r="E934" s="291">
        <f>SUM('ADICIONES  2018'!C934:K934)</f>
        <v>0</v>
      </c>
      <c r="F934" s="295"/>
      <c r="G934" s="295"/>
      <c r="H934" s="295"/>
      <c r="I934" s="295"/>
      <c r="J934" s="295"/>
      <c r="K934" s="294">
        <f t="shared" si="606"/>
        <v>0</v>
      </c>
      <c r="L934" s="295"/>
      <c r="M934" s="295"/>
      <c r="N934" s="295"/>
      <c r="O934" s="295"/>
      <c r="P934" s="295"/>
      <c r="Q934" s="295"/>
      <c r="R934" s="294">
        <f t="shared" si="681"/>
        <v>0</v>
      </c>
      <c r="S934" s="295"/>
      <c r="T934" s="295"/>
      <c r="U934" s="295"/>
      <c r="V934" s="295"/>
      <c r="W934" s="295"/>
      <c r="X934" s="295"/>
      <c r="Y934" s="295"/>
      <c r="Z934" s="295"/>
      <c r="AA934" s="294">
        <f t="shared" si="829"/>
        <v>0</v>
      </c>
      <c r="AB934" s="294">
        <f t="shared" si="562"/>
        <v>0</v>
      </c>
      <c r="AC934" s="115" t="e">
        <f t="shared" si="642"/>
        <v>#DIV/0!</v>
      </c>
    </row>
    <row r="935" spans="2:29" hidden="1" x14ac:dyDescent="0.2">
      <c r="B935" s="143" t="s">
        <v>2446</v>
      </c>
      <c r="C935" s="139" t="s">
        <v>2447</v>
      </c>
      <c r="D935" s="295"/>
      <c r="E935" s="291">
        <f>SUM('ADICIONES  2018'!C935:K935)</f>
        <v>0</v>
      </c>
      <c r="F935" s="295"/>
      <c r="G935" s="295"/>
      <c r="H935" s="295"/>
      <c r="I935" s="295"/>
      <c r="J935" s="295"/>
      <c r="K935" s="294">
        <f t="shared" si="606"/>
        <v>0</v>
      </c>
      <c r="L935" s="295"/>
      <c r="M935" s="295"/>
      <c r="N935" s="295"/>
      <c r="O935" s="295"/>
      <c r="P935" s="295"/>
      <c r="Q935" s="295"/>
      <c r="R935" s="294">
        <f t="shared" si="681"/>
        <v>0</v>
      </c>
      <c r="S935" s="295"/>
      <c r="T935" s="295"/>
      <c r="U935" s="295"/>
      <c r="V935" s="295"/>
      <c r="W935" s="295"/>
      <c r="X935" s="295"/>
      <c r="Y935" s="295"/>
      <c r="Z935" s="295"/>
      <c r="AA935" s="294">
        <f t="shared" si="829"/>
        <v>0</v>
      </c>
      <c r="AB935" s="294">
        <f t="shared" si="562"/>
        <v>0</v>
      </c>
      <c r="AC935" s="115" t="e">
        <f t="shared" si="642"/>
        <v>#DIV/0!</v>
      </c>
    </row>
    <row r="936" spans="2:29" hidden="1" x14ac:dyDescent="0.2">
      <c r="B936" s="143" t="s">
        <v>2448</v>
      </c>
      <c r="C936" s="139" t="s">
        <v>2449</v>
      </c>
      <c r="D936" s="295"/>
      <c r="E936" s="291">
        <f>SUM('ADICIONES  2018'!C936:K936)</f>
        <v>0</v>
      </c>
      <c r="F936" s="295"/>
      <c r="G936" s="295"/>
      <c r="H936" s="295"/>
      <c r="I936" s="295"/>
      <c r="J936" s="295"/>
      <c r="K936" s="294">
        <f t="shared" si="606"/>
        <v>0</v>
      </c>
      <c r="L936" s="295"/>
      <c r="M936" s="295"/>
      <c r="N936" s="295"/>
      <c r="O936" s="295"/>
      <c r="P936" s="295"/>
      <c r="Q936" s="295"/>
      <c r="R936" s="294">
        <f t="shared" si="681"/>
        <v>0</v>
      </c>
      <c r="S936" s="295"/>
      <c r="T936" s="295"/>
      <c r="U936" s="295"/>
      <c r="V936" s="295"/>
      <c r="W936" s="295"/>
      <c r="X936" s="295"/>
      <c r="Y936" s="295"/>
      <c r="Z936" s="295"/>
      <c r="AA936" s="294">
        <f t="shared" si="829"/>
        <v>0</v>
      </c>
      <c r="AB936" s="294">
        <f t="shared" si="562"/>
        <v>0</v>
      </c>
      <c r="AC936" s="115" t="e">
        <f t="shared" si="642"/>
        <v>#DIV/0!</v>
      </c>
    </row>
    <row r="937" spans="2:29" ht="28.5" hidden="1" x14ac:dyDescent="0.2">
      <c r="B937" s="143" t="s">
        <v>2450</v>
      </c>
      <c r="C937" s="139" t="s">
        <v>2451</v>
      </c>
      <c r="D937" s="295"/>
      <c r="E937" s="291">
        <f>SUM('ADICIONES  2018'!C937:K937)</f>
        <v>0</v>
      </c>
      <c r="F937" s="295"/>
      <c r="G937" s="295"/>
      <c r="H937" s="295"/>
      <c r="I937" s="295"/>
      <c r="J937" s="295"/>
      <c r="K937" s="294">
        <f t="shared" si="606"/>
        <v>0</v>
      </c>
      <c r="L937" s="295"/>
      <c r="M937" s="295"/>
      <c r="N937" s="295"/>
      <c r="O937" s="295"/>
      <c r="P937" s="295"/>
      <c r="Q937" s="295"/>
      <c r="R937" s="294">
        <f t="shared" si="681"/>
        <v>0</v>
      </c>
      <c r="S937" s="295"/>
      <c r="T937" s="295"/>
      <c r="U937" s="295"/>
      <c r="V937" s="295"/>
      <c r="W937" s="295"/>
      <c r="X937" s="295"/>
      <c r="Y937" s="295"/>
      <c r="Z937" s="295"/>
      <c r="AA937" s="294">
        <f t="shared" si="829"/>
        <v>0</v>
      </c>
      <c r="AB937" s="294">
        <f t="shared" si="562"/>
        <v>0</v>
      </c>
      <c r="AC937" s="115" t="e">
        <f t="shared" si="642"/>
        <v>#DIV/0!</v>
      </c>
    </row>
    <row r="938" spans="2:29" hidden="1" x14ac:dyDescent="0.2">
      <c r="B938" s="143" t="s">
        <v>2452</v>
      </c>
      <c r="C938" s="139" t="s">
        <v>2453</v>
      </c>
      <c r="D938" s="295"/>
      <c r="E938" s="291">
        <f>SUM('ADICIONES  2018'!C938:K938)</f>
        <v>0</v>
      </c>
      <c r="F938" s="295"/>
      <c r="G938" s="295"/>
      <c r="H938" s="295"/>
      <c r="I938" s="295"/>
      <c r="J938" s="295"/>
      <c r="K938" s="294">
        <f t="shared" si="606"/>
        <v>0</v>
      </c>
      <c r="L938" s="295"/>
      <c r="M938" s="295"/>
      <c r="N938" s="295"/>
      <c r="O938" s="295"/>
      <c r="P938" s="295"/>
      <c r="Q938" s="295"/>
      <c r="R938" s="294">
        <f t="shared" si="681"/>
        <v>0</v>
      </c>
      <c r="S938" s="295"/>
      <c r="T938" s="295"/>
      <c r="U938" s="295"/>
      <c r="V938" s="295"/>
      <c r="W938" s="295"/>
      <c r="X938" s="295"/>
      <c r="Y938" s="295"/>
      <c r="Z938" s="295"/>
      <c r="AA938" s="294">
        <f t="shared" si="829"/>
        <v>0</v>
      </c>
      <c r="AB938" s="294">
        <f t="shared" si="562"/>
        <v>0</v>
      </c>
      <c r="AC938" s="115" t="e">
        <f t="shared" si="642"/>
        <v>#DIV/0!</v>
      </c>
    </row>
    <row r="939" spans="2:29" hidden="1" x14ac:dyDescent="0.2">
      <c r="B939" s="143" t="s">
        <v>2454</v>
      </c>
      <c r="C939" s="139" t="s">
        <v>2455</v>
      </c>
      <c r="D939" s="295"/>
      <c r="E939" s="291">
        <f>SUM('ADICIONES  2018'!C939:K939)</f>
        <v>0</v>
      </c>
      <c r="F939" s="295"/>
      <c r="G939" s="295"/>
      <c r="H939" s="295"/>
      <c r="I939" s="295"/>
      <c r="J939" s="295"/>
      <c r="K939" s="294">
        <f t="shared" si="606"/>
        <v>0</v>
      </c>
      <c r="L939" s="295"/>
      <c r="M939" s="295"/>
      <c r="N939" s="295"/>
      <c r="O939" s="295"/>
      <c r="P939" s="295"/>
      <c r="Q939" s="295"/>
      <c r="R939" s="294">
        <f t="shared" si="681"/>
        <v>0</v>
      </c>
      <c r="S939" s="295"/>
      <c r="T939" s="295"/>
      <c r="U939" s="295"/>
      <c r="V939" s="295"/>
      <c r="W939" s="295"/>
      <c r="X939" s="295"/>
      <c r="Y939" s="295"/>
      <c r="Z939" s="295"/>
      <c r="AA939" s="294">
        <f t="shared" si="829"/>
        <v>0</v>
      </c>
      <c r="AB939" s="294">
        <f t="shared" si="562"/>
        <v>0</v>
      </c>
      <c r="AC939" s="115" t="e">
        <f t="shared" si="642"/>
        <v>#DIV/0!</v>
      </c>
    </row>
    <row r="940" spans="2:29" ht="28.5" hidden="1" x14ac:dyDescent="0.2">
      <c r="B940" s="143" t="s">
        <v>2456</v>
      </c>
      <c r="C940" s="139" t="s">
        <v>2457</v>
      </c>
      <c r="D940" s="295"/>
      <c r="E940" s="291">
        <f>SUM('ADICIONES  2018'!C940:K940)</f>
        <v>0</v>
      </c>
      <c r="F940" s="295"/>
      <c r="G940" s="295"/>
      <c r="H940" s="295"/>
      <c r="I940" s="295"/>
      <c r="J940" s="295"/>
      <c r="K940" s="294">
        <f t="shared" si="606"/>
        <v>0</v>
      </c>
      <c r="L940" s="295"/>
      <c r="M940" s="295"/>
      <c r="N940" s="295"/>
      <c r="O940" s="295"/>
      <c r="P940" s="295"/>
      <c r="Q940" s="295"/>
      <c r="R940" s="294">
        <f t="shared" si="681"/>
        <v>0</v>
      </c>
      <c r="S940" s="295"/>
      <c r="T940" s="295"/>
      <c r="U940" s="295"/>
      <c r="V940" s="295"/>
      <c r="W940" s="295"/>
      <c r="X940" s="295"/>
      <c r="Y940" s="295"/>
      <c r="Z940" s="295"/>
      <c r="AA940" s="294">
        <f t="shared" si="829"/>
        <v>0</v>
      </c>
      <c r="AB940" s="294">
        <f t="shared" si="562"/>
        <v>0</v>
      </c>
      <c r="AC940" s="115" t="e">
        <f t="shared" si="642"/>
        <v>#DIV/0!</v>
      </c>
    </row>
    <row r="941" spans="2:29" hidden="1" x14ac:dyDescent="0.2">
      <c r="B941" s="143" t="s">
        <v>2458</v>
      </c>
      <c r="C941" s="139" t="s">
        <v>2459</v>
      </c>
      <c r="D941" s="295"/>
      <c r="E941" s="291">
        <f>SUM('ADICIONES  2018'!C941:K941)</f>
        <v>0</v>
      </c>
      <c r="F941" s="295"/>
      <c r="G941" s="295"/>
      <c r="H941" s="295"/>
      <c r="I941" s="295"/>
      <c r="J941" s="295"/>
      <c r="K941" s="294">
        <f t="shared" si="606"/>
        <v>0</v>
      </c>
      <c r="L941" s="295"/>
      <c r="M941" s="295"/>
      <c r="N941" s="295"/>
      <c r="O941" s="295"/>
      <c r="P941" s="295"/>
      <c r="Q941" s="295"/>
      <c r="R941" s="294">
        <f t="shared" si="681"/>
        <v>0</v>
      </c>
      <c r="S941" s="295"/>
      <c r="T941" s="295"/>
      <c r="U941" s="295"/>
      <c r="V941" s="295"/>
      <c r="W941" s="295"/>
      <c r="X941" s="295"/>
      <c r="Y941" s="295"/>
      <c r="Z941" s="295"/>
      <c r="AA941" s="294">
        <f t="shared" si="829"/>
        <v>0</v>
      </c>
      <c r="AB941" s="294">
        <f t="shared" si="562"/>
        <v>0</v>
      </c>
      <c r="AC941" s="115" t="e">
        <f t="shared" si="642"/>
        <v>#DIV/0!</v>
      </c>
    </row>
    <row r="942" spans="2:29" ht="28.5" hidden="1" x14ac:dyDescent="0.2">
      <c r="B942" s="143" t="s">
        <v>2460</v>
      </c>
      <c r="C942" s="139" t="s">
        <v>2461</v>
      </c>
      <c r="D942" s="295"/>
      <c r="E942" s="291">
        <f>SUM('ADICIONES  2018'!C942:K942)</f>
        <v>0</v>
      </c>
      <c r="F942" s="295"/>
      <c r="G942" s="295"/>
      <c r="H942" s="295"/>
      <c r="I942" s="295"/>
      <c r="J942" s="295"/>
      <c r="K942" s="294">
        <f t="shared" si="606"/>
        <v>0</v>
      </c>
      <c r="L942" s="295"/>
      <c r="M942" s="295"/>
      <c r="N942" s="295"/>
      <c r="O942" s="295"/>
      <c r="P942" s="295"/>
      <c r="Q942" s="295"/>
      <c r="R942" s="294">
        <f t="shared" si="681"/>
        <v>0</v>
      </c>
      <c r="S942" s="295"/>
      <c r="T942" s="295"/>
      <c r="U942" s="295"/>
      <c r="V942" s="295"/>
      <c r="W942" s="295"/>
      <c r="X942" s="295"/>
      <c r="Y942" s="295"/>
      <c r="Z942" s="295"/>
      <c r="AA942" s="294">
        <f t="shared" si="829"/>
        <v>0</v>
      </c>
      <c r="AB942" s="294">
        <f t="shared" si="562"/>
        <v>0</v>
      </c>
      <c r="AC942" s="115" t="e">
        <f t="shared" si="642"/>
        <v>#DIV/0!</v>
      </c>
    </row>
    <row r="943" spans="2:29" hidden="1" x14ac:dyDescent="0.2">
      <c r="B943" s="143" t="s">
        <v>2462</v>
      </c>
      <c r="C943" s="139" t="s">
        <v>2463</v>
      </c>
      <c r="D943" s="295"/>
      <c r="E943" s="291">
        <f>SUM('ADICIONES  2018'!C943:K943)</f>
        <v>0</v>
      </c>
      <c r="F943" s="295"/>
      <c r="G943" s="295"/>
      <c r="H943" s="295"/>
      <c r="I943" s="295"/>
      <c r="J943" s="295"/>
      <c r="K943" s="294">
        <f t="shared" si="606"/>
        <v>0</v>
      </c>
      <c r="L943" s="295"/>
      <c r="M943" s="295"/>
      <c r="N943" s="295"/>
      <c r="O943" s="295"/>
      <c r="P943" s="295"/>
      <c r="Q943" s="295"/>
      <c r="R943" s="294">
        <f t="shared" si="681"/>
        <v>0</v>
      </c>
      <c r="S943" s="295"/>
      <c r="T943" s="295"/>
      <c r="U943" s="295"/>
      <c r="V943" s="295"/>
      <c r="W943" s="295"/>
      <c r="X943" s="295"/>
      <c r="Y943" s="295"/>
      <c r="Z943" s="295"/>
      <c r="AA943" s="294">
        <f t="shared" si="829"/>
        <v>0</v>
      </c>
      <c r="AB943" s="294">
        <f t="shared" si="562"/>
        <v>0</v>
      </c>
      <c r="AC943" s="115" t="e">
        <f t="shared" si="642"/>
        <v>#DIV/0!</v>
      </c>
    </row>
    <row r="944" spans="2:29" hidden="1" x14ac:dyDescent="0.2">
      <c r="B944" s="143" t="s">
        <v>2464</v>
      </c>
      <c r="C944" s="139" t="s">
        <v>2465</v>
      </c>
      <c r="D944" s="295"/>
      <c r="E944" s="291">
        <f>SUM('ADICIONES  2018'!C944:K944)</f>
        <v>0</v>
      </c>
      <c r="F944" s="295"/>
      <c r="G944" s="295"/>
      <c r="H944" s="295"/>
      <c r="I944" s="295"/>
      <c r="J944" s="295"/>
      <c r="K944" s="294">
        <f t="shared" si="606"/>
        <v>0</v>
      </c>
      <c r="L944" s="295"/>
      <c r="M944" s="295"/>
      <c r="N944" s="295"/>
      <c r="O944" s="295"/>
      <c r="P944" s="295"/>
      <c r="Q944" s="295"/>
      <c r="R944" s="294">
        <f t="shared" si="681"/>
        <v>0</v>
      </c>
      <c r="S944" s="295"/>
      <c r="T944" s="295"/>
      <c r="U944" s="295"/>
      <c r="V944" s="295"/>
      <c r="W944" s="295"/>
      <c r="X944" s="295"/>
      <c r="Y944" s="295"/>
      <c r="Z944" s="295"/>
      <c r="AA944" s="294">
        <f t="shared" si="829"/>
        <v>0</v>
      </c>
      <c r="AB944" s="294">
        <f t="shared" si="562"/>
        <v>0</v>
      </c>
      <c r="AC944" s="115" t="e">
        <f t="shared" si="642"/>
        <v>#DIV/0!</v>
      </c>
    </row>
    <row r="945" spans="1:29" hidden="1" x14ac:dyDescent="0.2">
      <c r="B945" s="143" t="s">
        <v>2466</v>
      </c>
      <c r="C945" s="139" t="s">
        <v>2467</v>
      </c>
      <c r="D945" s="295"/>
      <c r="E945" s="291">
        <f>SUM('ADICIONES  2018'!C945:K945)</f>
        <v>0</v>
      </c>
      <c r="F945" s="295"/>
      <c r="G945" s="295"/>
      <c r="H945" s="295"/>
      <c r="I945" s="295"/>
      <c r="J945" s="295"/>
      <c r="K945" s="294">
        <f t="shared" si="606"/>
        <v>0</v>
      </c>
      <c r="L945" s="295"/>
      <c r="M945" s="295"/>
      <c r="N945" s="295"/>
      <c r="O945" s="295"/>
      <c r="P945" s="295"/>
      <c r="Q945" s="295"/>
      <c r="R945" s="294">
        <f t="shared" si="681"/>
        <v>0</v>
      </c>
      <c r="S945" s="295"/>
      <c r="T945" s="295"/>
      <c r="U945" s="295"/>
      <c r="V945" s="295"/>
      <c r="W945" s="295"/>
      <c r="X945" s="295"/>
      <c r="Y945" s="295"/>
      <c r="Z945" s="295"/>
      <c r="AA945" s="294">
        <f t="shared" si="829"/>
        <v>0</v>
      </c>
      <c r="AB945" s="294">
        <f t="shared" si="562"/>
        <v>0</v>
      </c>
      <c r="AC945" s="115" t="e">
        <f t="shared" si="642"/>
        <v>#DIV/0!</v>
      </c>
    </row>
    <row r="946" spans="1:29" hidden="1" x14ac:dyDescent="0.2">
      <c r="B946" s="143" t="s">
        <v>2468</v>
      </c>
      <c r="C946" s="139" t="s">
        <v>2469</v>
      </c>
      <c r="D946" s="295"/>
      <c r="E946" s="291">
        <f>SUM('ADICIONES  2018'!C946:K946)</f>
        <v>4087090</v>
      </c>
      <c r="F946" s="295"/>
      <c r="G946" s="295"/>
      <c r="H946" s="295"/>
      <c r="I946" s="295"/>
      <c r="J946" s="295"/>
      <c r="K946" s="294">
        <f t="shared" si="606"/>
        <v>4087090</v>
      </c>
      <c r="L946" s="295"/>
      <c r="M946" s="295"/>
      <c r="N946" s="295"/>
      <c r="O946" s="295"/>
      <c r="P946" s="295"/>
      <c r="Q946" s="295"/>
      <c r="R946" s="294">
        <f t="shared" si="681"/>
        <v>0</v>
      </c>
      <c r="S946" s="295"/>
      <c r="T946" s="295"/>
      <c r="U946" s="286">
        <v>4087090</v>
      </c>
      <c r="V946" s="295"/>
      <c r="W946" s="295"/>
      <c r="X946" s="295"/>
      <c r="Y946" s="295"/>
      <c r="Z946" s="295"/>
      <c r="AA946" s="294">
        <f t="shared" si="829"/>
        <v>4087090</v>
      </c>
      <c r="AB946" s="294">
        <f t="shared" si="562"/>
        <v>4087090</v>
      </c>
      <c r="AC946" s="115">
        <f t="shared" si="642"/>
        <v>1</v>
      </c>
    </row>
    <row r="947" spans="1:29" ht="28.5" hidden="1" x14ac:dyDescent="0.2">
      <c r="B947" s="143" t="s">
        <v>2470</v>
      </c>
      <c r="C947" s="139" t="s">
        <v>2471</v>
      </c>
      <c r="D947" s="295"/>
      <c r="E947" s="291">
        <f>SUM('ADICIONES  2018'!C947:K947)</f>
        <v>0</v>
      </c>
      <c r="F947" s="295"/>
      <c r="G947" s="295"/>
      <c r="H947" s="295"/>
      <c r="I947" s="295"/>
      <c r="J947" s="295"/>
      <c r="K947" s="294">
        <f t="shared" si="606"/>
        <v>0</v>
      </c>
      <c r="L947" s="295"/>
      <c r="M947" s="295"/>
      <c r="N947" s="295"/>
      <c r="O947" s="295"/>
      <c r="P947" s="295"/>
      <c r="Q947" s="295"/>
      <c r="R947" s="294">
        <f t="shared" si="681"/>
        <v>0</v>
      </c>
      <c r="S947" s="295"/>
      <c r="T947" s="295"/>
      <c r="U947" s="295"/>
      <c r="V947" s="295"/>
      <c r="W947" s="295"/>
      <c r="X947" s="295"/>
      <c r="Y947" s="295"/>
      <c r="Z947" s="295"/>
      <c r="AA947" s="294">
        <f t="shared" si="829"/>
        <v>0</v>
      </c>
      <c r="AB947" s="294">
        <f t="shared" si="562"/>
        <v>0</v>
      </c>
      <c r="AC947" s="115" t="e">
        <f t="shared" si="642"/>
        <v>#DIV/0!</v>
      </c>
    </row>
    <row r="948" spans="1:29" ht="28.5" hidden="1" x14ac:dyDescent="0.2">
      <c r="B948" s="143" t="s">
        <v>2472</v>
      </c>
      <c r="C948" s="139" t="s">
        <v>2473</v>
      </c>
      <c r="D948" s="295"/>
      <c r="E948" s="291">
        <f>SUM('ADICIONES  2018'!C948:K948)</f>
        <v>0</v>
      </c>
      <c r="F948" s="295"/>
      <c r="G948" s="295"/>
      <c r="H948" s="295"/>
      <c r="I948" s="295"/>
      <c r="J948" s="295"/>
      <c r="K948" s="294">
        <f t="shared" si="606"/>
        <v>0</v>
      </c>
      <c r="L948" s="295"/>
      <c r="M948" s="295"/>
      <c r="N948" s="295"/>
      <c r="O948" s="295"/>
      <c r="P948" s="295"/>
      <c r="Q948" s="295"/>
      <c r="R948" s="294">
        <f t="shared" si="681"/>
        <v>0</v>
      </c>
      <c r="S948" s="295"/>
      <c r="T948" s="295"/>
      <c r="U948" s="295"/>
      <c r="V948" s="295"/>
      <c r="W948" s="295"/>
      <c r="X948" s="295"/>
      <c r="Y948" s="295"/>
      <c r="Z948" s="295"/>
      <c r="AA948" s="294">
        <f t="shared" si="829"/>
        <v>0</v>
      </c>
      <c r="AB948" s="294">
        <f t="shared" ref="AB948:AB963" si="830">+R948+AA948</f>
        <v>0</v>
      </c>
      <c r="AC948" s="115" t="e">
        <f t="shared" si="642"/>
        <v>#DIV/0!</v>
      </c>
    </row>
    <row r="949" spans="1:29" s="79" customFormat="1" ht="31.5" hidden="1" x14ac:dyDescent="0.2">
      <c r="A949" s="433"/>
      <c r="B949" s="135" t="s">
        <v>2337</v>
      </c>
      <c r="C949" s="140" t="s">
        <v>2338</v>
      </c>
      <c r="D949" s="106">
        <f>SUM(D950:D951)</f>
        <v>0</v>
      </c>
      <c r="E949" s="106">
        <f>SUM('ADICIONES  2018'!C949:K949)</f>
        <v>497111577.19</v>
      </c>
      <c r="F949" s="106">
        <f t="shared" ref="F949:J949" si="831">SUM(F950:F951)</f>
        <v>0</v>
      </c>
      <c r="G949" s="106">
        <f t="shared" si="831"/>
        <v>0</v>
      </c>
      <c r="H949" s="106">
        <f t="shared" si="831"/>
        <v>0</v>
      </c>
      <c r="I949" s="106">
        <f t="shared" si="831"/>
        <v>0</v>
      </c>
      <c r="J949" s="106">
        <f t="shared" si="831"/>
        <v>0</v>
      </c>
      <c r="K949" s="290">
        <f t="shared" si="606"/>
        <v>497111577.19</v>
      </c>
      <c r="L949" s="106">
        <f t="shared" ref="L949:Q949" si="832">SUM(L950:L951)</f>
        <v>0</v>
      </c>
      <c r="M949" s="106">
        <f t="shared" si="832"/>
        <v>0</v>
      </c>
      <c r="N949" s="106">
        <f t="shared" si="832"/>
        <v>0</v>
      </c>
      <c r="O949" s="106">
        <f t="shared" si="832"/>
        <v>0</v>
      </c>
      <c r="P949" s="106">
        <f t="shared" si="832"/>
        <v>0</v>
      </c>
      <c r="Q949" s="106">
        <f t="shared" si="832"/>
        <v>0</v>
      </c>
      <c r="R949" s="290">
        <f t="shared" si="681"/>
        <v>0</v>
      </c>
      <c r="S949" s="106">
        <f t="shared" ref="S949:Z949" si="833">SUM(S950:S951)</f>
        <v>0</v>
      </c>
      <c r="T949" s="106">
        <f t="shared" si="833"/>
        <v>0</v>
      </c>
      <c r="U949" s="106">
        <f t="shared" si="833"/>
        <v>497111577.19</v>
      </c>
      <c r="V949" s="106">
        <f t="shared" si="833"/>
        <v>0</v>
      </c>
      <c r="W949" s="106">
        <f t="shared" si="833"/>
        <v>0</v>
      </c>
      <c r="X949" s="106">
        <f t="shared" si="833"/>
        <v>0</v>
      </c>
      <c r="Y949" s="106">
        <f t="shared" si="833"/>
        <v>0</v>
      </c>
      <c r="Z949" s="106">
        <f t="shared" si="833"/>
        <v>0</v>
      </c>
      <c r="AA949" s="290">
        <f t="shared" ref="AA949:AA950" si="834">SUM(S949:Z949)</f>
        <v>497111577.19</v>
      </c>
      <c r="AB949" s="290">
        <f t="shared" si="830"/>
        <v>497111577.19</v>
      </c>
      <c r="AC949" s="105">
        <f t="shared" si="642"/>
        <v>1</v>
      </c>
    </row>
    <row r="950" spans="1:29" ht="28.5" hidden="1" x14ac:dyDescent="0.2">
      <c r="B950" s="143" t="s">
        <v>2339</v>
      </c>
      <c r="C950" s="139" t="s">
        <v>2340</v>
      </c>
      <c r="D950" s="295"/>
      <c r="E950" s="291">
        <f>SUM('ADICIONES  2018'!C950:K950)</f>
        <v>488915148.37</v>
      </c>
      <c r="F950" s="295"/>
      <c r="G950" s="295"/>
      <c r="H950" s="295"/>
      <c r="I950" s="295"/>
      <c r="J950" s="295"/>
      <c r="K950" s="292">
        <f t="shared" si="606"/>
        <v>488915148.37</v>
      </c>
      <c r="L950" s="295"/>
      <c r="M950" s="295"/>
      <c r="N950" s="295"/>
      <c r="O950" s="295"/>
      <c r="P950" s="295"/>
      <c r="Q950" s="295"/>
      <c r="R950" s="294">
        <f t="shared" si="681"/>
        <v>0</v>
      </c>
      <c r="S950" s="295"/>
      <c r="T950" s="295"/>
      <c r="U950" s="295">
        <v>488915148.37</v>
      </c>
      <c r="V950" s="295"/>
      <c r="W950" s="295"/>
      <c r="X950" s="295"/>
      <c r="Y950" s="295"/>
      <c r="Z950" s="295"/>
      <c r="AA950" s="294">
        <f t="shared" si="834"/>
        <v>488915148.37</v>
      </c>
      <c r="AB950" s="294">
        <f t="shared" si="830"/>
        <v>488915148.37</v>
      </c>
      <c r="AC950" s="115">
        <f t="shared" si="642"/>
        <v>1</v>
      </c>
    </row>
    <row r="951" spans="1:29" ht="28.5" hidden="1" x14ac:dyDescent="0.2">
      <c r="B951" s="143" t="s">
        <v>2474</v>
      </c>
      <c r="C951" s="139" t="s">
        <v>2475</v>
      </c>
      <c r="D951" s="295"/>
      <c r="E951" s="291">
        <f>SUM('ADICIONES  2018'!C951:K951)</f>
        <v>8196428.8200000003</v>
      </c>
      <c r="F951" s="295"/>
      <c r="G951" s="295"/>
      <c r="H951" s="295"/>
      <c r="I951" s="295"/>
      <c r="J951" s="295"/>
      <c r="K951" s="292">
        <f t="shared" si="606"/>
        <v>8196428.8200000003</v>
      </c>
      <c r="L951" s="295"/>
      <c r="M951" s="295"/>
      <c r="N951" s="295"/>
      <c r="O951" s="295"/>
      <c r="P951" s="295"/>
      <c r="Q951" s="295"/>
      <c r="R951" s="294">
        <f t="shared" si="681"/>
        <v>0</v>
      </c>
      <c r="S951" s="295"/>
      <c r="T951" s="295"/>
      <c r="U951" s="285">
        <v>8196428.8200000003</v>
      </c>
      <c r="V951" s="295"/>
      <c r="W951" s="295"/>
      <c r="X951" s="295"/>
      <c r="Y951" s="295"/>
      <c r="Z951" s="295"/>
      <c r="AA951" s="294">
        <f t="shared" ref="AA951:AA955" si="835">SUM(S951:Z951)</f>
        <v>8196428.8200000003</v>
      </c>
      <c r="AB951" s="294">
        <f t="shared" si="830"/>
        <v>8196428.8200000003</v>
      </c>
      <c r="AC951" s="115">
        <f t="shared" si="642"/>
        <v>1</v>
      </c>
    </row>
    <row r="952" spans="1:29" ht="28.5" hidden="1" x14ac:dyDescent="0.2">
      <c r="B952" s="143" t="s">
        <v>2476</v>
      </c>
      <c r="C952" s="139" t="s">
        <v>2477</v>
      </c>
      <c r="D952" s="295"/>
      <c r="E952" s="291">
        <f>SUM('ADICIONES  2018'!C952:K952)</f>
        <v>0</v>
      </c>
      <c r="F952" s="295"/>
      <c r="G952" s="295"/>
      <c r="H952" s="295"/>
      <c r="I952" s="295"/>
      <c r="J952" s="295"/>
      <c r="K952" s="292">
        <f t="shared" si="606"/>
        <v>0</v>
      </c>
      <c r="L952" s="295"/>
      <c r="M952" s="295"/>
      <c r="N952" s="295"/>
      <c r="O952" s="295"/>
      <c r="P952" s="295"/>
      <c r="Q952" s="295"/>
      <c r="R952" s="294">
        <f t="shared" si="681"/>
        <v>0</v>
      </c>
      <c r="S952" s="295"/>
      <c r="T952" s="295"/>
      <c r="U952" s="295"/>
      <c r="V952" s="295"/>
      <c r="W952" s="295"/>
      <c r="X952" s="295"/>
      <c r="Y952" s="295"/>
      <c r="Z952" s="295"/>
      <c r="AA952" s="294">
        <f t="shared" si="835"/>
        <v>0</v>
      </c>
      <c r="AB952" s="294">
        <f t="shared" si="830"/>
        <v>0</v>
      </c>
      <c r="AC952" s="115" t="e">
        <f t="shared" si="642"/>
        <v>#DIV/0!</v>
      </c>
    </row>
    <row r="953" spans="1:29" ht="28.5" hidden="1" x14ac:dyDescent="0.2">
      <c r="B953" s="143" t="s">
        <v>2478</v>
      </c>
      <c r="C953" s="139" t="s">
        <v>2479</v>
      </c>
      <c r="D953" s="295"/>
      <c r="E953" s="291">
        <f>SUM('ADICIONES  2018'!C953:K953)</f>
        <v>0</v>
      </c>
      <c r="F953" s="295"/>
      <c r="G953" s="295"/>
      <c r="H953" s="295"/>
      <c r="I953" s="295"/>
      <c r="J953" s="295"/>
      <c r="K953" s="292">
        <f t="shared" si="606"/>
        <v>0</v>
      </c>
      <c r="L953" s="295"/>
      <c r="M953" s="295"/>
      <c r="N953" s="295"/>
      <c r="O953" s="295"/>
      <c r="P953" s="295"/>
      <c r="Q953" s="295"/>
      <c r="R953" s="294">
        <f t="shared" si="681"/>
        <v>0</v>
      </c>
      <c r="S953" s="295"/>
      <c r="T953" s="295"/>
      <c r="U953" s="295"/>
      <c r="V953" s="295"/>
      <c r="W953" s="295"/>
      <c r="X953" s="295"/>
      <c r="Y953" s="295"/>
      <c r="Z953" s="295"/>
      <c r="AA953" s="294">
        <f t="shared" si="835"/>
        <v>0</v>
      </c>
      <c r="AB953" s="294">
        <f t="shared" si="830"/>
        <v>0</v>
      </c>
      <c r="AC953" s="115" t="e">
        <f t="shared" si="642"/>
        <v>#DIV/0!</v>
      </c>
    </row>
    <row r="954" spans="1:29" ht="42.75" hidden="1" x14ac:dyDescent="0.2">
      <c r="B954" s="143" t="s">
        <v>2480</v>
      </c>
      <c r="C954" s="139" t="s">
        <v>2481</v>
      </c>
      <c r="D954" s="295"/>
      <c r="E954" s="291">
        <f>SUM('ADICIONES  2018'!C954:K954)</f>
        <v>0</v>
      </c>
      <c r="F954" s="295"/>
      <c r="G954" s="295"/>
      <c r="H954" s="295"/>
      <c r="I954" s="295"/>
      <c r="J954" s="295"/>
      <c r="K954" s="292">
        <f t="shared" si="606"/>
        <v>0</v>
      </c>
      <c r="L954" s="295"/>
      <c r="M954" s="295"/>
      <c r="N954" s="295"/>
      <c r="O954" s="295"/>
      <c r="P954" s="295"/>
      <c r="Q954" s="295"/>
      <c r="R954" s="294">
        <f t="shared" si="681"/>
        <v>0</v>
      </c>
      <c r="S954" s="295"/>
      <c r="T954" s="295"/>
      <c r="U954" s="295"/>
      <c r="V954" s="295"/>
      <c r="W954" s="295"/>
      <c r="X954" s="295"/>
      <c r="Y954" s="295"/>
      <c r="Z954" s="295"/>
      <c r="AA954" s="294">
        <f t="shared" si="835"/>
        <v>0</v>
      </c>
      <c r="AB954" s="294">
        <f t="shared" si="830"/>
        <v>0</v>
      </c>
      <c r="AC954" s="115" t="e">
        <f t="shared" si="642"/>
        <v>#DIV/0!</v>
      </c>
    </row>
    <row r="955" spans="1:29" ht="42.75" hidden="1" x14ac:dyDescent="0.2">
      <c r="B955" s="143" t="s">
        <v>2482</v>
      </c>
      <c r="C955" s="139" t="s">
        <v>2481</v>
      </c>
      <c r="D955" s="295"/>
      <c r="E955" s="291">
        <f>SUM('ADICIONES  2018'!C955:K955)</f>
        <v>0</v>
      </c>
      <c r="F955" s="295"/>
      <c r="G955" s="295"/>
      <c r="H955" s="295"/>
      <c r="I955" s="295"/>
      <c r="J955" s="295"/>
      <c r="K955" s="292">
        <f t="shared" si="606"/>
        <v>0</v>
      </c>
      <c r="L955" s="295"/>
      <c r="M955" s="295"/>
      <c r="N955" s="295"/>
      <c r="O955" s="295"/>
      <c r="P955" s="295"/>
      <c r="Q955" s="295"/>
      <c r="R955" s="294">
        <f t="shared" si="681"/>
        <v>0</v>
      </c>
      <c r="S955" s="295"/>
      <c r="T955" s="295"/>
      <c r="U955" s="295"/>
      <c r="V955" s="295"/>
      <c r="W955" s="295"/>
      <c r="X955" s="295"/>
      <c r="Y955" s="295"/>
      <c r="Z955" s="295"/>
      <c r="AA955" s="294">
        <f t="shared" si="835"/>
        <v>0</v>
      </c>
      <c r="AB955" s="294">
        <f t="shared" si="830"/>
        <v>0</v>
      </c>
      <c r="AC955" s="115" t="e">
        <f t="shared" si="642"/>
        <v>#DIV/0!</v>
      </c>
    </row>
    <row r="956" spans="1:29" s="79" customFormat="1" ht="15.75" hidden="1" x14ac:dyDescent="0.2">
      <c r="A956" s="433"/>
      <c r="B956" s="135" t="s">
        <v>979</v>
      </c>
      <c r="C956" s="140" t="s">
        <v>1621</v>
      </c>
      <c r="D956" s="106">
        <f>SUM(D957:D960)</f>
        <v>0</v>
      </c>
      <c r="E956" s="106">
        <f>SUM('ADICIONES  2018'!C956:K956)</f>
        <v>1820799634.96</v>
      </c>
      <c r="F956" s="106">
        <f t="shared" ref="F956:J956" si="836">SUM(F957:F960)</f>
        <v>126400.55</v>
      </c>
      <c r="G956" s="106">
        <f t="shared" si="836"/>
        <v>0</v>
      </c>
      <c r="H956" s="106">
        <f t="shared" si="836"/>
        <v>0</v>
      </c>
      <c r="I956" s="106">
        <f t="shared" si="836"/>
        <v>0</v>
      </c>
      <c r="J956" s="106">
        <f t="shared" si="836"/>
        <v>0</v>
      </c>
      <c r="K956" s="290">
        <f t="shared" si="606"/>
        <v>1820673234.4100001</v>
      </c>
      <c r="L956" s="106">
        <f t="shared" ref="L956:Q956" si="837">SUM(L957:L960)</f>
        <v>0</v>
      </c>
      <c r="M956" s="106">
        <f t="shared" si="837"/>
        <v>0</v>
      </c>
      <c r="N956" s="106">
        <f t="shared" si="837"/>
        <v>0</v>
      </c>
      <c r="O956" s="106">
        <f t="shared" si="837"/>
        <v>0</v>
      </c>
      <c r="P956" s="106">
        <f t="shared" si="837"/>
        <v>1820673234.4100001</v>
      </c>
      <c r="Q956" s="106">
        <f t="shared" si="837"/>
        <v>0</v>
      </c>
      <c r="R956" s="290">
        <f t="shared" si="681"/>
        <v>1820673234.4100001</v>
      </c>
      <c r="S956" s="106">
        <f t="shared" ref="S956:Z956" si="838">SUM(S957:S960)</f>
        <v>0</v>
      </c>
      <c r="T956" s="106">
        <f t="shared" si="838"/>
        <v>0</v>
      </c>
      <c r="U956" s="106">
        <f t="shared" si="838"/>
        <v>126400.55</v>
      </c>
      <c r="V956" s="106">
        <f t="shared" si="838"/>
        <v>0</v>
      </c>
      <c r="W956" s="106">
        <f t="shared" si="838"/>
        <v>0</v>
      </c>
      <c r="X956" s="106">
        <f t="shared" si="838"/>
        <v>0</v>
      </c>
      <c r="Y956" s="106">
        <f t="shared" si="838"/>
        <v>-126400.55000001192</v>
      </c>
      <c r="Z956" s="106">
        <f t="shared" si="838"/>
        <v>0</v>
      </c>
      <c r="AA956" s="290">
        <f t="shared" ref="AA956:AA987" si="839">SUM(S956:Z956)</f>
        <v>-1.1918018572032452E-8</v>
      </c>
      <c r="AB956" s="290">
        <f t="shared" si="830"/>
        <v>1820673234.4100001</v>
      </c>
      <c r="AC956" s="105">
        <f t="shared" si="642"/>
        <v>1</v>
      </c>
    </row>
    <row r="957" spans="1:29" s="21" customFormat="1" hidden="1" x14ac:dyDescent="0.2">
      <c r="A957" s="92"/>
      <c r="B957" s="143" t="s">
        <v>980</v>
      </c>
      <c r="C957" s="144" t="s">
        <v>1622</v>
      </c>
      <c r="D957" s="291">
        <v>0</v>
      </c>
      <c r="E957" s="291">
        <f>SUM('ADICIONES  2018'!C957:K957)</f>
        <v>171177769.69</v>
      </c>
      <c r="F957" s="291">
        <v>126400.55</v>
      </c>
      <c r="G957" s="291">
        <v>0</v>
      </c>
      <c r="H957" s="291">
        <v>0</v>
      </c>
      <c r="I957" s="291">
        <v>0</v>
      </c>
      <c r="J957" s="291">
        <v>0</v>
      </c>
      <c r="K957" s="294">
        <f t="shared" si="606"/>
        <v>171051369.13999999</v>
      </c>
      <c r="L957" s="291">
        <v>0</v>
      </c>
      <c r="M957" s="291">
        <v>0</v>
      </c>
      <c r="N957" s="291">
        <v>0</v>
      </c>
      <c r="O957" s="291">
        <v>0</v>
      </c>
      <c r="P957" s="291">
        <v>171177769.69</v>
      </c>
      <c r="Q957" s="291">
        <v>0</v>
      </c>
      <c r="R957" s="294">
        <f t="shared" si="681"/>
        <v>171177769.69</v>
      </c>
      <c r="S957" s="291">
        <v>0</v>
      </c>
      <c r="T957" s="291">
        <v>0</v>
      </c>
      <c r="U957" s="291">
        <v>0</v>
      </c>
      <c r="V957" s="291">
        <v>0</v>
      </c>
      <c r="W957" s="291">
        <v>0</v>
      </c>
      <c r="X957" s="291">
        <v>0</v>
      </c>
      <c r="Y957" s="291">
        <v>-126400.55000001192</v>
      </c>
      <c r="Z957" s="291">
        <v>0</v>
      </c>
      <c r="AA957" s="294">
        <f t="shared" si="839"/>
        <v>-126400.55000001192</v>
      </c>
      <c r="AB957" s="294">
        <f t="shared" si="830"/>
        <v>171051369.13999999</v>
      </c>
      <c r="AC957" s="115">
        <f t="shared" si="642"/>
        <v>1</v>
      </c>
    </row>
    <row r="958" spans="1:29" s="21" customFormat="1" hidden="1" x14ac:dyDescent="0.2">
      <c r="A958" s="92"/>
      <c r="B958" s="143" t="s">
        <v>980</v>
      </c>
      <c r="C958" s="144" t="s">
        <v>1622</v>
      </c>
      <c r="D958" s="291">
        <v>0</v>
      </c>
      <c r="E958" s="291">
        <f>SUM('ADICIONES  2018'!C958:K958)</f>
        <v>1629806168.99</v>
      </c>
      <c r="F958" s="291">
        <v>0</v>
      </c>
      <c r="G958" s="291">
        <v>0</v>
      </c>
      <c r="H958" s="291">
        <v>0</v>
      </c>
      <c r="I958" s="291">
        <v>0</v>
      </c>
      <c r="J958" s="291">
        <v>0</v>
      </c>
      <c r="K958" s="294">
        <f t="shared" si="606"/>
        <v>1629806168.99</v>
      </c>
      <c r="L958" s="291">
        <v>0</v>
      </c>
      <c r="M958" s="291">
        <v>0</v>
      </c>
      <c r="N958" s="291">
        <v>0</v>
      </c>
      <c r="O958" s="291">
        <v>0</v>
      </c>
      <c r="P958" s="291">
        <v>1629806168.99</v>
      </c>
      <c r="Q958" s="291">
        <v>0</v>
      </c>
      <c r="R958" s="294">
        <f t="shared" si="681"/>
        <v>1629806168.99</v>
      </c>
      <c r="S958" s="291">
        <v>0</v>
      </c>
      <c r="T958" s="291">
        <v>0</v>
      </c>
      <c r="U958" s="291">
        <v>0</v>
      </c>
      <c r="V958" s="291">
        <v>0</v>
      </c>
      <c r="W958" s="291">
        <v>0</v>
      </c>
      <c r="X958" s="291">
        <v>0</v>
      </c>
      <c r="Y958" s="291">
        <v>0</v>
      </c>
      <c r="Z958" s="291">
        <v>0</v>
      </c>
      <c r="AA958" s="294">
        <f t="shared" si="839"/>
        <v>0</v>
      </c>
      <c r="AB958" s="294">
        <f t="shared" si="830"/>
        <v>1629806168.99</v>
      </c>
      <c r="AC958" s="115">
        <f t="shared" si="642"/>
        <v>1</v>
      </c>
    </row>
    <row r="959" spans="1:29" s="21" customFormat="1" hidden="1" x14ac:dyDescent="0.2">
      <c r="A959" s="92"/>
      <c r="B959" s="143" t="s">
        <v>980</v>
      </c>
      <c r="C959" s="144" t="s">
        <v>1622</v>
      </c>
      <c r="D959" s="291"/>
      <c r="E959" s="291">
        <f>SUM('ADICIONES  2018'!C959:K959)</f>
        <v>19689295.73</v>
      </c>
      <c r="F959" s="291"/>
      <c r="G959" s="291"/>
      <c r="H959" s="291"/>
      <c r="I959" s="291"/>
      <c r="J959" s="291"/>
      <c r="K959" s="294">
        <f t="shared" si="606"/>
        <v>19689295.73</v>
      </c>
      <c r="L959" s="291"/>
      <c r="M959" s="291"/>
      <c r="N959" s="291"/>
      <c r="O959" s="291"/>
      <c r="P959" s="291">
        <v>19689295.73</v>
      </c>
      <c r="Q959" s="291"/>
      <c r="R959" s="294">
        <f t="shared" si="681"/>
        <v>19689295.73</v>
      </c>
      <c r="S959" s="291"/>
      <c r="T959" s="291"/>
      <c r="U959" s="291"/>
      <c r="V959" s="291"/>
      <c r="W959" s="291"/>
      <c r="X959" s="291"/>
      <c r="Y959" s="291"/>
      <c r="Z959" s="291"/>
      <c r="AA959" s="294">
        <f t="shared" si="839"/>
        <v>0</v>
      </c>
      <c r="AB959" s="294">
        <f t="shared" si="830"/>
        <v>19689295.73</v>
      </c>
      <c r="AC959" s="115">
        <f t="shared" si="642"/>
        <v>1</v>
      </c>
    </row>
    <row r="960" spans="1:29" s="21" customFormat="1" hidden="1" x14ac:dyDescent="0.2">
      <c r="A960" s="92"/>
      <c r="B960" s="143" t="s">
        <v>980</v>
      </c>
      <c r="C960" s="144" t="s">
        <v>1622</v>
      </c>
      <c r="D960" s="291"/>
      <c r="E960" s="291">
        <f>SUM('ADICIONES  2018'!C960:K960)</f>
        <v>126400.55</v>
      </c>
      <c r="F960" s="291"/>
      <c r="G960" s="291"/>
      <c r="H960" s="291"/>
      <c r="I960" s="291"/>
      <c r="J960" s="291"/>
      <c r="K960" s="294">
        <f t="shared" si="606"/>
        <v>126400.55</v>
      </c>
      <c r="L960" s="291"/>
      <c r="M960" s="291"/>
      <c r="N960" s="291"/>
      <c r="O960" s="291"/>
      <c r="P960" s="291"/>
      <c r="Q960" s="291"/>
      <c r="R960" s="294">
        <f t="shared" si="681"/>
        <v>0</v>
      </c>
      <c r="S960" s="291"/>
      <c r="T960" s="291"/>
      <c r="U960" s="286">
        <v>126400.55</v>
      </c>
      <c r="V960" s="291"/>
      <c r="W960" s="291"/>
      <c r="X960" s="291"/>
      <c r="Y960" s="291"/>
      <c r="Z960" s="291"/>
      <c r="AA960" s="294">
        <f t="shared" ref="AA960" si="840">SUM(S960:Z960)</f>
        <v>126400.55</v>
      </c>
      <c r="AB960" s="294">
        <f t="shared" si="830"/>
        <v>126400.55</v>
      </c>
      <c r="AC960" s="115">
        <f t="shared" si="642"/>
        <v>1</v>
      </c>
    </row>
    <row r="961" spans="1:29" s="79" customFormat="1" ht="15.75" hidden="1" x14ac:dyDescent="0.2">
      <c r="A961" s="433"/>
      <c r="B961" s="135" t="s">
        <v>981</v>
      </c>
      <c r="C961" s="140" t="s">
        <v>1623</v>
      </c>
      <c r="D961" s="106">
        <f>SUM(D962:D963)</f>
        <v>0</v>
      </c>
      <c r="E961" s="106">
        <f>SUM('ADICIONES  2018'!C961:K961)</f>
        <v>9733355439.9899998</v>
      </c>
      <c r="F961" s="106">
        <f t="shared" ref="F961:J961" si="841">SUM(F962:F963)</f>
        <v>0</v>
      </c>
      <c r="G961" s="106">
        <f t="shared" si="841"/>
        <v>0</v>
      </c>
      <c r="H961" s="106">
        <f t="shared" si="841"/>
        <v>0</v>
      </c>
      <c r="I961" s="106">
        <f t="shared" si="841"/>
        <v>0</v>
      </c>
      <c r="J961" s="106">
        <f t="shared" si="841"/>
        <v>0</v>
      </c>
      <c r="K961" s="290">
        <f t="shared" si="606"/>
        <v>9733355439.9899998</v>
      </c>
      <c r="L961" s="106">
        <f t="shared" ref="L961:Q961" si="842">SUM(L962:L963)</f>
        <v>0</v>
      </c>
      <c r="M961" s="106">
        <f t="shared" si="842"/>
        <v>0</v>
      </c>
      <c r="N961" s="106">
        <f t="shared" si="842"/>
        <v>0</v>
      </c>
      <c r="O961" s="106">
        <f t="shared" si="842"/>
        <v>0</v>
      </c>
      <c r="P961" s="106">
        <f t="shared" si="842"/>
        <v>9733355439.9899998</v>
      </c>
      <c r="Q961" s="106">
        <f t="shared" si="842"/>
        <v>0</v>
      </c>
      <c r="R961" s="290">
        <f t="shared" si="681"/>
        <v>9733355439.9899998</v>
      </c>
      <c r="S961" s="106">
        <f t="shared" ref="S961:Z961" si="843">SUM(S962:S963)</f>
        <v>0</v>
      </c>
      <c r="T961" s="106">
        <f t="shared" si="843"/>
        <v>0</v>
      </c>
      <c r="U961" s="106">
        <f t="shared" si="843"/>
        <v>0</v>
      </c>
      <c r="V961" s="106">
        <f t="shared" si="843"/>
        <v>0</v>
      </c>
      <c r="W961" s="106">
        <f t="shared" si="843"/>
        <v>0</v>
      </c>
      <c r="X961" s="106">
        <f t="shared" si="843"/>
        <v>0</v>
      </c>
      <c r="Y961" s="106">
        <f t="shared" si="843"/>
        <v>0</v>
      </c>
      <c r="Z961" s="106">
        <f t="shared" si="843"/>
        <v>0</v>
      </c>
      <c r="AA961" s="290">
        <f t="shared" si="839"/>
        <v>0</v>
      </c>
      <c r="AB961" s="290">
        <f t="shared" si="830"/>
        <v>9733355439.9899998</v>
      </c>
      <c r="AC961" s="105">
        <f t="shared" si="642"/>
        <v>1</v>
      </c>
    </row>
    <row r="962" spans="1:29" s="21" customFormat="1" hidden="1" x14ac:dyDescent="0.2">
      <c r="A962" s="92"/>
      <c r="B962" s="143" t="s">
        <v>982</v>
      </c>
      <c r="C962" s="144" t="s">
        <v>1624</v>
      </c>
      <c r="D962" s="291">
        <v>0</v>
      </c>
      <c r="E962" s="291">
        <f>SUM('ADICIONES  2018'!C962:K962)</f>
        <v>182843711</v>
      </c>
      <c r="F962" s="291">
        <v>0</v>
      </c>
      <c r="G962" s="291">
        <v>0</v>
      </c>
      <c r="H962" s="291">
        <v>0</v>
      </c>
      <c r="I962" s="291">
        <v>0</v>
      </c>
      <c r="J962" s="291">
        <v>0</v>
      </c>
      <c r="K962" s="294">
        <f t="shared" si="606"/>
        <v>182843711</v>
      </c>
      <c r="L962" s="291">
        <v>0</v>
      </c>
      <c r="M962" s="291">
        <v>0</v>
      </c>
      <c r="N962" s="291">
        <v>0</v>
      </c>
      <c r="O962" s="291">
        <v>0</v>
      </c>
      <c r="P962" s="291">
        <v>182843711</v>
      </c>
      <c r="Q962" s="291">
        <v>0</v>
      </c>
      <c r="R962" s="294">
        <f t="shared" si="681"/>
        <v>182843711</v>
      </c>
      <c r="S962" s="291">
        <v>0</v>
      </c>
      <c r="T962" s="291">
        <v>0</v>
      </c>
      <c r="U962" s="291">
        <v>0</v>
      </c>
      <c r="V962" s="291">
        <v>0</v>
      </c>
      <c r="W962" s="291">
        <v>0</v>
      </c>
      <c r="X962" s="291">
        <v>0</v>
      </c>
      <c r="Y962" s="291">
        <v>0</v>
      </c>
      <c r="Z962" s="291">
        <v>0</v>
      </c>
      <c r="AA962" s="294">
        <f t="shared" si="839"/>
        <v>0</v>
      </c>
      <c r="AB962" s="294">
        <f t="shared" si="830"/>
        <v>182843711</v>
      </c>
      <c r="AC962" s="115">
        <f t="shared" si="642"/>
        <v>1</v>
      </c>
    </row>
    <row r="963" spans="1:29" s="21" customFormat="1" hidden="1" x14ac:dyDescent="0.2">
      <c r="A963" s="92"/>
      <c r="B963" s="143" t="s">
        <v>982</v>
      </c>
      <c r="C963" s="144" t="s">
        <v>1624</v>
      </c>
      <c r="D963" s="291"/>
      <c r="E963" s="291">
        <f>SUM('ADICIONES  2018'!C963:K963)</f>
        <v>9550511728.9899998</v>
      </c>
      <c r="F963" s="291"/>
      <c r="G963" s="291"/>
      <c r="H963" s="291"/>
      <c r="I963" s="291"/>
      <c r="J963" s="291"/>
      <c r="K963" s="294">
        <f t="shared" si="606"/>
        <v>9550511728.9899998</v>
      </c>
      <c r="L963" s="291"/>
      <c r="M963" s="291"/>
      <c r="N963" s="291"/>
      <c r="O963" s="291"/>
      <c r="P963" s="291">
        <v>9550511728.9899998</v>
      </c>
      <c r="Q963" s="291"/>
      <c r="R963" s="294">
        <f t="shared" si="681"/>
        <v>9550511728.9899998</v>
      </c>
      <c r="S963" s="291"/>
      <c r="T963" s="291"/>
      <c r="U963" s="291"/>
      <c r="V963" s="291"/>
      <c r="W963" s="291"/>
      <c r="X963" s="291"/>
      <c r="Y963" s="291"/>
      <c r="Z963" s="291"/>
      <c r="AA963" s="294">
        <f t="shared" si="839"/>
        <v>0</v>
      </c>
      <c r="AB963" s="294">
        <f t="shared" si="830"/>
        <v>9550511728.9899998</v>
      </c>
      <c r="AC963" s="115">
        <f t="shared" si="642"/>
        <v>1</v>
      </c>
    </row>
    <row r="964" spans="1:29" s="79" customFormat="1" ht="31.5" hidden="1" x14ac:dyDescent="0.2">
      <c r="A964" s="433"/>
      <c r="B964" s="135" t="s">
        <v>983</v>
      </c>
      <c r="C964" s="140" t="s">
        <v>1625</v>
      </c>
      <c r="D964" s="106">
        <f>SUM(D965:D966)</f>
        <v>0</v>
      </c>
      <c r="E964" s="106">
        <f>SUM('ADICIONES  2018'!C964:K964)</f>
        <v>1034069779.8099999</v>
      </c>
      <c r="F964" s="106">
        <f t="shared" ref="F964:J964" si="844">SUM(F965:F966)</f>
        <v>0</v>
      </c>
      <c r="G964" s="106">
        <f t="shared" si="844"/>
        <v>0</v>
      </c>
      <c r="H964" s="106">
        <f t="shared" si="844"/>
        <v>0</v>
      </c>
      <c r="I964" s="106">
        <f t="shared" si="844"/>
        <v>0</v>
      </c>
      <c r="J964" s="106">
        <f t="shared" si="844"/>
        <v>0</v>
      </c>
      <c r="K964" s="290">
        <f t="shared" si="606"/>
        <v>1034069779.8099999</v>
      </c>
      <c r="L964" s="106">
        <f t="shared" ref="L964:Q964" si="845">SUM(L965:L966)</f>
        <v>0</v>
      </c>
      <c r="M964" s="106">
        <f t="shared" si="845"/>
        <v>0</v>
      </c>
      <c r="N964" s="106">
        <f t="shared" si="845"/>
        <v>0</v>
      </c>
      <c r="O964" s="106">
        <f t="shared" si="845"/>
        <v>0</v>
      </c>
      <c r="P964" s="106">
        <f t="shared" si="845"/>
        <v>1034069779.8099999</v>
      </c>
      <c r="Q964" s="106">
        <f t="shared" si="845"/>
        <v>0</v>
      </c>
      <c r="R964" s="290">
        <f>SUM(L964:Q964)</f>
        <v>1034069779.8099999</v>
      </c>
      <c r="S964" s="106">
        <f t="shared" ref="S964:Z964" si="846">SUM(S965:S966)</f>
        <v>0</v>
      </c>
      <c r="T964" s="106">
        <f t="shared" si="846"/>
        <v>0</v>
      </c>
      <c r="U964" s="106">
        <f t="shared" si="846"/>
        <v>0</v>
      </c>
      <c r="V964" s="106">
        <f t="shared" si="846"/>
        <v>0</v>
      </c>
      <c r="W964" s="106">
        <f t="shared" si="846"/>
        <v>0</v>
      </c>
      <c r="X964" s="106">
        <f t="shared" si="846"/>
        <v>0</v>
      </c>
      <c r="Y964" s="106">
        <f t="shared" si="846"/>
        <v>0</v>
      </c>
      <c r="Z964" s="106">
        <f t="shared" si="846"/>
        <v>0</v>
      </c>
      <c r="AA964" s="290">
        <f t="shared" si="839"/>
        <v>0</v>
      </c>
      <c r="AB964" s="290">
        <f>+R964+AA964</f>
        <v>1034069779.8099999</v>
      </c>
      <c r="AC964" s="105">
        <f t="shared" si="642"/>
        <v>1</v>
      </c>
    </row>
    <row r="965" spans="1:29" hidden="1" x14ac:dyDescent="0.2">
      <c r="B965" s="143" t="s">
        <v>984</v>
      </c>
      <c r="C965" s="139" t="s">
        <v>1626</v>
      </c>
      <c r="D965" s="295">
        <v>0</v>
      </c>
      <c r="E965" s="291">
        <f>SUM('ADICIONES  2018'!C965:K965)</f>
        <v>256832697.63999999</v>
      </c>
      <c r="F965" s="295">
        <v>0</v>
      </c>
      <c r="G965" s="295">
        <v>0</v>
      </c>
      <c r="H965" s="295">
        <v>0</v>
      </c>
      <c r="I965" s="295">
        <v>0</v>
      </c>
      <c r="J965" s="295">
        <v>0</v>
      </c>
      <c r="K965" s="292">
        <f t="shared" si="606"/>
        <v>256832697.63999999</v>
      </c>
      <c r="L965" s="295">
        <v>0</v>
      </c>
      <c r="M965" s="295">
        <v>0</v>
      </c>
      <c r="N965" s="295">
        <v>0</v>
      </c>
      <c r="O965" s="295">
        <v>0</v>
      </c>
      <c r="P965" s="295">
        <v>256832697.63999999</v>
      </c>
      <c r="Q965" s="295">
        <v>0</v>
      </c>
      <c r="R965" s="292">
        <f>SUM(L965:Q965)</f>
        <v>256832697.63999999</v>
      </c>
      <c r="S965" s="295">
        <v>0</v>
      </c>
      <c r="T965" s="295">
        <v>0</v>
      </c>
      <c r="U965" s="295">
        <v>0</v>
      </c>
      <c r="V965" s="295">
        <v>0</v>
      </c>
      <c r="W965" s="295">
        <v>0</v>
      </c>
      <c r="X965" s="295">
        <v>0</v>
      </c>
      <c r="Y965" s="295">
        <v>0</v>
      </c>
      <c r="Z965" s="295">
        <v>0</v>
      </c>
      <c r="AA965" s="292">
        <f>SUM(S965:Z965)</f>
        <v>0</v>
      </c>
      <c r="AB965" s="292">
        <f>+R965+AA965</f>
        <v>256832697.63999999</v>
      </c>
      <c r="AC965" s="37">
        <f t="shared" ref="AC965:AC1056" si="847">+AB965/K965</f>
        <v>1</v>
      </c>
    </row>
    <row r="966" spans="1:29" hidden="1" x14ac:dyDescent="0.2">
      <c r="B966" s="143" t="s">
        <v>984</v>
      </c>
      <c r="C966" s="139" t="s">
        <v>1626</v>
      </c>
      <c r="D966" s="295"/>
      <c r="E966" s="291">
        <f>SUM('ADICIONES  2018'!C966:K966)</f>
        <v>777237082.16999996</v>
      </c>
      <c r="F966" s="295"/>
      <c r="G966" s="295"/>
      <c r="H966" s="295"/>
      <c r="I966" s="295"/>
      <c r="J966" s="295"/>
      <c r="K966" s="292">
        <f t="shared" si="606"/>
        <v>777237082.16999996</v>
      </c>
      <c r="L966" s="295"/>
      <c r="M966" s="295"/>
      <c r="N966" s="295"/>
      <c r="O966" s="295"/>
      <c r="P966" s="295">
        <v>777237082.16999996</v>
      </c>
      <c r="Q966" s="295"/>
      <c r="R966" s="292">
        <f>SUM(L966:Q966)</f>
        <v>777237082.16999996</v>
      </c>
      <c r="S966" s="295"/>
      <c r="T966" s="295"/>
      <c r="U966" s="295"/>
      <c r="V966" s="295"/>
      <c r="W966" s="295"/>
      <c r="X966" s="295"/>
      <c r="Y966" s="295"/>
      <c r="Z966" s="295"/>
      <c r="AA966" s="292">
        <f>SUM(S966:Z966)</f>
        <v>0</v>
      </c>
      <c r="AB966" s="292">
        <f>+R966+AA966</f>
        <v>777237082.16999996</v>
      </c>
      <c r="AC966" s="37">
        <f t="shared" si="847"/>
        <v>1</v>
      </c>
    </row>
    <row r="967" spans="1:29" s="79" customFormat="1" ht="31.5" hidden="1" x14ac:dyDescent="0.2">
      <c r="A967" s="433"/>
      <c r="B967" s="135" t="s">
        <v>985</v>
      </c>
      <c r="C967" s="140" t="s">
        <v>1627</v>
      </c>
      <c r="D967" s="106">
        <f>SUM(D968:D970)</f>
        <v>0</v>
      </c>
      <c r="E967" s="106">
        <f>SUM('ADICIONES  2018'!C967:K967)</f>
        <v>347544855.71999997</v>
      </c>
      <c r="F967" s="106">
        <f t="shared" ref="F967:J967" si="848">SUM(F968:F970)</f>
        <v>0</v>
      </c>
      <c r="G967" s="106">
        <f t="shared" si="848"/>
        <v>0</v>
      </c>
      <c r="H967" s="106">
        <f t="shared" si="848"/>
        <v>0</v>
      </c>
      <c r="I967" s="106">
        <f t="shared" si="848"/>
        <v>0</v>
      </c>
      <c r="J967" s="106">
        <f t="shared" si="848"/>
        <v>0</v>
      </c>
      <c r="K967" s="290">
        <f t="shared" si="606"/>
        <v>347544855.71999997</v>
      </c>
      <c r="L967" s="106">
        <f t="shared" ref="L967:Q967" si="849">SUM(L968:L970)</f>
        <v>0</v>
      </c>
      <c r="M967" s="106">
        <f t="shared" si="849"/>
        <v>0</v>
      </c>
      <c r="N967" s="106">
        <f t="shared" si="849"/>
        <v>0</v>
      </c>
      <c r="O967" s="106">
        <f t="shared" si="849"/>
        <v>0</v>
      </c>
      <c r="P967" s="106">
        <f t="shared" si="849"/>
        <v>347544855.71999997</v>
      </c>
      <c r="Q967" s="106">
        <f t="shared" si="849"/>
        <v>0</v>
      </c>
      <c r="R967" s="290">
        <f t="shared" si="681"/>
        <v>347544855.71999997</v>
      </c>
      <c r="S967" s="106">
        <f t="shared" ref="S967:Z967" si="850">SUM(S968:S970)</f>
        <v>0</v>
      </c>
      <c r="T967" s="106">
        <f t="shared" si="850"/>
        <v>0</v>
      </c>
      <c r="U967" s="106">
        <f t="shared" si="850"/>
        <v>0</v>
      </c>
      <c r="V967" s="106">
        <f t="shared" si="850"/>
        <v>0</v>
      </c>
      <c r="W967" s="106">
        <f t="shared" si="850"/>
        <v>0</v>
      </c>
      <c r="X967" s="106">
        <f t="shared" si="850"/>
        <v>0</v>
      </c>
      <c r="Y967" s="106">
        <f t="shared" si="850"/>
        <v>0</v>
      </c>
      <c r="Z967" s="106">
        <f t="shared" si="850"/>
        <v>0</v>
      </c>
      <c r="AA967" s="290">
        <f t="shared" si="839"/>
        <v>0</v>
      </c>
      <c r="AB967" s="290">
        <f t="shared" ref="AB967:AB1100" si="851">+R967+AA967</f>
        <v>347544855.71999997</v>
      </c>
      <c r="AC967" s="105">
        <f t="shared" si="847"/>
        <v>1</v>
      </c>
    </row>
    <row r="968" spans="1:29" hidden="1" x14ac:dyDescent="0.2">
      <c r="B968" s="143" t="s">
        <v>986</v>
      </c>
      <c r="C968" s="139" t="s">
        <v>1628</v>
      </c>
      <c r="D968" s="295">
        <v>0</v>
      </c>
      <c r="E968" s="291">
        <f>SUM('ADICIONES  2018'!C968:K968)</f>
        <v>326781921.00999999</v>
      </c>
      <c r="F968" s="295">
        <v>0</v>
      </c>
      <c r="G968" s="295">
        <v>0</v>
      </c>
      <c r="H968" s="295">
        <v>0</v>
      </c>
      <c r="I968" s="295">
        <v>0</v>
      </c>
      <c r="J968" s="295">
        <v>0</v>
      </c>
      <c r="K968" s="292">
        <f t="shared" si="606"/>
        <v>326781921.00999999</v>
      </c>
      <c r="L968" s="295">
        <v>0</v>
      </c>
      <c r="M968" s="295">
        <v>0</v>
      </c>
      <c r="N968" s="295">
        <v>0</v>
      </c>
      <c r="O968" s="295">
        <v>0</v>
      </c>
      <c r="P968" s="295">
        <v>326781921.00999999</v>
      </c>
      <c r="Q968" s="295">
        <v>0</v>
      </c>
      <c r="R968" s="292">
        <f t="shared" si="681"/>
        <v>326781921.00999999</v>
      </c>
      <c r="S968" s="295">
        <v>0</v>
      </c>
      <c r="T968" s="295">
        <v>0</v>
      </c>
      <c r="U968" s="295">
        <v>0</v>
      </c>
      <c r="V968" s="295">
        <v>0</v>
      </c>
      <c r="W968" s="295">
        <v>0</v>
      </c>
      <c r="X968" s="295">
        <v>0</v>
      </c>
      <c r="Y968" s="295">
        <v>0</v>
      </c>
      <c r="Z968" s="295">
        <v>0</v>
      </c>
      <c r="AA968" s="292">
        <f t="shared" si="839"/>
        <v>0</v>
      </c>
      <c r="AB968" s="292">
        <f t="shared" si="851"/>
        <v>326781921.00999999</v>
      </c>
      <c r="AC968" s="37">
        <f t="shared" si="847"/>
        <v>1</v>
      </c>
    </row>
    <row r="969" spans="1:29" s="21" customFormat="1" hidden="1" x14ac:dyDescent="0.2">
      <c r="A969" s="92"/>
      <c r="B969" s="143" t="s">
        <v>986</v>
      </c>
      <c r="C969" s="144" t="s">
        <v>1628</v>
      </c>
      <c r="D969" s="291">
        <v>0</v>
      </c>
      <c r="E969" s="291">
        <f>SUM('ADICIONES  2018'!C969:K969)</f>
        <v>6251179.71</v>
      </c>
      <c r="F969" s="291">
        <v>0</v>
      </c>
      <c r="G969" s="291">
        <v>0</v>
      </c>
      <c r="H969" s="291">
        <v>0</v>
      </c>
      <c r="I969" s="291">
        <v>0</v>
      </c>
      <c r="J969" s="291">
        <v>0</v>
      </c>
      <c r="K969" s="294">
        <f t="shared" si="606"/>
        <v>6251179.71</v>
      </c>
      <c r="L969" s="291">
        <v>0</v>
      </c>
      <c r="M969" s="291">
        <v>0</v>
      </c>
      <c r="N969" s="291">
        <v>0</v>
      </c>
      <c r="O969" s="291">
        <v>0</v>
      </c>
      <c r="P969" s="291">
        <v>6251179.71</v>
      </c>
      <c r="Q969" s="291">
        <v>0</v>
      </c>
      <c r="R969" s="294">
        <f t="shared" si="681"/>
        <v>6251179.71</v>
      </c>
      <c r="S969" s="291">
        <v>0</v>
      </c>
      <c r="T969" s="291">
        <v>0</v>
      </c>
      <c r="U969" s="291">
        <v>0</v>
      </c>
      <c r="V969" s="291">
        <v>0</v>
      </c>
      <c r="W969" s="291">
        <v>0</v>
      </c>
      <c r="X969" s="291">
        <v>0</v>
      </c>
      <c r="Y969" s="291">
        <v>0</v>
      </c>
      <c r="Z969" s="291">
        <v>0</v>
      </c>
      <c r="AA969" s="294">
        <f t="shared" si="839"/>
        <v>0</v>
      </c>
      <c r="AB969" s="294">
        <f t="shared" si="851"/>
        <v>6251179.71</v>
      </c>
      <c r="AC969" s="115">
        <f t="shared" si="847"/>
        <v>1</v>
      </c>
    </row>
    <row r="970" spans="1:29" s="21" customFormat="1" hidden="1" x14ac:dyDescent="0.2">
      <c r="A970" s="92"/>
      <c r="B970" s="143" t="s">
        <v>986</v>
      </c>
      <c r="C970" s="144" t="s">
        <v>1628</v>
      </c>
      <c r="D970" s="291"/>
      <c r="E970" s="291">
        <f>SUM('ADICIONES  2018'!C970:K970)</f>
        <v>14511755</v>
      </c>
      <c r="F970" s="291"/>
      <c r="G970" s="291"/>
      <c r="H970" s="291"/>
      <c r="I970" s="291"/>
      <c r="J970" s="291"/>
      <c r="K970" s="294">
        <f t="shared" si="606"/>
        <v>14511755</v>
      </c>
      <c r="L970" s="291"/>
      <c r="M970" s="291"/>
      <c r="N970" s="291"/>
      <c r="O970" s="291"/>
      <c r="P970" s="291">
        <v>14511755</v>
      </c>
      <c r="Q970" s="291"/>
      <c r="R970" s="294">
        <f t="shared" si="681"/>
        <v>14511755</v>
      </c>
      <c r="S970" s="291"/>
      <c r="T970" s="291"/>
      <c r="U970" s="291"/>
      <c r="V970" s="291"/>
      <c r="W970" s="291"/>
      <c r="X970" s="291"/>
      <c r="Y970" s="291"/>
      <c r="Z970" s="291"/>
      <c r="AA970" s="294">
        <f t="shared" si="839"/>
        <v>0</v>
      </c>
      <c r="AB970" s="294">
        <f t="shared" si="851"/>
        <v>14511755</v>
      </c>
      <c r="AC970" s="115">
        <f t="shared" si="847"/>
        <v>1</v>
      </c>
    </row>
    <row r="971" spans="1:29" s="21" customFormat="1" ht="18.75" customHeight="1" x14ac:dyDescent="0.2">
      <c r="A971" s="92">
        <v>1</v>
      </c>
      <c r="B971" s="143" t="s">
        <v>1183</v>
      </c>
      <c r="C971" s="144" t="s">
        <v>1184</v>
      </c>
      <c r="D971" s="106">
        <f>+D972</f>
        <v>0</v>
      </c>
      <c r="E971" s="106">
        <f>SUM('ADICIONES  2018'!C971:K971)</f>
        <v>0</v>
      </c>
      <c r="F971" s="106">
        <f t="shared" ref="F971:J972" si="852">+F972</f>
        <v>0</v>
      </c>
      <c r="G971" s="106">
        <f t="shared" si="852"/>
        <v>0</v>
      </c>
      <c r="H971" s="106">
        <f t="shared" si="852"/>
        <v>0</v>
      </c>
      <c r="I971" s="106">
        <f t="shared" si="852"/>
        <v>0</v>
      </c>
      <c r="J971" s="106">
        <f t="shared" si="852"/>
        <v>0</v>
      </c>
      <c r="K971" s="294">
        <f t="shared" si="606"/>
        <v>0</v>
      </c>
      <c r="L971" s="106">
        <f t="shared" ref="L971:Q972" si="853">+L972</f>
        <v>0</v>
      </c>
      <c r="M971" s="106">
        <f t="shared" si="853"/>
        <v>0</v>
      </c>
      <c r="N971" s="106">
        <f t="shared" si="853"/>
        <v>0</v>
      </c>
      <c r="O971" s="106">
        <f t="shared" si="853"/>
        <v>0</v>
      </c>
      <c r="P971" s="106">
        <f t="shared" si="853"/>
        <v>0</v>
      </c>
      <c r="Q971" s="106">
        <f t="shared" si="853"/>
        <v>0</v>
      </c>
      <c r="R971" s="294">
        <f t="shared" si="681"/>
        <v>0</v>
      </c>
      <c r="S971" s="291">
        <f t="shared" ref="S971:Z972" si="854">+S972</f>
        <v>0</v>
      </c>
      <c r="T971" s="291">
        <f t="shared" si="854"/>
        <v>0</v>
      </c>
      <c r="U971" s="291">
        <f t="shared" si="854"/>
        <v>0</v>
      </c>
      <c r="V971" s="106">
        <f t="shared" si="854"/>
        <v>0</v>
      </c>
      <c r="W971" s="106">
        <f t="shared" si="854"/>
        <v>0</v>
      </c>
      <c r="X971" s="106">
        <f t="shared" si="854"/>
        <v>0</v>
      </c>
      <c r="Y971" s="291">
        <f t="shared" si="854"/>
        <v>0</v>
      </c>
      <c r="Z971" s="106">
        <f t="shared" si="854"/>
        <v>0</v>
      </c>
      <c r="AA971" s="290">
        <f t="shared" si="839"/>
        <v>0</v>
      </c>
      <c r="AB971" s="294">
        <f t="shared" si="851"/>
        <v>0</v>
      </c>
      <c r="AC971" s="115" t="e">
        <f t="shared" si="847"/>
        <v>#DIV/0!</v>
      </c>
    </row>
    <row r="972" spans="1:29" s="79" customFormat="1" ht="19.5" hidden="1" customHeight="1" x14ac:dyDescent="0.2">
      <c r="A972" s="433"/>
      <c r="B972" s="135" t="s">
        <v>1185</v>
      </c>
      <c r="C972" s="140" t="s">
        <v>1186</v>
      </c>
      <c r="D972" s="106">
        <f>+D973</f>
        <v>0</v>
      </c>
      <c r="E972" s="106">
        <f>SUM('ADICIONES  2018'!C972:K972)</f>
        <v>0</v>
      </c>
      <c r="F972" s="106">
        <f t="shared" si="852"/>
        <v>0</v>
      </c>
      <c r="G972" s="106">
        <f t="shared" si="852"/>
        <v>0</v>
      </c>
      <c r="H972" s="106">
        <f t="shared" si="852"/>
        <v>0</v>
      </c>
      <c r="I972" s="106">
        <f t="shared" si="852"/>
        <v>0</v>
      </c>
      <c r="J972" s="106">
        <f t="shared" si="852"/>
        <v>0</v>
      </c>
      <c r="K972" s="290">
        <f t="shared" si="606"/>
        <v>0</v>
      </c>
      <c r="L972" s="106">
        <f t="shared" si="853"/>
        <v>0</v>
      </c>
      <c r="M972" s="106">
        <f t="shared" si="853"/>
        <v>0</v>
      </c>
      <c r="N972" s="106">
        <f t="shared" si="853"/>
        <v>0</v>
      </c>
      <c r="O972" s="106">
        <f t="shared" si="853"/>
        <v>0</v>
      </c>
      <c r="P972" s="106">
        <f t="shared" si="853"/>
        <v>0</v>
      </c>
      <c r="Q972" s="106">
        <f t="shared" si="853"/>
        <v>0</v>
      </c>
      <c r="R972" s="290">
        <f t="shared" si="681"/>
        <v>0</v>
      </c>
      <c r="S972" s="106">
        <f t="shared" si="854"/>
        <v>0</v>
      </c>
      <c r="T972" s="106">
        <f t="shared" si="854"/>
        <v>0</v>
      </c>
      <c r="U972" s="106">
        <f t="shared" si="854"/>
        <v>0</v>
      </c>
      <c r="V972" s="106">
        <f t="shared" si="854"/>
        <v>0</v>
      </c>
      <c r="W972" s="106">
        <f t="shared" si="854"/>
        <v>0</v>
      </c>
      <c r="X972" s="106">
        <f t="shared" si="854"/>
        <v>0</v>
      </c>
      <c r="Y972" s="106">
        <f t="shared" si="854"/>
        <v>0</v>
      </c>
      <c r="Z972" s="106">
        <f t="shared" si="854"/>
        <v>0</v>
      </c>
      <c r="AA972" s="290">
        <f t="shared" si="839"/>
        <v>0</v>
      </c>
      <c r="AB972" s="290">
        <f t="shared" si="851"/>
        <v>0</v>
      </c>
      <c r="AC972" s="105" t="e">
        <f t="shared" si="847"/>
        <v>#DIV/0!</v>
      </c>
    </row>
    <row r="973" spans="1:29" s="79" customFormat="1" ht="16.5" hidden="1" customHeight="1" x14ac:dyDescent="0.2">
      <c r="A973" s="433"/>
      <c r="B973" s="135" t="s">
        <v>1187</v>
      </c>
      <c r="C973" s="140" t="s">
        <v>1188</v>
      </c>
      <c r="D973" s="106">
        <f>SUM(D974:D975)</f>
        <v>0</v>
      </c>
      <c r="E973" s="106">
        <f>SUM('ADICIONES  2018'!C973:K973)</f>
        <v>0</v>
      </c>
      <c r="F973" s="106">
        <f t="shared" ref="F973:J973" si="855">SUM(F974:F975)</f>
        <v>0</v>
      </c>
      <c r="G973" s="106">
        <f t="shared" si="855"/>
        <v>0</v>
      </c>
      <c r="H973" s="106">
        <f t="shared" si="855"/>
        <v>0</v>
      </c>
      <c r="I973" s="106">
        <f t="shared" si="855"/>
        <v>0</v>
      </c>
      <c r="J973" s="106">
        <f t="shared" si="855"/>
        <v>0</v>
      </c>
      <c r="K973" s="290">
        <f t="shared" si="606"/>
        <v>0</v>
      </c>
      <c r="L973" s="106">
        <f t="shared" ref="L973:Q973" si="856">SUM(L974:L975)</f>
        <v>0</v>
      </c>
      <c r="M973" s="106">
        <f t="shared" si="856"/>
        <v>0</v>
      </c>
      <c r="N973" s="106">
        <f t="shared" si="856"/>
        <v>0</v>
      </c>
      <c r="O973" s="106">
        <f t="shared" si="856"/>
        <v>0</v>
      </c>
      <c r="P973" s="106">
        <f t="shared" si="856"/>
        <v>0</v>
      </c>
      <c r="Q973" s="106">
        <f t="shared" si="856"/>
        <v>0</v>
      </c>
      <c r="R973" s="290">
        <f t="shared" si="681"/>
        <v>0</v>
      </c>
      <c r="S973" s="106">
        <f t="shared" ref="S973:Z973" si="857">SUM(S974:S975)</f>
        <v>0</v>
      </c>
      <c r="T973" s="106">
        <f t="shared" si="857"/>
        <v>0</v>
      </c>
      <c r="U973" s="106">
        <f t="shared" si="857"/>
        <v>0</v>
      </c>
      <c r="V973" s="106">
        <f t="shared" si="857"/>
        <v>0</v>
      </c>
      <c r="W973" s="106">
        <f t="shared" si="857"/>
        <v>0</v>
      </c>
      <c r="X973" s="106">
        <f t="shared" si="857"/>
        <v>0</v>
      </c>
      <c r="Y973" s="106">
        <f t="shared" si="857"/>
        <v>0</v>
      </c>
      <c r="Z973" s="106">
        <f t="shared" si="857"/>
        <v>0</v>
      </c>
      <c r="AA973" s="290">
        <f t="shared" si="839"/>
        <v>0</v>
      </c>
      <c r="AB973" s="290">
        <f t="shared" si="851"/>
        <v>0</v>
      </c>
      <c r="AC973" s="105" t="e">
        <f t="shared" si="847"/>
        <v>#DIV/0!</v>
      </c>
    </row>
    <row r="974" spans="1:29" hidden="1" x14ac:dyDescent="0.2">
      <c r="B974" s="136" t="s">
        <v>1189</v>
      </c>
      <c r="C974" s="139" t="s">
        <v>1190</v>
      </c>
      <c r="D974" s="295"/>
      <c r="E974" s="291">
        <f>SUM('ADICIONES  2018'!C974:K974)</f>
        <v>0</v>
      </c>
      <c r="F974" s="295"/>
      <c r="G974" s="295"/>
      <c r="H974" s="295"/>
      <c r="I974" s="295"/>
      <c r="J974" s="295"/>
      <c r="K974" s="294">
        <f t="shared" si="606"/>
        <v>0</v>
      </c>
      <c r="L974" s="295"/>
      <c r="M974" s="295"/>
      <c r="N974" s="295"/>
      <c r="O974" s="295"/>
      <c r="P974" s="295"/>
      <c r="Q974" s="295"/>
      <c r="R974" s="292">
        <f t="shared" si="681"/>
        <v>0</v>
      </c>
      <c r="S974" s="295"/>
      <c r="T974" s="295"/>
      <c r="U974" s="295"/>
      <c r="V974" s="295"/>
      <c r="W974" s="295"/>
      <c r="X974" s="295"/>
      <c r="Y974" s="295"/>
      <c r="Z974" s="295"/>
      <c r="AA974" s="292">
        <f t="shared" si="839"/>
        <v>0</v>
      </c>
      <c r="AB974" s="292">
        <f t="shared" si="851"/>
        <v>0</v>
      </c>
      <c r="AC974" s="37" t="e">
        <f t="shared" si="847"/>
        <v>#DIV/0!</v>
      </c>
    </row>
    <row r="975" spans="1:29" hidden="1" x14ac:dyDescent="0.2">
      <c r="B975" s="136" t="s">
        <v>1196</v>
      </c>
      <c r="C975" s="139" t="s">
        <v>1723</v>
      </c>
      <c r="D975" s="295"/>
      <c r="E975" s="291">
        <f>SUM('ADICIONES  2018'!C975:K975)</f>
        <v>0</v>
      </c>
      <c r="F975" s="295"/>
      <c r="G975" s="295"/>
      <c r="H975" s="295"/>
      <c r="I975" s="295"/>
      <c r="J975" s="295"/>
      <c r="K975" s="294">
        <f t="shared" si="606"/>
        <v>0</v>
      </c>
      <c r="L975" s="295"/>
      <c r="M975" s="295"/>
      <c r="N975" s="295"/>
      <c r="O975" s="295"/>
      <c r="P975" s="295"/>
      <c r="Q975" s="295"/>
      <c r="R975" s="292">
        <f t="shared" si="681"/>
        <v>0</v>
      </c>
      <c r="S975" s="295"/>
      <c r="T975" s="295"/>
      <c r="U975" s="295"/>
      <c r="V975" s="295"/>
      <c r="W975" s="295"/>
      <c r="X975" s="295"/>
      <c r="Y975" s="295"/>
      <c r="Z975" s="295"/>
      <c r="AA975" s="292">
        <f t="shared" si="839"/>
        <v>0</v>
      </c>
      <c r="AB975" s="292">
        <f t="shared" si="851"/>
        <v>0</v>
      </c>
      <c r="AC975" s="37" t="e">
        <f t="shared" si="847"/>
        <v>#DIV/0!</v>
      </c>
    </row>
    <row r="976" spans="1:29" s="21" customFormat="1" ht="30.75" thickBot="1" x14ac:dyDescent="0.25">
      <c r="A976" s="92">
        <v>1</v>
      </c>
      <c r="B976" s="113" t="s">
        <v>310</v>
      </c>
      <c r="C976" s="114" t="s">
        <v>105</v>
      </c>
      <c r="D976" s="106">
        <f>+D977+D981</f>
        <v>3522000000</v>
      </c>
      <c r="E976" s="106">
        <f>SUM('ADICIONES  2018'!C976:K976)</f>
        <v>33907047</v>
      </c>
      <c r="F976" s="106">
        <f t="shared" ref="F976:J976" si="858">+F977+F981</f>
        <v>0</v>
      </c>
      <c r="G976" s="106">
        <f t="shared" si="858"/>
        <v>0</v>
      </c>
      <c r="H976" s="106">
        <f t="shared" si="858"/>
        <v>0</v>
      </c>
      <c r="I976" s="106">
        <f t="shared" si="858"/>
        <v>0</v>
      </c>
      <c r="J976" s="106">
        <f t="shared" si="858"/>
        <v>0</v>
      </c>
      <c r="K976" s="294">
        <f t="shared" si="606"/>
        <v>3555907047</v>
      </c>
      <c r="L976" s="106">
        <f t="shared" ref="L976:Q976" si="859">+L977+L981</f>
        <v>494685493.83000004</v>
      </c>
      <c r="M976" s="106">
        <f t="shared" si="859"/>
        <v>557311638.33000004</v>
      </c>
      <c r="N976" s="106">
        <f t="shared" si="859"/>
        <v>651921458.26999998</v>
      </c>
      <c r="O976" s="106">
        <f t="shared" si="859"/>
        <v>658142471.35000002</v>
      </c>
      <c r="P976" s="106">
        <f t="shared" si="859"/>
        <v>643684320.24999988</v>
      </c>
      <c r="Q976" s="106">
        <f t="shared" si="859"/>
        <v>649762737.97000003</v>
      </c>
      <c r="R976" s="294">
        <f t="shared" si="681"/>
        <v>3655508120</v>
      </c>
      <c r="S976" s="291">
        <f t="shared" ref="S976:Z976" si="860">+S977+S981</f>
        <v>694426417.95000005</v>
      </c>
      <c r="T976" s="291">
        <f t="shared" si="860"/>
        <v>1453245024.6300001</v>
      </c>
      <c r="U976" s="291">
        <f t="shared" si="860"/>
        <v>709052660.06000018</v>
      </c>
      <c r="V976" s="106">
        <f t="shared" si="860"/>
        <v>0</v>
      </c>
      <c r="W976" s="106">
        <f t="shared" si="860"/>
        <v>0</v>
      </c>
      <c r="X976" s="106">
        <f t="shared" si="860"/>
        <v>0</v>
      </c>
      <c r="Y976" s="291">
        <f t="shared" si="860"/>
        <v>0</v>
      </c>
      <c r="Z976" s="106">
        <f t="shared" si="860"/>
        <v>0</v>
      </c>
      <c r="AA976" s="290">
        <f t="shared" si="839"/>
        <v>2856724102.6400003</v>
      </c>
      <c r="AB976" s="294">
        <f t="shared" si="851"/>
        <v>6512232222.6400003</v>
      </c>
      <c r="AC976" s="115">
        <f t="shared" si="847"/>
        <v>1.8313842675201966</v>
      </c>
    </row>
    <row r="977" spans="1:29" s="79" customFormat="1" ht="32.25" hidden="1" thickBot="1" x14ac:dyDescent="0.25">
      <c r="A977" s="433"/>
      <c r="B977" s="111" t="s">
        <v>806</v>
      </c>
      <c r="C977" s="107" t="s">
        <v>106</v>
      </c>
      <c r="D977" s="106">
        <f>+D978</f>
        <v>1700000000</v>
      </c>
      <c r="E977" s="106">
        <f>SUM('ADICIONES  2018'!C977:K977)</f>
        <v>33907047</v>
      </c>
      <c r="F977" s="106">
        <f t="shared" ref="F977:J977" si="861">+F978</f>
        <v>0</v>
      </c>
      <c r="G977" s="106">
        <f t="shared" si="861"/>
        <v>0</v>
      </c>
      <c r="H977" s="106">
        <f t="shared" si="861"/>
        <v>0</v>
      </c>
      <c r="I977" s="106">
        <f t="shared" si="861"/>
        <v>0</v>
      </c>
      <c r="J977" s="106">
        <f t="shared" si="861"/>
        <v>0</v>
      </c>
      <c r="K977" s="290">
        <f t="shared" si="606"/>
        <v>1733907047</v>
      </c>
      <c r="L977" s="106">
        <f t="shared" ref="L977:Q977" si="862">+L978</f>
        <v>195142480.5</v>
      </c>
      <c r="M977" s="106">
        <f t="shared" si="862"/>
        <v>207545656.87</v>
      </c>
      <c r="N977" s="106">
        <f t="shared" si="862"/>
        <v>213114998.97</v>
      </c>
      <c r="O977" s="106">
        <f t="shared" si="862"/>
        <v>183544013.28</v>
      </c>
      <c r="P977" s="106">
        <f t="shared" si="862"/>
        <v>226667438.53999999</v>
      </c>
      <c r="Q977" s="106">
        <f t="shared" si="862"/>
        <v>216730352.56999999</v>
      </c>
      <c r="R977" s="290">
        <f t="shared" si="681"/>
        <v>1242744940.73</v>
      </c>
      <c r="S977" s="106">
        <f t="shared" ref="S977:Z977" si="863">+S978</f>
        <v>221362797.02000001</v>
      </c>
      <c r="T977" s="106">
        <f t="shared" si="863"/>
        <v>743825150.38</v>
      </c>
      <c r="U977" s="106">
        <f t="shared" si="863"/>
        <v>244144368.94000006</v>
      </c>
      <c r="V977" s="106">
        <f t="shared" si="863"/>
        <v>0</v>
      </c>
      <c r="W977" s="106">
        <f t="shared" si="863"/>
        <v>0</v>
      </c>
      <c r="X977" s="106">
        <f t="shared" si="863"/>
        <v>0</v>
      </c>
      <c r="Y977" s="106">
        <f t="shared" si="863"/>
        <v>0</v>
      </c>
      <c r="Z977" s="106">
        <f t="shared" si="863"/>
        <v>0</v>
      </c>
      <c r="AA977" s="290">
        <f t="shared" si="839"/>
        <v>1209332316.3400002</v>
      </c>
      <c r="AB977" s="290">
        <f t="shared" si="851"/>
        <v>2452077257.0700002</v>
      </c>
      <c r="AC977" s="105">
        <f t="shared" si="847"/>
        <v>1.4141918745370901</v>
      </c>
    </row>
    <row r="978" spans="1:29" s="79" customFormat="1" ht="48" hidden="1" thickBot="1" x14ac:dyDescent="0.25">
      <c r="A978" s="433"/>
      <c r="B978" s="111" t="s">
        <v>807</v>
      </c>
      <c r="C978" s="107" t="s">
        <v>808</v>
      </c>
      <c r="D978" s="106">
        <f>SUM(D979:D980)</f>
        <v>1700000000</v>
      </c>
      <c r="E978" s="106">
        <f>SUM('ADICIONES  2018'!C978:K978)</f>
        <v>33907047</v>
      </c>
      <c r="F978" s="106">
        <f t="shared" ref="F978:J978" si="864">SUM(F979:F980)</f>
        <v>0</v>
      </c>
      <c r="G978" s="106">
        <f t="shared" si="864"/>
        <v>0</v>
      </c>
      <c r="H978" s="106">
        <f t="shared" si="864"/>
        <v>0</v>
      </c>
      <c r="I978" s="106">
        <f t="shared" si="864"/>
        <v>0</v>
      </c>
      <c r="J978" s="106">
        <f t="shared" si="864"/>
        <v>0</v>
      </c>
      <c r="K978" s="290">
        <f t="shared" si="606"/>
        <v>1733907047</v>
      </c>
      <c r="L978" s="106">
        <f t="shared" ref="L978:Q978" si="865">SUM(L979:L980)</f>
        <v>195142480.5</v>
      </c>
      <c r="M978" s="106">
        <f t="shared" si="865"/>
        <v>207545656.87</v>
      </c>
      <c r="N978" s="106">
        <f t="shared" si="865"/>
        <v>213114998.97</v>
      </c>
      <c r="O978" s="106">
        <f t="shared" si="865"/>
        <v>183544013.28</v>
      </c>
      <c r="P978" s="106">
        <f t="shared" si="865"/>
        <v>226667438.53999999</v>
      </c>
      <c r="Q978" s="106">
        <f t="shared" si="865"/>
        <v>216730352.56999999</v>
      </c>
      <c r="R978" s="290">
        <f t="shared" si="681"/>
        <v>1242744940.73</v>
      </c>
      <c r="S978" s="106">
        <f t="shared" ref="S978:Z978" si="866">SUM(S979:S980)</f>
        <v>221362797.02000001</v>
      </c>
      <c r="T978" s="106">
        <f t="shared" si="866"/>
        <v>743825150.38</v>
      </c>
      <c r="U978" s="106">
        <f t="shared" si="866"/>
        <v>244144368.94000006</v>
      </c>
      <c r="V978" s="106">
        <f t="shared" si="866"/>
        <v>0</v>
      </c>
      <c r="W978" s="106">
        <f t="shared" si="866"/>
        <v>0</v>
      </c>
      <c r="X978" s="106">
        <f t="shared" si="866"/>
        <v>0</v>
      </c>
      <c r="Y978" s="106">
        <f t="shared" si="866"/>
        <v>0</v>
      </c>
      <c r="Z978" s="106">
        <f t="shared" si="866"/>
        <v>0</v>
      </c>
      <c r="AA978" s="290">
        <f t="shared" si="839"/>
        <v>1209332316.3400002</v>
      </c>
      <c r="AB978" s="290">
        <f t="shared" si="851"/>
        <v>2452077257.0700002</v>
      </c>
      <c r="AC978" s="105">
        <f t="shared" si="847"/>
        <v>1.4141918745370901</v>
      </c>
    </row>
    <row r="979" spans="1:29" ht="15.75" hidden="1" thickBot="1" x14ac:dyDescent="0.25">
      <c r="B979" s="97" t="s">
        <v>809</v>
      </c>
      <c r="C979" s="98" t="s">
        <v>107</v>
      </c>
      <c r="D979" s="295">
        <v>1700000000</v>
      </c>
      <c r="E979" s="291">
        <f>SUM('ADICIONES  2018'!C979:K979)</f>
        <v>0</v>
      </c>
      <c r="F979" s="295"/>
      <c r="G979" s="295"/>
      <c r="H979" s="295"/>
      <c r="I979" s="295"/>
      <c r="J979" s="295"/>
      <c r="K979" s="292">
        <f t="shared" si="606"/>
        <v>1700000000</v>
      </c>
      <c r="L979" s="295">
        <v>195142480.5</v>
      </c>
      <c r="M979" s="295">
        <v>207545656.87</v>
      </c>
      <c r="N979" s="295">
        <v>213114998.97</v>
      </c>
      <c r="O979" s="295">
        <v>183544013.28</v>
      </c>
      <c r="P979" s="295">
        <v>226667438.53999999</v>
      </c>
      <c r="Q979" s="295">
        <v>216730352.56999999</v>
      </c>
      <c r="R979" s="292">
        <f t="shared" si="681"/>
        <v>1242744940.73</v>
      </c>
      <c r="S979" s="295">
        <v>221362797.02000001</v>
      </c>
      <c r="T979" s="295">
        <v>743825150.38</v>
      </c>
      <c r="U979" s="286">
        <v>244144368.94000006</v>
      </c>
      <c r="V979" s="295"/>
      <c r="W979" s="295"/>
      <c r="X979" s="295"/>
      <c r="Y979" s="295"/>
      <c r="Z979" s="295"/>
      <c r="AA979" s="292">
        <f t="shared" si="839"/>
        <v>1209332316.3400002</v>
      </c>
      <c r="AB979" s="292">
        <f t="shared" si="851"/>
        <v>2452077257.0700002</v>
      </c>
      <c r="AC979" s="37">
        <f t="shared" si="847"/>
        <v>1.4423983865117649</v>
      </c>
    </row>
    <row r="980" spans="1:29" ht="15.75" hidden="1" thickBot="1" x14ac:dyDescent="0.25">
      <c r="B980" s="97" t="s">
        <v>809</v>
      </c>
      <c r="C980" s="98" t="s">
        <v>107</v>
      </c>
      <c r="D980" s="295"/>
      <c r="E980" s="291">
        <f>SUM('ADICIONES  2018'!C980:K980)</f>
        <v>33907047</v>
      </c>
      <c r="F980" s="295"/>
      <c r="G980" s="295"/>
      <c r="H980" s="295"/>
      <c r="I980" s="295"/>
      <c r="J980" s="295"/>
      <c r="K980" s="292">
        <f t="shared" si="606"/>
        <v>33907047</v>
      </c>
      <c r="L980" s="295"/>
      <c r="M980" s="295"/>
      <c r="N980" s="295"/>
      <c r="O980" s="295"/>
      <c r="P980" s="295"/>
      <c r="Q980" s="295"/>
      <c r="R980" s="292">
        <f t="shared" si="681"/>
        <v>0</v>
      </c>
      <c r="S980" s="295"/>
      <c r="T980" s="295">
        <v>0</v>
      </c>
      <c r="U980" s="295"/>
      <c r="V980" s="295"/>
      <c r="W980" s="295"/>
      <c r="X980" s="295"/>
      <c r="Y980" s="295"/>
      <c r="Z980" s="295"/>
      <c r="AA980" s="292">
        <f t="shared" ref="AA980" si="867">SUM(S980:Z980)</f>
        <v>0</v>
      </c>
      <c r="AB980" s="292">
        <f t="shared" si="851"/>
        <v>0</v>
      </c>
      <c r="AC980" s="37">
        <f t="shared" si="847"/>
        <v>0</v>
      </c>
    </row>
    <row r="981" spans="1:29" s="79" customFormat="1" ht="32.25" hidden="1" thickBot="1" x14ac:dyDescent="0.25">
      <c r="A981" s="433"/>
      <c r="B981" s="111" t="s">
        <v>311</v>
      </c>
      <c r="C981" s="107" t="s">
        <v>810</v>
      </c>
      <c r="D981" s="106">
        <f>+D985+D982</f>
        <v>1822000000</v>
      </c>
      <c r="E981" s="106">
        <f>SUM('ADICIONES  2018'!C981:K981)</f>
        <v>0</v>
      </c>
      <c r="F981" s="106">
        <f t="shared" ref="F981:J981" si="868">+F985+F982</f>
        <v>0</v>
      </c>
      <c r="G981" s="106">
        <f t="shared" si="868"/>
        <v>0</v>
      </c>
      <c r="H981" s="106">
        <f t="shared" si="868"/>
        <v>0</v>
      </c>
      <c r="I981" s="106">
        <f t="shared" si="868"/>
        <v>0</v>
      </c>
      <c r="J981" s="106">
        <f t="shared" si="868"/>
        <v>0</v>
      </c>
      <c r="K981" s="290">
        <f t="shared" si="606"/>
        <v>1822000000</v>
      </c>
      <c r="L981" s="106">
        <f t="shared" ref="L981:Q981" si="869">+L985+L982</f>
        <v>299543013.33000004</v>
      </c>
      <c r="M981" s="106">
        <f t="shared" si="869"/>
        <v>349765981.46000004</v>
      </c>
      <c r="N981" s="106">
        <f t="shared" si="869"/>
        <v>438806459.30000001</v>
      </c>
      <c r="O981" s="106">
        <f t="shared" si="869"/>
        <v>474598458.07000005</v>
      </c>
      <c r="P981" s="106">
        <f t="shared" si="869"/>
        <v>417016881.70999992</v>
      </c>
      <c r="Q981" s="106">
        <f t="shared" si="869"/>
        <v>433032385.39999998</v>
      </c>
      <c r="R981" s="290">
        <f t="shared" si="681"/>
        <v>2412763179.2700005</v>
      </c>
      <c r="S981" s="106">
        <f t="shared" ref="S981:Z981" si="870">+S985+S982</f>
        <v>473063620.93000007</v>
      </c>
      <c r="T981" s="106">
        <f t="shared" si="870"/>
        <v>709419874.25000012</v>
      </c>
      <c r="U981" s="106">
        <f t="shared" si="870"/>
        <v>464908291.12000006</v>
      </c>
      <c r="V981" s="106">
        <f t="shared" si="870"/>
        <v>0</v>
      </c>
      <c r="W981" s="106">
        <f t="shared" si="870"/>
        <v>0</v>
      </c>
      <c r="X981" s="106">
        <f t="shared" si="870"/>
        <v>0</v>
      </c>
      <c r="Y981" s="106">
        <f t="shared" si="870"/>
        <v>0</v>
      </c>
      <c r="Z981" s="106">
        <f t="shared" si="870"/>
        <v>0</v>
      </c>
      <c r="AA981" s="290">
        <f t="shared" si="839"/>
        <v>1647391786.3000004</v>
      </c>
      <c r="AB981" s="290">
        <f t="shared" si="851"/>
        <v>4060154965.5700006</v>
      </c>
      <c r="AC981" s="105">
        <f t="shared" si="847"/>
        <v>2.2284055793468718</v>
      </c>
    </row>
    <row r="982" spans="1:29" s="79" customFormat="1" ht="32.25" hidden="1" thickBot="1" x14ac:dyDescent="0.25">
      <c r="A982" s="433"/>
      <c r="B982" s="111" t="s">
        <v>811</v>
      </c>
      <c r="C982" s="107" t="s">
        <v>812</v>
      </c>
      <c r="D982" s="106">
        <f>+D983</f>
        <v>50000000</v>
      </c>
      <c r="E982" s="106">
        <f>SUM('ADICIONES  2018'!C982:K982)</f>
        <v>0</v>
      </c>
      <c r="F982" s="106">
        <f t="shared" ref="F982:J983" si="871">+F983</f>
        <v>0</v>
      </c>
      <c r="G982" s="106">
        <f t="shared" si="871"/>
        <v>0</v>
      </c>
      <c r="H982" s="106">
        <f t="shared" si="871"/>
        <v>0</v>
      </c>
      <c r="I982" s="106">
        <f t="shared" si="871"/>
        <v>0</v>
      </c>
      <c r="J982" s="106">
        <f t="shared" si="871"/>
        <v>0</v>
      </c>
      <c r="K982" s="290">
        <f t="shared" si="606"/>
        <v>50000000</v>
      </c>
      <c r="L982" s="106">
        <f t="shared" ref="L982:Q983" si="872">+L983</f>
        <v>2841969</v>
      </c>
      <c r="M982" s="106">
        <f t="shared" si="872"/>
        <v>3338004</v>
      </c>
      <c r="N982" s="106">
        <f t="shared" si="872"/>
        <v>5558257</v>
      </c>
      <c r="O982" s="106">
        <f t="shared" si="872"/>
        <v>8050246</v>
      </c>
      <c r="P982" s="106">
        <f t="shared" si="872"/>
        <v>0</v>
      </c>
      <c r="Q982" s="106">
        <f t="shared" si="872"/>
        <v>10999353</v>
      </c>
      <c r="R982" s="290">
        <f t="shared" si="681"/>
        <v>30787829</v>
      </c>
      <c r="S982" s="106">
        <f t="shared" ref="S982:Z983" si="873">+S983</f>
        <v>12460911</v>
      </c>
      <c r="T982" s="106">
        <f t="shared" si="873"/>
        <v>23145810</v>
      </c>
      <c r="U982" s="106">
        <f t="shared" si="873"/>
        <v>10743621</v>
      </c>
      <c r="V982" s="106">
        <f t="shared" si="873"/>
        <v>0</v>
      </c>
      <c r="W982" s="106">
        <f t="shared" si="873"/>
        <v>0</v>
      </c>
      <c r="X982" s="106">
        <f t="shared" si="873"/>
        <v>0</v>
      </c>
      <c r="Y982" s="106">
        <f t="shared" si="873"/>
        <v>0</v>
      </c>
      <c r="Z982" s="106">
        <f t="shared" si="873"/>
        <v>0</v>
      </c>
      <c r="AA982" s="290">
        <f t="shared" si="839"/>
        <v>46350342</v>
      </c>
      <c r="AB982" s="290">
        <f t="shared" si="851"/>
        <v>77138171</v>
      </c>
      <c r="AC982" s="105">
        <f t="shared" si="847"/>
        <v>1.54276342</v>
      </c>
    </row>
    <row r="983" spans="1:29" s="79" customFormat="1" ht="48" hidden="1" thickBot="1" x14ac:dyDescent="0.25">
      <c r="A983" s="433"/>
      <c r="B983" s="111" t="s">
        <v>813</v>
      </c>
      <c r="C983" s="107" t="s">
        <v>814</v>
      </c>
      <c r="D983" s="106">
        <f>+D984</f>
        <v>50000000</v>
      </c>
      <c r="E983" s="106">
        <f>SUM('ADICIONES  2018'!C983:K983)</f>
        <v>0</v>
      </c>
      <c r="F983" s="106">
        <f t="shared" si="871"/>
        <v>0</v>
      </c>
      <c r="G983" s="106">
        <f t="shared" si="871"/>
        <v>0</v>
      </c>
      <c r="H983" s="106">
        <f t="shared" si="871"/>
        <v>0</v>
      </c>
      <c r="I983" s="106">
        <f t="shared" si="871"/>
        <v>0</v>
      </c>
      <c r="J983" s="106">
        <f t="shared" si="871"/>
        <v>0</v>
      </c>
      <c r="K983" s="290">
        <f t="shared" si="606"/>
        <v>50000000</v>
      </c>
      <c r="L983" s="106">
        <f t="shared" si="872"/>
        <v>2841969</v>
      </c>
      <c r="M983" s="106">
        <f t="shared" si="872"/>
        <v>3338004</v>
      </c>
      <c r="N983" s="106">
        <f t="shared" si="872"/>
        <v>5558257</v>
      </c>
      <c r="O983" s="106">
        <f t="shared" si="872"/>
        <v>8050246</v>
      </c>
      <c r="P983" s="106">
        <f t="shared" si="872"/>
        <v>0</v>
      </c>
      <c r="Q983" s="106">
        <f t="shared" si="872"/>
        <v>10999353</v>
      </c>
      <c r="R983" s="290">
        <f t="shared" si="681"/>
        <v>30787829</v>
      </c>
      <c r="S983" s="106">
        <f t="shared" si="873"/>
        <v>12460911</v>
      </c>
      <c r="T983" s="106">
        <f t="shared" si="873"/>
        <v>23145810</v>
      </c>
      <c r="U983" s="106">
        <f t="shared" si="873"/>
        <v>10743621</v>
      </c>
      <c r="V983" s="106">
        <f t="shared" si="873"/>
        <v>0</v>
      </c>
      <c r="W983" s="106">
        <f t="shared" si="873"/>
        <v>0</v>
      </c>
      <c r="X983" s="106">
        <f t="shared" si="873"/>
        <v>0</v>
      </c>
      <c r="Y983" s="106">
        <f t="shared" si="873"/>
        <v>0</v>
      </c>
      <c r="Z983" s="106">
        <f t="shared" si="873"/>
        <v>0</v>
      </c>
      <c r="AA983" s="290">
        <f t="shared" si="839"/>
        <v>46350342</v>
      </c>
      <c r="AB983" s="290">
        <f t="shared" si="851"/>
        <v>77138171</v>
      </c>
      <c r="AC983" s="105">
        <f t="shared" si="847"/>
        <v>1.54276342</v>
      </c>
    </row>
    <row r="984" spans="1:29" ht="15.75" hidden="1" thickBot="1" x14ac:dyDescent="0.25">
      <c r="B984" s="97" t="s">
        <v>815</v>
      </c>
      <c r="C984" s="98" t="s">
        <v>816</v>
      </c>
      <c r="D984" s="295">
        <v>50000000</v>
      </c>
      <c r="E984" s="291">
        <f>SUM('ADICIONES  2018'!C984:K984)</f>
        <v>0</v>
      </c>
      <c r="F984" s="295">
        <v>0</v>
      </c>
      <c r="G984" s="295">
        <v>0</v>
      </c>
      <c r="H984" s="295">
        <v>0</v>
      </c>
      <c r="I984" s="295">
        <v>0</v>
      </c>
      <c r="J984" s="295">
        <v>0</v>
      </c>
      <c r="K984" s="292">
        <f t="shared" si="606"/>
        <v>50000000</v>
      </c>
      <c r="L984" s="295">
        <v>2841969</v>
      </c>
      <c r="M984" s="295">
        <v>3338004</v>
      </c>
      <c r="N984" s="295">
        <v>5558257</v>
      </c>
      <c r="O984" s="295">
        <v>8050246</v>
      </c>
      <c r="P984" s="295">
        <v>0</v>
      </c>
      <c r="Q984" s="295">
        <v>10999353</v>
      </c>
      <c r="R984" s="292">
        <f t="shared" si="681"/>
        <v>30787829</v>
      </c>
      <c r="S984" s="295">
        <v>12460911</v>
      </c>
      <c r="T984" s="295">
        <v>23145810</v>
      </c>
      <c r="U984" s="295">
        <v>10743621</v>
      </c>
      <c r="V984" s="295"/>
      <c r="W984" s="295"/>
      <c r="X984" s="295"/>
      <c r="Y984" s="295"/>
      <c r="Z984" s="295"/>
      <c r="AA984" s="292">
        <f t="shared" si="839"/>
        <v>46350342</v>
      </c>
      <c r="AB984" s="292">
        <f t="shared" si="851"/>
        <v>77138171</v>
      </c>
      <c r="AC984" s="37">
        <f t="shared" si="847"/>
        <v>1.54276342</v>
      </c>
    </row>
    <row r="985" spans="1:29" s="79" customFormat="1" ht="46.5" hidden="1" customHeight="1" x14ac:dyDescent="0.2">
      <c r="A985" s="433"/>
      <c r="B985" s="111" t="s">
        <v>312</v>
      </c>
      <c r="C985" s="107" t="s">
        <v>109</v>
      </c>
      <c r="D985" s="106">
        <f>+D986+D1007+D1055+D1077+D1091+D987+D989+D991+D993+D995+D997+D1003+D1005+D1039+D1041+D1043+D1093+D1045+D1097+D1099+D999+D1001+D1095+D1047+D1049+D1051+D1053+D1057+D1059+D1061+D1063+D1065+D1067+D1069+D1071+D1073+D1075+D1079+D1081+D1083+D1085+D1087+D1089</f>
        <v>1772000000</v>
      </c>
      <c r="E985" s="106">
        <f>SUM('ADICIONES  2018'!C985:K985)</f>
        <v>0</v>
      </c>
      <c r="F985" s="106">
        <f t="shared" ref="F985:J985" si="874">+F986+F1007+F1055+F1077+F1091+F987+F989+F991+F993+F995+F997+F1003+F1005+F1039+F1041+F1043+F1093+F1045+F1097+F1099+F999+F1001+F1095+F1047+F1049+F1051+F1053+F1057+F1059+F1061+F1063+F1065+F1067+F1069+F1071+F1073+F1075+F1079+F1081+F1083+F1085+F1087+F1089</f>
        <v>0</v>
      </c>
      <c r="G985" s="106">
        <f t="shared" si="874"/>
        <v>0</v>
      </c>
      <c r="H985" s="106">
        <f t="shared" si="874"/>
        <v>0</v>
      </c>
      <c r="I985" s="106">
        <f t="shared" si="874"/>
        <v>0</v>
      </c>
      <c r="J985" s="106">
        <f t="shared" si="874"/>
        <v>0</v>
      </c>
      <c r="K985" s="290">
        <f t="shared" si="606"/>
        <v>1772000000</v>
      </c>
      <c r="L985" s="106">
        <f t="shared" ref="L985:Q985" si="875">+L986+L1007+L1055+L1077+L1091+L987+L989+L991+L993+L995+L997+L1003+L1005+L1039+L1041+L1043+L1093+L1045+L1097+L1099+L999+L1001+L1095+L1047+L1049+L1051+L1053+L1057+L1059+L1061+L1063+L1065+L1067+L1069+L1071+L1073+L1075+L1079+L1081+L1083+L1085+L1087+L1089</f>
        <v>296701044.33000004</v>
      </c>
      <c r="M985" s="106">
        <f t="shared" si="875"/>
        <v>346427977.46000004</v>
      </c>
      <c r="N985" s="106">
        <f t="shared" si="875"/>
        <v>433248202.30000001</v>
      </c>
      <c r="O985" s="106">
        <f t="shared" si="875"/>
        <v>466548212.07000005</v>
      </c>
      <c r="P985" s="106">
        <f t="shared" si="875"/>
        <v>417016881.70999992</v>
      </c>
      <c r="Q985" s="106">
        <f t="shared" si="875"/>
        <v>422033032.39999998</v>
      </c>
      <c r="R985" s="290">
        <f t="shared" si="681"/>
        <v>2381975350.2700005</v>
      </c>
      <c r="S985" s="106">
        <f t="shared" ref="S985:Z985" si="876">+S986+S1007+S1055+S1077+S1091+S987+S989+S991+S993+S995+S997+S1003+S1005+S1039+S1041+S1043+S1093+S1045+S1097+S1099+S999+S1001+S1095+S1047+S1049+S1051+S1053+S1057+S1059+S1061+S1063+S1065+S1067+S1069+S1071+S1073+S1075+S1079+S1081+S1083+S1085+S1087+S1089</f>
        <v>460602709.93000007</v>
      </c>
      <c r="T985" s="106">
        <f t="shared" si="876"/>
        <v>686274064.25000012</v>
      </c>
      <c r="U985" s="106">
        <f t="shared" si="876"/>
        <v>454164670.12000006</v>
      </c>
      <c r="V985" s="106">
        <f t="shared" si="876"/>
        <v>0</v>
      </c>
      <c r="W985" s="106">
        <f t="shared" si="876"/>
        <v>0</v>
      </c>
      <c r="X985" s="106">
        <f t="shared" si="876"/>
        <v>0</v>
      </c>
      <c r="Y985" s="106">
        <f t="shared" si="876"/>
        <v>0</v>
      </c>
      <c r="Z985" s="106">
        <f t="shared" si="876"/>
        <v>0</v>
      </c>
      <c r="AA985" s="290">
        <f t="shared" si="839"/>
        <v>1601041444.3000004</v>
      </c>
      <c r="AB985" s="290">
        <f t="shared" si="851"/>
        <v>3983016794.5700006</v>
      </c>
      <c r="AC985" s="105">
        <f t="shared" si="847"/>
        <v>2.2477521414051922</v>
      </c>
    </row>
    <row r="986" spans="1:29" ht="46.5" hidden="1" customHeight="1" x14ac:dyDescent="0.2">
      <c r="B986" s="97" t="s">
        <v>314</v>
      </c>
      <c r="C986" s="98" t="s">
        <v>110</v>
      </c>
      <c r="D986" s="295">
        <v>130000000</v>
      </c>
      <c r="E986" s="291">
        <f>SUM('ADICIONES  2018'!C986:K986)</f>
        <v>0</v>
      </c>
      <c r="F986" s="295"/>
      <c r="G986" s="295"/>
      <c r="H986" s="295"/>
      <c r="I986" s="295"/>
      <c r="J986" s="295"/>
      <c r="K986" s="292">
        <f t="shared" si="606"/>
        <v>130000000</v>
      </c>
      <c r="L986" s="295">
        <v>15120588.310000001</v>
      </c>
      <c r="M986" s="295">
        <v>11959606.029999999</v>
      </c>
      <c r="N986" s="295">
        <v>11645373.43</v>
      </c>
      <c r="O986" s="295">
        <v>7385202.71</v>
      </c>
      <c r="P986" s="295">
        <v>6578567.4299999997</v>
      </c>
      <c r="Q986" s="295">
        <v>5892826.6900000004</v>
      </c>
      <c r="R986" s="292">
        <f t="shared" si="681"/>
        <v>58582164.599999994</v>
      </c>
      <c r="S986" s="295">
        <v>7454297.6299999999</v>
      </c>
      <c r="T986" s="295">
        <v>12541642.51</v>
      </c>
      <c r="U986" s="295">
        <v>13379830.199999999</v>
      </c>
      <c r="V986" s="295"/>
      <c r="W986" s="295"/>
      <c r="X986" s="295"/>
      <c r="Y986" s="295"/>
      <c r="Z986" s="295"/>
      <c r="AA986" s="292">
        <f t="shared" si="839"/>
        <v>33375770.34</v>
      </c>
      <c r="AB986" s="292">
        <f t="shared" si="851"/>
        <v>91957934.939999998</v>
      </c>
      <c r="AC986" s="37">
        <f t="shared" si="847"/>
        <v>0.70736873030769232</v>
      </c>
    </row>
    <row r="987" spans="1:29" s="79" customFormat="1" ht="45.75" hidden="1" thickBot="1" x14ac:dyDescent="0.25">
      <c r="A987" s="433"/>
      <c r="B987" s="111" t="s">
        <v>1210</v>
      </c>
      <c r="C987" s="100" t="s">
        <v>1211</v>
      </c>
      <c r="D987" s="106">
        <f>+D988</f>
        <v>0</v>
      </c>
      <c r="E987" s="106">
        <f>SUM('ADICIONES  2018'!C987:K987)</f>
        <v>0</v>
      </c>
      <c r="F987" s="106">
        <f t="shared" ref="F987:J987" si="877">+F988</f>
        <v>0</v>
      </c>
      <c r="G987" s="106">
        <f t="shared" si="877"/>
        <v>0</v>
      </c>
      <c r="H987" s="106">
        <f t="shared" si="877"/>
        <v>0</v>
      </c>
      <c r="I987" s="106">
        <f t="shared" si="877"/>
        <v>0</v>
      </c>
      <c r="J987" s="106">
        <f t="shared" si="877"/>
        <v>0</v>
      </c>
      <c r="K987" s="290">
        <f t="shared" si="606"/>
        <v>0</v>
      </c>
      <c r="L987" s="106">
        <f t="shared" ref="L987:Q987" si="878">+L988</f>
        <v>0</v>
      </c>
      <c r="M987" s="106">
        <f t="shared" si="878"/>
        <v>0</v>
      </c>
      <c r="N987" s="106">
        <f t="shared" si="878"/>
        <v>28140702.239999998</v>
      </c>
      <c r="O987" s="106">
        <f t="shared" si="878"/>
        <v>42797125.170000002</v>
      </c>
      <c r="P987" s="106">
        <f t="shared" si="878"/>
        <v>23454491.449999999</v>
      </c>
      <c r="Q987" s="106">
        <f t="shared" si="878"/>
        <v>22257252.5</v>
      </c>
      <c r="R987" s="290">
        <f t="shared" si="681"/>
        <v>116649571.36</v>
      </c>
      <c r="S987" s="106">
        <f t="shared" ref="S987:Z987" si="879">+S988</f>
        <v>21870253.82</v>
      </c>
      <c r="T987" s="106">
        <f t="shared" si="879"/>
        <v>20693110.640000001</v>
      </c>
      <c r="U987" s="106">
        <f t="shared" si="879"/>
        <v>18745304.77</v>
      </c>
      <c r="V987" s="106">
        <f t="shared" si="879"/>
        <v>0</v>
      </c>
      <c r="W987" s="106">
        <f t="shared" si="879"/>
        <v>0</v>
      </c>
      <c r="X987" s="106">
        <f t="shared" si="879"/>
        <v>0</v>
      </c>
      <c r="Y987" s="106">
        <f t="shared" si="879"/>
        <v>0</v>
      </c>
      <c r="Z987" s="106">
        <f t="shared" si="879"/>
        <v>0</v>
      </c>
      <c r="AA987" s="290">
        <f t="shared" si="839"/>
        <v>61308669.230000004</v>
      </c>
      <c r="AB987" s="290">
        <f t="shared" si="851"/>
        <v>177958240.59</v>
      </c>
      <c r="AC987" s="105">
        <v>0</v>
      </c>
    </row>
    <row r="988" spans="1:29" ht="29.25" hidden="1" thickBot="1" x14ac:dyDescent="0.25">
      <c r="B988" s="136" t="s">
        <v>1212</v>
      </c>
      <c r="C988" s="139" t="s">
        <v>1213</v>
      </c>
      <c r="D988" s="295">
        <v>0</v>
      </c>
      <c r="E988" s="291">
        <f>SUM('ADICIONES  2018'!C988:K988)</f>
        <v>0</v>
      </c>
      <c r="F988" s="295"/>
      <c r="G988" s="295"/>
      <c r="H988" s="295"/>
      <c r="I988" s="295"/>
      <c r="J988" s="295"/>
      <c r="K988" s="292">
        <f t="shared" si="606"/>
        <v>0</v>
      </c>
      <c r="L988" s="295"/>
      <c r="M988" s="295"/>
      <c r="N988" s="295">
        <v>28140702.239999998</v>
      </c>
      <c r="O988" s="295">
        <v>42797125.170000002</v>
      </c>
      <c r="P988" s="295">
        <v>23454491.449999999</v>
      </c>
      <c r="Q988" s="295">
        <v>22257252.5</v>
      </c>
      <c r="R988" s="292">
        <f t="shared" si="681"/>
        <v>116649571.36</v>
      </c>
      <c r="S988" s="295">
        <v>21870253.82</v>
      </c>
      <c r="T988" s="295">
        <v>20693110.640000001</v>
      </c>
      <c r="U988" s="295">
        <v>18745304.77</v>
      </c>
      <c r="V988" s="295"/>
      <c r="W988" s="295"/>
      <c r="X988" s="295"/>
      <c r="Y988" s="295"/>
      <c r="Z988" s="295"/>
      <c r="AA988" s="292">
        <f t="shared" ref="AA988:AA1006" si="880">SUM(S988:Z988)</f>
        <v>61308669.230000004</v>
      </c>
      <c r="AB988" s="292">
        <f t="shared" si="851"/>
        <v>177958240.59</v>
      </c>
      <c r="AC988" s="37">
        <v>0</v>
      </c>
    </row>
    <row r="989" spans="1:29" s="79" customFormat="1" ht="45.75" hidden="1" thickBot="1" x14ac:dyDescent="0.25">
      <c r="A989" s="433"/>
      <c r="B989" s="111" t="s">
        <v>1214</v>
      </c>
      <c r="C989" s="100" t="s">
        <v>1215</v>
      </c>
      <c r="D989" s="106">
        <f>+D990</f>
        <v>0</v>
      </c>
      <c r="E989" s="106">
        <f>SUM('ADICIONES  2018'!C989:K989)</f>
        <v>0</v>
      </c>
      <c r="F989" s="106">
        <f t="shared" ref="F989:J989" si="881">+F990</f>
        <v>0</v>
      </c>
      <c r="G989" s="106">
        <f t="shared" si="881"/>
        <v>0</v>
      </c>
      <c r="H989" s="106">
        <f t="shared" si="881"/>
        <v>0</v>
      </c>
      <c r="I989" s="106">
        <f t="shared" si="881"/>
        <v>0</v>
      </c>
      <c r="J989" s="106">
        <f t="shared" si="881"/>
        <v>0</v>
      </c>
      <c r="K989" s="290">
        <f t="shared" si="606"/>
        <v>0</v>
      </c>
      <c r="L989" s="106">
        <f t="shared" ref="L989:Q989" si="882">+L990</f>
        <v>0</v>
      </c>
      <c r="M989" s="106">
        <f t="shared" si="882"/>
        <v>0</v>
      </c>
      <c r="N989" s="106">
        <f t="shared" si="882"/>
        <v>21105526.68</v>
      </c>
      <c r="O989" s="106">
        <f t="shared" si="882"/>
        <v>32097843.879999999</v>
      </c>
      <c r="P989" s="106">
        <f t="shared" si="882"/>
        <v>17590868.59</v>
      </c>
      <c r="Q989" s="106">
        <f t="shared" si="882"/>
        <v>16692939.380000001</v>
      </c>
      <c r="R989" s="290">
        <f t="shared" si="681"/>
        <v>87487178.530000001</v>
      </c>
      <c r="S989" s="106">
        <f t="shared" ref="S989:Z989" si="883">+S990</f>
        <v>16402690.369999999</v>
      </c>
      <c r="T989" s="106">
        <f t="shared" si="883"/>
        <v>15519832.98</v>
      </c>
      <c r="U989" s="106">
        <f t="shared" si="883"/>
        <v>14058978.58</v>
      </c>
      <c r="V989" s="106">
        <f t="shared" si="883"/>
        <v>0</v>
      </c>
      <c r="W989" s="106">
        <f t="shared" si="883"/>
        <v>0</v>
      </c>
      <c r="X989" s="106">
        <f t="shared" si="883"/>
        <v>0</v>
      </c>
      <c r="Y989" s="106">
        <f t="shared" si="883"/>
        <v>0</v>
      </c>
      <c r="Z989" s="106">
        <f t="shared" si="883"/>
        <v>0</v>
      </c>
      <c r="AA989" s="290">
        <f t="shared" si="880"/>
        <v>45981501.93</v>
      </c>
      <c r="AB989" s="290">
        <f t="shared" si="851"/>
        <v>133468680.46000001</v>
      </c>
      <c r="AC989" s="105">
        <v>0</v>
      </c>
    </row>
    <row r="990" spans="1:29" ht="29.25" hidden="1" thickBot="1" x14ac:dyDescent="0.25">
      <c r="B990" s="136" t="s">
        <v>1216</v>
      </c>
      <c r="C990" s="139" t="s">
        <v>1217</v>
      </c>
      <c r="D990" s="295">
        <v>0</v>
      </c>
      <c r="E990" s="291">
        <f>SUM('ADICIONES  2018'!C990:K990)</f>
        <v>0</v>
      </c>
      <c r="F990" s="295"/>
      <c r="G990" s="295"/>
      <c r="H990" s="295"/>
      <c r="I990" s="295"/>
      <c r="J990" s="295"/>
      <c r="K990" s="292">
        <f t="shared" si="606"/>
        <v>0</v>
      </c>
      <c r="L990" s="295"/>
      <c r="M990" s="295"/>
      <c r="N990" s="295">
        <v>21105526.68</v>
      </c>
      <c r="O990" s="295">
        <v>32097843.879999999</v>
      </c>
      <c r="P990" s="295">
        <v>17590868.59</v>
      </c>
      <c r="Q990" s="295">
        <v>16692939.380000001</v>
      </c>
      <c r="R990" s="292">
        <f t="shared" si="681"/>
        <v>87487178.530000001</v>
      </c>
      <c r="S990" s="295">
        <v>16402690.369999999</v>
      </c>
      <c r="T990" s="295">
        <v>15519832.98</v>
      </c>
      <c r="U990" s="295">
        <v>14058978.58</v>
      </c>
      <c r="V990" s="295"/>
      <c r="W990" s="295"/>
      <c r="X990" s="295"/>
      <c r="Y990" s="295"/>
      <c r="Z990" s="295"/>
      <c r="AA990" s="292">
        <f t="shared" si="880"/>
        <v>45981501.93</v>
      </c>
      <c r="AB990" s="292">
        <f t="shared" si="851"/>
        <v>133468680.46000001</v>
      </c>
      <c r="AC990" s="37">
        <v>0</v>
      </c>
    </row>
    <row r="991" spans="1:29" s="79" customFormat="1" ht="45.75" hidden="1" thickBot="1" x14ac:dyDescent="0.25">
      <c r="A991" s="433"/>
      <c r="B991" s="111" t="s">
        <v>1218</v>
      </c>
      <c r="C991" s="100" t="s">
        <v>1219</v>
      </c>
      <c r="D991" s="106">
        <f>+D992</f>
        <v>0</v>
      </c>
      <c r="E991" s="106">
        <f>SUM('ADICIONES  2018'!C991:K991)</f>
        <v>0</v>
      </c>
      <c r="F991" s="106">
        <f t="shared" ref="F991:J991" si="884">+F992</f>
        <v>0</v>
      </c>
      <c r="G991" s="106">
        <f t="shared" si="884"/>
        <v>0</v>
      </c>
      <c r="H991" s="106">
        <f t="shared" si="884"/>
        <v>0</v>
      </c>
      <c r="I991" s="106">
        <f t="shared" si="884"/>
        <v>0</v>
      </c>
      <c r="J991" s="106">
        <f t="shared" si="884"/>
        <v>0</v>
      </c>
      <c r="K991" s="290">
        <f t="shared" si="606"/>
        <v>0</v>
      </c>
      <c r="L991" s="106">
        <f t="shared" ref="L991:Q991" si="885">+L992</f>
        <v>0</v>
      </c>
      <c r="M991" s="106">
        <f t="shared" si="885"/>
        <v>0</v>
      </c>
      <c r="N991" s="106">
        <f t="shared" si="885"/>
        <v>10552763.34</v>
      </c>
      <c r="O991" s="106">
        <f t="shared" si="885"/>
        <v>16048921.939999999</v>
      </c>
      <c r="P991" s="106">
        <f t="shared" si="885"/>
        <v>8795434.2899999991</v>
      </c>
      <c r="Q991" s="106">
        <f t="shared" si="885"/>
        <v>8346469.6900000004</v>
      </c>
      <c r="R991" s="290">
        <f t="shared" si="681"/>
        <v>43743589.259999998</v>
      </c>
      <c r="S991" s="106">
        <f t="shared" ref="S991:Z991" si="886">+S992</f>
        <v>8201345.1799999997</v>
      </c>
      <c r="T991" s="106">
        <f t="shared" si="886"/>
        <v>7759916.4900000002</v>
      </c>
      <c r="U991" s="106">
        <f t="shared" si="886"/>
        <v>7029489.29</v>
      </c>
      <c r="V991" s="106">
        <f t="shared" si="886"/>
        <v>0</v>
      </c>
      <c r="W991" s="106">
        <f t="shared" si="886"/>
        <v>0</v>
      </c>
      <c r="X991" s="106">
        <f t="shared" si="886"/>
        <v>0</v>
      </c>
      <c r="Y991" s="106">
        <f t="shared" si="886"/>
        <v>0</v>
      </c>
      <c r="Z991" s="106">
        <f t="shared" si="886"/>
        <v>0</v>
      </c>
      <c r="AA991" s="290">
        <f t="shared" si="880"/>
        <v>22990750.960000001</v>
      </c>
      <c r="AB991" s="290">
        <f t="shared" si="851"/>
        <v>66734340.219999999</v>
      </c>
      <c r="AC991" s="105">
        <v>0</v>
      </c>
    </row>
    <row r="992" spans="1:29" ht="29.25" hidden="1" thickBot="1" x14ac:dyDescent="0.25">
      <c r="B992" s="136" t="s">
        <v>1220</v>
      </c>
      <c r="C992" s="139" t="s">
        <v>1221</v>
      </c>
      <c r="D992" s="295">
        <v>0</v>
      </c>
      <c r="E992" s="291">
        <f>SUM('ADICIONES  2018'!C992:K992)</f>
        <v>0</v>
      </c>
      <c r="F992" s="295"/>
      <c r="G992" s="295"/>
      <c r="H992" s="295"/>
      <c r="I992" s="295"/>
      <c r="J992" s="295"/>
      <c r="K992" s="292">
        <f t="shared" si="606"/>
        <v>0</v>
      </c>
      <c r="L992" s="295"/>
      <c r="M992" s="295"/>
      <c r="N992" s="295">
        <v>10552763.34</v>
      </c>
      <c r="O992" s="295">
        <v>16048921.939999999</v>
      </c>
      <c r="P992" s="295">
        <v>8795434.2899999991</v>
      </c>
      <c r="Q992" s="295">
        <v>8346469.6900000004</v>
      </c>
      <c r="R992" s="292">
        <f t="shared" si="681"/>
        <v>43743589.259999998</v>
      </c>
      <c r="S992" s="295">
        <v>8201345.1799999997</v>
      </c>
      <c r="T992" s="295">
        <v>7759916.4900000002</v>
      </c>
      <c r="U992" s="295">
        <v>7029489.29</v>
      </c>
      <c r="V992" s="295"/>
      <c r="W992" s="295"/>
      <c r="X992" s="295"/>
      <c r="Y992" s="295"/>
      <c r="Z992" s="295"/>
      <c r="AA992" s="292">
        <f t="shared" si="880"/>
        <v>22990750.960000001</v>
      </c>
      <c r="AB992" s="292">
        <f t="shared" si="851"/>
        <v>66734340.219999999</v>
      </c>
      <c r="AC992" s="37">
        <v>0</v>
      </c>
    </row>
    <row r="993" spans="1:29" s="79" customFormat="1" ht="25.5" hidden="1" customHeight="1" x14ac:dyDescent="0.2">
      <c r="A993" s="433"/>
      <c r="B993" s="111" t="s">
        <v>1222</v>
      </c>
      <c r="C993" s="100" t="s">
        <v>1223</v>
      </c>
      <c r="D993" s="106">
        <f>+D994</f>
        <v>0</v>
      </c>
      <c r="E993" s="106">
        <f>SUM('ADICIONES  2018'!C993:K993)</f>
        <v>0</v>
      </c>
      <c r="F993" s="106">
        <f t="shared" ref="F993:J993" si="887">+F994</f>
        <v>0</v>
      </c>
      <c r="G993" s="106">
        <f t="shared" si="887"/>
        <v>0</v>
      </c>
      <c r="H993" s="106">
        <f t="shared" si="887"/>
        <v>0</v>
      </c>
      <c r="I993" s="106">
        <f t="shared" si="887"/>
        <v>0</v>
      </c>
      <c r="J993" s="106">
        <f t="shared" si="887"/>
        <v>0</v>
      </c>
      <c r="K993" s="290">
        <f t="shared" si="606"/>
        <v>0</v>
      </c>
      <c r="L993" s="106">
        <f t="shared" ref="L993:Q993" si="888">+L994</f>
        <v>0</v>
      </c>
      <c r="M993" s="106">
        <f t="shared" si="888"/>
        <v>0</v>
      </c>
      <c r="N993" s="106">
        <f t="shared" si="888"/>
        <v>4924622.8899999997</v>
      </c>
      <c r="O993" s="106">
        <f t="shared" si="888"/>
        <v>7489496</v>
      </c>
      <c r="P993" s="106">
        <f t="shared" si="888"/>
        <v>4104536</v>
      </c>
      <c r="Q993" s="106">
        <f t="shared" si="888"/>
        <v>3895019.19</v>
      </c>
      <c r="R993" s="290">
        <f t="shared" si="681"/>
        <v>20413674.080000002</v>
      </c>
      <c r="S993" s="106">
        <f t="shared" ref="S993:Z993" si="889">+S994</f>
        <v>3827294.42</v>
      </c>
      <c r="T993" s="106">
        <f t="shared" si="889"/>
        <v>3621294.36</v>
      </c>
      <c r="U993" s="106">
        <f t="shared" si="889"/>
        <v>3280428.33</v>
      </c>
      <c r="V993" s="106">
        <f t="shared" si="889"/>
        <v>0</v>
      </c>
      <c r="W993" s="106">
        <f t="shared" si="889"/>
        <v>0</v>
      </c>
      <c r="X993" s="106">
        <f t="shared" si="889"/>
        <v>0</v>
      </c>
      <c r="Y993" s="106">
        <f t="shared" si="889"/>
        <v>0</v>
      </c>
      <c r="Z993" s="106">
        <f t="shared" si="889"/>
        <v>0</v>
      </c>
      <c r="AA993" s="290">
        <f t="shared" si="880"/>
        <v>10729017.109999999</v>
      </c>
      <c r="AB993" s="290">
        <f t="shared" si="851"/>
        <v>31142691.190000001</v>
      </c>
      <c r="AC993" s="105">
        <v>0</v>
      </c>
    </row>
    <row r="994" spans="1:29" ht="25.5" hidden="1" customHeight="1" x14ac:dyDescent="0.2">
      <c r="B994" s="136" t="s">
        <v>1224</v>
      </c>
      <c r="C994" s="139" t="s">
        <v>1225</v>
      </c>
      <c r="D994" s="295">
        <v>0</v>
      </c>
      <c r="E994" s="291">
        <f>SUM('ADICIONES  2018'!C994:K994)</f>
        <v>0</v>
      </c>
      <c r="F994" s="295"/>
      <c r="G994" s="295"/>
      <c r="H994" s="295"/>
      <c r="I994" s="295"/>
      <c r="J994" s="295"/>
      <c r="K994" s="292">
        <f t="shared" si="606"/>
        <v>0</v>
      </c>
      <c r="L994" s="295"/>
      <c r="M994" s="295"/>
      <c r="N994" s="295">
        <v>4924622.8899999997</v>
      </c>
      <c r="O994" s="295">
        <v>7489496</v>
      </c>
      <c r="P994" s="295">
        <v>4104536</v>
      </c>
      <c r="Q994" s="295">
        <v>3895019.19</v>
      </c>
      <c r="R994" s="292">
        <f t="shared" si="681"/>
        <v>20413674.080000002</v>
      </c>
      <c r="S994" s="295">
        <v>3827294.42</v>
      </c>
      <c r="T994" s="295">
        <v>3621294.36</v>
      </c>
      <c r="U994" s="295">
        <v>3280428.33</v>
      </c>
      <c r="V994" s="295"/>
      <c r="W994" s="295"/>
      <c r="X994" s="295"/>
      <c r="Y994" s="295"/>
      <c r="Z994" s="295"/>
      <c r="AA994" s="292">
        <f t="shared" si="880"/>
        <v>10729017.109999999</v>
      </c>
      <c r="AB994" s="292">
        <f t="shared" si="851"/>
        <v>31142691.190000001</v>
      </c>
      <c r="AC994" s="37">
        <v>0</v>
      </c>
    </row>
    <row r="995" spans="1:29" s="79" customFormat="1" ht="26.25" hidden="1" customHeight="1" x14ac:dyDescent="0.2">
      <c r="A995" s="433"/>
      <c r="B995" s="111" t="s">
        <v>1226</v>
      </c>
      <c r="C995" s="100" t="s">
        <v>1227</v>
      </c>
      <c r="D995" s="106">
        <f>+D996</f>
        <v>0</v>
      </c>
      <c r="E995" s="106">
        <f>SUM('ADICIONES  2018'!C995:K995)</f>
        <v>0</v>
      </c>
      <c r="F995" s="106">
        <f t="shared" ref="F995:J995" si="890">+F996</f>
        <v>0</v>
      </c>
      <c r="G995" s="106">
        <f t="shared" si="890"/>
        <v>0</v>
      </c>
      <c r="H995" s="106">
        <f t="shared" si="890"/>
        <v>0</v>
      </c>
      <c r="I995" s="106">
        <f t="shared" si="890"/>
        <v>0</v>
      </c>
      <c r="J995" s="106">
        <f t="shared" si="890"/>
        <v>0</v>
      </c>
      <c r="K995" s="290">
        <f t="shared" si="606"/>
        <v>0</v>
      </c>
      <c r="L995" s="106">
        <f t="shared" ref="L995:Q995" si="891">+L996</f>
        <v>0</v>
      </c>
      <c r="M995" s="106">
        <f t="shared" si="891"/>
        <v>0</v>
      </c>
      <c r="N995" s="106">
        <f t="shared" si="891"/>
        <v>2814070.22</v>
      </c>
      <c r="O995" s="106">
        <f t="shared" si="891"/>
        <v>4279712.5199999996</v>
      </c>
      <c r="P995" s="106">
        <f t="shared" si="891"/>
        <v>2345449.14</v>
      </c>
      <c r="Q995" s="106">
        <f t="shared" si="891"/>
        <v>2225725.25</v>
      </c>
      <c r="R995" s="290">
        <f t="shared" si="681"/>
        <v>11664957.130000001</v>
      </c>
      <c r="S995" s="106">
        <f t="shared" ref="S995:Z995" si="892">+S996</f>
        <v>2187025.38</v>
      </c>
      <c r="T995" s="106">
        <f t="shared" si="892"/>
        <v>2069311.06</v>
      </c>
      <c r="U995" s="106">
        <f t="shared" si="892"/>
        <v>1874530.48</v>
      </c>
      <c r="V995" s="106">
        <f t="shared" si="892"/>
        <v>0</v>
      </c>
      <c r="W995" s="106">
        <f t="shared" si="892"/>
        <v>0</v>
      </c>
      <c r="X995" s="106">
        <f t="shared" si="892"/>
        <v>0</v>
      </c>
      <c r="Y995" s="106">
        <f t="shared" si="892"/>
        <v>0</v>
      </c>
      <c r="Z995" s="106">
        <f t="shared" si="892"/>
        <v>0</v>
      </c>
      <c r="AA995" s="290">
        <f t="shared" si="880"/>
        <v>6130866.9199999999</v>
      </c>
      <c r="AB995" s="290">
        <f t="shared" si="851"/>
        <v>17795824.050000001</v>
      </c>
      <c r="AC995" s="105">
        <v>0</v>
      </c>
    </row>
    <row r="996" spans="1:29" ht="43.5" hidden="1" thickBot="1" x14ac:dyDescent="0.25">
      <c r="B996" s="136" t="s">
        <v>1228</v>
      </c>
      <c r="C996" s="139" t="s">
        <v>1229</v>
      </c>
      <c r="D996" s="295">
        <v>0</v>
      </c>
      <c r="E996" s="291">
        <f>SUM('ADICIONES  2018'!C996:K996)</f>
        <v>0</v>
      </c>
      <c r="F996" s="295"/>
      <c r="G996" s="295"/>
      <c r="H996" s="295"/>
      <c r="I996" s="295"/>
      <c r="J996" s="295"/>
      <c r="K996" s="292">
        <f t="shared" si="606"/>
        <v>0</v>
      </c>
      <c r="L996" s="295"/>
      <c r="M996" s="295"/>
      <c r="N996" s="295">
        <v>2814070.22</v>
      </c>
      <c r="O996" s="295">
        <v>4279712.5199999996</v>
      </c>
      <c r="P996" s="295">
        <v>2345449.14</v>
      </c>
      <c r="Q996" s="295">
        <v>2225725.25</v>
      </c>
      <c r="R996" s="292">
        <f t="shared" si="681"/>
        <v>11664957.130000001</v>
      </c>
      <c r="S996" s="295">
        <v>2187025.38</v>
      </c>
      <c r="T996" s="295">
        <v>2069311.06</v>
      </c>
      <c r="U996" s="295">
        <v>1874530.48</v>
      </c>
      <c r="V996" s="295"/>
      <c r="W996" s="295"/>
      <c r="X996" s="295"/>
      <c r="Y996" s="295"/>
      <c r="Z996" s="295"/>
      <c r="AA996" s="292">
        <f t="shared" si="880"/>
        <v>6130866.9199999999</v>
      </c>
      <c r="AB996" s="292">
        <f t="shared" si="851"/>
        <v>17795824.050000001</v>
      </c>
      <c r="AC996" s="37">
        <v>0</v>
      </c>
    </row>
    <row r="997" spans="1:29" s="79" customFormat="1" ht="45.75" hidden="1" thickBot="1" x14ac:dyDescent="0.25">
      <c r="A997" s="433"/>
      <c r="B997" s="111" t="s">
        <v>1230</v>
      </c>
      <c r="C997" s="100" t="s">
        <v>1231</v>
      </c>
      <c r="D997" s="106">
        <f>+D998</f>
        <v>0</v>
      </c>
      <c r="E997" s="106">
        <f>SUM('ADICIONES  2018'!C997:K997)</f>
        <v>0</v>
      </c>
      <c r="F997" s="106">
        <f t="shared" ref="F997:J997" si="893">+F998</f>
        <v>0</v>
      </c>
      <c r="G997" s="106">
        <f t="shared" si="893"/>
        <v>0</v>
      </c>
      <c r="H997" s="106">
        <f t="shared" si="893"/>
        <v>0</v>
      </c>
      <c r="I997" s="106">
        <f t="shared" si="893"/>
        <v>0</v>
      </c>
      <c r="J997" s="106">
        <f t="shared" si="893"/>
        <v>0</v>
      </c>
      <c r="K997" s="290">
        <f t="shared" si="606"/>
        <v>0</v>
      </c>
      <c r="L997" s="106">
        <f t="shared" ref="L997:Q997" si="894">+L998</f>
        <v>0</v>
      </c>
      <c r="M997" s="106">
        <f t="shared" si="894"/>
        <v>0</v>
      </c>
      <c r="N997" s="106">
        <f t="shared" si="894"/>
        <v>2814070.22</v>
      </c>
      <c r="O997" s="106">
        <f t="shared" si="894"/>
        <v>4279712.5199999996</v>
      </c>
      <c r="P997" s="106">
        <f t="shared" si="894"/>
        <v>2345449.14</v>
      </c>
      <c r="Q997" s="106">
        <f t="shared" si="894"/>
        <v>2225725.25</v>
      </c>
      <c r="R997" s="290">
        <f t="shared" si="681"/>
        <v>11664957.130000001</v>
      </c>
      <c r="S997" s="106">
        <f t="shared" ref="S997:Z997" si="895">+S998</f>
        <v>2187025.38</v>
      </c>
      <c r="T997" s="106">
        <f t="shared" si="895"/>
        <v>2069311.06</v>
      </c>
      <c r="U997" s="106">
        <f t="shared" si="895"/>
        <v>1874530.48</v>
      </c>
      <c r="V997" s="106">
        <f t="shared" si="895"/>
        <v>0</v>
      </c>
      <c r="W997" s="106">
        <f t="shared" si="895"/>
        <v>0</v>
      </c>
      <c r="X997" s="106">
        <f t="shared" si="895"/>
        <v>0</v>
      </c>
      <c r="Y997" s="106">
        <f t="shared" si="895"/>
        <v>0</v>
      </c>
      <c r="Z997" s="106">
        <f t="shared" si="895"/>
        <v>0</v>
      </c>
      <c r="AA997" s="290">
        <f t="shared" si="880"/>
        <v>6130866.9199999999</v>
      </c>
      <c r="AB997" s="290">
        <f t="shared" si="851"/>
        <v>17795824.050000001</v>
      </c>
      <c r="AC997" s="105">
        <v>0</v>
      </c>
    </row>
    <row r="998" spans="1:29" ht="29.25" hidden="1" thickBot="1" x14ac:dyDescent="0.25">
      <c r="B998" s="136" t="s">
        <v>1232</v>
      </c>
      <c r="C998" s="139" t="s">
        <v>1233</v>
      </c>
      <c r="D998" s="295">
        <v>0</v>
      </c>
      <c r="E998" s="291">
        <f>SUM('ADICIONES  2018'!C998:K998)</f>
        <v>0</v>
      </c>
      <c r="F998" s="295"/>
      <c r="G998" s="295"/>
      <c r="H998" s="295"/>
      <c r="I998" s="295"/>
      <c r="J998" s="295"/>
      <c r="K998" s="292">
        <f t="shared" si="606"/>
        <v>0</v>
      </c>
      <c r="L998" s="295"/>
      <c r="M998" s="295"/>
      <c r="N998" s="295">
        <v>2814070.22</v>
      </c>
      <c r="O998" s="295">
        <v>4279712.5199999996</v>
      </c>
      <c r="P998" s="295">
        <v>2345449.14</v>
      </c>
      <c r="Q998" s="295">
        <v>2225725.25</v>
      </c>
      <c r="R998" s="292">
        <f t="shared" si="681"/>
        <v>11664957.130000001</v>
      </c>
      <c r="S998" s="295">
        <v>2187025.38</v>
      </c>
      <c r="T998" s="295">
        <v>2069311.06</v>
      </c>
      <c r="U998" s="295">
        <v>1874530.48</v>
      </c>
      <c r="V998" s="295"/>
      <c r="W998" s="295"/>
      <c r="X998" s="295"/>
      <c r="Y998" s="295"/>
      <c r="Z998" s="295"/>
      <c r="AA998" s="292">
        <f t="shared" si="880"/>
        <v>6130866.9199999999</v>
      </c>
      <c r="AB998" s="292">
        <f t="shared" si="851"/>
        <v>17795824.050000001</v>
      </c>
      <c r="AC998" s="37">
        <v>0</v>
      </c>
    </row>
    <row r="999" spans="1:29" s="79" customFormat="1" ht="32.25" hidden="1" thickBot="1" x14ac:dyDescent="0.25">
      <c r="A999" s="433"/>
      <c r="B999" s="111" t="s">
        <v>1270</v>
      </c>
      <c r="C999" s="107" t="s">
        <v>1271</v>
      </c>
      <c r="D999" s="106">
        <f>+D1000</f>
        <v>0</v>
      </c>
      <c r="E999" s="106">
        <f>SUM('ADICIONES  2018'!C999:K999)</f>
        <v>0</v>
      </c>
      <c r="F999" s="106">
        <f t="shared" ref="F999:J999" si="896">+F1000</f>
        <v>0</v>
      </c>
      <c r="G999" s="106">
        <f t="shared" si="896"/>
        <v>0</v>
      </c>
      <c r="H999" s="106">
        <f t="shared" si="896"/>
        <v>0</v>
      </c>
      <c r="I999" s="106">
        <f t="shared" si="896"/>
        <v>0</v>
      </c>
      <c r="J999" s="106">
        <f t="shared" si="896"/>
        <v>0</v>
      </c>
      <c r="K999" s="290">
        <f t="shared" si="606"/>
        <v>0</v>
      </c>
      <c r="L999" s="106">
        <f t="shared" ref="L999:Q999" si="897">+L1000</f>
        <v>5549715.5</v>
      </c>
      <c r="M999" s="106">
        <f t="shared" si="897"/>
        <v>5033445.9800000004</v>
      </c>
      <c r="N999" s="106">
        <f t="shared" si="897"/>
        <v>5846141.79</v>
      </c>
      <c r="O999" s="106">
        <f t="shared" si="897"/>
        <v>5858539.2199999997</v>
      </c>
      <c r="P999" s="106">
        <f t="shared" si="897"/>
        <v>6166241.0899999999</v>
      </c>
      <c r="Q999" s="106">
        <f t="shared" si="897"/>
        <v>6238961.4800000004</v>
      </c>
      <c r="R999" s="290">
        <f t="shared" si="681"/>
        <v>34693045.060000002</v>
      </c>
      <c r="S999" s="106">
        <f t="shared" ref="S999:Z999" si="898">+S1000</f>
        <v>6585797.29</v>
      </c>
      <c r="T999" s="106">
        <f t="shared" si="898"/>
        <v>6487570.5499999998</v>
      </c>
      <c r="U999" s="106">
        <f t="shared" si="898"/>
        <v>6558517.5999999996</v>
      </c>
      <c r="V999" s="106">
        <f t="shared" si="898"/>
        <v>0</v>
      </c>
      <c r="W999" s="106">
        <f t="shared" si="898"/>
        <v>0</v>
      </c>
      <c r="X999" s="106">
        <f t="shared" si="898"/>
        <v>0</v>
      </c>
      <c r="Y999" s="106">
        <f t="shared" si="898"/>
        <v>0</v>
      </c>
      <c r="Z999" s="106">
        <f t="shared" si="898"/>
        <v>0</v>
      </c>
      <c r="AA999" s="290">
        <f t="shared" si="880"/>
        <v>19631885.439999998</v>
      </c>
      <c r="AB999" s="290">
        <f t="shared" si="851"/>
        <v>54324930.5</v>
      </c>
      <c r="AC999" s="105">
        <v>0</v>
      </c>
    </row>
    <row r="1000" spans="1:29" ht="15.75" hidden="1" thickBot="1" x14ac:dyDescent="0.25">
      <c r="B1000" s="136" t="s">
        <v>1272</v>
      </c>
      <c r="C1000" s="139" t="s">
        <v>1273</v>
      </c>
      <c r="D1000" s="295">
        <v>0</v>
      </c>
      <c r="E1000" s="291">
        <f>SUM('ADICIONES  2018'!C1000:K1000)</f>
        <v>0</v>
      </c>
      <c r="F1000" s="295"/>
      <c r="G1000" s="295"/>
      <c r="H1000" s="295"/>
      <c r="I1000" s="295"/>
      <c r="J1000" s="295"/>
      <c r="K1000" s="292">
        <f t="shared" si="606"/>
        <v>0</v>
      </c>
      <c r="L1000" s="295">
        <v>5549715.5</v>
      </c>
      <c r="M1000" s="295">
        <v>5033445.9800000004</v>
      </c>
      <c r="N1000" s="295">
        <v>5846141.79</v>
      </c>
      <c r="O1000" s="295">
        <v>5858539.2199999997</v>
      </c>
      <c r="P1000" s="295">
        <v>6166241.0899999999</v>
      </c>
      <c r="Q1000" s="295">
        <v>6238961.4800000004</v>
      </c>
      <c r="R1000" s="292">
        <f t="shared" si="681"/>
        <v>34693045.060000002</v>
      </c>
      <c r="S1000" s="295">
        <v>6585797.29</v>
      </c>
      <c r="T1000" s="295">
        <v>6487570.5499999998</v>
      </c>
      <c r="U1000" s="295">
        <v>6558517.5999999996</v>
      </c>
      <c r="V1000" s="295"/>
      <c r="W1000" s="295"/>
      <c r="X1000" s="295"/>
      <c r="Y1000" s="295"/>
      <c r="Z1000" s="295"/>
      <c r="AA1000" s="292">
        <f t="shared" si="880"/>
        <v>19631885.439999998</v>
      </c>
      <c r="AB1000" s="292">
        <f t="shared" si="851"/>
        <v>54324930.5</v>
      </c>
      <c r="AC1000" s="37">
        <v>0</v>
      </c>
    </row>
    <row r="1001" spans="1:29" s="79" customFormat="1" ht="16.5" hidden="1" thickBot="1" x14ac:dyDescent="0.25">
      <c r="A1001" s="433"/>
      <c r="B1001" s="111" t="s">
        <v>1274</v>
      </c>
      <c r="C1001" s="107" t="s">
        <v>1275</v>
      </c>
      <c r="D1001" s="106">
        <f>+D1002</f>
        <v>0</v>
      </c>
      <c r="E1001" s="106">
        <f>SUM('ADICIONES  2018'!C1001:K1001)</f>
        <v>0</v>
      </c>
      <c r="F1001" s="106">
        <f t="shared" ref="F1001:J1001" si="899">+F1002</f>
        <v>0</v>
      </c>
      <c r="G1001" s="106">
        <f t="shared" si="899"/>
        <v>0</v>
      </c>
      <c r="H1001" s="106">
        <f t="shared" si="899"/>
        <v>0</v>
      </c>
      <c r="I1001" s="106">
        <f t="shared" si="899"/>
        <v>0</v>
      </c>
      <c r="J1001" s="106">
        <f t="shared" si="899"/>
        <v>0</v>
      </c>
      <c r="K1001" s="290">
        <f t="shared" si="606"/>
        <v>0</v>
      </c>
      <c r="L1001" s="106">
        <f t="shared" ref="L1001:Q1001" si="900">+L1002</f>
        <v>0</v>
      </c>
      <c r="M1001" s="106">
        <f t="shared" si="900"/>
        <v>1619951.62</v>
      </c>
      <c r="N1001" s="106">
        <f t="shared" si="900"/>
        <v>1812864.5</v>
      </c>
      <c r="O1001" s="106">
        <f t="shared" si="900"/>
        <v>8127600</v>
      </c>
      <c r="P1001" s="106">
        <f t="shared" si="900"/>
        <v>1854374.85</v>
      </c>
      <c r="Q1001" s="106">
        <f t="shared" si="900"/>
        <v>-2706838.32</v>
      </c>
      <c r="R1001" s="290">
        <f t="shared" si="681"/>
        <v>10707952.65</v>
      </c>
      <c r="S1001" s="106">
        <f t="shared" ref="S1001:Z1001" si="901">+S1002</f>
        <v>1864832.75</v>
      </c>
      <c r="T1001" s="106">
        <f t="shared" si="901"/>
        <v>1870478.13</v>
      </c>
      <c r="U1001" s="106">
        <f t="shared" si="901"/>
        <v>1817588.67</v>
      </c>
      <c r="V1001" s="106">
        <f t="shared" si="901"/>
        <v>0</v>
      </c>
      <c r="W1001" s="106">
        <f t="shared" si="901"/>
        <v>0</v>
      </c>
      <c r="X1001" s="106">
        <f t="shared" si="901"/>
        <v>0</v>
      </c>
      <c r="Y1001" s="106">
        <f t="shared" si="901"/>
        <v>0</v>
      </c>
      <c r="Z1001" s="106">
        <f t="shared" si="901"/>
        <v>0</v>
      </c>
      <c r="AA1001" s="290">
        <f t="shared" si="880"/>
        <v>5552899.5499999998</v>
      </c>
      <c r="AB1001" s="290">
        <f t="shared" si="851"/>
        <v>16260852.199999999</v>
      </c>
      <c r="AC1001" s="105">
        <v>0</v>
      </c>
    </row>
    <row r="1002" spans="1:29" ht="15.75" hidden="1" thickBot="1" x14ac:dyDescent="0.25">
      <c r="B1002" s="136" t="s">
        <v>1276</v>
      </c>
      <c r="C1002" s="139" t="s">
        <v>1277</v>
      </c>
      <c r="D1002" s="295">
        <v>0</v>
      </c>
      <c r="E1002" s="291">
        <f>SUM('ADICIONES  2018'!C1002:K1002)</f>
        <v>0</v>
      </c>
      <c r="F1002" s="295"/>
      <c r="G1002" s="295"/>
      <c r="H1002" s="295"/>
      <c r="I1002" s="295"/>
      <c r="J1002" s="295"/>
      <c r="K1002" s="292">
        <f t="shared" si="606"/>
        <v>0</v>
      </c>
      <c r="L1002" s="295"/>
      <c r="M1002" s="295">
        <v>1619951.62</v>
      </c>
      <c r="N1002" s="295">
        <v>1812864.5</v>
      </c>
      <c r="O1002" s="295">
        <v>8127600</v>
      </c>
      <c r="P1002" s="295">
        <v>1854374.85</v>
      </c>
      <c r="Q1002" s="295">
        <v>-2706838.32</v>
      </c>
      <c r="R1002" s="292">
        <f t="shared" si="681"/>
        <v>10707952.65</v>
      </c>
      <c r="S1002" s="295">
        <v>1864832.75</v>
      </c>
      <c r="T1002" s="295">
        <v>1870478.13</v>
      </c>
      <c r="U1002" s="295">
        <v>1817588.67</v>
      </c>
      <c r="V1002" s="295"/>
      <c r="W1002" s="295"/>
      <c r="X1002" s="295"/>
      <c r="Y1002" s="295"/>
      <c r="Z1002" s="295"/>
      <c r="AA1002" s="292">
        <f t="shared" si="880"/>
        <v>5552899.5499999998</v>
      </c>
      <c r="AB1002" s="292">
        <f t="shared" si="851"/>
        <v>16260852.199999999</v>
      </c>
      <c r="AC1002" s="37">
        <v>0</v>
      </c>
    </row>
    <row r="1003" spans="1:29" s="79" customFormat="1" ht="16.5" hidden="1" thickBot="1" x14ac:dyDescent="0.25">
      <c r="A1003" s="433"/>
      <c r="B1003" s="111" t="s">
        <v>1234</v>
      </c>
      <c r="C1003" s="100" t="s">
        <v>1235</v>
      </c>
      <c r="D1003" s="106">
        <f>+D1004</f>
        <v>0</v>
      </c>
      <c r="E1003" s="106">
        <f>SUM('ADICIONES  2018'!C1003:K1003)</f>
        <v>0</v>
      </c>
      <c r="F1003" s="106">
        <f t="shared" ref="F1003:J1003" si="902">+F1004</f>
        <v>0</v>
      </c>
      <c r="G1003" s="106">
        <f t="shared" si="902"/>
        <v>0</v>
      </c>
      <c r="H1003" s="106">
        <f t="shared" si="902"/>
        <v>0</v>
      </c>
      <c r="I1003" s="106">
        <f t="shared" si="902"/>
        <v>0</v>
      </c>
      <c r="J1003" s="106">
        <f t="shared" si="902"/>
        <v>0</v>
      </c>
      <c r="K1003" s="290">
        <f t="shared" si="606"/>
        <v>0</v>
      </c>
      <c r="L1003" s="106">
        <f t="shared" ref="L1003:Q1003" si="903">+L1004</f>
        <v>4046750.91</v>
      </c>
      <c r="M1003" s="106">
        <f t="shared" si="903"/>
        <v>4284618.33</v>
      </c>
      <c r="N1003" s="106">
        <f t="shared" si="903"/>
        <v>3761974.96</v>
      </c>
      <c r="O1003" s="106">
        <f t="shared" si="903"/>
        <v>3446685.18</v>
      </c>
      <c r="P1003" s="106">
        <f t="shared" si="903"/>
        <v>4528267.03</v>
      </c>
      <c r="Q1003" s="106">
        <f t="shared" si="903"/>
        <v>3708276.17</v>
      </c>
      <c r="R1003" s="290">
        <f t="shared" si="681"/>
        <v>23776572.579999998</v>
      </c>
      <c r="S1003" s="106">
        <f t="shared" ref="S1003:Z1003" si="904">+S1004</f>
        <v>5670806.4100000001</v>
      </c>
      <c r="T1003" s="106">
        <f t="shared" si="904"/>
        <v>5687559.6100000003</v>
      </c>
      <c r="U1003" s="106">
        <f t="shared" si="904"/>
        <v>665007</v>
      </c>
      <c r="V1003" s="106">
        <f t="shared" si="904"/>
        <v>0</v>
      </c>
      <c r="W1003" s="106">
        <f t="shared" si="904"/>
        <v>0</v>
      </c>
      <c r="X1003" s="106">
        <f t="shared" si="904"/>
        <v>0</v>
      </c>
      <c r="Y1003" s="106">
        <f t="shared" si="904"/>
        <v>0</v>
      </c>
      <c r="Z1003" s="106">
        <f t="shared" si="904"/>
        <v>0</v>
      </c>
      <c r="AA1003" s="290">
        <f t="shared" si="880"/>
        <v>12023373.02</v>
      </c>
      <c r="AB1003" s="290">
        <f t="shared" si="851"/>
        <v>35799945.599999994</v>
      </c>
      <c r="AC1003" s="105">
        <v>0</v>
      </c>
    </row>
    <row r="1004" spans="1:29" ht="15.75" hidden="1" thickBot="1" x14ac:dyDescent="0.25">
      <c r="B1004" s="136" t="s">
        <v>1236</v>
      </c>
      <c r="C1004" s="139" t="s">
        <v>1237</v>
      </c>
      <c r="D1004" s="295">
        <v>0</v>
      </c>
      <c r="E1004" s="291">
        <f>SUM('ADICIONES  2018'!C1004:K1004)</f>
        <v>0</v>
      </c>
      <c r="F1004" s="295"/>
      <c r="G1004" s="295"/>
      <c r="H1004" s="295"/>
      <c r="I1004" s="295"/>
      <c r="J1004" s="295"/>
      <c r="K1004" s="292">
        <f t="shared" si="606"/>
        <v>0</v>
      </c>
      <c r="L1004" s="295">
        <v>4046750.91</v>
      </c>
      <c r="M1004" s="295">
        <v>4284618.33</v>
      </c>
      <c r="N1004" s="295">
        <v>3761974.96</v>
      </c>
      <c r="O1004" s="295">
        <v>3446685.18</v>
      </c>
      <c r="P1004" s="295">
        <v>4528267.03</v>
      </c>
      <c r="Q1004" s="295">
        <v>3708276.17</v>
      </c>
      <c r="R1004" s="292">
        <f t="shared" si="681"/>
        <v>23776572.579999998</v>
      </c>
      <c r="S1004" s="295">
        <v>5670806.4100000001</v>
      </c>
      <c r="T1004" s="295">
        <v>5687559.6100000003</v>
      </c>
      <c r="U1004" s="295">
        <v>665007</v>
      </c>
      <c r="V1004" s="295"/>
      <c r="W1004" s="295"/>
      <c r="X1004" s="295"/>
      <c r="Y1004" s="295"/>
      <c r="Z1004" s="295"/>
      <c r="AA1004" s="292">
        <f t="shared" si="880"/>
        <v>12023373.02</v>
      </c>
      <c r="AB1004" s="292">
        <f t="shared" si="851"/>
        <v>35799945.599999994</v>
      </c>
      <c r="AC1004" s="37">
        <v>0</v>
      </c>
    </row>
    <row r="1005" spans="1:29" s="79" customFormat="1" ht="30.75" hidden="1" thickBot="1" x14ac:dyDescent="0.25">
      <c r="A1005" s="433"/>
      <c r="B1005" s="111" t="s">
        <v>1238</v>
      </c>
      <c r="C1005" s="100" t="s">
        <v>1239</v>
      </c>
      <c r="D1005" s="106">
        <f>+D1006</f>
        <v>0</v>
      </c>
      <c r="E1005" s="106">
        <f>SUM('ADICIONES  2018'!C1005:K1005)</f>
        <v>0</v>
      </c>
      <c r="F1005" s="106">
        <f t="shared" ref="F1005:J1005" si="905">+F1006</f>
        <v>0</v>
      </c>
      <c r="G1005" s="106">
        <f t="shared" si="905"/>
        <v>0</v>
      </c>
      <c r="H1005" s="106">
        <f t="shared" si="905"/>
        <v>0</v>
      </c>
      <c r="I1005" s="106">
        <f t="shared" si="905"/>
        <v>0</v>
      </c>
      <c r="J1005" s="106">
        <f t="shared" si="905"/>
        <v>0</v>
      </c>
      <c r="K1005" s="290">
        <f t="shared" si="606"/>
        <v>0</v>
      </c>
      <c r="L1005" s="106">
        <f t="shared" ref="L1005:Q1005" si="906">+L1006</f>
        <v>1123500</v>
      </c>
      <c r="M1005" s="106">
        <f t="shared" si="906"/>
        <v>1125354</v>
      </c>
      <c r="N1005" s="106">
        <f t="shared" si="906"/>
        <v>1127210</v>
      </c>
      <c r="O1005" s="106">
        <f t="shared" si="906"/>
        <v>1129070</v>
      </c>
      <c r="P1005" s="106">
        <f t="shared" si="906"/>
        <v>1130933</v>
      </c>
      <c r="Q1005" s="106">
        <f t="shared" si="906"/>
        <v>1132799</v>
      </c>
      <c r="R1005" s="290">
        <f t="shared" si="681"/>
        <v>6768866</v>
      </c>
      <c r="S1005" s="106">
        <f t="shared" ref="S1005:Z1005" si="907">+S1006</f>
        <v>1772999</v>
      </c>
      <c r="T1005" s="106">
        <f t="shared" si="907"/>
        <v>2125916</v>
      </c>
      <c r="U1005" s="106">
        <f t="shared" si="907"/>
        <v>2129424</v>
      </c>
      <c r="V1005" s="106">
        <f t="shared" si="907"/>
        <v>0</v>
      </c>
      <c r="W1005" s="106">
        <f t="shared" si="907"/>
        <v>0</v>
      </c>
      <c r="X1005" s="106">
        <f t="shared" si="907"/>
        <v>0</v>
      </c>
      <c r="Y1005" s="106">
        <f t="shared" si="907"/>
        <v>0</v>
      </c>
      <c r="Z1005" s="106">
        <f t="shared" si="907"/>
        <v>0</v>
      </c>
      <c r="AA1005" s="290">
        <f t="shared" si="880"/>
        <v>6028339</v>
      </c>
      <c r="AB1005" s="290">
        <f t="shared" si="851"/>
        <v>12797205</v>
      </c>
      <c r="AC1005" s="105">
        <v>0</v>
      </c>
    </row>
    <row r="1006" spans="1:29" ht="15.75" hidden="1" thickBot="1" x14ac:dyDescent="0.25">
      <c r="B1006" s="136" t="s">
        <v>1240</v>
      </c>
      <c r="C1006" s="139" t="s">
        <v>1241</v>
      </c>
      <c r="D1006" s="295">
        <v>0</v>
      </c>
      <c r="E1006" s="291">
        <f>SUM('ADICIONES  2018'!C1006:K1006)</f>
        <v>0</v>
      </c>
      <c r="F1006" s="295"/>
      <c r="G1006" s="295"/>
      <c r="H1006" s="295"/>
      <c r="I1006" s="295"/>
      <c r="J1006" s="295"/>
      <c r="K1006" s="292">
        <f t="shared" si="606"/>
        <v>0</v>
      </c>
      <c r="L1006" s="295">
        <v>1123500</v>
      </c>
      <c r="M1006" s="295">
        <v>1125354</v>
      </c>
      <c r="N1006" s="295">
        <v>1127210</v>
      </c>
      <c r="O1006" s="295">
        <v>1129070</v>
      </c>
      <c r="P1006" s="295">
        <v>1130933</v>
      </c>
      <c r="Q1006" s="295">
        <v>1132799</v>
      </c>
      <c r="R1006" s="292">
        <f t="shared" si="681"/>
        <v>6768866</v>
      </c>
      <c r="S1006" s="295">
        <v>1772999</v>
      </c>
      <c r="T1006" s="295">
        <v>2125916</v>
      </c>
      <c r="U1006" s="295">
        <v>2129424</v>
      </c>
      <c r="V1006" s="295"/>
      <c r="W1006" s="295"/>
      <c r="X1006" s="295"/>
      <c r="Y1006" s="295"/>
      <c r="Z1006" s="295"/>
      <c r="AA1006" s="292">
        <f t="shared" si="880"/>
        <v>6028339</v>
      </c>
      <c r="AB1006" s="292">
        <f t="shared" si="851"/>
        <v>12797205</v>
      </c>
      <c r="AC1006" s="37">
        <v>0</v>
      </c>
    </row>
    <row r="1007" spans="1:29" s="79" customFormat="1" ht="16.5" hidden="1" thickBot="1" x14ac:dyDescent="0.25">
      <c r="A1007" s="433"/>
      <c r="B1007" s="111" t="s">
        <v>317</v>
      </c>
      <c r="C1007" s="107" t="s">
        <v>111</v>
      </c>
      <c r="D1007" s="106">
        <f>+D1008+D1013+D1018+D1021+D1024+D1028+D1034+D1036</f>
        <v>1592000000</v>
      </c>
      <c r="E1007" s="106">
        <f>SUM('ADICIONES  2018'!C1007:K1007)</f>
        <v>0</v>
      </c>
      <c r="F1007" s="106">
        <f t="shared" ref="F1007:J1007" si="908">+F1008+F1013+F1018+F1021+F1024+F1028+F1034+F1036</f>
        <v>0</v>
      </c>
      <c r="G1007" s="106">
        <f t="shared" si="908"/>
        <v>0</v>
      </c>
      <c r="H1007" s="106">
        <f t="shared" si="908"/>
        <v>0</v>
      </c>
      <c r="I1007" s="106">
        <f t="shared" si="908"/>
        <v>0</v>
      </c>
      <c r="J1007" s="106">
        <f t="shared" si="908"/>
        <v>0</v>
      </c>
      <c r="K1007" s="290">
        <f t="shared" si="606"/>
        <v>1592000000</v>
      </c>
      <c r="L1007" s="106">
        <f t="shared" ref="L1007:Q1007" si="909">+L1008+L1013+L1018+L1021+L1024+L1028+L1034+L1036</f>
        <v>157794005.60000002</v>
      </c>
      <c r="M1007" s="106">
        <f t="shared" si="909"/>
        <v>219678550.30999997</v>
      </c>
      <c r="N1007" s="106">
        <f t="shared" si="909"/>
        <v>213167063.12</v>
      </c>
      <c r="O1007" s="106">
        <f t="shared" si="909"/>
        <v>214894908.84</v>
      </c>
      <c r="P1007" s="106">
        <f t="shared" si="909"/>
        <v>226212814.52000001</v>
      </c>
      <c r="Q1007" s="106">
        <f t="shared" si="909"/>
        <v>223673962.00999999</v>
      </c>
      <c r="R1007" s="290">
        <f t="shared" si="681"/>
        <v>1255421304.4000001</v>
      </c>
      <c r="S1007" s="106">
        <f t="shared" ref="S1007:Z1007" si="910">+S1008+S1013+S1018+S1021+S1024+S1028+S1034+S1036</f>
        <v>261849366.49000001</v>
      </c>
      <c r="T1007" s="106">
        <f t="shared" si="910"/>
        <v>286928537.86000001</v>
      </c>
      <c r="U1007" s="106">
        <f t="shared" si="910"/>
        <v>180584502.46000001</v>
      </c>
      <c r="V1007" s="106">
        <f t="shared" si="910"/>
        <v>0</v>
      </c>
      <c r="W1007" s="106">
        <f t="shared" si="910"/>
        <v>0</v>
      </c>
      <c r="X1007" s="106">
        <f t="shared" si="910"/>
        <v>0</v>
      </c>
      <c r="Y1007" s="106">
        <f t="shared" si="910"/>
        <v>0</v>
      </c>
      <c r="Z1007" s="106">
        <f t="shared" si="910"/>
        <v>0</v>
      </c>
      <c r="AA1007" s="290">
        <f t="shared" ref="AA1007:AA1038" si="911">SUM(S1007:Z1007)</f>
        <v>729362406.81000006</v>
      </c>
      <c r="AB1007" s="290">
        <f t="shared" si="851"/>
        <v>1984783711.21</v>
      </c>
      <c r="AC1007" s="105">
        <f t="shared" si="847"/>
        <v>1.2467234366896984</v>
      </c>
    </row>
    <row r="1008" spans="1:29" s="79" customFormat="1" ht="32.25" hidden="1" thickBot="1" x14ac:dyDescent="0.25">
      <c r="A1008" s="433"/>
      <c r="B1008" s="111" t="s">
        <v>817</v>
      </c>
      <c r="C1008" s="107" t="s">
        <v>818</v>
      </c>
      <c r="D1008" s="106">
        <v>230000000</v>
      </c>
      <c r="E1008" s="106">
        <f>SUM('ADICIONES  2018'!C1008:K1008)</f>
        <v>0</v>
      </c>
      <c r="F1008" s="106"/>
      <c r="G1008" s="106"/>
      <c r="H1008" s="106"/>
      <c r="I1008" s="106"/>
      <c r="J1008" s="106"/>
      <c r="K1008" s="290">
        <f t="shared" si="606"/>
        <v>230000000</v>
      </c>
      <c r="L1008" s="106">
        <f t="shared" ref="L1008:P1008" si="912">SUM(L1009:L1012)</f>
        <v>56751004.869999997</v>
      </c>
      <c r="M1008" s="106">
        <f t="shared" si="912"/>
        <v>75411119.510000005</v>
      </c>
      <c r="N1008" s="106">
        <f t="shared" si="912"/>
        <v>39550743.919999987</v>
      </c>
      <c r="O1008" s="106">
        <f t="shared" si="912"/>
        <v>52476239.449999996</v>
      </c>
      <c r="P1008" s="106">
        <f t="shared" si="912"/>
        <v>62088094.240000002</v>
      </c>
      <c r="Q1008" s="106">
        <f>SUM(Q1009:Q1012)</f>
        <v>68359303.409999996</v>
      </c>
      <c r="R1008" s="290">
        <f t="shared" si="681"/>
        <v>354636505.39999998</v>
      </c>
      <c r="S1008" s="106">
        <f>SUM(S1009:S1012)</f>
        <v>78039472.170000002</v>
      </c>
      <c r="T1008" s="106">
        <f>SUM(T1009:T1012)</f>
        <v>73619567.879999995</v>
      </c>
      <c r="U1008" s="106">
        <f>SUM(U1009:U1012)</f>
        <v>44195510.479999997</v>
      </c>
      <c r="V1008" s="106"/>
      <c r="W1008" s="106"/>
      <c r="X1008" s="106"/>
      <c r="Y1008" s="106"/>
      <c r="Z1008" s="106"/>
      <c r="AA1008" s="290">
        <f t="shared" si="911"/>
        <v>195854550.53</v>
      </c>
      <c r="AB1008" s="290">
        <f t="shared" si="851"/>
        <v>550491055.92999995</v>
      </c>
      <c r="AC1008" s="105">
        <f t="shared" si="847"/>
        <v>2.3934393736086954</v>
      </c>
    </row>
    <row r="1009" spans="1:29" ht="15.75" hidden="1" thickBot="1" x14ac:dyDescent="0.25">
      <c r="B1009" s="97" t="s">
        <v>819</v>
      </c>
      <c r="C1009" s="98" t="s">
        <v>112</v>
      </c>
      <c r="D1009" s="295">
        <f>+D1008*60%</f>
        <v>138000000</v>
      </c>
      <c r="E1009" s="291">
        <f>SUM('ADICIONES  2018'!C1009:K1009)</f>
        <v>0</v>
      </c>
      <c r="F1009" s="295">
        <f t="shared" ref="F1009:J1009" si="913">+F1008*60%</f>
        <v>0</v>
      </c>
      <c r="G1009" s="295">
        <f t="shared" si="913"/>
        <v>0</v>
      </c>
      <c r="H1009" s="295">
        <f t="shared" si="913"/>
        <v>0</v>
      </c>
      <c r="I1009" s="295">
        <f t="shared" si="913"/>
        <v>0</v>
      </c>
      <c r="J1009" s="295">
        <f t="shared" si="913"/>
        <v>0</v>
      </c>
      <c r="K1009" s="292">
        <f t="shared" si="606"/>
        <v>138000000</v>
      </c>
      <c r="L1009" s="295">
        <v>4496556.9400000004</v>
      </c>
      <c r="M1009" s="295">
        <v>5155387.07</v>
      </c>
      <c r="N1009" s="295">
        <v>5438027.3299999982</v>
      </c>
      <c r="O1009" s="295">
        <v>3889642.8</v>
      </c>
      <c r="P1009" s="295">
        <v>4864721.75</v>
      </c>
      <c r="Q1009" s="295">
        <v>7088750.75</v>
      </c>
      <c r="R1009" s="292">
        <f t="shared" si="681"/>
        <v>30933086.640000001</v>
      </c>
      <c r="S1009" s="295">
        <v>5947539.2599999998</v>
      </c>
      <c r="T1009" s="295">
        <v>5191203.82</v>
      </c>
      <c r="U1009" s="295">
        <v>5733227.7800000003</v>
      </c>
      <c r="V1009" s="295">
        <f t="shared" ref="V1009:Z1009" si="914">+V1008*60%</f>
        <v>0</v>
      </c>
      <c r="W1009" s="295">
        <f t="shared" si="914"/>
        <v>0</v>
      </c>
      <c r="X1009" s="295">
        <f t="shared" si="914"/>
        <v>0</v>
      </c>
      <c r="Y1009" s="295">
        <f t="shared" si="914"/>
        <v>0</v>
      </c>
      <c r="Z1009" s="295">
        <f t="shared" si="914"/>
        <v>0</v>
      </c>
      <c r="AA1009" s="292">
        <f t="shared" si="911"/>
        <v>16871970.859999999</v>
      </c>
      <c r="AB1009" s="292">
        <f t="shared" si="851"/>
        <v>47805057.5</v>
      </c>
      <c r="AC1009" s="37">
        <f t="shared" si="847"/>
        <v>0.34641346014492752</v>
      </c>
    </row>
    <row r="1010" spans="1:29" ht="15.75" hidden="1" thickBot="1" x14ac:dyDescent="0.25">
      <c r="B1010" s="97" t="s">
        <v>820</v>
      </c>
      <c r="C1010" s="98" t="s">
        <v>113</v>
      </c>
      <c r="D1010" s="295">
        <f>+D1008*20%</f>
        <v>46000000</v>
      </c>
      <c r="E1010" s="291">
        <f>SUM('ADICIONES  2018'!C1010:K1010)</f>
        <v>0</v>
      </c>
      <c r="F1010" s="295">
        <f t="shared" ref="F1010:J1010" si="915">+F1008*20%</f>
        <v>0</v>
      </c>
      <c r="G1010" s="295">
        <f t="shared" si="915"/>
        <v>0</v>
      </c>
      <c r="H1010" s="295">
        <f t="shared" si="915"/>
        <v>0</v>
      </c>
      <c r="I1010" s="295">
        <f t="shared" si="915"/>
        <v>0</v>
      </c>
      <c r="J1010" s="295">
        <f t="shared" si="915"/>
        <v>0</v>
      </c>
      <c r="K1010" s="292">
        <f t="shared" si="606"/>
        <v>46000000</v>
      </c>
      <c r="L1010" s="295">
        <v>3597939.88</v>
      </c>
      <c r="M1010" s="295">
        <v>3766416.46</v>
      </c>
      <c r="N1010" s="295">
        <v>4910457.51</v>
      </c>
      <c r="O1010" s="295">
        <v>4818824.05</v>
      </c>
      <c r="P1010" s="295">
        <v>5277986.97</v>
      </c>
      <c r="Q1010" s="295">
        <v>6497638.9900000002</v>
      </c>
      <c r="R1010" s="292">
        <f t="shared" si="681"/>
        <v>28869263.859999999</v>
      </c>
      <c r="S1010" s="295">
        <v>7064075.9000000004</v>
      </c>
      <c r="T1010" s="295">
        <v>6936919.9800000004</v>
      </c>
      <c r="U1010" s="295">
        <v>7028870.1799999997</v>
      </c>
      <c r="V1010" s="295">
        <f t="shared" ref="V1010:Z1010" si="916">+V1008*20%</f>
        <v>0</v>
      </c>
      <c r="W1010" s="295">
        <f t="shared" si="916"/>
        <v>0</v>
      </c>
      <c r="X1010" s="295">
        <f t="shared" si="916"/>
        <v>0</v>
      </c>
      <c r="Y1010" s="295">
        <f t="shared" si="916"/>
        <v>0</v>
      </c>
      <c r="Z1010" s="295">
        <f t="shared" si="916"/>
        <v>0</v>
      </c>
      <c r="AA1010" s="292">
        <f t="shared" si="911"/>
        <v>21029866.060000002</v>
      </c>
      <c r="AB1010" s="292">
        <f t="shared" si="851"/>
        <v>49899129.920000002</v>
      </c>
      <c r="AC1010" s="37">
        <f t="shared" si="847"/>
        <v>1.0847636939130436</v>
      </c>
    </row>
    <row r="1011" spans="1:29" ht="29.25" hidden="1" thickBot="1" x14ac:dyDescent="0.25">
      <c r="B1011" s="97" t="s">
        <v>821</v>
      </c>
      <c r="C1011" s="98" t="s">
        <v>114</v>
      </c>
      <c r="D1011" s="295">
        <f>+D1008*10%</f>
        <v>23000000</v>
      </c>
      <c r="E1011" s="291">
        <f>SUM('ADICIONES  2018'!C1011:K1011)</f>
        <v>0</v>
      </c>
      <c r="F1011" s="295">
        <f t="shared" ref="F1011:J1011" si="917">+F1008*10%</f>
        <v>0</v>
      </c>
      <c r="G1011" s="295">
        <f t="shared" si="917"/>
        <v>0</v>
      </c>
      <c r="H1011" s="295">
        <f t="shared" si="917"/>
        <v>0</v>
      </c>
      <c r="I1011" s="295">
        <f t="shared" si="917"/>
        <v>0</v>
      </c>
      <c r="J1011" s="295">
        <f t="shared" si="917"/>
        <v>0</v>
      </c>
      <c r="K1011" s="292">
        <f t="shared" si="606"/>
        <v>23000000</v>
      </c>
      <c r="L1011" s="295">
        <v>45037476.899999999</v>
      </c>
      <c r="M1011" s="295">
        <v>65630084.810000002</v>
      </c>
      <c r="N1011" s="295">
        <v>25095423.199999988</v>
      </c>
      <c r="O1011" s="295">
        <v>36397123.799999997</v>
      </c>
      <c r="P1011" s="295">
        <v>47409115.560000002</v>
      </c>
      <c r="Q1011" s="295">
        <v>49658564.210000001</v>
      </c>
      <c r="R1011" s="292">
        <f t="shared" si="681"/>
        <v>269227788.47999996</v>
      </c>
      <c r="S1011" s="295">
        <v>60025778.460000001</v>
      </c>
      <c r="T1011" s="295">
        <v>47036703.719999999</v>
      </c>
      <c r="U1011" s="295">
        <v>26012163.559999999</v>
      </c>
      <c r="V1011" s="295">
        <f t="shared" ref="V1011:Z1011" si="918">+V1008*10%</f>
        <v>0</v>
      </c>
      <c r="W1011" s="295">
        <f t="shared" si="918"/>
        <v>0</v>
      </c>
      <c r="X1011" s="295">
        <f t="shared" si="918"/>
        <v>0</v>
      </c>
      <c r="Y1011" s="295">
        <f t="shared" si="918"/>
        <v>0</v>
      </c>
      <c r="Z1011" s="295">
        <f t="shared" si="918"/>
        <v>0</v>
      </c>
      <c r="AA1011" s="292">
        <f t="shared" si="911"/>
        <v>133074645.74000001</v>
      </c>
      <c r="AB1011" s="292">
        <f t="shared" si="851"/>
        <v>402302434.21999997</v>
      </c>
      <c r="AC1011" s="37">
        <f t="shared" si="847"/>
        <v>17.491410183478258</v>
      </c>
    </row>
    <row r="1012" spans="1:29" ht="29.25" hidden="1" thickBot="1" x14ac:dyDescent="0.25">
      <c r="B1012" s="97" t="s">
        <v>822</v>
      </c>
      <c r="C1012" s="98" t="s">
        <v>823</v>
      </c>
      <c r="D1012" s="295">
        <f>+D1008*10%</f>
        <v>23000000</v>
      </c>
      <c r="E1012" s="291">
        <f>SUM('ADICIONES  2018'!C1012:K1012)</f>
        <v>0</v>
      </c>
      <c r="F1012" s="295">
        <f t="shared" ref="F1012:J1012" si="919">+F1008*10%</f>
        <v>0</v>
      </c>
      <c r="G1012" s="295">
        <f t="shared" si="919"/>
        <v>0</v>
      </c>
      <c r="H1012" s="295">
        <f t="shared" si="919"/>
        <v>0</v>
      </c>
      <c r="I1012" s="295">
        <f t="shared" si="919"/>
        <v>0</v>
      </c>
      <c r="J1012" s="295">
        <f t="shared" si="919"/>
        <v>0</v>
      </c>
      <c r="K1012" s="292">
        <f t="shared" si="606"/>
        <v>23000000</v>
      </c>
      <c r="L1012" s="295">
        <v>3619031.15</v>
      </c>
      <c r="M1012" s="295">
        <v>859231.17</v>
      </c>
      <c r="N1012" s="295">
        <v>4106835.879999999</v>
      </c>
      <c r="O1012" s="295">
        <v>7370648.7999999998</v>
      </c>
      <c r="P1012" s="295">
        <v>4536269.96</v>
      </c>
      <c r="Q1012" s="295">
        <v>5114349.46</v>
      </c>
      <c r="R1012" s="292">
        <f t="shared" si="681"/>
        <v>25606366.420000002</v>
      </c>
      <c r="S1012" s="295">
        <v>5002078.55</v>
      </c>
      <c r="T1012" s="295">
        <v>14454740.359999999</v>
      </c>
      <c r="U1012" s="295">
        <v>5421248.96</v>
      </c>
      <c r="V1012" s="295">
        <f t="shared" ref="V1012:Z1012" si="920">+V1008*10%</f>
        <v>0</v>
      </c>
      <c r="W1012" s="295">
        <f t="shared" si="920"/>
        <v>0</v>
      </c>
      <c r="X1012" s="295">
        <f t="shared" si="920"/>
        <v>0</v>
      </c>
      <c r="Y1012" s="295">
        <f t="shared" si="920"/>
        <v>0</v>
      </c>
      <c r="Z1012" s="295">
        <f t="shared" si="920"/>
        <v>0</v>
      </c>
      <c r="AA1012" s="292">
        <f t="shared" si="911"/>
        <v>24878067.870000001</v>
      </c>
      <c r="AB1012" s="292">
        <f t="shared" si="851"/>
        <v>50484434.290000007</v>
      </c>
      <c r="AC1012" s="37">
        <f t="shared" si="847"/>
        <v>2.1949754039130438</v>
      </c>
    </row>
    <row r="1013" spans="1:29" s="79" customFormat="1" ht="16.5" hidden="1" thickBot="1" x14ac:dyDescent="0.25">
      <c r="A1013" s="433"/>
      <c r="B1013" s="111" t="s">
        <v>824</v>
      </c>
      <c r="C1013" s="107" t="s">
        <v>825</v>
      </c>
      <c r="D1013" s="106">
        <v>600000000</v>
      </c>
      <c r="E1013" s="106">
        <f>SUM('ADICIONES  2018'!C1013:K1013)</f>
        <v>0</v>
      </c>
      <c r="F1013" s="106"/>
      <c r="G1013" s="106"/>
      <c r="H1013" s="106"/>
      <c r="I1013" s="106"/>
      <c r="J1013" s="106"/>
      <c r="K1013" s="290">
        <f t="shared" si="606"/>
        <v>600000000</v>
      </c>
      <c r="L1013" s="106">
        <v>32814740.789999999</v>
      </c>
      <c r="M1013" s="106">
        <v>66823852.520000003</v>
      </c>
      <c r="N1013" s="106">
        <v>57632189.539999999</v>
      </c>
      <c r="O1013" s="106">
        <v>59873514.659999996</v>
      </c>
      <c r="P1013" s="106">
        <v>65532316.140000001</v>
      </c>
      <c r="Q1013" s="106">
        <v>66718796.390000001</v>
      </c>
      <c r="R1013" s="290">
        <f t="shared" si="681"/>
        <v>349395410.03999996</v>
      </c>
      <c r="S1013" s="106">
        <v>75103821.030000001</v>
      </c>
      <c r="T1013" s="106">
        <v>70777660.859999999</v>
      </c>
      <c r="U1013" s="106">
        <v>43511380.039999999</v>
      </c>
      <c r="V1013" s="106"/>
      <c r="W1013" s="106"/>
      <c r="X1013" s="106"/>
      <c r="Y1013" s="106"/>
      <c r="Z1013" s="106"/>
      <c r="AA1013" s="290">
        <f t="shared" si="911"/>
        <v>189392861.92999998</v>
      </c>
      <c r="AB1013" s="290">
        <f t="shared" si="851"/>
        <v>538788271.96999991</v>
      </c>
      <c r="AC1013" s="105">
        <f t="shared" si="847"/>
        <v>0.8979804532833332</v>
      </c>
    </row>
    <row r="1014" spans="1:29" s="5" customFormat="1" ht="29.25" hidden="1" thickBot="1" x14ac:dyDescent="0.25">
      <c r="A1014" s="159"/>
      <c r="B1014" s="97" t="s">
        <v>826</v>
      </c>
      <c r="C1014" s="98" t="s">
        <v>115</v>
      </c>
      <c r="D1014" s="295">
        <f>+D1013*40%</f>
        <v>240000000</v>
      </c>
      <c r="E1014" s="291">
        <f>SUM('ADICIONES  2018'!C1014:K1014)</f>
        <v>0</v>
      </c>
      <c r="F1014" s="295">
        <f t="shared" ref="F1014:J1014" si="921">+F1013*40%</f>
        <v>0</v>
      </c>
      <c r="G1014" s="295">
        <f t="shared" si="921"/>
        <v>0</v>
      </c>
      <c r="H1014" s="295">
        <f t="shared" si="921"/>
        <v>0</v>
      </c>
      <c r="I1014" s="295">
        <f t="shared" si="921"/>
        <v>0</v>
      </c>
      <c r="J1014" s="295">
        <f t="shared" si="921"/>
        <v>0</v>
      </c>
      <c r="K1014" s="292">
        <f t="shared" si="606"/>
        <v>240000000</v>
      </c>
      <c r="L1014" s="295">
        <f t="shared" ref="L1014:Q1014" si="922">+L1013*40%</f>
        <v>13125896.316</v>
      </c>
      <c r="M1014" s="295">
        <f t="shared" si="922"/>
        <v>26729541.008000001</v>
      </c>
      <c r="N1014" s="295">
        <f t="shared" si="922"/>
        <v>23052875.816</v>
      </c>
      <c r="O1014" s="295">
        <f t="shared" si="922"/>
        <v>23949405.864</v>
      </c>
      <c r="P1014" s="295">
        <f t="shared" si="922"/>
        <v>26212926.456</v>
      </c>
      <c r="Q1014" s="295">
        <f t="shared" si="922"/>
        <v>26687518.556000002</v>
      </c>
      <c r="R1014" s="292">
        <f t="shared" si="681"/>
        <v>139758164.016</v>
      </c>
      <c r="S1014" s="295">
        <f t="shared" ref="S1014:Z1014" si="923">+S1013*40%</f>
        <v>30041528.412</v>
      </c>
      <c r="T1014" s="295">
        <f t="shared" si="923"/>
        <v>28311064.344000001</v>
      </c>
      <c r="U1014" s="295">
        <f t="shared" si="923"/>
        <v>17404552.015999999</v>
      </c>
      <c r="V1014" s="295">
        <f t="shared" si="923"/>
        <v>0</v>
      </c>
      <c r="W1014" s="295">
        <f t="shared" si="923"/>
        <v>0</v>
      </c>
      <c r="X1014" s="295">
        <f t="shared" si="923"/>
        <v>0</v>
      </c>
      <c r="Y1014" s="295">
        <f t="shared" si="923"/>
        <v>0</v>
      </c>
      <c r="Z1014" s="295">
        <f t="shared" si="923"/>
        <v>0</v>
      </c>
      <c r="AA1014" s="292">
        <f t="shared" si="911"/>
        <v>75757144.772</v>
      </c>
      <c r="AB1014" s="292">
        <f t="shared" si="851"/>
        <v>215515308.78799999</v>
      </c>
      <c r="AC1014" s="37">
        <f t="shared" si="847"/>
        <v>0.89798045328333331</v>
      </c>
    </row>
    <row r="1015" spans="1:29" ht="29.25" hidden="1" thickBot="1" x14ac:dyDescent="0.25">
      <c r="B1015" s="97" t="s">
        <v>827</v>
      </c>
      <c r="C1015" s="98" t="s">
        <v>116</v>
      </c>
      <c r="D1015" s="295">
        <f>+D1013*20%</f>
        <v>120000000</v>
      </c>
      <c r="E1015" s="291">
        <f>SUM('ADICIONES  2018'!C1015:K1015)</f>
        <v>0</v>
      </c>
      <c r="F1015" s="295">
        <f t="shared" ref="F1015:J1015" si="924">+F1013*20%</f>
        <v>0</v>
      </c>
      <c r="G1015" s="295">
        <f t="shared" si="924"/>
        <v>0</v>
      </c>
      <c r="H1015" s="295">
        <f t="shared" si="924"/>
        <v>0</v>
      </c>
      <c r="I1015" s="295">
        <f t="shared" si="924"/>
        <v>0</v>
      </c>
      <c r="J1015" s="295">
        <f t="shared" si="924"/>
        <v>0</v>
      </c>
      <c r="K1015" s="292">
        <f t="shared" ref="K1015:K1100" si="925">+D1015+E1015-F1015+G1015-H1015</f>
        <v>120000000</v>
      </c>
      <c r="L1015" s="295">
        <f t="shared" ref="L1015:Q1015" si="926">+L1013*20%</f>
        <v>6562948.1579999998</v>
      </c>
      <c r="M1015" s="295">
        <f t="shared" si="926"/>
        <v>13364770.504000001</v>
      </c>
      <c r="N1015" s="295">
        <f t="shared" si="926"/>
        <v>11526437.908</v>
      </c>
      <c r="O1015" s="295">
        <f t="shared" si="926"/>
        <v>11974702.932</v>
      </c>
      <c r="P1015" s="295">
        <f t="shared" si="926"/>
        <v>13106463.228</v>
      </c>
      <c r="Q1015" s="295">
        <f t="shared" si="926"/>
        <v>13343759.278000001</v>
      </c>
      <c r="R1015" s="292">
        <f t="shared" si="681"/>
        <v>69879082.008000001</v>
      </c>
      <c r="S1015" s="295">
        <f t="shared" ref="S1015:Z1015" si="927">+S1013*20%</f>
        <v>15020764.206</v>
      </c>
      <c r="T1015" s="295">
        <f t="shared" si="927"/>
        <v>14155532.172</v>
      </c>
      <c r="U1015" s="295">
        <f t="shared" si="927"/>
        <v>8702276.0079999994</v>
      </c>
      <c r="V1015" s="295">
        <f t="shared" si="927"/>
        <v>0</v>
      </c>
      <c r="W1015" s="295">
        <f t="shared" si="927"/>
        <v>0</v>
      </c>
      <c r="X1015" s="295">
        <f t="shared" si="927"/>
        <v>0</v>
      </c>
      <c r="Y1015" s="295">
        <f t="shared" si="927"/>
        <v>0</v>
      </c>
      <c r="Z1015" s="295">
        <f t="shared" si="927"/>
        <v>0</v>
      </c>
      <c r="AA1015" s="292">
        <f t="shared" si="911"/>
        <v>37878572.386</v>
      </c>
      <c r="AB1015" s="292">
        <f t="shared" si="851"/>
        <v>107757654.39399999</v>
      </c>
      <c r="AC1015" s="37">
        <f t="shared" si="847"/>
        <v>0.89798045328333331</v>
      </c>
    </row>
    <row r="1016" spans="1:29" ht="29.25" hidden="1" thickBot="1" x14ac:dyDescent="0.25">
      <c r="B1016" s="97" t="s">
        <v>828</v>
      </c>
      <c r="C1016" s="98" t="s">
        <v>117</v>
      </c>
      <c r="D1016" s="295">
        <f>+D1013*20%</f>
        <v>120000000</v>
      </c>
      <c r="E1016" s="291">
        <f>SUM('ADICIONES  2018'!C1016:K1016)</f>
        <v>0</v>
      </c>
      <c r="F1016" s="295">
        <f t="shared" ref="F1016:J1016" si="928">+F1013*20%</f>
        <v>0</v>
      </c>
      <c r="G1016" s="295">
        <f t="shared" si="928"/>
        <v>0</v>
      </c>
      <c r="H1016" s="295">
        <f t="shared" si="928"/>
        <v>0</v>
      </c>
      <c r="I1016" s="295">
        <f t="shared" si="928"/>
        <v>0</v>
      </c>
      <c r="J1016" s="295">
        <f t="shared" si="928"/>
        <v>0</v>
      </c>
      <c r="K1016" s="292">
        <f t="shared" si="925"/>
        <v>120000000</v>
      </c>
      <c r="L1016" s="295">
        <f t="shared" ref="L1016:Q1016" si="929">+L1013*20%</f>
        <v>6562948.1579999998</v>
      </c>
      <c r="M1016" s="295">
        <f t="shared" si="929"/>
        <v>13364770.504000001</v>
      </c>
      <c r="N1016" s="295">
        <f t="shared" si="929"/>
        <v>11526437.908</v>
      </c>
      <c r="O1016" s="295">
        <f t="shared" si="929"/>
        <v>11974702.932</v>
      </c>
      <c r="P1016" s="295">
        <f t="shared" si="929"/>
        <v>13106463.228</v>
      </c>
      <c r="Q1016" s="295">
        <f t="shared" si="929"/>
        <v>13343759.278000001</v>
      </c>
      <c r="R1016" s="292">
        <f t="shared" si="681"/>
        <v>69879082.008000001</v>
      </c>
      <c r="S1016" s="295">
        <f t="shared" ref="S1016:Z1016" si="930">+S1013*20%</f>
        <v>15020764.206</v>
      </c>
      <c r="T1016" s="295">
        <f t="shared" si="930"/>
        <v>14155532.172</v>
      </c>
      <c r="U1016" s="295">
        <f t="shared" si="930"/>
        <v>8702276.0079999994</v>
      </c>
      <c r="V1016" s="295">
        <f t="shared" si="930"/>
        <v>0</v>
      </c>
      <c r="W1016" s="295">
        <f t="shared" si="930"/>
        <v>0</v>
      </c>
      <c r="X1016" s="295">
        <f t="shared" si="930"/>
        <v>0</v>
      </c>
      <c r="Y1016" s="295">
        <f t="shared" si="930"/>
        <v>0</v>
      </c>
      <c r="Z1016" s="295">
        <f t="shared" si="930"/>
        <v>0</v>
      </c>
      <c r="AA1016" s="292">
        <f t="shared" si="911"/>
        <v>37878572.386</v>
      </c>
      <c r="AB1016" s="292">
        <f t="shared" si="851"/>
        <v>107757654.39399999</v>
      </c>
      <c r="AC1016" s="37">
        <f t="shared" si="847"/>
        <v>0.89798045328333331</v>
      </c>
    </row>
    <row r="1017" spans="1:29" ht="15.75" hidden="1" thickBot="1" x14ac:dyDescent="0.25">
      <c r="B1017" s="97" t="s">
        <v>829</v>
      </c>
      <c r="C1017" s="98" t="s">
        <v>118</v>
      </c>
      <c r="D1017" s="295">
        <f>+D1013*20%</f>
        <v>120000000</v>
      </c>
      <c r="E1017" s="291">
        <f>SUM('ADICIONES  2018'!C1017:K1017)</f>
        <v>0</v>
      </c>
      <c r="F1017" s="295">
        <f t="shared" ref="F1017:J1017" si="931">+F1013*20%</f>
        <v>0</v>
      </c>
      <c r="G1017" s="295">
        <f t="shared" si="931"/>
        <v>0</v>
      </c>
      <c r="H1017" s="295">
        <f t="shared" si="931"/>
        <v>0</v>
      </c>
      <c r="I1017" s="295">
        <f t="shared" si="931"/>
        <v>0</v>
      </c>
      <c r="J1017" s="295">
        <f t="shared" si="931"/>
        <v>0</v>
      </c>
      <c r="K1017" s="292">
        <f t="shared" si="925"/>
        <v>120000000</v>
      </c>
      <c r="L1017" s="295">
        <f t="shared" ref="L1017:Q1017" si="932">+L1013*20%</f>
        <v>6562948.1579999998</v>
      </c>
      <c r="M1017" s="295">
        <f t="shared" si="932"/>
        <v>13364770.504000001</v>
      </c>
      <c r="N1017" s="295">
        <f t="shared" si="932"/>
        <v>11526437.908</v>
      </c>
      <c r="O1017" s="295">
        <f t="shared" si="932"/>
        <v>11974702.932</v>
      </c>
      <c r="P1017" s="295">
        <f t="shared" si="932"/>
        <v>13106463.228</v>
      </c>
      <c r="Q1017" s="295">
        <f t="shared" si="932"/>
        <v>13343759.278000001</v>
      </c>
      <c r="R1017" s="292">
        <f t="shared" si="681"/>
        <v>69879082.008000001</v>
      </c>
      <c r="S1017" s="295">
        <f t="shared" ref="S1017:Z1017" si="933">+S1013*20%</f>
        <v>15020764.206</v>
      </c>
      <c r="T1017" s="295">
        <f t="shared" si="933"/>
        <v>14155532.172</v>
      </c>
      <c r="U1017" s="295">
        <f t="shared" si="933"/>
        <v>8702276.0079999994</v>
      </c>
      <c r="V1017" s="295">
        <f t="shared" si="933"/>
        <v>0</v>
      </c>
      <c r="W1017" s="295">
        <f t="shared" si="933"/>
        <v>0</v>
      </c>
      <c r="X1017" s="295">
        <f t="shared" si="933"/>
        <v>0</v>
      </c>
      <c r="Y1017" s="295">
        <f t="shared" si="933"/>
        <v>0</v>
      </c>
      <c r="Z1017" s="295">
        <f t="shared" si="933"/>
        <v>0</v>
      </c>
      <c r="AA1017" s="292">
        <f t="shared" si="911"/>
        <v>37878572.386</v>
      </c>
      <c r="AB1017" s="292">
        <f t="shared" si="851"/>
        <v>107757654.39399999</v>
      </c>
      <c r="AC1017" s="37">
        <f t="shared" si="847"/>
        <v>0.89798045328333331</v>
      </c>
    </row>
    <row r="1018" spans="1:29" s="79" customFormat="1" ht="32.25" hidden="1" thickBot="1" x14ac:dyDescent="0.25">
      <c r="A1018" s="433"/>
      <c r="B1018" s="111" t="s">
        <v>830</v>
      </c>
      <c r="C1018" s="107" t="s">
        <v>831</v>
      </c>
      <c r="D1018" s="106">
        <v>130000000</v>
      </c>
      <c r="E1018" s="106">
        <f>SUM('ADICIONES  2018'!C1018:K1018)</f>
        <v>0</v>
      </c>
      <c r="F1018" s="106"/>
      <c r="G1018" s="106"/>
      <c r="H1018" s="106"/>
      <c r="I1018" s="106"/>
      <c r="J1018" s="106"/>
      <c r="K1018" s="290">
        <f t="shared" si="925"/>
        <v>130000000</v>
      </c>
      <c r="L1018" s="106">
        <v>19879646.399999999</v>
      </c>
      <c r="M1018" s="106">
        <v>20232447.859999999</v>
      </c>
      <c r="N1018" s="106">
        <v>24197822.690000001</v>
      </c>
      <c r="O1018" s="106">
        <v>24361906.149999999</v>
      </c>
      <c r="P1018" s="106">
        <v>24546777.600000001</v>
      </c>
      <c r="Q1018" s="106">
        <v>25436317.629999999</v>
      </c>
      <c r="R1018" s="290">
        <f t="shared" si="681"/>
        <v>138654918.32999998</v>
      </c>
      <c r="S1018" s="106">
        <v>26659404.739999998</v>
      </c>
      <c r="T1018" s="106">
        <v>27120105.09</v>
      </c>
      <c r="U1018" s="106">
        <v>25269230.420000002</v>
      </c>
      <c r="V1018" s="106"/>
      <c r="W1018" s="106"/>
      <c r="X1018" s="106"/>
      <c r="Y1018" s="106"/>
      <c r="Z1018" s="106"/>
      <c r="AA1018" s="290">
        <f t="shared" si="911"/>
        <v>79048740.25</v>
      </c>
      <c r="AB1018" s="290">
        <f t="shared" si="851"/>
        <v>217703658.57999998</v>
      </c>
      <c r="AC1018" s="105">
        <f t="shared" si="847"/>
        <v>1.6746435275384615</v>
      </c>
    </row>
    <row r="1019" spans="1:29" ht="15.75" hidden="1" thickBot="1" x14ac:dyDescent="0.25">
      <c r="B1019" s="97" t="s">
        <v>832</v>
      </c>
      <c r="C1019" s="98" t="s">
        <v>119</v>
      </c>
      <c r="D1019" s="295">
        <f>+D1018*80%</f>
        <v>104000000</v>
      </c>
      <c r="E1019" s="291">
        <f>SUM('ADICIONES  2018'!C1019:K1019)</f>
        <v>0</v>
      </c>
      <c r="F1019" s="295">
        <f t="shared" ref="F1019:J1019" si="934">+F1018*80%</f>
        <v>0</v>
      </c>
      <c r="G1019" s="295">
        <f t="shared" si="934"/>
        <v>0</v>
      </c>
      <c r="H1019" s="295">
        <f t="shared" si="934"/>
        <v>0</v>
      </c>
      <c r="I1019" s="295">
        <f t="shared" si="934"/>
        <v>0</v>
      </c>
      <c r="J1019" s="295">
        <f t="shared" si="934"/>
        <v>0</v>
      </c>
      <c r="K1019" s="292">
        <f t="shared" si="925"/>
        <v>104000000</v>
      </c>
      <c r="L1019" s="295">
        <f t="shared" ref="L1019:Q1019" si="935">+L1018*80%</f>
        <v>15903717.119999999</v>
      </c>
      <c r="M1019" s="295">
        <f t="shared" si="935"/>
        <v>16185958.288000001</v>
      </c>
      <c r="N1019" s="295">
        <f t="shared" si="935"/>
        <v>19358258.152000003</v>
      </c>
      <c r="O1019" s="295">
        <f t="shared" si="935"/>
        <v>19489524.919999998</v>
      </c>
      <c r="P1019" s="295">
        <f t="shared" si="935"/>
        <v>19637422.080000002</v>
      </c>
      <c r="Q1019" s="295">
        <f t="shared" si="935"/>
        <v>20349054.104000002</v>
      </c>
      <c r="R1019" s="292">
        <f t="shared" si="681"/>
        <v>110923934.664</v>
      </c>
      <c r="S1019" s="295">
        <f t="shared" ref="S1019:Z1019" si="936">+S1018*80%</f>
        <v>21327523.791999999</v>
      </c>
      <c r="T1019" s="295">
        <f t="shared" si="936"/>
        <v>21696084.072000001</v>
      </c>
      <c r="U1019" s="295">
        <f t="shared" si="936"/>
        <v>20215384.336000003</v>
      </c>
      <c r="V1019" s="295">
        <f t="shared" si="936"/>
        <v>0</v>
      </c>
      <c r="W1019" s="295">
        <f t="shared" si="936"/>
        <v>0</v>
      </c>
      <c r="X1019" s="295">
        <f t="shared" si="936"/>
        <v>0</v>
      </c>
      <c r="Y1019" s="295">
        <f t="shared" si="936"/>
        <v>0</v>
      </c>
      <c r="Z1019" s="295">
        <f t="shared" si="936"/>
        <v>0</v>
      </c>
      <c r="AA1019" s="292">
        <f t="shared" si="911"/>
        <v>63238992.200000003</v>
      </c>
      <c r="AB1019" s="292">
        <f t="shared" si="851"/>
        <v>174162926.86400002</v>
      </c>
      <c r="AC1019" s="37">
        <f t="shared" si="847"/>
        <v>1.6746435275384617</v>
      </c>
    </row>
    <row r="1020" spans="1:29" ht="29.25" hidden="1" thickBot="1" x14ac:dyDescent="0.25">
      <c r="B1020" s="97" t="s">
        <v>833</v>
      </c>
      <c r="C1020" s="98" t="s">
        <v>120</v>
      </c>
      <c r="D1020" s="295">
        <f>+D1018*20%</f>
        <v>26000000</v>
      </c>
      <c r="E1020" s="291">
        <f>SUM('ADICIONES  2018'!C1020:K1020)</f>
        <v>0</v>
      </c>
      <c r="F1020" s="295">
        <f t="shared" ref="F1020:J1020" si="937">+F1018*20%</f>
        <v>0</v>
      </c>
      <c r="G1020" s="295">
        <f t="shared" si="937"/>
        <v>0</v>
      </c>
      <c r="H1020" s="295">
        <f t="shared" si="937"/>
        <v>0</v>
      </c>
      <c r="I1020" s="295">
        <f t="shared" si="937"/>
        <v>0</v>
      </c>
      <c r="J1020" s="295">
        <f t="shared" si="937"/>
        <v>0</v>
      </c>
      <c r="K1020" s="292">
        <f t="shared" si="925"/>
        <v>26000000</v>
      </c>
      <c r="L1020" s="295">
        <f t="shared" ref="L1020:Q1020" si="938">+L1018*20%</f>
        <v>3975929.28</v>
      </c>
      <c r="M1020" s="295">
        <f t="shared" si="938"/>
        <v>4046489.5720000002</v>
      </c>
      <c r="N1020" s="295">
        <f t="shared" si="938"/>
        <v>4839564.5380000006</v>
      </c>
      <c r="O1020" s="295">
        <f t="shared" si="938"/>
        <v>4872381.2299999995</v>
      </c>
      <c r="P1020" s="295">
        <f t="shared" si="938"/>
        <v>4909355.5200000005</v>
      </c>
      <c r="Q1020" s="295">
        <f t="shared" si="938"/>
        <v>5087263.5260000005</v>
      </c>
      <c r="R1020" s="292">
        <f t="shared" si="681"/>
        <v>27730983.666000001</v>
      </c>
      <c r="S1020" s="295">
        <f t="shared" ref="S1020:Z1020" si="939">+S1018*20%</f>
        <v>5331880.9479999999</v>
      </c>
      <c r="T1020" s="295">
        <f t="shared" si="939"/>
        <v>5424021.0180000002</v>
      </c>
      <c r="U1020" s="295">
        <f t="shared" si="939"/>
        <v>5053846.0840000007</v>
      </c>
      <c r="V1020" s="295">
        <f t="shared" si="939"/>
        <v>0</v>
      </c>
      <c r="W1020" s="295">
        <f t="shared" si="939"/>
        <v>0</v>
      </c>
      <c r="X1020" s="295">
        <f t="shared" si="939"/>
        <v>0</v>
      </c>
      <c r="Y1020" s="295">
        <f t="shared" si="939"/>
        <v>0</v>
      </c>
      <c r="Z1020" s="295">
        <f t="shared" si="939"/>
        <v>0</v>
      </c>
      <c r="AA1020" s="292">
        <f t="shared" si="911"/>
        <v>15809748.050000001</v>
      </c>
      <c r="AB1020" s="292">
        <f t="shared" si="851"/>
        <v>43540731.716000006</v>
      </c>
      <c r="AC1020" s="37">
        <f t="shared" si="847"/>
        <v>1.6746435275384617</v>
      </c>
    </row>
    <row r="1021" spans="1:29" s="79" customFormat="1" ht="32.25" hidden="1" thickBot="1" x14ac:dyDescent="0.25">
      <c r="A1021" s="433"/>
      <c r="B1021" s="111" t="s">
        <v>834</v>
      </c>
      <c r="C1021" s="107" t="s">
        <v>835</v>
      </c>
      <c r="D1021" s="106">
        <v>230000000</v>
      </c>
      <c r="E1021" s="106">
        <f>SUM('ADICIONES  2018'!C1021:K1021)</f>
        <v>0</v>
      </c>
      <c r="F1021" s="106"/>
      <c r="G1021" s="106"/>
      <c r="H1021" s="106"/>
      <c r="I1021" s="106"/>
      <c r="J1021" s="106"/>
      <c r="K1021" s="290">
        <f t="shared" si="925"/>
        <v>230000000</v>
      </c>
      <c r="L1021" s="106">
        <v>38507985.43</v>
      </c>
      <c r="M1021" s="106">
        <v>20058665.199999999</v>
      </c>
      <c r="N1021" s="106">
        <v>38713261.859999999</v>
      </c>
      <c r="O1021" s="106">
        <v>36959027.119999997</v>
      </c>
      <c r="P1021" s="106">
        <v>38432585.450000003</v>
      </c>
      <c r="Q1021" s="106">
        <v>40553875.890000001</v>
      </c>
      <c r="R1021" s="290">
        <f t="shared" si="681"/>
        <v>213225400.94999999</v>
      </c>
      <c r="S1021" s="106">
        <v>60357276.439999998</v>
      </c>
      <c r="T1021" s="106">
        <v>45473105.969999999</v>
      </c>
      <c r="U1021" s="106">
        <v>31884111.940000001</v>
      </c>
      <c r="V1021" s="106"/>
      <c r="W1021" s="106"/>
      <c r="X1021" s="106"/>
      <c r="Y1021" s="106"/>
      <c r="Z1021" s="106"/>
      <c r="AA1021" s="290">
        <f t="shared" si="911"/>
        <v>137714494.34999999</v>
      </c>
      <c r="AB1021" s="290">
        <f t="shared" si="851"/>
        <v>350939895.29999995</v>
      </c>
      <c r="AC1021" s="105">
        <f t="shared" si="847"/>
        <v>1.5258256317391303</v>
      </c>
    </row>
    <row r="1022" spans="1:29" ht="15.75" hidden="1" thickBot="1" x14ac:dyDescent="0.25">
      <c r="B1022" s="97" t="s">
        <v>836</v>
      </c>
      <c r="C1022" s="98" t="s">
        <v>121</v>
      </c>
      <c r="D1022" s="295">
        <f>+D1021*80%</f>
        <v>184000000</v>
      </c>
      <c r="E1022" s="291">
        <f>SUM('ADICIONES  2018'!C1022:K1022)</f>
        <v>0</v>
      </c>
      <c r="F1022" s="295">
        <f t="shared" ref="F1022:J1022" si="940">+F1021*80%</f>
        <v>0</v>
      </c>
      <c r="G1022" s="295">
        <f t="shared" si="940"/>
        <v>0</v>
      </c>
      <c r="H1022" s="295">
        <f t="shared" si="940"/>
        <v>0</v>
      </c>
      <c r="I1022" s="295">
        <f t="shared" si="940"/>
        <v>0</v>
      </c>
      <c r="J1022" s="295">
        <f t="shared" si="940"/>
        <v>0</v>
      </c>
      <c r="K1022" s="292">
        <f t="shared" si="925"/>
        <v>184000000</v>
      </c>
      <c r="L1022" s="295">
        <f t="shared" ref="L1022:Q1022" si="941">+L1021*80%</f>
        <v>30806388.344000001</v>
      </c>
      <c r="M1022" s="295">
        <f t="shared" si="941"/>
        <v>16046932.16</v>
      </c>
      <c r="N1022" s="295">
        <f t="shared" si="941"/>
        <v>30970609.488000002</v>
      </c>
      <c r="O1022" s="295">
        <f t="shared" si="941"/>
        <v>29567221.695999999</v>
      </c>
      <c r="P1022" s="295">
        <f t="shared" si="941"/>
        <v>30746068.360000003</v>
      </c>
      <c r="Q1022" s="295">
        <f t="shared" si="941"/>
        <v>32443100.712000001</v>
      </c>
      <c r="R1022" s="292">
        <f t="shared" si="681"/>
        <v>170580320.76000002</v>
      </c>
      <c r="S1022" s="295">
        <f t="shared" ref="S1022:Z1022" si="942">+S1021*80%</f>
        <v>48285821.152000003</v>
      </c>
      <c r="T1022" s="295">
        <f t="shared" si="942"/>
        <v>36378484.776000001</v>
      </c>
      <c r="U1022" s="295">
        <f t="shared" si="942"/>
        <v>25507289.552000001</v>
      </c>
      <c r="V1022" s="295">
        <f t="shared" si="942"/>
        <v>0</v>
      </c>
      <c r="W1022" s="295">
        <f t="shared" si="942"/>
        <v>0</v>
      </c>
      <c r="X1022" s="295">
        <f t="shared" si="942"/>
        <v>0</v>
      </c>
      <c r="Y1022" s="295">
        <f t="shared" si="942"/>
        <v>0</v>
      </c>
      <c r="Z1022" s="295">
        <f t="shared" si="942"/>
        <v>0</v>
      </c>
      <c r="AA1022" s="292">
        <f t="shared" si="911"/>
        <v>110171595.48</v>
      </c>
      <c r="AB1022" s="292">
        <f t="shared" si="851"/>
        <v>280751916.24000001</v>
      </c>
      <c r="AC1022" s="37">
        <f t="shared" si="847"/>
        <v>1.5258256317391306</v>
      </c>
    </row>
    <row r="1023" spans="1:29" ht="29.25" hidden="1" thickBot="1" x14ac:dyDescent="0.25">
      <c r="B1023" s="97" t="s">
        <v>837</v>
      </c>
      <c r="C1023" s="98" t="s">
        <v>122</v>
      </c>
      <c r="D1023" s="295">
        <f>+D1021*20%</f>
        <v>46000000</v>
      </c>
      <c r="E1023" s="291">
        <f>SUM('ADICIONES  2018'!C1023:K1023)</f>
        <v>0</v>
      </c>
      <c r="F1023" s="295">
        <f t="shared" ref="F1023:J1023" si="943">+F1021*20%</f>
        <v>0</v>
      </c>
      <c r="G1023" s="295">
        <f t="shared" si="943"/>
        <v>0</v>
      </c>
      <c r="H1023" s="295">
        <f t="shared" si="943"/>
        <v>0</v>
      </c>
      <c r="I1023" s="295">
        <f t="shared" si="943"/>
        <v>0</v>
      </c>
      <c r="J1023" s="295">
        <f t="shared" si="943"/>
        <v>0</v>
      </c>
      <c r="K1023" s="292">
        <f t="shared" si="925"/>
        <v>46000000</v>
      </c>
      <c r="L1023" s="295">
        <f t="shared" ref="L1023:Q1023" si="944">+L1021*20%</f>
        <v>7701597.0860000001</v>
      </c>
      <c r="M1023" s="295">
        <f t="shared" si="944"/>
        <v>4011733.04</v>
      </c>
      <c r="N1023" s="295">
        <f t="shared" si="944"/>
        <v>7742652.3720000004</v>
      </c>
      <c r="O1023" s="295">
        <f t="shared" si="944"/>
        <v>7391805.4239999996</v>
      </c>
      <c r="P1023" s="295">
        <f t="shared" si="944"/>
        <v>7686517.0900000008</v>
      </c>
      <c r="Q1023" s="295">
        <f t="shared" si="944"/>
        <v>8110775.1780000003</v>
      </c>
      <c r="R1023" s="292">
        <f t="shared" si="681"/>
        <v>42645080.190000005</v>
      </c>
      <c r="S1023" s="295">
        <f t="shared" ref="S1023:Z1023" si="945">+S1021*20%</f>
        <v>12071455.288000001</v>
      </c>
      <c r="T1023" s="295">
        <f t="shared" si="945"/>
        <v>9094621.1940000001</v>
      </c>
      <c r="U1023" s="295">
        <f t="shared" si="945"/>
        <v>6376822.3880000003</v>
      </c>
      <c r="V1023" s="295">
        <f t="shared" si="945"/>
        <v>0</v>
      </c>
      <c r="W1023" s="295">
        <f t="shared" si="945"/>
        <v>0</v>
      </c>
      <c r="X1023" s="295">
        <f t="shared" si="945"/>
        <v>0</v>
      </c>
      <c r="Y1023" s="295">
        <f t="shared" si="945"/>
        <v>0</v>
      </c>
      <c r="Z1023" s="295">
        <f t="shared" si="945"/>
        <v>0</v>
      </c>
      <c r="AA1023" s="292">
        <f t="shared" si="911"/>
        <v>27542898.870000001</v>
      </c>
      <c r="AB1023" s="292">
        <f t="shared" si="851"/>
        <v>70187979.060000002</v>
      </c>
      <c r="AC1023" s="37">
        <f t="shared" si="847"/>
        <v>1.5258256317391306</v>
      </c>
    </row>
    <row r="1024" spans="1:29" s="79" customFormat="1" ht="16.5" hidden="1" thickBot="1" x14ac:dyDescent="0.25">
      <c r="A1024" s="433"/>
      <c r="B1024" s="111" t="s">
        <v>838</v>
      </c>
      <c r="C1024" s="107" t="s">
        <v>839</v>
      </c>
      <c r="D1024" s="106">
        <v>82000000</v>
      </c>
      <c r="E1024" s="106">
        <f>SUM('ADICIONES  2018'!C1024:K1024)</f>
        <v>0</v>
      </c>
      <c r="F1024" s="106"/>
      <c r="G1024" s="106"/>
      <c r="H1024" s="106"/>
      <c r="I1024" s="106"/>
      <c r="J1024" s="106"/>
      <c r="K1024" s="290">
        <f t="shared" si="925"/>
        <v>82000000</v>
      </c>
      <c r="L1024" s="106">
        <v>6034679</v>
      </c>
      <c r="M1024" s="106">
        <v>12542523</v>
      </c>
      <c r="N1024" s="106">
        <v>13411606</v>
      </c>
      <c r="O1024" s="106">
        <v>7437392</v>
      </c>
      <c r="P1024" s="106">
        <v>8370441</v>
      </c>
      <c r="Q1024" s="106">
        <v>7047928</v>
      </c>
      <c r="R1024" s="290">
        <f t="shared" si="681"/>
        <v>54844569</v>
      </c>
      <c r="S1024" s="106">
        <v>5229775</v>
      </c>
      <c r="T1024" s="106">
        <v>60896531</v>
      </c>
      <c r="U1024" s="106">
        <v>14311306</v>
      </c>
      <c r="V1024" s="106"/>
      <c r="W1024" s="106"/>
      <c r="X1024" s="106"/>
      <c r="Y1024" s="106">
        <f>SUM(Y1025:Y1027)</f>
        <v>0</v>
      </c>
      <c r="Z1024" s="106"/>
      <c r="AA1024" s="290">
        <f t="shared" si="911"/>
        <v>80437612</v>
      </c>
      <c r="AB1024" s="290">
        <f t="shared" si="851"/>
        <v>135282181</v>
      </c>
      <c r="AC1024" s="105">
        <f t="shared" si="847"/>
        <v>1.6497826951219512</v>
      </c>
    </row>
    <row r="1025" spans="1:29" ht="15.75" hidden="1" thickBot="1" x14ac:dyDescent="0.25">
      <c r="B1025" s="97" t="s">
        <v>840</v>
      </c>
      <c r="C1025" s="98" t="s">
        <v>123</v>
      </c>
      <c r="D1025" s="295">
        <f>+D1024</f>
        <v>82000000</v>
      </c>
      <c r="E1025" s="291">
        <f>SUM('ADICIONES  2018'!C1025:K1025)</f>
        <v>0</v>
      </c>
      <c r="F1025" s="295">
        <f>+F1024</f>
        <v>0</v>
      </c>
      <c r="G1025" s="295">
        <f t="shared" ref="G1025:J1025" si="946">+G1024</f>
        <v>0</v>
      </c>
      <c r="H1025" s="295">
        <f t="shared" si="946"/>
        <v>0</v>
      </c>
      <c r="I1025" s="295">
        <f t="shared" si="946"/>
        <v>0</v>
      </c>
      <c r="J1025" s="295">
        <f t="shared" si="946"/>
        <v>0</v>
      </c>
      <c r="K1025" s="292">
        <f t="shared" si="925"/>
        <v>82000000</v>
      </c>
      <c r="L1025" s="295">
        <f t="shared" ref="L1025:Q1025" si="947">+L1024</f>
        <v>6034679</v>
      </c>
      <c r="M1025" s="295">
        <f t="shared" si="947"/>
        <v>12542523</v>
      </c>
      <c r="N1025" s="295">
        <f t="shared" si="947"/>
        <v>13411606</v>
      </c>
      <c r="O1025" s="295">
        <f t="shared" si="947"/>
        <v>7437392</v>
      </c>
      <c r="P1025" s="295">
        <f t="shared" si="947"/>
        <v>8370441</v>
      </c>
      <c r="Q1025" s="295">
        <f t="shared" si="947"/>
        <v>7047928</v>
      </c>
      <c r="R1025" s="292">
        <f t="shared" si="681"/>
        <v>54844569</v>
      </c>
      <c r="S1025" s="295">
        <f t="shared" ref="S1025" si="948">+S1024</f>
        <v>5229775</v>
      </c>
      <c r="T1025" s="295">
        <f>+T1024</f>
        <v>60896531</v>
      </c>
      <c r="U1025" s="295">
        <f t="shared" ref="U1025:Z1025" si="949">+(U1024-U1026)*75%</f>
        <v>8586783.6000000015</v>
      </c>
      <c r="V1025" s="295">
        <f t="shared" si="949"/>
        <v>0</v>
      </c>
      <c r="W1025" s="295">
        <f t="shared" si="949"/>
        <v>0</v>
      </c>
      <c r="X1025" s="295">
        <f t="shared" si="949"/>
        <v>0</v>
      </c>
      <c r="Y1025" s="295">
        <v>-48388350</v>
      </c>
      <c r="Z1025" s="295">
        <f t="shared" si="949"/>
        <v>0</v>
      </c>
      <c r="AA1025" s="292">
        <f t="shared" si="911"/>
        <v>26324739.599999994</v>
      </c>
      <c r="AB1025" s="292">
        <f t="shared" si="851"/>
        <v>81169308.599999994</v>
      </c>
      <c r="AC1025" s="37">
        <f t="shared" si="847"/>
        <v>0.98986961707317067</v>
      </c>
    </row>
    <row r="1026" spans="1:29" ht="29.25" hidden="1" thickBot="1" x14ac:dyDescent="0.25">
      <c r="B1026" s="97" t="s">
        <v>2617</v>
      </c>
      <c r="C1026" s="98" t="s">
        <v>2618</v>
      </c>
      <c r="D1026" s="295"/>
      <c r="E1026" s="291">
        <f>SUM('ADICIONES  2018'!C1026:K1026)</f>
        <v>0</v>
      </c>
      <c r="F1026" s="295"/>
      <c r="G1026" s="295"/>
      <c r="H1026" s="295"/>
      <c r="I1026" s="295"/>
      <c r="J1026" s="295"/>
      <c r="K1026" s="292">
        <f t="shared" si="925"/>
        <v>0</v>
      </c>
      <c r="L1026" s="295"/>
      <c r="M1026" s="295"/>
      <c r="N1026" s="295"/>
      <c r="O1026" s="295"/>
      <c r="P1026" s="295"/>
      <c r="Q1026" s="295"/>
      <c r="R1026" s="292">
        <f t="shared" si="681"/>
        <v>0</v>
      </c>
      <c r="S1026" s="295"/>
      <c r="T1026" s="295"/>
      <c r="U1026" s="295">
        <f t="shared" ref="U1026:Z1026" si="950">+U1024*20%</f>
        <v>2862261.2</v>
      </c>
      <c r="V1026" s="295">
        <f t="shared" si="950"/>
        <v>0</v>
      </c>
      <c r="W1026" s="295">
        <f t="shared" si="950"/>
        <v>0</v>
      </c>
      <c r="X1026" s="295">
        <f t="shared" si="950"/>
        <v>0</v>
      </c>
      <c r="Y1026" s="295">
        <v>24194175.000000004</v>
      </c>
      <c r="Z1026" s="295">
        <f t="shared" si="950"/>
        <v>0</v>
      </c>
      <c r="AA1026" s="292">
        <f t="shared" ref="AA1026:AA1027" si="951">SUM(S1026:Z1026)</f>
        <v>27056436.200000003</v>
      </c>
      <c r="AB1026" s="292">
        <f t="shared" si="851"/>
        <v>27056436.200000003</v>
      </c>
      <c r="AC1026" s="37">
        <v>0</v>
      </c>
    </row>
    <row r="1027" spans="1:29" ht="29.25" hidden="1" thickBot="1" x14ac:dyDescent="0.25">
      <c r="B1027" s="97" t="s">
        <v>2619</v>
      </c>
      <c r="C1027" s="98" t="s">
        <v>2620</v>
      </c>
      <c r="D1027" s="295"/>
      <c r="E1027" s="291">
        <f>SUM('ADICIONES  2018'!C1027:K1027)</f>
        <v>0</v>
      </c>
      <c r="F1027" s="295"/>
      <c r="G1027" s="295"/>
      <c r="H1027" s="295"/>
      <c r="I1027" s="295"/>
      <c r="J1027" s="295"/>
      <c r="K1027" s="292">
        <f t="shared" si="925"/>
        <v>0</v>
      </c>
      <c r="L1027" s="295"/>
      <c r="M1027" s="295"/>
      <c r="N1027" s="295"/>
      <c r="O1027" s="295"/>
      <c r="P1027" s="295"/>
      <c r="Q1027" s="295"/>
      <c r="R1027" s="292">
        <f t="shared" si="681"/>
        <v>0</v>
      </c>
      <c r="S1027" s="295"/>
      <c r="T1027" s="295"/>
      <c r="U1027" s="295">
        <f t="shared" ref="U1027:Z1027" si="952">+U1024-U1025-U1026</f>
        <v>2862261.1999999983</v>
      </c>
      <c r="V1027" s="295">
        <f t="shared" si="952"/>
        <v>0</v>
      </c>
      <c r="W1027" s="295">
        <f t="shared" si="952"/>
        <v>0</v>
      </c>
      <c r="X1027" s="295">
        <f t="shared" si="952"/>
        <v>0</v>
      </c>
      <c r="Y1027" s="295">
        <v>24194175.000000004</v>
      </c>
      <c r="Z1027" s="295">
        <f t="shared" si="952"/>
        <v>0</v>
      </c>
      <c r="AA1027" s="292">
        <f t="shared" si="951"/>
        <v>27056436.200000003</v>
      </c>
      <c r="AB1027" s="292">
        <f t="shared" si="851"/>
        <v>27056436.200000003</v>
      </c>
      <c r="AC1027" s="37">
        <v>0</v>
      </c>
    </row>
    <row r="1028" spans="1:29" s="79" customFormat="1" ht="16.5" hidden="1" thickBot="1" x14ac:dyDescent="0.25">
      <c r="A1028" s="433"/>
      <c r="B1028" s="111" t="s">
        <v>841</v>
      </c>
      <c r="C1028" s="107" t="s">
        <v>842</v>
      </c>
      <c r="D1028" s="106">
        <v>180000000</v>
      </c>
      <c r="E1028" s="106">
        <f>SUM('ADICIONES  2018'!C1028:K1028)</f>
        <v>0</v>
      </c>
      <c r="F1028" s="106"/>
      <c r="G1028" s="106"/>
      <c r="H1028" s="106"/>
      <c r="I1028" s="106"/>
      <c r="J1028" s="106"/>
      <c r="K1028" s="290">
        <f t="shared" si="925"/>
        <v>180000000</v>
      </c>
      <c r="L1028" s="106">
        <v>624023</v>
      </c>
      <c r="M1028" s="106">
        <v>17324342</v>
      </c>
      <c r="N1028" s="106">
        <v>27738057</v>
      </c>
      <c r="O1028" s="106">
        <v>20972858</v>
      </c>
      <c r="P1028" s="106">
        <v>19172031</v>
      </c>
      <c r="Q1028" s="106">
        <v>5738405</v>
      </c>
      <c r="R1028" s="290">
        <f t="shared" si="681"/>
        <v>91569716</v>
      </c>
      <c r="S1028" s="106">
        <v>5070465</v>
      </c>
      <c r="T1028" s="106">
        <v>3627914</v>
      </c>
      <c r="U1028" s="106">
        <v>11954269</v>
      </c>
      <c r="V1028" s="106"/>
      <c r="W1028" s="106"/>
      <c r="X1028" s="106"/>
      <c r="Y1028" s="106"/>
      <c r="Z1028" s="106"/>
      <c r="AA1028" s="290">
        <f t="shared" si="911"/>
        <v>20652648</v>
      </c>
      <c r="AB1028" s="290">
        <f t="shared" si="851"/>
        <v>112222364</v>
      </c>
      <c r="AC1028" s="105">
        <f t="shared" si="847"/>
        <v>0.62345757777777777</v>
      </c>
    </row>
    <row r="1029" spans="1:29" ht="15.75" hidden="1" thickBot="1" x14ac:dyDescent="0.25">
      <c r="B1029" s="97" t="s">
        <v>843</v>
      </c>
      <c r="C1029" s="98" t="s">
        <v>124</v>
      </c>
      <c r="D1029" s="295">
        <f>+D1028*75%</f>
        <v>135000000</v>
      </c>
      <c r="E1029" s="291">
        <f>SUM('ADICIONES  2018'!C1029:K1029)</f>
        <v>0</v>
      </c>
      <c r="F1029" s="295">
        <f t="shared" ref="F1029:J1029" si="953">+F1028*75%</f>
        <v>0</v>
      </c>
      <c r="G1029" s="295">
        <f t="shared" si="953"/>
        <v>0</v>
      </c>
      <c r="H1029" s="295">
        <f t="shared" si="953"/>
        <v>0</v>
      </c>
      <c r="I1029" s="295">
        <f t="shared" si="953"/>
        <v>0</v>
      </c>
      <c r="J1029" s="295">
        <f t="shared" si="953"/>
        <v>0</v>
      </c>
      <c r="K1029" s="292">
        <f t="shared" si="925"/>
        <v>135000000</v>
      </c>
      <c r="L1029" s="295">
        <f t="shared" ref="L1029:Q1029" si="954">+L1028*75%</f>
        <v>468017.25</v>
      </c>
      <c r="M1029" s="295">
        <f t="shared" si="954"/>
        <v>12993256.5</v>
      </c>
      <c r="N1029" s="295">
        <f t="shared" si="954"/>
        <v>20803542.75</v>
      </c>
      <c r="O1029" s="295">
        <f t="shared" si="954"/>
        <v>15729643.5</v>
      </c>
      <c r="P1029" s="295">
        <f t="shared" si="954"/>
        <v>14379023.25</v>
      </c>
      <c r="Q1029" s="295">
        <f t="shared" si="954"/>
        <v>4303803.75</v>
      </c>
      <c r="R1029" s="292">
        <f t="shared" si="681"/>
        <v>68677287</v>
      </c>
      <c r="S1029" s="295">
        <f t="shared" ref="S1029:Z1029" si="955">+S1028*75%</f>
        <v>3802848.75</v>
      </c>
      <c r="T1029" s="295">
        <f t="shared" si="955"/>
        <v>2720935.5</v>
      </c>
      <c r="U1029" s="295">
        <f t="shared" si="955"/>
        <v>8965701.75</v>
      </c>
      <c r="V1029" s="295">
        <f t="shared" si="955"/>
        <v>0</v>
      </c>
      <c r="W1029" s="295">
        <f t="shared" si="955"/>
        <v>0</v>
      </c>
      <c r="X1029" s="295">
        <f t="shared" si="955"/>
        <v>0</v>
      </c>
      <c r="Y1029" s="295">
        <f t="shared" si="955"/>
        <v>0</v>
      </c>
      <c r="Z1029" s="295">
        <f t="shared" si="955"/>
        <v>0</v>
      </c>
      <c r="AA1029" s="292">
        <f t="shared" si="911"/>
        <v>15489486</v>
      </c>
      <c r="AB1029" s="292">
        <f t="shared" si="851"/>
        <v>84166773</v>
      </c>
      <c r="AC1029" s="37">
        <f t="shared" si="847"/>
        <v>0.62345757777777777</v>
      </c>
    </row>
    <row r="1030" spans="1:29" ht="15.75" hidden="1" thickBot="1" x14ac:dyDescent="0.25">
      <c r="B1030" s="97" t="s">
        <v>844</v>
      </c>
      <c r="C1030" s="98" t="s">
        <v>125</v>
      </c>
      <c r="D1030" s="295">
        <f>+D1028*12%</f>
        <v>21600000</v>
      </c>
      <c r="E1030" s="291">
        <f>SUM('ADICIONES  2018'!C1030:K1030)</f>
        <v>0</v>
      </c>
      <c r="F1030" s="295">
        <f t="shared" ref="F1030:J1030" si="956">+F1028*12%</f>
        <v>0</v>
      </c>
      <c r="G1030" s="295">
        <f t="shared" si="956"/>
        <v>0</v>
      </c>
      <c r="H1030" s="295">
        <f t="shared" si="956"/>
        <v>0</v>
      </c>
      <c r="I1030" s="295">
        <f t="shared" si="956"/>
        <v>0</v>
      </c>
      <c r="J1030" s="295">
        <f t="shared" si="956"/>
        <v>0</v>
      </c>
      <c r="K1030" s="292">
        <f t="shared" si="925"/>
        <v>21600000</v>
      </c>
      <c r="L1030" s="295">
        <f t="shared" ref="L1030:Q1030" si="957">+L1028*12%</f>
        <v>74882.759999999995</v>
      </c>
      <c r="M1030" s="295">
        <f t="shared" si="957"/>
        <v>2078921.04</v>
      </c>
      <c r="N1030" s="295">
        <f t="shared" si="957"/>
        <v>3328566.84</v>
      </c>
      <c r="O1030" s="295">
        <f t="shared" si="957"/>
        <v>2516742.96</v>
      </c>
      <c r="P1030" s="295">
        <f t="shared" si="957"/>
        <v>2300643.7199999997</v>
      </c>
      <c r="Q1030" s="295">
        <f t="shared" si="957"/>
        <v>688608.6</v>
      </c>
      <c r="R1030" s="292">
        <f t="shared" si="681"/>
        <v>10988365.92</v>
      </c>
      <c r="S1030" s="295">
        <f t="shared" ref="S1030:Z1030" si="958">+S1028*12%</f>
        <v>608455.79999999993</v>
      </c>
      <c r="T1030" s="295">
        <f t="shared" si="958"/>
        <v>435349.68</v>
      </c>
      <c r="U1030" s="295">
        <f t="shared" si="958"/>
        <v>1434512.28</v>
      </c>
      <c r="V1030" s="295">
        <f t="shared" si="958"/>
        <v>0</v>
      </c>
      <c r="W1030" s="295">
        <f t="shared" si="958"/>
        <v>0</v>
      </c>
      <c r="X1030" s="295">
        <f t="shared" si="958"/>
        <v>0</v>
      </c>
      <c r="Y1030" s="295">
        <f t="shared" si="958"/>
        <v>0</v>
      </c>
      <c r="Z1030" s="295">
        <f t="shared" si="958"/>
        <v>0</v>
      </c>
      <c r="AA1030" s="292">
        <f t="shared" si="911"/>
        <v>2478317.7599999998</v>
      </c>
      <c r="AB1030" s="292">
        <f t="shared" si="851"/>
        <v>13466683.68</v>
      </c>
      <c r="AC1030" s="37">
        <f t="shared" si="847"/>
        <v>0.62345757777777777</v>
      </c>
    </row>
    <row r="1031" spans="1:29" ht="15.75" hidden="1" thickBot="1" x14ac:dyDescent="0.25">
      <c r="B1031" s="97" t="s">
        <v>845</v>
      </c>
      <c r="C1031" s="98" t="s">
        <v>126</v>
      </c>
      <c r="D1031" s="295">
        <f>+D1028*8%</f>
        <v>14400000</v>
      </c>
      <c r="E1031" s="291">
        <f>SUM('ADICIONES  2018'!C1031:K1031)</f>
        <v>0</v>
      </c>
      <c r="F1031" s="295">
        <f t="shared" ref="F1031:J1031" si="959">+F1028*8%</f>
        <v>0</v>
      </c>
      <c r="G1031" s="295">
        <f t="shared" si="959"/>
        <v>0</v>
      </c>
      <c r="H1031" s="295">
        <f t="shared" si="959"/>
        <v>0</v>
      </c>
      <c r="I1031" s="295">
        <f t="shared" si="959"/>
        <v>0</v>
      </c>
      <c r="J1031" s="295">
        <f t="shared" si="959"/>
        <v>0</v>
      </c>
      <c r="K1031" s="292">
        <f t="shared" si="925"/>
        <v>14400000</v>
      </c>
      <c r="L1031" s="295">
        <f t="shared" ref="L1031:Q1031" si="960">+L1028*8%</f>
        <v>49921.840000000004</v>
      </c>
      <c r="M1031" s="295">
        <f t="shared" si="960"/>
        <v>1385947.36</v>
      </c>
      <c r="N1031" s="295">
        <f t="shared" si="960"/>
        <v>2219044.56</v>
      </c>
      <c r="O1031" s="295">
        <f t="shared" si="960"/>
        <v>1677828.6400000001</v>
      </c>
      <c r="P1031" s="295">
        <f t="shared" si="960"/>
        <v>1533762.48</v>
      </c>
      <c r="Q1031" s="295">
        <f t="shared" si="960"/>
        <v>459072.4</v>
      </c>
      <c r="R1031" s="292">
        <f t="shared" si="681"/>
        <v>7325577.2800000012</v>
      </c>
      <c r="S1031" s="295">
        <f t="shared" ref="S1031:Z1031" si="961">+S1028*8%</f>
        <v>405637.2</v>
      </c>
      <c r="T1031" s="295">
        <f t="shared" si="961"/>
        <v>290233.12</v>
      </c>
      <c r="U1031" s="295">
        <f t="shared" si="961"/>
        <v>956341.52</v>
      </c>
      <c r="V1031" s="295">
        <f t="shared" si="961"/>
        <v>0</v>
      </c>
      <c r="W1031" s="295">
        <f t="shared" si="961"/>
        <v>0</v>
      </c>
      <c r="X1031" s="295">
        <f t="shared" si="961"/>
        <v>0</v>
      </c>
      <c r="Y1031" s="295">
        <f t="shared" si="961"/>
        <v>0</v>
      </c>
      <c r="Z1031" s="295">
        <f t="shared" si="961"/>
        <v>0</v>
      </c>
      <c r="AA1031" s="292">
        <f t="shared" si="911"/>
        <v>1652211.84</v>
      </c>
      <c r="AB1031" s="292">
        <f t="shared" si="851"/>
        <v>8977789.120000001</v>
      </c>
      <c r="AC1031" s="37">
        <f t="shared" si="847"/>
        <v>0.62345757777777788</v>
      </c>
    </row>
    <row r="1032" spans="1:29" ht="29.25" hidden="1" thickBot="1" x14ac:dyDescent="0.25">
      <c r="B1032" s="97" t="s">
        <v>846</v>
      </c>
      <c r="C1032" s="98" t="s">
        <v>127</v>
      </c>
      <c r="D1032" s="295">
        <f>+D1028*3%</f>
        <v>5400000</v>
      </c>
      <c r="E1032" s="291">
        <f>SUM('ADICIONES  2018'!C1032:K1032)</f>
        <v>0</v>
      </c>
      <c r="F1032" s="295">
        <f t="shared" ref="F1032:J1032" si="962">+F1028*3%</f>
        <v>0</v>
      </c>
      <c r="G1032" s="295">
        <f t="shared" si="962"/>
        <v>0</v>
      </c>
      <c r="H1032" s="295">
        <f t="shared" si="962"/>
        <v>0</v>
      </c>
      <c r="I1032" s="295">
        <f t="shared" si="962"/>
        <v>0</v>
      </c>
      <c r="J1032" s="295">
        <f t="shared" si="962"/>
        <v>0</v>
      </c>
      <c r="K1032" s="292">
        <f t="shared" si="925"/>
        <v>5400000</v>
      </c>
      <c r="L1032" s="295">
        <f t="shared" ref="L1032:Q1032" si="963">+L1028*3%</f>
        <v>18720.689999999999</v>
      </c>
      <c r="M1032" s="295">
        <f t="shared" si="963"/>
        <v>519730.26</v>
      </c>
      <c r="N1032" s="295">
        <f t="shared" si="963"/>
        <v>832141.71</v>
      </c>
      <c r="O1032" s="295">
        <f t="shared" si="963"/>
        <v>629185.74</v>
      </c>
      <c r="P1032" s="295">
        <f t="shared" si="963"/>
        <v>575160.92999999993</v>
      </c>
      <c r="Q1032" s="295">
        <f t="shared" si="963"/>
        <v>172152.15</v>
      </c>
      <c r="R1032" s="292">
        <f t="shared" si="681"/>
        <v>2747091.48</v>
      </c>
      <c r="S1032" s="295">
        <f t="shared" ref="S1032:Z1032" si="964">+S1028*3%</f>
        <v>152113.94999999998</v>
      </c>
      <c r="T1032" s="295">
        <f t="shared" si="964"/>
        <v>108837.42</v>
      </c>
      <c r="U1032" s="295">
        <f t="shared" si="964"/>
        <v>358628.07</v>
      </c>
      <c r="V1032" s="295">
        <f t="shared" si="964"/>
        <v>0</v>
      </c>
      <c r="W1032" s="295">
        <f t="shared" si="964"/>
        <v>0</v>
      </c>
      <c r="X1032" s="295">
        <f t="shared" si="964"/>
        <v>0</v>
      </c>
      <c r="Y1032" s="295">
        <f t="shared" si="964"/>
        <v>0</v>
      </c>
      <c r="Z1032" s="295">
        <f t="shared" si="964"/>
        <v>0</v>
      </c>
      <c r="AA1032" s="292">
        <f t="shared" si="911"/>
        <v>619579.43999999994</v>
      </c>
      <c r="AB1032" s="292">
        <f t="shared" si="851"/>
        <v>3366670.92</v>
      </c>
      <c r="AC1032" s="37">
        <f t="shared" si="847"/>
        <v>0.62345757777777777</v>
      </c>
    </row>
    <row r="1033" spans="1:29" s="5" customFormat="1" ht="29.25" hidden="1" thickBot="1" x14ac:dyDescent="0.25">
      <c r="A1033" s="159"/>
      <c r="B1033" s="97" t="s">
        <v>847</v>
      </c>
      <c r="C1033" s="98" t="s">
        <v>128</v>
      </c>
      <c r="D1033" s="295">
        <f>+D1028*2%</f>
        <v>3600000</v>
      </c>
      <c r="E1033" s="291">
        <f>SUM('ADICIONES  2018'!C1033:K1033)</f>
        <v>0</v>
      </c>
      <c r="F1033" s="295">
        <f t="shared" ref="F1033:J1033" si="965">+F1028*2%</f>
        <v>0</v>
      </c>
      <c r="G1033" s="295">
        <f t="shared" si="965"/>
        <v>0</v>
      </c>
      <c r="H1033" s="295">
        <f t="shared" si="965"/>
        <v>0</v>
      </c>
      <c r="I1033" s="295">
        <f t="shared" si="965"/>
        <v>0</v>
      </c>
      <c r="J1033" s="295">
        <f t="shared" si="965"/>
        <v>0</v>
      </c>
      <c r="K1033" s="292">
        <f t="shared" si="925"/>
        <v>3600000</v>
      </c>
      <c r="L1033" s="295">
        <f t="shared" ref="L1033:Q1033" si="966">+L1028*2%</f>
        <v>12480.460000000001</v>
      </c>
      <c r="M1033" s="295">
        <f t="shared" si="966"/>
        <v>346486.84</v>
      </c>
      <c r="N1033" s="295">
        <f t="shared" si="966"/>
        <v>554761.14</v>
      </c>
      <c r="O1033" s="295">
        <f t="shared" si="966"/>
        <v>419457.16000000003</v>
      </c>
      <c r="P1033" s="295">
        <f t="shared" si="966"/>
        <v>383440.62</v>
      </c>
      <c r="Q1033" s="295">
        <f t="shared" si="966"/>
        <v>114768.1</v>
      </c>
      <c r="R1033" s="292">
        <f t="shared" si="681"/>
        <v>1831394.3200000003</v>
      </c>
      <c r="S1033" s="295">
        <f t="shared" ref="S1033:Z1033" si="967">+S1028*2%</f>
        <v>101409.3</v>
      </c>
      <c r="T1033" s="295">
        <f t="shared" si="967"/>
        <v>72558.28</v>
      </c>
      <c r="U1033" s="295">
        <f t="shared" si="967"/>
        <v>239085.38</v>
      </c>
      <c r="V1033" s="295">
        <f t="shared" si="967"/>
        <v>0</v>
      </c>
      <c r="W1033" s="295">
        <f t="shared" si="967"/>
        <v>0</v>
      </c>
      <c r="X1033" s="295">
        <f t="shared" si="967"/>
        <v>0</v>
      </c>
      <c r="Y1033" s="295">
        <f t="shared" si="967"/>
        <v>0</v>
      </c>
      <c r="Z1033" s="295">
        <f t="shared" si="967"/>
        <v>0</v>
      </c>
      <c r="AA1033" s="292">
        <f t="shared" si="911"/>
        <v>413052.96</v>
      </c>
      <c r="AB1033" s="292">
        <f t="shared" si="851"/>
        <v>2244447.2800000003</v>
      </c>
      <c r="AC1033" s="37">
        <f t="shared" si="847"/>
        <v>0.62345757777777788</v>
      </c>
    </row>
    <row r="1034" spans="1:29" s="79" customFormat="1" ht="32.25" hidden="1" thickBot="1" x14ac:dyDescent="0.25">
      <c r="A1034" s="433"/>
      <c r="B1034" s="111" t="s">
        <v>848</v>
      </c>
      <c r="C1034" s="107" t="s">
        <v>849</v>
      </c>
      <c r="D1034" s="106">
        <v>140000000</v>
      </c>
      <c r="E1034" s="106">
        <f>SUM('ADICIONES  2018'!C1034:K1034)</f>
        <v>0</v>
      </c>
      <c r="F1034" s="106"/>
      <c r="G1034" s="106"/>
      <c r="H1034" s="106"/>
      <c r="I1034" s="106"/>
      <c r="J1034" s="106"/>
      <c r="K1034" s="290">
        <f t="shared" si="925"/>
        <v>140000000</v>
      </c>
      <c r="L1034" s="106">
        <v>2922260.8</v>
      </c>
      <c r="M1034" s="106">
        <v>7050319.2000000002</v>
      </c>
      <c r="N1034" s="106">
        <v>11661243.18</v>
      </c>
      <c r="O1034" s="106">
        <v>12559663.939999999</v>
      </c>
      <c r="P1034" s="106">
        <v>7822544.4400000004</v>
      </c>
      <c r="Q1034" s="106">
        <v>9771655.6899999995</v>
      </c>
      <c r="R1034" s="290">
        <f t="shared" si="681"/>
        <v>51787687.249999993</v>
      </c>
      <c r="S1034" s="106">
        <v>10946227.800000001</v>
      </c>
      <c r="T1034" s="106">
        <v>5163072.72</v>
      </c>
      <c r="U1034" s="106">
        <v>9017126.3599999994</v>
      </c>
      <c r="V1034" s="106"/>
      <c r="W1034" s="106"/>
      <c r="X1034" s="106"/>
      <c r="Y1034" s="106"/>
      <c r="Z1034" s="106"/>
      <c r="AA1034" s="290">
        <f t="shared" si="911"/>
        <v>25126426.879999999</v>
      </c>
      <c r="AB1034" s="290">
        <f t="shared" si="851"/>
        <v>76914114.129999995</v>
      </c>
      <c r="AC1034" s="105">
        <f t="shared" si="847"/>
        <v>0.5493865295</v>
      </c>
    </row>
    <row r="1035" spans="1:29" ht="29.25" hidden="1" thickBot="1" x14ac:dyDescent="0.25">
      <c r="B1035" s="97" t="s">
        <v>850</v>
      </c>
      <c r="C1035" s="98" t="s">
        <v>129</v>
      </c>
      <c r="D1035" s="295">
        <f>+D1034*100%</f>
        <v>140000000</v>
      </c>
      <c r="E1035" s="291">
        <f>SUM('ADICIONES  2018'!C1035:K1035)</f>
        <v>0</v>
      </c>
      <c r="F1035" s="295">
        <f t="shared" ref="F1035:J1035" si="968">+F1034*100%</f>
        <v>0</v>
      </c>
      <c r="G1035" s="295">
        <f t="shared" si="968"/>
        <v>0</v>
      </c>
      <c r="H1035" s="295">
        <f t="shared" si="968"/>
        <v>0</v>
      </c>
      <c r="I1035" s="295">
        <f t="shared" si="968"/>
        <v>0</v>
      </c>
      <c r="J1035" s="295">
        <f t="shared" si="968"/>
        <v>0</v>
      </c>
      <c r="K1035" s="292">
        <f t="shared" si="925"/>
        <v>140000000</v>
      </c>
      <c r="L1035" s="295">
        <f t="shared" ref="L1035:Q1035" si="969">+L1034*100%</f>
        <v>2922260.8</v>
      </c>
      <c r="M1035" s="295">
        <f t="shared" si="969"/>
        <v>7050319.2000000002</v>
      </c>
      <c r="N1035" s="295">
        <f t="shared" si="969"/>
        <v>11661243.18</v>
      </c>
      <c r="O1035" s="295">
        <f t="shared" si="969"/>
        <v>12559663.939999999</v>
      </c>
      <c r="P1035" s="295">
        <f t="shared" si="969"/>
        <v>7822544.4400000004</v>
      </c>
      <c r="Q1035" s="295">
        <f t="shared" si="969"/>
        <v>9771655.6899999995</v>
      </c>
      <c r="R1035" s="292">
        <f t="shared" si="681"/>
        <v>51787687.249999993</v>
      </c>
      <c r="S1035" s="295">
        <f t="shared" ref="S1035:Z1035" si="970">+S1034*100%</f>
        <v>10946227.800000001</v>
      </c>
      <c r="T1035" s="295">
        <f t="shared" si="970"/>
        <v>5163072.72</v>
      </c>
      <c r="U1035" s="295">
        <f t="shared" si="970"/>
        <v>9017126.3599999994</v>
      </c>
      <c r="V1035" s="295">
        <f t="shared" si="970"/>
        <v>0</v>
      </c>
      <c r="W1035" s="295">
        <f t="shared" si="970"/>
        <v>0</v>
      </c>
      <c r="X1035" s="295">
        <f t="shared" si="970"/>
        <v>0</v>
      </c>
      <c r="Y1035" s="295">
        <f t="shared" si="970"/>
        <v>0</v>
      </c>
      <c r="Z1035" s="295">
        <f t="shared" si="970"/>
        <v>0</v>
      </c>
      <c r="AA1035" s="292">
        <f t="shared" si="911"/>
        <v>25126426.879999999</v>
      </c>
      <c r="AB1035" s="292">
        <f t="shared" si="851"/>
        <v>76914114.129999995</v>
      </c>
      <c r="AC1035" s="37">
        <f t="shared" si="847"/>
        <v>0.5493865295</v>
      </c>
    </row>
    <row r="1036" spans="1:29" s="79" customFormat="1" ht="16.5" hidden="1" thickBot="1" x14ac:dyDescent="0.25">
      <c r="A1036" s="433"/>
      <c r="B1036" s="111" t="s">
        <v>851</v>
      </c>
      <c r="C1036" s="107" t="s">
        <v>852</v>
      </c>
      <c r="D1036" s="106">
        <v>0</v>
      </c>
      <c r="E1036" s="106">
        <f>SUM('ADICIONES  2018'!C1036:K1036)</f>
        <v>0</v>
      </c>
      <c r="F1036" s="106"/>
      <c r="G1036" s="106"/>
      <c r="H1036" s="106"/>
      <c r="I1036" s="106"/>
      <c r="J1036" s="106"/>
      <c r="K1036" s="290">
        <f t="shared" si="925"/>
        <v>0</v>
      </c>
      <c r="L1036" s="106">
        <f>SUM(L1037:L1038)</f>
        <v>259665.31</v>
      </c>
      <c r="M1036" s="106">
        <f>SUM(M1037:M1038)</f>
        <v>235281.02</v>
      </c>
      <c r="N1036" s="106">
        <f>SUM(N1037:N1038)</f>
        <v>262138.93</v>
      </c>
      <c r="O1036" s="106">
        <v>254307.52</v>
      </c>
      <c r="P1036" s="106">
        <v>248024.65</v>
      </c>
      <c r="Q1036" s="106">
        <v>47680</v>
      </c>
      <c r="R1036" s="290">
        <f t="shared" si="681"/>
        <v>1307097.43</v>
      </c>
      <c r="S1036" s="106">
        <f>SUM(S1037:S1038)</f>
        <v>442924.31</v>
      </c>
      <c r="T1036" s="106">
        <f>SUM(T1037:T1038)</f>
        <v>250580.34</v>
      </c>
      <c r="U1036" s="106">
        <v>441568.22</v>
      </c>
      <c r="V1036" s="106"/>
      <c r="W1036" s="106"/>
      <c r="X1036" s="106"/>
      <c r="Y1036" s="106"/>
      <c r="Z1036" s="106"/>
      <c r="AA1036" s="290">
        <f t="shared" si="911"/>
        <v>1135072.8700000001</v>
      </c>
      <c r="AB1036" s="290">
        <f t="shared" si="851"/>
        <v>2442170.2999999998</v>
      </c>
      <c r="AC1036" s="105">
        <v>0</v>
      </c>
    </row>
    <row r="1037" spans="1:29" ht="15.75" hidden="1" thickBot="1" x14ac:dyDescent="0.25">
      <c r="B1037" s="97" t="s">
        <v>853</v>
      </c>
      <c r="C1037" s="98" t="s">
        <v>854</v>
      </c>
      <c r="D1037" s="295">
        <f>+D1036*80%</f>
        <v>0</v>
      </c>
      <c r="E1037" s="291">
        <f>SUM('ADICIONES  2018'!C1037:K1037)</f>
        <v>0</v>
      </c>
      <c r="F1037" s="295">
        <f t="shared" ref="F1037:J1037" si="971">+F1036*80%</f>
        <v>0</v>
      </c>
      <c r="G1037" s="295">
        <f t="shared" si="971"/>
        <v>0</v>
      </c>
      <c r="H1037" s="295">
        <f t="shared" si="971"/>
        <v>0</v>
      </c>
      <c r="I1037" s="295">
        <f t="shared" si="971"/>
        <v>0</v>
      </c>
      <c r="J1037" s="295">
        <f t="shared" si="971"/>
        <v>0</v>
      </c>
      <c r="K1037" s="292">
        <f t="shared" si="925"/>
        <v>0</v>
      </c>
      <c r="L1037" s="295">
        <v>0</v>
      </c>
      <c r="M1037" s="295">
        <v>0</v>
      </c>
      <c r="N1037" s="295">
        <v>0</v>
      </c>
      <c r="O1037" s="295">
        <f t="shared" ref="O1037:P1037" si="972">+O1036*80%</f>
        <v>203446.016</v>
      </c>
      <c r="P1037" s="295">
        <f t="shared" si="972"/>
        <v>198419.72</v>
      </c>
      <c r="Q1037" s="295">
        <v>0</v>
      </c>
      <c r="R1037" s="292">
        <f t="shared" si="681"/>
        <v>401865.73600000003</v>
      </c>
      <c r="S1037" s="295">
        <v>0</v>
      </c>
      <c r="T1037" s="295"/>
      <c r="U1037" s="295">
        <v>204217.13</v>
      </c>
      <c r="V1037" s="295">
        <f t="shared" ref="V1037:Z1037" si="973">+V1036*80%</f>
        <v>0</v>
      </c>
      <c r="W1037" s="295">
        <f t="shared" si="973"/>
        <v>0</v>
      </c>
      <c r="X1037" s="295">
        <f t="shared" si="973"/>
        <v>0</v>
      </c>
      <c r="Y1037" s="295">
        <v>-401865.73599999998</v>
      </c>
      <c r="Z1037" s="295">
        <f t="shared" si="973"/>
        <v>0</v>
      </c>
      <c r="AA1037" s="292">
        <f t="shared" si="911"/>
        <v>-197648.60599999997</v>
      </c>
      <c r="AB1037" s="292">
        <f t="shared" si="851"/>
        <v>204217.13000000006</v>
      </c>
      <c r="AC1037" s="37">
        <v>0</v>
      </c>
    </row>
    <row r="1038" spans="1:29" ht="15.75" hidden="1" thickBot="1" x14ac:dyDescent="0.25">
      <c r="B1038" s="97" t="s">
        <v>855</v>
      </c>
      <c r="C1038" s="98" t="s">
        <v>856</v>
      </c>
      <c r="D1038" s="295">
        <f>+D1036*20%</f>
        <v>0</v>
      </c>
      <c r="E1038" s="291">
        <f>SUM('ADICIONES  2018'!C1038:K1038)</f>
        <v>0</v>
      </c>
      <c r="F1038" s="295">
        <f t="shared" ref="F1038:J1038" si="974">+F1036*20%</f>
        <v>0</v>
      </c>
      <c r="G1038" s="295">
        <f t="shared" si="974"/>
        <v>0</v>
      </c>
      <c r="H1038" s="295">
        <f t="shared" si="974"/>
        <v>0</v>
      </c>
      <c r="I1038" s="295">
        <f t="shared" si="974"/>
        <v>0</v>
      </c>
      <c r="J1038" s="295">
        <f t="shared" si="974"/>
        <v>0</v>
      </c>
      <c r="K1038" s="292">
        <f t="shared" si="925"/>
        <v>0</v>
      </c>
      <c r="L1038" s="295">
        <v>259665.31</v>
      </c>
      <c r="M1038" s="295">
        <v>235281.02</v>
      </c>
      <c r="N1038" s="295">
        <v>262138.93</v>
      </c>
      <c r="O1038" s="295">
        <f t="shared" ref="O1038:P1038" si="975">+O1036*20%</f>
        <v>50861.504000000001</v>
      </c>
      <c r="P1038" s="295">
        <f t="shared" si="975"/>
        <v>49604.93</v>
      </c>
      <c r="Q1038" s="295">
        <v>47680</v>
      </c>
      <c r="R1038" s="292">
        <f t="shared" si="681"/>
        <v>905231.69400000002</v>
      </c>
      <c r="S1038" s="295">
        <v>442924.31</v>
      </c>
      <c r="T1038" s="295">
        <v>250580.34</v>
      </c>
      <c r="U1038" s="295">
        <v>237351.08999999985</v>
      </c>
      <c r="V1038" s="295">
        <f t="shared" ref="V1038:Z1038" si="976">+V1036*20%</f>
        <v>0</v>
      </c>
      <c r="W1038" s="295">
        <f t="shared" si="976"/>
        <v>0</v>
      </c>
      <c r="X1038" s="295">
        <f t="shared" si="976"/>
        <v>0</v>
      </c>
      <c r="Y1038" s="295">
        <v>401865.73600000003</v>
      </c>
      <c r="Z1038" s="295">
        <f t="shared" si="976"/>
        <v>0</v>
      </c>
      <c r="AA1038" s="292">
        <f t="shared" si="911"/>
        <v>1332721.4759999998</v>
      </c>
      <c r="AB1038" s="292">
        <f t="shared" si="851"/>
        <v>2237953.17</v>
      </c>
      <c r="AC1038" s="37">
        <v>0</v>
      </c>
    </row>
    <row r="1039" spans="1:29" s="5" customFormat="1" ht="32.25" hidden="1" thickBot="1" x14ac:dyDescent="0.25">
      <c r="A1039" s="159"/>
      <c r="B1039" s="111" t="s">
        <v>1242</v>
      </c>
      <c r="C1039" s="107" t="s">
        <v>1243</v>
      </c>
      <c r="D1039" s="106">
        <f>+D1040</f>
        <v>0</v>
      </c>
      <c r="E1039" s="106">
        <f>SUM('ADICIONES  2018'!C1039:K1039)</f>
        <v>0</v>
      </c>
      <c r="F1039" s="106">
        <f t="shared" ref="F1039:J1039" si="977">+F1040</f>
        <v>0</v>
      </c>
      <c r="G1039" s="106">
        <f t="shared" si="977"/>
        <v>0</v>
      </c>
      <c r="H1039" s="106">
        <f t="shared" si="977"/>
        <v>0</v>
      </c>
      <c r="I1039" s="106">
        <f t="shared" si="977"/>
        <v>0</v>
      </c>
      <c r="J1039" s="106">
        <f t="shared" si="977"/>
        <v>0</v>
      </c>
      <c r="K1039" s="296">
        <f t="shared" si="925"/>
        <v>0</v>
      </c>
      <c r="L1039" s="106">
        <f t="shared" ref="L1039:Q1039" si="978">+L1040</f>
        <v>25519915.350000001</v>
      </c>
      <c r="M1039" s="106">
        <f t="shared" si="978"/>
        <v>23111292.350000001</v>
      </c>
      <c r="N1039" s="106">
        <f t="shared" si="978"/>
        <v>25628616.199999999</v>
      </c>
      <c r="O1039" s="106">
        <f t="shared" si="978"/>
        <v>24400772.609999999</v>
      </c>
      <c r="P1039" s="106">
        <f t="shared" si="978"/>
        <v>27081565.09</v>
      </c>
      <c r="Q1039" s="106">
        <f t="shared" si="978"/>
        <v>23994361.010000002</v>
      </c>
      <c r="R1039" s="296">
        <f t="shared" si="681"/>
        <v>149736522.61000001</v>
      </c>
      <c r="S1039" s="106">
        <f t="shared" ref="S1039:Z1039" si="979">+S1040</f>
        <v>31642001.440000001</v>
      </c>
      <c r="T1039" s="106">
        <f t="shared" si="979"/>
        <v>24293335.960000001</v>
      </c>
      <c r="U1039" s="106">
        <f t="shared" si="979"/>
        <v>24366466.269999981</v>
      </c>
      <c r="V1039" s="106">
        <f t="shared" si="979"/>
        <v>0</v>
      </c>
      <c r="W1039" s="106">
        <f t="shared" si="979"/>
        <v>0</v>
      </c>
      <c r="X1039" s="106">
        <f t="shared" si="979"/>
        <v>0</v>
      </c>
      <c r="Y1039" s="106">
        <f t="shared" si="979"/>
        <v>0</v>
      </c>
      <c r="Z1039" s="106">
        <f t="shared" si="979"/>
        <v>0</v>
      </c>
      <c r="AA1039" s="290">
        <f t="shared" ref="AA1039:AA1100" si="980">SUM(S1039:Z1039)</f>
        <v>80301803.669999987</v>
      </c>
      <c r="AB1039" s="290">
        <f t="shared" si="851"/>
        <v>230038326.28</v>
      </c>
      <c r="AC1039" s="105">
        <v>0</v>
      </c>
    </row>
    <row r="1040" spans="1:29" ht="16.5" hidden="1" thickBot="1" x14ac:dyDescent="0.25">
      <c r="B1040" s="97" t="s">
        <v>1244</v>
      </c>
      <c r="C1040" s="98" t="s">
        <v>1245</v>
      </c>
      <c r="D1040" s="295">
        <v>0</v>
      </c>
      <c r="E1040" s="291">
        <f>SUM('ADICIONES  2018'!C1040:K1040)</f>
        <v>0</v>
      </c>
      <c r="F1040" s="295"/>
      <c r="G1040" s="295"/>
      <c r="H1040" s="295"/>
      <c r="I1040" s="295"/>
      <c r="J1040" s="295"/>
      <c r="K1040" s="292">
        <f t="shared" si="925"/>
        <v>0</v>
      </c>
      <c r="L1040" s="295">
        <v>25519915.350000001</v>
      </c>
      <c r="M1040" s="295">
        <v>23111292.350000001</v>
      </c>
      <c r="N1040" s="295">
        <v>25628616.199999999</v>
      </c>
      <c r="O1040" s="295">
        <v>24400772.609999999</v>
      </c>
      <c r="P1040" s="295">
        <v>27081565.09</v>
      </c>
      <c r="Q1040" s="295">
        <v>23994361.010000002</v>
      </c>
      <c r="R1040" s="292">
        <f t="shared" si="681"/>
        <v>149736522.61000001</v>
      </c>
      <c r="S1040" s="295">
        <v>31642001.440000001</v>
      </c>
      <c r="T1040" s="295">
        <v>24293335.960000001</v>
      </c>
      <c r="U1040" s="79">
        <v>24366466.269999981</v>
      </c>
      <c r="V1040" s="295"/>
      <c r="W1040" s="295"/>
      <c r="X1040" s="295"/>
      <c r="Y1040" s="295"/>
      <c r="Z1040" s="295"/>
      <c r="AA1040" s="292">
        <f t="shared" si="980"/>
        <v>80301803.669999987</v>
      </c>
      <c r="AB1040" s="292">
        <f t="shared" si="851"/>
        <v>230038326.28</v>
      </c>
      <c r="AC1040" s="37">
        <v>0</v>
      </c>
    </row>
    <row r="1041" spans="1:29" s="5" customFormat="1" ht="32.25" hidden="1" thickBot="1" x14ac:dyDescent="0.25">
      <c r="A1041" s="159"/>
      <c r="B1041" s="111" t="s">
        <v>1246</v>
      </c>
      <c r="C1041" s="107" t="s">
        <v>1247</v>
      </c>
      <c r="D1041" s="106">
        <f>+D1042</f>
        <v>0</v>
      </c>
      <c r="E1041" s="106">
        <f>SUM('ADICIONES  2018'!C1041:K1041)</f>
        <v>0</v>
      </c>
      <c r="F1041" s="106">
        <f t="shared" ref="F1041:J1041" si="981">+F1042</f>
        <v>0</v>
      </c>
      <c r="G1041" s="106">
        <f t="shared" si="981"/>
        <v>0</v>
      </c>
      <c r="H1041" s="106">
        <f t="shared" si="981"/>
        <v>0</v>
      </c>
      <c r="I1041" s="106">
        <f t="shared" si="981"/>
        <v>0</v>
      </c>
      <c r="J1041" s="106">
        <f t="shared" si="981"/>
        <v>0</v>
      </c>
      <c r="K1041" s="296">
        <f t="shared" si="925"/>
        <v>0</v>
      </c>
      <c r="L1041" s="106">
        <f t="shared" ref="L1041:Q1041" si="982">+L1042</f>
        <v>1136677</v>
      </c>
      <c r="M1041" s="106">
        <f t="shared" si="982"/>
        <v>1138723</v>
      </c>
      <c r="N1041" s="106">
        <f t="shared" si="982"/>
        <v>1030372</v>
      </c>
      <c r="O1041" s="106">
        <f t="shared" si="982"/>
        <v>1142660</v>
      </c>
      <c r="P1041" s="106">
        <f t="shared" si="982"/>
        <v>1045330</v>
      </c>
      <c r="Q1041" s="106">
        <f t="shared" si="982"/>
        <v>988954</v>
      </c>
      <c r="R1041" s="296">
        <f>SUM(L1041:Q1041)</f>
        <v>6482716</v>
      </c>
      <c r="S1041" s="106">
        <f t="shared" ref="S1041:Z1041" si="983">+S1042</f>
        <v>954840</v>
      </c>
      <c r="T1041" s="106">
        <f t="shared" si="983"/>
        <v>987970</v>
      </c>
      <c r="U1041" s="106">
        <f t="shared" si="983"/>
        <v>978488</v>
      </c>
      <c r="V1041" s="106">
        <f t="shared" si="983"/>
        <v>0</v>
      </c>
      <c r="W1041" s="106">
        <f t="shared" si="983"/>
        <v>0</v>
      </c>
      <c r="X1041" s="106">
        <f t="shared" si="983"/>
        <v>0</v>
      </c>
      <c r="Y1041" s="106">
        <f t="shared" si="983"/>
        <v>0</v>
      </c>
      <c r="Z1041" s="106">
        <f t="shared" si="983"/>
        <v>0</v>
      </c>
      <c r="AA1041" s="290">
        <f t="shared" si="980"/>
        <v>2921298</v>
      </c>
      <c r="AB1041" s="290">
        <f t="shared" si="851"/>
        <v>9404014</v>
      </c>
      <c r="AC1041" s="105">
        <v>0</v>
      </c>
    </row>
    <row r="1042" spans="1:29" ht="15.75" hidden="1" thickBot="1" x14ac:dyDescent="0.25">
      <c r="B1042" s="97" t="s">
        <v>1248</v>
      </c>
      <c r="C1042" s="98" t="s">
        <v>1249</v>
      </c>
      <c r="D1042" s="295">
        <v>0</v>
      </c>
      <c r="E1042" s="291">
        <f>SUM('ADICIONES  2018'!C1042:K1042)</f>
        <v>0</v>
      </c>
      <c r="F1042" s="295"/>
      <c r="G1042" s="295"/>
      <c r="H1042" s="295"/>
      <c r="I1042" s="295"/>
      <c r="J1042" s="295"/>
      <c r="K1042" s="292">
        <f t="shared" si="925"/>
        <v>0</v>
      </c>
      <c r="L1042" s="295">
        <v>1136677</v>
      </c>
      <c r="M1042" s="295">
        <v>1138723</v>
      </c>
      <c r="N1042" s="295">
        <v>1030372</v>
      </c>
      <c r="O1042" s="295">
        <v>1142660</v>
      </c>
      <c r="P1042" s="295">
        <v>1045330</v>
      </c>
      <c r="Q1042" s="295">
        <v>988954</v>
      </c>
      <c r="R1042" s="292">
        <f>SUM(L1042:Q1042)</f>
        <v>6482716</v>
      </c>
      <c r="S1042" s="295">
        <v>954840</v>
      </c>
      <c r="T1042" s="295">
        <v>987970</v>
      </c>
      <c r="U1042" s="295">
        <v>978488</v>
      </c>
      <c r="V1042" s="295"/>
      <c r="W1042" s="295"/>
      <c r="X1042" s="295"/>
      <c r="Y1042" s="295"/>
      <c r="Z1042" s="295"/>
      <c r="AA1042" s="292">
        <f t="shared" si="980"/>
        <v>2921298</v>
      </c>
      <c r="AB1042" s="292">
        <f t="shared" si="851"/>
        <v>9404014</v>
      </c>
      <c r="AC1042" s="37">
        <v>0</v>
      </c>
    </row>
    <row r="1043" spans="1:29" s="5" customFormat="1" ht="32.25" hidden="1" thickBot="1" x14ac:dyDescent="0.25">
      <c r="A1043" s="159"/>
      <c r="B1043" s="111" t="s">
        <v>1250</v>
      </c>
      <c r="C1043" s="107" t="s">
        <v>1251</v>
      </c>
      <c r="D1043" s="106">
        <f>+D1044</f>
        <v>0</v>
      </c>
      <c r="E1043" s="106">
        <f>SUM('ADICIONES  2018'!C1043:K1043)</f>
        <v>0</v>
      </c>
      <c r="F1043" s="106">
        <f t="shared" ref="F1043:J1043" si="984">+F1044</f>
        <v>0</v>
      </c>
      <c r="G1043" s="106">
        <f t="shared" si="984"/>
        <v>0</v>
      </c>
      <c r="H1043" s="106">
        <f t="shared" si="984"/>
        <v>0</v>
      </c>
      <c r="I1043" s="106">
        <f t="shared" si="984"/>
        <v>0</v>
      </c>
      <c r="J1043" s="106">
        <f t="shared" si="984"/>
        <v>0</v>
      </c>
      <c r="K1043" s="296">
        <f t="shared" si="925"/>
        <v>0</v>
      </c>
      <c r="L1043" s="106">
        <f t="shared" ref="L1043:P1043" si="985">+L1044</f>
        <v>7558787.0800000001</v>
      </c>
      <c r="M1043" s="106">
        <f t="shared" si="985"/>
        <v>6864700.4299999997</v>
      </c>
      <c r="N1043" s="106">
        <f t="shared" si="985"/>
        <v>8598103.5199999996</v>
      </c>
      <c r="O1043" s="106">
        <f t="shared" si="985"/>
        <v>9277913.7599999998</v>
      </c>
      <c r="P1043" s="106">
        <f t="shared" si="985"/>
        <v>10706227.880000001</v>
      </c>
      <c r="Q1043" s="106">
        <v>11000458.26</v>
      </c>
      <c r="R1043" s="296">
        <f t="shared" ref="R1043:R1054" si="986">SUM(L1043:Q1043)</f>
        <v>54006190.93</v>
      </c>
      <c r="S1043" s="106">
        <f t="shared" ref="S1043:Z1043" si="987">+S1044</f>
        <v>12360477.949999999</v>
      </c>
      <c r="T1043" s="106">
        <f t="shared" si="987"/>
        <v>13361138.67</v>
      </c>
      <c r="U1043" s="106">
        <f t="shared" si="987"/>
        <v>0</v>
      </c>
      <c r="V1043" s="106">
        <f t="shared" si="987"/>
        <v>0</v>
      </c>
      <c r="W1043" s="106">
        <f t="shared" si="987"/>
        <v>0</v>
      </c>
      <c r="X1043" s="106">
        <f t="shared" si="987"/>
        <v>0</v>
      </c>
      <c r="Y1043" s="106">
        <f t="shared" si="987"/>
        <v>0</v>
      </c>
      <c r="Z1043" s="106">
        <f t="shared" si="987"/>
        <v>0</v>
      </c>
      <c r="AA1043" s="290">
        <f t="shared" si="980"/>
        <v>25721616.619999997</v>
      </c>
      <c r="AB1043" s="290">
        <f t="shared" si="851"/>
        <v>79727807.549999997</v>
      </c>
      <c r="AC1043" s="105">
        <v>0</v>
      </c>
    </row>
    <row r="1044" spans="1:29" ht="15.75" hidden="1" thickBot="1" x14ac:dyDescent="0.25">
      <c r="B1044" s="97" t="s">
        <v>1252</v>
      </c>
      <c r="C1044" s="98" t="s">
        <v>1253</v>
      </c>
      <c r="D1044" s="295">
        <v>0</v>
      </c>
      <c r="E1044" s="291">
        <f>SUM('ADICIONES  2018'!C1044:K1044)</f>
        <v>0</v>
      </c>
      <c r="F1044" s="295"/>
      <c r="G1044" s="295"/>
      <c r="H1044" s="295"/>
      <c r="I1044" s="295"/>
      <c r="J1044" s="295"/>
      <c r="K1044" s="292">
        <f t="shared" si="925"/>
        <v>0</v>
      </c>
      <c r="L1044" s="295">
        <v>7558787.0800000001</v>
      </c>
      <c r="M1044" s="295">
        <v>6864700.4299999997</v>
      </c>
      <c r="N1044" s="295">
        <v>8598103.5199999996</v>
      </c>
      <c r="O1044" s="295">
        <v>9277913.7599999998</v>
      </c>
      <c r="P1044" s="295">
        <v>10706227.880000001</v>
      </c>
      <c r="Q1044" s="295">
        <v>11000458.26</v>
      </c>
      <c r="R1044" s="292">
        <f t="shared" si="986"/>
        <v>54006190.93</v>
      </c>
      <c r="S1044" s="295">
        <v>12360477.949999999</v>
      </c>
      <c r="T1044" s="295">
        <v>13361138.67</v>
      </c>
      <c r="U1044" s="295">
        <v>0</v>
      </c>
      <c r="V1044" s="295"/>
      <c r="W1044" s="295"/>
      <c r="X1044" s="295"/>
      <c r="Y1044" s="295"/>
      <c r="Z1044" s="295"/>
      <c r="AA1044" s="292">
        <f t="shared" si="980"/>
        <v>25721616.619999997</v>
      </c>
      <c r="AB1044" s="292">
        <f t="shared" si="851"/>
        <v>79727807.549999997</v>
      </c>
      <c r="AC1044" s="37">
        <v>0</v>
      </c>
    </row>
    <row r="1045" spans="1:29" s="5" customFormat="1" ht="32.25" hidden="1" thickBot="1" x14ac:dyDescent="0.25">
      <c r="A1045" s="159"/>
      <c r="B1045" s="111" t="s">
        <v>1258</v>
      </c>
      <c r="C1045" s="107" t="s">
        <v>1259</v>
      </c>
      <c r="D1045" s="106">
        <f>+D1046</f>
        <v>0</v>
      </c>
      <c r="E1045" s="106">
        <f>SUM('ADICIONES  2018'!C1045:K1045)</f>
        <v>0</v>
      </c>
      <c r="F1045" s="106">
        <f t="shared" ref="F1045:J1045" si="988">+F1046</f>
        <v>0</v>
      </c>
      <c r="G1045" s="106">
        <f t="shared" si="988"/>
        <v>0</v>
      </c>
      <c r="H1045" s="106">
        <f t="shared" si="988"/>
        <v>0</v>
      </c>
      <c r="I1045" s="106">
        <f t="shared" si="988"/>
        <v>0</v>
      </c>
      <c r="J1045" s="106">
        <f t="shared" si="988"/>
        <v>0</v>
      </c>
      <c r="K1045" s="290">
        <f t="shared" si="925"/>
        <v>0</v>
      </c>
      <c r="L1045" s="106">
        <f t="shared" ref="L1045:Q1045" si="989">+L1046</f>
        <v>12826261</v>
      </c>
      <c r="M1045" s="106">
        <f t="shared" si="989"/>
        <v>8911111</v>
      </c>
      <c r="N1045" s="106">
        <f t="shared" si="989"/>
        <v>7165088</v>
      </c>
      <c r="O1045" s="106">
        <f t="shared" si="989"/>
        <v>9909224</v>
      </c>
      <c r="P1045" s="106">
        <f t="shared" si="989"/>
        <v>12850335</v>
      </c>
      <c r="Q1045" s="106">
        <f t="shared" si="989"/>
        <v>30736263</v>
      </c>
      <c r="R1045" s="290">
        <f t="shared" si="986"/>
        <v>82398282</v>
      </c>
      <c r="S1045" s="106">
        <f t="shared" ref="S1045:Z1045" si="990">+S1046</f>
        <v>14435710</v>
      </c>
      <c r="T1045" s="106">
        <f t="shared" si="990"/>
        <v>15529724</v>
      </c>
      <c r="U1045" s="106">
        <f t="shared" si="990"/>
        <v>17274546</v>
      </c>
      <c r="V1045" s="106">
        <f t="shared" si="990"/>
        <v>0</v>
      </c>
      <c r="W1045" s="106">
        <f t="shared" si="990"/>
        <v>0</v>
      </c>
      <c r="X1045" s="106">
        <f t="shared" si="990"/>
        <v>0</v>
      </c>
      <c r="Y1045" s="106">
        <f t="shared" si="990"/>
        <v>0</v>
      </c>
      <c r="Z1045" s="106">
        <f t="shared" si="990"/>
        <v>0</v>
      </c>
      <c r="AA1045" s="290">
        <f t="shared" si="980"/>
        <v>47239980</v>
      </c>
      <c r="AB1045" s="290">
        <f t="shared" si="851"/>
        <v>129638262</v>
      </c>
      <c r="AC1045" s="105">
        <v>0</v>
      </c>
    </row>
    <row r="1046" spans="1:29" ht="15.75" hidden="1" thickBot="1" x14ac:dyDescent="0.25">
      <c r="B1046" s="97" t="s">
        <v>1260</v>
      </c>
      <c r="C1046" s="98" t="s">
        <v>1261</v>
      </c>
      <c r="D1046" s="295">
        <v>0</v>
      </c>
      <c r="E1046" s="291">
        <f>SUM('ADICIONES  2018'!C1046:K1046)</f>
        <v>0</v>
      </c>
      <c r="F1046" s="295"/>
      <c r="G1046" s="295"/>
      <c r="H1046" s="295"/>
      <c r="I1046" s="295"/>
      <c r="J1046" s="295"/>
      <c r="K1046" s="292">
        <f t="shared" si="925"/>
        <v>0</v>
      </c>
      <c r="L1046" s="295">
        <v>12826261</v>
      </c>
      <c r="M1046" s="295">
        <v>8911111</v>
      </c>
      <c r="N1046" s="295">
        <v>7165088</v>
      </c>
      <c r="O1046" s="295">
        <v>9909224</v>
      </c>
      <c r="P1046" s="295">
        <v>12850335</v>
      </c>
      <c r="Q1046" s="295">
        <v>30736263</v>
      </c>
      <c r="R1046" s="292">
        <f t="shared" si="986"/>
        <v>82398282</v>
      </c>
      <c r="S1046" s="295">
        <v>14435710</v>
      </c>
      <c r="T1046" s="295">
        <v>15529724</v>
      </c>
      <c r="U1046" s="295">
        <v>17274546</v>
      </c>
      <c r="V1046" s="295"/>
      <c r="W1046" s="295"/>
      <c r="X1046" s="295"/>
      <c r="Y1046" s="295"/>
      <c r="Z1046" s="295"/>
      <c r="AA1046" s="292">
        <f t="shared" si="980"/>
        <v>47239980</v>
      </c>
      <c r="AB1046" s="292">
        <f t="shared" si="851"/>
        <v>129638262</v>
      </c>
      <c r="AC1046" s="37">
        <v>0</v>
      </c>
    </row>
    <row r="1047" spans="1:29" s="5" customFormat="1" ht="16.5" hidden="1" thickBot="1" x14ac:dyDescent="0.25">
      <c r="A1047" s="159"/>
      <c r="B1047" s="111" t="s">
        <v>1343</v>
      </c>
      <c r="C1047" s="107" t="s">
        <v>1344</v>
      </c>
      <c r="D1047" s="106">
        <f>+D1048</f>
        <v>0</v>
      </c>
      <c r="E1047" s="106">
        <f>SUM('ADICIONES  2018'!C1047:K1047)</f>
        <v>0</v>
      </c>
      <c r="F1047" s="106">
        <f t="shared" ref="F1047:J1047" si="991">+F1048</f>
        <v>0</v>
      </c>
      <c r="G1047" s="106">
        <f t="shared" si="991"/>
        <v>0</v>
      </c>
      <c r="H1047" s="106">
        <f t="shared" si="991"/>
        <v>0</v>
      </c>
      <c r="I1047" s="106">
        <f t="shared" si="991"/>
        <v>0</v>
      </c>
      <c r="J1047" s="106">
        <f t="shared" si="991"/>
        <v>0</v>
      </c>
      <c r="K1047" s="290">
        <f t="shared" si="925"/>
        <v>0</v>
      </c>
      <c r="L1047" s="106">
        <f t="shared" ref="L1047:Q1047" si="992">+L1048</f>
        <v>0</v>
      </c>
      <c r="M1047" s="106">
        <f t="shared" si="992"/>
        <v>0</v>
      </c>
      <c r="N1047" s="106">
        <f t="shared" si="992"/>
        <v>0</v>
      </c>
      <c r="O1047" s="106">
        <f t="shared" si="992"/>
        <v>0</v>
      </c>
      <c r="P1047" s="106">
        <f t="shared" si="992"/>
        <v>0</v>
      </c>
      <c r="Q1047" s="106">
        <f t="shared" si="992"/>
        <v>0</v>
      </c>
      <c r="R1047" s="290">
        <f t="shared" si="986"/>
        <v>0</v>
      </c>
      <c r="S1047" s="106">
        <f t="shared" ref="S1047:Z1047" si="993">+S1048</f>
        <v>0</v>
      </c>
      <c r="T1047" s="106">
        <f t="shared" si="993"/>
        <v>0</v>
      </c>
      <c r="U1047" s="106">
        <f t="shared" si="993"/>
        <v>0</v>
      </c>
      <c r="V1047" s="106">
        <f t="shared" si="993"/>
        <v>0</v>
      </c>
      <c r="W1047" s="106">
        <f t="shared" si="993"/>
        <v>0</v>
      </c>
      <c r="X1047" s="106">
        <f t="shared" si="993"/>
        <v>0</v>
      </c>
      <c r="Y1047" s="106">
        <f t="shared" si="993"/>
        <v>0</v>
      </c>
      <c r="Z1047" s="106">
        <f t="shared" si="993"/>
        <v>0</v>
      </c>
      <c r="AA1047" s="290">
        <f t="shared" si="980"/>
        <v>0</v>
      </c>
      <c r="AB1047" s="290">
        <f t="shared" si="851"/>
        <v>0</v>
      </c>
      <c r="AC1047" s="105" t="e">
        <f t="shared" si="847"/>
        <v>#DIV/0!</v>
      </c>
    </row>
    <row r="1048" spans="1:29" ht="15.75" hidden="1" thickBot="1" x14ac:dyDescent="0.25">
      <c r="B1048" s="97" t="s">
        <v>1345</v>
      </c>
      <c r="C1048" s="98" t="s">
        <v>1346</v>
      </c>
      <c r="D1048" s="295"/>
      <c r="E1048" s="291">
        <f>SUM('ADICIONES  2018'!C1048:K1048)</f>
        <v>0</v>
      </c>
      <c r="F1048" s="295"/>
      <c r="G1048" s="295"/>
      <c r="H1048" s="295"/>
      <c r="I1048" s="295"/>
      <c r="J1048" s="295"/>
      <c r="K1048" s="292">
        <f>+D1048+E1048-F1048+G1048-H1048</f>
        <v>0</v>
      </c>
      <c r="L1048" s="295">
        <v>0</v>
      </c>
      <c r="M1048" s="295">
        <v>0</v>
      </c>
      <c r="N1048" s="295"/>
      <c r="O1048" s="295"/>
      <c r="P1048" s="295">
        <v>0</v>
      </c>
      <c r="Q1048" s="295">
        <v>0</v>
      </c>
      <c r="R1048" s="292">
        <f t="shared" si="986"/>
        <v>0</v>
      </c>
      <c r="S1048" s="295">
        <v>0</v>
      </c>
      <c r="T1048" s="295"/>
      <c r="U1048" s="295"/>
      <c r="V1048" s="295"/>
      <c r="W1048" s="295"/>
      <c r="X1048" s="295"/>
      <c r="Y1048" s="295"/>
      <c r="Z1048" s="295"/>
      <c r="AA1048" s="292">
        <f t="shared" si="980"/>
        <v>0</v>
      </c>
      <c r="AB1048" s="292">
        <f t="shared" si="851"/>
        <v>0</v>
      </c>
      <c r="AC1048" s="37" t="e">
        <f>+AB1048/K1048</f>
        <v>#DIV/0!</v>
      </c>
    </row>
    <row r="1049" spans="1:29" s="5" customFormat="1" ht="16.5" hidden="1" thickBot="1" x14ac:dyDescent="0.25">
      <c r="A1049" s="159"/>
      <c r="B1049" s="111" t="s">
        <v>2557</v>
      </c>
      <c r="C1049" s="107" t="s">
        <v>2558</v>
      </c>
      <c r="D1049" s="106">
        <f>+D1050</f>
        <v>0</v>
      </c>
      <c r="E1049" s="106">
        <f>SUM('ADICIONES  2018'!C1049:K1049)</f>
        <v>0</v>
      </c>
      <c r="F1049" s="106">
        <f t="shared" ref="F1049:J1049" si="994">+F1050</f>
        <v>0</v>
      </c>
      <c r="G1049" s="106">
        <f t="shared" si="994"/>
        <v>0</v>
      </c>
      <c r="H1049" s="106">
        <f t="shared" si="994"/>
        <v>0</v>
      </c>
      <c r="I1049" s="106">
        <f t="shared" si="994"/>
        <v>0</v>
      </c>
      <c r="J1049" s="106">
        <f t="shared" si="994"/>
        <v>0</v>
      </c>
      <c r="K1049" s="296">
        <f t="shared" ref="K1049:K1054" si="995">+D1049+E1049-F1049+G1049-H1049</f>
        <v>0</v>
      </c>
      <c r="L1049" s="106">
        <f t="shared" ref="L1049:Q1049" si="996">+L1050</f>
        <v>0</v>
      </c>
      <c r="M1049" s="106">
        <f t="shared" si="996"/>
        <v>0</v>
      </c>
      <c r="N1049" s="106">
        <f t="shared" si="996"/>
        <v>0</v>
      </c>
      <c r="O1049" s="106">
        <f t="shared" si="996"/>
        <v>0</v>
      </c>
      <c r="P1049" s="106">
        <f t="shared" si="996"/>
        <v>0</v>
      </c>
      <c r="Q1049" s="106">
        <f t="shared" si="996"/>
        <v>0</v>
      </c>
      <c r="R1049" s="296">
        <f t="shared" si="986"/>
        <v>0</v>
      </c>
      <c r="S1049" s="106">
        <f t="shared" ref="S1049:Z1049" si="997">+S1050</f>
        <v>0</v>
      </c>
      <c r="T1049" s="106">
        <f t="shared" si="997"/>
        <v>0</v>
      </c>
      <c r="U1049" s="106">
        <f t="shared" si="997"/>
        <v>0</v>
      </c>
      <c r="V1049" s="106">
        <f t="shared" si="997"/>
        <v>0</v>
      </c>
      <c r="W1049" s="106">
        <f t="shared" si="997"/>
        <v>0</v>
      </c>
      <c r="X1049" s="106">
        <f t="shared" si="997"/>
        <v>0</v>
      </c>
      <c r="Y1049" s="106">
        <f t="shared" si="997"/>
        <v>0</v>
      </c>
      <c r="Z1049" s="106">
        <f t="shared" si="997"/>
        <v>0</v>
      </c>
      <c r="AA1049" s="296">
        <f t="shared" ref="AA1049:AA1054" si="998">SUM(S1049:Z1049)</f>
        <v>0</v>
      </c>
      <c r="AB1049" s="296">
        <f t="shared" si="851"/>
        <v>0</v>
      </c>
      <c r="AC1049" s="36" t="e">
        <f t="shared" ref="AC1049:AC1054" si="999">+AB1049/K1049</f>
        <v>#DIV/0!</v>
      </c>
    </row>
    <row r="1050" spans="1:29" ht="15.75" hidden="1" thickBot="1" x14ac:dyDescent="0.25">
      <c r="B1050" s="97" t="s">
        <v>2559</v>
      </c>
      <c r="C1050" s="98" t="s">
        <v>2558</v>
      </c>
      <c r="D1050" s="295"/>
      <c r="E1050" s="291">
        <f>SUM('ADICIONES  2018'!C1050:K1050)</f>
        <v>0</v>
      </c>
      <c r="F1050" s="295"/>
      <c r="G1050" s="295"/>
      <c r="H1050" s="295"/>
      <c r="I1050" s="295"/>
      <c r="J1050" s="295"/>
      <c r="K1050" s="292">
        <f t="shared" si="995"/>
        <v>0</v>
      </c>
      <c r="L1050" s="295"/>
      <c r="M1050" s="295"/>
      <c r="N1050" s="295"/>
      <c r="O1050" s="295"/>
      <c r="P1050" s="295"/>
      <c r="Q1050" s="295"/>
      <c r="R1050" s="292">
        <f t="shared" si="986"/>
        <v>0</v>
      </c>
      <c r="S1050" s="295"/>
      <c r="T1050" s="295"/>
      <c r="U1050" s="295"/>
      <c r="V1050" s="295"/>
      <c r="W1050" s="295"/>
      <c r="X1050" s="295"/>
      <c r="Y1050" s="295"/>
      <c r="Z1050" s="295"/>
      <c r="AA1050" s="292">
        <f t="shared" si="998"/>
        <v>0</v>
      </c>
      <c r="AB1050" s="292">
        <f t="shared" si="851"/>
        <v>0</v>
      </c>
      <c r="AC1050" s="37" t="e">
        <f t="shared" si="999"/>
        <v>#DIV/0!</v>
      </c>
    </row>
    <row r="1051" spans="1:29" s="5" customFormat="1" ht="16.5" hidden="1" thickBot="1" x14ac:dyDescent="0.25">
      <c r="A1051" s="159"/>
      <c r="B1051" s="111" t="s">
        <v>2560</v>
      </c>
      <c r="C1051" s="107" t="s">
        <v>2561</v>
      </c>
      <c r="D1051" s="106">
        <f>+D1052</f>
        <v>0</v>
      </c>
      <c r="E1051" s="106">
        <f>SUM('ADICIONES  2018'!C1051:K1051)</f>
        <v>0</v>
      </c>
      <c r="F1051" s="106">
        <f t="shared" ref="F1051:J1051" si="1000">+F1052</f>
        <v>0</v>
      </c>
      <c r="G1051" s="106">
        <f t="shared" si="1000"/>
        <v>0</v>
      </c>
      <c r="H1051" s="106">
        <f t="shared" si="1000"/>
        <v>0</v>
      </c>
      <c r="I1051" s="106">
        <f t="shared" si="1000"/>
        <v>0</v>
      </c>
      <c r="J1051" s="106">
        <f t="shared" si="1000"/>
        <v>0</v>
      </c>
      <c r="K1051" s="296">
        <f t="shared" si="995"/>
        <v>0</v>
      </c>
      <c r="L1051" s="106">
        <f t="shared" ref="L1051:Q1051" si="1001">+L1052</f>
        <v>0</v>
      </c>
      <c r="M1051" s="106">
        <f t="shared" si="1001"/>
        <v>0</v>
      </c>
      <c r="N1051" s="106">
        <f t="shared" si="1001"/>
        <v>0</v>
      </c>
      <c r="O1051" s="106">
        <f t="shared" si="1001"/>
        <v>0</v>
      </c>
      <c r="P1051" s="106">
        <f t="shared" si="1001"/>
        <v>0</v>
      </c>
      <c r="Q1051" s="106">
        <f t="shared" si="1001"/>
        <v>0</v>
      </c>
      <c r="R1051" s="296">
        <f t="shared" si="986"/>
        <v>0</v>
      </c>
      <c r="S1051" s="106">
        <f t="shared" ref="S1051:Z1051" si="1002">+S1052</f>
        <v>0</v>
      </c>
      <c r="T1051" s="106">
        <f t="shared" si="1002"/>
        <v>0</v>
      </c>
      <c r="U1051" s="106">
        <f t="shared" si="1002"/>
        <v>0</v>
      </c>
      <c r="V1051" s="106">
        <f t="shared" si="1002"/>
        <v>0</v>
      </c>
      <c r="W1051" s="106">
        <f t="shared" si="1002"/>
        <v>0</v>
      </c>
      <c r="X1051" s="106">
        <f t="shared" si="1002"/>
        <v>0</v>
      </c>
      <c r="Y1051" s="106">
        <f t="shared" si="1002"/>
        <v>0</v>
      </c>
      <c r="Z1051" s="106">
        <f t="shared" si="1002"/>
        <v>0</v>
      </c>
      <c r="AA1051" s="296">
        <f t="shared" si="998"/>
        <v>0</v>
      </c>
      <c r="AB1051" s="296">
        <f t="shared" si="851"/>
        <v>0</v>
      </c>
      <c r="AC1051" s="36" t="e">
        <f t="shared" si="999"/>
        <v>#DIV/0!</v>
      </c>
    </row>
    <row r="1052" spans="1:29" ht="15.75" hidden="1" thickBot="1" x14ac:dyDescent="0.25">
      <c r="B1052" s="97" t="s">
        <v>2562</v>
      </c>
      <c r="C1052" s="98" t="s">
        <v>2561</v>
      </c>
      <c r="D1052" s="295"/>
      <c r="E1052" s="291">
        <f>SUM('ADICIONES  2018'!C1052:K1052)</f>
        <v>0</v>
      </c>
      <c r="F1052" s="295"/>
      <c r="G1052" s="295"/>
      <c r="H1052" s="295"/>
      <c r="I1052" s="295"/>
      <c r="J1052" s="295"/>
      <c r="K1052" s="292">
        <f t="shared" si="995"/>
        <v>0</v>
      </c>
      <c r="L1052" s="295"/>
      <c r="M1052" s="295"/>
      <c r="N1052" s="295"/>
      <c r="O1052" s="295"/>
      <c r="P1052" s="295"/>
      <c r="Q1052" s="295"/>
      <c r="R1052" s="292">
        <f t="shared" si="986"/>
        <v>0</v>
      </c>
      <c r="S1052" s="295"/>
      <c r="T1052" s="295"/>
      <c r="U1052" s="295"/>
      <c r="V1052" s="295"/>
      <c r="W1052" s="295"/>
      <c r="X1052" s="295"/>
      <c r="Y1052" s="295"/>
      <c r="Z1052" s="295"/>
      <c r="AA1052" s="292">
        <f t="shared" si="998"/>
        <v>0</v>
      </c>
      <c r="AB1052" s="292">
        <f t="shared" si="851"/>
        <v>0</v>
      </c>
      <c r="AC1052" s="37" t="e">
        <f t="shared" si="999"/>
        <v>#DIV/0!</v>
      </c>
    </row>
    <row r="1053" spans="1:29" s="5" customFormat="1" ht="16.5" hidden="1" thickBot="1" x14ac:dyDescent="0.25">
      <c r="A1053" s="159"/>
      <c r="B1053" s="111" t="s">
        <v>2563</v>
      </c>
      <c r="C1053" s="107" t="s">
        <v>2564</v>
      </c>
      <c r="D1053" s="106">
        <f>+D1054</f>
        <v>0</v>
      </c>
      <c r="E1053" s="106">
        <f>SUM('ADICIONES  2018'!C1053:K1053)</f>
        <v>0</v>
      </c>
      <c r="F1053" s="106">
        <f t="shared" ref="F1053:J1053" si="1003">+F1054</f>
        <v>0</v>
      </c>
      <c r="G1053" s="106">
        <f t="shared" si="1003"/>
        <v>0</v>
      </c>
      <c r="H1053" s="106">
        <f t="shared" si="1003"/>
        <v>0</v>
      </c>
      <c r="I1053" s="106">
        <f t="shared" si="1003"/>
        <v>0</v>
      </c>
      <c r="J1053" s="106">
        <f t="shared" si="1003"/>
        <v>0</v>
      </c>
      <c r="K1053" s="296">
        <f t="shared" si="995"/>
        <v>0</v>
      </c>
      <c r="L1053" s="106">
        <f t="shared" ref="L1053:Q1053" si="1004">+L1054</f>
        <v>0</v>
      </c>
      <c r="M1053" s="106">
        <f t="shared" si="1004"/>
        <v>0</v>
      </c>
      <c r="N1053" s="106">
        <f t="shared" si="1004"/>
        <v>0</v>
      </c>
      <c r="O1053" s="106">
        <f t="shared" si="1004"/>
        <v>0</v>
      </c>
      <c r="P1053" s="106">
        <f t="shared" si="1004"/>
        <v>0</v>
      </c>
      <c r="Q1053" s="106">
        <f t="shared" si="1004"/>
        <v>0</v>
      </c>
      <c r="R1053" s="296">
        <f t="shared" si="986"/>
        <v>0</v>
      </c>
      <c r="S1053" s="106">
        <f t="shared" ref="S1053:Z1053" si="1005">+S1054</f>
        <v>0</v>
      </c>
      <c r="T1053" s="106">
        <f t="shared" si="1005"/>
        <v>0</v>
      </c>
      <c r="U1053" s="106">
        <f t="shared" si="1005"/>
        <v>0</v>
      </c>
      <c r="V1053" s="106">
        <f t="shared" si="1005"/>
        <v>0</v>
      </c>
      <c r="W1053" s="106">
        <f t="shared" si="1005"/>
        <v>0</v>
      </c>
      <c r="X1053" s="106">
        <f t="shared" si="1005"/>
        <v>0</v>
      </c>
      <c r="Y1053" s="106">
        <f t="shared" si="1005"/>
        <v>0</v>
      </c>
      <c r="Z1053" s="106">
        <f t="shared" si="1005"/>
        <v>0</v>
      </c>
      <c r="AA1053" s="296">
        <f t="shared" si="998"/>
        <v>0</v>
      </c>
      <c r="AB1053" s="296">
        <f t="shared" si="851"/>
        <v>0</v>
      </c>
      <c r="AC1053" s="36" t="e">
        <f t="shared" si="999"/>
        <v>#DIV/0!</v>
      </c>
    </row>
    <row r="1054" spans="1:29" ht="15.75" hidden="1" thickBot="1" x14ac:dyDescent="0.25">
      <c r="B1054" s="97" t="s">
        <v>2565</v>
      </c>
      <c r="C1054" s="98" t="s">
        <v>2564</v>
      </c>
      <c r="D1054" s="295"/>
      <c r="E1054" s="291">
        <f>SUM('ADICIONES  2018'!C1054:K1054)</f>
        <v>0</v>
      </c>
      <c r="F1054" s="295"/>
      <c r="G1054" s="295"/>
      <c r="H1054" s="295"/>
      <c r="I1054" s="295"/>
      <c r="J1054" s="295"/>
      <c r="K1054" s="292">
        <f t="shared" si="995"/>
        <v>0</v>
      </c>
      <c r="L1054" s="295"/>
      <c r="M1054" s="295"/>
      <c r="N1054" s="295"/>
      <c r="O1054" s="295"/>
      <c r="P1054" s="295"/>
      <c r="Q1054" s="295"/>
      <c r="R1054" s="292">
        <f t="shared" si="986"/>
        <v>0</v>
      </c>
      <c r="S1054" s="295"/>
      <c r="T1054" s="295"/>
      <c r="U1054" s="295"/>
      <c r="V1054" s="295"/>
      <c r="W1054" s="295"/>
      <c r="X1054" s="295"/>
      <c r="Y1054" s="295"/>
      <c r="Z1054" s="295"/>
      <c r="AA1054" s="292">
        <f t="shared" si="998"/>
        <v>0</v>
      </c>
      <c r="AB1054" s="292">
        <f t="shared" si="851"/>
        <v>0</v>
      </c>
      <c r="AC1054" s="37" t="e">
        <f t="shared" si="999"/>
        <v>#DIV/0!</v>
      </c>
    </row>
    <row r="1055" spans="1:29" s="79" customFormat="1" ht="32.25" hidden="1" thickBot="1" x14ac:dyDescent="0.25">
      <c r="A1055" s="433"/>
      <c r="B1055" s="111" t="s">
        <v>857</v>
      </c>
      <c r="C1055" s="107" t="s">
        <v>130</v>
      </c>
      <c r="D1055" s="106">
        <f>+D1056</f>
        <v>50000000</v>
      </c>
      <c r="E1055" s="106">
        <f>SUM('ADICIONES  2018'!C1055:K1055)</f>
        <v>0</v>
      </c>
      <c r="F1055" s="106">
        <f t="shared" ref="F1055:J1055" si="1006">+F1056</f>
        <v>0</v>
      </c>
      <c r="G1055" s="106">
        <f t="shared" si="1006"/>
        <v>0</v>
      </c>
      <c r="H1055" s="106">
        <f t="shared" si="1006"/>
        <v>0</v>
      </c>
      <c r="I1055" s="106">
        <f t="shared" si="1006"/>
        <v>0</v>
      </c>
      <c r="J1055" s="106">
        <f t="shared" si="1006"/>
        <v>0</v>
      </c>
      <c r="K1055" s="290">
        <f t="shared" si="925"/>
        <v>50000000</v>
      </c>
      <c r="L1055" s="106">
        <f t="shared" ref="L1055:Q1055" si="1007">+L1056</f>
        <v>15838129.050000001</v>
      </c>
      <c r="M1055" s="106">
        <f t="shared" si="1007"/>
        <v>15471994.060000001</v>
      </c>
      <c r="N1055" s="106">
        <f t="shared" si="1007"/>
        <v>11139898.43</v>
      </c>
      <c r="O1055" s="106">
        <f t="shared" si="1007"/>
        <v>12852022.08</v>
      </c>
      <c r="P1055" s="106">
        <f t="shared" si="1007"/>
        <v>14292860.310000001</v>
      </c>
      <c r="Q1055" s="106">
        <f t="shared" si="1007"/>
        <v>16772832.619999999</v>
      </c>
      <c r="R1055" s="290">
        <f>SUM(L1055:Q1055)</f>
        <v>86367736.549999997</v>
      </c>
      <c r="S1055" s="106">
        <f t="shared" ref="S1055:Z1055" si="1008">+S1056</f>
        <v>13054028</v>
      </c>
      <c r="T1055" s="106">
        <f t="shared" si="1008"/>
        <v>13534569.65</v>
      </c>
      <c r="U1055" s="106">
        <f t="shared" si="1008"/>
        <v>13690988.820000008</v>
      </c>
      <c r="V1055" s="106">
        <f t="shared" si="1008"/>
        <v>0</v>
      </c>
      <c r="W1055" s="106">
        <f t="shared" si="1008"/>
        <v>0</v>
      </c>
      <c r="X1055" s="106">
        <f t="shared" si="1008"/>
        <v>0</v>
      </c>
      <c r="Y1055" s="106">
        <f t="shared" si="1008"/>
        <v>0</v>
      </c>
      <c r="Z1055" s="106">
        <f t="shared" si="1008"/>
        <v>0</v>
      </c>
      <c r="AA1055" s="290">
        <f t="shared" si="980"/>
        <v>40279586.470000006</v>
      </c>
      <c r="AB1055" s="290">
        <f t="shared" si="851"/>
        <v>126647323.02000001</v>
      </c>
      <c r="AC1055" s="105">
        <f t="shared" si="847"/>
        <v>2.5329464604000003</v>
      </c>
    </row>
    <row r="1056" spans="1:29" ht="15.75" hidden="1" thickBot="1" x14ac:dyDescent="0.25">
      <c r="B1056" s="97" t="s">
        <v>858</v>
      </c>
      <c r="C1056" s="98" t="s">
        <v>131</v>
      </c>
      <c r="D1056" s="295">
        <v>50000000</v>
      </c>
      <c r="E1056" s="291">
        <f>SUM('ADICIONES  2018'!C1056:K1056)</f>
        <v>0</v>
      </c>
      <c r="F1056" s="295"/>
      <c r="G1056" s="295"/>
      <c r="H1056" s="295"/>
      <c r="I1056" s="295"/>
      <c r="J1056" s="295"/>
      <c r="K1056" s="292">
        <f t="shared" si="925"/>
        <v>50000000</v>
      </c>
      <c r="L1056" s="295">
        <v>15838129.050000001</v>
      </c>
      <c r="M1056" s="295">
        <v>15471994.060000001</v>
      </c>
      <c r="N1056" s="295">
        <v>11139898.43</v>
      </c>
      <c r="O1056" s="295">
        <v>12852022.08</v>
      </c>
      <c r="P1056" s="295">
        <v>14292860.310000001</v>
      </c>
      <c r="Q1056" s="295">
        <v>16772832.619999999</v>
      </c>
      <c r="R1056" s="292">
        <f t="shared" ref="R1056:R1100" si="1009">SUM(L1056:Q1056)</f>
        <v>86367736.549999997</v>
      </c>
      <c r="S1056" s="295">
        <v>13054028</v>
      </c>
      <c r="T1056" s="295">
        <v>13534569.65</v>
      </c>
      <c r="U1056" s="295">
        <v>13690988.820000008</v>
      </c>
      <c r="V1056" s="295"/>
      <c r="W1056" s="295"/>
      <c r="X1056" s="295"/>
      <c r="Y1056" s="295"/>
      <c r="Z1056" s="295"/>
      <c r="AA1056" s="292">
        <f t="shared" si="980"/>
        <v>40279586.470000006</v>
      </c>
      <c r="AB1056" s="292">
        <f t="shared" si="851"/>
        <v>126647323.02000001</v>
      </c>
      <c r="AC1056" s="37">
        <f t="shared" si="847"/>
        <v>2.5329464604000003</v>
      </c>
    </row>
    <row r="1057" spans="1:29" s="5" customFormat="1" ht="16.5" hidden="1" thickBot="1" x14ac:dyDescent="0.25">
      <c r="A1057" s="159"/>
      <c r="B1057" s="111" t="s">
        <v>2566</v>
      </c>
      <c r="C1057" s="107" t="s">
        <v>2567</v>
      </c>
      <c r="D1057" s="106">
        <f>+D1058</f>
        <v>0</v>
      </c>
      <c r="E1057" s="106">
        <f>SUM('ADICIONES  2018'!C1057:K1057)</f>
        <v>0</v>
      </c>
      <c r="F1057" s="106">
        <f t="shared" ref="F1057:J1057" si="1010">+F1058</f>
        <v>0</v>
      </c>
      <c r="G1057" s="106">
        <f t="shared" si="1010"/>
        <v>0</v>
      </c>
      <c r="H1057" s="106">
        <f t="shared" si="1010"/>
        <v>0</v>
      </c>
      <c r="I1057" s="106">
        <f t="shared" si="1010"/>
        <v>0</v>
      </c>
      <c r="J1057" s="106">
        <f t="shared" si="1010"/>
        <v>0</v>
      </c>
      <c r="K1057" s="296">
        <f t="shared" si="925"/>
        <v>0</v>
      </c>
      <c r="L1057" s="106">
        <f t="shared" ref="L1057:Q1057" si="1011">+L1058</f>
        <v>0</v>
      </c>
      <c r="M1057" s="106">
        <f t="shared" si="1011"/>
        <v>0</v>
      </c>
      <c r="N1057" s="106">
        <f t="shared" si="1011"/>
        <v>0</v>
      </c>
      <c r="O1057" s="106">
        <f t="shared" si="1011"/>
        <v>0</v>
      </c>
      <c r="P1057" s="106">
        <f t="shared" si="1011"/>
        <v>0</v>
      </c>
      <c r="Q1057" s="106">
        <f t="shared" si="1011"/>
        <v>0</v>
      </c>
      <c r="R1057" s="296">
        <f t="shared" si="1009"/>
        <v>0</v>
      </c>
      <c r="S1057" s="106">
        <f t="shared" ref="S1057:Z1057" si="1012">+S1058</f>
        <v>0</v>
      </c>
      <c r="T1057" s="106">
        <f t="shared" si="1012"/>
        <v>8284348</v>
      </c>
      <c r="U1057" s="106">
        <f t="shared" si="1012"/>
        <v>1763602</v>
      </c>
      <c r="V1057" s="106">
        <f t="shared" si="1012"/>
        <v>0</v>
      </c>
      <c r="W1057" s="106">
        <f t="shared" si="1012"/>
        <v>0</v>
      </c>
      <c r="X1057" s="106">
        <f t="shared" si="1012"/>
        <v>0</v>
      </c>
      <c r="Y1057" s="106">
        <f t="shared" si="1012"/>
        <v>0</v>
      </c>
      <c r="Z1057" s="106">
        <f t="shared" si="1012"/>
        <v>0</v>
      </c>
      <c r="AA1057" s="290">
        <f t="shared" si="980"/>
        <v>10047950</v>
      </c>
      <c r="AB1057" s="290">
        <f t="shared" si="851"/>
        <v>10047950</v>
      </c>
      <c r="AC1057" s="105">
        <v>0</v>
      </c>
    </row>
    <row r="1058" spans="1:29" ht="15.75" hidden="1" thickBot="1" x14ac:dyDescent="0.25">
      <c r="B1058" s="97" t="s">
        <v>2568</v>
      </c>
      <c r="C1058" s="98" t="s">
        <v>2567</v>
      </c>
      <c r="D1058" s="295"/>
      <c r="E1058" s="291">
        <f>SUM('ADICIONES  2018'!C1058:K1058)</f>
        <v>0</v>
      </c>
      <c r="F1058" s="295"/>
      <c r="G1058" s="295"/>
      <c r="H1058" s="295"/>
      <c r="I1058" s="295"/>
      <c r="J1058" s="295"/>
      <c r="K1058" s="292">
        <f t="shared" si="925"/>
        <v>0</v>
      </c>
      <c r="L1058" s="295"/>
      <c r="M1058" s="295"/>
      <c r="N1058" s="295"/>
      <c r="O1058" s="295"/>
      <c r="P1058" s="295"/>
      <c r="Q1058" s="295"/>
      <c r="R1058" s="292">
        <f t="shared" si="1009"/>
        <v>0</v>
      </c>
      <c r="S1058" s="295"/>
      <c r="T1058" s="295">
        <v>8284348</v>
      </c>
      <c r="U1058" s="295">
        <v>1763602</v>
      </c>
      <c r="V1058" s="295"/>
      <c r="W1058" s="295"/>
      <c r="X1058" s="295"/>
      <c r="Y1058" s="295"/>
      <c r="Z1058" s="295"/>
      <c r="AA1058" s="292">
        <f t="shared" si="980"/>
        <v>10047950</v>
      </c>
      <c r="AB1058" s="292">
        <f t="shared" si="851"/>
        <v>10047950</v>
      </c>
      <c r="AC1058" s="37">
        <v>0</v>
      </c>
    </row>
    <row r="1059" spans="1:29" s="5" customFormat="1" ht="32.25" hidden="1" thickBot="1" x14ac:dyDescent="0.25">
      <c r="A1059" s="159"/>
      <c r="B1059" s="111" t="s">
        <v>2569</v>
      </c>
      <c r="C1059" s="107" t="s">
        <v>2570</v>
      </c>
      <c r="D1059" s="106">
        <f>+D1060</f>
        <v>0</v>
      </c>
      <c r="E1059" s="106">
        <f>SUM('ADICIONES  2018'!C1059:K1059)</f>
        <v>0</v>
      </c>
      <c r="F1059" s="106">
        <f t="shared" ref="F1059:J1059" si="1013">+F1060</f>
        <v>0</v>
      </c>
      <c r="G1059" s="106">
        <f t="shared" si="1013"/>
        <v>0</v>
      </c>
      <c r="H1059" s="106">
        <f t="shared" si="1013"/>
        <v>0</v>
      </c>
      <c r="I1059" s="106">
        <f t="shared" si="1013"/>
        <v>0</v>
      </c>
      <c r="J1059" s="106">
        <f t="shared" si="1013"/>
        <v>0</v>
      </c>
      <c r="K1059" s="296">
        <f t="shared" si="925"/>
        <v>0</v>
      </c>
      <c r="L1059" s="106">
        <f t="shared" ref="L1059:Q1059" si="1014">+L1060</f>
        <v>0</v>
      </c>
      <c r="M1059" s="106">
        <f t="shared" si="1014"/>
        <v>0</v>
      </c>
      <c r="N1059" s="106">
        <f t="shared" si="1014"/>
        <v>0</v>
      </c>
      <c r="O1059" s="106">
        <f t="shared" si="1014"/>
        <v>0</v>
      </c>
      <c r="P1059" s="106">
        <f t="shared" si="1014"/>
        <v>0</v>
      </c>
      <c r="Q1059" s="106">
        <f t="shared" si="1014"/>
        <v>0</v>
      </c>
      <c r="R1059" s="296">
        <f t="shared" si="1009"/>
        <v>0</v>
      </c>
      <c r="S1059" s="106">
        <f t="shared" ref="S1059:Z1059" si="1015">+S1060</f>
        <v>0</v>
      </c>
      <c r="T1059" s="106">
        <f t="shared" si="1015"/>
        <v>37631906</v>
      </c>
      <c r="U1059" s="106">
        <f t="shared" si="1015"/>
        <v>8393245</v>
      </c>
      <c r="V1059" s="106">
        <f t="shared" si="1015"/>
        <v>0</v>
      </c>
      <c r="W1059" s="106">
        <f t="shared" si="1015"/>
        <v>0</v>
      </c>
      <c r="X1059" s="106">
        <f t="shared" si="1015"/>
        <v>0</v>
      </c>
      <c r="Y1059" s="106">
        <f t="shared" si="1015"/>
        <v>0</v>
      </c>
      <c r="Z1059" s="106">
        <f t="shared" si="1015"/>
        <v>0</v>
      </c>
      <c r="AA1059" s="290">
        <f t="shared" si="980"/>
        <v>46025151</v>
      </c>
      <c r="AB1059" s="290">
        <f t="shared" si="851"/>
        <v>46025151</v>
      </c>
      <c r="AC1059" s="105">
        <v>0</v>
      </c>
    </row>
    <row r="1060" spans="1:29" ht="29.25" hidden="1" thickBot="1" x14ac:dyDescent="0.25">
      <c r="B1060" s="97" t="s">
        <v>2571</v>
      </c>
      <c r="C1060" s="98" t="s">
        <v>2570</v>
      </c>
      <c r="D1060" s="295"/>
      <c r="E1060" s="291">
        <f>SUM('ADICIONES  2018'!C1060:K1060)</f>
        <v>0</v>
      </c>
      <c r="F1060" s="295"/>
      <c r="G1060" s="295"/>
      <c r="H1060" s="295"/>
      <c r="I1060" s="295"/>
      <c r="J1060" s="295"/>
      <c r="K1060" s="292">
        <f t="shared" si="925"/>
        <v>0</v>
      </c>
      <c r="L1060" s="295"/>
      <c r="M1060" s="295"/>
      <c r="N1060" s="295"/>
      <c r="O1060" s="295"/>
      <c r="P1060" s="295"/>
      <c r="Q1060" s="295"/>
      <c r="R1060" s="292">
        <f t="shared" si="1009"/>
        <v>0</v>
      </c>
      <c r="S1060" s="295"/>
      <c r="T1060" s="295">
        <v>37631906</v>
      </c>
      <c r="U1060" s="295">
        <v>8393245</v>
      </c>
      <c r="V1060" s="295"/>
      <c r="W1060" s="295"/>
      <c r="X1060" s="295"/>
      <c r="Y1060" s="295"/>
      <c r="Z1060" s="295"/>
      <c r="AA1060" s="292">
        <f t="shared" si="980"/>
        <v>46025151</v>
      </c>
      <c r="AB1060" s="292">
        <f t="shared" si="851"/>
        <v>46025151</v>
      </c>
      <c r="AC1060" s="37">
        <v>0</v>
      </c>
    </row>
    <row r="1061" spans="1:29" s="5" customFormat="1" ht="16.5" hidden="1" thickBot="1" x14ac:dyDescent="0.25">
      <c r="A1061" s="159"/>
      <c r="B1061" s="111" t="s">
        <v>2572</v>
      </c>
      <c r="C1061" s="107" t="s">
        <v>2573</v>
      </c>
      <c r="D1061" s="106">
        <f>+D1062</f>
        <v>0</v>
      </c>
      <c r="E1061" s="106">
        <f>SUM('ADICIONES  2018'!C1061:K1061)</f>
        <v>0</v>
      </c>
      <c r="F1061" s="106">
        <f t="shared" ref="F1061:J1061" si="1016">+F1062</f>
        <v>0</v>
      </c>
      <c r="G1061" s="106">
        <f t="shared" si="1016"/>
        <v>0</v>
      </c>
      <c r="H1061" s="106">
        <f t="shared" si="1016"/>
        <v>0</v>
      </c>
      <c r="I1061" s="106">
        <f t="shared" si="1016"/>
        <v>0</v>
      </c>
      <c r="J1061" s="106">
        <f t="shared" si="1016"/>
        <v>0</v>
      </c>
      <c r="K1061" s="296">
        <f t="shared" si="925"/>
        <v>0</v>
      </c>
      <c r="L1061" s="106">
        <f t="shared" ref="L1061:Q1061" si="1017">+L1062</f>
        <v>0</v>
      </c>
      <c r="M1061" s="106">
        <f t="shared" si="1017"/>
        <v>0</v>
      </c>
      <c r="N1061" s="106">
        <f t="shared" si="1017"/>
        <v>0</v>
      </c>
      <c r="O1061" s="106">
        <f t="shared" si="1017"/>
        <v>0</v>
      </c>
      <c r="P1061" s="106">
        <f t="shared" si="1017"/>
        <v>0</v>
      </c>
      <c r="Q1061" s="106">
        <f t="shared" si="1017"/>
        <v>0</v>
      </c>
      <c r="R1061" s="296">
        <f t="shared" si="1009"/>
        <v>0</v>
      </c>
      <c r="S1061" s="106">
        <f t="shared" ref="S1061:Z1061" si="1018">+S1062</f>
        <v>0</v>
      </c>
      <c r="T1061" s="106">
        <f t="shared" si="1018"/>
        <v>0</v>
      </c>
      <c r="U1061" s="106">
        <f t="shared" si="1018"/>
        <v>0</v>
      </c>
      <c r="V1061" s="106">
        <f t="shared" si="1018"/>
        <v>0</v>
      </c>
      <c r="W1061" s="106">
        <f t="shared" si="1018"/>
        <v>0</v>
      </c>
      <c r="X1061" s="106">
        <f t="shared" si="1018"/>
        <v>0</v>
      </c>
      <c r="Y1061" s="106">
        <f t="shared" si="1018"/>
        <v>0</v>
      </c>
      <c r="Z1061" s="106">
        <f t="shared" si="1018"/>
        <v>0</v>
      </c>
      <c r="AA1061" s="290">
        <f t="shared" si="980"/>
        <v>0</v>
      </c>
      <c r="AB1061" s="290">
        <f t="shared" si="851"/>
        <v>0</v>
      </c>
      <c r="AC1061" s="105" t="e">
        <f t="shared" ref="AC1061:AC1076" si="1019">+AB1061/K1061</f>
        <v>#DIV/0!</v>
      </c>
    </row>
    <row r="1062" spans="1:29" ht="15.75" hidden="1" thickBot="1" x14ac:dyDescent="0.25">
      <c r="B1062" s="97" t="s">
        <v>2574</v>
      </c>
      <c r="C1062" s="98" t="s">
        <v>2573</v>
      </c>
      <c r="D1062" s="295"/>
      <c r="E1062" s="291">
        <f>SUM('ADICIONES  2018'!C1062:K1062)</f>
        <v>0</v>
      </c>
      <c r="F1062" s="295"/>
      <c r="G1062" s="295"/>
      <c r="H1062" s="295"/>
      <c r="I1062" s="295"/>
      <c r="J1062" s="295"/>
      <c r="K1062" s="292">
        <f t="shared" si="925"/>
        <v>0</v>
      </c>
      <c r="L1062" s="295"/>
      <c r="M1062" s="295"/>
      <c r="N1062" s="295"/>
      <c r="O1062" s="295"/>
      <c r="P1062" s="295"/>
      <c r="Q1062" s="295"/>
      <c r="R1062" s="292">
        <f t="shared" si="1009"/>
        <v>0</v>
      </c>
      <c r="S1062" s="295"/>
      <c r="T1062" s="295"/>
      <c r="U1062" s="295"/>
      <c r="V1062" s="295"/>
      <c r="W1062" s="295"/>
      <c r="X1062" s="295"/>
      <c r="Y1062" s="295"/>
      <c r="Z1062" s="295"/>
      <c r="AA1062" s="292">
        <f t="shared" si="980"/>
        <v>0</v>
      </c>
      <c r="AB1062" s="292">
        <f t="shared" si="851"/>
        <v>0</v>
      </c>
      <c r="AC1062" s="37" t="e">
        <f t="shared" si="1019"/>
        <v>#DIV/0!</v>
      </c>
    </row>
    <row r="1063" spans="1:29" s="5" customFormat="1" ht="32.25" hidden="1" thickBot="1" x14ac:dyDescent="0.25">
      <c r="A1063" s="159"/>
      <c r="B1063" s="111" t="s">
        <v>2575</v>
      </c>
      <c r="C1063" s="107" t="s">
        <v>2576</v>
      </c>
      <c r="D1063" s="106">
        <f>+D1064</f>
        <v>0</v>
      </c>
      <c r="E1063" s="106">
        <f>SUM('ADICIONES  2018'!C1063:K1063)</f>
        <v>0</v>
      </c>
      <c r="F1063" s="106">
        <f t="shared" ref="F1063:J1063" si="1020">+F1064</f>
        <v>0</v>
      </c>
      <c r="G1063" s="106">
        <f t="shared" si="1020"/>
        <v>0</v>
      </c>
      <c r="H1063" s="106">
        <f t="shared" si="1020"/>
        <v>0</v>
      </c>
      <c r="I1063" s="106">
        <f t="shared" si="1020"/>
        <v>0</v>
      </c>
      <c r="J1063" s="106">
        <f t="shared" si="1020"/>
        <v>0</v>
      </c>
      <c r="K1063" s="296">
        <f t="shared" si="925"/>
        <v>0</v>
      </c>
      <c r="L1063" s="106">
        <f t="shared" ref="L1063:Q1063" si="1021">+L1064</f>
        <v>0</v>
      </c>
      <c r="M1063" s="106">
        <f t="shared" si="1021"/>
        <v>0</v>
      </c>
      <c r="N1063" s="106">
        <f t="shared" si="1021"/>
        <v>0</v>
      </c>
      <c r="O1063" s="106">
        <f t="shared" si="1021"/>
        <v>0</v>
      </c>
      <c r="P1063" s="106">
        <f t="shared" si="1021"/>
        <v>0</v>
      </c>
      <c r="Q1063" s="106">
        <f t="shared" si="1021"/>
        <v>0</v>
      </c>
      <c r="R1063" s="296">
        <f t="shared" si="1009"/>
        <v>0</v>
      </c>
      <c r="S1063" s="106">
        <f t="shared" ref="S1063:Z1063" si="1022">+S1064</f>
        <v>0</v>
      </c>
      <c r="T1063" s="106">
        <f t="shared" si="1022"/>
        <v>0</v>
      </c>
      <c r="U1063" s="106">
        <f t="shared" si="1022"/>
        <v>373069</v>
      </c>
      <c r="V1063" s="106">
        <f t="shared" si="1022"/>
        <v>0</v>
      </c>
      <c r="W1063" s="106">
        <f t="shared" si="1022"/>
        <v>0</v>
      </c>
      <c r="X1063" s="106">
        <f t="shared" si="1022"/>
        <v>0</v>
      </c>
      <c r="Y1063" s="106">
        <f t="shared" si="1022"/>
        <v>0</v>
      </c>
      <c r="Z1063" s="106">
        <f t="shared" si="1022"/>
        <v>0</v>
      </c>
      <c r="AA1063" s="290">
        <f t="shared" si="980"/>
        <v>373069</v>
      </c>
      <c r="AB1063" s="290">
        <f t="shared" si="851"/>
        <v>373069</v>
      </c>
      <c r="AC1063" s="105">
        <v>0</v>
      </c>
    </row>
    <row r="1064" spans="1:29" ht="15.75" hidden="1" thickBot="1" x14ac:dyDescent="0.25">
      <c r="B1064" s="97" t="s">
        <v>2577</v>
      </c>
      <c r="C1064" s="98" t="s">
        <v>2576</v>
      </c>
      <c r="D1064" s="295"/>
      <c r="E1064" s="291">
        <f>SUM('ADICIONES  2018'!C1064:K1064)</f>
        <v>0</v>
      </c>
      <c r="F1064" s="295"/>
      <c r="G1064" s="295"/>
      <c r="H1064" s="295"/>
      <c r="I1064" s="295"/>
      <c r="J1064" s="295"/>
      <c r="K1064" s="292">
        <f t="shared" si="925"/>
        <v>0</v>
      </c>
      <c r="L1064" s="295"/>
      <c r="M1064" s="295"/>
      <c r="N1064" s="295"/>
      <c r="O1064" s="295"/>
      <c r="P1064" s="295"/>
      <c r="Q1064" s="295"/>
      <c r="R1064" s="292">
        <f t="shared" si="1009"/>
        <v>0</v>
      </c>
      <c r="S1064" s="295"/>
      <c r="T1064" s="295"/>
      <c r="U1064" s="295">
        <v>373069</v>
      </c>
      <c r="V1064" s="295"/>
      <c r="W1064" s="295"/>
      <c r="X1064" s="295"/>
      <c r="Y1064" s="295"/>
      <c r="Z1064" s="295"/>
      <c r="AA1064" s="292">
        <f t="shared" si="980"/>
        <v>373069</v>
      </c>
      <c r="AB1064" s="292">
        <f t="shared" si="851"/>
        <v>373069</v>
      </c>
      <c r="AC1064" s="37">
        <v>0</v>
      </c>
    </row>
    <row r="1065" spans="1:29" s="5" customFormat="1" ht="32.25" hidden="1" thickBot="1" x14ac:dyDescent="0.25">
      <c r="A1065" s="159"/>
      <c r="B1065" s="111" t="s">
        <v>2578</v>
      </c>
      <c r="C1065" s="107" t="s">
        <v>2579</v>
      </c>
      <c r="D1065" s="106">
        <f>+D1066</f>
        <v>0</v>
      </c>
      <c r="E1065" s="106">
        <f>SUM('ADICIONES  2018'!C1065:K1065)</f>
        <v>0</v>
      </c>
      <c r="F1065" s="106">
        <f t="shared" ref="F1065:J1065" si="1023">+F1066</f>
        <v>0</v>
      </c>
      <c r="G1065" s="106">
        <f t="shared" si="1023"/>
        <v>0</v>
      </c>
      <c r="H1065" s="106">
        <f t="shared" si="1023"/>
        <v>0</v>
      </c>
      <c r="I1065" s="106">
        <f t="shared" si="1023"/>
        <v>0</v>
      </c>
      <c r="J1065" s="106">
        <f t="shared" si="1023"/>
        <v>0</v>
      </c>
      <c r="K1065" s="296">
        <f t="shared" si="925"/>
        <v>0</v>
      </c>
      <c r="L1065" s="106">
        <f t="shared" ref="L1065:Q1065" si="1024">+L1066</f>
        <v>0</v>
      </c>
      <c r="M1065" s="106">
        <f t="shared" si="1024"/>
        <v>0</v>
      </c>
      <c r="N1065" s="106">
        <f t="shared" si="1024"/>
        <v>0</v>
      </c>
      <c r="O1065" s="106">
        <f t="shared" si="1024"/>
        <v>0</v>
      </c>
      <c r="P1065" s="106">
        <f t="shared" si="1024"/>
        <v>0</v>
      </c>
      <c r="Q1065" s="106">
        <f t="shared" si="1024"/>
        <v>0</v>
      </c>
      <c r="R1065" s="296">
        <f t="shared" si="1009"/>
        <v>0</v>
      </c>
      <c r="S1065" s="106">
        <f t="shared" ref="S1065:Z1065" si="1025">+S1066</f>
        <v>0</v>
      </c>
      <c r="T1065" s="106">
        <f t="shared" si="1025"/>
        <v>132558.1</v>
      </c>
      <c r="U1065" s="106">
        <f t="shared" si="1025"/>
        <v>881785.27</v>
      </c>
      <c r="V1065" s="106">
        <f t="shared" si="1025"/>
        <v>0</v>
      </c>
      <c r="W1065" s="106">
        <f t="shared" si="1025"/>
        <v>0</v>
      </c>
      <c r="X1065" s="106">
        <f t="shared" si="1025"/>
        <v>0</v>
      </c>
      <c r="Y1065" s="106">
        <f t="shared" si="1025"/>
        <v>0</v>
      </c>
      <c r="Z1065" s="106">
        <f t="shared" si="1025"/>
        <v>0</v>
      </c>
      <c r="AA1065" s="290">
        <f t="shared" si="980"/>
        <v>1014343.37</v>
      </c>
      <c r="AB1065" s="290">
        <f t="shared" si="851"/>
        <v>1014343.37</v>
      </c>
      <c r="AC1065" s="105">
        <v>0</v>
      </c>
    </row>
    <row r="1066" spans="1:29" ht="29.25" hidden="1" thickBot="1" x14ac:dyDescent="0.25">
      <c r="B1066" s="97" t="s">
        <v>2580</v>
      </c>
      <c r="C1066" s="98" t="s">
        <v>2579</v>
      </c>
      <c r="D1066" s="295"/>
      <c r="E1066" s="291">
        <f>SUM('ADICIONES  2018'!C1066:K1066)</f>
        <v>0</v>
      </c>
      <c r="F1066" s="295"/>
      <c r="G1066" s="295"/>
      <c r="H1066" s="295"/>
      <c r="I1066" s="295"/>
      <c r="J1066" s="295"/>
      <c r="K1066" s="292">
        <f t="shared" si="925"/>
        <v>0</v>
      </c>
      <c r="L1066" s="295"/>
      <c r="M1066" s="295"/>
      <c r="N1066" s="295"/>
      <c r="O1066" s="295"/>
      <c r="P1066" s="295"/>
      <c r="Q1066" s="295"/>
      <c r="R1066" s="292">
        <f t="shared" si="1009"/>
        <v>0</v>
      </c>
      <c r="S1066" s="295"/>
      <c r="T1066" s="295">
        <v>132558.1</v>
      </c>
      <c r="U1066" s="295">
        <v>881785.27</v>
      </c>
      <c r="V1066" s="295"/>
      <c r="W1066" s="295"/>
      <c r="X1066" s="295"/>
      <c r="Y1066" s="295"/>
      <c r="Z1066" s="295"/>
      <c r="AA1066" s="292">
        <f t="shared" si="980"/>
        <v>1014343.37</v>
      </c>
      <c r="AB1066" s="292">
        <f t="shared" si="851"/>
        <v>1014343.37</v>
      </c>
      <c r="AC1066" s="37">
        <v>0</v>
      </c>
    </row>
    <row r="1067" spans="1:29" s="5" customFormat="1" ht="48" hidden="1" thickBot="1" x14ac:dyDescent="0.25">
      <c r="A1067" s="159"/>
      <c r="B1067" s="111" t="s">
        <v>2581</v>
      </c>
      <c r="C1067" s="107" t="s">
        <v>2582</v>
      </c>
      <c r="D1067" s="106">
        <f>+D1068</f>
        <v>0</v>
      </c>
      <c r="E1067" s="106">
        <f>SUM('ADICIONES  2018'!C1067:K1067)</f>
        <v>0</v>
      </c>
      <c r="F1067" s="106">
        <f t="shared" ref="F1067:J1067" si="1026">+F1068</f>
        <v>0</v>
      </c>
      <c r="G1067" s="106">
        <f t="shared" si="1026"/>
        <v>0</v>
      </c>
      <c r="H1067" s="106">
        <f t="shared" si="1026"/>
        <v>0</v>
      </c>
      <c r="I1067" s="106">
        <f t="shared" si="1026"/>
        <v>0</v>
      </c>
      <c r="J1067" s="106">
        <f t="shared" si="1026"/>
        <v>0</v>
      </c>
      <c r="K1067" s="296">
        <f t="shared" si="925"/>
        <v>0</v>
      </c>
      <c r="L1067" s="106">
        <f t="shared" ref="L1067:Q1067" si="1027">+L1068</f>
        <v>0</v>
      </c>
      <c r="M1067" s="106">
        <f t="shared" si="1027"/>
        <v>0</v>
      </c>
      <c r="N1067" s="106">
        <f t="shared" si="1027"/>
        <v>0</v>
      </c>
      <c r="O1067" s="106">
        <f t="shared" si="1027"/>
        <v>0</v>
      </c>
      <c r="P1067" s="106">
        <f t="shared" si="1027"/>
        <v>0</v>
      </c>
      <c r="Q1067" s="106">
        <f t="shared" si="1027"/>
        <v>0</v>
      </c>
      <c r="R1067" s="296">
        <f t="shared" si="1009"/>
        <v>0</v>
      </c>
      <c r="S1067" s="106">
        <f t="shared" ref="S1067:Z1067" si="1028">+S1068</f>
        <v>0</v>
      </c>
      <c r="T1067" s="106">
        <f t="shared" si="1028"/>
        <v>0</v>
      </c>
      <c r="U1067" s="106">
        <f t="shared" si="1028"/>
        <v>0</v>
      </c>
      <c r="V1067" s="106">
        <f t="shared" si="1028"/>
        <v>0</v>
      </c>
      <c r="W1067" s="106">
        <f t="shared" si="1028"/>
        <v>0</v>
      </c>
      <c r="X1067" s="106">
        <f t="shared" si="1028"/>
        <v>0</v>
      </c>
      <c r="Y1067" s="106">
        <f t="shared" si="1028"/>
        <v>0</v>
      </c>
      <c r="Z1067" s="106">
        <f t="shared" si="1028"/>
        <v>0</v>
      </c>
      <c r="AA1067" s="290">
        <f t="shared" si="980"/>
        <v>0</v>
      </c>
      <c r="AB1067" s="290">
        <f t="shared" si="851"/>
        <v>0</v>
      </c>
      <c r="AC1067" s="105" t="e">
        <f t="shared" si="1019"/>
        <v>#DIV/0!</v>
      </c>
    </row>
    <row r="1068" spans="1:29" ht="29.25" hidden="1" thickBot="1" x14ac:dyDescent="0.25">
      <c r="B1068" s="97" t="s">
        <v>2583</v>
      </c>
      <c r="C1068" s="98" t="s">
        <v>2582</v>
      </c>
      <c r="D1068" s="295"/>
      <c r="E1068" s="291">
        <f>SUM('ADICIONES  2018'!C1068:K1068)</f>
        <v>0</v>
      </c>
      <c r="F1068" s="295"/>
      <c r="G1068" s="295"/>
      <c r="H1068" s="295"/>
      <c r="I1068" s="295"/>
      <c r="J1068" s="295"/>
      <c r="K1068" s="292">
        <f t="shared" si="925"/>
        <v>0</v>
      </c>
      <c r="L1068" s="295"/>
      <c r="M1068" s="295"/>
      <c r="N1068" s="295"/>
      <c r="O1068" s="295"/>
      <c r="P1068" s="295"/>
      <c r="Q1068" s="295"/>
      <c r="R1068" s="292">
        <f t="shared" si="1009"/>
        <v>0</v>
      </c>
      <c r="S1068" s="295"/>
      <c r="T1068" s="295"/>
      <c r="U1068" s="295">
        <v>0</v>
      </c>
      <c r="V1068" s="295"/>
      <c r="W1068" s="295"/>
      <c r="X1068" s="295"/>
      <c r="Y1068" s="295"/>
      <c r="Z1068" s="295"/>
      <c r="AA1068" s="294">
        <f t="shared" si="980"/>
        <v>0</v>
      </c>
      <c r="AB1068" s="294">
        <f t="shared" si="851"/>
        <v>0</v>
      </c>
      <c r="AC1068" s="115" t="e">
        <f t="shared" si="1019"/>
        <v>#DIV/0!</v>
      </c>
    </row>
    <row r="1069" spans="1:29" s="5" customFormat="1" ht="32.25" hidden="1" thickBot="1" x14ac:dyDescent="0.25">
      <c r="A1069" s="159"/>
      <c r="B1069" s="111" t="s">
        <v>2584</v>
      </c>
      <c r="C1069" s="107" t="s">
        <v>2585</v>
      </c>
      <c r="D1069" s="106">
        <f>+D1070</f>
        <v>0</v>
      </c>
      <c r="E1069" s="106">
        <f>SUM('ADICIONES  2018'!C1069:K1069)</f>
        <v>0</v>
      </c>
      <c r="F1069" s="106">
        <f t="shared" ref="F1069:J1069" si="1029">+F1070</f>
        <v>0</v>
      </c>
      <c r="G1069" s="106">
        <f t="shared" si="1029"/>
        <v>0</v>
      </c>
      <c r="H1069" s="106">
        <f t="shared" si="1029"/>
        <v>0</v>
      </c>
      <c r="I1069" s="106">
        <f t="shared" si="1029"/>
        <v>0</v>
      </c>
      <c r="J1069" s="106">
        <f t="shared" si="1029"/>
        <v>0</v>
      </c>
      <c r="K1069" s="296">
        <f t="shared" si="925"/>
        <v>0</v>
      </c>
      <c r="L1069" s="106">
        <f t="shared" ref="L1069:Q1069" si="1030">+L1070</f>
        <v>0</v>
      </c>
      <c r="M1069" s="106">
        <f t="shared" si="1030"/>
        <v>0</v>
      </c>
      <c r="N1069" s="106">
        <f t="shared" si="1030"/>
        <v>0</v>
      </c>
      <c r="O1069" s="106">
        <f t="shared" si="1030"/>
        <v>0</v>
      </c>
      <c r="P1069" s="106">
        <f t="shared" si="1030"/>
        <v>0</v>
      </c>
      <c r="Q1069" s="106">
        <f t="shared" si="1030"/>
        <v>0</v>
      </c>
      <c r="R1069" s="296">
        <f t="shared" si="1009"/>
        <v>0</v>
      </c>
      <c r="S1069" s="106">
        <f t="shared" ref="S1069:Z1069" si="1031">+S1070</f>
        <v>0</v>
      </c>
      <c r="T1069" s="106">
        <f t="shared" si="1031"/>
        <v>0</v>
      </c>
      <c r="U1069" s="106">
        <f t="shared" si="1031"/>
        <v>36244028</v>
      </c>
      <c r="V1069" s="106">
        <f t="shared" si="1031"/>
        <v>0</v>
      </c>
      <c r="W1069" s="106">
        <f t="shared" si="1031"/>
        <v>0</v>
      </c>
      <c r="X1069" s="106">
        <f t="shared" si="1031"/>
        <v>0</v>
      </c>
      <c r="Y1069" s="106">
        <f t="shared" si="1031"/>
        <v>0</v>
      </c>
      <c r="Z1069" s="106">
        <f t="shared" si="1031"/>
        <v>0</v>
      </c>
      <c r="AA1069" s="290">
        <f t="shared" si="980"/>
        <v>36244028</v>
      </c>
      <c r="AB1069" s="290">
        <f t="shared" si="851"/>
        <v>36244028</v>
      </c>
      <c r="AC1069" s="105">
        <v>0</v>
      </c>
    </row>
    <row r="1070" spans="1:29" ht="15.75" hidden="1" thickBot="1" x14ac:dyDescent="0.25">
      <c r="B1070" s="97" t="s">
        <v>2586</v>
      </c>
      <c r="C1070" s="98" t="s">
        <v>2585</v>
      </c>
      <c r="D1070" s="295"/>
      <c r="E1070" s="291">
        <f>SUM('ADICIONES  2018'!C1070:K1070)</f>
        <v>0</v>
      </c>
      <c r="F1070" s="295"/>
      <c r="G1070" s="295"/>
      <c r="H1070" s="295"/>
      <c r="I1070" s="295"/>
      <c r="J1070" s="295"/>
      <c r="K1070" s="292">
        <f t="shared" si="925"/>
        <v>0</v>
      </c>
      <c r="L1070" s="295"/>
      <c r="M1070" s="295"/>
      <c r="N1070" s="295"/>
      <c r="O1070" s="295"/>
      <c r="P1070" s="295"/>
      <c r="Q1070" s="295"/>
      <c r="R1070" s="292">
        <f t="shared" si="1009"/>
        <v>0</v>
      </c>
      <c r="S1070" s="295"/>
      <c r="T1070" s="295"/>
      <c r="U1070" s="295">
        <v>36244028</v>
      </c>
      <c r="V1070" s="295"/>
      <c r="W1070" s="295"/>
      <c r="X1070" s="295"/>
      <c r="Y1070" s="295"/>
      <c r="Z1070" s="295"/>
      <c r="AA1070" s="292">
        <f t="shared" si="980"/>
        <v>36244028</v>
      </c>
      <c r="AB1070" s="292">
        <f t="shared" si="851"/>
        <v>36244028</v>
      </c>
      <c r="AC1070" s="37">
        <v>0</v>
      </c>
    </row>
    <row r="1071" spans="1:29" s="5" customFormat="1" ht="32.25" hidden="1" thickBot="1" x14ac:dyDescent="0.25">
      <c r="A1071" s="159"/>
      <c r="B1071" s="111" t="s">
        <v>2587</v>
      </c>
      <c r="C1071" s="107" t="s">
        <v>2588</v>
      </c>
      <c r="D1071" s="106">
        <f>+D1072</f>
        <v>0</v>
      </c>
      <c r="E1071" s="106">
        <f>SUM('ADICIONES  2018'!C1071:K1071)</f>
        <v>0</v>
      </c>
      <c r="F1071" s="106">
        <f t="shared" ref="F1071:J1071" si="1032">+F1072</f>
        <v>0</v>
      </c>
      <c r="G1071" s="106">
        <f t="shared" si="1032"/>
        <v>0</v>
      </c>
      <c r="H1071" s="106">
        <f t="shared" si="1032"/>
        <v>0</v>
      </c>
      <c r="I1071" s="106">
        <f t="shared" si="1032"/>
        <v>0</v>
      </c>
      <c r="J1071" s="106">
        <f t="shared" si="1032"/>
        <v>0</v>
      </c>
      <c r="K1071" s="296">
        <f t="shared" si="925"/>
        <v>0</v>
      </c>
      <c r="L1071" s="106">
        <f t="shared" ref="L1071:Q1071" si="1033">+L1072</f>
        <v>0</v>
      </c>
      <c r="M1071" s="106">
        <f t="shared" si="1033"/>
        <v>0</v>
      </c>
      <c r="N1071" s="106">
        <f t="shared" si="1033"/>
        <v>0</v>
      </c>
      <c r="O1071" s="106">
        <f t="shared" si="1033"/>
        <v>0</v>
      </c>
      <c r="P1071" s="106">
        <f t="shared" si="1033"/>
        <v>0</v>
      </c>
      <c r="Q1071" s="106">
        <f t="shared" si="1033"/>
        <v>0</v>
      </c>
      <c r="R1071" s="296">
        <f t="shared" si="1009"/>
        <v>0</v>
      </c>
      <c r="S1071" s="106">
        <f t="shared" ref="S1071:Z1071" si="1034">+S1072</f>
        <v>0</v>
      </c>
      <c r="T1071" s="106">
        <f t="shared" si="1034"/>
        <v>54500512.170000002</v>
      </c>
      <c r="U1071" s="106">
        <f t="shared" si="1034"/>
        <v>8365329.2399999946</v>
      </c>
      <c r="V1071" s="106">
        <f t="shared" si="1034"/>
        <v>0</v>
      </c>
      <c r="W1071" s="106">
        <f t="shared" si="1034"/>
        <v>0</v>
      </c>
      <c r="X1071" s="106">
        <f t="shared" si="1034"/>
        <v>0</v>
      </c>
      <c r="Y1071" s="106">
        <f t="shared" si="1034"/>
        <v>0</v>
      </c>
      <c r="Z1071" s="106">
        <f t="shared" si="1034"/>
        <v>0</v>
      </c>
      <c r="AA1071" s="290">
        <f t="shared" si="980"/>
        <v>62865841.409999996</v>
      </c>
      <c r="AB1071" s="290">
        <f t="shared" si="851"/>
        <v>62865841.409999996</v>
      </c>
      <c r="AC1071" s="105">
        <v>0</v>
      </c>
    </row>
    <row r="1072" spans="1:29" ht="29.25" hidden="1" thickBot="1" x14ac:dyDescent="0.25">
      <c r="B1072" s="97" t="s">
        <v>2589</v>
      </c>
      <c r="C1072" s="98" t="s">
        <v>2588</v>
      </c>
      <c r="D1072" s="295"/>
      <c r="E1072" s="291">
        <f>SUM('ADICIONES  2018'!C1072:K1072)</f>
        <v>0</v>
      </c>
      <c r="F1072" s="295"/>
      <c r="G1072" s="295"/>
      <c r="H1072" s="295"/>
      <c r="I1072" s="295"/>
      <c r="J1072" s="295"/>
      <c r="K1072" s="292">
        <f t="shared" si="925"/>
        <v>0</v>
      </c>
      <c r="L1072" s="295"/>
      <c r="M1072" s="295"/>
      <c r="N1072" s="295"/>
      <c r="O1072" s="295"/>
      <c r="P1072" s="295"/>
      <c r="Q1072" s="295"/>
      <c r="R1072" s="292">
        <f t="shared" si="1009"/>
        <v>0</v>
      </c>
      <c r="S1072" s="295"/>
      <c r="T1072" s="295">
        <v>54500512.170000002</v>
      </c>
      <c r="U1072" s="295">
        <v>8365329.2399999946</v>
      </c>
      <c r="V1072" s="295"/>
      <c r="W1072" s="295"/>
      <c r="X1072" s="295"/>
      <c r="Y1072" s="295"/>
      <c r="Z1072" s="295"/>
      <c r="AA1072" s="292">
        <f t="shared" si="980"/>
        <v>62865841.409999996</v>
      </c>
      <c r="AB1072" s="292">
        <f t="shared" si="851"/>
        <v>62865841.409999996</v>
      </c>
      <c r="AC1072" s="37">
        <v>0</v>
      </c>
    </row>
    <row r="1073" spans="1:29" s="5" customFormat="1" ht="32.25" hidden="1" thickBot="1" x14ac:dyDescent="0.25">
      <c r="A1073" s="159"/>
      <c r="B1073" s="111" t="s">
        <v>2590</v>
      </c>
      <c r="C1073" s="107" t="s">
        <v>2591</v>
      </c>
      <c r="D1073" s="106">
        <f>+D1074</f>
        <v>0</v>
      </c>
      <c r="E1073" s="106">
        <f>SUM('ADICIONES  2018'!C1073:K1073)</f>
        <v>0</v>
      </c>
      <c r="F1073" s="106">
        <f t="shared" ref="F1073:J1073" si="1035">+F1074</f>
        <v>0</v>
      </c>
      <c r="G1073" s="106">
        <f t="shared" si="1035"/>
        <v>0</v>
      </c>
      <c r="H1073" s="106">
        <f t="shared" si="1035"/>
        <v>0</v>
      </c>
      <c r="I1073" s="106">
        <f t="shared" si="1035"/>
        <v>0</v>
      </c>
      <c r="J1073" s="106">
        <f t="shared" si="1035"/>
        <v>0</v>
      </c>
      <c r="K1073" s="296">
        <f t="shared" si="925"/>
        <v>0</v>
      </c>
      <c r="L1073" s="106">
        <f t="shared" ref="L1073:Q1073" si="1036">+L1074</f>
        <v>0</v>
      </c>
      <c r="M1073" s="106">
        <f t="shared" si="1036"/>
        <v>0</v>
      </c>
      <c r="N1073" s="106">
        <f t="shared" si="1036"/>
        <v>0</v>
      </c>
      <c r="O1073" s="106">
        <f t="shared" si="1036"/>
        <v>0</v>
      </c>
      <c r="P1073" s="106">
        <f t="shared" si="1036"/>
        <v>0</v>
      </c>
      <c r="Q1073" s="106">
        <f t="shared" si="1036"/>
        <v>0</v>
      </c>
      <c r="R1073" s="296">
        <f t="shared" si="1009"/>
        <v>0</v>
      </c>
      <c r="S1073" s="106">
        <f t="shared" ref="S1073:Z1073" si="1037">+S1074</f>
        <v>0</v>
      </c>
      <c r="T1073" s="106">
        <f t="shared" si="1037"/>
        <v>20205616</v>
      </c>
      <c r="U1073" s="106">
        <f t="shared" si="1037"/>
        <v>3082640</v>
      </c>
      <c r="V1073" s="106">
        <f t="shared" si="1037"/>
        <v>0</v>
      </c>
      <c r="W1073" s="106">
        <f t="shared" si="1037"/>
        <v>0</v>
      </c>
      <c r="X1073" s="106">
        <f t="shared" si="1037"/>
        <v>0</v>
      </c>
      <c r="Y1073" s="106">
        <f t="shared" si="1037"/>
        <v>0</v>
      </c>
      <c r="Z1073" s="106">
        <f t="shared" si="1037"/>
        <v>0</v>
      </c>
      <c r="AA1073" s="290">
        <f t="shared" si="980"/>
        <v>23288256</v>
      </c>
      <c r="AB1073" s="290">
        <f t="shared" si="851"/>
        <v>23288256</v>
      </c>
      <c r="AC1073" s="105">
        <v>0</v>
      </c>
    </row>
    <row r="1074" spans="1:29" ht="29.25" hidden="1" thickBot="1" x14ac:dyDescent="0.25">
      <c r="B1074" s="97" t="s">
        <v>2592</v>
      </c>
      <c r="C1074" s="98" t="s">
        <v>2591</v>
      </c>
      <c r="D1074" s="295"/>
      <c r="E1074" s="291">
        <f>SUM('ADICIONES  2018'!C1074:K1074)</f>
        <v>0</v>
      </c>
      <c r="F1074" s="295"/>
      <c r="G1074" s="295"/>
      <c r="H1074" s="295"/>
      <c r="I1074" s="295"/>
      <c r="J1074" s="295"/>
      <c r="K1074" s="292">
        <f t="shared" si="925"/>
        <v>0</v>
      </c>
      <c r="L1074" s="295"/>
      <c r="M1074" s="295"/>
      <c r="N1074" s="295"/>
      <c r="O1074" s="295"/>
      <c r="P1074" s="295"/>
      <c r="Q1074" s="295"/>
      <c r="R1074" s="292">
        <f t="shared" si="1009"/>
        <v>0</v>
      </c>
      <c r="S1074" s="295"/>
      <c r="T1074" s="295">
        <v>20205616</v>
      </c>
      <c r="U1074" s="295">
        <v>3082640</v>
      </c>
      <c r="V1074" s="295"/>
      <c r="W1074" s="295"/>
      <c r="X1074" s="295"/>
      <c r="Y1074" s="295"/>
      <c r="Z1074" s="295"/>
      <c r="AA1074" s="292">
        <f t="shared" si="980"/>
        <v>23288256</v>
      </c>
      <c r="AB1074" s="292">
        <f t="shared" si="851"/>
        <v>23288256</v>
      </c>
      <c r="AC1074" s="37">
        <v>0</v>
      </c>
    </row>
    <row r="1075" spans="1:29" s="5" customFormat="1" ht="32.25" hidden="1" thickBot="1" x14ac:dyDescent="0.25">
      <c r="A1075" s="159"/>
      <c r="B1075" s="111" t="s">
        <v>2593</v>
      </c>
      <c r="C1075" s="107" t="s">
        <v>2594</v>
      </c>
      <c r="D1075" s="106">
        <f>+D1076</f>
        <v>0</v>
      </c>
      <c r="E1075" s="106">
        <f>SUM('ADICIONES  2018'!C1075:K1075)</f>
        <v>0</v>
      </c>
      <c r="F1075" s="106">
        <f t="shared" ref="F1075:J1075" si="1038">+F1076</f>
        <v>0</v>
      </c>
      <c r="G1075" s="106">
        <f t="shared" si="1038"/>
        <v>0</v>
      </c>
      <c r="H1075" s="106">
        <f t="shared" si="1038"/>
        <v>0</v>
      </c>
      <c r="I1075" s="106">
        <f t="shared" si="1038"/>
        <v>0</v>
      </c>
      <c r="J1075" s="106">
        <f t="shared" si="1038"/>
        <v>0</v>
      </c>
      <c r="K1075" s="296">
        <f t="shared" si="925"/>
        <v>0</v>
      </c>
      <c r="L1075" s="106">
        <f t="shared" ref="L1075:Q1075" si="1039">+L1076</f>
        <v>0</v>
      </c>
      <c r="M1075" s="106">
        <f t="shared" si="1039"/>
        <v>0</v>
      </c>
      <c r="N1075" s="106">
        <f t="shared" si="1039"/>
        <v>0</v>
      </c>
      <c r="O1075" s="106">
        <f t="shared" si="1039"/>
        <v>0</v>
      </c>
      <c r="P1075" s="106">
        <f t="shared" si="1039"/>
        <v>0</v>
      </c>
      <c r="Q1075" s="106">
        <f t="shared" si="1039"/>
        <v>0</v>
      </c>
      <c r="R1075" s="296">
        <f t="shared" si="1009"/>
        <v>0</v>
      </c>
      <c r="S1075" s="106">
        <f t="shared" ref="S1075:Z1075" si="1040">+S1076</f>
        <v>0</v>
      </c>
      <c r="T1075" s="106">
        <f t="shared" si="1040"/>
        <v>0</v>
      </c>
      <c r="U1075" s="106">
        <f t="shared" si="1040"/>
        <v>0</v>
      </c>
      <c r="V1075" s="106">
        <f t="shared" si="1040"/>
        <v>0</v>
      </c>
      <c r="W1075" s="106">
        <f t="shared" si="1040"/>
        <v>0</v>
      </c>
      <c r="X1075" s="106">
        <f t="shared" si="1040"/>
        <v>0</v>
      </c>
      <c r="Y1075" s="106">
        <f t="shared" si="1040"/>
        <v>0</v>
      </c>
      <c r="Z1075" s="106">
        <f t="shared" si="1040"/>
        <v>0</v>
      </c>
      <c r="AA1075" s="290">
        <f t="shared" si="980"/>
        <v>0</v>
      </c>
      <c r="AB1075" s="290">
        <f t="shared" si="851"/>
        <v>0</v>
      </c>
      <c r="AC1075" s="105" t="e">
        <f t="shared" si="1019"/>
        <v>#DIV/0!</v>
      </c>
    </row>
    <row r="1076" spans="1:29" ht="29.25" hidden="1" thickBot="1" x14ac:dyDescent="0.25">
      <c r="B1076" s="97" t="s">
        <v>2595</v>
      </c>
      <c r="C1076" s="98" t="s">
        <v>2594</v>
      </c>
      <c r="D1076" s="295"/>
      <c r="E1076" s="291">
        <f>SUM('ADICIONES  2018'!C1076:K1076)</f>
        <v>0</v>
      </c>
      <c r="F1076" s="295"/>
      <c r="G1076" s="295"/>
      <c r="H1076" s="295"/>
      <c r="I1076" s="295"/>
      <c r="J1076" s="295"/>
      <c r="K1076" s="292">
        <f t="shared" si="925"/>
        <v>0</v>
      </c>
      <c r="L1076" s="295"/>
      <c r="M1076" s="295"/>
      <c r="N1076" s="295"/>
      <c r="O1076" s="295"/>
      <c r="P1076" s="295"/>
      <c r="Q1076" s="295"/>
      <c r="R1076" s="292">
        <f t="shared" si="1009"/>
        <v>0</v>
      </c>
      <c r="S1076" s="295"/>
      <c r="T1076" s="295"/>
      <c r="U1076" s="295"/>
      <c r="V1076" s="295"/>
      <c r="W1076" s="295"/>
      <c r="X1076" s="295"/>
      <c r="Y1076" s="295"/>
      <c r="Z1076" s="295"/>
      <c r="AA1076" s="292">
        <f t="shared" si="980"/>
        <v>0</v>
      </c>
      <c r="AB1076" s="292">
        <f t="shared" si="851"/>
        <v>0</v>
      </c>
      <c r="AC1076" s="37" t="e">
        <f t="shared" si="1019"/>
        <v>#DIV/0!</v>
      </c>
    </row>
    <row r="1077" spans="1:29" s="79" customFormat="1" ht="16.5" hidden="1" thickBot="1" x14ac:dyDescent="0.25">
      <c r="A1077" s="433"/>
      <c r="B1077" s="111" t="s">
        <v>859</v>
      </c>
      <c r="C1077" s="107" t="s">
        <v>860</v>
      </c>
      <c r="D1077" s="106">
        <f>+D1078</f>
        <v>0</v>
      </c>
      <c r="E1077" s="106">
        <f>SUM('ADICIONES  2018'!C1077:K1077)</f>
        <v>0</v>
      </c>
      <c r="F1077" s="106">
        <f t="shared" ref="F1077:J1077" si="1041">+F1078</f>
        <v>0</v>
      </c>
      <c r="G1077" s="106">
        <f t="shared" si="1041"/>
        <v>0</v>
      </c>
      <c r="H1077" s="106">
        <f t="shared" si="1041"/>
        <v>0</v>
      </c>
      <c r="I1077" s="106">
        <f t="shared" si="1041"/>
        <v>0</v>
      </c>
      <c r="J1077" s="106">
        <f t="shared" si="1041"/>
        <v>0</v>
      </c>
      <c r="K1077" s="290">
        <f t="shared" si="925"/>
        <v>0</v>
      </c>
      <c r="L1077" s="106">
        <f t="shared" ref="L1077:Q1077" si="1042">+L1078</f>
        <v>8386417.5300000003</v>
      </c>
      <c r="M1077" s="106">
        <f t="shared" si="1042"/>
        <v>6565969.3499999996</v>
      </c>
      <c r="N1077" s="106">
        <f t="shared" si="1042"/>
        <v>8383148.7599999998</v>
      </c>
      <c r="O1077" s="106">
        <f t="shared" si="1042"/>
        <v>11141906.640000001</v>
      </c>
      <c r="P1077" s="106">
        <f t="shared" si="1042"/>
        <v>6816421.9000000004</v>
      </c>
      <c r="Q1077" s="106">
        <f t="shared" si="1042"/>
        <v>4669224.22</v>
      </c>
      <c r="R1077" s="290">
        <f t="shared" si="1009"/>
        <v>45963088.399999999</v>
      </c>
      <c r="S1077" s="106">
        <f t="shared" ref="S1077:Z1077" si="1043">+S1078</f>
        <v>4562880.42</v>
      </c>
      <c r="T1077" s="106">
        <f t="shared" si="1043"/>
        <v>5927295.8600000003</v>
      </c>
      <c r="U1077" s="106">
        <f t="shared" si="1043"/>
        <v>6284386.1799999997</v>
      </c>
      <c r="V1077" s="106">
        <f t="shared" si="1043"/>
        <v>0</v>
      </c>
      <c r="W1077" s="106">
        <f t="shared" si="1043"/>
        <v>0</v>
      </c>
      <c r="X1077" s="106">
        <f t="shared" si="1043"/>
        <v>0</v>
      </c>
      <c r="Y1077" s="106">
        <f t="shared" si="1043"/>
        <v>0</v>
      </c>
      <c r="Z1077" s="106">
        <f t="shared" si="1043"/>
        <v>0</v>
      </c>
      <c r="AA1077" s="290">
        <f t="shared" si="980"/>
        <v>16774562.460000001</v>
      </c>
      <c r="AB1077" s="290">
        <f t="shared" si="851"/>
        <v>62737650.859999999</v>
      </c>
      <c r="AC1077" s="105">
        <v>0</v>
      </c>
    </row>
    <row r="1078" spans="1:29" ht="25.5" hidden="1" customHeight="1" x14ac:dyDescent="0.2">
      <c r="B1078" s="97" t="s">
        <v>861</v>
      </c>
      <c r="C1078" s="98" t="s">
        <v>860</v>
      </c>
      <c r="D1078" s="295"/>
      <c r="E1078" s="291">
        <f>SUM('ADICIONES  2018'!C1078:K1078)</f>
        <v>0</v>
      </c>
      <c r="F1078" s="295"/>
      <c r="G1078" s="295"/>
      <c r="H1078" s="295"/>
      <c r="I1078" s="295"/>
      <c r="J1078" s="295"/>
      <c r="K1078" s="292">
        <f t="shared" si="925"/>
        <v>0</v>
      </c>
      <c r="L1078" s="295">
        <v>8386417.5300000003</v>
      </c>
      <c r="M1078" s="295">
        <v>6565969.3499999996</v>
      </c>
      <c r="N1078" s="295">
        <v>8383148.7599999998</v>
      </c>
      <c r="O1078" s="295">
        <v>11141906.640000001</v>
      </c>
      <c r="P1078" s="295">
        <v>6816421.9000000004</v>
      </c>
      <c r="Q1078" s="295">
        <v>4669224.22</v>
      </c>
      <c r="R1078" s="292">
        <f t="shared" si="1009"/>
        <v>45963088.399999999</v>
      </c>
      <c r="S1078" s="295">
        <v>4562880.42</v>
      </c>
      <c r="T1078" s="295">
        <v>5927295.8600000003</v>
      </c>
      <c r="U1078" s="295">
        <v>6284386.1799999997</v>
      </c>
      <c r="V1078" s="295"/>
      <c r="W1078" s="295"/>
      <c r="X1078" s="295"/>
      <c r="Y1078" s="295"/>
      <c r="Z1078" s="295"/>
      <c r="AA1078" s="292">
        <f t="shared" si="980"/>
        <v>16774562.460000001</v>
      </c>
      <c r="AB1078" s="292">
        <f t="shared" si="851"/>
        <v>62737650.859999999</v>
      </c>
      <c r="AC1078" s="37">
        <v>0</v>
      </c>
    </row>
    <row r="1079" spans="1:29" s="79" customFormat="1" ht="32.25" hidden="1" thickBot="1" x14ac:dyDescent="0.25">
      <c r="A1079" s="433"/>
      <c r="B1079" s="111" t="s">
        <v>2596</v>
      </c>
      <c r="C1079" s="107" t="s">
        <v>2597</v>
      </c>
      <c r="D1079" s="106">
        <f>+D1080</f>
        <v>0</v>
      </c>
      <c r="E1079" s="106">
        <f>SUM('ADICIONES  2018'!C1079:K1079)</f>
        <v>0</v>
      </c>
      <c r="F1079" s="106">
        <f t="shared" ref="F1079:J1079" si="1044">+F1080</f>
        <v>0</v>
      </c>
      <c r="G1079" s="106">
        <f t="shared" si="1044"/>
        <v>0</v>
      </c>
      <c r="H1079" s="106">
        <f t="shared" si="1044"/>
        <v>0</v>
      </c>
      <c r="I1079" s="106">
        <f t="shared" si="1044"/>
        <v>0</v>
      </c>
      <c r="J1079" s="106">
        <f t="shared" si="1044"/>
        <v>0</v>
      </c>
      <c r="K1079" s="290">
        <f t="shared" si="925"/>
        <v>0</v>
      </c>
      <c r="L1079" s="106">
        <f t="shared" ref="L1079:Q1079" si="1045">+L1080</f>
        <v>0</v>
      </c>
      <c r="M1079" s="106">
        <f t="shared" si="1045"/>
        <v>0</v>
      </c>
      <c r="N1079" s="106">
        <f t="shared" si="1045"/>
        <v>0</v>
      </c>
      <c r="O1079" s="106">
        <f t="shared" si="1045"/>
        <v>0</v>
      </c>
      <c r="P1079" s="106">
        <f t="shared" si="1045"/>
        <v>0</v>
      </c>
      <c r="Q1079" s="106">
        <f t="shared" si="1045"/>
        <v>0</v>
      </c>
      <c r="R1079" s="290">
        <f t="shared" si="1009"/>
        <v>0</v>
      </c>
      <c r="S1079" s="106">
        <f t="shared" ref="S1079:Z1079" si="1046">+S1080</f>
        <v>0</v>
      </c>
      <c r="T1079" s="106">
        <f t="shared" si="1046"/>
        <v>65047716</v>
      </c>
      <c r="U1079" s="106">
        <f t="shared" si="1046"/>
        <v>8106781</v>
      </c>
      <c r="V1079" s="106">
        <f t="shared" si="1046"/>
        <v>0</v>
      </c>
      <c r="W1079" s="106">
        <f t="shared" si="1046"/>
        <v>0</v>
      </c>
      <c r="X1079" s="106">
        <f t="shared" si="1046"/>
        <v>0</v>
      </c>
      <c r="Y1079" s="106">
        <f t="shared" si="1046"/>
        <v>0</v>
      </c>
      <c r="Z1079" s="106">
        <f t="shared" si="1046"/>
        <v>0</v>
      </c>
      <c r="AA1079" s="290">
        <f t="shared" si="980"/>
        <v>73154497</v>
      </c>
      <c r="AB1079" s="290">
        <f t="shared" si="851"/>
        <v>73154497</v>
      </c>
      <c r="AC1079" s="105">
        <v>1</v>
      </c>
    </row>
    <row r="1080" spans="1:29" ht="29.25" hidden="1" thickBot="1" x14ac:dyDescent="0.25">
      <c r="B1080" s="97" t="s">
        <v>2598</v>
      </c>
      <c r="C1080" s="98" t="s">
        <v>2597</v>
      </c>
      <c r="D1080" s="295"/>
      <c r="E1080" s="291">
        <f>SUM('ADICIONES  2018'!C1080:K1080)</f>
        <v>0</v>
      </c>
      <c r="F1080" s="295"/>
      <c r="G1080" s="295"/>
      <c r="H1080" s="295"/>
      <c r="I1080" s="295"/>
      <c r="J1080" s="295"/>
      <c r="K1080" s="292">
        <f t="shared" si="925"/>
        <v>0</v>
      </c>
      <c r="L1080" s="295"/>
      <c r="M1080" s="295"/>
      <c r="N1080" s="295"/>
      <c r="O1080" s="295"/>
      <c r="P1080" s="295"/>
      <c r="Q1080" s="295"/>
      <c r="R1080" s="292">
        <f t="shared" si="1009"/>
        <v>0</v>
      </c>
      <c r="S1080" s="295"/>
      <c r="T1080" s="295">
        <v>65047716</v>
      </c>
      <c r="U1080" s="295">
        <v>8106781</v>
      </c>
      <c r="V1080" s="295"/>
      <c r="W1080" s="295"/>
      <c r="X1080" s="295"/>
      <c r="Y1080" s="295"/>
      <c r="Z1080" s="295"/>
      <c r="AA1080" s="292">
        <f t="shared" si="980"/>
        <v>73154497</v>
      </c>
      <c r="AB1080" s="292">
        <f t="shared" si="851"/>
        <v>73154497</v>
      </c>
      <c r="AC1080" s="37">
        <v>2</v>
      </c>
    </row>
    <row r="1081" spans="1:29" s="79" customFormat="1" ht="32.25" hidden="1" thickBot="1" x14ac:dyDescent="0.25">
      <c r="A1081" s="433"/>
      <c r="B1081" s="111" t="s">
        <v>2599</v>
      </c>
      <c r="C1081" s="107" t="s">
        <v>2600</v>
      </c>
      <c r="D1081" s="106">
        <f>+D1082</f>
        <v>0</v>
      </c>
      <c r="E1081" s="106">
        <f>SUM('ADICIONES  2018'!C1081:K1081)</f>
        <v>0</v>
      </c>
      <c r="F1081" s="106">
        <f t="shared" ref="F1081:J1081" si="1047">+F1082</f>
        <v>0</v>
      </c>
      <c r="G1081" s="106">
        <f t="shared" si="1047"/>
        <v>0</v>
      </c>
      <c r="H1081" s="106">
        <f t="shared" si="1047"/>
        <v>0</v>
      </c>
      <c r="I1081" s="106">
        <f t="shared" si="1047"/>
        <v>0</v>
      </c>
      <c r="J1081" s="106">
        <f t="shared" si="1047"/>
        <v>0</v>
      </c>
      <c r="K1081" s="290">
        <f t="shared" si="925"/>
        <v>0</v>
      </c>
      <c r="L1081" s="106">
        <f t="shared" ref="L1081:Q1081" si="1048">+L1082</f>
        <v>0</v>
      </c>
      <c r="M1081" s="106">
        <f t="shared" si="1048"/>
        <v>0</v>
      </c>
      <c r="N1081" s="106">
        <f t="shared" si="1048"/>
        <v>0</v>
      </c>
      <c r="O1081" s="106">
        <f t="shared" si="1048"/>
        <v>0</v>
      </c>
      <c r="P1081" s="106">
        <f t="shared" si="1048"/>
        <v>0</v>
      </c>
      <c r="Q1081" s="106">
        <f t="shared" si="1048"/>
        <v>0</v>
      </c>
      <c r="R1081" s="290">
        <f t="shared" si="1009"/>
        <v>0</v>
      </c>
      <c r="S1081" s="106">
        <f t="shared" ref="S1081:Z1081" si="1049">+S1082</f>
        <v>0</v>
      </c>
      <c r="T1081" s="106">
        <f t="shared" si="1049"/>
        <v>9491788.6300000008</v>
      </c>
      <c r="U1081" s="106">
        <f t="shared" si="1049"/>
        <v>809882.80999999866</v>
      </c>
      <c r="V1081" s="106">
        <f t="shared" si="1049"/>
        <v>0</v>
      </c>
      <c r="W1081" s="106">
        <f t="shared" si="1049"/>
        <v>0</v>
      </c>
      <c r="X1081" s="106">
        <f t="shared" si="1049"/>
        <v>0</v>
      </c>
      <c r="Y1081" s="106">
        <f t="shared" si="1049"/>
        <v>0</v>
      </c>
      <c r="Z1081" s="106">
        <f t="shared" si="1049"/>
        <v>0</v>
      </c>
      <c r="AA1081" s="290">
        <f t="shared" si="980"/>
        <v>10301671.439999999</v>
      </c>
      <c r="AB1081" s="290">
        <f t="shared" si="851"/>
        <v>10301671.439999999</v>
      </c>
      <c r="AC1081" s="105">
        <v>3</v>
      </c>
    </row>
    <row r="1082" spans="1:29" ht="29.25" hidden="1" thickBot="1" x14ac:dyDescent="0.25">
      <c r="B1082" s="97" t="s">
        <v>2601</v>
      </c>
      <c r="C1082" s="98" t="s">
        <v>2600</v>
      </c>
      <c r="D1082" s="295"/>
      <c r="E1082" s="291">
        <f>SUM('ADICIONES  2018'!C1082:K1082)</f>
        <v>0</v>
      </c>
      <c r="F1082" s="295"/>
      <c r="G1082" s="295"/>
      <c r="H1082" s="295"/>
      <c r="I1082" s="295"/>
      <c r="J1082" s="295"/>
      <c r="K1082" s="292">
        <f t="shared" si="925"/>
        <v>0</v>
      </c>
      <c r="L1082" s="295"/>
      <c r="M1082" s="295"/>
      <c r="N1082" s="295"/>
      <c r="O1082" s="295"/>
      <c r="P1082" s="295"/>
      <c r="Q1082" s="295"/>
      <c r="R1082" s="292">
        <f t="shared" si="1009"/>
        <v>0</v>
      </c>
      <c r="S1082" s="295"/>
      <c r="T1082" s="295">
        <v>9491788.6300000008</v>
      </c>
      <c r="U1082" s="295">
        <v>809882.80999999866</v>
      </c>
      <c r="V1082" s="295"/>
      <c r="W1082" s="295"/>
      <c r="X1082" s="295"/>
      <c r="Y1082" s="295"/>
      <c r="Z1082" s="295"/>
      <c r="AA1082" s="292">
        <f t="shared" si="980"/>
        <v>10301671.439999999</v>
      </c>
      <c r="AB1082" s="292">
        <f t="shared" si="851"/>
        <v>10301671.439999999</v>
      </c>
      <c r="AC1082" s="37">
        <v>4</v>
      </c>
    </row>
    <row r="1083" spans="1:29" s="79" customFormat="1" ht="32.25" hidden="1" thickBot="1" x14ac:dyDescent="0.25">
      <c r="A1083" s="433"/>
      <c r="B1083" s="111" t="s">
        <v>2602</v>
      </c>
      <c r="C1083" s="107" t="s">
        <v>2603</v>
      </c>
      <c r="D1083" s="106">
        <f>+D1084</f>
        <v>0</v>
      </c>
      <c r="E1083" s="106">
        <f>SUM('ADICIONES  2018'!C1083:K1083)</f>
        <v>0</v>
      </c>
      <c r="F1083" s="106">
        <f t="shared" ref="F1083:J1083" si="1050">+F1084</f>
        <v>0</v>
      </c>
      <c r="G1083" s="106">
        <f t="shared" si="1050"/>
        <v>0</v>
      </c>
      <c r="H1083" s="106">
        <f t="shared" si="1050"/>
        <v>0</v>
      </c>
      <c r="I1083" s="106">
        <f t="shared" si="1050"/>
        <v>0</v>
      </c>
      <c r="J1083" s="106">
        <f t="shared" si="1050"/>
        <v>0</v>
      </c>
      <c r="K1083" s="290">
        <f t="shared" si="925"/>
        <v>0</v>
      </c>
      <c r="L1083" s="106">
        <f t="shared" ref="L1083:Q1083" si="1051">+L1084</f>
        <v>0</v>
      </c>
      <c r="M1083" s="106">
        <f t="shared" si="1051"/>
        <v>0</v>
      </c>
      <c r="N1083" s="106">
        <f t="shared" si="1051"/>
        <v>0</v>
      </c>
      <c r="O1083" s="106">
        <f t="shared" si="1051"/>
        <v>0</v>
      </c>
      <c r="P1083" s="106">
        <f t="shared" si="1051"/>
        <v>0</v>
      </c>
      <c r="Q1083" s="106">
        <f t="shared" si="1051"/>
        <v>0</v>
      </c>
      <c r="R1083" s="290">
        <f t="shared" si="1009"/>
        <v>0</v>
      </c>
      <c r="S1083" s="106">
        <f t="shared" ref="S1083:Z1083" si="1052">+S1084</f>
        <v>0</v>
      </c>
      <c r="T1083" s="106">
        <f t="shared" si="1052"/>
        <v>2304346.96</v>
      </c>
      <c r="U1083" s="106">
        <f t="shared" si="1052"/>
        <v>356583.66999999993</v>
      </c>
      <c r="V1083" s="106">
        <f t="shared" si="1052"/>
        <v>0</v>
      </c>
      <c r="W1083" s="106">
        <f t="shared" si="1052"/>
        <v>0</v>
      </c>
      <c r="X1083" s="106">
        <f t="shared" si="1052"/>
        <v>0</v>
      </c>
      <c r="Y1083" s="106">
        <f t="shared" si="1052"/>
        <v>0</v>
      </c>
      <c r="Z1083" s="106">
        <f t="shared" si="1052"/>
        <v>0</v>
      </c>
      <c r="AA1083" s="290">
        <f t="shared" si="980"/>
        <v>2660930.63</v>
      </c>
      <c r="AB1083" s="290">
        <f t="shared" si="851"/>
        <v>2660930.63</v>
      </c>
      <c r="AC1083" s="105">
        <v>5</v>
      </c>
    </row>
    <row r="1084" spans="1:29" ht="29.25" hidden="1" thickBot="1" x14ac:dyDescent="0.25">
      <c r="B1084" s="97" t="s">
        <v>2604</v>
      </c>
      <c r="C1084" s="98" t="s">
        <v>2603</v>
      </c>
      <c r="D1084" s="295"/>
      <c r="E1084" s="291">
        <f>SUM('ADICIONES  2018'!C1084:K1084)</f>
        <v>0</v>
      </c>
      <c r="F1084" s="295"/>
      <c r="G1084" s="295"/>
      <c r="H1084" s="295"/>
      <c r="I1084" s="295"/>
      <c r="J1084" s="295"/>
      <c r="K1084" s="292">
        <f t="shared" si="925"/>
        <v>0</v>
      </c>
      <c r="L1084" s="295"/>
      <c r="M1084" s="295"/>
      <c r="N1084" s="295"/>
      <c r="O1084" s="295"/>
      <c r="P1084" s="295"/>
      <c r="Q1084" s="295"/>
      <c r="R1084" s="292">
        <f t="shared" si="1009"/>
        <v>0</v>
      </c>
      <c r="S1084" s="295"/>
      <c r="T1084" s="295">
        <v>2304346.96</v>
      </c>
      <c r="U1084" s="295">
        <v>356583.66999999993</v>
      </c>
      <c r="V1084" s="295"/>
      <c r="W1084" s="295"/>
      <c r="X1084" s="295"/>
      <c r="Y1084" s="295"/>
      <c r="Z1084" s="295"/>
      <c r="AA1084" s="292">
        <f t="shared" si="980"/>
        <v>2660930.63</v>
      </c>
      <c r="AB1084" s="292">
        <f t="shared" si="851"/>
        <v>2660930.63</v>
      </c>
      <c r="AC1084" s="37">
        <v>6</v>
      </c>
    </row>
    <row r="1085" spans="1:29" s="79" customFormat="1" ht="16.5" hidden="1" thickBot="1" x14ac:dyDescent="0.25">
      <c r="A1085" s="433"/>
      <c r="B1085" s="111" t="s">
        <v>2605</v>
      </c>
      <c r="C1085" s="107" t="s">
        <v>2606</v>
      </c>
      <c r="D1085" s="106">
        <f>+D1086</f>
        <v>0</v>
      </c>
      <c r="E1085" s="106">
        <f>SUM('ADICIONES  2018'!C1085:K1085)</f>
        <v>0</v>
      </c>
      <c r="F1085" s="106">
        <f t="shared" ref="F1085:J1085" si="1053">+F1086</f>
        <v>0</v>
      </c>
      <c r="G1085" s="106">
        <f t="shared" si="1053"/>
        <v>0</v>
      </c>
      <c r="H1085" s="106">
        <f t="shared" si="1053"/>
        <v>0</v>
      </c>
      <c r="I1085" s="106">
        <f t="shared" si="1053"/>
        <v>0</v>
      </c>
      <c r="J1085" s="106">
        <f t="shared" si="1053"/>
        <v>0</v>
      </c>
      <c r="K1085" s="290">
        <f t="shared" si="925"/>
        <v>0</v>
      </c>
      <c r="L1085" s="106">
        <f t="shared" ref="L1085:Q1085" si="1054">+L1086</f>
        <v>0</v>
      </c>
      <c r="M1085" s="106">
        <f t="shared" si="1054"/>
        <v>0</v>
      </c>
      <c r="N1085" s="106">
        <f t="shared" si="1054"/>
        <v>0</v>
      </c>
      <c r="O1085" s="106">
        <f t="shared" si="1054"/>
        <v>0</v>
      </c>
      <c r="P1085" s="106">
        <f t="shared" si="1054"/>
        <v>0</v>
      </c>
      <c r="Q1085" s="106">
        <f t="shared" si="1054"/>
        <v>0</v>
      </c>
      <c r="R1085" s="290">
        <f t="shared" si="1009"/>
        <v>0</v>
      </c>
      <c r="S1085" s="106">
        <f t="shared" ref="S1085:Z1085" si="1055">+S1086</f>
        <v>0</v>
      </c>
      <c r="T1085" s="106">
        <f t="shared" si="1055"/>
        <v>0</v>
      </c>
      <c r="U1085" s="106">
        <f t="shared" si="1055"/>
        <v>20976407</v>
      </c>
      <c r="V1085" s="106">
        <f t="shared" si="1055"/>
        <v>0</v>
      </c>
      <c r="W1085" s="106">
        <f t="shared" si="1055"/>
        <v>0</v>
      </c>
      <c r="X1085" s="106">
        <f t="shared" si="1055"/>
        <v>0</v>
      </c>
      <c r="Y1085" s="106">
        <f t="shared" si="1055"/>
        <v>0</v>
      </c>
      <c r="Z1085" s="106">
        <f t="shared" si="1055"/>
        <v>0</v>
      </c>
      <c r="AA1085" s="290">
        <f t="shared" si="980"/>
        <v>20976407</v>
      </c>
      <c r="AB1085" s="290">
        <f t="shared" si="851"/>
        <v>20976407</v>
      </c>
      <c r="AC1085" s="105">
        <v>7</v>
      </c>
    </row>
    <row r="1086" spans="1:29" ht="15.75" hidden="1" thickBot="1" x14ac:dyDescent="0.25">
      <c r="B1086" s="97" t="s">
        <v>2607</v>
      </c>
      <c r="C1086" s="98" t="s">
        <v>2606</v>
      </c>
      <c r="D1086" s="295"/>
      <c r="E1086" s="291">
        <f>SUM('ADICIONES  2018'!C1086:K1086)</f>
        <v>0</v>
      </c>
      <c r="F1086" s="295"/>
      <c r="G1086" s="295"/>
      <c r="H1086" s="295"/>
      <c r="I1086" s="295"/>
      <c r="J1086" s="295"/>
      <c r="K1086" s="292">
        <f t="shared" si="925"/>
        <v>0</v>
      </c>
      <c r="L1086" s="295"/>
      <c r="M1086" s="295"/>
      <c r="N1086" s="295"/>
      <c r="O1086" s="295"/>
      <c r="P1086" s="295"/>
      <c r="Q1086" s="295"/>
      <c r="R1086" s="292">
        <f t="shared" si="1009"/>
        <v>0</v>
      </c>
      <c r="S1086" s="295"/>
      <c r="T1086" s="295"/>
      <c r="U1086" s="295">
        <v>20976407</v>
      </c>
      <c r="V1086" s="295"/>
      <c r="W1086" s="295"/>
      <c r="X1086" s="295"/>
      <c r="Y1086" s="295"/>
      <c r="Z1086" s="295"/>
      <c r="AA1086" s="292">
        <f t="shared" si="980"/>
        <v>20976407</v>
      </c>
      <c r="AB1086" s="292">
        <f t="shared" si="851"/>
        <v>20976407</v>
      </c>
      <c r="AC1086" s="37">
        <v>8</v>
      </c>
    </row>
    <row r="1087" spans="1:29" s="79" customFormat="1" ht="32.25" hidden="1" thickBot="1" x14ac:dyDescent="0.25">
      <c r="A1087" s="433"/>
      <c r="B1087" s="111" t="s">
        <v>2608</v>
      </c>
      <c r="C1087" s="107" t="s">
        <v>2609</v>
      </c>
      <c r="D1087" s="106">
        <f>+D1088</f>
        <v>0</v>
      </c>
      <c r="E1087" s="106">
        <f>SUM('ADICIONES  2018'!C1087:K1087)</f>
        <v>0</v>
      </c>
      <c r="F1087" s="106">
        <f t="shared" ref="F1087:J1087" si="1056">+F1088</f>
        <v>0</v>
      </c>
      <c r="G1087" s="106">
        <f t="shared" si="1056"/>
        <v>0</v>
      </c>
      <c r="H1087" s="106">
        <f t="shared" si="1056"/>
        <v>0</v>
      </c>
      <c r="I1087" s="106">
        <f t="shared" si="1056"/>
        <v>0</v>
      </c>
      <c r="J1087" s="106">
        <f t="shared" si="1056"/>
        <v>0</v>
      </c>
      <c r="K1087" s="290">
        <f t="shared" si="925"/>
        <v>0</v>
      </c>
      <c r="L1087" s="106">
        <f t="shared" ref="L1087:Q1087" si="1057">+L1088</f>
        <v>0</v>
      </c>
      <c r="M1087" s="106">
        <f t="shared" si="1057"/>
        <v>0</v>
      </c>
      <c r="N1087" s="106">
        <f t="shared" si="1057"/>
        <v>0</v>
      </c>
      <c r="O1087" s="106">
        <f t="shared" si="1057"/>
        <v>0</v>
      </c>
      <c r="P1087" s="106">
        <f t="shared" si="1057"/>
        <v>0</v>
      </c>
      <c r="Q1087" s="106">
        <f t="shared" si="1057"/>
        <v>0</v>
      </c>
      <c r="R1087" s="290">
        <f t="shared" si="1009"/>
        <v>0</v>
      </c>
      <c r="S1087" s="106">
        <f t="shared" ref="S1087:Z1087" si="1058">+S1088</f>
        <v>0</v>
      </c>
      <c r="T1087" s="106">
        <f t="shared" si="1058"/>
        <v>0</v>
      </c>
      <c r="U1087" s="106">
        <f t="shared" si="1058"/>
        <v>0</v>
      </c>
      <c r="V1087" s="106">
        <f t="shared" si="1058"/>
        <v>0</v>
      </c>
      <c r="W1087" s="106">
        <f t="shared" si="1058"/>
        <v>0</v>
      </c>
      <c r="X1087" s="106">
        <f t="shared" si="1058"/>
        <v>0</v>
      </c>
      <c r="Y1087" s="106">
        <f t="shared" si="1058"/>
        <v>0</v>
      </c>
      <c r="Z1087" s="106">
        <f t="shared" si="1058"/>
        <v>0</v>
      </c>
      <c r="AA1087" s="290">
        <f t="shared" si="980"/>
        <v>0</v>
      </c>
      <c r="AB1087" s="290">
        <f t="shared" si="851"/>
        <v>0</v>
      </c>
      <c r="AC1087" s="105">
        <v>9</v>
      </c>
    </row>
    <row r="1088" spans="1:29" ht="29.25" hidden="1" thickBot="1" x14ac:dyDescent="0.25">
      <c r="B1088" s="97" t="s">
        <v>2610</v>
      </c>
      <c r="C1088" s="98" t="s">
        <v>2609</v>
      </c>
      <c r="D1088" s="295"/>
      <c r="E1088" s="291">
        <f>SUM('ADICIONES  2018'!C1088:K1088)</f>
        <v>0</v>
      </c>
      <c r="F1088" s="295"/>
      <c r="G1088" s="295"/>
      <c r="H1088" s="295"/>
      <c r="I1088" s="295"/>
      <c r="J1088" s="295"/>
      <c r="K1088" s="292">
        <f t="shared" si="925"/>
        <v>0</v>
      </c>
      <c r="L1088" s="295"/>
      <c r="M1088" s="295"/>
      <c r="N1088" s="295"/>
      <c r="O1088" s="295"/>
      <c r="P1088" s="295"/>
      <c r="Q1088" s="295"/>
      <c r="R1088" s="292">
        <f t="shared" si="1009"/>
        <v>0</v>
      </c>
      <c r="S1088" s="295"/>
      <c r="T1088" s="295"/>
      <c r="U1088" s="295"/>
      <c r="V1088" s="295"/>
      <c r="W1088" s="295"/>
      <c r="X1088" s="295"/>
      <c r="Y1088" s="295"/>
      <c r="Z1088" s="295"/>
      <c r="AA1088" s="292">
        <f t="shared" si="980"/>
        <v>0</v>
      </c>
      <c r="AB1088" s="292">
        <f t="shared" si="851"/>
        <v>0</v>
      </c>
      <c r="AC1088" s="37">
        <v>10</v>
      </c>
    </row>
    <row r="1089" spans="1:29" s="79" customFormat="1" ht="16.5" hidden="1" thickBot="1" x14ac:dyDescent="0.25">
      <c r="A1089" s="433"/>
      <c r="B1089" s="111" t="s">
        <v>2611</v>
      </c>
      <c r="C1089" s="107" t="s">
        <v>2612</v>
      </c>
      <c r="D1089" s="106">
        <f>+D1090</f>
        <v>0</v>
      </c>
      <c r="E1089" s="106">
        <f>SUM('ADICIONES  2018'!C1089:K1089)</f>
        <v>0</v>
      </c>
      <c r="F1089" s="106">
        <f t="shared" ref="F1089:J1089" si="1059">+F1090</f>
        <v>0</v>
      </c>
      <c r="G1089" s="106">
        <f t="shared" si="1059"/>
        <v>0</v>
      </c>
      <c r="H1089" s="106">
        <f t="shared" si="1059"/>
        <v>0</v>
      </c>
      <c r="I1089" s="106">
        <f t="shared" si="1059"/>
        <v>0</v>
      </c>
      <c r="J1089" s="106">
        <f t="shared" si="1059"/>
        <v>0</v>
      </c>
      <c r="K1089" s="290">
        <f t="shared" si="925"/>
        <v>0</v>
      </c>
      <c r="L1089" s="106">
        <f t="shared" ref="L1089:Q1089" si="1060">+L1090</f>
        <v>0</v>
      </c>
      <c r="M1089" s="106">
        <f t="shared" si="1060"/>
        <v>0</v>
      </c>
      <c r="N1089" s="106">
        <f t="shared" si="1060"/>
        <v>0</v>
      </c>
      <c r="O1089" s="106">
        <f t="shared" si="1060"/>
        <v>0</v>
      </c>
      <c r="P1089" s="106">
        <f t="shared" si="1060"/>
        <v>0</v>
      </c>
      <c r="Q1089" s="106">
        <f t="shared" si="1060"/>
        <v>0</v>
      </c>
      <c r="R1089" s="290">
        <f t="shared" si="1009"/>
        <v>0</v>
      </c>
      <c r="S1089" s="106">
        <f t="shared" ref="S1089:Z1089" si="1061">+S1090</f>
        <v>0</v>
      </c>
      <c r="T1089" s="106">
        <f t="shared" si="1061"/>
        <v>0</v>
      </c>
      <c r="U1089" s="106">
        <f t="shared" si="1061"/>
        <v>489915</v>
      </c>
      <c r="V1089" s="106">
        <f t="shared" si="1061"/>
        <v>0</v>
      </c>
      <c r="W1089" s="106">
        <f t="shared" si="1061"/>
        <v>0</v>
      </c>
      <c r="X1089" s="106">
        <f t="shared" si="1061"/>
        <v>0</v>
      </c>
      <c r="Y1089" s="106">
        <f t="shared" si="1061"/>
        <v>0</v>
      </c>
      <c r="Z1089" s="106">
        <f t="shared" si="1061"/>
        <v>0</v>
      </c>
      <c r="AA1089" s="290">
        <f t="shared" si="980"/>
        <v>489915</v>
      </c>
      <c r="AB1089" s="290">
        <f t="shared" si="851"/>
        <v>489915</v>
      </c>
      <c r="AC1089" s="105">
        <v>11</v>
      </c>
    </row>
    <row r="1090" spans="1:29" ht="15.75" hidden="1" thickBot="1" x14ac:dyDescent="0.25">
      <c r="B1090" s="97" t="s">
        <v>2613</v>
      </c>
      <c r="C1090" s="98" t="s">
        <v>2612</v>
      </c>
      <c r="D1090" s="295"/>
      <c r="E1090" s="291">
        <f>SUM('ADICIONES  2018'!C1090:K1090)</f>
        <v>0</v>
      </c>
      <c r="F1090" s="295"/>
      <c r="G1090" s="295"/>
      <c r="H1090" s="295"/>
      <c r="I1090" s="295"/>
      <c r="J1090" s="295"/>
      <c r="K1090" s="292">
        <f t="shared" si="925"/>
        <v>0</v>
      </c>
      <c r="L1090" s="295"/>
      <c r="M1090" s="295"/>
      <c r="N1090" s="295"/>
      <c r="O1090" s="295"/>
      <c r="P1090" s="295"/>
      <c r="Q1090" s="295"/>
      <c r="R1090" s="292">
        <f t="shared" si="1009"/>
        <v>0</v>
      </c>
      <c r="S1090" s="295"/>
      <c r="T1090" s="295"/>
      <c r="U1090" s="295">
        <v>489915</v>
      </c>
      <c r="V1090" s="295"/>
      <c r="W1090" s="295"/>
      <c r="X1090" s="295"/>
      <c r="Y1090" s="295"/>
      <c r="Z1090" s="295"/>
      <c r="AA1090" s="292">
        <f t="shared" si="980"/>
        <v>489915</v>
      </c>
      <c r="AB1090" s="292">
        <f t="shared" si="851"/>
        <v>489915</v>
      </c>
      <c r="AC1090" s="37">
        <v>12</v>
      </c>
    </row>
    <row r="1091" spans="1:29" s="79" customFormat="1" ht="30.75" hidden="1" customHeight="1" x14ac:dyDescent="0.2">
      <c r="A1091" s="433"/>
      <c r="B1091" s="111" t="s">
        <v>1191</v>
      </c>
      <c r="C1091" s="107" t="s">
        <v>1193</v>
      </c>
      <c r="D1091" s="106">
        <f>+D1092</f>
        <v>0</v>
      </c>
      <c r="E1091" s="106">
        <f>SUM('ADICIONES  2018'!C1091:K1091)</f>
        <v>0</v>
      </c>
      <c r="F1091" s="106">
        <f t="shared" ref="F1091:J1091" si="1062">+F1092</f>
        <v>0</v>
      </c>
      <c r="G1091" s="106">
        <f t="shared" si="1062"/>
        <v>0</v>
      </c>
      <c r="H1091" s="106">
        <f t="shared" si="1062"/>
        <v>0</v>
      </c>
      <c r="I1091" s="106">
        <f t="shared" si="1062"/>
        <v>0</v>
      </c>
      <c r="J1091" s="106">
        <f t="shared" si="1062"/>
        <v>0</v>
      </c>
      <c r="K1091" s="290">
        <f t="shared" si="925"/>
        <v>0</v>
      </c>
      <c r="L1091" s="106">
        <f t="shared" ref="L1091:Q1091" si="1063">+L1092</f>
        <v>0</v>
      </c>
      <c r="M1091" s="106">
        <f t="shared" si="1063"/>
        <v>621242</v>
      </c>
      <c r="N1091" s="106">
        <f t="shared" si="1063"/>
        <v>16263195</v>
      </c>
      <c r="O1091" s="106">
        <f t="shared" si="1063"/>
        <v>391682</v>
      </c>
      <c r="P1091" s="106">
        <f t="shared" si="1063"/>
        <v>375318</v>
      </c>
      <c r="Q1091" s="106">
        <f t="shared" si="1063"/>
        <v>49647</v>
      </c>
      <c r="R1091" s="290">
        <f t="shared" si="1009"/>
        <v>17701084</v>
      </c>
      <c r="S1091" s="106">
        <f t="shared" ref="S1091:Z1091" si="1064">+S1092</f>
        <v>46524</v>
      </c>
      <c r="T1091" s="106">
        <f t="shared" si="1064"/>
        <v>46647</v>
      </c>
      <c r="U1091" s="106">
        <f t="shared" si="1064"/>
        <v>46769</v>
      </c>
      <c r="V1091" s="106">
        <f t="shared" si="1064"/>
        <v>0</v>
      </c>
      <c r="W1091" s="106">
        <f t="shared" si="1064"/>
        <v>0</v>
      </c>
      <c r="X1091" s="106">
        <f t="shared" si="1064"/>
        <v>0</v>
      </c>
      <c r="Y1091" s="106">
        <f t="shared" si="1064"/>
        <v>0</v>
      </c>
      <c r="Z1091" s="106">
        <f t="shared" si="1064"/>
        <v>0</v>
      </c>
      <c r="AA1091" s="290">
        <f t="shared" si="980"/>
        <v>139940</v>
      </c>
      <c r="AB1091" s="290">
        <f t="shared" si="851"/>
        <v>17841024</v>
      </c>
      <c r="AC1091" s="105">
        <v>0</v>
      </c>
    </row>
    <row r="1092" spans="1:29" ht="48.75" hidden="1" customHeight="1" x14ac:dyDescent="0.2">
      <c r="B1092" s="97" t="s">
        <v>1192</v>
      </c>
      <c r="C1092" s="114" t="s">
        <v>1194</v>
      </c>
      <c r="D1092" s="295">
        <v>0</v>
      </c>
      <c r="E1092" s="291">
        <f>SUM('ADICIONES  2018'!C1092:K1092)</f>
        <v>0</v>
      </c>
      <c r="F1092" s="295"/>
      <c r="G1092" s="295"/>
      <c r="H1092" s="295"/>
      <c r="I1092" s="295"/>
      <c r="J1092" s="295"/>
      <c r="K1092" s="294">
        <f t="shared" si="925"/>
        <v>0</v>
      </c>
      <c r="L1092" s="295">
        <v>0</v>
      </c>
      <c r="M1092" s="295">
        <v>621242</v>
      </c>
      <c r="N1092" s="295">
        <v>16263195</v>
      </c>
      <c r="O1092" s="295">
        <v>391682</v>
      </c>
      <c r="P1092" s="295">
        <v>375318</v>
      </c>
      <c r="Q1092" s="295">
        <v>49647</v>
      </c>
      <c r="R1092" s="294">
        <f t="shared" si="1009"/>
        <v>17701084</v>
      </c>
      <c r="S1092" s="295">
        <v>46524</v>
      </c>
      <c r="T1092" s="295">
        <v>46647</v>
      </c>
      <c r="U1092" s="295">
        <v>46769</v>
      </c>
      <c r="V1092" s="295"/>
      <c r="W1092" s="295"/>
      <c r="X1092" s="295"/>
      <c r="Y1092" s="295"/>
      <c r="Z1092" s="295"/>
      <c r="AA1092" s="292">
        <f t="shared" si="980"/>
        <v>139940</v>
      </c>
      <c r="AB1092" s="292">
        <f t="shared" si="851"/>
        <v>17841024</v>
      </c>
      <c r="AC1092" s="37">
        <v>0</v>
      </c>
    </row>
    <row r="1093" spans="1:29" s="79" customFormat="1" ht="16.5" hidden="1" thickBot="1" x14ac:dyDescent="0.25">
      <c r="A1093" s="433"/>
      <c r="B1093" s="111" t="s">
        <v>1254</v>
      </c>
      <c r="C1093" s="107" t="s">
        <v>1255</v>
      </c>
      <c r="D1093" s="106">
        <f>+D1094</f>
        <v>0</v>
      </c>
      <c r="E1093" s="106">
        <f>SUM('ADICIONES  2018'!C1093:K1093)</f>
        <v>0</v>
      </c>
      <c r="F1093" s="106">
        <f t="shared" ref="F1093:J1093" si="1065">+F1094</f>
        <v>0</v>
      </c>
      <c r="G1093" s="106">
        <f t="shared" si="1065"/>
        <v>0</v>
      </c>
      <c r="H1093" s="106">
        <f t="shared" si="1065"/>
        <v>0</v>
      </c>
      <c r="I1093" s="106">
        <f t="shared" si="1065"/>
        <v>0</v>
      </c>
      <c r="J1093" s="106">
        <f t="shared" si="1065"/>
        <v>0</v>
      </c>
      <c r="K1093" s="290">
        <f t="shared" si="925"/>
        <v>0</v>
      </c>
      <c r="L1093" s="106">
        <f t="shared" ref="L1093:Q1093" si="1066">+L1094</f>
        <v>1044580</v>
      </c>
      <c r="M1093" s="106">
        <f t="shared" si="1066"/>
        <v>1054030</v>
      </c>
      <c r="N1093" s="106">
        <f t="shared" si="1066"/>
        <v>1444661</v>
      </c>
      <c r="O1093" s="106">
        <f t="shared" si="1066"/>
        <v>2240461</v>
      </c>
      <c r="P1093" s="106">
        <f t="shared" si="1066"/>
        <v>2148646</v>
      </c>
      <c r="Q1093" s="106">
        <f t="shared" si="1066"/>
        <v>1732747</v>
      </c>
      <c r="R1093" s="290">
        <f t="shared" si="1009"/>
        <v>9665125</v>
      </c>
      <c r="S1093" s="106">
        <f t="shared" ref="S1093:Z1093" si="1067">+S1094</f>
        <v>1746939</v>
      </c>
      <c r="T1093" s="106">
        <f t="shared" si="1067"/>
        <v>1736746</v>
      </c>
      <c r="U1093" s="106">
        <f t="shared" si="1067"/>
        <v>1636166</v>
      </c>
      <c r="V1093" s="106">
        <f t="shared" si="1067"/>
        <v>0</v>
      </c>
      <c r="W1093" s="106">
        <f t="shared" si="1067"/>
        <v>0</v>
      </c>
      <c r="X1093" s="106">
        <f t="shared" si="1067"/>
        <v>0</v>
      </c>
      <c r="Y1093" s="106">
        <f t="shared" si="1067"/>
        <v>0</v>
      </c>
      <c r="Z1093" s="106">
        <f t="shared" si="1067"/>
        <v>0</v>
      </c>
      <c r="AA1093" s="290">
        <f t="shared" si="980"/>
        <v>5119851</v>
      </c>
      <c r="AB1093" s="290">
        <f t="shared" si="851"/>
        <v>14784976</v>
      </c>
      <c r="AC1093" s="105">
        <v>0</v>
      </c>
    </row>
    <row r="1094" spans="1:29" ht="15.75" hidden="1" thickBot="1" x14ac:dyDescent="0.25">
      <c r="B1094" s="97" t="s">
        <v>1256</v>
      </c>
      <c r="C1094" s="114" t="s">
        <v>1257</v>
      </c>
      <c r="D1094" s="295">
        <v>0</v>
      </c>
      <c r="E1094" s="291">
        <f>SUM('ADICIONES  2018'!C1094:K1094)</f>
        <v>0</v>
      </c>
      <c r="F1094" s="295"/>
      <c r="G1094" s="295"/>
      <c r="H1094" s="295"/>
      <c r="I1094" s="295"/>
      <c r="J1094" s="295"/>
      <c r="K1094" s="294">
        <f t="shared" si="925"/>
        <v>0</v>
      </c>
      <c r="L1094" s="295">
        <v>1044580</v>
      </c>
      <c r="M1094" s="295">
        <v>1054030</v>
      </c>
      <c r="N1094" s="295">
        <v>1444661</v>
      </c>
      <c r="O1094" s="295">
        <v>2240461</v>
      </c>
      <c r="P1094" s="295">
        <v>2148646</v>
      </c>
      <c r="Q1094" s="295">
        <v>1732747</v>
      </c>
      <c r="R1094" s="294">
        <f t="shared" si="1009"/>
        <v>9665125</v>
      </c>
      <c r="S1094" s="295">
        <v>1746939</v>
      </c>
      <c r="T1094" s="295">
        <v>1736746</v>
      </c>
      <c r="U1094" s="295">
        <v>1636166</v>
      </c>
      <c r="V1094" s="295"/>
      <c r="W1094" s="295"/>
      <c r="X1094" s="295"/>
      <c r="Y1094" s="295"/>
      <c r="Z1094" s="295"/>
      <c r="AA1094" s="292">
        <f t="shared" si="980"/>
        <v>5119851</v>
      </c>
      <c r="AB1094" s="292">
        <f t="shared" si="851"/>
        <v>14784976</v>
      </c>
      <c r="AC1094" s="37">
        <v>0</v>
      </c>
    </row>
    <row r="1095" spans="1:29" s="79" customFormat="1" ht="32.25" hidden="1" thickBot="1" x14ac:dyDescent="0.25">
      <c r="A1095" s="433"/>
      <c r="B1095" s="111" t="s">
        <v>1278</v>
      </c>
      <c r="C1095" s="107" t="s">
        <v>1279</v>
      </c>
      <c r="D1095" s="106">
        <f>+D1096</f>
        <v>0</v>
      </c>
      <c r="E1095" s="106">
        <f>SUM('ADICIONES  2018'!C1095:K1095)</f>
        <v>0</v>
      </c>
      <c r="F1095" s="106">
        <f t="shared" ref="F1095:J1095" si="1068">+F1096</f>
        <v>0</v>
      </c>
      <c r="G1095" s="106">
        <f t="shared" si="1068"/>
        <v>0</v>
      </c>
      <c r="H1095" s="106">
        <f t="shared" si="1068"/>
        <v>0</v>
      </c>
      <c r="I1095" s="106">
        <f t="shared" si="1068"/>
        <v>0</v>
      </c>
      <c r="J1095" s="106">
        <f t="shared" si="1068"/>
        <v>0</v>
      </c>
      <c r="K1095" s="290">
        <f t="shared" si="925"/>
        <v>0</v>
      </c>
      <c r="L1095" s="106">
        <f t="shared" ref="L1095:Q1095" si="1069">+L1096</f>
        <v>36502008</v>
      </c>
      <c r="M1095" s="106">
        <f t="shared" si="1069"/>
        <v>37207390</v>
      </c>
      <c r="N1095" s="106">
        <f t="shared" si="1069"/>
        <v>41735987</v>
      </c>
      <c r="O1095" s="106">
        <f t="shared" si="1069"/>
        <v>44824146</v>
      </c>
      <c r="P1095" s="106">
        <f t="shared" si="1069"/>
        <v>31558416</v>
      </c>
      <c r="Q1095" s="106">
        <f t="shared" si="1069"/>
        <v>34321295</v>
      </c>
      <c r="R1095" s="290">
        <f t="shared" si="1009"/>
        <v>226149242</v>
      </c>
      <c r="S1095" s="106">
        <f t="shared" ref="S1095:Z1095" si="1070">+S1096</f>
        <v>37242814</v>
      </c>
      <c r="T1095" s="106">
        <f t="shared" si="1070"/>
        <v>41057730</v>
      </c>
      <c r="U1095" s="106">
        <f t="shared" si="1070"/>
        <v>43801539</v>
      </c>
      <c r="V1095" s="106">
        <f t="shared" si="1070"/>
        <v>0</v>
      </c>
      <c r="W1095" s="106">
        <f t="shared" si="1070"/>
        <v>0</v>
      </c>
      <c r="X1095" s="106">
        <f t="shared" si="1070"/>
        <v>0</v>
      </c>
      <c r="Y1095" s="106">
        <f t="shared" si="1070"/>
        <v>0</v>
      </c>
      <c r="Z1095" s="106">
        <f t="shared" si="1070"/>
        <v>0</v>
      </c>
      <c r="AA1095" s="290">
        <f t="shared" si="980"/>
        <v>122102083</v>
      </c>
      <c r="AB1095" s="290">
        <f t="shared" si="851"/>
        <v>348251325</v>
      </c>
      <c r="AC1095" s="105">
        <v>0</v>
      </c>
    </row>
    <row r="1096" spans="1:29" ht="27.75" hidden="1" customHeight="1" x14ac:dyDescent="0.2">
      <c r="B1096" s="97" t="s">
        <v>1280</v>
      </c>
      <c r="C1096" s="114" t="s">
        <v>1281</v>
      </c>
      <c r="D1096" s="295">
        <v>0</v>
      </c>
      <c r="E1096" s="291">
        <f>SUM('ADICIONES  2018'!C1096:K1096)</f>
        <v>0</v>
      </c>
      <c r="F1096" s="295"/>
      <c r="G1096" s="295"/>
      <c r="H1096" s="295"/>
      <c r="I1096" s="295"/>
      <c r="J1096" s="295"/>
      <c r="K1096" s="294">
        <f t="shared" si="925"/>
        <v>0</v>
      </c>
      <c r="L1096" s="295">
        <v>36502008</v>
      </c>
      <c r="M1096" s="295">
        <v>37207390</v>
      </c>
      <c r="N1096" s="295">
        <v>41735987</v>
      </c>
      <c r="O1096" s="295">
        <v>44824146</v>
      </c>
      <c r="P1096" s="295">
        <v>31558416</v>
      </c>
      <c r="Q1096" s="295">
        <v>34321295</v>
      </c>
      <c r="R1096" s="294">
        <f t="shared" si="1009"/>
        <v>226149242</v>
      </c>
      <c r="S1096" s="295">
        <v>37242814</v>
      </c>
      <c r="T1096" s="295">
        <v>41057730</v>
      </c>
      <c r="U1096" s="295">
        <v>43801539</v>
      </c>
      <c r="V1096" s="295"/>
      <c r="W1096" s="295"/>
      <c r="X1096" s="295"/>
      <c r="Y1096" s="295"/>
      <c r="Z1096" s="295"/>
      <c r="AA1096" s="292">
        <f t="shared" si="980"/>
        <v>122102083</v>
      </c>
      <c r="AB1096" s="292">
        <f t="shared" si="851"/>
        <v>348251325</v>
      </c>
      <c r="AC1096" s="37">
        <v>0</v>
      </c>
    </row>
    <row r="1097" spans="1:29" s="79" customFormat="1" ht="16.5" hidden="1" thickBot="1" x14ac:dyDescent="0.25">
      <c r="A1097" s="433"/>
      <c r="B1097" s="111" t="s">
        <v>1262</v>
      </c>
      <c r="C1097" s="107" t="s">
        <v>1263</v>
      </c>
      <c r="D1097" s="106">
        <f>+D1098</f>
        <v>0</v>
      </c>
      <c r="E1097" s="106">
        <f>SUM('ADICIONES  2018'!C1097:K1097)</f>
        <v>0</v>
      </c>
      <c r="F1097" s="106">
        <f t="shared" ref="F1097:J1097" si="1071">+F1098</f>
        <v>0</v>
      </c>
      <c r="G1097" s="106">
        <f t="shared" si="1071"/>
        <v>0</v>
      </c>
      <c r="H1097" s="106">
        <f t="shared" si="1071"/>
        <v>0</v>
      </c>
      <c r="I1097" s="106">
        <f t="shared" si="1071"/>
        <v>0</v>
      </c>
      <c r="J1097" s="106">
        <f t="shared" si="1071"/>
        <v>0</v>
      </c>
      <c r="K1097" s="290">
        <f t="shared" si="925"/>
        <v>0</v>
      </c>
      <c r="L1097" s="106">
        <f t="shared" ref="L1097:Q1097" si="1072">+L1098</f>
        <v>3652653</v>
      </c>
      <c r="M1097" s="106">
        <f t="shared" si="1072"/>
        <v>1192147</v>
      </c>
      <c r="N1097" s="106">
        <f t="shared" si="1072"/>
        <v>3633332</v>
      </c>
      <c r="O1097" s="106">
        <f t="shared" si="1072"/>
        <v>1666819</v>
      </c>
      <c r="P1097" s="106">
        <f t="shared" si="1072"/>
        <v>3912605</v>
      </c>
      <c r="Q1097" s="106">
        <f t="shared" si="1072"/>
        <v>3188354</v>
      </c>
      <c r="R1097" s="290">
        <f t="shared" si="1009"/>
        <v>17245910</v>
      </c>
      <c r="S1097" s="106">
        <f t="shared" ref="S1097:Z1097" si="1073">+S1098</f>
        <v>3804620</v>
      </c>
      <c r="T1097" s="106">
        <f t="shared" si="1073"/>
        <v>3987332</v>
      </c>
      <c r="U1097" s="106">
        <f t="shared" si="1073"/>
        <v>3424709</v>
      </c>
      <c r="V1097" s="106">
        <f t="shared" si="1073"/>
        <v>0</v>
      </c>
      <c r="W1097" s="106">
        <f t="shared" si="1073"/>
        <v>0</v>
      </c>
      <c r="X1097" s="106">
        <f t="shared" si="1073"/>
        <v>0</v>
      </c>
      <c r="Y1097" s="106">
        <f t="shared" si="1073"/>
        <v>0</v>
      </c>
      <c r="Z1097" s="106">
        <f t="shared" si="1073"/>
        <v>0</v>
      </c>
      <c r="AA1097" s="290">
        <f t="shared" si="980"/>
        <v>11216661</v>
      </c>
      <c r="AB1097" s="290">
        <f t="shared" si="851"/>
        <v>28462571</v>
      </c>
      <c r="AC1097" s="105">
        <v>0</v>
      </c>
    </row>
    <row r="1098" spans="1:29" ht="15.75" hidden="1" thickBot="1" x14ac:dyDescent="0.25">
      <c r="B1098" s="97" t="s">
        <v>1264</v>
      </c>
      <c r="C1098" s="114" t="s">
        <v>1265</v>
      </c>
      <c r="D1098" s="295">
        <v>0</v>
      </c>
      <c r="E1098" s="291">
        <f>SUM('ADICIONES  2018'!C1098:K1098)</f>
        <v>0</v>
      </c>
      <c r="F1098" s="295"/>
      <c r="G1098" s="295"/>
      <c r="H1098" s="295"/>
      <c r="I1098" s="295"/>
      <c r="J1098" s="295"/>
      <c r="K1098" s="294">
        <f t="shared" si="925"/>
        <v>0</v>
      </c>
      <c r="L1098" s="295">
        <v>3652653</v>
      </c>
      <c r="M1098" s="295">
        <v>1192147</v>
      </c>
      <c r="N1098" s="295">
        <v>3633332</v>
      </c>
      <c r="O1098" s="295">
        <v>1666819</v>
      </c>
      <c r="P1098" s="295">
        <v>3912605</v>
      </c>
      <c r="Q1098" s="295">
        <v>3188354</v>
      </c>
      <c r="R1098" s="294">
        <f t="shared" si="1009"/>
        <v>17245910</v>
      </c>
      <c r="S1098" s="295">
        <v>3804620</v>
      </c>
      <c r="T1098" s="295">
        <v>3987332</v>
      </c>
      <c r="U1098" s="295">
        <v>3424709</v>
      </c>
      <c r="V1098" s="295"/>
      <c r="W1098" s="295"/>
      <c r="X1098" s="295"/>
      <c r="Y1098" s="295"/>
      <c r="Z1098" s="295"/>
      <c r="AA1098" s="292">
        <f t="shared" si="980"/>
        <v>11216661</v>
      </c>
      <c r="AB1098" s="292">
        <f t="shared" si="851"/>
        <v>28462571</v>
      </c>
      <c r="AC1098" s="37">
        <v>0</v>
      </c>
    </row>
    <row r="1099" spans="1:29" s="79" customFormat="1" ht="16.5" hidden="1" thickBot="1" x14ac:dyDescent="0.25">
      <c r="A1099" s="433"/>
      <c r="B1099" s="111" t="s">
        <v>1266</v>
      </c>
      <c r="C1099" s="107" t="s">
        <v>1267</v>
      </c>
      <c r="D1099" s="106">
        <f>+D1100</f>
        <v>0</v>
      </c>
      <c r="E1099" s="106">
        <f>SUM('ADICIONES  2018'!C1099:K1099)</f>
        <v>0</v>
      </c>
      <c r="F1099" s="106">
        <f t="shared" ref="F1099:J1099" si="1074">+F1100</f>
        <v>0</v>
      </c>
      <c r="G1099" s="106">
        <f t="shared" si="1074"/>
        <v>0</v>
      </c>
      <c r="H1099" s="106">
        <f t="shared" si="1074"/>
        <v>0</v>
      </c>
      <c r="I1099" s="106">
        <f t="shared" si="1074"/>
        <v>0</v>
      </c>
      <c r="J1099" s="106">
        <f t="shared" si="1074"/>
        <v>0</v>
      </c>
      <c r="K1099" s="290">
        <f t="shared" si="925"/>
        <v>0</v>
      </c>
      <c r="L1099" s="106">
        <f t="shared" ref="L1099:Q1099" si="1075">+L1100</f>
        <v>601056</v>
      </c>
      <c r="M1099" s="106">
        <f t="shared" si="1075"/>
        <v>587852</v>
      </c>
      <c r="N1099" s="106">
        <f t="shared" si="1075"/>
        <v>513417</v>
      </c>
      <c r="O1099" s="106">
        <f t="shared" si="1075"/>
        <v>865787</v>
      </c>
      <c r="P1099" s="106">
        <f t="shared" si="1075"/>
        <v>1121730</v>
      </c>
      <c r="Q1099" s="106">
        <f t="shared" si="1075"/>
        <v>995778</v>
      </c>
      <c r="R1099" s="290">
        <f t="shared" si="1009"/>
        <v>4685620</v>
      </c>
      <c r="S1099" s="106">
        <f t="shared" ref="S1099:Z1099" si="1076">+S1100</f>
        <v>878141</v>
      </c>
      <c r="T1099" s="106">
        <f t="shared" si="1076"/>
        <v>838302</v>
      </c>
      <c r="U1099" s="106">
        <f t="shared" si="1076"/>
        <v>819212</v>
      </c>
      <c r="V1099" s="106">
        <f t="shared" si="1076"/>
        <v>0</v>
      </c>
      <c r="W1099" s="106">
        <f t="shared" si="1076"/>
        <v>0</v>
      </c>
      <c r="X1099" s="106">
        <f t="shared" si="1076"/>
        <v>0</v>
      </c>
      <c r="Y1099" s="106">
        <f t="shared" si="1076"/>
        <v>0</v>
      </c>
      <c r="Z1099" s="106">
        <f t="shared" si="1076"/>
        <v>0</v>
      </c>
      <c r="AA1099" s="290">
        <f t="shared" si="980"/>
        <v>2535655</v>
      </c>
      <c r="AB1099" s="290">
        <f t="shared" si="851"/>
        <v>7221275</v>
      </c>
      <c r="AC1099" s="105">
        <v>0</v>
      </c>
    </row>
    <row r="1100" spans="1:29" ht="15.75" hidden="1" thickBot="1" x14ac:dyDescent="0.25">
      <c r="B1100" s="101" t="s">
        <v>1268</v>
      </c>
      <c r="C1100" s="142" t="s">
        <v>1269</v>
      </c>
      <c r="D1100" s="297">
        <v>0</v>
      </c>
      <c r="E1100" s="291">
        <f>SUM('ADICIONES  2018'!C1100:K1100)</f>
        <v>0</v>
      </c>
      <c r="F1100" s="297"/>
      <c r="G1100" s="297"/>
      <c r="H1100" s="297"/>
      <c r="I1100" s="297"/>
      <c r="J1100" s="297"/>
      <c r="K1100" s="298">
        <f t="shared" si="925"/>
        <v>0</v>
      </c>
      <c r="L1100" s="297">
        <v>601056</v>
      </c>
      <c r="M1100" s="297">
        <v>587852</v>
      </c>
      <c r="N1100" s="297">
        <v>513417</v>
      </c>
      <c r="O1100" s="297">
        <v>865787</v>
      </c>
      <c r="P1100" s="297">
        <v>1121730</v>
      </c>
      <c r="Q1100" s="297">
        <v>995778</v>
      </c>
      <c r="R1100" s="298">
        <f t="shared" si="1009"/>
        <v>4685620</v>
      </c>
      <c r="S1100" s="297">
        <v>878141</v>
      </c>
      <c r="T1100" s="297">
        <v>838302</v>
      </c>
      <c r="U1100" s="297">
        <v>819212</v>
      </c>
      <c r="V1100" s="297"/>
      <c r="W1100" s="297"/>
      <c r="X1100" s="297"/>
      <c r="Y1100" s="297"/>
      <c r="Z1100" s="297"/>
      <c r="AA1100" s="299">
        <f t="shared" si="980"/>
        <v>2535655</v>
      </c>
      <c r="AB1100" s="299">
        <f t="shared" si="851"/>
        <v>7221275</v>
      </c>
      <c r="AC1100" s="37">
        <v>0</v>
      </c>
    </row>
    <row r="1101" spans="1:29" s="79" customFormat="1" ht="34.5" customHeight="1" thickBot="1" x14ac:dyDescent="0.25">
      <c r="A1101" s="433">
        <v>1</v>
      </c>
      <c r="B1101" s="454" t="s">
        <v>50</v>
      </c>
      <c r="C1101" s="483"/>
      <c r="D1101" s="354">
        <f t="shared" ref="D1101:AB1101" si="1077">+D11</f>
        <v>622043070351.30005</v>
      </c>
      <c r="E1101" s="381">
        <f t="shared" si="1077"/>
        <v>412512829551.6001</v>
      </c>
      <c r="F1101" s="301">
        <f t="shared" si="1077"/>
        <v>1266321614.4400001</v>
      </c>
      <c r="G1101" s="302">
        <f t="shared" si="1077"/>
        <v>0</v>
      </c>
      <c r="H1101" s="302">
        <f t="shared" si="1077"/>
        <v>0</v>
      </c>
      <c r="I1101" s="302">
        <f t="shared" si="1077"/>
        <v>0</v>
      </c>
      <c r="J1101" s="300">
        <f t="shared" si="1077"/>
        <v>0</v>
      </c>
      <c r="K1101" s="324">
        <f t="shared" si="1077"/>
        <v>1033289578288.4602</v>
      </c>
      <c r="L1101" s="301">
        <f t="shared" si="1077"/>
        <v>59809168873.079994</v>
      </c>
      <c r="M1101" s="302">
        <f t="shared" si="1077"/>
        <v>39551785157.07</v>
      </c>
      <c r="N1101" s="302">
        <f t="shared" si="1077"/>
        <v>48629751245.259995</v>
      </c>
      <c r="O1101" s="302">
        <f t="shared" si="1077"/>
        <v>67280155653.279999</v>
      </c>
      <c r="P1101" s="302">
        <f t="shared" si="1077"/>
        <v>275544315115.88007</v>
      </c>
      <c r="Q1101" s="300">
        <f t="shared" si="1077"/>
        <v>52091279683.170006</v>
      </c>
      <c r="R1101" s="355">
        <f t="shared" si="1077"/>
        <v>542906455727.74005</v>
      </c>
      <c r="S1101" s="356">
        <f t="shared" si="1077"/>
        <v>44777944622.289993</v>
      </c>
      <c r="T1101" s="356">
        <f t="shared" si="1077"/>
        <v>42012900870.790001</v>
      </c>
      <c r="U1101" s="357">
        <f t="shared" si="1077"/>
        <v>138967441622.71002</v>
      </c>
      <c r="V1101" s="301">
        <f t="shared" si="1077"/>
        <v>0</v>
      </c>
      <c r="W1101" s="302">
        <f t="shared" si="1077"/>
        <v>0</v>
      </c>
      <c r="X1101" s="300">
        <f t="shared" si="1077"/>
        <v>0</v>
      </c>
      <c r="Y1101" s="324">
        <f t="shared" si="1077"/>
        <v>-11931705017.43</v>
      </c>
      <c r="Z1101" s="301">
        <f t="shared" si="1077"/>
        <v>0</v>
      </c>
      <c r="AA1101" s="300">
        <f t="shared" si="1077"/>
        <v>213826582098.36002</v>
      </c>
      <c r="AB1101" s="358">
        <f t="shared" si="1077"/>
        <v>756733037826.1001</v>
      </c>
      <c r="AC1101" s="251">
        <f>AB1101/K1101</f>
        <v>0.73235330513983499</v>
      </c>
    </row>
    <row r="1102" spans="1:29" ht="15.75" x14ac:dyDescent="0.2">
      <c r="A1102" s="159">
        <v>1</v>
      </c>
      <c r="B1102" s="22"/>
      <c r="C1102" s="3"/>
      <c r="D1102" s="289"/>
      <c r="E1102" s="303"/>
      <c r="F1102" s="303"/>
      <c r="G1102" s="303">
        <v>0</v>
      </c>
      <c r="H1102" s="304">
        <v>0</v>
      </c>
      <c r="I1102" s="305"/>
      <c r="J1102" s="305"/>
      <c r="K1102" s="305"/>
      <c r="L1102" s="305"/>
      <c r="M1102" s="305"/>
      <c r="N1102" s="305"/>
      <c r="O1102" s="305"/>
      <c r="P1102" s="305"/>
      <c r="Q1102" s="305"/>
      <c r="R1102" s="305"/>
      <c r="S1102" s="305"/>
      <c r="T1102" s="305"/>
      <c r="U1102" s="305"/>
      <c r="V1102" s="305"/>
      <c r="W1102" s="305"/>
      <c r="X1102" s="305"/>
      <c r="Y1102" s="305"/>
      <c r="Z1102" s="305"/>
      <c r="AA1102" s="305"/>
      <c r="AB1102" s="305"/>
      <c r="AC1102" s="35"/>
    </row>
    <row r="1103" spans="1:29" ht="19.5" x14ac:dyDescent="0.2">
      <c r="A1103" s="159">
        <v>1</v>
      </c>
      <c r="B1103" s="23"/>
      <c r="C1103" s="449" t="s">
        <v>22</v>
      </c>
      <c r="D1103" s="449"/>
      <c r="E1103" s="292"/>
      <c r="F1103" s="292"/>
      <c r="G1103" s="292"/>
      <c r="H1103" s="292"/>
      <c r="I1103" s="292"/>
      <c r="J1103" s="292"/>
      <c r="K1103" s="292"/>
      <c r="L1103" s="292"/>
      <c r="M1103" s="292"/>
      <c r="N1103" s="292"/>
      <c r="O1103" s="292"/>
      <c r="P1103" s="292"/>
      <c r="Q1103" s="292"/>
      <c r="R1103" s="292"/>
      <c r="S1103" s="292"/>
      <c r="T1103" s="292"/>
      <c r="U1103" s="292"/>
      <c r="V1103" s="292"/>
      <c r="W1103" s="292"/>
      <c r="X1103" s="292"/>
      <c r="Y1103" s="292"/>
      <c r="Z1103" s="292"/>
      <c r="AA1103" s="292"/>
      <c r="AB1103" s="292"/>
      <c r="AC1103" s="36"/>
    </row>
    <row r="1104" spans="1:29" s="79" customFormat="1" ht="15.75" x14ac:dyDescent="0.2">
      <c r="A1104" s="433">
        <v>1</v>
      </c>
      <c r="B1104" s="111" t="s">
        <v>90</v>
      </c>
      <c r="C1104" s="107" t="s">
        <v>185</v>
      </c>
      <c r="D1104" s="306">
        <f>+D1105</f>
        <v>103133015452.86998</v>
      </c>
      <c r="E1104" s="106">
        <f>SUM('ADICIONES  2018'!C1104:K1104)</f>
        <v>121164682710.78</v>
      </c>
      <c r="F1104" s="306">
        <f t="shared" ref="F1104:J1104" si="1078">+F1105</f>
        <v>672314984.52999985</v>
      </c>
      <c r="G1104" s="306">
        <f t="shared" si="1078"/>
        <v>0</v>
      </c>
      <c r="H1104" s="306">
        <f t="shared" si="1078"/>
        <v>0</v>
      </c>
      <c r="I1104" s="306">
        <f t="shared" si="1078"/>
        <v>0</v>
      </c>
      <c r="J1104" s="306">
        <f t="shared" si="1078"/>
        <v>0</v>
      </c>
      <c r="K1104" s="306">
        <f t="shared" ref="K1104:K1170" si="1079">+D1104+E1104-F1104+G1104-H1104</f>
        <v>223625383179.11996</v>
      </c>
      <c r="L1104" s="306">
        <f t="shared" ref="L1104:Q1104" si="1080">+L1105</f>
        <v>1666536233.74</v>
      </c>
      <c r="M1104" s="306">
        <f t="shared" si="1080"/>
        <v>24349635091.52</v>
      </c>
      <c r="N1104" s="306">
        <f t="shared" si="1080"/>
        <v>4443562109.4700003</v>
      </c>
      <c r="O1104" s="306">
        <f t="shared" si="1080"/>
        <v>10287034733.410002</v>
      </c>
      <c r="P1104" s="306">
        <f t="shared" si="1080"/>
        <v>22835477888.969997</v>
      </c>
      <c r="Q1104" s="306">
        <f t="shared" si="1080"/>
        <v>5428513036.1100006</v>
      </c>
      <c r="R1104" s="306">
        <f t="shared" ref="R1104:R1170" si="1081">SUM(L1104:Q1104)</f>
        <v>69010759093.220001</v>
      </c>
      <c r="S1104" s="306">
        <f t="shared" ref="S1104:Z1104" si="1082">+S1105</f>
        <v>66209275884</v>
      </c>
      <c r="T1104" s="306">
        <f t="shared" si="1082"/>
        <v>8637851393.5</v>
      </c>
      <c r="U1104" s="306">
        <f t="shared" si="1082"/>
        <v>8624193621.7000008</v>
      </c>
      <c r="V1104" s="306">
        <f t="shared" si="1082"/>
        <v>0</v>
      </c>
      <c r="W1104" s="306">
        <f t="shared" si="1082"/>
        <v>0</v>
      </c>
      <c r="X1104" s="306">
        <f t="shared" si="1082"/>
        <v>0</v>
      </c>
      <c r="Y1104" s="306">
        <f t="shared" si="1082"/>
        <v>900000000</v>
      </c>
      <c r="Z1104" s="306">
        <f t="shared" si="1082"/>
        <v>0</v>
      </c>
      <c r="AA1104" s="306">
        <f t="shared" ref="AA1104:AA1170" si="1083">SUM(S1104:Z1104)</f>
        <v>84371320899.199997</v>
      </c>
      <c r="AB1104" s="306">
        <f t="shared" ref="AB1104:AB1170" si="1084">+AA1104+R1104</f>
        <v>153382079992.41998</v>
      </c>
      <c r="AC1104" s="105">
        <f t="shared" ref="AC1104:AC1170" si="1085">+AB1104/K1104</f>
        <v>0.68588850608950624</v>
      </c>
    </row>
    <row r="1105" spans="1:29" s="79" customFormat="1" ht="15.75" x14ac:dyDescent="0.2">
      <c r="A1105" s="433">
        <v>1</v>
      </c>
      <c r="B1105" s="111" t="s">
        <v>186</v>
      </c>
      <c r="C1105" s="107" t="s">
        <v>187</v>
      </c>
      <c r="D1105" s="306">
        <f>+D1106+D1264</f>
        <v>103133015452.86998</v>
      </c>
      <c r="E1105" s="106">
        <f>SUM('ADICIONES  2018'!C1105:K1105)</f>
        <v>121164682710.78</v>
      </c>
      <c r="F1105" s="306">
        <f>+F1106+F1264</f>
        <v>672314984.52999985</v>
      </c>
      <c r="G1105" s="306">
        <f>+G1106+G1264</f>
        <v>0</v>
      </c>
      <c r="H1105" s="306">
        <f>+H1106+H1264</f>
        <v>0</v>
      </c>
      <c r="I1105" s="306">
        <f>+I1106+I1264</f>
        <v>0</v>
      </c>
      <c r="J1105" s="306">
        <f>+J1106+J1264</f>
        <v>0</v>
      </c>
      <c r="K1105" s="306">
        <f t="shared" si="1079"/>
        <v>223625383179.11996</v>
      </c>
      <c r="L1105" s="306">
        <f t="shared" ref="L1105:Q1105" si="1086">+L1106+L1264</f>
        <v>1666536233.74</v>
      </c>
      <c r="M1105" s="306">
        <f t="shared" si="1086"/>
        <v>24349635091.52</v>
      </c>
      <c r="N1105" s="306">
        <f t="shared" si="1086"/>
        <v>4443562109.4700003</v>
      </c>
      <c r="O1105" s="306">
        <f t="shared" si="1086"/>
        <v>10287034733.410002</v>
      </c>
      <c r="P1105" s="306">
        <f t="shared" si="1086"/>
        <v>22835477888.969997</v>
      </c>
      <c r="Q1105" s="306">
        <f t="shared" si="1086"/>
        <v>5428513036.1100006</v>
      </c>
      <c r="R1105" s="306">
        <f t="shared" si="1081"/>
        <v>69010759093.220001</v>
      </c>
      <c r="S1105" s="306">
        <f t="shared" ref="S1105:Z1105" si="1087">+S1106+S1264</f>
        <v>66209275884</v>
      </c>
      <c r="T1105" s="306">
        <f t="shared" si="1087"/>
        <v>8637851393.5</v>
      </c>
      <c r="U1105" s="306">
        <f t="shared" si="1087"/>
        <v>8624193621.7000008</v>
      </c>
      <c r="V1105" s="306">
        <f t="shared" si="1087"/>
        <v>0</v>
      </c>
      <c r="W1105" s="306">
        <f t="shared" si="1087"/>
        <v>0</v>
      </c>
      <c r="X1105" s="306">
        <f t="shared" si="1087"/>
        <v>0</v>
      </c>
      <c r="Y1105" s="306">
        <f t="shared" si="1087"/>
        <v>900000000</v>
      </c>
      <c r="Z1105" s="306">
        <f t="shared" si="1087"/>
        <v>0</v>
      </c>
      <c r="AA1105" s="306">
        <f t="shared" si="1083"/>
        <v>84371320899.199997</v>
      </c>
      <c r="AB1105" s="306">
        <f>+AA1105+R1105</f>
        <v>153382079992.41998</v>
      </c>
      <c r="AC1105" s="105">
        <f t="shared" si="1085"/>
        <v>0.68588850608950624</v>
      </c>
    </row>
    <row r="1106" spans="1:29" s="79" customFormat="1" ht="15.75" x14ac:dyDescent="0.2">
      <c r="A1106" s="433">
        <v>1</v>
      </c>
      <c r="B1106" s="111" t="s">
        <v>188</v>
      </c>
      <c r="C1106" s="107" t="s">
        <v>91</v>
      </c>
      <c r="D1106" s="307">
        <f>+D1107+D1151</f>
        <v>101848537542.35999</v>
      </c>
      <c r="E1106" s="106">
        <f>SUM('ADICIONES  2018'!C1106:K1106)</f>
        <v>39559480734.349998</v>
      </c>
      <c r="F1106" s="307">
        <f t="shared" ref="F1106:J1106" si="1088">+F1107+F1151</f>
        <v>0</v>
      </c>
      <c r="G1106" s="307">
        <f t="shared" si="1088"/>
        <v>0</v>
      </c>
      <c r="H1106" s="307">
        <f t="shared" si="1088"/>
        <v>0</v>
      </c>
      <c r="I1106" s="307">
        <f t="shared" si="1088"/>
        <v>0</v>
      </c>
      <c r="J1106" s="307">
        <f t="shared" si="1088"/>
        <v>0</v>
      </c>
      <c r="K1106" s="306">
        <f t="shared" si="1079"/>
        <v>141408018276.70999</v>
      </c>
      <c r="L1106" s="307">
        <f t="shared" ref="L1106:Q1106" si="1089">+L1107+L1151</f>
        <v>1483191259.4200001</v>
      </c>
      <c r="M1106" s="307">
        <f t="shared" si="1089"/>
        <v>6642325117.3000002</v>
      </c>
      <c r="N1106" s="307">
        <f t="shared" si="1089"/>
        <v>4443562109.46</v>
      </c>
      <c r="O1106" s="307">
        <f t="shared" si="1089"/>
        <v>8271722087.3800011</v>
      </c>
      <c r="P1106" s="307">
        <f t="shared" si="1089"/>
        <v>23638005661.009998</v>
      </c>
      <c r="Q1106" s="307">
        <f t="shared" si="1089"/>
        <v>5428513036.1100006</v>
      </c>
      <c r="R1106" s="306">
        <f t="shared" si="1081"/>
        <v>49907319270.68</v>
      </c>
      <c r="S1106" s="307">
        <f t="shared" ref="S1106:Z1106" si="1090">+S1107+S1151</f>
        <v>24526643307.379997</v>
      </c>
      <c r="T1106" s="307">
        <f t="shared" si="1090"/>
        <v>8518596139.75</v>
      </c>
      <c r="U1106" s="307">
        <f t="shared" si="1090"/>
        <v>8452319771.7800007</v>
      </c>
      <c r="V1106" s="307">
        <f t="shared" si="1090"/>
        <v>0</v>
      </c>
      <c r="W1106" s="307">
        <f t="shared" si="1090"/>
        <v>0</v>
      </c>
      <c r="X1106" s="307">
        <f t="shared" si="1090"/>
        <v>0</v>
      </c>
      <c r="Y1106" s="307">
        <f t="shared" si="1090"/>
        <v>900000000</v>
      </c>
      <c r="Z1106" s="307">
        <f t="shared" si="1090"/>
        <v>0</v>
      </c>
      <c r="AA1106" s="306">
        <f t="shared" si="1083"/>
        <v>42397559218.909996</v>
      </c>
      <c r="AB1106" s="306">
        <f t="shared" si="1084"/>
        <v>92304878489.589996</v>
      </c>
      <c r="AC1106" s="105">
        <f t="shared" si="1085"/>
        <v>0.65275561891381573</v>
      </c>
    </row>
    <row r="1107" spans="1:29" s="79" customFormat="1" ht="15.75" x14ac:dyDescent="0.2">
      <c r="A1107" s="433">
        <v>1</v>
      </c>
      <c r="B1107" s="111" t="s">
        <v>189</v>
      </c>
      <c r="C1107" s="107" t="s">
        <v>190</v>
      </c>
      <c r="D1107" s="307">
        <f>+D1108+D1113+D1118+D1125+D1134+D1145</f>
        <v>42377196608.149994</v>
      </c>
      <c r="E1107" s="106">
        <f>SUM('ADICIONES  2018'!C1107:K1107)</f>
        <v>0</v>
      </c>
      <c r="F1107" s="307">
        <f t="shared" ref="F1107:J1107" si="1091">+F1108+F1113+F1118+F1125+F1134+F1145</f>
        <v>0</v>
      </c>
      <c r="G1107" s="307">
        <f t="shared" si="1091"/>
        <v>0</v>
      </c>
      <c r="H1107" s="307">
        <f t="shared" si="1091"/>
        <v>0</v>
      </c>
      <c r="I1107" s="307">
        <f t="shared" si="1091"/>
        <v>0</v>
      </c>
      <c r="J1107" s="307">
        <f t="shared" si="1091"/>
        <v>0</v>
      </c>
      <c r="K1107" s="306">
        <f t="shared" si="1079"/>
        <v>42377196608.149994</v>
      </c>
      <c r="L1107" s="307">
        <f t="shared" ref="L1107:Q1107" si="1092">+L1108+L1113+L1118+L1125+L1134+L1145</f>
        <v>1118810755.8800001</v>
      </c>
      <c r="M1107" s="307">
        <f t="shared" si="1092"/>
        <v>3578093626.8699999</v>
      </c>
      <c r="N1107" s="307">
        <f t="shared" si="1092"/>
        <v>2275216048.79</v>
      </c>
      <c r="O1107" s="307">
        <f t="shared" si="1092"/>
        <v>2422674649.4400001</v>
      </c>
      <c r="P1107" s="307">
        <f t="shared" si="1092"/>
        <v>2970495878.4000001</v>
      </c>
      <c r="Q1107" s="307">
        <f t="shared" si="1092"/>
        <v>2973727996.1700001</v>
      </c>
      <c r="R1107" s="306">
        <f t="shared" si="1081"/>
        <v>15339018955.549999</v>
      </c>
      <c r="S1107" s="307">
        <f t="shared" ref="S1107:Z1107" si="1093">+S1108+S1113+S1118+S1125+S1134+S1145</f>
        <v>6160401662.0100002</v>
      </c>
      <c r="T1107" s="307">
        <f t="shared" si="1093"/>
        <v>3462193253.2799997</v>
      </c>
      <c r="U1107" s="307">
        <f t="shared" si="1093"/>
        <v>4372542831.1900005</v>
      </c>
      <c r="V1107" s="307">
        <f t="shared" si="1093"/>
        <v>0</v>
      </c>
      <c r="W1107" s="307">
        <f t="shared" si="1093"/>
        <v>0</v>
      </c>
      <c r="X1107" s="307">
        <f t="shared" si="1093"/>
        <v>0</v>
      </c>
      <c r="Y1107" s="307">
        <f t="shared" si="1093"/>
        <v>0</v>
      </c>
      <c r="Z1107" s="307">
        <f t="shared" si="1093"/>
        <v>0</v>
      </c>
      <c r="AA1107" s="306">
        <f t="shared" si="1083"/>
        <v>13995137746.480001</v>
      </c>
      <c r="AB1107" s="306">
        <f t="shared" si="1084"/>
        <v>29334156702.029999</v>
      </c>
      <c r="AC1107" s="105">
        <f t="shared" si="1085"/>
        <v>0.69221560296389317</v>
      </c>
    </row>
    <row r="1108" spans="1:29" s="21" customFormat="1" ht="30" x14ac:dyDescent="0.2">
      <c r="A1108" s="92">
        <v>1</v>
      </c>
      <c r="B1108" s="113" t="s">
        <v>191</v>
      </c>
      <c r="C1108" s="114" t="s">
        <v>192</v>
      </c>
      <c r="D1108" s="307">
        <f>SUM(D1109:D1111)</f>
        <v>1083371002.8499999</v>
      </c>
      <c r="E1108" s="106">
        <f>SUM('ADICIONES  2018'!C1108:K1108)</f>
        <v>0</v>
      </c>
      <c r="F1108" s="307">
        <f t="shared" ref="F1108:J1108" si="1094">SUM(F1109:F1111)</f>
        <v>0</v>
      </c>
      <c r="G1108" s="307">
        <f t="shared" si="1094"/>
        <v>0</v>
      </c>
      <c r="H1108" s="307">
        <f t="shared" si="1094"/>
        <v>0</v>
      </c>
      <c r="I1108" s="307">
        <f t="shared" si="1094"/>
        <v>0</v>
      </c>
      <c r="J1108" s="307">
        <f t="shared" si="1094"/>
        <v>0</v>
      </c>
      <c r="K1108" s="310">
        <f t="shared" si="1079"/>
        <v>1083371002.8499999</v>
      </c>
      <c r="L1108" s="307">
        <f t="shared" ref="L1108:Q1108" si="1095">SUM(L1109:L1111)</f>
        <v>31972489.880000003</v>
      </c>
      <c r="M1108" s="307">
        <f t="shared" si="1095"/>
        <v>104052868.87</v>
      </c>
      <c r="N1108" s="307">
        <f t="shared" si="1095"/>
        <v>314997107.79000002</v>
      </c>
      <c r="O1108" s="307">
        <f t="shared" si="1095"/>
        <v>43177767.459999993</v>
      </c>
      <c r="P1108" s="307">
        <f t="shared" si="1095"/>
        <v>50703747.170000002</v>
      </c>
      <c r="Q1108" s="307">
        <f t="shared" si="1095"/>
        <v>63770020.170000002</v>
      </c>
      <c r="R1108" s="310">
        <f t="shared" si="1081"/>
        <v>608674001.33999991</v>
      </c>
      <c r="S1108" s="308">
        <f t="shared" ref="S1108:Z1108" si="1096">SUM(S1109:S1111)</f>
        <v>140285196.56999999</v>
      </c>
      <c r="T1108" s="308">
        <f t="shared" si="1096"/>
        <v>73221783.409999996</v>
      </c>
      <c r="U1108" s="308">
        <f t="shared" si="1096"/>
        <v>50398605.440000005</v>
      </c>
      <c r="V1108" s="307">
        <f t="shared" si="1096"/>
        <v>0</v>
      </c>
      <c r="W1108" s="307">
        <f t="shared" si="1096"/>
        <v>0</v>
      </c>
      <c r="X1108" s="307">
        <f t="shared" si="1096"/>
        <v>0</v>
      </c>
      <c r="Y1108" s="308">
        <f t="shared" si="1096"/>
        <v>0</v>
      </c>
      <c r="Z1108" s="307">
        <f t="shared" si="1096"/>
        <v>0</v>
      </c>
      <c r="AA1108" s="306">
        <f t="shared" si="1083"/>
        <v>263905585.41999999</v>
      </c>
      <c r="AB1108" s="310">
        <f t="shared" si="1084"/>
        <v>872579586.75999987</v>
      </c>
      <c r="AC1108" s="115">
        <f t="shared" si="1085"/>
        <v>0.80543007378314935</v>
      </c>
    </row>
    <row r="1109" spans="1:29" s="5" customFormat="1" ht="28.5" hidden="1" x14ac:dyDescent="0.2">
      <c r="A1109" s="434"/>
      <c r="B1109" s="97" t="s">
        <v>193</v>
      </c>
      <c r="C1109" s="98" t="s">
        <v>133</v>
      </c>
      <c r="D1109" s="308">
        <v>270842750.70999998</v>
      </c>
      <c r="E1109" s="291">
        <f>SUM('ADICIONES  2018'!C1109:K1109)</f>
        <v>0</v>
      </c>
      <c r="F1109" s="308"/>
      <c r="G1109" s="308"/>
      <c r="H1109" s="308"/>
      <c r="I1109" s="308"/>
      <c r="J1109" s="308"/>
      <c r="K1109" s="292">
        <f t="shared" si="1079"/>
        <v>270842750.70999998</v>
      </c>
      <c r="L1109" s="308">
        <v>7993122.4699999997</v>
      </c>
      <c r="M1109" s="308">
        <v>26013217.219999999</v>
      </c>
      <c r="N1109" s="308">
        <v>78749276.950000003</v>
      </c>
      <c r="O1109" s="308">
        <v>10794441.869999999</v>
      </c>
      <c r="P1109" s="308">
        <v>12675936.25</v>
      </c>
      <c r="Q1109" s="308">
        <v>15942505.039999999</v>
      </c>
      <c r="R1109" s="292">
        <f t="shared" si="1081"/>
        <v>152168499.79999998</v>
      </c>
      <c r="S1109" s="308">
        <v>35071299.140000001</v>
      </c>
      <c r="T1109" s="308">
        <v>18305445.850000001</v>
      </c>
      <c r="U1109" s="308">
        <v>12599651.35</v>
      </c>
      <c r="V1109" s="308"/>
      <c r="W1109" s="308"/>
      <c r="X1109" s="308"/>
      <c r="Y1109" s="308"/>
      <c r="Z1109" s="308"/>
      <c r="AA1109" s="309">
        <f t="shared" si="1083"/>
        <v>65976396.340000004</v>
      </c>
      <c r="AB1109" s="309">
        <f t="shared" si="1084"/>
        <v>218144896.13999999</v>
      </c>
      <c r="AC1109" s="37">
        <f t="shared" si="1085"/>
        <v>0.80543007175988524</v>
      </c>
    </row>
    <row r="1110" spans="1:29" ht="28.5" hidden="1" x14ac:dyDescent="0.2">
      <c r="B1110" s="97" t="s">
        <v>193</v>
      </c>
      <c r="C1110" s="98" t="s">
        <v>133</v>
      </c>
      <c r="D1110" s="308">
        <v>75835970.200000003</v>
      </c>
      <c r="E1110" s="291">
        <f>SUM('ADICIONES  2018'!C1110:K1110)</f>
        <v>0</v>
      </c>
      <c r="F1110" s="308"/>
      <c r="G1110" s="308"/>
      <c r="H1110" s="308"/>
      <c r="I1110" s="308"/>
      <c r="J1110" s="308"/>
      <c r="K1110" s="292">
        <f t="shared" si="1079"/>
        <v>75835970.200000003</v>
      </c>
      <c r="L1110" s="308">
        <v>2238074.29</v>
      </c>
      <c r="M1110" s="308">
        <v>7283700.8200000003</v>
      </c>
      <c r="N1110" s="308">
        <v>22049797.539999999</v>
      </c>
      <c r="O1110" s="308">
        <v>3022443.71</v>
      </c>
      <c r="P1110" s="308">
        <v>3549262.85</v>
      </c>
      <c r="Q1110" s="308">
        <v>4463901.42</v>
      </c>
      <c r="R1110" s="292">
        <f t="shared" si="1081"/>
        <v>42607180.630000003</v>
      </c>
      <c r="S1110" s="308">
        <v>9819963.7699999996</v>
      </c>
      <c r="T1110" s="308">
        <v>5125524.84</v>
      </c>
      <c r="U1110" s="308">
        <v>3527902.39</v>
      </c>
      <c r="V1110" s="308"/>
      <c r="W1110" s="308"/>
      <c r="X1110" s="308"/>
      <c r="Y1110" s="308"/>
      <c r="Z1110" s="308"/>
      <c r="AA1110" s="309">
        <f t="shared" si="1083"/>
        <v>18473391</v>
      </c>
      <c r="AB1110" s="309">
        <f t="shared" si="1084"/>
        <v>61080571.630000003</v>
      </c>
      <c r="AC1110" s="37">
        <f t="shared" si="1085"/>
        <v>0.80543008112000125</v>
      </c>
    </row>
    <row r="1111" spans="1:29" s="79" customFormat="1" ht="31.5" hidden="1" x14ac:dyDescent="0.2">
      <c r="A1111" s="433"/>
      <c r="B1111" s="111" t="s">
        <v>194</v>
      </c>
      <c r="C1111" s="107" t="s">
        <v>140</v>
      </c>
      <c r="D1111" s="307">
        <f>+D1112</f>
        <v>736692281.94000006</v>
      </c>
      <c r="E1111" s="106">
        <f>SUM('ADICIONES  2018'!C1111:K1111)</f>
        <v>0</v>
      </c>
      <c r="F1111" s="307">
        <f t="shared" ref="F1111:J1111" si="1097">+F1112</f>
        <v>0</v>
      </c>
      <c r="G1111" s="307">
        <f t="shared" si="1097"/>
        <v>0</v>
      </c>
      <c r="H1111" s="307">
        <f t="shared" si="1097"/>
        <v>0</v>
      </c>
      <c r="I1111" s="307">
        <f t="shared" si="1097"/>
        <v>0</v>
      </c>
      <c r="J1111" s="307">
        <f t="shared" si="1097"/>
        <v>0</v>
      </c>
      <c r="K1111" s="290">
        <f t="shared" si="1079"/>
        <v>736692281.94000006</v>
      </c>
      <c r="L1111" s="307">
        <f t="shared" ref="L1111:Q1111" si="1098">+L1112</f>
        <v>21741293.120000001</v>
      </c>
      <c r="M1111" s="307">
        <f t="shared" si="1098"/>
        <v>70755950.829999998</v>
      </c>
      <c r="N1111" s="307">
        <f t="shared" si="1098"/>
        <v>214198033.30000001</v>
      </c>
      <c r="O1111" s="307">
        <f t="shared" si="1098"/>
        <v>29360881.879999999</v>
      </c>
      <c r="P1111" s="307">
        <f t="shared" si="1098"/>
        <v>34478548.07</v>
      </c>
      <c r="Q1111" s="307">
        <f t="shared" si="1098"/>
        <v>43363613.710000001</v>
      </c>
      <c r="R1111" s="290">
        <f t="shared" si="1081"/>
        <v>413898320.90999997</v>
      </c>
      <c r="S1111" s="307">
        <f t="shared" ref="S1111:Z1111" si="1099">+S1112</f>
        <v>95393933.659999996</v>
      </c>
      <c r="T1111" s="307">
        <f t="shared" si="1099"/>
        <v>49790812.719999999</v>
      </c>
      <c r="U1111" s="307">
        <f t="shared" si="1099"/>
        <v>34271051.700000003</v>
      </c>
      <c r="V1111" s="307">
        <f t="shared" si="1099"/>
        <v>0</v>
      </c>
      <c r="W1111" s="307">
        <f t="shared" si="1099"/>
        <v>0</v>
      </c>
      <c r="X1111" s="307">
        <f t="shared" si="1099"/>
        <v>0</v>
      </c>
      <c r="Y1111" s="307">
        <f t="shared" si="1099"/>
        <v>0</v>
      </c>
      <c r="Z1111" s="307">
        <f t="shared" si="1099"/>
        <v>0</v>
      </c>
      <c r="AA1111" s="306">
        <f t="shared" si="1083"/>
        <v>179455798.07999998</v>
      </c>
      <c r="AB1111" s="306">
        <f t="shared" si="1084"/>
        <v>593354118.99000001</v>
      </c>
      <c r="AC1111" s="105">
        <f t="shared" si="1085"/>
        <v>0.80543007377173226</v>
      </c>
    </row>
    <row r="1112" spans="1:29" hidden="1" x14ac:dyDescent="0.2">
      <c r="A1112" s="159"/>
      <c r="B1112" s="97" t="s">
        <v>195</v>
      </c>
      <c r="C1112" s="98" t="s">
        <v>134</v>
      </c>
      <c r="D1112" s="308">
        <v>736692281.94000006</v>
      </c>
      <c r="E1112" s="291">
        <f>SUM('ADICIONES  2018'!C1112:K1112)</f>
        <v>0</v>
      </c>
      <c r="F1112" s="308"/>
      <c r="G1112" s="308"/>
      <c r="H1112" s="308"/>
      <c r="I1112" s="308"/>
      <c r="J1112" s="308"/>
      <c r="K1112" s="292">
        <f t="shared" si="1079"/>
        <v>736692281.94000006</v>
      </c>
      <c r="L1112" s="308">
        <v>21741293.120000001</v>
      </c>
      <c r="M1112" s="308">
        <v>70755950.829999998</v>
      </c>
      <c r="N1112" s="308">
        <v>214198033.30000001</v>
      </c>
      <c r="O1112" s="308">
        <v>29360881.879999999</v>
      </c>
      <c r="P1112" s="308">
        <v>34478548.07</v>
      </c>
      <c r="Q1112" s="308">
        <v>43363613.710000001</v>
      </c>
      <c r="R1112" s="292">
        <f t="shared" si="1081"/>
        <v>413898320.90999997</v>
      </c>
      <c r="S1112" s="308">
        <v>95393933.659999996</v>
      </c>
      <c r="T1112" s="308">
        <v>49790812.719999999</v>
      </c>
      <c r="U1112" s="308">
        <v>34271051.700000003</v>
      </c>
      <c r="V1112" s="308"/>
      <c r="W1112" s="308"/>
      <c r="X1112" s="308"/>
      <c r="Y1112" s="308"/>
      <c r="Z1112" s="308"/>
      <c r="AA1112" s="309">
        <f t="shared" si="1083"/>
        <v>179455798.07999998</v>
      </c>
      <c r="AB1112" s="309">
        <f t="shared" si="1084"/>
        <v>593354118.99000001</v>
      </c>
      <c r="AC1112" s="37">
        <f t="shared" si="1085"/>
        <v>0.80543007377173226</v>
      </c>
    </row>
    <row r="1113" spans="1:29" s="21" customFormat="1" ht="15.75" x14ac:dyDescent="0.2">
      <c r="A1113" s="92">
        <v>1</v>
      </c>
      <c r="B1113" s="113" t="s">
        <v>196</v>
      </c>
      <c r="C1113" s="114" t="s">
        <v>135</v>
      </c>
      <c r="D1113" s="307">
        <f>SUM(D1114:D1116)</f>
        <v>1109589801.9000001</v>
      </c>
      <c r="E1113" s="106">
        <f>SUM('ADICIONES  2018'!C1113:K1113)</f>
        <v>0</v>
      </c>
      <c r="F1113" s="307">
        <f t="shared" ref="F1113" si="1100">SUM(F1114:F1116)</f>
        <v>0</v>
      </c>
      <c r="G1113" s="307">
        <f t="shared" ref="G1113:J1113" si="1101">SUM(G1114:G1116)</f>
        <v>0</v>
      </c>
      <c r="H1113" s="307">
        <f t="shared" si="1101"/>
        <v>0</v>
      </c>
      <c r="I1113" s="307">
        <f t="shared" si="1101"/>
        <v>0</v>
      </c>
      <c r="J1113" s="307">
        <f t="shared" si="1101"/>
        <v>0</v>
      </c>
      <c r="K1113" s="294">
        <f t="shared" si="1079"/>
        <v>1109589801.9000001</v>
      </c>
      <c r="L1113" s="307">
        <f t="shared" ref="L1113:Q1113" si="1102">SUM(L1114:L1116)</f>
        <v>98459100</v>
      </c>
      <c r="M1113" s="307">
        <f t="shared" si="1102"/>
        <v>98202750</v>
      </c>
      <c r="N1113" s="307">
        <f t="shared" si="1102"/>
        <v>75348801</v>
      </c>
      <c r="O1113" s="307">
        <f t="shared" si="1102"/>
        <v>82310100</v>
      </c>
      <c r="P1113" s="307">
        <f t="shared" si="1102"/>
        <v>75687549</v>
      </c>
      <c r="Q1113" s="307">
        <f t="shared" si="1102"/>
        <v>84582375</v>
      </c>
      <c r="R1113" s="294">
        <f t="shared" si="1081"/>
        <v>514590675</v>
      </c>
      <c r="S1113" s="308">
        <f t="shared" ref="S1113:Z1113" si="1103">SUM(S1114:S1116)</f>
        <v>58275900</v>
      </c>
      <c r="T1113" s="308">
        <f t="shared" si="1103"/>
        <v>81624000</v>
      </c>
      <c r="U1113" s="308">
        <f t="shared" si="1103"/>
        <v>80853150</v>
      </c>
      <c r="V1113" s="307">
        <f t="shared" si="1103"/>
        <v>0</v>
      </c>
      <c r="W1113" s="307">
        <f t="shared" si="1103"/>
        <v>0</v>
      </c>
      <c r="X1113" s="307">
        <f t="shared" si="1103"/>
        <v>0</v>
      </c>
      <c r="Y1113" s="308">
        <f t="shared" si="1103"/>
        <v>0</v>
      </c>
      <c r="Z1113" s="307">
        <f t="shared" si="1103"/>
        <v>0</v>
      </c>
      <c r="AA1113" s="306">
        <f t="shared" si="1083"/>
        <v>220753050</v>
      </c>
      <c r="AB1113" s="310">
        <f t="shared" si="1084"/>
        <v>735343725</v>
      </c>
      <c r="AC1113" s="115">
        <f t="shared" si="1085"/>
        <v>0.66271672985894259</v>
      </c>
    </row>
    <row r="1114" spans="1:29" ht="28.5" hidden="1" x14ac:dyDescent="0.2">
      <c r="B1114" s="97" t="s">
        <v>197</v>
      </c>
      <c r="C1114" s="98" t="s">
        <v>133</v>
      </c>
      <c r="D1114" s="308">
        <v>277397450.48000002</v>
      </c>
      <c r="E1114" s="291">
        <f>SUM('ADICIONES  2018'!C1114:K1114)</f>
        <v>0</v>
      </c>
      <c r="F1114" s="308"/>
      <c r="G1114" s="308"/>
      <c r="H1114" s="308"/>
      <c r="I1114" s="308"/>
      <c r="J1114" s="308"/>
      <c r="K1114" s="292">
        <f t="shared" si="1079"/>
        <v>277397450.48000002</v>
      </c>
      <c r="L1114" s="308">
        <v>24614774.25</v>
      </c>
      <c r="M1114" s="308">
        <v>24534560.359999999</v>
      </c>
      <c r="N1114" s="308">
        <v>18835720.829999998</v>
      </c>
      <c r="O1114" s="308">
        <v>20564213.460000001</v>
      </c>
      <c r="P1114" s="308">
        <v>18890556.809999999</v>
      </c>
      <c r="Q1114" s="308">
        <v>22204246.68</v>
      </c>
      <c r="R1114" s="292">
        <f t="shared" si="1081"/>
        <v>129644072.39000002</v>
      </c>
      <c r="S1114" s="308">
        <v>14568975</v>
      </c>
      <c r="T1114" s="308">
        <v>20406000</v>
      </c>
      <c r="U1114" s="308">
        <v>20213287.5</v>
      </c>
      <c r="V1114" s="308"/>
      <c r="W1114" s="308"/>
      <c r="X1114" s="308"/>
      <c r="Y1114" s="308"/>
      <c r="Z1114" s="308"/>
      <c r="AA1114" s="309">
        <f t="shared" si="1083"/>
        <v>55188262.5</v>
      </c>
      <c r="AB1114" s="309">
        <f t="shared" si="1084"/>
        <v>184832334.89000002</v>
      </c>
      <c r="AC1114" s="37">
        <f t="shared" si="1085"/>
        <v>0.66630870099985351</v>
      </c>
    </row>
    <row r="1115" spans="1:29" ht="28.5" hidden="1" x14ac:dyDescent="0.2">
      <c r="B1115" s="97" t="s">
        <v>197</v>
      </c>
      <c r="C1115" s="98" t="s">
        <v>133</v>
      </c>
      <c r="D1115" s="308">
        <v>77671286.129999995</v>
      </c>
      <c r="E1115" s="291">
        <f>SUM('ADICIONES  2018'!C1115:K1115)</f>
        <v>0</v>
      </c>
      <c r="F1115" s="308"/>
      <c r="G1115" s="308"/>
      <c r="H1115" s="308"/>
      <c r="I1115" s="308"/>
      <c r="J1115" s="308"/>
      <c r="K1115" s="292">
        <f t="shared" si="1079"/>
        <v>77671286.129999995</v>
      </c>
      <c r="L1115" s="308">
        <v>6892137.75</v>
      </c>
      <c r="M1115" s="308">
        <v>6890439.6399999997</v>
      </c>
      <c r="N1115" s="308">
        <v>5293423.1699999981</v>
      </c>
      <c r="O1115" s="308">
        <v>5775018.54</v>
      </c>
      <c r="P1115" s="308">
        <v>5311931.1900000004</v>
      </c>
      <c r="Q1115" s="308">
        <v>4862113.32</v>
      </c>
      <c r="R1115" s="292">
        <f t="shared" si="1081"/>
        <v>35025063.609999999</v>
      </c>
      <c r="S1115" s="308">
        <v>4079313</v>
      </c>
      <c r="T1115" s="308">
        <v>5713680</v>
      </c>
      <c r="U1115" s="308">
        <v>5659720.5</v>
      </c>
      <c r="V1115" s="308"/>
      <c r="W1115" s="308"/>
      <c r="X1115" s="308"/>
      <c r="Y1115" s="308"/>
      <c r="Z1115" s="308"/>
      <c r="AA1115" s="309">
        <f t="shared" si="1083"/>
        <v>15452713.5</v>
      </c>
      <c r="AB1115" s="309">
        <f t="shared" si="1084"/>
        <v>50477777.109999999</v>
      </c>
      <c r="AC1115" s="37">
        <f t="shared" si="1085"/>
        <v>0.64988980645324101</v>
      </c>
    </row>
    <row r="1116" spans="1:29" s="79" customFormat="1" ht="31.5" hidden="1" x14ac:dyDescent="0.2">
      <c r="A1116" s="433"/>
      <c r="B1116" s="111" t="s">
        <v>198</v>
      </c>
      <c r="C1116" s="107" t="s">
        <v>199</v>
      </c>
      <c r="D1116" s="307">
        <f>+D1117</f>
        <v>754521065.28999996</v>
      </c>
      <c r="E1116" s="106">
        <f>SUM('ADICIONES  2018'!C1116:K1116)</f>
        <v>0</v>
      </c>
      <c r="F1116" s="307">
        <f t="shared" ref="F1116:J1116" si="1104">+F1117</f>
        <v>0</v>
      </c>
      <c r="G1116" s="307">
        <f t="shared" si="1104"/>
        <v>0</v>
      </c>
      <c r="H1116" s="307">
        <f t="shared" si="1104"/>
        <v>0</v>
      </c>
      <c r="I1116" s="307">
        <f t="shared" si="1104"/>
        <v>0</v>
      </c>
      <c r="J1116" s="307">
        <f t="shared" si="1104"/>
        <v>0</v>
      </c>
      <c r="K1116" s="290">
        <f t="shared" si="1079"/>
        <v>754521065.28999996</v>
      </c>
      <c r="L1116" s="307">
        <f t="shared" ref="L1116:Q1116" si="1105">+L1117</f>
        <v>66952188</v>
      </c>
      <c r="M1116" s="307">
        <f t="shared" si="1105"/>
        <v>66777750</v>
      </c>
      <c r="N1116" s="307">
        <f t="shared" si="1105"/>
        <v>51219657</v>
      </c>
      <c r="O1116" s="307">
        <f t="shared" si="1105"/>
        <v>55970868</v>
      </c>
      <c r="P1116" s="307">
        <f t="shared" si="1105"/>
        <v>51485061</v>
      </c>
      <c r="Q1116" s="307">
        <f t="shared" si="1105"/>
        <v>57516015</v>
      </c>
      <c r="R1116" s="290">
        <f t="shared" si="1081"/>
        <v>349921539</v>
      </c>
      <c r="S1116" s="307">
        <f t="shared" ref="S1116:Z1116" si="1106">+S1117</f>
        <v>39627612</v>
      </c>
      <c r="T1116" s="307">
        <f t="shared" si="1106"/>
        <v>55504320</v>
      </c>
      <c r="U1116" s="307">
        <f t="shared" si="1106"/>
        <v>54980142</v>
      </c>
      <c r="V1116" s="307">
        <f t="shared" si="1106"/>
        <v>0</v>
      </c>
      <c r="W1116" s="307">
        <f t="shared" si="1106"/>
        <v>0</v>
      </c>
      <c r="X1116" s="307">
        <f t="shared" si="1106"/>
        <v>0</v>
      </c>
      <c r="Y1116" s="307">
        <f t="shared" si="1106"/>
        <v>0</v>
      </c>
      <c r="Z1116" s="307">
        <f t="shared" si="1106"/>
        <v>0</v>
      </c>
      <c r="AA1116" s="306">
        <f t="shared" si="1083"/>
        <v>150112074</v>
      </c>
      <c r="AB1116" s="306">
        <f t="shared" si="1084"/>
        <v>500033613</v>
      </c>
      <c r="AC1116" s="105">
        <f t="shared" si="1085"/>
        <v>0.66271657081941404</v>
      </c>
    </row>
    <row r="1117" spans="1:29" hidden="1" x14ac:dyDescent="0.2">
      <c r="A1117" s="159"/>
      <c r="B1117" s="97" t="s">
        <v>200</v>
      </c>
      <c r="C1117" s="98" t="s">
        <v>134</v>
      </c>
      <c r="D1117" s="308">
        <v>754521065.28999996</v>
      </c>
      <c r="E1117" s="291">
        <f>SUM('ADICIONES  2018'!C1117:K1117)</f>
        <v>0</v>
      </c>
      <c r="F1117" s="308"/>
      <c r="G1117" s="308"/>
      <c r="H1117" s="308"/>
      <c r="I1117" s="308"/>
      <c r="J1117" s="308"/>
      <c r="K1117" s="292">
        <f t="shared" si="1079"/>
        <v>754521065.28999996</v>
      </c>
      <c r="L1117" s="308">
        <v>66952188</v>
      </c>
      <c r="M1117" s="308">
        <v>66777750</v>
      </c>
      <c r="N1117" s="308">
        <v>51219657</v>
      </c>
      <c r="O1117" s="308">
        <v>55970868</v>
      </c>
      <c r="P1117" s="308">
        <v>51485061</v>
      </c>
      <c r="Q1117" s="308">
        <v>57516015</v>
      </c>
      <c r="R1117" s="292">
        <f t="shared" si="1081"/>
        <v>349921539</v>
      </c>
      <c r="S1117" s="308">
        <v>39627612</v>
      </c>
      <c r="T1117" s="308">
        <v>55504320</v>
      </c>
      <c r="U1117" s="308">
        <v>54980142</v>
      </c>
      <c r="V1117" s="308"/>
      <c r="W1117" s="308"/>
      <c r="X1117" s="308"/>
      <c r="Y1117" s="308"/>
      <c r="Z1117" s="308"/>
      <c r="AA1117" s="309">
        <f t="shared" si="1083"/>
        <v>150112074</v>
      </c>
      <c r="AB1117" s="309">
        <f t="shared" si="1084"/>
        <v>500033613</v>
      </c>
      <c r="AC1117" s="37">
        <f t="shared" si="1085"/>
        <v>0.66271657081941404</v>
      </c>
    </row>
    <row r="1118" spans="1:29" s="21" customFormat="1" ht="28.5" x14ac:dyDescent="0.2">
      <c r="A1118" s="92">
        <v>1</v>
      </c>
      <c r="B1118" s="113" t="s">
        <v>201</v>
      </c>
      <c r="C1118" s="98" t="s">
        <v>202</v>
      </c>
      <c r="D1118" s="307">
        <f>+D1119</f>
        <v>0</v>
      </c>
      <c r="E1118" s="106">
        <f>SUM('ADICIONES  2018'!C1118:K1118)</f>
        <v>0</v>
      </c>
      <c r="F1118" s="307">
        <f t="shared" ref="F1118:J1119" si="1107">+F1119</f>
        <v>0</v>
      </c>
      <c r="G1118" s="307">
        <f t="shared" si="1107"/>
        <v>0</v>
      </c>
      <c r="H1118" s="307">
        <f t="shared" si="1107"/>
        <v>0</v>
      </c>
      <c r="I1118" s="307">
        <f t="shared" si="1107"/>
        <v>0</v>
      </c>
      <c r="J1118" s="307">
        <f t="shared" si="1107"/>
        <v>0</v>
      </c>
      <c r="K1118" s="294">
        <f t="shared" si="1079"/>
        <v>0</v>
      </c>
      <c r="L1118" s="307">
        <f t="shared" ref="L1118:Q1119" si="1108">+L1119</f>
        <v>0</v>
      </c>
      <c r="M1118" s="307">
        <f t="shared" si="1108"/>
        <v>0</v>
      </c>
      <c r="N1118" s="307">
        <f t="shared" si="1108"/>
        <v>0</v>
      </c>
      <c r="O1118" s="307">
        <f t="shared" si="1108"/>
        <v>45657432.979999997</v>
      </c>
      <c r="P1118" s="307">
        <f t="shared" si="1108"/>
        <v>258000</v>
      </c>
      <c r="Q1118" s="307">
        <f t="shared" si="1108"/>
        <v>0</v>
      </c>
      <c r="R1118" s="294">
        <f t="shared" si="1081"/>
        <v>45915432.979999997</v>
      </c>
      <c r="S1118" s="308">
        <f t="shared" ref="S1118:Z1119" si="1109">+S1119</f>
        <v>0</v>
      </c>
      <c r="T1118" s="308">
        <f t="shared" si="1109"/>
        <v>208546</v>
      </c>
      <c r="U1118" s="308">
        <f t="shared" si="1109"/>
        <v>56000</v>
      </c>
      <c r="V1118" s="307">
        <f t="shared" si="1109"/>
        <v>0</v>
      </c>
      <c r="W1118" s="307">
        <f t="shared" si="1109"/>
        <v>0</v>
      </c>
      <c r="X1118" s="307">
        <f t="shared" si="1109"/>
        <v>0</v>
      </c>
      <c r="Y1118" s="308">
        <f t="shared" si="1109"/>
        <v>0</v>
      </c>
      <c r="Z1118" s="307">
        <f t="shared" si="1109"/>
        <v>0</v>
      </c>
      <c r="AA1118" s="306">
        <f t="shared" si="1083"/>
        <v>264546</v>
      </c>
      <c r="AB1118" s="310">
        <f t="shared" si="1084"/>
        <v>46179978.979999997</v>
      </c>
      <c r="AC1118" s="115">
        <v>0</v>
      </c>
    </row>
    <row r="1119" spans="1:29" s="79" customFormat="1" ht="15.75" hidden="1" x14ac:dyDescent="0.2">
      <c r="A1119" s="433"/>
      <c r="B1119" s="111" t="s">
        <v>203</v>
      </c>
      <c r="C1119" s="100" t="s">
        <v>93</v>
      </c>
      <c r="D1119" s="307">
        <f>+D1120</f>
        <v>0</v>
      </c>
      <c r="E1119" s="106">
        <f>SUM('ADICIONES  2018'!C1119:K1119)</f>
        <v>0</v>
      </c>
      <c r="F1119" s="307">
        <f t="shared" si="1107"/>
        <v>0</v>
      </c>
      <c r="G1119" s="307">
        <f t="shared" si="1107"/>
        <v>0</v>
      </c>
      <c r="H1119" s="307">
        <f t="shared" si="1107"/>
        <v>0</v>
      </c>
      <c r="I1119" s="307">
        <f t="shared" si="1107"/>
        <v>0</v>
      </c>
      <c r="J1119" s="307">
        <f t="shared" si="1107"/>
        <v>0</v>
      </c>
      <c r="K1119" s="290">
        <f t="shared" si="1079"/>
        <v>0</v>
      </c>
      <c r="L1119" s="307">
        <f t="shared" si="1108"/>
        <v>0</v>
      </c>
      <c r="M1119" s="307">
        <f t="shared" si="1108"/>
        <v>0</v>
      </c>
      <c r="N1119" s="307">
        <f t="shared" si="1108"/>
        <v>0</v>
      </c>
      <c r="O1119" s="307">
        <f t="shared" si="1108"/>
        <v>45657432.979999997</v>
      </c>
      <c r="P1119" s="307">
        <f t="shared" si="1108"/>
        <v>258000</v>
      </c>
      <c r="Q1119" s="307">
        <f t="shared" si="1108"/>
        <v>0</v>
      </c>
      <c r="R1119" s="290">
        <f t="shared" si="1081"/>
        <v>45915432.979999997</v>
      </c>
      <c r="S1119" s="307">
        <f t="shared" si="1109"/>
        <v>0</v>
      </c>
      <c r="T1119" s="307">
        <f t="shared" si="1109"/>
        <v>208546</v>
      </c>
      <c r="U1119" s="307">
        <f t="shared" si="1109"/>
        <v>56000</v>
      </c>
      <c r="V1119" s="307">
        <f t="shared" si="1109"/>
        <v>0</v>
      </c>
      <c r="W1119" s="307">
        <f t="shared" si="1109"/>
        <v>0</v>
      </c>
      <c r="X1119" s="307">
        <f t="shared" si="1109"/>
        <v>0</v>
      </c>
      <c r="Y1119" s="307">
        <f t="shared" si="1109"/>
        <v>0</v>
      </c>
      <c r="Z1119" s="307">
        <f t="shared" si="1109"/>
        <v>0</v>
      </c>
      <c r="AA1119" s="306">
        <f t="shared" si="1083"/>
        <v>264546</v>
      </c>
      <c r="AB1119" s="306">
        <f t="shared" si="1084"/>
        <v>46179978.979999997</v>
      </c>
      <c r="AC1119" s="105">
        <v>0</v>
      </c>
    </row>
    <row r="1120" spans="1:29" s="79" customFormat="1" ht="30" hidden="1" x14ac:dyDescent="0.2">
      <c r="A1120" s="433"/>
      <c r="B1120" s="111" t="s">
        <v>204</v>
      </c>
      <c r="C1120" s="100" t="s">
        <v>136</v>
      </c>
      <c r="D1120" s="307">
        <f>+D1121+D1123</f>
        <v>0</v>
      </c>
      <c r="E1120" s="106">
        <f>SUM('ADICIONES  2018'!C1120:K1120)</f>
        <v>0</v>
      </c>
      <c r="F1120" s="307">
        <f t="shared" ref="F1120:J1120" si="1110">+F1121+F1123</f>
        <v>0</v>
      </c>
      <c r="G1120" s="307">
        <f t="shared" si="1110"/>
        <v>0</v>
      </c>
      <c r="H1120" s="307">
        <f t="shared" si="1110"/>
        <v>0</v>
      </c>
      <c r="I1120" s="307">
        <f t="shared" si="1110"/>
        <v>0</v>
      </c>
      <c r="J1120" s="307">
        <f t="shared" si="1110"/>
        <v>0</v>
      </c>
      <c r="K1120" s="290">
        <f t="shared" si="1079"/>
        <v>0</v>
      </c>
      <c r="L1120" s="307">
        <f t="shared" ref="L1120:Q1120" si="1111">+L1121+L1123</f>
        <v>0</v>
      </c>
      <c r="M1120" s="307">
        <f t="shared" si="1111"/>
        <v>0</v>
      </c>
      <c r="N1120" s="307">
        <f t="shared" si="1111"/>
        <v>0</v>
      </c>
      <c r="O1120" s="307">
        <f t="shared" si="1111"/>
        <v>45657432.979999997</v>
      </c>
      <c r="P1120" s="307">
        <f t="shared" si="1111"/>
        <v>258000</v>
      </c>
      <c r="Q1120" s="307">
        <f t="shared" si="1111"/>
        <v>0</v>
      </c>
      <c r="R1120" s="290">
        <f t="shared" si="1081"/>
        <v>45915432.979999997</v>
      </c>
      <c r="S1120" s="307">
        <f t="shared" ref="S1120:Z1120" si="1112">+S1121+S1123</f>
        <v>0</v>
      </c>
      <c r="T1120" s="307">
        <f t="shared" si="1112"/>
        <v>208546</v>
      </c>
      <c r="U1120" s="307">
        <f t="shared" si="1112"/>
        <v>56000</v>
      </c>
      <c r="V1120" s="307">
        <f t="shared" si="1112"/>
        <v>0</v>
      </c>
      <c r="W1120" s="307">
        <f t="shared" si="1112"/>
        <v>0</v>
      </c>
      <c r="X1120" s="307">
        <f t="shared" si="1112"/>
        <v>0</v>
      </c>
      <c r="Y1120" s="307">
        <f t="shared" si="1112"/>
        <v>0</v>
      </c>
      <c r="Z1120" s="307">
        <f t="shared" si="1112"/>
        <v>0</v>
      </c>
      <c r="AA1120" s="306">
        <f t="shared" si="1083"/>
        <v>264546</v>
      </c>
      <c r="AB1120" s="306">
        <f t="shared" si="1084"/>
        <v>46179978.979999997</v>
      </c>
      <c r="AC1120" s="105">
        <v>0</v>
      </c>
    </row>
    <row r="1121" spans="1:29" s="79" customFormat="1" ht="45" hidden="1" x14ac:dyDescent="0.2">
      <c r="A1121" s="433"/>
      <c r="B1121" s="111" t="s">
        <v>205</v>
      </c>
      <c r="C1121" s="100" t="s">
        <v>137</v>
      </c>
      <c r="D1121" s="307">
        <f>+D1122</f>
        <v>0</v>
      </c>
      <c r="E1121" s="106">
        <f>SUM('ADICIONES  2018'!C1121:K1121)</f>
        <v>0</v>
      </c>
      <c r="F1121" s="307">
        <f t="shared" ref="F1121:J1121" si="1113">+F1122</f>
        <v>0</v>
      </c>
      <c r="G1121" s="307">
        <f t="shared" si="1113"/>
        <v>0</v>
      </c>
      <c r="H1121" s="307">
        <f t="shared" si="1113"/>
        <v>0</v>
      </c>
      <c r="I1121" s="307">
        <f t="shared" si="1113"/>
        <v>0</v>
      </c>
      <c r="J1121" s="307">
        <f t="shared" si="1113"/>
        <v>0</v>
      </c>
      <c r="K1121" s="290">
        <f t="shared" si="1079"/>
        <v>0</v>
      </c>
      <c r="L1121" s="307">
        <f t="shared" ref="L1121:Q1121" si="1114">+L1122</f>
        <v>0</v>
      </c>
      <c r="M1121" s="307">
        <f t="shared" si="1114"/>
        <v>0</v>
      </c>
      <c r="N1121" s="307">
        <f t="shared" si="1114"/>
        <v>0</v>
      </c>
      <c r="O1121" s="307">
        <f t="shared" si="1114"/>
        <v>0</v>
      </c>
      <c r="P1121" s="307">
        <f t="shared" si="1114"/>
        <v>0</v>
      </c>
      <c r="Q1121" s="307">
        <f t="shared" si="1114"/>
        <v>0</v>
      </c>
      <c r="R1121" s="290">
        <f t="shared" si="1081"/>
        <v>0</v>
      </c>
      <c r="S1121" s="307">
        <f t="shared" ref="S1121:Z1121" si="1115">+S1122</f>
        <v>0</v>
      </c>
      <c r="T1121" s="307">
        <f t="shared" si="1115"/>
        <v>546</v>
      </c>
      <c r="U1121" s="307">
        <f t="shared" si="1115"/>
        <v>0</v>
      </c>
      <c r="V1121" s="307">
        <f t="shared" si="1115"/>
        <v>0</v>
      </c>
      <c r="W1121" s="307">
        <f t="shared" si="1115"/>
        <v>0</v>
      </c>
      <c r="X1121" s="307">
        <f t="shared" si="1115"/>
        <v>0</v>
      </c>
      <c r="Y1121" s="307">
        <f t="shared" si="1115"/>
        <v>0</v>
      </c>
      <c r="Z1121" s="307">
        <f t="shared" si="1115"/>
        <v>0</v>
      </c>
      <c r="AA1121" s="306">
        <f t="shared" si="1083"/>
        <v>546</v>
      </c>
      <c r="AB1121" s="306">
        <f t="shared" si="1084"/>
        <v>546</v>
      </c>
      <c r="AC1121" s="105">
        <v>0</v>
      </c>
    </row>
    <row r="1122" spans="1:29" s="5" customFormat="1" hidden="1" x14ac:dyDescent="0.2">
      <c r="A1122" s="434"/>
      <c r="B1122" s="97" t="s">
        <v>206</v>
      </c>
      <c r="C1122" s="98" t="s">
        <v>134</v>
      </c>
      <c r="D1122" s="308">
        <v>0</v>
      </c>
      <c r="E1122" s="291">
        <f>SUM('ADICIONES  2018'!C1122:K1122)</f>
        <v>0</v>
      </c>
      <c r="F1122" s="308"/>
      <c r="G1122" s="308"/>
      <c r="H1122" s="308"/>
      <c r="I1122" s="308"/>
      <c r="J1122" s="308"/>
      <c r="K1122" s="292">
        <f t="shared" si="1079"/>
        <v>0</v>
      </c>
      <c r="L1122" s="308"/>
      <c r="M1122" s="308">
        <v>0</v>
      </c>
      <c r="N1122" s="308"/>
      <c r="O1122" s="308">
        <v>0</v>
      </c>
      <c r="P1122" s="308">
        <v>0</v>
      </c>
      <c r="Q1122" s="308"/>
      <c r="R1122" s="292">
        <f t="shared" si="1081"/>
        <v>0</v>
      </c>
      <c r="S1122" s="308">
        <v>0</v>
      </c>
      <c r="T1122" s="308">
        <v>546</v>
      </c>
      <c r="U1122" s="308">
        <v>0</v>
      </c>
      <c r="V1122" s="308">
        <v>0</v>
      </c>
      <c r="W1122" s="308">
        <v>0</v>
      </c>
      <c r="X1122" s="308">
        <v>0</v>
      </c>
      <c r="Y1122" s="308">
        <v>0</v>
      </c>
      <c r="Z1122" s="308">
        <v>0</v>
      </c>
      <c r="AA1122" s="309">
        <f t="shared" si="1083"/>
        <v>546</v>
      </c>
      <c r="AB1122" s="309">
        <f t="shared" si="1084"/>
        <v>546</v>
      </c>
      <c r="AC1122" s="115">
        <v>0</v>
      </c>
    </row>
    <row r="1123" spans="1:29" s="79" customFormat="1" ht="47.25" hidden="1" x14ac:dyDescent="0.2">
      <c r="A1123" s="433"/>
      <c r="B1123" s="111" t="s">
        <v>207</v>
      </c>
      <c r="C1123" s="107" t="s">
        <v>208</v>
      </c>
      <c r="D1123" s="307">
        <f>+D1124</f>
        <v>0</v>
      </c>
      <c r="E1123" s="106">
        <f>SUM('ADICIONES  2018'!C1123:K1123)</f>
        <v>0</v>
      </c>
      <c r="F1123" s="307">
        <f t="shared" ref="F1123:J1123" si="1116">+F1124</f>
        <v>0</v>
      </c>
      <c r="G1123" s="307">
        <f t="shared" si="1116"/>
        <v>0</v>
      </c>
      <c r="H1123" s="307">
        <f t="shared" si="1116"/>
        <v>0</v>
      </c>
      <c r="I1123" s="307">
        <f t="shared" si="1116"/>
        <v>0</v>
      </c>
      <c r="J1123" s="307">
        <f t="shared" si="1116"/>
        <v>0</v>
      </c>
      <c r="K1123" s="290">
        <f t="shared" si="1079"/>
        <v>0</v>
      </c>
      <c r="L1123" s="307">
        <f t="shared" ref="L1123:Q1123" si="1117">+L1124</f>
        <v>0</v>
      </c>
      <c r="M1123" s="307">
        <f t="shared" si="1117"/>
        <v>0</v>
      </c>
      <c r="N1123" s="307">
        <f t="shared" si="1117"/>
        <v>0</v>
      </c>
      <c r="O1123" s="307">
        <f t="shared" si="1117"/>
        <v>45657432.979999997</v>
      </c>
      <c r="P1123" s="307">
        <f t="shared" si="1117"/>
        <v>258000</v>
      </c>
      <c r="Q1123" s="307">
        <f t="shared" si="1117"/>
        <v>0</v>
      </c>
      <c r="R1123" s="290">
        <f t="shared" si="1081"/>
        <v>45915432.979999997</v>
      </c>
      <c r="S1123" s="307">
        <f t="shared" ref="S1123:Z1123" si="1118">+S1124</f>
        <v>0</v>
      </c>
      <c r="T1123" s="307">
        <f t="shared" si="1118"/>
        <v>208000</v>
      </c>
      <c r="U1123" s="307">
        <f t="shared" si="1118"/>
        <v>56000</v>
      </c>
      <c r="V1123" s="307">
        <f t="shared" si="1118"/>
        <v>0</v>
      </c>
      <c r="W1123" s="307">
        <f t="shared" si="1118"/>
        <v>0</v>
      </c>
      <c r="X1123" s="307">
        <f t="shared" si="1118"/>
        <v>0</v>
      </c>
      <c r="Y1123" s="307">
        <f t="shared" si="1118"/>
        <v>0</v>
      </c>
      <c r="Z1123" s="307">
        <f t="shared" si="1118"/>
        <v>0</v>
      </c>
      <c r="AA1123" s="306">
        <f t="shared" si="1083"/>
        <v>264000</v>
      </c>
      <c r="AB1123" s="306">
        <f t="shared" si="1084"/>
        <v>46179432.979999997</v>
      </c>
      <c r="AC1123" s="105">
        <v>0</v>
      </c>
    </row>
    <row r="1124" spans="1:29" s="5" customFormat="1" hidden="1" x14ac:dyDescent="0.2">
      <c r="A1124" s="434"/>
      <c r="B1124" s="97" t="s">
        <v>209</v>
      </c>
      <c r="C1124" s="98" t="s">
        <v>134</v>
      </c>
      <c r="D1124" s="308">
        <v>0</v>
      </c>
      <c r="E1124" s="291">
        <f>SUM('ADICIONES  2018'!C1124:K1124)</f>
        <v>0</v>
      </c>
      <c r="F1124" s="308"/>
      <c r="G1124" s="308"/>
      <c r="H1124" s="308"/>
      <c r="I1124" s="308"/>
      <c r="J1124" s="308"/>
      <c r="K1124" s="292">
        <f t="shared" si="1079"/>
        <v>0</v>
      </c>
      <c r="L1124" s="308"/>
      <c r="M1124" s="308">
        <v>0</v>
      </c>
      <c r="N1124" s="308"/>
      <c r="O1124" s="308">
        <v>45657432.979999997</v>
      </c>
      <c r="P1124" s="308">
        <v>258000</v>
      </c>
      <c r="Q1124" s="308"/>
      <c r="R1124" s="292">
        <f t="shared" si="1081"/>
        <v>45915432.979999997</v>
      </c>
      <c r="S1124" s="308">
        <v>0</v>
      </c>
      <c r="T1124" s="308">
        <v>208000</v>
      </c>
      <c r="U1124" s="308">
        <v>56000</v>
      </c>
      <c r="V1124" s="308"/>
      <c r="W1124" s="308"/>
      <c r="X1124" s="308"/>
      <c r="Y1124" s="308"/>
      <c r="Z1124" s="308"/>
      <c r="AA1124" s="309">
        <f t="shared" si="1083"/>
        <v>264000</v>
      </c>
      <c r="AB1124" s="309">
        <f t="shared" si="1084"/>
        <v>46179432.979999997</v>
      </c>
      <c r="AC1124" s="115">
        <v>0</v>
      </c>
    </row>
    <row r="1125" spans="1:29" s="21" customFormat="1" ht="30" x14ac:dyDescent="0.2">
      <c r="A1125" s="92">
        <v>1</v>
      </c>
      <c r="B1125" s="113" t="s">
        <v>871</v>
      </c>
      <c r="C1125" s="114" t="s">
        <v>872</v>
      </c>
      <c r="D1125" s="307">
        <f>+D1126+D1131</f>
        <v>9761476469.2399998</v>
      </c>
      <c r="E1125" s="106">
        <f>SUM('ADICIONES  2018'!C1125:K1125)</f>
        <v>0</v>
      </c>
      <c r="F1125" s="307">
        <f t="shared" ref="F1125:J1125" si="1119">+F1126+F1131</f>
        <v>0</v>
      </c>
      <c r="G1125" s="307">
        <f t="shared" si="1119"/>
        <v>0</v>
      </c>
      <c r="H1125" s="307">
        <f t="shared" si="1119"/>
        <v>0</v>
      </c>
      <c r="I1125" s="307">
        <f t="shared" si="1119"/>
        <v>0</v>
      </c>
      <c r="J1125" s="307">
        <f t="shared" si="1119"/>
        <v>0</v>
      </c>
      <c r="K1125" s="294">
        <f t="shared" si="1079"/>
        <v>9761476469.2399998</v>
      </c>
      <c r="L1125" s="307">
        <f t="shared" ref="L1125:Q1125" si="1120">+L1126+L1131</f>
        <v>132744166</v>
      </c>
      <c r="M1125" s="307">
        <f t="shared" si="1120"/>
        <v>257910681</v>
      </c>
      <c r="N1125" s="307">
        <f t="shared" si="1120"/>
        <v>236610140</v>
      </c>
      <c r="O1125" s="307">
        <f t="shared" si="1120"/>
        <v>148034349</v>
      </c>
      <c r="P1125" s="307">
        <f t="shared" si="1120"/>
        <v>397851580.31</v>
      </c>
      <c r="Q1125" s="307">
        <f t="shared" si="1120"/>
        <v>419559601</v>
      </c>
      <c r="R1125" s="294">
        <f t="shared" si="1081"/>
        <v>1592710517.3099999</v>
      </c>
      <c r="S1125" s="308">
        <f t="shared" ref="S1125:Z1125" si="1121">+S1126+S1131</f>
        <v>1922949602.5999999</v>
      </c>
      <c r="T1125" s="308">
        <f t="shared" si="1121"/>
        <v>621774974.32999992</v>
      </c>
      <c r="U1125" s="308">
        <f t="shared" si="1121"/>
        <v>708966690</v>
      </c>
      <c r="V1125" s="307">
        <f t="shared" si="1121"/>
        <v>0</v>
      </c>
      <c r="W1125" s="307">
        <f t="shared" si="1121"/>
        <v>0</v>
      </c>
      <c r="X1125" s="307">
        <f t="shared" si="1121"/>
        <v>0</v>
      </c>
      <c r="Y1125" s="308">
        <f t="shared" si="1121"/>
        <v>0</v>
      </c>
      <c r="Z1125" s="307">
        <f t="shared" si="1121"/>
        <v>0</v>
      </c>
      <c r="AA1125" s="306">
        <f t="shared" si="1083"/>
        <v>3253691266.9299998</v>
      </c>
      <c r="AB1125" s="310">
        <f t="shared" si="1084"/>
        <v>4846401784.2399998</v>
      </c>
      <c r="AC1125" s="115">
        <f t="shared" si="1085"/>
        <v>0.49648245319361267</v>
      </c>
    </row>
    <row r="1126" spans="1:29" s="79" customFormat="1" ht="31.5" hidden="1" x14ac:dyDescent="0.2">
      <c r="A1126" s="433"/>
      <c r="B1126" s="111" t="s">
        <v>210</v>
      </c>
      <c r="C1126" s="107" t="s">
        <v>873</v>
      </c>
      <c r="D1126" s="307">
        <f>SUM(D1127:D1129)</f>
        <v>9761476469.2399998</v>
      </c>
      <c r="E1126" s="106">
        <f>SUM('ADICIONES  2018'!C1126:K1126)</f>
        <v>0</v>
      </c>
      <c r="F1126" s="307">
        <f t="shared" ref="F1126" si="1122">SUM(F1127:F1129)</f>
        <v>0</v>
      </c>
      <c r="G1126" s="307">
        <f t="shared" ref="G1126:J1126" si="1123">SUM(G1127:G1129)</f>
        <v>0</v>
      </c>
      <c r="H1126" s="307">
        <f t="shared" si="1123"/>
        <v>0</v>
      </c>
      <c r="I1126" s="307">
        <f t="shared" si="1123"/>
        <v>0</v>
      </c>
      <c r="J1126" s="307">
        <f t="shared" si="1123"/>
        <v>0</v>
      </c>
      <c r="K1126" s="290">
        <f t="shared" si="1079"/>
        <v>9761476469.2399998</v>
      </c>
      <c r="L1126" s="307">
        <f t="shared" ref="L1126:Q1126" si="1124">SUM(L1127:L1129)</f>
        <v>132744166</v>
      </c>
      <c r="M1126" s="307">
        <f t="shared" si="1124"/>
        <v>257910681</v>
      </c>
      <c r="N1126" s="307">
        <f t="shared" si="1124"/>
        <v>236610140</v>
      </c>
      <c r="O1126" s="307">
        <f t="shared" si="1124"/>
        <v>148034349</v>
      </c>
      <c r="P1126" s="307">
        <f t="shared" si="1124"/>
        <v>397851580.31</v>
      </c>
      <c r="Q1126" s="307">
        <f t="shared" si="1124"/>
        <v>419559601</v>
      </c>
      <c r="R1126" s="290">
        <f t="shared" si="1081"/>
        <v>1592710517.3099999</v>
      </c>
      <c r="S1126" s="307">
        <f t="shared" ref="S1126:Z1126" si="1125">SUM(S1127:S1129)</f>
        <v>729101483.60000002</v>
      </c>
      <c r="T1126" s="307">
        <f t="shared" si="1125"/>
        <v>621774974.32999992</v>
      </c>
      <c r="U1126" s="307">
        <f t="shared" si="1125"/>
        <v>708966690</v>
      </c>
      <c r="V1126" s="307">
        <f t="shared" si="1125"/>
        <v>0</v>
      </c>
      <c r="W1126" s="307">
        <f t="shared" si="1125"/>
        <v>0</v>
      </c>
      <c r="X1126" s="307">
        <f t="shared" si="1125"/>
        <v>0</v>
      </c>
      <c r="Y1126" s="307">
        <f t="shared" si="1125"/>
        <v>0</v>
      </c>
      <c r="Z1126" s="307">
        <f t="shared" si="1125"/>
        <v>0</v>
      </c>
      <c r="AA1126" s="306">
        <f t="shared" si="1083"/>
        <v>2059843147.9299998</v>
      </c>
      <c r="AB1126" s="306">
        <f t="shared" si="1084"/>
        <v>3652553665.2399998</v>
      </c>
      <c r="AC1126" s="105">
        <f t="shared" si="1085"/>
        <v>0.37418045074941181</v>
      </c>
    </row>
    <row r="1127" spans="1:29" ht="28.5" hidden="1" x14ac:dyDescent="0.2">
      <c r="B1127" s="97" t="s">
        <v>211</v>
      </c>
      <c r="C1127" s="98" t="s">
        <v>133</v>
      </c>
      <c r="D1127" s="308">
        <v>2440369117.3099999</v>
      </c>
      <c r="E1127" s="291">
        <f>SUM('ADICIONES  2018'!C1127:K1127)</f>
        <v>0</v>
      </c>
      <c r="F1127" s="308"/>
      <c r="G1127" s="308"/>
      <c r="H1127" s="308"/>
      <c r="I1127" s="308"/>
      <c r="J1127" s="308"/>
      <c r="K1127" s="292">
        <f t="shared" si="1079"/>
        <v>2440369117.3099999</v>
      </c>
      <c r="L1127" s="308">
        <v>33186041.5</v>
      </c>
      <c r="M1127" s="308">
        <v>64654647</v>
      </c>
      <c r="N1127" s="308">
        <v>54964396.5</v>
      </c>
      <c r="O1127" s="308">
        <v>56086087.25</v>
      </c>
      <c r="P1127" s="308">
        <v>144227730</v>
      </c>
      <c r="Q1127" s="308">
        <v>160375400.5</v>
      </c>
      <c r="R1127" s="292">
        <f t="shared" si="1081"/>
        <v>513494302.75</v>
      </c>
      <c r="S1127" s="308">
        <v>122616026.25</v>
      </c>
      <c r="T1127" s="308">
        <v>161199526.25</v>
      </c>
      <c r="U1127" s="308">
        <v>180480870</v>
      </c>
      <c r="V1127" s="308"/>
      <c r="W1127" s="308"/>
      <c r="X1127" s="308"/>
      <c r="Y1127" s="308"/>
      <c r="Z1127" s="308"/>
      <c r="AA1127" s="309">
        <f t="shared" si="1083"/>
        <v>464296422.5</v>
      </c>
      <c r="AB1127" s="309">
        <f t="shared" si="1084"/>
        <v>977790725.25</v>
      </c>
      <c r="AC1127" s="37">
        <f t="shared" si="1085"/>
        <v>0.4006732909027349</v>
      </c>
    </row>
    <row r="1128" spans="1:29" ht="28.5" hidden="1" x14ac:dyDescent="0.2">
      <c r="B1128" s="97" t="s">
        <v>212</v>
      </c>
      <c r="C1128" s="98" t="s">
        <v>138</v>
      </c>
      <c r="D1128" s="308">
        <v>2440369117.3099999</v>
      </c>
      <c r="E1128" s="291">
        <f>SUM('ADICIONES  2018'!C1128:K1128)</f>
        <v>0</v>
      </c>
      <c r="F1128" s="308"/>
      <c r="G1128" s="308"/>
      <c r="H1128" s="308"/>
      <c r="I1128" s="308"/>
      <c r="J1128" s="308"/>
      <c r="K1128" s="292">
        <f t="shared" si="1079"/>
        <v>2440369117.3099999</v>
      </c>
      <c r="L1128" s="308">
        <v>33186041.5</v>
      </c>
      <c r="M1128" s="308">
        <v>64300557</v>
      </c>
      <c r="N1128" s="308">
        <v>54964396.5</v>
      </c>
      <c r="O1128" s="308">
        <v>56086087.25</v>
      </c>
      <c r="P1128" s="308">
        <v>144227730</v>
      </c>
      <c r="Q1128" s="308">
        <v>160375400.5</v>
      </c>
      <c r="R1128" s="292">
        <f t="shared" si="1081"/>
        <v>513140212.75</v>
      </c>
      <c r="S1128" s="308">
        <v>122616026.25</v>
      </c>
      <c r="T1128" s="308">
        <v>161199526.25</v>
      </c>
      <c r="U1128" s="308">
        <v>180480870</v>
      </c>
      <c r="V1128" s="308"/>
      <c r="W1128" s="308"/>
      <c r="X1128" s="308"/>
      <c r="Y1128" s="308"/>
      <c r="Z1128" s="308"/>
      <c r="AA1128" s="309">
        <f t="shared" si="1083"/>
        <v>464296422.5</v>
      </c>
      <c r="AB1128" s="309">
        <f t="shared" si="1084"/>
        <v>977436635.25</v>
      </c>
      <c r="AC1128" s="37">
        <f t="shared" si="1085"/>
        <v>0.40052819400018502</v>
      </c>
    </row>
    <row r="1129" spans="1:29" s="79" customFormat="1" ht="31.5" hidden="1" x14ac:dyDescent="0.2">
      <c r="A1129" s="433"/>
      <c r="B1129" s="111" t="s">
        <v>213</v>
      </c>
      <c r="C1129" s="107" t="s">
        <v>101</v>
      </c>
      <c r="D1129" s="307">
        <f>+D1130</f>
        <v>4880738234.6199999</v>
      </c>
      <c r="E1129" s="106">
        <f>SUM('ADICIONES  2018'!C1129:K1129)</f>
        <v>0</v>
      </c>
      <c r="F1129" s="307">
        <f t="shared" ref="F1129:J1129" si="1126">+F1130</f>
        <v>0</v>
      </c>
      <c r="G1129" s="307">
        <f t="shared" si="1126"/>
        <v>0</v>
      </c>
      <c r="H1129" s="307">
        <f t="shared" si="1126"/>
        <v>0</v>
      </c>
      <c r="I1129" s="307">
        <f t="shared" si="1126"/>
        <v>0</v>
      </c>
      <c r="J1129" s="307">
        <f t="shared" si="1126"/>
        <v>0</v>
      </c>
      <c r="K1129" s="290">
        <f t="shared" si="1079"/>
        <v>4880738234.6199999</v>
      </c>
      <c r="L1129" s="307">
        <f t="shared" ref="L1129:Q1129" si="1127">+L1130</f>
        <v>66372083</v>
      </c>
      <c r="M1129" s="307">
        <f t="shared" si="1127"/>
        <v>128955477</v>
      </c>
      <c r="N1129" s="307">
        <f t="shared" si="1127"/>
        <v>126681347</v>
      </c>
      <c r="O1129" s="307">
        <f t="shared" si="1127"/>
        <v>35862174.5</v>
      </c>
      <c r="P1129" s="307">
        <f t="shared" si="1127"/>
        <v>109396120.31</v>
      </c>
      <c r="Q1129" s="307">
        <f t="shared" si="1127"/>
        <v>98808800</v>
      </c>
      <c r="R1129" s="290">
        <f t="shared" si="1081"/>
        <v>566076001.80999994</v>
      </c>
      <c r="S1129" s="307">
        <f t="shared" ref="S1129:Z1129" si="1128">+S1130</f>
        <v>483869431.10000002</v>
      </c>
      <c r="T1129" s="307">
        <f t="shared" si="1128"/>
        <v>299375921.82999998</v>
      </c>
      <c r="U1129" s="307">
        <f t="shared" si="1128"/>
        <v>348004950</v>
      </c>
      <c r="V1129" s="307">
        <f t="shared" si="1128"/>
        <v>0</v>
      </c>
      <c r="W1129" s="307">
        <f t="shared" si="1128"/>
        <v>0</v>
      </c>
      <c r="X1129" s="307">
        <f t="shared" si="1128"/>
        <v>0</v>
      </c>
      <c r="Y1129" s="307">
        <f t="shared" si="1128"/>
        <v>0</v>
      </c>
      <c r="Z1129" s="307">
        <f t="shared" si="1128"/>
        <v>0</v>
      </c>
      <c r="AA1129" s="306">
        <f t="shared" si="1083"/>
        <v>1131250302.9300001</v>
      </c>
      <c r="AB1129" s="306">
        <f t="shared" si="1084"/>
        <v>1697326304.74</v>
      </c>
      <c r="AC1129" s="105">
        <f t="shared" si="1085"/>
        <v>0.34776015904736363</v>
      </c>
    </row>
    <row r="1130" spans="1:29" hidden="1" x14ac:dyDescent="0.2">
      <c r="B1130" s="97" t="s">
        <v>214</v>
      </c>
      <c r="C1130" s="98" t="s">
        <v>134</v>
      </c>
      <c r="D1130" s="308">
        <v>4880738234.6199999</v>
      </c>
      <c r="E1130" s="291">
        <f>SUM('ADICIONES  2018'!C1130:K1130)</f>
        <v>0</v>
      </c>
      <c r="F1130" s="308"/>
      <c r="G1130" s="308"/>
      <c r="H1130" s="308"/>
      <c r="I1130" s="308"/>
      <c r="J1130" s="308"/>
      <c r="K1130" s="292">
        <f t="shared" si="1079"/>
        <v>4880738234.6199999</v>
      </c>
      <c r="L1130" s="308">
        <v>66372083</v>
      </c>
      <c r="M1130" s="308">
        <v>128955477</v>
      </c>
      <c r="N1130" s="308">
        <v>126681347</v>
      </c>
      <c r="O1130" s="308">
        <v>35862174.5</v>
      </c>
      <c r="P1130" s="308">
        <v>109396120.31</v>
      </c>
      <c r="Q1130" s="308">
        <v>98808800</v>
      </c>
      <c r="R1130" s="292">
        <f t="shared" si="1081"/>
        <v>566076001.80999994</v>
      </c>
      <c r="S1130" s="308">
        <v>483869431.10000002</v>
      </c>
      <c r="T1130" s="308">
        <v>299375921.82999998</v>
      </c>
      <c r="U1130" s="308">
        <v>348004950</v>
      </c>
      <c r="V1130" s="308"/>
      <c r="W1130" s="308"/>
      <c r="X1130" s="308"/>
      <c r="Y1130" s="308"/>
      <c r="Z1130" s="308"/>
      <c r="AA1130" s="309">
        <f t="shared" si="1083"/>
        <v>1131250302.9300001</v>
      </c>
      <c r="AB1130" s="309">
        <f t="shared" si="1084"/>
        <v>1697326304.74</v>
      </c>
      <c r="AC1130" s="37">
        <f t="shared" si="1085"/>
        <v>0.34776015904736363</v>
      </c>
    </row>
    <row r="1131" spans="1:29" s="5" customFormat="1" ht="47.25" hidden="1" x14ac:dyDescent="0.2">
      <c r="A1131" s="159"/>
      <c r="B1131" s="111" t="s">
        <v>2534</v>
      </c>
      <c r="C1131" s="107" t="s">
        <v>2535</v>
      </c>
      <c r="D1131" s="307">
        <f>SUM(D1132:D1133)</f>
        <v>0</v>
      </c>
      <c r="E1131" s="291">
        <f>SUM('ADICIONES  2018'!C1131:K1131)</f>
        <v>0</v>
      </c>
      <c r="F1131" s="307">
        <f t="shared" ref="F1131:J1131" si="1129">SUM(F1132:F1133)</f>
        <v>0</v>
      </c>
      <c r="G1131" s="307">
        <f t="shared" si="1129"/>
        <v>0</v>
      </c>
      <c r="H1131" s="307">
        <f t="shared" si="1129"/>
        <v>0</v>
      </c>
      <c r="I1131" s="307">
        <f t="shared" si="1129"/>
        <v>0</v>
      </c>
      <c r="J1131" s="307">
        <f t="shared" si="1129"/>
        <v>0</v>
      </c>
      <c r="K1131" s="296">
        <f t="shared" si="1079"/>
        <v>0</v>
      </c>
      <c r="L1131" s="307">
        <f t="shared" ref="L1131:Q1131" si="1130">SUM(L1132:L1133)</f>
        <v>0</v>
      </c>
      <c r="M1131" s="307">
        <f t="shared" si="1130"/>
        <v>0</v>
      </c>
      <c r="N1131" s="307">
        <f t="shared" si="1130"/>
        <v>0</v>
      </c>
      <c r="O1131" s="307">
        <f t="shared" si="1130"/>
        <v>0</v>
      </c>
      <c r="P1131" s="307">
        <f t="shared" si="1130"/>
        <v>0</v>
      </c>
      <c r="Q1131" s="307">
        <f t="shared" si="1130"/>
        <v>0</v>
      </c>
      <c r="R1131" s="296">
        <f t="shared" si="1081"/>
        <v>0</v>
      </c>
      <c r="S1131" s="307">
        <f t="shared" ref="S1131:Z1131" si="1131">SUM(S1132:S1133)</f>
        <v>1193848119</v>
      </c>
      <c r="T1131" s="307">
        <f t="shared" si="1131"/>
        <v>0</v>
      </c>
      <c r="U1131" s="307">
        <f t="shared" si="1131"/>
        <v>0</v>
      </c>
      <c r="V1131" s="307">
        <f t="shared" si="1131"/>
        <v>0</v>
      </c>
      <c r="W1131" s="307">
        <f t="shared" si="1131"/>
        <v>0</v>
      </c>
      <c r="X1131" s="307">
        <f t="shared" si="1131"/>
        <v>0</v>
      </c>
      <c r="Y1131" s="307">
        <f t="shared" si="1131"/>
        <v>0</v>
      </c>
      <c r="Z1131" s="307">
        <f t="shared" si="1131"/>
        <v>0</v>
      </c>
      <c r="AA1131" s="311">
        <f t="shared" si="1083"/>
        <v>1193848119</v>
      </c>
      <c r="AB1131" s="311">
        <f t="shared" si="1084"/>
        <v>1193848119</v>
      </c>
      <c r="AC1131" s="36">
        <v>0</v>
      </c>
    </row>
    <row r="1132" spans="1:29" hidden="1" x14ac:dyDescent="0.2">
      <c r="B1132" s="97" t="s">
        <v>2536</v>
      </c>
      <c r="C1132" s="98" t="s">
        <v>134</v>
      </c>
      <c r="D1132" s="308"/>
      <c r="E1132" s="291">
        <f>SUM('ADICIONES  2018'!C1132:K1132)</f>
        <v>0</v>
      </c>
      <c r="F1132" s="308"/>
      <c r="G1132" s="308"/>
      <c r="H1132" s="308"/>
      <c r="I1132" s="308"/>
      <c r="J1132" s="308"/>
      <c r="K1132" s="292">
        <f t="shared" si="1079"/>
        <v>0</v>
      </c>
      <c r="L1132" s="308"/>
      <c r="M1132" s="308"/>
      <c r="N1132" s="308"/>
      <c r="O1132" s="308"/>
      <c r="P1132" s="308"/>
      <c r="Q1132" s="308"/>
      <c r="R1132" s="292">
        <f t="shared" si="1081"/>
        <v>0</v>
      </c>
      <c r="S1132" s="308">
        <v>895386089</v>
      </c>
      <c r="T1132" s="308">
        <v>0</v>
      </c>
      <c r="U1132" s="308">
        <v>0</v>
      </c>
      <c r="V1132" s="308"/>
      <c r="W1132" s="308"/>
      <c r="X1132" s="308"/>
      <c r="Y1132" s="308"/>
      <c r="Z1132" s="308"/>
      <c r="AA1132" s="309">
        <f t="shared" si="1083"/>
        <v>895386089</v>
      </c>
      <c r="AB1132" s="309">
        <f t="shared" si="1084"/>
        <v>895386089</v>
      </c>
      <c r="AC1132" s="37">
        <v>0</v>
      </c>
    </row>
    <row r="1133" spans="1:29" ht="28.5" hidden="1" x14ac:dyDescent="0.2">
      <c r="B1133" s="97" t="s">
        <v>2537</v>
      </c>
      <c r="C1133" s="98" t="s">
        <v>133</v>
      </c>
      <c r="D1133" s="308"/>
      <c r="E1133" s="291">
        <f>SUM('ADICIONES  2018'!C1133:K1133)</f>
        <v>0</v>
      </c>
      <c r="F1133" s="308"/>
      <c r="G1133" s="308"/>
      <c r="H1133" s="308"/>
      <c r="I1133" s="308"/>
      <c r="J1133" s="308"/>
      <c r="K1133" s="292">
        <f t="shared" si="1079"/>
        <v>0</v>
      </c>
      <c r="L1133" s="308"/>
      <c r="M1133" s="308"/>
      <c r="N1133" s="308"/>
      <c r="O1133" s="308"/>
      <c r="P1133" s="308"/>
      <c r="Q1133" s="308"/>
      <c r="R1133" s="292">
        <f t="shared" si="1081"/>
        <v>0</v>
      </c>
      <c r="S1133" s="308">
        <v>298462030</v>
      </c>
      <c r="T1133" s="308">
        <v>0</v>
      </c>
      <c r="U1133" s="308">
        <v>0</v>
      </c>
      <c r="V1133" s="308"/>
      <c r="W1133" s="308"/>
      <c r="X1133" s="308"/>
      <c r="Y1133" s="308"/>
      <c r="Z1133" s="308"/>
      <c r="AA1133" s="309">
        <f t="shared" si="1083"/>
        <v>298462030</v>
      </c>
      <c r="AB1133" s="309">
        <f t="shared" si="1084"/>
        <v>298462030</v>
      </c>
      <c r="AC1133" s="37">
        <v>0</v>
      </c>
    </row>
    <row r="1134" spans="1:29" s="21" customFormat="1" ht="30" x14ac:dyDescent="0.2">
      <c r="A1134" s="92">
        <v>1</v>
      </c>
      <c r="B1134" s="113" t="s">
        <v>219</v>
      </c>
      <c r="C1134" s="82" t="s">
        <v>139</v>
      </c>
      <c r="D1134" s="307">
        <f>+D1135+D1140</f>
        <v>24610597279.489998</v>
      </c>
      <c r="E1134" s="106">
        <f>SUM('ADICIONES  2018'!C1134:K1134)</f>
        <v>0</v>
      </c>
      <c r="F1134" s="307">
        <f t="shared" ref="F1134:J1134" si="1132">+F1135+F1140</f>
        <v>0</v>
      </c>
      <c r="G1134" s="307">
        <f t="shared" si="1132"/>
        <v>0</v>
      </c>
      <c r="H1134" s="307">
        <f t="shared" si="1132"/>
        <v>0</v>
      </c>
      <c r="I1134" s="307">
        <f t="shared" si="1132"/>
        <v>0</v>
      </c>
      <c r="J1134" s="307">
        <f t="shared" si="1132"/>
        <v>0</v>
      </c>
      <c r="K1134" s="294">
        <f t="shared" si="1079"/>
        <v>24610597279.489998</v>
      </c>
      <c r="L1134" s="307">
        <f t="shared" ref="L1134:Q1134" si="1133">+L1135+L1140</f>
        <v>50878000</v>
      </c>
      <c r="M1134" s="307">
        <f t="shared" si="1133"/>
        <v>2376137837</v>
      </c>
      <c r="N1134" s="307">
        <f t="shared" si="1133"/>
        <v>1635269000</v>
      </c>
      <c r="O1134" s="307">
        <f t="shared" si="1133"/>
        <v>1742776000</v>
      </c>
      <c r="P1134" s="307">
        <f t="shared" si="1133"/>
        <v>1690109000</v>
      </c>
      <c r="Q1134" s="307">
        <f t="shared" si="1133"/>
        <v>2292943000</v>
      </c>
      <c r="R1134" s="294">
        <f t="shared" si="1081"/>
        <v>9788112837</v>
      </c>
      <c r="S1134" s="308">
        <f t="shared" ref="S1134:Z1134" si="1134">+S1135+S1140</f>
        <v>2462132330.04</v>
      </c>
      <c r="T1134" s="308">
        <f t="shared" si="1134"/>
        <v>2193849820.75</v>
      </c>
      <c r="U1134" s="308">
        <f t="shared" si="1134"/>
        <v>2464405441.75</v>
      </c>
      <c r="V1134" s="307">
        <f t="shared" si="1134"/>
        <v>0</v>
      </c>
      <c r="W1134" s="307">
        <f t="shared" si="1134"/>
        <v>0</v>
      </c>
      <c r="X1134" s="307">
        <f t="shared" si="1134"/>
        <v>0</v>
      </c>
      <c r="Y1134" s="308">
        <f t="shared" si="1134"/>
        <v>0</v>
      </c>
      <c r="Z1134" s="307">
        <f t="shared" si="1134"/>
        <v>0</v>
      </c>
      <c r="AA1134" s="306">
        <f t="shared" si="1083"/>
        <v>7120387592.54</v>
      </c>
      <c r="AB1134" s="310">
        <f t="shared" si="1084"/>
        <v>16908500429.540001</v>
      </c>
      <c r="AC1134" s="115">
        <f t="shared" si="1085"/>
        <v>0.68704144956413649</v>
      </c>
    </row>
    <row r="1135" spans="1:29" s="79" customFormat="1" ht="47.25" hidden="1" x14ac:dyDescent="0.2">
      <c r="A1135" s="433"/>
      <c r="B1135" s="111" t="s">
        <v>220</v>
      </c>
      <c r="C1135" s="107" t="s">
        <v>221</v>
      </c>
      <c r="D1135" s="307">
        <f>SUM(D1136:D1138)</f>
        <v>24131337067.799999</v>
      </c>
      <c r="E1135" s="106">
        <f>SUM('ADICIONES  2018'!C1135:K1135)</f>
        <v>0</v>
      </c>
      <c r="F1135" s="307">
        <f t="shared" ref="F1135" si="1135">SUM(F1136:F1138)</f>
        <v>0</v>
      </c>
      <c r="G1135" s="307">
        <f t="shared" ref="G1135:J1135" si="1136">SUM(G1136:G1138)</f>
        <v>0</v>
      </c>
      <c r="H1135" s="307">
        <f t="shared" si="1136"/>
        <v>0</v>
      </c>
      <c r="I1135" s="307">
        <f t="shared" si="1136"/>
        <v>0</v>
      </c>
      <c r="J1135" s="307">
        <f t="shared" si="1136"/>
        <v>0</v>
      </c>
      <c r="K1135" s="290">
        <f t="shared" si="1079"/>
        <v>24131337067.799999</v>
      </c>
      <c r="L1135" s="307">
        <f t="shared" ref="L1135:Q1135" si="1137">SUM(L1136:L1138)</f>
        <v>50878000</v>
      </c>
      <c r="M1135" s="307">
        <f t="shared" si="1137"/>
        <v>2319142000</v>
      </c>
      <c r="N1135" s="307">
        <f t="shared" si="1137"/>
        <v>1558509750</v>
      </c>
      <c r="O1135" s="307">
        <f t="shared" si="1137"/>
        <v>1713098000</v>
      </c>
      <c r="P1135" s="307">
        <f t="shared" si="1137"/>
        <v>1628731000</v>
      </c>
      <c r="Q1135" s="307">
        <f t="shared" si="1137"/>
        <v>2255123000</v>
      </c>
      <c r="R1135" s="290">
        <f t="shared" si="1081"/>
        <v>9525481750</v>
      </c>
      <c r="S1135" s="307">
        <f t="shared" ref="S1135:Z1135" si="1138">SUM(S1136:S1138)</f>
        <v>2274081000</v>
      </c>
      <c r="T1135" s="307">
        <f t="shared" si="1138"/>
        <v>2111696000</v>
      </c>
      <c r="U1135" s="307">
        <f t="shared" si="1138"/>
        <v>2372933000</v>
      </c>
      <c r="V1135" s="307">
        <f t="shared" si="1138"/>
        <v>0</v>
      </c>
      <c r="W1135" s="307">
        <f t="shared" si="1138"/>
        <v>0</v>
      </c>
      <c r="X1135" s="307">
        <f t="shared" si="1138"/>
        <v>0</v>
      </c>
      <c r="Y1135" s="307">
        <f t="shared" si="1138"/>
        <v>0</v>
      </c>
      <c r="Z1135" s="307">
        <f t="shared" si="1138"/>
        <v>0</v>
      </c>
      <c r="AA1135" s="306">
        <f t="shared" si="1083"/>
        <v>6758710000</v>
      </c>
      <c r="AB1135" s="306">
        <f t="shared" si="1084"/>
        <v>16284191750</v>
      </c>
      <c r="AC1135" s="105">
        <f t="shared" si="1085"/>
        <v>0.67481514614161386</v>
      </c>
    </row>
    <row r="1136" spans="1:29" ht="28.5" hidden="1" x14ac:dyDescent="0.2">
      <c r="B1136" s="97" t="s">
        <v>222</v>
      </c>
      <c r="C1136" s="98" t="s">
        <v>133</v>
      </c>
      <c r="D1136" s="308">
        <v>6032834266.9499998</v>
      </c>
      <c r="E1136" s="291">
        <f>SUM('ADICIONES  2018'!C1136:K1136)</f>
        <v>0</v>
      </c>
      <c r="F1136" s="308"/>
      <c r="G1136" s="308"/>
      <c r="H1136" s="308"/>
      <c r="I1136" s="308"/>
      <c r="J1136" s="308"/>
      <c r="K1136" s="292">
        <f t="shared" si="1079"/>
        <v>6032834266.9499998</v>
      </c>
      <c r="L1136" s="308">
        <v>12719500</v>
      </c>
      <c r="M1136" s="308">
        <v>579785500</v>
      </c>
      <c r="N1136" s="308">
        <v>389120250</v>
      </c>
      <c r="O1136" s="308">
        <v>428274250</v>
      </c>
      <c r="P1136" s="308">
        <v>407182500</v>
      </c>
      <c r="Q1136" s="308">
        <v>563781000</v>
      </c>
      <c r="R1136" s="292">
        <f t="shared" si="1081"/>
        <v>2380863000</v>
      </c>
      <c r="S1136" s="308">
        <v>568520250</v>
      </c>
      <c r="T1136" s="308">
        <v>527924000</v>
      </c>
      <c r="U1136" s="308">
        <v>592672750</v>
      </c>
      <c r="V1136" s="308"/>
      <c r="W1136" s="308"/>
      <c r="X1136" s="308"/>
      <c r="Y1136" s="308"/>
      <c r="Z1136" s="308"/>
      <c r="AA1136" s="309">
        <f t="shared" si="1083"/>
        <v>1689117000</v>
      </c>
      <c r="AB1136" s="309">
        <f t="shared" si="1084"/>
        <v>4069980000</v>
      </c>
      <c r="AC1136" s="37">
        <f t="shared" si="1085"/>
        <v>0.67463812528330014</v>
      </c>
    </row>
    <row r="1137" spans="1:29" ht="28.5" hidden="1" x14ac:dyDescent="0.2">
      <c r="B1137" s="97" t="s">
        <v>223</v>
      </c>
      <c r="C1137" s="98" t="s">
        <v>138</v>
      </c>
      <c r="D1137" s="308">
        <v>6032834266.9499998</v>
      </c>
      <c r="E1137" s="291">
        <f>SUM('ADICIONES  2018'!C1137:K1137)</f>
        <v>0</v>
      </c>
      <c r="F1137" s="308"/>
      <c r="G1137" s="308"/>
      <c r="H1137" s="308"/>
      <c r="I1137" s="308"/>
      <c r="J1137" s="308"/>
      <c r="K1137" s="292">
        <f t="shared" si="1079"/>
        <v>6032834266.9499998</v>
      </c>
      <c r="L1137" s="308">
        <v>12719500</v>
      </c>
      <c r="M1137" s="308">
        <v>579785500</v>
      </c>
      <c r="N1137" s="308">
        <v>397339500</v>
      </c>
      <c r="O1137" s="308">
        <v>428274250</v>
      </c>
      <c r="P1137" s="308">
        <v>407182500</v>
      </c>
      <c r="Q1137" s="308">
        <v>563781000</v>
      </c>
      <c r="R1137" s="292">
        <f t="shared" si="1081"/>
        <v>2389082250</v>
      </c>
      <c r="S1137" s="308">
        <v>568520250</v>
      </c>
      <c r="T1137" s="308">
        <v>527924000</v>
      </c>
      <c r="U1137" s="308">
        <v>593793750</v>
      </c>
      <c r="V1137" s="308"/>
      <c r="W1137" s="308"/>
      <c r="X1137" s="308"/>
      <c r="Y1137" s="308"/>
      <c r="Z1137" s="308"/>
      <c r="AA1137" s="309">
        <f t="shared" si="1083"/>
        <v>1690238000</v>
      </c>
      <c r="AB1137" s="309">
        <f t="shared" si="1084"/>
        <v>4079320250</v>
      </c>
      <c r="AC1137" s="37">
        <f t="shared" si="1085"/>
        <v>0.67618636108536234</v>
      </c>
    </row>
    <row r="1138" spans="1:29" s="79" customFormat="1" ht="31.5" hidden="1" x14ac:dyDescent="0.2">
      <c r="A1138" s="433"/>
      <c r="B1138" s="111" t="s">
        <v>224</v>
      </c>
      <c r="C1138" s="107" t="s">
        <v>140</v>
      </c>
      <c r="D1138" s="307">
        <f>+D1139</f>
        <v>12065668533.9</v>
      </c>
      <c r="E1138" s="106">
        <f>SUM('ADICIONES  2018'!C1138:K1138)</f>
        <v>0</v>
      </c>
      <c r="F1138" s="307">
        <f t="shared" ref="F1138:J1138" si="1139">+F1139</f>
        <v>0</v>
      </c>
      <c r="G1138" s="307">
        <f t="shared" si="1139"/>
        <v>0</v>
      </c>
      <c r="H1138" s="307">
        <f t="shared" si="1139"/>
        <v>0</v>
      </c>
      <c r="I1138" s="307">
        <f t="shared" si="1139"/>
        <v>0</v>
      </c>
      <c r="J1138" s="307">
        <f t="shared" si="1139"/>
        <v>0</v>
      </c>
      <c r="K1138" s="290">
        <f t="shared" si="1079"/>
        <v>12065668533.9</v>
      </c>
      <c r="L1138" s="307">
        <f t="shared" ref="L1138:Q1138" si="1140">+L1139</f>
        <v>25439000</v>
      </c>
      <c r="M1138" s="307">
        <f t="shared" si="1140"/>
        <v>1159571000</v>
      </c>
      <c r="N1138" s="307">
        <f t="shared" si="1140"/>
        <v>772050000</v>
      </c>
      <c r="O1138" s="307">
        <f t="shared" si="1140"/>
        <v>856549500</v>
      </c>
      <c r="P1138" s="307">
        <f t="shared" si="1140"/>
        <v>814366000</v>
      </c>
      <c r="Q1138" s="307">
        <f t="shared" si="1140"/>
        <v>1127561000</v>
      </c>
      <c r="R1138" s="290">
        <f t="shared" si="1081"/>
        <v>4755536500</v>
      </c>
      <c r="S1138" s="307">
        <f t="shared" ref="S1138:Z1138" si="1141">+S1139</f>
        <v>1137040500</v>
      </c>
      <c r="T1138" s="307">
        <f t="shared" si="1141"/>
        <v>1055848000</v>
      </c>
      <c r="U1138" s="307">
        <f t="shared" si="1141"/>
        <v>1186466500</v>
      </c>
      <c r="V1138" s="307">
        <f t="shared" si="1141"/>
        <v>0</v>
      </c>
      <c r="W1138" s="307">
        <f t="shared" si="1141"/>
        <v>0</v>
      </c>
      <c r="X1138" s="307">
        <f t="shared" si="1141"/>
        <v>0</v>
      </c>
      <c r="Y1138" s="307">
        <f t="shared" si="1141"/>
        <v>0</v>
      </c>
      <c r="Z1138" s="307">
        <f t="shared" si="1141"/>
        <v>0</v>
      </c>
      <c r="AA1138" s="306">
        <f t="shared" si="1083"/>
        <v>3379355000</v>
      </c>
      <c r="AB1138" s="306">
        <f t="shared" si="1084"/>
        <v>8134891500</v>
      </c>
      <c r="AC1138" s="105">
        <f t="shared" si="1085"/>
        <v>0.67421804909889649</v>
      </c>
    </row>
    <row r="1139" spans="1:29" s="21" customFormat="1" hidden="1" x14ac:dyDescent="0.2">
      <c r="A1139" s="92"/>
      <c r="B1139" s="113" t="s">
        <v>1724</v>
      </c>
      <c r="C1139" s="98" t="s">
        <v>134</v>
      </c>
      <c r="D1139" s="308">
        <v>12065668533.9</v>
      </c>
      <c r="E1139" s="291">
        <f>SUM('ADICIONES  2018'!C1139:K1139)</f>
        <v>0</v>
      </c>
      <c r="F1139" s="308"/>
      <c r="G1139" s="308"/>
      <c r="H1139" s="308"/>
      <c r="I1139" s="308"/>
      <c r="J1139" s="308"/>
      <c r="K1139" s="294">
        <f t="shared" si="1079"/>
        <v>12065668533.9</v>
      </c>
      <c r="L1139" s="308">
        <v>25439000</v>
      </c>
      <c r="M1139" s="308">
        <v>1159571000</v>
      </c>
      <c r="N1139" s="308">
        <v>772050000</v>
      </c>
      <c r="O1139" s="308">
        <v>856549500</v>
      </c>
      <c r="P1139" s="308">
        <v>814366000</v>
      </c>
      <c r="Q1139" s="308">
        <v>1127561000</v>
      </c>
      <c r="R1139" s="294">
        <f t="shared" si="1081"/>
        <v>4755536500</v>
      </c>
      <c r="S1139" s="308">
        <v>1137040500</v>
      </c>
      <c r="T1139" s="308">
        <v>1055848000</v>
      </c>
      <c r="U1139" s="308">
        <v>1186466500</v>
      </c>
      <c r="V1139" s="308"/>
      <c r="W1139" s="308"/>
      <c r="X1139" s="308"/>
      <c r="Y1139" s="308"/>
      <c r="Z1139" s="308"/>
      <c r="AA1139" s="310">
        <f t="shared" si="1083"/>
        <v>3379355000</v>
      </c>
      <c r="AB1139" s="310">
        <f t="shared" si="1084"/>
        <v>8134891500</v>
      </c>
      <c r="AC1139" s="115">
        <f t="shared" si="1085"/>
        <v>0.67421804909889649</v>
      </c>
    </row>
    <row r="1140" spans="1:29" s="5" customFormat="1" ht="45" hidden="1" x14ac:dyDescent="0.2">
      <c r="A1140" s="159"/>
      <c r="B1140" s="99" t="s">
        <v>225</v>
      </c>
      <c r="C1140" s="100" t="s">
        <v>141</v>
      </c>
      <c r="D1140" s="307">
        <f>SUM(D1141:D1143)</f>
        <v>479260211.69</v>
      </c>
      <c r="E1140" s="106">
        <f>SUM('ADICIONES  2018'!C1140:K1140)</f>
        <v>0</v>
      </c>
      <c r="F1140" s="307">
        <f t="shared" ref="F1140" si="1142">SUM(F1141:F1143)</f>
        <v>0</v>
      </c>
      <c r="G1140" s="307">
        <f t="shared" ref="G1140:J1140" si="1143">SUM(G1141:G1143)</f>
        <v>0</v>
      </c>
      <c r="H1140" s="307">
        <f t="shared" si="1143"/>
        <v>0</v>
      </c>
      <c r="I1140" s="307">
        <f t="shared" si="1143"/>
        <v>0</v>
      </c>
      <c r="J1140" s="307">
        <f t="shared" si="1143"/>
        <v>0</v>
      </c>
      <c r="K1140" s="296">
        <f t="shared" si="1079"/>
        <v>479260211.69</v>
      </c>
      <c r="L1140" s="307">
        <f t="shared" ref="L1140:Q1140" si="1144">SUM(L1141:L1143)</f>
        <v>0</v>
      </c>
      <c r="M1140" s="307">
        <f t="shared" si="1144"/>
        <v>56995837</v>
      </c>
      <c r="N1140" s="307">
        <f t="shared" si="1144"/>
        <v>76759250</v>
      </c>
      <c r="O1140" s="307">
        <f t="shared" si="1144"/>
        <v>29678000</v>
      </c>
      <c r="P1140" s="307">
        <f t="shared" si="1144"/>
        <v>61378000</v>
      </c>
      <c r="Q1140" s="307">
        <f t="shared" si="1144"/>
        <v>37820000</v>
      </c>
      <c r="R1140" s="296">
        <f t="shared" si="1081"/>
        <v>262631087</v>
      </c>
      <c r="S1140" s="307">
        <f t="shared" ref="S1140:Z1140" si="1145">SUM(S1141:S1143)</f>
        <v>188051330.03999999</v>
      </c>
      <c r="T1140" s="307">
        <f t="shared" si="1145"/>
        <v>82153820.75</v>
      </c>
      <c r="U1140" s="307">
        <f t="shared" si="1145"/>
        <v>91472441.75</v>
      </c>
      <c r="V1140" s="307">
        <f t="shared" si="1145"/>
        <v>0</v>
      </c>
      <c r="W1140" s="307">
        <f t="shared" si="1145"/>
        <v>0</v>
      </c>
      <c r="X1140" s="307">
        <f t="shared" si="1145"/>
        <v>0</v>
      </c>
      <c r="Y1140" s="307">
        <f t="shared" si="1145"/>
        <v>0</v>
      </c>
      <c r="Z1140" s="307">
        <f t="shared" si="1145"/>
        <v>0</v>
      </c>
      <c r="AA1140" s="311">
        <f t="shared" si="1083"/>
        <v>361677592.53999996</v>
      </c>
      <c r="AB1140" s="311">
        <f t="shared" si="1084"/>
        <v>624308679.53999996</v>
      </c>
      <c r="AC1140" s="36">
        <f t="shared" si="1085"/>
        <v>1.3026507611356264</v>
      </c>
    </row>
    <row r="1141" spans="1:29" ht="28.5" hidden="1" x14ac:dyDescent="0.2">
      <c r="B1141" s="113" t="s">
        <v>226</v>
      </c>
      <c r="C1141" s="98" t="s">
        <v>133</v>
      </c>
      <c r="D1141" s="308">
        <v>119815052.92</v>
      </c>
      <c r="E1141" s="291">
        <f>SUM('ADICIONES  2018'!C1141:K1141)</f>
        <v>0</v>
      </c>
      <c r="F1141" s="308"/>
      <c r="G1141" s="308"/>
      <c r="H1141" s="308"/>
      <c r="I1141" s="308"/>
      <c r="J1141" s="308"/>
      <c r="K1141" s="292">
        <f t="shared" si="1079"/>
        <v>119815052.92</v>
      </c>
      <c r="L1141" s="308">
        <v>0</v>
      </c>
      <c r="M1141" s="308">
        <v>14248959.25</v>
      </c>
      <c r="N1141" s="308">
        <v>30904000</v>
      </c>
      <c r="O1141" s="308">
        <v>14839000</v>
      </c>
      <c r="P1141" s="308">
        <v>30689000</v>
      </c>
      <c r="Q1141" s="308">
        <v>18910000</v>
      </c>
      <c r="R1141" s="292">
        <f t="shared" si="1081"/>
        <v>109590959.25</v>
      </c>
      <c r="S1141" s="308">
        <v>18342500</v>
      </c>
      <c r="T1141" s="308">
        <v>33757500</v>
      </c>
      <c r="U1141" s="308">
        <v>16994000</v>
      </c>
      <c r="V1141" s="308"/>
      <c r="W1141" s="308"/>
      <c r="X1141" s="308"/>
      <c r="Y1141" s="308"/>
      <c r="Z1141" s="308"/>
      <c r="AA1141" s="309">
        <f t="shared" si="1083"/>
        <v>69094000</v>
      </c>
      <c r="AB1141" s="309">
        <f t="shared" si="1084"/>
        <v>178684959.25</v>
      </c>
      <c r="AC1141" s="37">
        <f t="shared" si="1085"/>
        <v>1.4913398182890023</v>
      </c>
    </row>
    <row r="1142" spans="1:29" s="21" customFormat="1" ht="30" hidden="1" x14ac:dyDescent="0.2">
      <c r="A1142" s="92"/>
      <c r="B1142" s="113" t="s">
        <v>227</v>
      </c>
      <c r="C1142" s="114" t="s">
        <v>138</v>
      </c>
      <c r="D1142" s="308">
        <v>119815052.92</v>
      </c>
      <c r="E1142" s="291">
        <f>SUM('ADICIONES  2018'!C1142:K1142)</f>
        <v>0</v>
      </c>
      <c r="F1142" s="308"/>
      <c r="G1142" s="308"/>
      <c r="H1142" s="308"/>
      <c r="I1142" s="308"/>
      <c r="J1142" s="308"/>
      <c r="K1142" s="294">
        <f t="shared" si="1079"/>
        <v>119815052.92</v>
      </c>
      <c r="L1142" s="308">
        <v>0</v>
      </c>
      <c r="M1142" s="308">
        <v>14248959.25</v>
      </c>
      <c r="N1142" s="308">
        <v>22684750</v>
      </c>
      <c r="O1142" s="308">
        <v>14839000</v>
      </c>
      <c r="P1142" s="308">
        <v>30689000</v>
      </c>
      <c r="Q1142" s="308">
        <v>18910000</v>
      </c>
      <c r="R1142" s="294">
        <f t="shared" si="1081"/>
        <v>101371709.25</v>
      </c>
      <c r="S1142" s="308">
        <v>24119000</v>
      </c>
      <c r="T1142" s="308">
        <v>27981000</v>
      </c>
      <c r="U1142" s="308">
        <v>16994000</v>
      </c>
      <c r="V1142" s="308"/>
      <c r="W1142" s="308"/>
      <c r="X1142" s="308"/>
      <c r="Y1142" s="308"/>
      <c r="Z1142" s="308"/>
      <c r="AA1142" s="310">
        <f t="shared" si="1083"/>
        <v>69094000</v>
      </c>
      <c r="AB1142" s="310">
        <f t="shared" si="1084"/>
        <v>170465709.25</v>
      </c>
      <c r="AC1142" s="115">
        <f t="shared" si="1085"/>
        <v>1.4227403410139061</v>
      </c>
    </row>
    <row r="1143" spans="1:29" s="5" customFormat="1" ht="30" hidden="1" x14ac:dyDescent="0.2">
      <c r="A1143" s="159"/>
      <c r="B1143" s="111" t="s">
        <v>228</v>
      </c>
      <c r="C1143" s="100" t="s">
        <v>101</v>
      </c>
      <c r="D1143" s="307">
        <f>+D1144</f>
        <v>239630105.84999999</v>
      </c>
      <c r="E1143" s="106">
        <f>SUM('ADICIONES  2018'!C1143:K1143)</f>
        <v>0</v>
      </c>
      <c r="F1143" s="307">
        <f t="shared" ref="F1143:J1143" si="1146">+F1144</f>
        <v>0</v>
      </c>
      <c r="G1143" s="307">
        <f t="shared" si="1146"/>
        <v>0</v>
      </c>
      <c r="H1143" s="307">
        <f t="shared" si="1146"/>
        <v>0</v>
      </c>
      <c r="I1143" s="307">
        <f t="shared" si="1146"/>
        <v>0</v>
      </c>
      <c r="J1143" s="307">
        <f t="shared" si="1146"/>
        <v>0</v>
      </c>
      <c r="K1143" s="296">
        <f t="shared" si="1079"/>
        <v>239630105.84999999</v>
      </c>
      <c r="L1143" s="307">
        <f t="shared" ref="L1143:Q1143" si="1147">+L1144</f>
        <v>0</v>
      </c>
      <c r="M1143" s="307">
        <f t="shared" si="1147"/>
        <v>28497918.5</v>
      </c>
      <c r="N1143" s="307">
        <f t="shared" si="1147"/>
        <v>23170500</v>
      </c>
      <c r="O1143" s="307">
        <f t="shared" si="1147"/>
        <v>0</v>
      </c>
      <c r="P1143" s="307">
        <f t="shared" si="1147"/>
        <v>0</v>
      </c>
      <c r="Q1143" s="307">
        <f t="shared" si="1147"/>
        <v>0</v>
      </c>
      <c r="R1143" s="296">
        <f t="shared" si="1081"/>
        <v>51668418.5</v>
      </c>
      <c r="S1143" s="307">
        <f t="shared" ref="S1143:Z1143" si="1148">+S1144</f>
        <v>145589830.03999999</v>
      </c>
      <c r="T1143" s="307">
        <f t="shared" si="1148"/>
        <v>20415320.75</v>
      </c>
      <c r="U1143" s="307">
        <f t="shared" si="1148"/>
        <v>57484441.75</v>
      </c>
      <c r="V1143" s="307">
        <f t="shared" si="1148"/>
        <v>0</v>
      </c>
      <c r="W1143" s="307">
        <f t="shared" si="1148"/>
        <v>0</v>
      </c>
      <c r="X1143" s="307">
        <f t="shared" si="1148"/>
        <v>0</v>
      </c>
      <c r="Y1143" s="307">
        <f t="shared" si="1148"/>
        <v>0</v>
      </c>
      <c r="Z1143" s="307">
        <f t="shared" si="1148"/>
        <v>0</v>
      </c>
      <c r="AA1143" s="311">
        <f t="shared" si="1083"/>
        <v>223489592.53999999</v>
      </c>
      <c r="AB1143" s="311">
        <f t="shared" si="1084"/>
        <v>275158011.03999996</v>
      </c>
      <c r="AC1143" s="36">
        <f t="shared" si="1085"/>
        <v>1.1482614426262416</v>
      </c>
    </row>
    <row r="1144" spans="1:29" s="21" customFormat="1" hidden="1" x14ac:dyDescent="0.2">
      <c r="A1144" s="92"/>
      <c r="B1144" s="113" t="s">
        <v>229</v>
      </c>
      <c r="C1144" s="98" t="s">
        <v>134</v>
      </c>
      <c r="D1144" s="308">
        <v>239630105.84999999</v>
      </c>
      <c r="E1144" s="291">
        <f>SUM('ADICIONES  2018'!C1144:K1144)</f>
        <v>0</v>
      </c>
      <c r="F1144" s="308"/>
      <c r="G1144" s="308"/>
      <c r="H1144" s="308"/>
      <c r="I1144" s="308"/>
      <c r="J1144" s="308"/>
      <c r="K1144" s="294">
        <f t="shared" si="1079"/>
        <v>239630105.84999999</v>
      </c>
      <c r="L1144" s="308">
        <v>0</v>
      </c>
      <c r="M1144" s="308">
        <v>28497918.5</v>
      </c>
      <c r="N1144" s="308">
        <v>23170500</v>
      </c>
      <c r="O1144" s="308">
        <v>0</v>
      </c>
      <c r="P1144" s="308">
        <v>0</v>
      </c>
      <c r="Q1144" s="308">
        <v>0</v>
      </c>
      <c r="R1144" s="294">
        <f t="shared" si="1081"/>
        <v>51668418.5</v>
      </c>
      <c r="S1144" s="308">
        <v>145589830.03999999</v>
      </c>
      <c r="T1144" s="308">
        <v>20415320.75</v>
      </c>
      <c r="U1144" s="308">
        <v>57484441.75</v>
      </c>
      <c r="V1144" s="308"/>
      <c r="W1144" s="308"/>
      <c r="X1144" s="308"/>
      <c r="Y1144" s="308"/>
      <c r="Z1144" s="308"/>
      <c r="AA1144" s="310">
        <f t="shared" si="1083"/>
        <v>223489592.53999999</v>
      </c>
      <c r="AB1144" s="310">
        <f t="shared" si="1084"/>
        <v>275158011.03999996</v>
      </c>
      <c r="AC1144" s="115">
        <f t="shared" si="1085"/>
        <v>1.1482614426262416</v>
      </c>
    </row>
    <row r="1145" spans="1:29" ht="30" x14ac:dyDescent="0.2">
      <c r="A1145" s="434">
        <v>1</v>
      </c>
      <c r="B1145" s="113" t="s">
        <v>230</v>
      </c>
      <c r="C1145" s="114" t="s">
        <v>94</v>
      </c>
      <c r="D1145" s="307">
        <f>+D1146</f>
        <v>5812162054.6700001</v>
      </c>
      <c r="E1145" s="106">
        <f>SUM('ADICIONES  2018'!C1145:K1145)</f>
        <v>0</v>
      </c>
      <c r="F1145" s="307">
        <f t="shared" ref="F1145:J1145" si="1149">+F1146</f>
        <v>0</v>
      </c>
      <c r="G1145" s="307">
        <f t="shared" si="1149"/>
        <v>0</v>
      </c>
      <c r="H1145" s="307">
        <f t="shared" si="1149"/>
        <v>0</v>
      </c>
      <c r="I1145" s="307">
        <f t="shared" si="1149"/>
        <v>0</v>
      </c>
      <c r="J1145" s="307">
        <f t="shared" si="1149"/>
        <v>0</v>
      </c>
      <c r="K1145" s="292">
        <f t="shared" si="1079"/>
        <v>5812162054.6700001</v>
      </c>
      <c r="L1145" s="307">
        <f t="shared" ref="L1145:Q1145" si="1150">+L1146</f>
        <v>804757000</v>
      </c>
      <c r="M1145" s="307">
        <f t="shared" si="1150"/>
        <v>741789490</v>
      </c>
      <c r="N1145" s="307">
        <f t="shared" si="1150"/>
        <v>12991000</v>
      </c>
      <c r="O1145" s="307">
        <f t="shared" si="1150"/>
        <v>360719000</v>
      </c>
      <c r="P1145" s="307">
        <f t="shared" si="1150"/>
        <v>755886001.91999996</v>
      </c>
      <c r="Q1145" s="307">
        <f t="shared" si="1150"/>
        <v>112873000</v>
      </c>
      <c r="R1145" s="292">
        <f t="shared" si="1081"/>
        <v>2789015491.9200001</v>
      </c>
      <c r="S1145" s="308">
        <f t="shared" ref="S1145:Z1145" si="1151">+S1146</f>
        <v>1576758632.8</v>
      </c>
      <c r="T1145" s="308">
        <f t="shared" si="1151"/>
        <v>491514128.79000002</v>
      </c>
      <c r="U1145" s="308">
        <f t="shared" si="1151"/>
        <v>1067862944</v>
      </c>
      <c r="V1145" s="307">
        <f t="shared" si="1151"/>
        <v>0</v>
      </c>
      <c r="W1145" s="307">
        <f t="shared" si="1151"/>
        <v>0</v>
      </c>
      <c r="X1145" s="307">
        <f t="shared" si="1151"/>
        <v>0</v>
      </c>
      <c r="Y1145" s="308">
        <f t="shared" si="1151"/>
        <v>0</v>
      </c>
      <c r="Z1145" s="307">
        <f t="shared" si="1151"/>
        <v>0</v>
      </c>
      <c r="AA1145" s="306">
        <f t="shared" si="1083"/>
        <v>3136135705.5900002</v>
      </c>
      <c r="AB1145" s="310">
        <f t="shared" si="1084"/>
        <v>5925151197.5100002</v>
      </c>
      <c r="AC1145" s="115">
        <f t="shared" si="1085"/>
        <v>1.0194401225872936</v>
      </c>
    </row>
    <row r="1146" spans="1:29" s="79" customFormat="1" ht="47.25" hidden="1" x14ac:dyDescent="0.2">
      <c r="A1146" s="433"/>
      <c r="B1146" s="111" t="s">
        <v>231</v>
      </c>
      <c r="C1146" s="107" t="s">
        <v>142</v>
      </c>
      <c r="D1146" s="307">
        <f>+D1147+D1149</f>
        <v>5812162054.6700001</v>
      </c>
      <c r="E1146" s="106">
        <f>SUM('ADICIONES  2018'!C1146:K1146)</f>
        <v>0</v>
      </c>
      <c r="F1146" s="307">
        <f t="shared" ref="F1146:J1146" si="1152">+F1147+F1149</f>
        <v>0</v>
      </c>
      <c r="G1146" s="307">
        <f t="shared" si="1152"/>
        <v>0</v>
      </c>
      <c r="H1146" s="307">
        <f t="shared" si="1152"/>
        <v>0</v>
      </c>
      <c r="I1146" s="307">
        <f t="shared" si="1152"/>
        <v>0</v>
      </c>
      <c r="J1146" s="307">
        <f t="shared" si="1152"/>
        <v>0</v>
      </c>
      <c r="K1146" s="290">
        <f t="shared" si="1079"/>
        <v>5812162054.6700001</v>
      </c>
      <c r="L1146" s="307">
        <f t="shared" ref="L1146:Q1146" si="1153">+L1147+L1149</f>
        <v>804757000</v>
      </c>
      <c r="M1146" s="307">
        <f t="shared" si="1153"/>
        <v>741789490</v>
      </c>
      <c r="N1146" s="307">
        <f t="shared" si="1153"/>
        <v>12991000</v>
      </c>
      <c r="O1146" s="307">
        <f t="shared" si="1153"/>
        <v>360719000</v>
      </c>
      <c r="P1146" s="307">
        <f t="shared" si="1153"/>
        <v>755886001.91999996</v>
      </c>
      <c r="Q1146" s="307">
        <f t="shared" si="1153"/>
        <v>112873000</v>
      </c>
      <c r="R1146" s="290">
        <f t="shared" si="1081"/>
        <v>2789015491.9200001</v>
      </c>
      <c r="S1146" s="307">
        <f t="shared" ref="S1146:Z1146" si="1154">+S1147+S1149</f>
        <v>1576758632.8</v>
      </c>
      <c r="T1146" s="307">
        <f t="shared" si="1154"/>
        <v>491514128.79000002</v>
      </c>
      <c r="U1146" s="307">
        <f t="shared" si="1154"/>
        <v>1067862944</v>
      </c>
      <c r="V1146" s="307">
        <f t="shared" si="1154"/>
        <v>0</v>
      </c>
      <c r="W1146" s="307">
        <f t="shared" si="1154"/>
        <v>0</v>
      </c>
      <c r="X1146" s="307">
        <f t="shared" si="1154"/>
        <v>0</v>
      </c>
      <c r="Y1146" s="307">
        <f t="shared" si="1154"/>
        <v>0</v>
      </c>
      <c r="Z1146" s="307">
        <f t="shared" si="1154"/>
        <v>0</v>
      </c>
      <c r="AA1146" s="306">
        <f t="shared" si="1083"/>
        <v>3136135705.5900002</v>
      </c>
      <c r="AB1146" s="306">
        <f t="shared" si="1084"/>
        <v>5925151197.5100002</v>
      </c>
      <c r="AC1146" s="105">
        <f t="shared" si="1085"/>
        <v>1.0194401225872936</v>
      </c>
    </row>
    <row r="1147" spans="1:29" s="79" customFormat="1" ht="63" hidden="1" x14ac:dyDescent="0.2">
      <c r="A1147" s="433"/>
      <c r="B1147" s="111" t="s">
        <v>232</v>
      </c>
      <c r="C1147" s="107" t="s">
        <v>233</v>
      </c>
      <c r="D1147" s="307">
        <f>+D1148</f>
        <v>459820251.43000001</v>
      </c>
      <c r="E1147" s="106">
        <f>SUM('ADICIONES  2018'!C1147:K1147)</f>
        <v>0</v>
      </c>
      <c r="F1147" s="307">
        <f t="shared" ref="F1147:J1147" si="1155">+F1148</f>
        <v>0</v>
      </c>
      <c r="G1147" s="307">
        <f t="shared" si="1155"/>
        <v>0</v>
      </c>
      <c r="H1147" s="307">
        <f t="shared" si="1155"/>
        <v>0</v>
      </c>
      <c r="I1147" s="307">
        <f t="shared" si="1155"/>
        <v>0</v>
      </c>
      <c r="J1147" s="307">
        <f t="shared" si="1155"/>
        <v>0</v>
      </c>
      <c r="K1147" s="290">
        <f t="shared" si="1079"/>
        <v>459820251.43000001</v>
      </c>
      <c r="L1147" s="307">
        <f t="shared" ref="L1147:Q1147" si="1156">+L1148</f>
        <v>17682000</v>
      </c>
      <c r="M1147" s="307">
        <f t="shared" si="1156"/>
        <v>82840000</v>
      </c>
      <c r="N1147" s="307">
        <f t="shared" si="1156"/>
        <v>12991000</v>
      </c>
      <c r="O1147" s="307">
        <f t="shared" si="1156"/>
        <v>74869000</v>
      </c>
      <c r="P1147" s="307">
        <f t="shared" si="1156"/>
        <v>51063000</v>
      </c>
      <c r="Q1147" s="307">
        <f t="shared" si="1156"/>
        <v>45639000</v>
      </c>
      <c r="R1147" s="290">
        <f t="shared" si="1081"/>
        <v>285084000</v>
      </c>
      <c r="S1147" s="307">
        <f t="shared" ref="S1147:Z1147" si="1157">+S1148</f>
        <v>43830000</v>
      </c>
      <c r="T1147" s="307">
        <f t="shared" si="1157"/>
        <v>26176000</v>
      </c>
      <c r="U1147" s="307">
        <f t="shared" si="1157"/>
        <v>108166000</v>
      </c>
      <c r="V1147" s="307">
        <f t="shared" si="1157"/>
        <v>0</v>
      </c>
      <c r="W1147" s="307">
        <f t="shared" si="1157"/>
        <v>0</v>
      </c>
      <c r="X1147" s="307">
        <f t="shared" si="1157"/>
        <v>0</v>
      </c>
      <c r="Y1147" s="307">
        <f t="shared" si="1157"/>
        <v>0</v>
      </c>
      <c r="Z1147" s="307">
        <f t="shared" si="1157"/>
        <v>0</v>
      </c>
      <c r="AA1147" s="306">
        <f t="shared" si="1083"/>
        <v>178172000</v>
      </c>
      <c r="AB1147" s="306">
        <f t="shared" si="1084"/>
        <v>463256000</v>
      </c>
      <c r="AC1147" s="105">
        <f t="shared" si="1085"/>
        <v>1.007471938348333</v>
      </c>
    </row>
    <row r="1148" spans="1:29" s="5" customFormat="1" hidden="1" x14ac:dyDescent="0.2">
      <c r="A1148" s="434"/>
      <c r="B1148" s="97" t="s">
        <v>234</v>
      </c>
      <c r="C1148" s="98" t="s">
        <v>134</v>
      </c>
      <c r="D1148" s="308">
        <v>459820251.43000001</v>
      </c>
      <c r="E1148" s="291">
        <f>SUM('ADICIONES  2018'!C1148:K1148)</f>
        <v>0</v>
      </c>
      <c r="F1148" s="308"/>
      <c r="G1148" s="308"/>
      <c r="H1148" s="308"/>
      <c r="I1148" s="308"/>
      <c r="J1148" s="308"/>
      <c r="K1148" s="292">
        <f t="shared" si="1079"/>
        <v>459820251.43000001</v>
      </c>
      <c r="L1148" s="308">
        <v>17682000</v>
      </c>
      <c r="M1148" s="308">
        <v>82840000</v>
      </c>
      <c r="N1148" s="308">
        <v>12991000</v>
      </c>
      <c r="O1148" s="308">
        <v>74869000</v>
      </c>
      <c r="P1148" s="308">
        <v>51063000</v>
      </c>
      <c r="Q1148" s="308">
        <v>45639000</v>
      </c>
      <c r="R1148" s="292">
        <f t="shared" si="1081"/>
        <v>285084000</v>
      </c>
      <c r="S1148" s="308">
        <v>43830000</v>
      </c>
      <c r="T1148" s="308">
        <v>26176000</v>
      </c>
      <c r="U1148" s="308">
        <v>108166000</v>
      </c>
      <c r="V1148" s="308"/>
      <c r="W1148" s="308"/>
      <c r="X1148" s="308"/>
      <c r="Y1148" s="308"/>
      <c r="Z1148" s="308"/>
      <c r="AA1148" s="309">
        <f t="shared" si="1083"/>
        <v>178172000</v>
      </c>
      <c r="AB1148" s="309">
        <f t="shared" si="1084"/>
        <v>463256000</v>
      </c>
      <c r="AC1148" s="37">
        <f t="shared" si="1085"/>
        <v>1.007471938348333</v>
      </c>
    </row>
    <row r="1149" spans="1:29" s="79" customFormat="1" ht="63" hidden="1" x14ac:dyDescent="0.2">
      <c r="A1149" s="433"/>
      <c r="B1149" s="111" t="s">
        <v>235</v>
      </c>
      <c r="C1149" s="107" t="s">
        <v>143</v>
      </c>
      <c r="D1149" s="307">
        <f>+D1150</f>
        <v>5352341803.2399998</v>
      </c>
      <c r="E1149" s="106">
        <f>SUM('ADICIONES  2018'!C1149:K1149)</f>
        <v>0</v>
      </c>
      <c r="F1149" s="307">
        <f t="shared" ref="F1149:J1149" si="1158">+F1150</f>
        <v>0</v>
      </c>
      <c r="G1149" s="307">
        <f t="shared" si="1158"/>
        <v>0</v>
      </c>
      <c r="H1149" s="307">
        <f t="shared" si="1158"/>
        <v>0</v>
      </c>
      <c r="I1149" s="307">
        <f t="shared" si="1158"/>
        <v>0</v>
      </c>
      <c r="J1149" s="307">
        <f t="shared" si="1158"/>
        <v>0</v>
      </c>
      <c r="K1149" s="290">
        <f t="shared" si="1079"/>
        <v>5352341803.2399998</v>
      </c>
      <c r="L1149" s="307">
        <f t="shared" ref="L1149:Q1149" si="1159">+L1150</f>
        <v>787075000</v>
      </c>
      <c r="M1149" s="307">
        <f t="shared" si="1159"/>
        <v>658949490</v>
      </c>
      <c r="N1149" s="307">
        <f t="shared" si="1159"/>
        <v>0</v>
      </c>
      <c r="O1149" s="307">
        <f t="shared" si="1159"/>
        <v>285850000</v>
      </c>
      <c r="P1149" s="307">
        <f t="shared" si="1159"/>
        <v>704823001.91999996</v>
      </c>
      <c r="Q1149" s="307">
        <f t="shared" si="1159"/>
        <v>67234000</v>
      </c>
      <c r="R1149" s="290">
        <f t="shared" si="1081"/>
        <v>2503931491.9200001</v>
      </c>
      <c r="S1149" s="307">
        <f t="shared" ref="S1149:Z1149" si="1160">+S1150</f>
        <v>1532928632.8</v>
      </c>
      <c r="T1149" s="307">
        <f t="shared" si="1160"/>
        <v>465338128.79000002</v>
      </c>
      <c r="U1149" s="307">
        <f t="shared" si="1160"/>
        <v>959696944</v>
      </c>
      <c r="V1149" s="307">
        <f t="shared" si="1160"/>
        <v>0</v>
      </c>
      <c r="W1149" s="307">
        <f t="shared" si="1160"/>
        <v>0</v>
      </c>
      <c r="X1149" s="307">
        <f t="shared" si="1160"/>
        <v>0</v>
      </c>
      <c r="Y1149" s="307">
        <f t="shared" si="1160"/>
        <v>0</v>
      </c>
      <c r="Z1149" s="307">
        <f t="shared" si="1160"/>
        <v>0</v>
      </c>
      <c r="AA1149" s="306">
        <f t="shared" si="1083"/>
        <v>2957963705.5900002</v>
      </c>
      <c r="AB1149" s="306">
        <f t="shared" si="1084"/>
        <v>5461895197.5100002</v>
      </c>
      <c r="AC1149" s="105">
        <f t="shared" si="1085"/>
        <v>1.0204683105633656</v>
      </c>
    </row>
    <row r="1150" spans="1:29" s="21" customFormat="1" hidden="1" x14ac:dyDescent="0.2">
      <c r="A1150" s="92"/>
      <c r="B1150" s="113" t="s">
        <v>236</v>
      </c>
      <c r="C1150" s="114" t="s">
        <v>134</v>
      </c>
      <c r="D1150" s="308">
        <v>5352341803.2399998</v>
      </c>
      <c r="E1150" s="291">
        <f>SUM('ADICIONES  2018'!C1150:K1150)</f>
        <v>0</v>
      </c>
      <c r="F1150" s="308"/>
      <c r="G1150" s="308"/>
      <c r="H1150" s="308"/>
      <c r="I1150" s="308"/>
      <c r="J1150" s="308"/>
      <c r="K1150" s="294">
        <f t="shared" si="1079"/>
        <v>5352341803.2399998</v>
      </c>
      <c r="L1150" s="308">
        <v>787075000</v>
      </c>
      <c r="M1150" s="308">
        <v>658949490</v>
      </c>
      <c r="N1150" s="308"/>
      <c r="O1150" s="308">
        <v>285850000</v>
      </c>
      <c r="P1150" s="308">
        <v>704823001.91999996</v>
      </c>
      <c r="Q1150" s="308">
        <v>67234000</v>
      </c>
      <c r="R1150" s="294">
        <f t="shared" si="1081"/>
        <v>2503931491.9200001</v>
      </c>
      <c r="S1150" s="308">
        <v>1532928632.8</v>
      </c>
      <c r="T1150" s="308">
        <v>465338128.79000002</v>
      </c>
      <c r="U1150" s="308">
        <v>959696944</v>
      </c>
      <c r="V1150" s="308"/>
      <c r="W1150" s="308"/>
      <c r="X1150" s="308"/>
      <c r="Y1150" s="308"/>
      <c r="Z1150" s="308"/>
      <c r="AA1150" s="310">
        <f t="shared" si="1083"/>
        <v>2957963705.5900002</v>
      </c>
      <c r="AB1150" s="310">
        <f t="shared" si="1084"/>
        <v>5461895197.5100002</v>
      </c>
      <c r="AC1150" s="115">
        <f t="shared" si="1085"/>
        <v>1.0204683105633656</v>
      </c>
    </row>
    <row r="1151" spans="1:29" s="79" customFormat="1" ht="15.75" x14ac:dyDescent="0.2">
      <c r="A1151" s="433">
        <v>1</v>
      </c>
      <c r="B1151" s="111" t="s">
        <v>237</v>
      </c>
      <c r="C1151" s="107" t="s">
        <v>238</v>
      </c>
      <c r="D1151" s="307">
        <f>+D1152+D1169+D1172+D1184+D1249</f>
        <v>59471340934.209991</v>
      </c>
      <c r="E1151" s="106">
        <f>SUM('ADICIONES  2018'!C1151:K1151)</f>
        <v>39559480734.349998</v>
      </c>
      <c r="F1151" s="307">
        <f>+F1152+F1169+F1172+F1184+F1249</f>
        <v>0</v>
      </c>
      <c r="G1151" s="307">
        <f>+G1152+G1169+G1172+G1184+G1249</f>
        <v>0</v>
      </c>
      <c r="H1151" s="307">
        <f>+H1152+H1169+H1172+H1184+H1249</f>
        <v>0</v>
      </c>
      <c r="I1151" s="307">
        <f>+I1152+I1169+I1172+I1184+I1249</f>
        <v>0</v>
      </c>
      <c r="J1151" s="307">
        <f>+J1152+J1169+J1172+J1184+J1249</f>
        <v>0</v>
      </c>
      <c r="K1151" s="290">
        <f t="shared" si="1079"/>
        <v>99030821668.559998</v>
      </c>
      <c r="L1151" s="307">
        <f t="shared" ref="L1151:Q1151" si="1161">+L1152+L1169+L1172+L1184+L1249</f>
        <v>364380503.54000002</v>
      </c>
      <c r="M1151" s="307">
        <f t="shared" si="1161"/>
        <v>3064231490.4300003</v>
      </c>
      <c r="N1151" s="307">
        <f t="shared" si="1161"/>
        <v>2168346060.6700001</v>
      </c>
      <c r="O1151" s="307">
        <f t="shared" si="1161"/>
        <v>5849047437.9400005</v>
      </c>
      <c r="P1151" s="307">
        <f t="shared" si="1161"/>
        <v>20667509782.609997</v>
      </c>
      <c r="Q1151" s="307">
        <f t="shared" si="1161"/>
        <v>2454785039.9400001</v>
      </c>
      <c r="R1151" s="290">
        <f t="shared" si="1081"/>
        <v>34568300315.129997</v>
      </c>
      <c r="S1151" s="307">
        <f t="shared" ref="S1151:Z1151" si="1162">+S1152+S1169+S1172+S1184+S1249</f>
        <v>18366241645.369999</v>
      </c>
      <c r="T1151" s="307">
        <f t="shared" si="1162"/>
        <v>5056402886.4700003</v>
      </c>
      <c r="U1151" s="307">
        <f t="shared" si="1162"/>
        <v>4079776940.5900002</v>
      </c>
      <c r="V1151" s="307">
        <f t="shared" si="1162"/>
        <v>0</v>
      </c>
      <c r="W1151" s="307">
        <f t="shared" si="1162"/>
        <v>0</v>
      </c>
      <c r="X1151" s="307">
        <f t="shared" si="1162"/>
        <v>0</v>
      </c>
      <c r="Y1151" s="307">
        <f t="shared" si="1162"/>
        <v>900000000</v>
      </c>
      <c r="Z1151" s="307">
        <f t="shared" si="1162"/>
        <v>0</v>
      </c>
      <c r="AA1151" s="306">
        <f t="shared" si="1083"/>
        <v>28402421472.43</v>
      </c>
      <c r="AB1151" s="306">
        <f t="shared" si="1084"/>
        <v>62970721787.559998</v>
      </c>
      <c r="AC1151" s="105">
        <f t="shared" si="1085"/>
        <v>0.63586993146752557</v>
      </c>
    </row>
    <row r="1152" spans="1:29" s="21" customFormat="1" ht="15.75" x14ac:dyDescent="0.2">
      <c r="A1152" s="92">
        <v>1</v>
      </c>
      <c r="B1152" s="113" t="s">
        <v>239</v>
      </c>
      <c r="C1152" s="114" t="s">
        <v>144</v>
      </c>
      <c r="D1152" s="307">
        <f>+D1153</f>
        <v>12208406811.59</v>
      </c>
      <c r="E1152" s="106">
        <f>SUM('ADICIONES  2018'!C1152:K1152)</f>
        <v>0</v>
      </c>
      <c r="F1152" s="307">
        <f t="shared" ref="F1152:J1152" si="1163">+F1153</f>
        <v>0</v>
      </c>
      <c r="G1152" s="307">
        <f t="shared" si="1163"/>
        <v>0</v>
      </c>
      <c r="H1152" s="307">
        <f t="shared" si="1163"/>
        <v>0</v>
      </c>
      <c r="I1152" s="307">
        <f t="shared" si="1163"/>
        <v>0</v>
      </c>
      <c r="J1152" s="307">
        <f t="shared" si="1163"/>
        <v>0</v>
      </c>
      <c r="K1152" s="294">
        <f t="shared" si="1079"/>
        <v>12208406811.59</v>
      </c>
      <c r="L1152" s="307">
        <f t="shared" ref="L1152:Q1152" si="1164">+L1153</f>
        <v>70253403</v>
      </c>
      <c r="M1152" s="307">
        <f t="shared" si="1164"/>
        <v>921200005.25999999</v>
      </c>
      <c r="N1152" s="307">
        <f t="shared" si="1164"/>
        <v>813510373.66999996</v>
      </c>
      <c r="O1152" s="307">
        <f t="shared" si="1164"/>
        <v>1275738314.4300001</v>
      </c>
      <c r="P1152" s="307">
        <f t="shared" si="1164"/>
        <v>1042165766.4400001</v>
      </c>
      <c r="Q1152" s="307">
        <f t="shared" si="1164"/>
        <v>979108748.94000006</v>
      </c>
      <c r="R1152" s="294">
        <f t="shared" si="1081"/>
        <v>5101976611.7399998</v>
      </c>
      <c r="S1152" s="308">
        <f t="shared" ref="S1152:Z1152" si="1165">+S1153</f>
        <v>1083189384.52</v>
      </c>
      <c r="T1152" s="308">
        <f t="shared" si="1165"/>
        <v>1322709893.9099998</v>
      </c>
      <c r="U1152" s="308">
        <f t="shared" si="1165"/>
        <v>1155665204</v>
      </c>
      <c r="V1152" s="307">
        <f t="shared" si="1165"/>
        <v>0</v>
      </c>
      <c r="W1152" s="307">
        <f t="shared" si="1165"/>
        <v>0</v>
      </c>
      <c r="X1152" s="307">
        <f t="shared" si="1165"/>
        <v>0</v>
      </c>
      <c r="Y1152" s="308">
        <f t="shared" si="1165"/>
        <v>0</v>
      </c>
      <c r="Z1152" s="307">
        <f t="shared" si="1165"/>
        <v>0</v>
      </c>
      <c r="AA1152" s="306">
        <f t="shared" si="1083"/>
        <v>3561564482.4299998</v>
      </c>
      <c r="AB1152" s="310">
        <f t="shared" si="1084"/>
        <v>8663541094.1700001</v>
      </c>
      <c r="AC1152" s="115">
        <f t="shared" si="1085"/>
        <v>0.70963732023946835</v>
      </c>
    </row>
    <row r="1153" spans="1:29" s="79" customFormat="1" ht="31.5" hidden="1" x14ac:dyDescent="0.2">
      <c r="A1153" s="433"/>
      <c r="B1153" s="111" t="s">
        <v>240</v>
      </c>
      <c r="C1153" s="107" t="s">
        <v>241</v>
      </c>
      <c r="D1153" s="307">
        <f>+D1154+D1159</f>
        <v>12208406811.59</v>
      </c>
      <c r="E1153" s="106">
        <f>SUM('ADICIONES  2018'!C1153:K1153)</f>
        <v>0</v>
      </c>
      <c r="F1153" s="307">
        <f t="shared" ref="F1153:J1153" si="1166">+F1154+F1159</f>
        <v>0</v>
      </c>
      <c r="G1153" s="307">
        <f t="shared" si="1166"/>
        <v>0</v>
      </c>
      <c r="H1153" s="307">
        <f t="shared" si="1166"/>
        <v>0</v>
      </c>
      <c r="I1153" s="307">
        <f t="shared" si="1166"/>
        <v>0</v>
      </c>
      <c r="J1153" s="307">
        <f t="shared" si="1166"/>
        <v>0</v>
      </c>
      <c r="K1153" s="290">
        <f t="shared" si="1079"/>
        <v>12208406811.59</v>
      </c>
      <c r="L1153" s="307">
        <f t="shared" ref="L1153:Q1153" si="1167">+L1154+L1159</f>
        <v>70253403</v>
      </c>
      <c r="M1153" s="307">
        <f t="shared" si="1167"/>
        <v>921200005.25999999</v>
      </c>
      <c r="N1153" s="307">
        <f t="shared" si="1167"/>
        <v>813510373.66999996</v>
      </c>
      <c r="O1153" s="307">
        <f t="shared" si="1167"/>
        <v>1275738314.4300001</v>
      </c>
      <c r="P1153" s="307">
        <f t="shared" si="1167"/>
        <v>1042165766.4400001</v>
      </c>
      <c r="Q1153" s="307">
        <f t="shared" si="1167"/>
        <v>979108748.94000006</v>
      </c>
      <c r="R1153" s="290">
        <f t="shared" si="1081"/>
        <v>5101976611.7399998</v>
      </c>
      <c r="S1153" s="307">
        <f t="shared" ref="S1153:Z1153" si="1168">+S1154+S1159</f>
        <v>1083189384.52</v>
      </c>
      <c r="T1153" s="307">
        <f t="shared" si="1168"/>
        <v>1322709893.9099998</v>
      </c>
      <c r="U1153" s="307">
        <f t="shared" si="1168"/>
        <v>1155665204</v>
      </c>
      <c r="V1153" s="307">
        <f t="shared" si="1168"/>
        <v>0</v>
      </c>
      <c r="W1153" s="307">
        <f t="shared" si="1168"/>
        <v>0</v>
      </c>
      <c r="X1153" s="307">
        <f t="shared" si="1168"/>
        <v>0</v>
      </c>
      <c r="Y1153" s="307">
        <f t="shared" si="1168"/>
        <v>0</v>
      </c>
      <c r="Z1153" s="307">
        <f t="shared" si="1168"/>
        <v>0</v>
      </c>
      <c r="AA1153" s="306">
        <f t="shared" si="1083"/>
        <v>3561564482.4299998</v>
      </c>
      <c r="AB1153" s="306">
        <f t="shared" si="1084"/>
        <v>8663541094.1700001</v>
      </c>
      <c r="AC1153" s="105">
        <f t="shared" si="1085"/>
        <v>0.70963732023946835</v>
      </c>
    </row>
    <row r="1154" spans="1:29" s="79" customFormat="1" ht="15.75" hidden="1" x14ac:dyDescent="0.2">
      <c r="A1154" s="433"/>
      <c r="B1154" s="111" t="s">
        <v>242</v>
      </c>
      <c r="C1154" s="107" t="s">
        <v>145</v>
      </c>
      <c r="D1154" s="307">
        <f>SUM(D1155:D1157)</f>
        <v>3049741746.52</v>
      </c>
      <c r="E1154" s="106">
        <f>SUM('ADICIONES  2018'!C1154:K1154)</f>
        <v>0</v>
      </c>
      <c r="F1154" s="307">
        <f t="shared" ref="F1154:J1154" si="1169">SUM(F1155:F1157)</f>
        <v>0</v>
      </c>
      <c r="G1154" s="307">
        <f t="shared" si="1169"/>
        <v>0</v>
      </c>
      <c r="H1154" s="307">
        <f t="shared" si="1169"/>
        <v>0</v>
      </c>
      <c r="I1154" s="307">
        <f t="shared" si="1169"/>
        <v>0</v>
      </c>
      <c r="J1154" s="307">
        <f t="shared" si="1169"/>
        <v>0</v>
      </c>
      <c r="K1154" s="290">
        <f t="shared" si="1079"/>
        <v>3049741746.52</v>
      </c>
      <c r="L1154" s="307">
        <f t="shared" ref="L1154:Q1154" si="1170">SUM(L1155:L1157)</f>
        <v>0</v>
      </c>
      <c r="M1154" s="307">
        <f t="shared" si="1170"/>
        <v>251868164.25999999</v>
      </c>
      <c r="N1154" s="307">
        <f t="shared" si="1170"/>
        <v>61929996.670000002</v>
      </c>
      <c r="O1154" s="307">
        <f t="shared" si="1170"/>
        <v>538585074.43000007</v>
      </c>
      <c r="P1154" s="307">
        <f t="shared" si="1170"/>
        <v>164423396.94999999</v>
      </c>
      <c r="Q1154" s="307">
        <f t="shared" si="1170"/>
        <v>241955508.94</v>
      </c>
      <c r="R1154" s="290">
        <f t="shared" si="1081"/>
        <v>1258762141.2500002</v>
      </c>
      <c r="S1154" s="307">
        <f t="shared" ref="S1154:Z1154" si="1171">SUM(S1155:S1157)</f>
        <v>750281469.76999998</v>
      </c>
      <c r="T1154" s="307">
        <f t="shared" si="1171"/>
        <v>244924349.86000001</v>
      </c>
      <c r="U1154" s="307">
        <f t="shared" si="1171"/>
        <v>270138000</v>
      </c>
      <c r="V1154" s="307">
        <f t="shared" si="1171"/>
        <v>0</v>
      </c>
      <c r="W1154" s="307">
        <f t="shared" si="1171"/>
        <v>0</v>
      </c>
      <c r="X1154" s="307">
        <f t="shared" si="1171"/>
        <v>0</v>
      </c>
      <c r="Y1154" s="307">
        <f t="shared" si="1171"/>
        <v>0</v>
      </c>
      <c r="Z1154" s="307">
        <f t="shared" si="1171"/>
        <v>0</v>
      </c>
      <c r="AA1154" s="306">
        <f t="shared" si="1083"/>
        <v>1265343819.6300001</v>
      </c>
      <c r="AB1154" s="306">
        <f t="shared" si="1084"/>
        <v>2524105960.8800001</v>
      </c>
      <c r="AC1154" s="105">
        <f t="shared" si="1085"/>
        <v>0.8276458043571091</v>
      </c>
    </row>
    <row r="1155" spans="1:29" s="21" customFormat="1" ht="30" hidden="1" x14ac:dyDescent="0.2">
      <c r="A1155" s="92"/>
      <c r="B1155" s="113" t="s">
        <v>243</v>
      </c>
      <c r="C1155" s="114" t="s">
        <v>133</v>
      </c>
      <c r="D1155" s="308">
        <v>762435436.63</v>
      </c>
      <c r="E1155" s="291">
        <f>SUM('ADICIONES  2018'!C1155:K1155)</f>
        <v>0</v>
      </c>
      <c r="F1155" s="308"/>
      <c r="G1155" s="308"/>
      <c r="H1155" s="308"/>
      <c r="I1155" s="308"/>
      <c r="J1155" s="308"/>
      <c r="K1155" s="294">
        <f t="shared" si="1079"/>
        <v>762435436.63</v>
      </c>
      <c r="L1155" s="308">
        <v>0</v>
      </c>
      <c r="M1155" s="308">
        <v>92927264.260000005</v>
      </c>
      <c r="N1155" s="308">
        <v>61929996.670000002</v>
      </c>
      <c r="O1155" s="308">
        <v>185742973.86000001</v>
      </c>
      <c r="P1155" s="308">
        <v>112321595.25</v>
      </c>
      <c r="Q1155" s="308">
        <v>81375258.939999998</v>
      </c>
      <c r="R1155" s="294">
        <f t="shared" si="1081"/>
        <v>534297088.98000002</v>
      </c>
      <c r="S1155" s="308">
        <v>86509036.129999995</v>
      </c>
      <c r="T1155" s="308">
        <v>89774249.859999999</v>
      </c>
      <c r="U1155" s="308">
        <v>67534500</v>
      </c>
      <c r="V1155" s="308"/>
      <c r="W1155" s="308"/>
      <c r="X1155" s="308"/>
      <c r="Y1155" s="308"/>
      <c r="Z1155" s="308"/>
      <c r="AA1155" s="310">
        <f t="shared" si="1083"/>
        <v>243817785.99000001</v>
      </c>
      <c r="AB1155" s="310">
        <f t="shared" si="1084"/>
        <v>778114874.97000003</v>
      </c>
      <c r="AC1155" s="115">
        <f t="shared" si="1085"/>
        <v>1.0205649391236375</v>
      </c>
    </row>
    <row r="1156" spans="1:29" s="21" customFormat="1" ht="30" hidden="1" x14ac:dyDescent="0.2">
      <c r="A1156" s="92"/>
      <c r="B1156" s="113" t="s">
        <v>243</v>
      </c>
      <c r="C1156" s="114" t="s">
        <v>133</v>
      </c>
      <c r="D1156" s="308">
        <v>213481922.25999999</v>
      </c>
      <c r="E1156" s="291">
        <f>SUM('ADICIONES  2018'!C1156:K1156)</f>
        <v>0</v>
      </c>
      <c r="F1156" s="308"/>
      <c r="G1156" s="308"/>
      <c r="H1156" s="308"/>
      <c r="I1156" s="308"/>
      <c r="J1156" s="308"/>
      <c r="K1156" s="294">
        <f t="shared" si="1079"/>
        <v>213481922.25999999</v>
      </c>
      <c r="L1156" s="308">
        <v>0</v>
      </c>
      <c r="M1156" s="308">
        <v>14834484</v>
      </c>
      <c r="N1156" s="308">
        <v>0</v>
      </c>
      <c r="O1156" s="308">
        <v>32931929.390000001</v>
      </c>
      <c r="P1156" s="308">
        <v>17405045.420000002</v>
      </c>
      <c r="Q1156" s="308">
        <v>14987490</v>
      </c>
      <c r="R1156" s="294">
        <f t="shared" si="1081"/>
        <v>80158948.810000002</v>
      </c>
      <c r="S1156" s="308">
        <v>24222530.120000001</v>
      </c>
      <c r="T1156" s="308">
        <v>14480676</v>
      </c>
      <c r="U1156" s="308">
        <v>18909660</v>
      </c>
      <c r="V1156" s="308"/>
      <c r="W1156" s="308"/>
      <c r="X1156" s="308"/>
      <c r="Y1156" s="308"/>
      <c r="Z1156" s="308"/>
      <c r="AA1156" s="310">
        <f t="shared" si="1083"/>
        <v>57612866.120000005</v>
      </c>
      <c r="AB1156" s="310">
        <f t="shared" si="1084"/>
        <v>137771814.93000001</v>
      </c>
      <c r="AC1156" s="115">
        <f t="shared" si="1085"/>
        <v>0.64535588527354315</v>
      </c>
    </row>
    <row r="1157" spans="1:29" s="79" customFormat="1" ht="31.5" hidden="1" x14ac:dyDescent="0.2">
      <c r="A1157" s="433"/>
      <c r="B1157" s="111" t="s">
        <v>244</v>
      </c>
      <c r="C1157" s="107" t="s">
        <v>140</v>
      </c>
      <c r="D1157" s="307">
        <f>+D1158</f>
        <v>2073824387.6300001</v>
      </c>
      <c r="E1157" s="106">
        <f>SUM('ADICIONES  2018'!C1157:K1157)</f>
        <v>0</v>
      </c>
      <c r="F1157" s="307">
        <f t="shared" ref="F1157:J1157" si="1172">+F1158</f>
        <v>0</v>
      </c>
      <c r="G1157" s="307">
        <f t="shared" si="1172"/>
        <v>0</v>
      </c>
      <c r="H1157" s="307">
        <f t="shared" si="1172"/>
        <v>0</v>
      </c>
      <c r="I1157" s="307">
        <f t="shared" si="1172"/>
        <v>0</v>
      </c>
      <c r="J1157" s="307">
        <f t="shared" si="1172"/>
        <v>0</v>
      </c>
      <c r="K1157" s="290">
        <f t="shared" si="1079"/>
        <v>2073824387.6300001</v>
      </c>
      <c r="L1157" s="307">
        <f t="shared" ref="L1157:Q1157" si="1173">+L1158</f>
        <v>0</v>
      </c>
      <c r="M1157" s="307">
        <f t="shared" si="1173"/>
        <v>144106416</v>
      </c>
      <c r="N1157" s="307">
        <f t="shared" si="1173"/>
        <v>0</v>
      </c>
      <c r="O1157" s="307">
        <f t="shared" si="1173"/>
        <v>319910171.18000001</v>
      </c>
      <c r="P1157" s="307">
        <f t="shared" si="1173"/>
        <v>34696756.280000001</v>
      </c>
      <c r="Q1157" s="307">
        <f t="shared" si="1173"/>
        <v>145592760</v>
      </c>
      <c r="R1157" s="290">
        <f t="shared" si="1081"/>
        <v>644306103.46000004</v>
      </c>
      <c r="S1157" s="307">
        <f t="shared" ref="S1157:Z1157" si="1174">+S1158</f>
        <v>639549903.51999998</v>
      </c>
      <c r="T1157" s="307">
        <f t="shared" si="1174"/>
        <v>140669424</v>
      </c>
      <c r="U1157" s="307">
        <f t="shared" si="1174"/>
        <v>183693840</v>
      </c>
      <c r="V1157" s="307">
        <f t="shared" si="1174"/>
        <v>0</v>
      </c>
      <c r="W1157" s="307">
        <f t="shared" si="1174"/>
        <v>0</v>
      </c>
      <c r="X1157" s="307">
        <f t="shared" si="1174"/>
        <v>0</v>
      </c>
      <c r="Y1157" s="307">
        <f t="shared" si="1174"/>
        <v>0</v>
      </c>
      <c r="Z1157" s="307">
        <f t="shared" si="1174"/>
        <v>0</v>
      </c>
      <c r="AA1157" s="306">
        <f t="shared" si="1083"/>
        <v>963913167.51999998</v>
      </c>
      <c r="AB1157" s="306">
        <f t="shared" si="1084"/>
        <v>1608219270.98</v>
      </c>
      <c r="AC1157" s="105">
        <f t="shared" si="1085"/>
        <v>0.77548479059883124</v>
      </c>
    </row>
    <row r="1158" spans="1:29" s="21" customFormat="1" hidden="1" x14ac:dyDescent="0.2">
      <c r="A1158" s="92"/>
      <c r="B1158" s="113" t="s">
        <v>245</v>
      </c>
      <c r="C1158" s="114" t="s">
        <v>134</v>
      </c>
      <c r="D1158" s="308">
        <v>2073824387.6300001</v>
      </c>
      <c r="E1158" s="291">
        <f>SUM('ADICIONES  2018'!C1158:K1158)</f>
        <v>0</v>
      </c>
      <c r="F1158" s="308"/>
      <c r="G1158" s="308"/>
      <c r="H1158" s="308"/>
      <c r="I1158" s="308"/>
      <c r="J1158" s="308"/>
      <c r="K1158" s="294">
        <f t="shared" si="1079"/>
        <v>2073824387.6300001</v>
      </c>
      <c r="L1158" s="308"/>
      <c r="M1158" s="308">
        <v>144106416</v>
      </c>
      <c r="N1158" s="308">
        <v>0</v>
      </c>
      <c r="O1158" s="308">
        <v>319910171.18000001</v>
      </c>
      <c r="P1158" s="308">
        <v>34696756.280000001</v>
      </c>
      <c r="Q1158" s="308">
        <v>145592760</v>
      </c>
      <c r="R1158" s="294">
        <f t="shared" si="1081"/>
        <v>644306103.46000004</v>
      </c>
      <c r="S1158" s="308">
        <v>639549903.51999998</v>
      </c>
      <c r="T1158" s="308">
        <v>140669424</v>
      </c>
      <c r="U1158" s="308">
        <v>183693840</v>
      </c>
      <c r="V1158" s="308"/>
      <c r="W1158" s="308"/>
      <c r="X1158" s="308"/>
      <c r="Y1158" s="308"/>
      <c r="Z1158" s="308"/>
      <c r="AA1158" s="310">
        <f t="shared" si="1083"/>
        <v>963913167.51999998</v>
      </c>
      <c r="AB1158" s="310">
        <f t="shared" si="1084"/>
        <v>1608219270.98</v>
      </c>
      <c r="AC1158" s="115">
        <f t="shared" si="1085"/>
        <v>0.77548479059883124</v>
      </c>
    </row>
    <row r="1159" spans="1:29" s="5" customFormat="1" ht="30" hidden="1" x14ac:dyDescent="0.2">
      <c r="A1159" s="159"/>
      <c r="B1159" s="99" t="s">
        <v>246</v>
      </c>
      <c r="C1159" s="100" t="s">
        <v>146</v>
      </c>
      <c r="D1159" s="307">
        <f>SUM(D1160:D1162)+D1164</f>
        <v>9158665065.0699997</v>
      </c>
      <c r="E1159" s="106">
        <f>SUM('ADICIONES  2018'!C1159:K1159)</f>
        <v>0</v>
      </c>
      <c r="F1159" s="307">
        <f t="shared" ref="F1159" si="1175">SUM(F1160:F1162)+F1164</f>
        <v>0</v>
      </c>
      <c r="G1159" s="307">
        <f t="shared" ref="G1159" si="1176">SUM(G1160:G1162)+G1164</f>
        <v>0</v>
      </c>
      <c r="H1159" s="307">
        <f t="shared" ref="H1159:J1159" si="1177">SUM(H1160:H1162)+H1164</f>
        <v>0</v>
      </c>
      <c r="I1159" s="307">
        <f t="shared" si="1177"/>
        <v>0</v>
      </c>
      <c r="J1159" s="307">
        <f t="shared" si="1177"/>
        <v>0</v>
      </c>
      <c r="K1159" s="296">
        <f t="shared" si="1079"/>
        <v>9158665065.0699997</v>
      </c>
      <c r="L1159" s="307">
        <f t="shared" ref="L1159:Q1159" si="1178">SUM(L1160:L1162)+L1164</f>
        <v>70253403</v>
      </c>
      <c r="M1159" s="307">
        <f t="shared" si="1178"/>
        <v>669331841</v>
      </c>
      <c r="N1159" s="307">
        <f t="shared" si="1178"/>
        <v>751580377</v>
      </c>
      <c r="O1159" s="307">
        <f t="shared" si="1178"/>
        <v>737153240</v>
      </c>
      <c r="P1159" s="307">
        <f t="shared" si="1178"/>
        <v>877742369.49000001</v>
      </c>
      <c r="Q1159" s="307">
        <f t="shared" si="1178"/>
        <v>737153240</v>
      </c>
      <c r="R1159" s="296">
        <f t="shared" si="1081"/>
        <v>3843214470.4899998</v>
      </c>
      <c r="S1159" s="307">
        <f t="shared" ref="S1159:Z1159" si="1179">SUM(S1160:S1162)+S1164</f>
        <v>332907914.75</v>
      </c>
      <c r="T1159" s="307">
        <f t="shared" si="1179"/>
        <v>1077785544.05</v>
      </c>
      <c r="U1159" s="307">
        <f t="shared" si="1179"/>
        <v>885527204</v>
      </c>
      <c r="V1159" s="307">
        <f t="shared" si="1179"/>
        <v>0</v>
      </c>
      <c r="W1159" s="307">
        <f t="shared" si="1179"/>
        <v>0</v>
      </c>
      <c r="X1159" s="307">
        <f t="shared" si="1179"/>
        <v>0</v>
      </c>
      <c r="Y1159" s="307">
        <f t="shared" si="1179"/>
        <v>0</v>
      </c>
      <c r="Z1159" s="307">
        <f t="shared" si="1179"/>
        <v>0</v>
      </c>
      <c r="AA1159" s="311">
        <f t="shared" si="1083"/>
        <v>2296220662.8000002</v>
      </c>
      <c r="AB1159" s="306">
        <f t="shared" si="1084"/>
        <v>6139435133.29</v>
      </c>
      <c r="AC1159" s="36">
        <f t="shared" si="1085"/>
        <v>0.67034170260303938</v>
      </c>
    </row>
    <row r="1160" spans="1:29" ht="28.5" hidden="1" x14ac:dyDescent="0.2">
      <c r="B1160" s="113" t="s">
        <v>247</v>
      </c>
      <c r="C1160" s="98" t="s">
        <v>133</v>
      </c>
      <c r="D1160" s="308">
        <v>1705024692</v>
      </c>
      <c r="E1160" s="291">
        <f>SUM('ADICIONES  2018'!C1160:K1160)</f>
        <v>0</v>
      </c>
      <c r="F1160" s="308"/>
      <c r="G1160" s="308"/>
      <c r="H1160" s="308"/>
      <c r="I1160" s="308"/>
      <c r="J1160" s="308"/>
      <c r="K1160" s="292">
        <f t="shared" si="1079"/>
        <v>1705024692</v>
      </c>
      <c r="L1160" s="308">
        <v>0</v>
      </c>
      <c r="M1160" s="308">
        <v>144741342</v>
      </c>
      <c r="N1160" s="308">
        <v>148619605</v>
      </c>
      <c r="O1160" s="308">
        <v>148619605</v>
      </c>
      <c r="P1160" s="308">
        <v>148619605</v>
      </c>
      <c r="Q1160" s="308">
        <v>148619605</v>
      </c>
      <c r="R1160" s="292">
        <f t="shared" si="1081"/>
        <v>739219762</v>
      </c>
      <c r="S1160" s="308">
        <v>148619605</v>
      </c>
      <c r="T1160" s="308">
        <v>51199486.25</v>
      </c>
      <c r="U1160" s="308">
        <v>163126674</v>
      </c>
      <c r="V1160" s="308"/>
      <c r="W1160" s="308"/>
      <c r="X1160" s="308"/>
      <c r="Y1160" s="308"/>
      <c r="Z1160" s="308"/>
      <c r="AA1160" s="309">
        <f t="shared" si="1083"/>
        <v>362945765.25</v>
      </c>
      <c r="AB1160" s="309">
        <f t="shared" si="1084"/>
        <v>1102165527.25</v>
      </c>
      <c r="AC1160" s="37">
        <f t="shared" si="1085"/>
        <v>0.64642203272561172</v>
      </c>
    </row>
    <row r="1161" spans="1:29" s="21" customFormat="1" ht="30" hidden="1" x14ac:dyDescent="0.2">
      <c r="A1161" s="92"/>
      <c r="B1161" s="113" t="s">
        <v>247</v>
      </c>
      <c r="C1161" s="114" t="s">
        <v>133</v>
      </c>
      <c r="D1161" s="308">
        <v>477406913.75999999</v>
      </c>
      <c r="E1161" s="291">
        <f>SUM('ADICIONES  2018'!C1161:K1161)</f>
        <v>0</v>
      </c>
      <c r="F1161" s="308"/>
      <c r="G1161" s="308"/>
      <c r="H1161" s="308"/>
      <c r="I1161" s="308"/>
      <c r="J1161" s="308"/>
      <c r="K1161" s="294">
        <f t="shared" si="1079"/>
        <v>477406913.75999999</v>
      </c>
      <c r="L1161" s="308">
        <v>47711114</v>
      </c>
      <c r="M1161" s="308">
        <v>40527576</v>
      </c>
      <c r="N1161" s="308">
        <v>0</v>
      </c>
      <c r="O1161" s="308">
        <v>0</v>
      </c>
      <c r="P1161" s="308">
        <v>579441.49</v>
      </c>
      <c r="Q1161" s="308">
        <v>0</v>
      </c>
      <c r="R1161" s="294">
        <f t="shared" si="1081"/>
        <v>88818131.489999995</v>
      </c>
      <c r="S1161" s="308">
        <v>0</v>
      </c>
      <c r="T1161" s="308">
        <v>236274467.61000001</v>
      </c>
      <c r="U1161" s="308">
        <v>45675469</v>
      </c>
      <c r="V1161" s="308"/>
      <c r="W1161" s="308"/>
      <c r="X1161" s="308"/>
      <c r="Y1161" s="308"/>
      <c r="Z1161" s="308"/>
      <c r="AA1161" s="310">
        <f t="shared" si="1083"/>
        <v>281949936.61000001</v>
      </c>
      <c r="AB1161" s="310">
        <f t="shared" si="1084"/>
        <v>370768068.10000002</v>
      </c>
      <c r="AC1161" s="115">
        <f t="shared" si="1085"/>
        <v>0.7766290294790138</v>
      </c>
    </row>
    <row r="1162" spans="1:29" s="5" customFormat="1" ht="30" hidden="1" x14ac:dyDescent="0.2">
      <c r="A1162" s="159"/>
      <c r="B1162" s="111" t="s">
        <v>248</v>
      </c>
      <c r="C1162" s="100" t="s">
        <v>249</v>
      </c>
      <c r="D1162" s="307">
        <f>+D1163</f>
        <v>4637667162.2399998</v>
      </c>
      <c r="E1162" s="106">
        <f>SUM('ADICIONES  2018'!C1162:K1162)</f>
        <v>0</v>
      </c>
      <c r="F1162" s="307">
        <f t="shared" ref="F1162:J1162" si="1180">+F1163</f>
        <v>0</v>
      </c>
      <c r="G1162" s="307">
        <f t="shared" si="1180"/>
        <v>0</v>
      </c>
      <c r="H1162" s="307">
        <f t="shared" si="1180"/>
        <v>0</v>
      </c>
      <c r="I1162" s="307">
        <f t="shared" si="1180"/>
        <v>0</v>
      </c>
      <c r="J1162" s="307">
        <f t="shared" si="1180"/>
        <v>0</v>
      </c>
      <c r="K1162" s="296">
        <f t="shared" si="1079"/>
        <v>4637667162.2399998</v>
      </c>
      <c r="L1162" s="307">
        <f t="shared" ref="L1162:Q1162" si="1181">+L1163</f>
        <v>0</v>
      </c>
      <c r="M1162" s="307">
        <f t="shared" si="1181"/>
        <v>393696452</v>
      </c>
      <c r="N1162" s="307">
        <f t="shared" si="1181"/>
        <v>549542641</v>
      </c>
      <c r="O1162" s="307">
        <f t="shared" si="1181"/>
        <v>538993767</v>
      </c>
      <c r="P1162" s="307">
        <f t="shared" si="1181"/>
        <v>404245325.25</v>
      </c>
      <c r="Q1162" s="307">
        <f t="shared" si="1181"/>
        <v>134748442</v>
      </c>
      <c r="R1162" s="296">
        <f t="shared" si="1081"/>
        <v>2021226627.25</v>
      </c>
      <c r="S1162" s="307">
        <f t="shared" ref="S1162:Z1162" si="1182">+S1163</f>
        <v>134748441.75</v>
      </c>
      <c r="T1162" s="307">
        <f t="shared" si="1182"/>
        <v>139262603.44</v>
      </c>
      <c r="U1162" s="307">
        <f t="shared" si="1182"/>
        <v>443704553</v>
      </c>
      <c r="V1162" s="307">
        <f t="shared" si="1182"/>
        <v>0</v>
      </c>
      <c r="W1162" s="307">
        <f t="shared" si="1182"/>
        <v>0</v>
      </c>
      <c r="X1162" s="307">
        <f t="shared" si="1182"/>
        <v>0</v>
      </c>
      <c r="Y1162" s="307">
        <f t="shared" si="1182"/>
        <v>0</v>
      </c>
      <c r="Z1162" s="307">
        <f t="shared" si="1182"/>
        <v>0</v>
      </c>
      <c r="AA1162" s="311">
        <f t="shared" si="1083"/>
        <v>717715598.19000006</v>
      </c>
      <c r="AB1162" s="311">
        <f t="shared" si="1084"/>
        <v>2738942225.4400001</v>
      </c>
      <c r="AC1162" s="36">
        <f t="shared" si="1085"/>
        <v>0.59058619983351435</v>
      </c>
    </row>
    <row r="1163" spans="1:29" s="21" customFormat="1" hidden="1" x14ac:dyDescent="0.2">
      <c r="A1163" s="92"/>
      <c r="B1163" s="113" t="s">
        <v>250</v>
      </c>
      <c r="C1163" s="114" t="s">
        <v>134</v>
      </c>
      <c r="D1163" s="308">
        <v>4637667162.2399998</v>
      </c>
      <c r="E1163" s="291">
        <f>SUM('ADICIONES  2018'!C1163:K1163)</f>
        <v>0</v>
      </c>
      <c r="F1163" s="308"/>
      <c r="G1163" s="308"/>
      <c r="H1163" s="308"/>
      <c r="I1163" s="308"/>
      <c r="J1163" s="308"/>
      <c r="K1163" s="294">
        <f t="shared" si="1079"/>
        <v>4637667162.2399998</v>
      </c>
      <c r="L1163" s="308">
        <v>0</v>
      </c>
      <c r="M1163" s="308">
        <v>393696452</v>
      </c>
      <c r="N1163" s="308">
        <v>549542641</v>
      </c>
      <c r="O1163" s="308">
        <v>538993767</v>
      </c>
      <c r="P1163" s="308">
        <v>404245325.25</v>
      </c>
      <c r="Q1163" s="308">
        <v>134748442</v>
      </c>
      <c r="R1163" s="294">
        <f t="shared" si="1081"/>
        <v>2021226627.25</v>
      </c>
      <c r="S1163" s="308">
        <v>134748441.75</v>
      </c>
      <c r="T1163" s="308">
        <v>139262603.44</v>
      </c>
      <c r="U1163" s="308">
        <v>443704553</v>
      </c>
      <c r="V1163" s="308"/>
      <c r="W1163" s="308"/>
      <c r="X1163" s="308"/>
      <c r="Y1163" s="308"/>
      <c r="Z1163" s="308"/>
      <c r="AA1163" s="310">
        <f t="shared" si="1083"/>
        <v>717715598.19000006</v>
      </c>
      <c r="AB1163" s="310">
        <f t="shared" si="1084"/>
        <v>2738942225.4400001</v>
      </c>
      <c r="AC1163" s="115">
        <f t="shared" si="1085"/>
        <v>0.59058619983351435</v>
      </c>
    </row>
    <row r="1164" spans="1:29" s="79" customFormat="1" ht="15.75" hidden="1" x14ac:dyDescent="0.2">
      <c r="A1164" s="433"/>
      <c r="B1164" s="111" t="s">
        <v>251</v>
      </c>
      <c r="C1164" s="107" t="s">
        <v>147</v>
      </c>
      <c r="D1164" s="307">
        <f>SUM(D1165:D1167)</f>
        <v>2338566297.0699997</v>
      </c>
      <c r="E1164" s="106">
        <f>SUM('ADICIONES  2018'!C1164:K1164)</f>
        <v>0</v>
      </c>
      <c r="F1164" s="307">
        <f t="shared" ref="F1164" si="1183">SUM(F1165:F1167)</f>
        <v>0</v>
      </c>
      <c r="G1164" s="307">
        <f t="shared" ref="G1164:J1164" si="1184">SUM(G1165:G1167)</f>
        <v>0</v>
      </c>
      <c r="H1164" s="307">
        <f t="shared" si="1184"/>
        <v>0</v>
      </c>
      <c r="I1164" s="307">
        <f t="shared" si="1184"/>
        <v>0</v>
      </c>
      <c r="J1164" s="307">
        <f t="shared" si="1184"/>
        <v>0</v>
      </c>
      <c r="K1164" s="290">
        <f t="shared" si="1079"/>
        <v>2338566297.0699997</v>
      </c>
      <c r="L1164" s="307">
        <f t="shared" ref="L1164:Q1164" si="1185">SUM(L1165:L1167)</f>
        <v>22542289</v>
      </c>
      <c r="M1164" s="307">
        <f t="shared" si="1185"/>
        <v>90366471</v>
      </c>
      <c r="N1164" s="307">
        <f t="shared" si="1185"/>
        <v>53418131</v>
      </c>
      <c r="O1164" s="307">
        <f t="shared" si="1185"/>
        <v>49539868</v>
      </c>
      <c r="P1164" s="307">
        <f t="shared" si="1185"/>
        <v>324297997.75</v>
      </c>
      <c r="Q1164" s="307">
        <f t="shared" si="1185"/>
        <v>453785193</v>
      </c>
      <c r="R1164" s="290">
        <f t="shared" si="1081"/>
        <v>993949949.75</v>
      </c>
      <c r="S1164" s="307">
        <f t="shared" ref="S1164:Z1164" si="1186">SUM(S1165:S1167)</f>
        <v>49539868</v>
      </c>
      <c r="T1164" s="307">
        <f t="shared" si="1186"/>
        <v>651048986.75</v>
      </c>
      <c r="U1164" s="307">
        <f t="shared" si="1186"/>
        <v>233020508</v>
      </c>
      <c r="V1164" s="307">
        <f t="shared" si="1186"/>
        <v>0</v>
      </c>
      <c r="W1164" s="307">
        <f t="shared" si="1186"/>
        <v>0</v>
      </c>
      <c r="X1164" s="307">
        <f t="shared" si="1186"/>
        <v>0</v>
      </c>
      <c r="Y1164" s="307">
        <f t="shared" si="1186"/>
        <v>0</v>
      </c>
      <c r="Z1164" s="307">
        <f t="shared" si="1186"/>
        <v>0</v>
      </c>
      <c r="AA1164" s="306">
        <f t="shared" si="1083"/>
        <v>933609362.75</v>
      </c>
      <c r="AB1164" s="306">
        <f t="shared" si="1084"/>
        <v>1927559312.5</v>
      </c>
      <c r="AC1164" s="105">
        <f t="shared" si="1085"/>
        <v>0.82424830756991918</v>
      </c>
    </row>
    <row r="1165" spans="1:29" ht="28.5" hidden="1" x14ac:dyDescent="0.2">
      <c r="B1165" s="113" t="s">
        <v>252</v>
      </c>
      <c r="C1165" s="98" t="s">
        <v>133</v>
      </c>
      <c r="D1165" s="308">
        <v>584641574.26999998</v>
      </c>
      <c r="E1165" s="291">
        <f>SUM('ADICIONES  2018'!C1165:K1165)</f>
        <v>0</v>
      </c>
      <c r="F1165" s="308"/>
      <c r="G1165" s="308"/>
      <c r="H1165" s="308"/>
      <c r="I1165" s="308"/>
      <c r="J1165" s="308"/>
      <c r="K1165" s="292">
        <f t="shared" si="1079"/>
        <v>584641574.26999998</v>
      </c>
      <c r="L1165" s="308">
        <v>0</v>
      </c>
      <c r="M1165" s="308">
        <v>22591618</v>
      </c>
      <c r="N1165" s="308">
        <v>53418131</v>
      </c>
      <c r="O1165" s="308">
        <v>49539868</v>
      </c>
      <c r="P1165" s="308">
        <v>49539868</v>
      </c>
      <c r="Q1165" s="308">
        <v>49539868</v>
      </c>
      <c r="R1165" s="292">
        <f t="shared" si="1081"/>
        <v>224629353</v>
      </c>
      <c r="S1165" s="308">
        <v>49539868</v>
      </c>
      <c r="T1165" s="308">
        <v>148619605</v>
      </c>
      <c r="U1165" s="308">
        <v>58255127</v>
      </c>
      <c r="V1165" s="308"/>
      <c r="W1165" s="308"/>
      <c r="X1165" s="308"/>
      <c r="Y1165" s="308"/>
      <c r="Z1165" s="308"/>
      <c r="AA1165" s="309">
        <f t="shared" si="1083"/>
        <v>256414600</v>
      </c>
      <c r="AB1165" s="309">
        <f t="shared" si="1084"/>
        <v>481043953</v>
      </c>
      <c r="AC1165" s="37">
        <f t="shared" si="1085"/>
        <v>0.82280148072029446</v>
      </c>
    </row>
    <row r="1166" spans="1:29" s="21" customFormat="1" ht="30" hidden="1" x14ac:dyDescent="0.2">
      <c r="A1166" s="92"/>
      <c r="B1166" s="113" t="s">
        <v>252</v>
      </c>
      <c r="C1166" s="114" t="s">
        <v>133</v>
      </c>
      <c r="D1166" s="308">
        <v>163699640.78999999</v>
      </c>
      <c r="E1166" s="291">
        <f>SUM('ADICIONES  2018'!C1166:K1166)</f>
        <v>0</v>
      </c>
      <c r="F1166" s="308"/>
      <c r="G1166" s="308"/>
      <c r="H1166" s="308"/>
      <c r="I1166" s="308"/>
      <c r="J1166" s="308"/>
      <c r="K1166" s="294">
        <f t="shared" si="1079"/>
        <v>163699640.78999999</v>
      </c>
      <c r="L1166" s="308">
        <v>22542289</v>
      </c>
      <c r="M1166" s="308">
        <v>6325653</v>
      </c>
      <c r="N1166" s="308">
        <v>0</v>
      </c>
      <c r="O1166" s="308">
        <v>0</v>
      </c>
      <c r="P1166" s="308">
        <v>0</v>
      </c>
      <c r="Q1166" s="308">
        <v>0</v>
      </c>
      <c r="R1166" s="294">
        <f t="shared" si="1081"/>
        <v>28867942</v>
      </c>
      <c r="S1166" s="308">
        <v>0</v>
      </c>
      <c r="T1166" s="308">
        <v>98184056.5</v>
      </c>
      <c r="U1166" s="308">
        <v>16311435</v>
      </c>
      <c r="V1166" s="308"/>
      <c r="W1166" s="308"/>
      <c r="X1166" s="308"/>
      <c r="Y1166" s="308"/>
      <c r="Z1166" s="308"/>
      <c r="AA1166" s="310">
        <f t="shared" si="1083"/>
        <v>114495491.5</v>
      </c>
      <c r="AB1166" s="310">
        <f t="shared" si="1084"/>
        <v>143363433.5</v>
      </c>
      <c r="AC1166" s="115">
        <f t="shared" si="1085"/>
        <v>0.87577121616236142</v>
      </c>
    </row>
    <row r="1167" spans="1:29" s="5" customFormat="1" ht="30" hidden="1" x14ac:dyDescent="0.2">
      <c r="A1167" s="159"/>
      <c r="B1167" s="111" t="s">
        <v>253</v>
      </c>
      <c r="C1167" s="100" t="s">
        <v>101</v>
      </c>
      <c r="D1167" s="307">
        <f>+D1168</f>
        <v>1590225082.01</v>
      </c>
      <c r="E1167" s="106">
        <f>SUM('ADICIONES  2018'!C1167:K1167)</f>
        <v>0</v>
      </c>
      <c r="F1167" s="307">
        <f t="shared" ref="F1167:J1167" si="1187">+F1168</f>
        <v>0</v>
      </c>
      <c r="G1167" s="307">
        <f t="shared" si="1187"/>
        <v>0</v>
      </c>
      <c r="H1167" s="307">
        <f t="shared" si="1187"/>
        <v>0</v>
      </c>
      <c r="I1167" s="307">
        <f t="shared" si="1187"/>
        <v>0</v>
      </c>
      <c r="J1167" s="307">
        <f t="shared" si="1187"/>
        <v>0</v>
      </c>
      <c r="K1167" s="296">
        <f t="shared" si="1079"/>
        <v>1590225082.01</v>
      </c>
      <c r="L1167" s="307">
        <f t="shared" ref="L1167:Q1167" si="1188">+L1168</f>
        <v>0</v>
      </c>
      <c r="M1167" s="307">
        <f t="shared" si="1188"/>
        <v>61449200</v>
      </c>
      <c r="N1167" s="307">
        <f t="shared" si="1188"/>
        <v>0</v>
      </c>
      <c r="O1167" s="307">
        <f t="shared" si="1188"/>
        <v>0</v>
      </c>
      <c r="P1167" s="307">
        <f t="shared" si="1188"/>
        <v>274758129.75</v>
      </c>
      <c r="Q1167" s="307">
        <f t="shared" si="1188"/>
        <v>404245325</v>
      </c>
      <c r="R1167" s="296">
        <f t="shared" si="1081"/>
        <v>740452654.75</v>
      </c>
      <c r="S1167" s="307">
        <f t="shared" ref="S1167:Z1167" si="1189">+S1168</f>
        <v>0</v>
      </c>
      <c r="T1167" s="307">
        <f t="shared" si="1189"/>
        <v>404245325.25</v>
      </c>
      <c r="U1167" s="307">
        <f t="shared" si="1189"/>
        <v>158453946</v>
      </c>
      <c r="V1167" s="307">
        <f t="shared" si="1189"/>
        <v>0</v>
      </c>
      <c r="W1167" s="307">
        <f t="shared" si="1189"/>
        <v>0</v>
      </c>
      <c r="X1167" s="307">
        <f t="shared" si="1189"/>
        <v>0</v>
      </c>
      <c r="Y1167" s="307">
        <f t="shared" si="1189"/>
        <v>0</v>
      </c>
      <c r="Z1167" s="307">
        <f t="shared" si="1189"/>
        <v>0</v>
      </c>
      <c r="AA1167" s="311">
        <f t="shared" si="1083"/>
        <v>562699271.25</v>
      </c>
      <c r="AB1167" s="311">
        <f t="shared" si="1084"/>
        <v>1303151926</v>
      </c>
      <c r="AC1167" s="36">
        <f t="shared" si="1085"/>
        <v>0.81947640038028602</v>
      </c>
    </row>
    <row r="1168" spans="1:29" s="21" customFormat="1" hidden="1" x14ac:dyDescent="0.2">
      <c r="A1168" s="92"/>
      <c r="B1168" s="113" t="s">
        <v>254</v>
      </c>
      <c r="C1168" s="114" t="s">
        <v>134</v>
      </c>
      <c r="D1168" s="308">
        <v>1590225082.01</v>
      </c>
      <c r="E1168" s="291">
        <f>SUM('ADICIONES  2018'!C1168:K1168)</f>
        <v>0</v>
      </c>
      <c r="F1168" s="308"/>
      <c r="G1168" s="308"/>
      <c r="H1168" s="308"/>
      <c r="I1168" s="308"/>
      <c r="J1168" s="308"/>
      <c r="K1168" s="294">
        <f t="shared" si="1079"/>
        <v>1590225082.01</v>
      </c>
      <c r="L1168" s="308">
        <v>0</v>
      </c>
      <c r="M1168" s="308">
        <v>61449200</v>
      </c>
      <c r="N1168" s="308"/>
      <c r="O1168" s="308"/>
      <c r="P1168" s="308">
        <v>274758129.75</v>
      </c>
      <c r="Q1168" s="308">
        <v>404245325</v>
      </c>
      <c r="R1168" s="294">
        <f t="shared" si="1081"/>
        <v>740452654.75</v>
      </c>
      <c r="S1168" s="308"/>
      <c r="T1168" s="308">
        <v>404245325.25</v>
      </c>
      <c r="U1168" s="308">
        <v>158453946</v>
      </c>
      <c r="V1168" s="308"/>
      <c r="W1168" s="308"/>
      <c r="X1168" s="308"/>
      <c r="Y1168" s="308"/>
      <c r="Z1168" s="308"/>
      <c r="AA1168" s="310">
        <f t="shared" si="1083"/>
        <v>562699271.25</v>
      </c>
      <c r="AB1168" s="310">
        <f t="shared" si="1084"/>
        <v>1303151926</v>
      </c>
      <c r="AC1168" s="115">
        <f t="shared" si="1085"/>
        <v>0.81947640038028602</v>
      </c>
    </row>
    <row r="1169" spans="1:29" s="21" customFormat="1" ht="15.75" x14ac:dyDescent="0.2">
      <c r="A1169" s="92">
        <v>1</v>
      </c>
      <c r="B1169" s="113" t="s">
        <v>333</v>
      </c>
      <c r="C1169" s="114" t="s">
        <v>334</v>
      </c>
      <c r="D1169" s="307">
        <f>+D1170</f>
        <v>0</v>
      </c>
      <c r="E1169" s="106">
        <f>SUM('ADICIONES  2018'!C1169:K1169)</f>
        <v>0</v>
      </c>
      <c r="F1169" s="307">
        <f t="shared" ref="F1169:J1170" si="1190">+F1170</f>
        <v>0</v>
      </c>
      <c r="G1169" s="307">
        <f t="shared" si="1190"/>
        <v>0</v>
      </c>
      <c r="H1169" s="307">
        <f t="shared" si="1190"/>
        <v>0</v>
      </c>
      <c r="I1169" s="307">
        <f t="shared" si="1190"/>
        <v>0</v>
      </c>
      <c r="J1169" s="307">
        <f t="shared" si="1190"/>
        <v>0</v>
      </c>
      <c r="K1169" s="294">
        <f t="shared" si="1079"/>
        <v>0</v>
      </c>
      <c r="L1169" s="307">
        <f t="shared" ref="L1169:Q1170" si="1191">+L1170</f>
        <v>0</v>
      </c>
      <c r="M1169" s="307">
        <f t="shared" si="1191"/>
        <v>0</v>
      </c>
      <c r="N1169" s="307">
        <f t="shared" si="1191"/>
        <v>0</v>
      </c>
      <c r="O1169" s="307">
        <f t="shared" si="1191"/>
        <v>0</v>
      </c>
      <c r="P1169" s="307">
        <f t="shared" si="1191"/>
        <v>0</v>
      </c>
      <c r="Q1169" s="307">
        <f t="shared" si="1191"/>
        <v>0</v>
      </c>
      <c r="R1169" s="294">
        <f t="shared" si="1081"/>
        <v>0</v>
      </c>
      <c r="S1169" s="308">
        <f t="shared" ref="S1169:Z1170" si="1192">+S1170</f>
        <v>0</v>
      </c>
      <c r="T1169" s="308">
        <f t="shared" si="1192"/>
        <v>0</v>
      </c>
      <c r="U1169" s="308">
        <f t="shared" si="1192"/>
        <v>0</v>
      </c>
      <c r="V1169" s="307">
        <f t="shared" si="1192"/>
        <v>0</v>
      </c>
      <c r="W1169" s="307">
        <f t="shared" si="1192"/>
        <v>0</v>
      </c>
      <c r="X1169" s="307">
        <f t="shared" si="1192"/>
        <v>0</v>
      </c>
      <c r="Y1169" s="308">
        <f t="shared" si="1192"/>
        <v>0</v>
      </c>
      <c r="Z1169" s="307">
        <f t="shared" si="1192"/>
        <v>0</v>
      </c>
      <c r="AA1169" s="306">
        <f t="shared" si="1083"/>
        <v>0</v>
      </c>
      <c r="AB1169" s="310">
        <f t="shared" si="1084"/>
        <v>0</v>
      </c>
      <c r="AC1169" s="115" t="e">
        <f t="shared" si="1085"/>
        <v>#DIV/0!</v>
      </c>
    </row>
    <row r="1170" spans="1:29" s="79" customFormat="1" ht="47.25" hidden="1" x14ac:dyDescent="0.2">
      <c r="A1170" s="433"/>
      <c r="B1170" s="111" t="s">
        <v>1725</v>
      </c>
      <c r="C1170" s="107" t="s">
        <v>1726</v>
      </c>
      <c r="D1170" s="307">
        <f>+D1171</f>
        <v>0</v>
      </c>
      <c r="E1170" s="106">
        <f>SUM('ADICIONES  2018'!C1170:K1170)</f>
        <v>0</v>
      </c>
      <c r="F1170" s="307">
        <f t="shared" si="1190"/>
        <v>0</v>
      </c>
      <c r="G1170" s="307">
        <f t="shared" si="1190"/>
        <v>0</v>
      </c>
      <c r="H1170" s="307">
        <f t="shared" si="1190"/>
        <v>0</v>
      </c>
      <c r="I1170" s="307">
        <f t="shared" si="1190"/>
        <v>0</v>
      </c>
      <c r="J1170" s="307">
        <f t="shared" si="1190"/>
        <v>0</v>
      </c>
      <c r="K1170" s="290">
        <f t="shared" si="1079"/>
        <v>0</v>
      </c>
      <c r="L1170" s="307">
        <f t="shared" si="1191"/>
        <v>0</v>
      </c>
      <c r="M1170" s="307">
        <f t="shared" si="1191"/>
        <v>0</v>
      </c>
      <c r="N1170" s="307">
        <f t="shared" si="1191"/>
        <v>0</v>
      </c>
      <c r="O1170" s="307">
        <f t="shared" si="1191"/>
        <v>0</v>
      </c>
      <c r="P1170" s="307">
        <f t="shared" si="1191"/>
        <v>0</v>
      </c>
      <c r="Q1170" s="307">
        <f t="shared" si="1191"/>
        <v>0</v>
      </c>
      <c r="R1170" s="290">
        <f t="shared" si="1081"/>
        <v>0</v>
      </c>
      <c r="S1170" s="307">
        <f t="shared" si="1192"/>
        <v>0</v>
      </c>
      <c r="T1170" s="307">
        <f t="shared" si="1192"/>
        <v>0</v>
      </c>
      <c r="U1170" s="307">
        <f t="shared" si="1192"/>
        <v>0</v>
      </c>
      <c r="V1170" s="307">
        <f t="shared" si="1192"/>
        <v>0</v>
      </c>
      <c r="W1170" s="307">
        <f t="shared" si="1192"/>
        <v>0</v>
      </c>
      <c r="X1170" s="307">
        <f t="shared" si="1192"/>
        <v>0</v>
      </c>
      <c r="Y1170" s="307">
        <f t="shared" si="1192"/>
        <v>0</v>
      </c>
      <c r="Z1170" s="307">
        <f t="shared" si="1192"/>
        <v>0</v>
      </c>
      <c r="AA1170" s="306">
        <f t="shared" si="1083"/>
        <v>0</v>
      </c>
      <c r="AB1170" s="306">
        <f t="shared" si="1084"/>
        <v>0</v>
      </c>
      <c r="AC1170" s="105" t="e">
        <f t="shared" si="1085"/>
        <v>#DIV/0!</v>
      </c>
    </row>
    <row r="1171" spans="1:29" s="21" customFormat="1" hidden="1" x14ac:dyDescent="0.2">
      <c r="A1171" s="92"/>
      <c r="B1171" s="113" t="s">
        <v>1727</v>
      </c>
      <c r="C1171" s="114" t="s">
        <v>1728</v>
      </c>
      <c r="D1171" s="308">
        <v>0</v>
      </c>
      <c r="E1171" s="291">
        <f>SUM('ADICIONES  2018'!C1171:K1171)</f>
        <v>0</v>
      </c>
      <c r="F1171" s="308">
        <v>0</v>
      </c>
      <c r="G1171" s="308">
        <v>0</v>
      </c>
      <c r="H1171" s="308">
        <v>0</v>
      </c>
      <c r="I1171" s="308">
        <v>0</v>
      </c>
      <c r="J1171" s="308">
        <v>0</v>
      </c>
      <c r="K1171" s="294">
        <f t="shared" ref="K1171:K1380" si="1193">+D1171+E1171-F1171+G1171-H1171</f>
        <v>0</v>
      </c>
      <c r="L1171" s="308">
        <v>0</v>
      </c>
      <c r="M1171" s="308">
        <v>0</v>
      </c>
      <c r="N1171" s="308">
        <v>0</v>
      </c>
      <c r="O1171" s="308">
        <v>0</v>
      </c>
      <c r="P1171" s="308">
        <v>0</v>
      </c>
      <c r="Q1171" s="308">
        <v>0</v>
      </c>
      <c r="R1171" s="294">
        <f t="shared" ref="R1171:R1380" si="1194">SUM(L1171:Q1171)</f>
        <v>0</v>
      </c>
      <c r="S1171" s="308">
        <v>0</v>
      </c>
      <c r="T1171" s="308">
        <v>0</v>
      </c>
      <c r="U1171" s="308">
        <v>0</v>
      </c>
      <c r="V1171" s="308">
        <v>0</v>
      </c>
      <c r="W1171" s="308">
        <v>0</v>
      </c>
      <c r="X1171" s="308">
        <v>0</v>
      </c>
      <c r="Y1171" s="308">
        <v>0</v>
      </c>
      <c r="Z1171" s="308">
        <v>0</v>
      </c>
      <c r="AA1171" s="310">
        <f t="shared" ref="AA1171:AA1206" si="1195">SUM(S1171:Z1171)</f>
        <v>0</v>
      </c>
      <c r="AB1171" s="310">
        <f t="shared" ref="AB1171:AB1380" si="1196">+AA1171+R1171</f>
        <v>0</v>
      </c>
      <c r="AC1171" s="115" t="e">
        <f t="shared" ref="AC1171:AC1377" si="1197">+AB1171/K1171</f>
        <v>#DIV/0!</v>
      </c>
    </row>
    <row r="1172" spans="1:29" s="21" customFormat="1" ht="15.75" x14ac:dyDescent="0.2">
      <c r="A1172" s="92">
        <v>1</v>
      </c>
      <c r="B1172" s="113" t="s">
        <v>255</v>
      </c>
      <c r="C1172" s="114" t="s">
        <v>148</v>
      </c>
      <c r="D1172" s="307">
        <f>+D1173+D1182</f>
        <v>860881466</v>
      </c>
      <c r="E1172" s="106">
        <f>SUM('ADICIONES  2018'!C1172:K1172)</f>
        <v>0</v>
      </c>
      <c r="F1172" s="307">
        <f t="shared" ref="F1172:J1172" si="1198">+F1173+F1182</f>
        <v>0</v>
      </c>
      <c r="G1172" s="307">
        <f t="shared" si="1198"/>
        <v>0</v>
      </c>
      <c r="H1172" s="307">
        <f t="shared" si="1198"/>
        <v>0</v>
      </c>
      <c r="I1172" s="307">
        <f t="shared" si="1198"/>
        <v>0</v>
      </c>
      <c r="J1172" s="307">
        <f t="shared" si="1198"/>
        <v>0</v>
      </c>
      <c r="K1172" s="294">
        <f t="shared" si="1193"/>
        <v>860881466</v>
      </c>
      <c r="L1172" s="307">
        <f t="shared" ref="L1172:Q1172" si="1199">+L1173+L1182</f>
        <v>103679876</v>
      </c>
      <c r="M1172" s="307">
        <f t="shared" si="1199"/>
        <v>134179289</v>
      </c>
      <c r="N1172" s="307">
        <f t="shared" si="1199"/>
        <v>71261269</v>
      </c>
      <c r="O1172" s="307">
        <f t="shared" si="1199"/>
        <v>124211356</v>
      </c>
      <c r="P1172" s="307">
        <f t="shared" si="1199"/>
        <v>90305981</v>
      </c>
      <c r="Q1172" s="307">
        <f t="shared" si="1199"/>
        <v>85425762</v>
      </c>
      <c r="R1172" s="294">
        <f t="shared" si="1194"/>
        <v>609063533</v>
      </c>
      <c r="S1172" s="308">
        <f t="shared" ref="S1172:Z1172" si="1200">+S1173+S1182</f>
        <v>136858954</v>
      </c>
      <c r="T1172" s="308">
        <f t="shared" si="1200"/>
        <v>64255232</v>
      </c>
      <c r="U1172" s="308">
        <f t="shared" si="1200"/>
        <v>88353057</v>
      </c>
      <c r="V1172" s="307">
        <f t="shared" si="1200"/>
        <v>0</v>
      </c>
      <c r="W1172" s="307">
        <f t="shared" si="1200"/>
        <v>0</v>
      </c>
      <c r="X1172" s="307">
        <f t="shared" si="1200"/>
        <v>0</v>
      </c>
      <c r="Y1172" s="308">
        <f t="shared" si="1200"/>
        <v>0</v>
      </c>
      <c r="Z1172" s="307">
        <f t="shared" si="1200"/>
        <v>0</v>
      </c>
      <c r="AA1172" s="306">
        <f t="shared" si="1195"/>
        <v>289467243</v>
      </c>
      <c r="AB1172" s="310">
        <f t="shared" si="1196"/>
        <v>898530776</v>
      </c>
      <c r="AC1172" s="115">
        <f t="shared" si="1197"/>
        <v>1.0437334423924047</v>
      </c>
    </row>
    <row r="1173" spans="1:29" s="79" customFormat="1" ht="47.25" hidden="1" x14ac:dyDescent="0.2">
      <c r="A1173" s="433"/>
      <c r="B1173" s="111" t="s">
        <v>256</v>
      </c>
      <c r="C1173" s="107" t="s">
        <v>257</v>
      </c>
      <c r="D1173" s="307">
        <f>+D1174+D1180</f>
        <v>231583122.90000004</v>
      </c>
      <c r="E1173" s="106">
        <f>SUM('ADICIONES  2018'!C1173:K1173)</f>
        <v>0</v>
      </c>
      <c r="F1173" s="307">
        <f t="shared" ref="F1173:J1173" si="1201">+F1174+F1180</f>
        <v>0</v>
      </c>
      <c r="G1173" s="307">
        <f t="shared" si="1201"/>
        <v>0</v>
      </c>
      <c r="H1173" s="307">
        <f t="shared" si="1201"/>
        <v>0</v>
      </c>
      <c r="I1173" s="307">
        <f t="shared" si="1201"/>
        <v>0</v>
      </c>
      <c r="J1173" s="307">
        <f t="shared" si="1201"/>
        <v>0</v>
      </c>
      <c r="K1173" s="290">
        <f t="shared" si="1193"/>
        <v>231583122.90000004</v>
      </c>
      <c r="L1173" s="307">
        <f t="shared" ref="L1173:Q1173" si="1202">+L1174+L1180</f>
        <v>11471326</v>
      </c>
      <c r="M1173" s="307">
        <f t="shared" si="1202"/>
        <v>46333569</v>
      </c>
      <c r="N1173" s="307">
        <f t="shared" si="1202"/>
        <v>5491799</v>
      </c>
      <c r="O1173" s="307">
        <f t="shared" si="1202"/>
        <v>31646910</v>
      </c>
      <c r="P1173" s="307">
        <f t="shared" si="1202"/>
        <v>5678058</v>
      </c>
      <c r="Q1173" s="307">
        <f t="shared" si="1202"/>
        <v>5907532</v>
      </c>
      <c r="R1173" s="290">
        <f t="shared" si="1194"/>
        <v>106529194</v>
      </c>
      <c r="S1173" s="307">
        <f t="shared" ref="S1173:Z1173" si="1203">+S1174+S1180</f>
        <v>51032284</v>
      </c>
      <c r="T1173" s="307">
        <f t="shared" si="1203"/>
        <v>10117548</v>
      </c>
      <c r="U1173" s="307">
        <f t="shared" si="1203"/>
        <v>13468347</v>
      </c>
      <c r="V1173" s="307">
        <f t="shared" si="1203"/>
        <v>0</v>
      </c>
      <c r="W1173" s="307">
        <f t="shared" si="1203"/>
        <v>0</v>
      </c>
      <c r="X1173" s="307">
        <f t="shared" si="1203"/>
        <v>0</v>
      </c>
      <c r="Y1173" s="307">
        <f t="shared" si="1203"/>
        <v>0</v>
      </c>
      <c r="Z1173" s="307">
        <f t="shared" si="1203"/>
        <v>0</v>
      </c>
      <c r="AA1173" s="306">
        <f t="shared" si="1195"/>
        <v>74618179</v>
      </c>
      <c r="AB1173" s="306">
        <f t="shared" si="1196"/>
        <v>181147373</v>
      </c>
      <c r="AC1173" s="105">
        <f t="shared" si="1197"/>
        <v>0.78221318864510381</v>
      </c>
    </row>
    <row r="1174" spans="1:29" s="79" customFormat="1" ht="31.5" hidden="1" x14ac:dyDescent="0.2">
      <c r="A1174" s="433"/>
      <c r="B1174" s="111" t="s">
        <v>258</v>
      </c>
      <c r="C1174" s="107" t="s">
        <v>150</v>
      </c>
      <c r="D1174" s="307">
        <f>SUM(D1175:D1179)</f>
        <v>166603760.10000002</v>
      </c>
      <c r="E1174" s="106">
        <f>SUM('ADICIONES  2018'!C1174:K1174)</f>
        <v>0</v>
      </c>
      <c r="F1174" s="307">
        <f t="shared" ref="F1174" si="1204">SUM(F1175:F1179)</f>
        <v>0</v>
      </c>
      <c r="G1174" s="307">
        <f t="shared" ref="G1174:J1174" si="1205">SUM(G1175:G1179)</f>
        <v>0</v>
      </c>
      <c r="H1174" s="307">
        <f t="shared" si="1205"/>
        <v>0</v>
      </c>
      <c r="I1174" s="307">
        <f t="shared" si="1205"/>
        <v>0</v>
      </c>
      <c r="J1174" s="307">
        <f t="shared" si="1205"/>
        <v>0</v>
      </c>
      <c r="K1174" s="290">
        <f t="shared" si="1193"/>
        <v>166603760.10000002</v>
      </c>
      <c r="L1174" s="307">
        <f t="shared" ref="L1174:Q1174" si="1206">SUM(L1175:L1179)</f>
        <v>10511326</v>
      </c>
      <c r="M1174" s="307">
        <f t="shared" si="1206"/>
        <v>18135299</v>
      </c>
      <c r="N1174" s="307">
        <f t="shared" si="1206"/>
        <v>4891799</v>
      </c>
      <c r="O1174" s="307">
        <f t="shared" si="1206"/>
        <v>2426910</v>
      </c>
      <c r="P1174" s="307">
        <f t="shared" si="1206"/>
        <v>4428058</v>
      </c>
      <c r="Q1174" s="307">
        <f t="shared" si="1206"/>
        <v>4827532</v>
      </c>
      <c r="R1174" s="290">
        <f t="shared" si="1194"/>
        <v>45220924</v>
      </c>
      <c r="S1174" s="307">
        <f t="shared" ref="S1174:Z1174" si="1207">SUM(S1175:S1179)</f>
        <v>14721974</v>
      </c>
      <c r="T1174" s="307">
        <f t="shared" si="1207"/>
        <v>9157548</v>
      </c>
      <c r="U1174" s="307">
        <f t="shared" si="1207"/>
        <v>12028347</v>
      </c>
      <c r="V1174" s="307">
        <f t="shared" si="1207"/>
        <v>0</v>
      </c>
      <c r="W1174" s="307">
        <f t="shared" si="1207"/>
        <v>0</v>
      </c>
      <c r="X1174" s="307">
        <f t="shared" si="1207"/>
        <v>0</v>
      </c>
      <c r="Y1174" s="307">
        <f t="shared" si="1207"/>
        <v>0</v>
      </c>
      <c r="Z1174" s="307">
        <f t="shared" si="1207"/>
        <v>0</v>
      </c>
      <c r="AA1174" s="306">
        <f t="shared" si="1195"/>
        <v>35907869</v>
      </c>
      <c r="AB1174" s="306">
        <f t="shared" si="1196"/>
        <v>81128793</v>
      </c>
      <c r="AC1174" s="105">
        <f t="shared" si="1197"/>
        <v>0.48695655458979037</v>
      </c>
    </row>
    <row r="1175" spans="1:29" s="21" customFormat="1" hidden="1" x14ac:dyDescent="0.2">
      <c r="A1175" s="92"/>
      <c r="B1175" s="97" t="s">
        <v>259</v>
      </c>
      <c r="C1175" s="114" t="s">
        <v>151</v>
      </c>
      <c r="D1175" s="308">
        <v>1539720.51</v>
      </c>
      <c r="E1175" s="291">
        <f>SUM('ADICIONES  2018'!C1175:K1175)</f>
        <v>0</v>
      </c>
      <c r="F1175" s="308"/>
      <c r="G1175" s="308"/>
      <c r="H1175" s="308"/>
      <c r="I1175" s="308"/>
      <c r="J1175" s="308"/>
      <c r="K1175" s="294">
        <f t="shared" si="1193"/>
        <v>1539720.51</v>
      </c>
      <c r="L1175" s="308">
        <v>78124</v>
      </c>
      <c r="M1175" s="308">
        <v>1251748</v>
      </c>
      <c r="N1175" s="308">
        <v>156248</v>
      </c>
      <c r="O1175" s="308">
        <v>390620</v>
      </c>
      <c r="P1175" s="308">
        <v>182390</v>
      </c>
      <c r="Q1175" s="308">
        <v>0</v>
      </c>
      <c r="R1175" s="294">
        <f t="shared" si="1194"/>
        <v>2059130</v>
      </c>
      <c r="S1175" s="308">
        <v>0</v>
      </c>
      <c r="T1175" s="308">
        <v>0</v>
      </c>
      <c r="U1175" s="308">
        <v>425426</v>
      </c>
      <c r="V1175" s="308"/>
      <c r="W1175" s="308"/>
      <c r="X1175" s="308"/>
      <c r="Y1175" s="308"/>
      <c r="Z1175" s="308"/>
      <c r="AA1175" s="310">
        <f t="shared" si="1195"/>
        <v>425426</v>
      </c>
      <c r="AB1175" s="310">
        <f t="shared" si="1196"/>
        <v>2484556</v>
      </c>
      <c r="AC1175" s="115">
        <f t="shared" si="1197"/>
        <v>1.6136409068162636</v>
      </c>
    </row>
    <row r="1176" spans="1:29" hidden="1" x14ac:dyDescent="0.2">
      <c r="B1176" s="97" t="s">
        <v>260</v>
      </c>
      <c r="C1176" s="98" t="s">
        <v>152</v>
      </c>
      <c r="D1176" s="308">
        <v>74257626.340000004</v>
      </c>
      <c r="E1176" s="291">
        <f>SUM('ADICIONES  2018'!C1176:K1176)</f>
        <v>0</v>
      </c>
      <c r="F1176" s="308"/>
      <c r="G1176" s="308"/>
      <c r="H1176" s="308"/>
      <c r="I1176" s="308"/>
      <c r="J1176" s="308"/>
      <c r="K1176" s="292">
        <f t="shared" si="1193"/>
        <v>74257626.340000004</v>
      </c>
      <c r="L1176" s="308">
        <v>3942000</v>
      </c>
      <c r="M1176" s="308">
        <v>8656000</v>
      </c>
      <c r="N1176" s="308">
        <v>2183000</v>
      </c>
      <c r="O1176" s="308">
        <v>30000</v>
      </c>
      <c r="P1176" s="308">
        <v>0</v>
      </c>
      <c r="Q1176" s="308">
        <v>0</v>
      </c>
      <c r="R1176" s="292">
        <f t="shared" si="1194"/>
        <v>14811000</v>
      </c>
      <c r="S1176" s="308">
        <v>10893000</v>
      </c>
      <c r="T1176" s="308">
        <v>7187600</v>
      </c>
      <c r="U1176" s="308">
        <v>3790000</v>
      </c>
      <c r="V1176" s="308"/>
      <c r="W1176" s="308"/>
      <c r="X1176" s="308"/>
      <c r="Y1176" s="308"/>
      <c r="Z1176" s="308"/>
      <c r="AA1176" s="309">
        <f t="shared" si="1195"/>
        <v>21870600</v>
      </c>
      <c r="AB1176" s="309">
        <f t="shared" si="1196"/>
        <v>36681600</v>
      </c>
      <c r="AC1176" s="37">
        <f t="shared" si="1197"/>
        <v>0.49397754557959656</v>
      </c>
    </row>
    <row r="1177" spans="1:29" ht="28.5" hidden="1" x14ac:dyDescent="0.2">
      <c r="B1177" s="97" t="s">
        <v>261</v>
      </c>
      <c r="C1177" s="98" t="s">
        <v>153</v>
      </c>
      <c r="D1177" s="308">
        <v>19805279.07</v>
      </c>
      <c r="E1177" s="291">
        <f>SUM('ADICIONES  2018'!C1177:K1177)</f>
        <v>0</v>
      </c>
      <c r="F1177" s="308"/>
      <c r="G1177" s="308"/>
      <c r="H1177" s="308"/>
      <c r="I1177" s="308"/>
      <c r="J1177" s="308"/>
      <c r="K1177" s="292">
        <f t="shared" si="1193"/>
        <v>19805279.07</v>
      </c>
      <c r="L1177" s="308">
        <v>911849</v>
      </c>
      <c r="M1177" s="308">
        <v>2370967</v>
      </c>
      <c r="N1177" s="308">
        <v>729560</v>
      </c>
      <c r="O1177" s="308">
        <v>2006290</v>
      </c>
      <c r="P1177" s="308">
        <v>1641510</v>
      </c>
      <c r="Q1177" s="308">
        <v>911950</v>
      </c>
      <c r="R1177" s="292">
        <f t="shared" si="1194"/>
        <v>8572126</v>
      </c>
      <c r="S1177" s="308">
        <v>719304</v>
      </c>
      <c r="T1177" s="308">
        <v>1709534</v>
      </c>
      <c r="U1177" s="308">
        <v>911950</v>
      </c>
      <c r="V1177" s="308"/>
      <c r="W1177" s="308"/>
      <c r="X1177" s="308"/>
      <c r="Y1177" s="308"/>
      <c r="Z1177" s="308"/>
      <c r="AA1177" s="309">
        <f t="shared" si="1195"/>
        <v>3340788</v>
      </c>
      <c r="AB1177" s="309">
        <f t="shared" si="1196"/>
        <v>11912914</v>
      </c>
      <c r="AC1177" s="37">
        <f t="shared" si="1197"/>
        <v>0.60150195096443038</v>
      </c>
    </row>
    <row r="1178" spans="1:29" hidden="1" x14ac:dyDescent="0.2">
      <c r="B1178" s="97" t="s">
        <v>262</v>
      </c>
      <c r="C1178" s="98" t="s">
        <v>154</v>
      </c>
      <c r="D1178" s="308">
        <v>71001134.180000007</v>
      </c>
      <c r="E1178" s="291">
        <f>SUM('ADICIONES  2018'!C1178:K1178)</f>
        <v>0</v>
      </c>
      <c r="F1178" s="308"/>
      <c r="G1178" s="308"/>
      <c r="H1178" s="308"/>
      <c r="I1178" s="308"/>
      <c r="J1178" s="308"/>
      <c r="K1178" s="292">
        <f t="shared" si="1193"/>
        <v>71001134.180000007</v>
      </c>
      <c r="L1178" s="308">
        <v>5579353</v>
      </c>
      <c r="M1178" s="308">
        <v>5856584</v>
      </c>
      <c r="N1178" s="308">
        <v>1822991</v>
      </c>
      <c r="O1178" s="308">
        <v>0</v>
      </c>
      <c r="P1178" s="308">
        <v>2604158</v>
      </c>
      <c r="Q1178" s="308">
        <v>3915582</v>
      </c>
      <c r="R1178" s="292">
        <f t="shared" si="1194"/>
        <v>19778668</v>
      </c>
      <c r="S1178" s="308">
        <v>3109670</v>
      </c>
      <c r="T1178" s="308">
        <v>260414</v>
      </c>
      <c r="U1178" s="308">
        <v>6900971</v>
      </c>
      <c r="V1178" s="308"/>
      <c r="W1178" s="308"/>
      <c r="X1178" s="308"/>
      <c r="Y1178" s="308"/>
      <c r="Z1178" s="308"/>
      <c r="AA1178" s="309">
        <f t="shared" si="1195"/>
        <v>10271055</v>
      </c>
      <c r="AB1178" s="309">
        <f t="shared" si="1196"/>
        <v>30049723</v>
      </c>
      <c r="AC1178" s="37">
        <f t="shared" si="1197"/>
        <v>0.42322877439984014</v>
      </c>
    </row>
    <row r="1179" spans="1:29" hidden="1" x14ac:dyDescent="0.2">
      <c r="B1179" s="97" t="s">
        <v>1729</v>
      </c>
      <c r="C1179" s="98" t="s">
        <v>154</v>
      </c>
      <c r="D1179" s="308">
        <v>0</v>
      </c>
      <c r="E1179" s="291">
        <f>SUM('ADICIONES  2018'!C1179:K1179)</f>
        <v>0</v>
      </c>
      <c r="F1179" s="308"/>
      <c r="G1179" s="308"/>
      <c r="H1179" s="308"/>
      <c r="I1179" s="308"/>
      <c r="J1179" s="308"/>
      <c r="K1179" s="292">
        <f t="shared" si="1193"/>
        <v>0</v>
      </c>
      <c r="L1179" s="308">
        <v>0</v>
      </c>
      <c r="M1179" s="308">
        <v>0</v>
      </c>
      <c r="N1179" s="308">
        <v>0</v>
      </c>
      <c r="O1179" s="308">
        <v>0</v>
      </c>
      <c r="P1179" s="308">
        <v>0</v>
      </c>
      <c r="Q1179" s="308">
        <v>0</v>
      </c>
      <c r="R1179" s="292">
        <f t="shared" si="1194"/>
        <v>0</v>
      </c>
      <c r="S1179" s="308">
        <v>0</v>
      </c>
      <c r="T1179" s="308">
        <v>0</v>
      </c>
      <c r="U1179" s="308">
        <v>0</v>
      </c>
      <c r="V1179" s="308"/>
      <c r="W1179" s="308"/>
      <c r="X1179" s="308"/>
      <c r="Y1179" s="308"/>
      <c r="Z1179" s="308"/>
      <c r="AA1179" s="309">
        <f t="shared" si="1195"/>
        <v>0</v>
      </c>
      <c r="AB1179" s="309">
        <f t="shared" si="1196"/>
        <v>0</v>
      </c>
      <c r="AC1179" s="37">
        <v>0</v>
      </c>
    </row>
    <row r="1180" spans="1:29" s="79" customFormat="1" ht="31.5" hidden="1" x14ac:dyDescent="0.2">
      <c r="A1180" s="433"/>
      <c r="B1180" s="111" t="s">
        <v>263</v>
      </c>
      <c r="C1180" s="107" t="s">
        <v>155</v>
      </c>
      <c r="D1180" s="307">
        <f>+D1181</f>
        <v>64979362.799999997</v>
      </c>
      <c r="E1180" s="106">
        <f>SUM('ADICIONES  2018'!C1180:K1180)</f>
        <v>0</v>
      </c>
      <c r="F1180" s="307">
        <f t="shared" ref="F1180:J1180" si="1208">+F1181</f>
        <v>0</v>
      </c>
      <c r="G1180" s="307">
        <f t="shared" si="1208"/>
        <v>0</v>
      </c>
      <c r="H1180" s="307">
        <f t="shared" si="1208"/>
        <v>0</v>
      </c>
      <c r="I1180" s="307">
        <f t="shared" si="1208"/>
        <v>0</v>
      </c>
      <c r="J1180" s="307">
        <f t="shared" si="1208"/>
        <v>0</v>
      </c>
      <c r="K1180" s="290">
        <f t="shared" si="1193"/>
        <v>64979362.799999997</v>
      </c>
      <c r="L1180" s="307">
        <f t="shared" ref="L1180:Q1180" si="1209">+L1181</f>
        <v>960000</v>
      </c>
      <c r="M1180" s="307">
        <f t="shared" si="1209"/>
        <v>28198270</v>
      </c>
      <c r="N1180" s="307">
        <f t="shared" si="1209"/>
        <v>600000</v>
      </c>
      <c r="O1180" s="307">
        <f t="shared" si="1209"/>
        <v>29220000</v>
      </c>
      <c r="P1180" s="307">
        <f t="shared" si="1209"/>
        <v>1250000</v>
      </c>
      <c r="Q1180" s="307">
        <f t="shared" si="1209"/>
        <v>1080000</v>
      </c>
      <c r="R1180" s="290">
        <f t="shared" si="1194"/>
        <v>61308270</v>
      </c>
      <c r="S1180" s="307">
        <f t="shared" ref="S1180:Z1180" si="1210">+S1181</f>
        <v>36310310</v>
      </c>
      <c r="T1180" s="307">
        <f t="shared" si="1210"/>
        <v>960000</v>
      </c>
      <c r="U1180" s="307">
        <f t="shared" si="1210"/>
        <v>1440000</v>
      </c>
      <c r="V1180" s="307">
        <f t="shared" si="1210"/>
        <v>0</v>
      </c>
      <c r="W1180" s="307">
        <f t="shared" si="1210"/>
        <v>0</v>
      </c>
      <c r="X1180" s="307">
        <f t="shared" si="1210"/>
        <v>0</v>
      </c>
      <c r="Y1180" s="307">
        <f t="shared" si="1210"/>
        <v>0</v>
      </c>
      <c r="Z1180" s="307">
        <f t="shared" si="1210"/>
        <v>0</v>
      </c>
      <c r="AA1180" s="306">
        <f t="shared" si="1195"/>
        <v>38710310</v>
      </c>
      <c r="AB1180" s="306">
        <f t="shared" si="1196"/>
        <v>100018580</v>
      </c>
      <c r="AC1180" s="105">
        <f t="shared" si="1197"/>
        <v>1.5392360849681956</v>
      </c>
    </row>
    <row r="1181" spans="1:29" ht="28.5" hidden="1" x14ac:dyDescent="0.2">
      <c r="B1181" s="97" t="s">
        <v>264</v>
      </c>
      <c r="C1181" s="98" t="s">
        <v>156</v>
      </c>
      <c r="D1181" s="308">
        <v>64979362.799999997</v>
      </c>
      <c r="E1181" s="291">
        <f>SUM('ADICIONES  2018'!C1181:K1181)</f>
        <v>0</v>
      </c>
      <c r="F1181" s="308"/>
      <c r="G1181" s="308"/>
      <c r="H1181" s="308"/>
      <c r="I1181" s="308"/>
      <c r="J1181" s="308"/>
      <c r="K1181" s="292">
        <f t="shared" si="1193"/>
        <v>64979362.799999997</v>
      </c>
      <c r="L1181" s="308">
        <v>960000</v>
      </c>
      <c r="M1181" s="308">
        <v>28198270</v>
      </c>
      <c r="N1181" s="308">
        <v>600000</v>
      </c>
      <c r="O1181" s="308">
        <v>29220000</v>
      </c>
      <c r="P1181" s="308">
        <v>1250000</v>
      </c>
      <c r="Q1181" s="308">
        <v>1080000</v>
      </c>
      <c r="R1181" s="292">
        <f t="shared" si="1194"/>
        <v>61308270</v>
      </c>
      <c r="S1181" s="308">
        <v>36310310</v>
      </c>
      <c r="T1181" s="308">
        <v>960000</v>
      </c>
      <c r="U1181" s="308">
        <v>1440000</v>
      </c>
      <c r="V1181" s="308"/>
      <c r="W1181" s="308"/>
      <c r="X1181" s="308"/>
      <c r="Y1181" s="308"/>
      <c r="Z1181" s="308"/>
      <c r="AA1181" s="309">
        <f t="shared" si="1195"/>
        <v>38710310</v>
      </c>
      <c r="AB1181" s="309">
        <f t="shared" si="1196"/>
        <v>100018580</v>
      </c>
      <c r="AC1181" s="37">
        <f t="shared" si="1197"/>
        <v>1.5392360849681956</v>
      </c>
    </row>
    <row r="1182" spans="1:29" s="79" customFormat="1" ht="31.5" hidden="1" x14ac:dyDescent="0.2">
      <c r="A1182" s="433"/>
      <c r="B1182" s="111" t="s">
        <v>265</v>
      </c>
      <c r="C1182" s="107" t="s">
        <v>266</v>
      </c>
      <c r="D1182" s="307">
        <f>+D1183</f>
        <v>629298343.10000002</v>
      </c>
      <c r="E1182" s="106">
        <f>SUM('ADICIONES  2018'!C1182:K1182)</f>
        <v>0</v>
      </c>
      <c r="F1182" s="307">
        <f t="shared" ref="F1182:J1182" si="1211">+F1183</f>
        <v>0</v>
      </c>
      <c r="G1182" s="307">
        <f t="shared" si="1211"/>
        <v>0</v>
      </c>
      <c r="H1182" s="307">
        <f t="shared" si="1211"/>
        <v>0</v>
      </c>
      <c r="I1182" s="307">
        <f t="shared" si="1211"/>
        <v>0</v>
      </c>
      <c r="J1182" s="307">
        <f t="shared" si="1211"/>
        <v>0</v>
      </c>
      <c r="K1182" s="290">
        <f t="shared" si="1193"/>
        <v>629298343.10000002</v>
      </c>
      <c r="L1182" s="307">
        <f t="shared" ref="L1182:Q1182" si="1212">+L1183</f>
        <v>92208550</v>
      </c>
      <c r="M1182" s="307">
        <f t="shared" si="1212"/>
        <v>87845720</v>
      </c>
      <c r="N1182" s="307">
        <f t="shared" si="1212"/>
        <v>65769470</v>
      </c>
      <c r="O1182" s="307">
        <f t="shared" si="1212"/>
        <v>92564446</v>
      </c>
      <c r="P1182" s="307">
        <f t="shared" si="1212"/>
        <v>84627923</v>
      </c>
      <c r="Q1182" s="307">
        <f t="shared" si="1212"/>
        <v>79518230</v>
      </c>
      <c r="R1182" s="290">
        <f t="shared" si="1194"/>
        <v>502534339</v>
      </c>
      <c r="S1182" s="307">
        <f t="shared" ref="S1182:Z1182" si="1213">+S1183</f>
        <v>85826670</v>
      </c>
      <c r="T1182" s="307">
        <f t="shared" si="1213"/>
        <v>54137684</v>
      </c>
      <c r="U1182" s="307">
        <f t="shared" si="1213"/>
        <v>74884710</v>
      </c>
      <c r="V1182" s="307">
        <f t="shared" si="1213"/>
        <v>0</v>
      </c>
      <c r="W1182" s="307">
        <f t="shared" si="1213"/>
        <v>0</v>
      </c>
      <c r="X1182" s="307">
        <f t="shared" si="1213"/>
        <v>0</v>
      </c>
      <c r="Y1182" s="307">
        <f t="shared" si="1213"/>
        <v>0</v>
      </c>
      <c r="Z1182" s="307">
        <f t="shared" si="1213"/>
        <v>0</v>
      </c>
      <c r="AA1182" s="306">
        <f t="shared" si="1195"/>
        <v>214849064</v>
      </c>
      <c r="AB1182" s="306">
        <f t="shared" si="1196"/>
        <v>717383403</v>
      </c>
      <c r="AC1182" s="105">
        <f t="shared" si="1197"/>
        <v>1.139973449582089</v>
      </c>
    </row>
    <row r="1183" spans="1:29" s="21" customFormat="1" hidden="1" x14ac:dyDescent="0.2">
      <c r="A1183" s="92"/>
      <c r="B1183" s="113" t="s">
        <v>267</v>
      </c>
      <c r="C1183" s="114" t="s">
        <v>149</v>
      </c>
      <c r="D1183" s="308">
        <v>629298343.10000002</v>
      </c>
      <c r="E1183" s="291">
        <f>SUM('ADICIONES  2018'!C1183:K1183)</f>
        <v>0</v>
      </c>
      <c r="F1183" s="308"/>
      <c r="G1183" s="308"/>
      <c r="H1183" s="308"/>
      <c r="I1183" s="308"/>
      <c r="J1183" s="308"/>
      <c r="K1183" s="294">
        <f t="shared" si="1193"/>
        <v>629298343.10000002</v>
      </c>
      <c r="L1183" s="308">
        <v>92208550</v>
      </c>
      <c r="M1183" s="308">
        <v>87845720</v>
      </c>
      <c r="N1183" s="308">
        <v>65769470</v>
      </c>
      <c r="O1183" s="308">
        <v>92564446</v>
      </c>
      <c r="P1183" s="308">
        <v>84627923</v>
      </c>
      <c r="Q1183" s="308">
        <v>79518230</v>
      </c>
      <c r="R1183" s="294">
        <f t="shared" si="1194"/>
        <v>502534339</v>
      </c>
      <c r="S1183" s="308">
        <v>85826670</v>
      </c>
      <c r="T1183" s="308">
        <v>54137684</v>
      </c>
      <c r="U1183" s="308">
        <v>74884710</v>
      </c>
      <c r="V1183" s="308"/>
      <c r="W1183" s="308"/>
      <c r="X1183" s="308"/>
      <c r="Y1183" s="308"/>
      <c r="Z1183" s="308"/>
      <c r="AA1183" s="310">
        <f t="shared" si="1195"/>
        <v>214849064</v>
      </c>
      <c r="AB1183" s="310">
        <f t="shared" si="1196"/>
        <v>717383403</v>
      </c>
      <c r="AC1183" s="115">
        <f t="shared" si="1197"/>
        <v>1.139973449582089</v>
      </c>
    </row>
    <row r="1184" spans="1:29" s="21" customFormat="1" ht="15.75" x14ac:dyDescent="0.2">
      <c r="A1184" s="92">
        <v>1</v>
      </c>
      <c r="B1184" s="113" t="s">
        <v>268</v>
      </c>
      <c r="C1184" s="114" t="s">
        <v>269</v>
      </c>
      <c r="D1184" s="307">
        <f>+D1185+D1191</f>
        <v>45358930569.279999</v>
      </c>
      <c r="E1184" s="106">
        <f>SUM('ADICIONES  2018'!C1184:K1184)</f>
        <v>39559480734.349998</v>
      </c>
      <c r="F1184" s="307">
        <f t="shared" ref="F1184:J1184" si="1214">+F1185+F1191</f>
        <v>0</v>
      </c>
      <c r="G1184" s="307">
        <f t="shared" si="1214"/>
        <v>0</v>
      </c>
      <c r="H1184" s="307">
        <f t="shared" si="1214"/>
        <v>0</v>
      </c>
      <c r="I1184" s="307">
        <f t="shared" si="1214"/>
        <v>0</v>
      </c>
      <c r="J1184" s="307">
        <f t="shared" si="1214"/>
        <v>0</v>
      </c>
      <c r="K1184" s="294">
        <f t="shared" si="1193"/>
        <v>84918411303.630005</v>
      </c>
      <c r="L1184" s="307">
        <f t="shared" ref="L1184:Q1184" si="1215">+L1185+L1191</f>
        <v>77782296</v>
      </c>
      <c r="M1184" s="307">
        <f t="shared" si="1215"/>
        <v>2008852196.1700001</v>
      </c>
      <c r="N1184" s="307">
        <f t="shared" si="1215"/>
        <v>1283574418</v>
      </c>
      <c r="O1184" s="307">
        <f t="shared" si="1215"/>
        <v>4437241684.5100002</v>
      </c>
      <c r="P1184" s="307">
        <f t="shared" si="1215"/>
        <v>19521998930.169998</v>
      </c>
      <c r="Q1184" s="307">
        <f t="shared" si="1215"/>
        <v>1390250529</v>
      </c>
      <c r="R1184" s="294">
        <f t="shared" si="1194"/>
        <v>28719700053.849998</v>
      </c>
      <c r="S1184" s="308">
        <f t="shared" ref="S1184:Z1184" si="1216">+S1185+S1191</f>
        <v>17069965275.32</v>
      </c>
      <c r="T1184" s="308">
        <f t="shared" si="1216"/>
        <v>3645611065.5</v>
      </c>
      <c r="U1184" s="308">
        <f t="shared" si="1216"/>
        <v>2773627952</v>
      </c>
      <c r="V1184" s="307">
        <f t="shared" si="1216"/>
        <v>0</v>
      </c>
      <c r="W1184" s="307">
        <f t="shared" si="1216"/>
        <v>0</v>
      </c>
      <c r="X1184" s="307">
        <f t="shared" si="1216"/>
        <v>0</v>
      </c>
      <c r="Y1184" s="308">
        <f t="shared" si="1216"/>
        <v>900000000</v>
      </c>
      <c r="Z1184" s="307">
        <f t="shared" si="1216"/>
        <v>0</v>
      </c>
      <c r="AA1184" s="306">
        <f t="shared" si="1195"/>
        <v>24389204292.82</v>
      </c>
      <c r="AB1184" s="310">
        <f t="shared" si="1196"/>
        <v>53108904346.669998</v>
      </c>
      <c r="AC1184" s="115">
        <f t="shared" si="1197"/>
        <v>0.62541095071569897</v>
      </c>
    </row>
    <row r="1185" spans="1:29" s="79" customFormat="1" ht="31.5" hidden="1" x14ac:dyDescent="0.2">
      <c r="A1185" s="433"/>
      <c r="B1185" s="111" t="s">
        <v>736</v>
      </c>
      <c r="C1185" s="107" t="s">
        <v>1730</v>
      </c>
      <c r="D1185" s="307">
        <f>+D1189+D1186</f>
        <v>1470000000</v>
      </c>
      <c r="E1185" s="106">
        <f>SUM('ADICIONES  2018'!C1185:K1185)</f>
        <v>0</v>
      </c>
      <c r="F1185" s="307">
        <f t="shared" ref="F1185:J1185" si="1217">+F1189+F1186</f>
        <v>0</v>
      </c>
      <c r="G1185" s="307">
        <f t="shared" si="1217"/>
        <v>0</v>
      </c>
      <c r="H1185" s="307">
        <f t="shared" si="1217"/>
        <v>0</v>
      </c>
      <c r="I1185" s="307">
        <f t="shared" si="1217"/>
        <v>0</v>
      </c>
      <c r="J1185" s="307">
        <f t="shared" si="1217"/>
        <v>0</v>
      </c>
      <c r="K1185" s="294">
        <f t="shared" si="1193"/>
        <v>1470000000</v>
      </c>
      <c r="L1185" s="307">
        <f t="shared" ref="L1185:Q1185" si="1218">+L1189+L1186</f>
        <v>0</v>
      </c>
      <c r="M1185" s="307">
        <f t="shared" si="1218"/>
        <v>0</v>
      </c>
      <c r="N1185" s="307">
        <f t="shared" si="1218"/>
        <v>0</v>
      </c>
      <c r="O1185" s="307">
        <f t="shared" si="1218"/>
        <v>470000000</v>
      </c>
      <c r="P1185" s="307">
        <f t="shared" si="1218"/>
        <v>300000000</v>
      </c>
      <c r="Q1185" s="307">
        <f t="shared" si="1218"/>
        <v>0</v>
      </c>
      <c r="R1185" s="290">
        <f t="shared" si="1194"/>
        <v>770000000</v>
      </c>
      <c r="S1185" s="307">
        <f t="shared" ref="S1185:Z1185" si="1219">+S1189+S1186</f>
        <v>438906882</v>
      </c>
      <c r="T1185" s="307">
        <f t="shared" si="1219"/>
        <v>0</v>
      </c>
      <c r="U1185" s="307">
        <f t="shared" si="1219"/>
        <v>0</v>
      </c>
      <c r="V1185" s="307">
        <f t="shared" si="1219"/>
        <v>0</v>
      </c>
      <c r="W1185" s="307">
        <f t="shared" si="1219"/>
        <v>0</v>
      </c>
      <c r="X1185" s="307">
        <f t="shared" si="1219"/>
        <v>0</v>
      </c>
      <c r="Y1185" s="307">
        <f t="shared" si="1219"/>
        <v>0</v>
      </c>
      <c r="Z1185" s="307">
        <f t="shared" si="1219"/>
        <v>0</v>
      </c>
      <c r="AA1185" s="306">
        <f t="shared" si="1195"/>
        <v>438906882</v>
      </c>
      <c r="AB1185" s="306">
        <f t="shared" si="1196"/>
        <v>1208906882</v>
      </c>
      <c r="AC1185" s="105">
        <f t="shared" si="1197"/>
        <v>0.82238563401360543</v>
      </c>
    </row>
    <row r="1186" spans="1:29" s="79" customFormat="1" ht="15.75" hidden="1" x14ac:dyDescent="0.2">
      <c r="A1186" s="433"/>
      <c r="B1186" s="111" t="s">
        <v>1872</v>
      </c>
      <c r="C1186" s="107" t="s">
        <v>1873</v>
      </c>
      <c r="D1186" s="307">
        <f>+D1187</f>
        <v>0</v>
      </c>
      <c r="E1186" s="106">
        <f>SUM('ADICIONES  2018'!C1186:K1186)</f>
        <v>0</v>
      </c>
      <c r="F1186" s="307">
        <f t="shared" ref="F1186:J1187" si="1220">+F1187</f>
        <v>0</v>
      </c>
      <c r="G1186" s="307">
        <f t="shared" si="1220"/>
        <v>0</v>
      </c>
      <c r="H1186" s="307">
        <f t="shared" si="1220"/>
        <v>0</v>
      </c>
      <c r="I1186" s="307">
        <f t="shared" si="1220"/>
        <v>0</v>
      </c>
      <c r="J1186" s="307">
        <f t="shared" si="1220"/>
        <v>0</v>
      </c>
      <c r="K1186" s="294">
        <f t="shared" si="1193"/>
        <v>0</v>
      </c>
      <c r="L1186" s="307">
        <f t="shared" ref="L1186:Q1187" si="1221">+L1187</f>
        <v>0</v>
      </c>
      <c r="M1186" s="307">
        <f t="shared" si="1221"/>
        <v>0</v>
      </c>
      <c r="N1186" s="307">
        <f t="shared" si="1221"/>
        <v>0</v>
      </c>
      <c r="O1186" s="307">
        <f t="shared" si="1221"/>
        <v>0</v>
      </c>
      <c r="P1186" s="307">
        <f t="shared" si="1221"/>
        <v>0</v>
      </c>
      <c r="Q1186" s="307">
        <f t="shared" si="1221"/>
        <v>0</v>
      </c>
      <c r="R1186" s="290">
        <f t="shared" si="1194"/>
        <v>0</v>
      </c>
      <c r="S1186" s="307">
        <f t="shared" ref="S1186:Z1187" si="1222">+S1187</f>
        <v>88906882</v>
      </c>
      <c r="T1186" s="307">
        <f t="shared" si="1222"/>
        <v>0</v>
      </c>
      <c r="U1186" s="307">
        <f t="shared" si="1222"/>
        <v>0</v>
      </c>
      <c r="V1186" s="307">
        <f t="shared" si="1222"/>
        <v>0</v>
      </c>
      <c r="W1186" s="307">
        <f t="shared" si="1222"/>
        <v>0</v>
      </c>
      <c r="X1186" s="307">
        <f t="shared" si="1222"/>
        <v>0</v>
      </c>
      <c r="Y1186" s="307">
        <f t="shared" si="1222"/>
        <v>0</v>
      </c>
      <c r="Z1186" s="307">
        <f t="shared" si="1222"/>
        <v>0</v>
      </c>
      <c r="AA1186" s="306">
        <f t="shared" ref="AA1186:AA1188" si="1223">SUM(S1186:Z1186)</f>
        <v>88906882</v>
      </c>
      <c r="AB1186" s="306">
        <f t="shared" si="1196"/>
        <v>88906882</v>
      </c>
      <c r="AC1186" s="105">
        <v>0</v>
      </c>
    </row>
    <row r="1187" spans="1:29" s="79" customFormat="1" ht="31.5" hidden="1" x14ac:dyDescent="0.2">
      <c r="A1187" s="433"/>
      <c r="B1187" s="111" t="s">
        <v>2538</v>
      </c>
      <c r="C1187" s="107" t="s">
        <v>2539</v>
      </c>
      <c r="D1187" s="307">
        <f>+D1188</f>
        <v>0</v>
      </c>
      <c r="E1187" s="106">
        <f>SUM('ADICIONES  2018'!C1187:K1187)</f>
        <v>0</v>
      </c>
      <c r="F1187" s="307">
        <f t="shared" si="1220"/>
        <v>0</v>
      </c>
      <c r="G1187" s="307">
        <f t="shared" si="1220"/>
        <v>0</v>
      </c>
      <c r="H1187" s="307">
        <f t="shared" si="1220"/>
        <v>0</v>
      </c>
      <c r="I1187" s="307">
        <f t="shared" si="1220"/>
        <v>0</v>
      </c>
      <c r="J1187" s="307">
        <f t="shared" si="1220"/>
        <v>0</v>
      </c>
      <c r="K1187" s="294">
        <f t="shared" si="1193"/>
        <v>0</v>
      </c>
      <c r="L1187" s="307">
        <f t="shared" si="1221"/>
        <v>0</v>
      </c>
      <c r="M1187" s="307">
        <f t="shared" si="1221"/>
        <v>0</v>
      </c>
      <c r="N1187" s="307">
        <f t="shared" si="1221"/>
        <v>0</v>
      </c>
      <c r="O1187" s="307">
        <f t="shared" si="1221"/>
        <v>0</v>
      </c>
      <c r="P1187" s="307">
        <f t="shared" si="1221"/>
        <v>0</v>
      </c>
      <c r="Q1187" s="307">
        <f t="shared" si="1221"/>
        <v>0</v>
      </c>
      <c r="R1187" s="290">
        <f t="shared" si="1194"/>
        <v>0</v>
      </c>
      <c r="S1187" s="307">
        <f t="shared" si="1222"/>
        <v>88906882</v>
      </c>
      <c r="T1187" s="307">
        <f t="shared" si="1222"/>
        <v>0</v>
      </c>
      <c r="U1187" s="307">
        <f t="shared" si="1222"/>
        <v>0</v>
      </c>
      <c r="V1187" s="307">
        <f t="shared" si="1222"/>
        <v>0</v>
      </c>
      <c r="W1187" s="307">
        <f t="shared" si="1222"/>
        <v>0</v>
      </c>
      <c r="X1187" s="307">
        <f t="shared" si="1222"/>
        <v>0</v>
      </c>
      <c r="Y1187" s="307">
        <f t="shared" si="1222"/>
        <v>0</v>
      </c>
      <c r="Z1187" s="307">
        <f t="shared" si="1222"/>
        <v>0</v>
      </c>
      <c r="AA1187" s="306">
        <f t="shared" si="1223"/>
        <v>88906882</v>
      </c>
      <c r="AB1187" s="306">
        <f t="shared" si="1196"/>
        <v>88906882</v>
      </c>
      <c r="AC1187" s="105">
        <v>0</v>
      </c>
    </row>
    <row r="1188" spans="1:29" s="21" customFormat="1" ht="30" hidden="1" x14ac:dyDescent="0.2">
      <c r="A1188" s="92"/>
      <c r="B1188" s="113" t="s">
        <v>2540</v>
      </c>
      <c r="C1188" s="114" t="s">
        <v>1010</v>
      </c>
      <c r="D1188" s="308"/>
      <c r="E1188" s="291">
        <f>SUM('ADICIONES  2018'!C1188:K1188)</f>
        <v>0</v>
      </c>
      <c r="F1188" s="308"/>
      <c r="G1188" s="308"/>
      <c r="H1188" s="308"/>
      <c r="I1188" s="308"/>
      <c r="J1188" s="308"/>
      <c r="K1188" s="294">
        <f t="shared" si="1193"/>
        <v>0</v>
      </c>
      <c r="L1188" s="308"/>
      <c r="M1188" s="308"/>
      <c r="N1188" s="308"/>
      <c r="O1188" s="308"/>
      <c r="P1188" s="308"/>
      <c r="Q1188" s="308"/>
      <c r="R1188" s="294">
        <f t="shared" si="1194"/>
        <v>0</v>
      </c>
      <c r="S1188" s="308">
        <v>88906882</v>
      </c>
      <c r="T1188" s="308">
        <v>0</v>
      </c>
      <c r="U1188" s="308">
        <v>0</v>
      </c>
      <c r="V1188" s="308"/>
      <c r="W1188" s="308"/>
      <c r="X1188" s="308"/>
      <c r="Y1188" s="308"/>
      <c r="Z1188" s="308"/>
      <c r="AA1188" s="310">
        <f t="shared" si="1223"/>
        <v>88906882</v>
      </c>
      <c r="AB1188" s="310">
        <f t="shared" si="1196"/>
        <v>88906882</v>
      </c>
      <c r="AC1188" s="115">
        <v>0</v>
      </c>
    </row>
    <row r="1189" spans="1:29" s="79" customFormat="1" ht="31.5" hidden="1" x14ac:dyDescent="0.2">
      <c r="A1189" s="433"/>
      <c r="B1189" s="111" t="s">
        <v>1731</v>
      </c>
      <c r="C1189" s="107" t="s">
        <v>1732</v>
      </c>
      <c r="D1189" s="307">
        <f>+D1190</f>
        <v>1470000000</v>
      </c>
      <c r="E1189" s="106">
        <f>SUM('ADICIONES  2018'!C1189:K1189)</f>
        <v>0</v>
      </c>
      <c r="F1189" s="307">
        <f t="shared" ref="F1189:J1189" si="1224">+F1190</f>
        <v>0</v>
      </c>
      <c r="G1189" s="307">
        <f t="shared" si="1224"/>
        <v>0</v>
      </c>
      <c r="H1189" s="307">
        <f t="shared" si="1224"/>
        <v>0</v>
      </c>
      <c r="I1189" s="307">
        <f t="shared" si="1224"/>
        <v>0</v>
      </c>
      <c r="J1189" s="307">
        <f t="shared" si="1224"/>
        <v>0</v>
      </c>
      <c r="K1189" s="290">
        <f t="shared" si="1193"/>
        <v>1470000000</v>
      </c>
      <c r="L1189" s="307">
        <f t="shared" ref="L1189:Q1189" si="1225">+L1190</f>
        <v>0</v>
      </c>
      <c r="M1189" s="307">
        <f t="shared" si="1225"/>
        <v>0</v>
      </c>
      <c r="N1189" s="307">
        <f t="shared" si="1225"/>
        <v>0</v>
      </c>
      <c r="O1189" s="307">
        <f t="shared" si="1225"/>
        <v>470000000</v>
      </c>
      <c r="P1189" s="307">
        <f t="shared" si="1225"/>
        <v>300000000</v>
      </c>
      <c r="Q1189" s="307">
        <f t="shared" si="1225"/>
        <v>0</v>
      </c>
      <c r="R1189" s="290">
        <f t="shared" si="1194"/>
        <v>770000000</v>
      </c>
      <c r="S1189" s="307">
        <f t="shared" ref="S1189:Z1189" si="1226">+S1190</f>
        <v>350000000</v>
      </c>
      <c r="T1189" s="307">
        <f t="shared" si="1226"/>
        <v>0</v>
      </c>
      <c r="U1189" s="307">
        <f t="shared" si="1226"/>
        <v>0</v>
      </c>
      <c r="V1189" s="307">
        <f t="shared" si="1226"/>
        <v>0</v>
      </c>
      <c r="W1189" s="307">
        <f t="shared" si="1226"/>
        <v>0</v>
      </c>
      <c r="X1189" s="307">
        <f t="shared" si="1226"/>
        <v>0</v>
      </c>
      <c r="Y1189" s="307">
        <f t="shared" si="1226"/>
        <v>0</v>
      </c>
      <c r="Z1189" s="307">
        <f t="shared" si="1226"/>
        <v>0</v>
      </c>
      <c r="AA1189" s="306">
        <f t="shared" si="1195"/>
        <v>350000000</v>
      </c>
      <c r="AB1189" s="306">
        <f t="shared" si="1196"/>
        <v>1120000000</v>
      </c>
      <c r="AC1189" s="105">
        <f t="shared" si="1197"/>
        <v>0.76190476190476186</v>
      </c>
    </row>
    <row r="1190" spans="1:29" s="21" customFormat="1" ht="30" hidden="1" x14ac:dyDescent="0.2">
      <c r="A1190" s="92"/>
      <c r="B1190" s="113" t="s">
        <v>1733</v>
      </c>
      <c r="C1190" s="114" t="s">
        <v>1734</v>
      </c>
      <c r="D1190" s="308">
        <v>1470000000</v>
      </c>
      <c r="E1190" s="291">
        <f>SUM('ADICIONES  2018'!C1190:K1190)</f>
        <v>0</v>
      </c>
      <c r="F1190" s="308"/>
      <c r="G1190" s="308"/>
      <c r="H1190" s="308"/>
      <c r="I1190" s="308"/>
      <c r="J1190" s="308"/>
      <c r="K1190" s="294">
        <f t="shared" si="1193"/>
        <v>1470000000</v>
      </c>
      <c r="L1190" s="308">
        <v>0</v>
      </c>
      <c r="M1190" s="308">
        <v>0</v>
      </c>
      <c r="N1190" s="308">
        <v>0</v>
      </c>
      <c r="O1190" s="308">
        <v>470000000</v>
      </c>
      <c r="P1190" s="308">
        <v>300000000</v>
      </c>
      <c r="Q1190" s="308"/>
      <c r="R1190" s="294">
        <f t="shared" si="1194"/>
        <v>770000000</v>
      </c>
      <c r="S1190" s="308">
        <v>350000000</v>
      </c>
      <c r="T1190" s="308">
        <v>0</v>
      </c>
      <c r="U1190" s="308">
        <v>0</v>
      </c>
      <c r="V1190" s="308"/>
      <c r="W1190" s="308"/>
      <c r="X1190" s="308"/>
      <c r="Y1190" s="308"/>
      <c r="Z1190" s="308"/>
      <c r="AA1190" s="310">
        <f t="shared" si="1195"/>
        <v>350000000</v>
      </c>
      <c r="AB1190" s="310">
        <f t="shared" si="1196"/>
        <v>1120000000</v>
      </c>
      <c r="AC1190" s="115">
        <f t="shared" si="1197"/>
        <v>0.76190476190476186</v>
      </c>
    </row>
    <row r="1191" spans="1:29" s="79" customFormat="1" ht="15.75" hidden="1" x14ac:dyDescent="0.2">
      <c r="A1191" s="433"/>
      <c r="B1191" s="111" t="s">
        <v>270</v>
      </c>
      <c r="C1191" s="107" t="s">
        <v>96</v>
      </c>
      <c r="D1191" s="307">
        <f>+D1192+D1235+D1247</f>
        <v>43888930569.279999</v>
      </c>
      <c r="E1191" s="106">
        <f>SUM('ADICIONES  2018'!C1191:K1191)</f>
        <v>39559480734.349998</v>
      </c>
      <c r="F1191" s="307">
        <f>+F1192+F1235+F1247</f>
        <v>0</v>
      </c>
      <c r="G1191" s="307">
        <f>+G1192+G1235+G1247</f>
        <v>0</v>
      </c>
      <c r="H1191" s="307">
        <f>+H1192+H1235+H1247</f>
        <v>0</v>
      </c>
      <c r="I1191" s="307">
        <f>+I1192+I1235+I1247</f>
        <v>0</v>
      </c>
      <c r="J1191" s="307">
        <f>+J1192+J1235+J1247</f>
        <v>0</v>
      </c>
      <c r="K1191" s="290">
        <f t="shared" si="1193"/>
        <v>83448411303.630005</v>
      </c>
      <c r="L1191" s="307">
        <f t="shared" ref="L1191:Q1191" si="1227">+L1192+L1235+L1247</f>
        <v>77782296</v>
      </c>
      <c r="M1191" s="307">
        <f t="shared" si="1227"/>
        <v>2008852196.1700001</v>
      </c>
      <c r="N1191" s="307">
        <f t="shared" si="1227"/>
        <v>1283574418</v>
      </c>
      <c r="O1191" s="307">
        <f t="shared" si="1227"/>
        <v>3967241684.5100002</v>
      </c>
      <c r="P1191" s="307">
        <f t="shared" si="1227"/>
        <v>19221998930.169998</v>
      </c>
      <c r="Q1191" s="307">
        <f t="shared" si="1227"/>
        <v>1390250529</v>
      </c>
      <c r="R1191" s="290">
        <f t="shared" si="1194"/>
        <v>27949700053.849998</v>
      </c>
      <c r="S1191" s="307">
        <f t="shared" ref="S1191:Z1191" si="1228">+S1192+S1235+S1247</f>
        <v>16631058393.32</v>
      </c>
      <c r="T1191" s="307">
        <f t="shared" si="1228"/>
        <v>3645611065.5</v>
      </c>
      <c r="U1191" s="307">
        <f t="shared" si="1228"/>
        <v>2773627952</v>
      </c>
      <c r="V1191" s="307">
        <f t="shared" si="1228"/>
        <v>0</v>
      </c>
      <c r="W1191" s="307">
        <f t="shared" si="1228"/>
        <v>0</v>
      </c>
      <c r="X1191" s="307">
        <f t="shared" si="1228"/>
        <v>0</v>
      </c>
      <c r="Y1191" s="307">
        <f t="shared" si="1228"/>
        <v>900000000</v>
      </c>
      <c r="Z1191" s="307">
        <f t="shared" si="1228"/>
        <v>0</v>
      </c>
      <c r="AA1191" s="306">
        <f t="shared" si="1195"/>
        <v>23950297410.82</v>
      </c>
      <c r="AB1191" s="306">
        <f t="shared" si="1196"/>
        <v>51899997464.669998</v>
      </c>
      <c r="AC1191" s="105">
        <f t="shared" si="1197"/>
        <v>0.62194110893052257</v>
      </c>
    </row>
    <row r="1192" spans="1:29" s="5" customFormat="1" ht="15.75" hidden="1" x14ac:dyDescent="0.2">
      <c r="A1192" s="159"/>
      <c r="B1192" s="111" t="s">
        <v>271</v>
      </c>
      <c r="C1192" s="107" t="s">
        <v>97</v>
      </c>
      <c r="D1192" s="307">
        <f>+D1193+D1201+D1205</f>
        <v>39922430569.279999</v>
      </c>
      <c r="E1192" s="106">
        <f>SUM('ADICIONES  2018'!C1192:K1192)</f>
        <v>22271193364.349998</v>
      </c>
      <c r="F1192" s="307">
        <f t="shared" ref="F1192:J1192" si="1229">+F1193+F1201+F1205</f>
        <v>0</v>
      </c>
      <c r="G1192" s="307">
        <f t="shared" si="1229"/>
        <v>0</v>
      </c>
      <c r="H1192" s="307">
        <f t="shared" si="1229"/>
        <v>0</v>
      </c>
      <c r="I1192" s="307">
        <f t="shared" si="1229"/>
        <v>0</v>
      </c>
      <c r="J1192" s="307">
        <f t="shared" si="1229"/>
        <v>0</v>
      </c>
      <c r="K1192" s="296">
        <f t="shared" si="1193"/>
        <v>62193623933.629997</v>
      </c>
      <c r="L1192" s="307">
        <f t="shared" ref="L1192:Q1192" si="1230">+L1193+L1201+L1205</f>
        <v>77782296</v>
      </c>
      <c r="M1192" s="307">
        <f t="shared" si="1230"/>
        <v>1283574418</v>
      </c>
      <c r="N1192" s="307">
        <f t="shared" si="1230"/>
        <v>1283574418</v>
      </c>
      <c r="O1192" s="307">
        <f t="shared" si="1230"/>
        <v>4498102796</v>
      </c>
      <c r="P1192" s="307">
        <f t="shared" si="1230"/>
        <v>18010000513.5</v>
      </c>
      <c r="Q1192" s="307">
        <f t="shared" si="1230"/>
        <v>1390250529</v>
      </c>
      <c r="R1192" s="296">
        <f t="shared" si="1194"/>
        <v>26543284970.5</v>
      </c>
      <c r="S1192" s="307">
        <f t="shared" ref="S1192:Z1192" si="1231">+S1193+S1201+S1205</f>
        <v>15663225060</v>
      </c>
      <c r="T1192" s="307">
        <f t="shared" si="1231"/>
        <v>3645611065.5</v>
      </c>
      <c r="U1192" s="307">
        <f t="shared" si="1231"/>
        <v>2773627952</v>
      </c>
      <c r="V1192" s="307">
        <f t="shared" si="1231"/>
        <v>0</v>
      </c>
      <c r="W1192" s="307">
        <f t="shared" si="1231"/>
        <v>0</v>
      </c>
      <c r="X1192" s="307">
        <f t="shared" si="1231"/>
        <v>0</v>
      </c>
      <c r="Y1192" s="307">
        <f t="shared" si="1231"/>
        <v>0</v>
      </c>
      <c r="Z1192" s="307">
        <f t="shared" si="1231"/>
        <v>0</v>
      </c>
      <c r="AA1192" s="311">
        <f t="shared" si="1195"/>
        <v>22082464077.5</v>
      </c>
      <c r="AB1192" s="311">
        <f t="shared" si="1196"/>
        <v>48625749048</v>
      </c>
      <c r="AC1192" s="36">
        <f t="shared" si="1197"/>
        <v>0.78184460033863001</v>
      </c>
    </row>
    <row r="1193" spans="1:29" s="5" customFormat="1" ht="31.5" hidden="1" x14ac:dyDescent="0.2">
      <c r="A1193" s="159"/>
      <c r="B1193" s="111" t="s">
        <v>272</v>
      </c>
      <c r="C1193" s="107" t="s">
        <v>98</v>
      </c>
      <c r="D1193" s="307">
        <f>+D1194</f>
        <v>35883219688.010002</v>
      </c>
      <c r="E1193" s="106">
        <f>SUM('ADICIONES  2018'!C1193:K1193)</f>
        <v>2853282496.3499999</v>
      </c>
      <c r="F1193" s="307">
        <f t="shared" ref="F1193:J1193" si="1232">+F1194</f>
        <v>0</v>
      </c>
      <c r="G1193" s="307">
        <f t="shared" si="1232"/>
        <v>0</v>
      </c>
      <c r="H1193" s="307">
        <f t="shared" si="1232"/>
        <v>0</v>
      </c>
      <c r="I1193" s="307">
        <f t="shared" si="1232"/>
        <v>0</v>
      </c>
      <c r="J1193" s="307">
        <f t="shared" si="1232"/>
        <v>0</v>
      </c>
      <c r="K1193" s="296">
        <f t="shared" si="1193"/>
        <v>38736502184.360001</v>
      </c>
      <c r="L1193" s="307">
        <f t="shared" ref="L1193:Q1193" si="1233">+L1194</f>
        <v>0</v>
      </c>
      <c r="M1193" s="307">
        <f t="shared" si="1233"/>
        <v>1283574418</v>
      </c>
      <c r="N1193" s="307">
        <f t="shared" si="1233"/>
        <v>1283574418</v>
      </c>
      <c r="O1193" s="307">
        <f t="shared" si="1233"/>
        <v>1283574418</v>
      </c>
      <c r="P1193" s="307">
        <f t="shared" si="1233"/>
        <v>486000513.5</v>
      </c>
      <c r="Q1193" s="307">
        <f t="shared" si="1233"/>
        <v>1390250529</v>
      </c>
      <c r="R1193" s="296">
        <f t="shared" si="1194"/>
        <v>5726974296.5</v>
      </c>
      <c r="S1193" s="307">
        <f t="shared" ref="S1193:Z1193" si="1234">+S1194</f>
        <v>14880355610</v>
      </c>
      <c r="T1193" s="307">
        <f t="shared" si="1234"/>
        <v>2629329631.5</v>
      </c>
      <c r="U1193" s="307">
        <f t="shared" si="1234"/>
        <v>2585660182</v>
      </c>
      <c r="V1193" s="307">
        <f t="shared" si="1234"/>
        <v>0</v>
      </c>
      <c r="W1193" s="307">
        <f t="shared" si="1234"/>
        <v>0</v>
      </c>
      <c r="X1193" s="307">
        <f t="shared" si="1234"/>
        <v>0</v>
      </c>
      <c r="Y1193" s="307">
        <f t="shared" si="1234"/>
        <v>0</v>
      </c>
      <c r="Z1193" s="307">
        <f t="shared" si="1234"/>
        <v>0</v>
      </c>
      <c r="AA1193" s="311">
        <f t="shared" si="1195"/>
        <v>20095345423.5</v>
      </c>
      <c r="AB1193" s="311">
        <f t="shared" si="1196"/>
        <v>25822319720</v>
      </c>
      <c r="AC1193" s="36">
        <f t="shared" si="1197"/>
        <v>0.66661464675109083</v>
      </c>
    </row>
    <row r="1194" spans="1:29" s="79" customFormat="1" ht="31.5" hidden="1" x14ac:dyDescent="0.2">
      <c r="A1194" s="433"/>
      <c r="B1194" s="111" t="s">
        <v>273</v>
      </c>
      <c r="C1194" s="107" t="s">
        <v>157</v>
      </c>
      <c r="D1194" s="307">
        <f>SUM(D1195:D1200)</f>
        <v>35883219688.010002</v>
      </c>
      <c r="E1194" s="106">
        <f>SUM('ADICIONES  2018'!C1194:K1194)</f>
        <v>2853282496.3499999</v>
      </c>
      <c r="F1194" s="307">
        <f t="shared" ref="F1194" si="1235">SUM(F1195:F1200)</f>
        <v>0</v>
      </c>
      <c r="G1194" s="307">
        <f t="shared" ref="G1194:J1194" si="1236">SUM(G1195:G1200)</f>
        <v>0</v>
      </c>
      <c r="H1194" s="307">
        <f t="shared" si="1236"/>
        <v>0</v>
      </c>
      <c r="I1194" s="307">
        <f t="shared" si="1236"/>
        <v>0</v>
      </c>
      <c r="J1194" s="307">
        <f t="shared" si="1236"/>
        <v>0</v>
      </c>
      <c r="K1194" s="290">
        <f t="shared" si="1193"/>
        <v>38736502184.360001</v>
      </c>
      <c r="L1194" s="307">
        <f t="shared" ref="L1194:Q1194" si="1237">SUM(L1195:L1200)</f>
        <v>0</v>
      </c>
      <c r="M1194" s="307">
        <f t="shared" si="1237"/>
        <v>1283574418</v>
      </c>
      <c r="N1194" s="307">
        <f t="shared" si="1237"/>
        <v>1283574418</v>
      </c>
      <c r="O1194" s="307">
        <f t="shared" si="1237"/>
        <v>1283574418</v>
      </c>
      <c r="P1194" s="307">
        <f t="shared" si="1237"/>
        <v>486000513.5</v>
      </c>
      <c r="Q1194" s="307">
        <f t="shared" si="1237"/>
        <v>1390250529</v>
      </c>
      <c r="R1194" s="290">
        <f t="shared" si="1194"/>
        <v>5726974296.5</v>
      </c>
      <c r="S1194" s="307">
        <f t="shared" ref="S1194:Z1194" si="1238">SUM(S1195:S1200)</f>
        <v>14880355610</v>
      </c>
      <c r="T1194" s="307">
        <f t="shared" si="1238"/>
        <v>2629329631.5</v>
      </c>
      <c r="U1194" s="307">
        <f t="shared" si="1238"/>
        <v>2585660182</v>
      </c>
      <c r="V1194" s="307">
        <f t="shared" si="1238"/>
        <v>0</v>
      </c>
      <c r="W1194" s="307">
        <f t="shared" si="1238"/>
        <v>0</v>
      </c>
      <c r="X1194" s="307">
        <f t="shared" si="1238"/>
        <v>0</v>
      </c>
      <c r="Y1194" s="307">
        <f t="shared" si="1238"/>
        <v>0</v>
      </c>
      <c r="Z1194" s="307">
        <f t="shared" si="1238"/>
        <v>0</v>
      </c>
      <c r="AA1194" s="306">
        <f t="shared" si="1195"/>
        <v>20095345423.5</v>
      </c>
      <c r="AB1194" s="306">
        <f t="shared" si="1196"/>
        <v>25822319720</v>
      </c>
      <c r="AC1194" s="105">
        <f t="shared" si="1197"/>
        <v>0.66661464675109083</v>
      </c>
    </row>
    <row r="1195" spans="1:29" hidden="1" x14ac:dyDescent="0.2">
      <c r="B1195" s="97" t="s">
        <v>274</v>
      </c>
      <c r="C1195" s="98" t="s">
        <v>158</v>
      </c>
      <c r="D1195" s="308">
        <v>15554072385.530001</v>
      </c>
      <c r="E1195" s="291">
        <f>SUM('ADICIONES  2018'!C1195:K1195)</f>
        <v>0</v>
      </c>
      <c r="F1195" s="308"/>
      <c r="G1195" s="308"/>
      <c r="H1195" s="308"/>
      <c r="I1195" s="308"/>
      <c r="J1195" s="308"/>
      <c r="K1195" s="292">
        <f t="shared" si="1193"/>
        <v>15554072385.530001</v>
      </c>
      <c r="L1195" s="308">
        <v>0</v>
      </c>
      <c r="M1195" s="308">
        <v>1283574418</v>
      </c>
      <c r="N1195" s="308">
        <v>1283574418</v>
      </c>
      <c r="O1195" s="308">
        <v>1283574418</v>
      </c>
      <c r="P1195" s="308">
        <v>0</v>
      </c>
      <c r="Q1195" s="308">
        <v>1283574418</v>
      </c>
      <c r="R1195" s="292">
        <f t="shared" si="1194"/>
        <v>5134297672</v>
      </c>
      <c r="S1195" s="308">
        <v>2567148836</v>
      </c>
      <c r="T1195" s="308">
        <v>1283574418</v>
      </c>
      <c r="U1195" s="308">
        <v>1283574418</v>
      </c>
      <c r="V1195" s="308"/>
      <c r="W1195" s="308"/>
      <c r="X1195" s="308"/>
      <c r="Y1195" s="308"/>
      <c r="Z1195" s="308"/>
      <c r="AA1195" s="309">
        <f t="shared" si="1195"/>
        <v>5134297672</v>
      </c>
      <c r="AB1195" s="309">
        <f t="shared" si="1196"/>
        <v>10268595344</v>
      </c>
      <c r="AC1195" s="37">
        <f t="shared" si="1197"/>
        <v>0.66018693300880515</v>
      </c>
    </row>
    <row r="1196" spans="1:29" ht="42.75" hidden="1" x14ac:dyDescent="0.2">
      <c r="B1196" s="97" t="s">
        <v>275</v>
      </c>
      <c r="C1196" s="98" t="s">
        <v>159</v>
      </c>
      <c r="D1196" s="308">
        <v>15690847119.65</v>
      </c>
      <c r="E1196" s="291">
        <f>SUM('ADICIONES  2018'!C1196:K1196)</f>
        <v>0</v>
      </c>
      <c r="F1196" s="308"/>
      <c r="G1196" s="308"/>
      <c r="H1196" s="308"/>
      <c r="I1196" s="308"/>
      <c r="J1196" s="308"/>
      <c r="K1196" s="292">
        <f t="shared" si="1193"/>
        <v>15690847119.65</v>
      </c>
      <c r="L1196" s="308">
        <v>0</v>
      </c>
      <c r="M1196" s="308">
        <v>0</v>
      </c>
      <c r="N1196" s="308">
        <v>0</v>
      </c>
      <c r="O1196" s="308">
        <v>0</v>
      </c>
      <c r="P1196" s="308">
        <v>0</v>
      </c>
      <c r="Q1196" s="308">
        <v>0</v>
      </c>
      <c r="R1196" s="292">
        <f t="shared" si="1194"/>
        <v>0</v>
      </c>
      <c r="S1196" s="308">
        <v>9459538119</v>
      </c>
      <c r="T1196" s="308">
        <v>1269784568</v>
      </c>
      <c r="U1196" s="308">
        <v>1269784568</v>
      </c>
      <c r="V1196" s="308"/>
      <c r="W1196" s="308"/>
      <c r="X1196" s="308"/>
      <c r="Y1196" s="308"/>
      <c r="Z1196" s="308"/>
      <c r="AA1196" s="309">
        <f t="shared" si="1195"/>
        <v>11999107255</v>
      </c>
      <c r="AB1196" s="309">
        <f t="shared" si="1196"/>
        <v>11999107255</v>
      </c>
      <c r="AC1196" s="37">
        <f t="shared" si="1197"/>
        <v>0.76472016861175385</v>
      </c>
    </row>
    <row r="1197" spans="1:29" ht="42.75" hidden="1" x14ac:dyDescent="0.2">
      <c r="B1197" s="97" t="s">
        <v>275</v>
      </c>
      <c r="C1197" s="98" t="s">
        <v>159</v>
      </c>
      <c r="D1197" s="308">
        <v>0</v>
      </c>
      <c r="E1197" s="291">
        <f>SUM('ADICIONES  2018'!C1197:K1197)</f>
        <v>2735668655</v>
      </c>
      <c r="F1197" s="308"/>
      <c r="G1197" s="308"/>
      <c r="H1197" s="308"/>
      <c r="I1197" s="308"/>
      <c r="J1197" s="308"/>
      <c r="K1197" s="292">
        <f t="shared" si="1193"/>
        <v>2735668655</v>
      </c>
      <c r="L1197" s="308">
        <v>0</v>
      </c>
      <c r="M1197" s="308">
        <v>0</v>
      </c>
      <c r="N1197" s="308">
        <v>0</v>
      </c>
      <c r="O1197" s="308">
        <v>0</v>
      </c>
      <c r="P1197" s="308">
        <v>0</v>
      </c>
      <c r="Q1197" s="308">
        <v>0</v>
      </c>
      <c r="R1197" s="292">
        <f t="shared" si="1194"/>
        <v>0</v>
      </c>
      <c r="S1197" s="308">
        <v>2735668655</v>
      </c>
      <c r="T1197" s="308">
        <v>0</v>
      </c>
      <c r="U1197" s="308">
        <v>0</v>
      </c>
      <c r="V1197" s="308"/>
      <c r="W1197" s="308"/>
      <c r="X1197" s="308"/>
      <c r="Y1197" s="308"/>
      <c r="Z1197" s="308"/>
      <c r="AA1197" s="309">
        <f t="shared" si="1195"/>
        <v>2735668655</v>
      </c>
      <c r="AB1197" s="309">
        <f t="shared" si="1196"/>
        <v>2735668655</v>
      </c>
      <c r="AC1197" s="37">
        <f t="shared" si="1197"/>
        <v>1</v>
      </c>
    </row>
    <row r="1198" spans="1:29" ht="42.75" hidden="1" x14ac:dyDescent="0.2">
      <c r="B1198" s="97" t="s">
        <v>275</v>
      </c>
      <c r="C1198" s="98" t="s">
        <v>159</v>
      </c>
      <c r="D1198" s="308"/>
      <c r="E1198" s="291">
        <f>SUM('ADICIONES  2018'!C1198:K1198)</f>
        <v>117613841.34999999</v>
      </c>
      <c r="F1198" s="308"/>
      <c r="G1198" s="308"/>
      <c r="H1198" s="308"/>
      <c r="I1198" s="308"/>
      <c r="J1198" s="308"/>
      <c r="K1198" s="292">
        <f t="shared" si="1193"/>
        <v>117613841.34999999</v>
      </c>
      <c r="L1198" s="308"/>
      <c r="M1198" s="308"/>
      <c r="N1198" s="308"/>
      <c r="O1198" s="308">
        <v>0</v>
      </c>
      <c r="P1198" s="308">
        <v>0</v>
      </c>
      <c r="Q1198" s="308">
        <v>0</v>
      </c>
      <c r="R1198" s="292">
        <f t="shared" si="1194"/>
        <v>0</v>
      </c>
      <c r="S1198" s="308">
        <v>0</v>
      </c>
      <c r="T1198" s="308">
        <v>0</v>
      </c>
      <c r="U1198" s="308">
        <v>0</v>
      </c>
      <c r="V1198" s="308"/>
      <c r="W1198" s="308"/>
      <c r="X1198" s="308"/>
      <c r="Y1198" s="308"/>
      <c r="Z1198" s="308"/>
      <c r="AA1198" s="309">
        <f t="shared" ref="AA1198" si="1239">SUM(S1198:Z1198)</f>
        <v>0</v>
      </c>
      <c r="AB1198" s="309">
        <f t="shared" si="1196"/>
        <v>0</v>
      </c>
      <c r="AC1198" s="37">
        <f t="shared" si="1197"/>
        <v>0</v>
      </c>
    </row>
    <row r="1199" spans="1:29" s="21" customFormat="1" ht="45" hidden="1" x14ac:dyDescent="0.2">
      <c r="A1199" s="92"/>
      <c r="B1199" s="97" t="s">
        <v>275</v>
      </c>
      <c r="C1199" s="114" t="s">
        <v>159</v>
      </c>
      <c r="D1199" s="308">
        <v>0</v>
      </c>
      <c r="E1199" s="291">
        <f>SUM('ADICIONES  2018'!C1199:K1199)</f>
        <v>0</v>
      </c>
      <c r="F1199" s="308"/>
      <c r="G1199" s="308"/>
      <c r="H1199" s="308"/>
      <c r="I1199" s="308"/>
      <c r="J1199" s="308"/>
      <c r="K1199" s="294">
        <f t="shared" si="1193"/>
        <v>0</v>
      </c>
      <c r="L1199" s="308">
        <v>0</v>
      </c>
      <c r="M1199" s="308">
        <v>0</v>
      </c>
      <c r="N1199" s="308">
        <v>0</v>
      </c>
      <c r="O1199" s="308">
        <v>0</v>
      </c>
      <c r="P1199" s="308">
        <v>0</v>
      </c>
      <c r="Q1199" s="308">
        <v>0</v>
      </c>
      <c r="R1199" s="294">
        <f t="shared" si="1194"/>
        <v>0</v>
      </c>
      <c r="S1199" s="308">
        <v>0</v>
      </c>
      <c r="T1199" s="308">
        <v>0</v>
      </c>
      <c r="U1199" s="308">
        <v>0</v>
      </c>
      <c r="V1199" s="308"/>
      <c r="W1199" s="308"/>
      <c r="X1199" s="308"/>
      <c r="Y1199" s="308"/>
      <c r="Z1199" s="308"/>
      <c r="AA1199" s="310">
        <f t="shared" si="1195"/>
        <v>0</v>
      </c>
      <c r="AB1199" s="310">
        <f t="shared" si="1196"/>
        <v>0</v>
      </c>
      <c r="AC1199" s="115" t="e">
        <f t="shared" si="1197"/>
        <v>#DIV/0!</v>
      </c>
    </row>
    <row r="1200" spans="1:29" ht="28.5" hidden="1" x14ac:dyDescent="0.2">
      <c r="B1200" s="97" t="s">
        <v>276</v>
      </c>
      <c r="C1200" s="98" t="s">
        <v>160</v>
      </c>
      <c r="D1200" s="312">
        <v>4638300182.8299999</v>
      </c>
      <c r="E1200" s="291">
        <f>SUM('ADICIONES  2018'!C1200:K1200)</f>
        <v>0</v>
      </c>
      <c r="F1200" s="312"/>
      <c r="G1200" s="312"/>
      <c r="H1200" s="312"/>
      <c r="I1200" s="312"/>
      <c r="J1200" s="312"/>
      <c r="K1200" s="292">
        <f t="shared" si="1193"/>
        <v>4638300182.8299999</v>
      </c>
      <c r="L1200" s="312">
        <v>0</v>
      </c>
      <c r="M1200" s="312">
        <v>0</v>
      </c>
      <c r="N1200" s="312">
        <v>0</v>
      </c>
      <c r="O1200" s="312">
        <v>0</v>
      </c>
      <c r="P1200" s="312">
        <v>486000513.5</v>
      </c>
      <c r="Q1200" s="312">
        <v>106676111</v>
      </c>
      <c r="R1200" s="292">
        <f t="shared" si="1194"/>
        <v>592676624.5</v>
      </c>
      <c r="S1200" s="312">
        <v>118000000</v>
      </c>
      <c r="T1200" s="312">
        <v>75970645.5</v>
      </c>
      <c r="U1200" s="312">
        <v>32301196</v>
      </c>
      <c r="V1200" s="312"/>
      <c r="W1200" s="312"/>
      <c r="X1200" s="312"/>
      <c r="Y1200" s="312"/>
      <c r="Z1200" s="312"/>
      <c r="AA1200" s="309">
        <f t="shared" si="1195"/>
        <v>226271841.5</v>
      </c>
      <c r="AB1200" s="309">
        <f t="shared" si="1196"/>
        <v>818948466</v>
      </c>
      <c r="AC1200" s="37">
        <f t="shared" si="1197"/>
        <v>0.1765621960026591</v>
      </c>
    </row>
    <row r="1201" spans="1:29" s="79" customFormat="1" ht="47.25" hidden="1" x14ac:dyDescent="0.2">
      <c r="A1201" s="433"/>
      <c r="B1201" s="111" t="s">
        <v>277</v>
      </c>
      <c r="C1201" s="107" t="s">
        <v>278</v>
      </c>
      <c r="D1201" s="307">
        <f>+D1202</f>
        <v>600177291.32000005</v>
      </c>
      <c r="E1201" s="106">
        <f>SUM('ADICIONES  2018'!C1201:K1201)</f>
        <v>0</v>
      </c>
      <c r="F1201" s="307">
        <f t="shared" ref="F1201:J1201" si="1240">+F1202</f>
        <v>0</v>
      </c>
      <c r="G1201" s="307">
        <f t="shared" si="1240"/>
        <v>0</v>
      </c>
      <c r="H1201" s="307">
        <f t="shared" si="1240"/>
        <v>0</v>
      </c>
      <c r="I1201" s="307">
        <f t="shared" si="1240"/>
        <v>0</v>
      </c>
      <c r="J1201" s="307">
        <f t="shared" si="1240"/>
        <v>0</v>
      </c>
      <c r="K1201" s="290">
        <f t="shared" si="1193"/>
        <v>600177291.32000005</v>
      </c>
      <c r="L1201" s="307">
        <f t="shared" ref="L1201:Q1201" si="1241">+L1202</f>
        <v>77782296</v>
      </c>
      <c r="M1201" s="307">
        <f t="shared" si="1241"/>
        <v>0</v>
      </c>
      <c r="N1201" s="307">
        <f t="shared" si="1241"/>
        <v>0</v>
      </c>
      <c r="O1201" s="307">
        <f t="shared" si="1241"/>
        <v>0</v>
      </c>
      <c r="P1201" s="307">
        <f t="shared" si="1241"/>
        <v>0</v>
      </c>
      <c r="Q1201" s="307">
        <f t="shared" si="1241"/>
        <v>0</v>
      </c>
      <c r="R1201" s="290">
        <f t="shared" si="1194"/>
        <v>77782296</v>
      </c>
      <c r="S1201" s="307">
        <f t="shared" ref="S1201:Z1201" si="1242">+S1202</f>
        <v>0</v>
      </c>
      <c r="T1201" s="307">
        <f t="shared" si="1242"/>
        <v>97301098</v>
      </c>
      <c r="U1201" s="307">
        <f t="shared" si="1242"/>
        <v>0</v>
      </c>
      <c r="V1201" s="307">
        <f t="shared" si="1242"/>
        <v>0</v>
      </c>
      <c r="W1201" s="307">
        <f t="shared" si="1242"/>
        <v>0</v>
      </c>
      <c r="X1201" s="307">
        <f t="shared" si="1242"/>
        <v>0</v>
      </c>
      <c r="Y1201" s="307">
        <f t="shared" si="1242"/>
        <v>0</v>
      </c>
      <c r="Z1201" s="307">
        <f t="shared" si="1242"/>
        <v>0</v>
      </c>
      <c r="AA1201" s="306">
        <f t="shared" si="1195"/>
        <v>97301098</v>
      </c>
      <c r="AB1201" s="306">
        <f t="shared" si="1196"/>
        <v>175083394</v>
      </c>
      <c r="AC1201" s="105">
        <f t="shared" si="1197"/>
        <v>0.29171945778709873</v>
      </c>
    </row>
    <row r="1202" spans="1:29" s="79" customFormat="1" ht="31.5" hidden="1" x14ac:dyDescent="0.2">
      <c r="A1202" s="433"/>
      <c r="B1202" s="111" t="s">
        <v>279</v>
      </c>
      <c r="C1202" s="107" t="s">
        <v>140</v>
      </c>
      <c r="D1202" s="307">
        <f>SUM(D1203:D1204)</f>
        <v>600177291.32000005</v>
      </c>
      <c r="E1202" s="106">
        <f>SUM('ADICIONES  2018'!C1202:K1202)</f>
        <v>0</v>
      </c>
      <c r="F1202" s="307">
        <f t="shared" ref="F1202" si="1243">SUM(F1203:F1204)</f>
        <v>0</v>
      </c>
      <c r="G1202" s="307">
        <f t="shared" ref="G1202:J1202" si="1244">SUM(G1203:G1204)</f>
        <v>0</v>
      </c>
      <c r="H1202" s="307">
        <f t="shared" si="1244"/>
        <v>0</v>
      </c>
      <c r="I1202" s="307">
        <f t="shared" si="1244"/>
        <v>0</v>
      </c>
      <c r="J1202" s="307">
        <f t="shared" si="1244"/>
        <v>0</v>
      </c>
      <c r="K1202" s="290">
        <f t="shared" si="1193"/>
        <v>600177291.32000005</v>
      </c>
      <c r="L1202" s="307">
        <f t="shared" ref="L1202:Q1202" si="1245">SUM(L1203:L1204)</f>
        <v>77782296</v>
      </c>
      <c r="M1202" s="307">
        <f t="shared" si="1245"/>
        <v>0</v>
      </c>
      <c r="N1202" s="307">
        <f t="shared" si="1245"/>
        <v>0</v>
      </c>
      <c r="O1202" s="307">
        <f t="shared" si="1245"/>
        <v>0</v>
      </c>
      <c r="P1202" s="307">
        <f t="shared" si="1245"/>
        <v>0</v>
      </c>
      <c r="Q1202" s="307">
        <f t="shared" si="1245"/>
        <v>0</v>
      </c>
      <c r="R1202" s="290">
        <f t="shared" si="1194"/>
        <v>77782296</v>
      </c>
      <c r="S1202" s="307">
        <f t="shared" ref="S1202:Z1202" si="1246">SUM(S1203:S1204)</f>
        <v>0</v>
      </c>
      <c r="T1202" s="307">
        <f t="shared" si="1246"/>
        <v>97301098</v>
      </c>
      <c r="U1202" s="307">
        <f t="shared" si="1246"/>
        <v>0</v>
      </c>
      <c r="V1202" s="307">
        <f t="shared" si="1246"/>
        <v>0</v>
      </c>
      <c r="W1202" s="307">
        <f t="shared" si="1246"/>
        <v>0</v>
      </c>
      <c r="X1202" s="307">
        <f t="shared" si="1246"/>
        <v>0</v>
      </c>
      <c r="Y1202" s="307">
        <f t="shared" si="1246"/>
        <v>0</v>
      </c>
      <c r="Z1202" s="307">
        <f t="shared" si="1246"/>
        <v>0</v>
      </c>
      <c r="AA1202" s="306">
        <f t="shared" si="1195"/>
        <v>97301098</v>
      </c>
      <c r="AB1202" s="306">
        <f t="shared" si="1196"/>
        <v>175083394</v>
      </c>
      <c r="AC1202" s="105">
        <f t="shared" si="1197"/>
        <v>0.29171945778709873</v>
      </c>
    </row>
    <row r="1203" spans="1:29" s="21" customFormat="1" hidden="1" x14ac:dyDescent="0.2">
      <c r="A1203" s="92"/>
      <c r="B1203" s="113" t="s">
        <v>280</v>
      </c>
      <c r="C1203" s="114" t="s">
        <v>134</v>
      </c>
      <c r="D1203" s="308">
        <v>361381122.55000001</v>
      </c>
      <c r="E1203" s="291">
        <f>SUM('ADICIONES  2018'!C1203:K1203)</f>
        <v>0</v>
      </c>
      <c r="F1203" s="308"/>
      <c r="G1203" s="308"/>
      <c r="H1203" s="308"/>
      <c r="I1203" s="308"/>
      <c r="J1203" s="308"/>
      <c r="K1203" s="294">
        <f t="shared" si="1193"/>
        <v>361381122.55000001</v>
      </c>
      <c r="L1203" s="308">
        <v>0</v>
      </c>
      <c r="M1203" s="308"/>
      <c r="N1203" s="308">
        <v>0</v>
      </c>
      <c r="O1203" s="308"/>
      <c r="P1203" s="308"/>
      <c r="Q1203" s="308"/>
      <c r="R1203" s="294">
        <f t="shared" si="1194"/>
        <v>0</v>
      </c>
      <c r="S1203" s="308"/>
      <c r="T1203" s="308">
        <v>97301098</v>
      </c>
      <c r="U1203" s="308">
        <v>0</v>
      </c>
      <c r="V1203" s="308"/>
      <c r="W1203" s="308"/>
      <c r="X1203" s="308"/>
      <c r="Y1203" s="308"/>
      <c r="Z1203" s="308"/>
      <c r="AA1203" s="310">
        <f t="shared" si="1195"/>
        <v>97301098</v>
      </c>
      <c r="AB1203" s="310">
        <f t="shared" si="1196"/>
        <v>97301098</v>
      </c>
      <c r="AC1203" s="115">
        <f t="shared" si="1197"/>
        <v>0.26924787137030826</v>
      </c>
    </row>
    <row r="1204" spans="1:29" s="21" customFormat="1" hidden="1" x14ac:dyDescent="0.2">
      <c r="A1204" s="92"/>
      <c r="B1204" s="113" t="s">
        <v>280</v>
      </c>
      <c r="C1204" s="114" t="s">
        <v>134</v>
      </c>
      <c r="D1204" s="308">
        <v>238796168.77000001</v>
      </c>
      <c r="E1204" s="291">
        <f>SUM('ADICIONES  2018'!C1204:K1204)</f>
        <v>0</v>
      </c>
      <c r="F1204" s="308"/>
      <c r="G1204" s="308"/>
      <c r="H1204" s="308"/>
      <c r="I1204" s="308"/>
      <c r="J1204" s="308"/>
      <c r="K1204" s="294">
        <f t="shared" si="1193"/>
        <v>238796168.77000001</v>
      </c>
      <c r="L1204" s="308">
        <v>77782296</v>
      </c>
      <c r="M1204" s="308"/>
      <c r="N1204" s="308">
        <v>0</v>
      </c>
      <c r="O1204" s="308"/>
      <c r="P1204" s="308"/>
      <c r="Q1204" s="308"/>
      <c r="R1204" s="294">
        <f t="shared" si="1194"/>
        <v>77782296</v>
      </c>
      <c r="S1204" s="308"/>
      <c r="T1204" s="308">
        <v>0</v>
      </c>
      <c r="U1204" s="308">
        <v>0</v>
      </c>
      <c r="V1204" s="308"/>
      <c r="W1204" s="308"/>
      <c r="X1204" s="308"/>
      <c r="Y1204" s="308"/>
      <c r="Z1204" s="308"/>
      <c r="AA1204" s="310">
        <f t="shared" si="1195"/>
        <v>0</v>
      </c>
      <c r="AB1204" s="310">
        <f t="shared" si="1196"/>
        <v>77782296</v>
      </c>
      <c r="AC1204" s="115">
        <f t="shared" si="1197"/>
        <v>0.32572673339209701</v>
      </c>
    </row>
    <row r="1205" spans="1:29" s="79" customFormat="1" ht="30" hidden="1" x14ac:dyDescent="0.2">
      <c r="A1205" s="433"/>
      <c r="B1205" s="111" t="s">
        <v>281</v>
      </c>
      <c r="C1205" s="100" t="s">
        <v>161</v>
      </c>
      <c r="D1205" s="307">
        <f>+D1206</f>
        <v>3439033589.9499998</v>
      </c>
      <c r="E1205" s="106">
        <f>SUM('ADICIONES  2018'!C1205:K1205)</f>
        <v>19417910868</v>
      </c>
      <c r="F1205" s="307">
        <f t="shared" ref="F1205:J1205" si="1247">+F1206</f>
        <v>0</v>
      </c>
      <c r="G1205" s="307">
        <f t="shared" si="1247"/>
        <v>0</v>
      </c>
      <c r="H1205" s="307">
        <f t="shared" si="1247"/>
        <v>0</v>
      </c>
      <c r="I1205" s="307">
        <f t="shared" si="1247"/>
        <v>0</v>
      </c>
      <c r="J1205" s="307">
        <f t="shared" si="1247"/>
        <v>0</v>
      </c>
      <c r="K1205" s="290">
        <f t="shared" si="1193"/>
        <v>22856944457.950001</v>
      </c>
      <c r="L1205" s="307">
        <f t="shared" ref="L1205:Q1205" si="1248">+L1206</f>
        <v>0</v>
      </c>
      <c r="M1205" s="307">
        <f t="shared" si="1248"/>
        <v>0</v>
      </c>
      <c r="N1205" s="307">
        <f t="shared" si="1248"/>
        <v>0</v>
      </c>
      <c r="O1205" s="307">
        <f t="shared" si="1248"/>
        <v>3214528378</v>
      </c>
      <c r="P1205" s="307">
        <f t="shared" si="1248"/>
        <v>17524000000</v>
      </c>
      <c r="Q1205" s="307">
        <f t="shared" si="1248"/>
        <v>0</v>
      </c>
      <c r="R1205" s="290">
        <f t="shared" si="1194"/>
        <v>20738528378</v>
      </c>
      <c r="S1205" s="307">
        <f t="shared" ref="S1205:Z1205" si="1249">+S1206</f>
        <v>782869450</v>
      </c>
      <c r="T1205" s="307">
        <f t="shared" si="1249"/>
        <v>918980336</v>
      </c>
      <c r="U1205" s="307">
        <f t="shared" si="1249"/>
        <v>187967770</v>
      </c>
      <c r="V1205" s="307">
        <f t="shared" si="1249"/>
        <v>0</v>
      </c>
      <c r="W1205" s="307">
        <f t="shared" si="1249"/>
        <v>0</v>
      </c>
      <c r="X1205" s="307">
        <f t="shared" si="1249"/>
        <v>0</v>
      </c>
      <c r="Y1205" s="307">
        <f t="shared" si="1249"/>
        <v>0</v>
      </c>
      <c r="Z1205" s="307">
        <f t="shared" si="1249"/>
        <v>0</v>
      </c>
      <c r="AA1205" s="306">
        <f t="shared" si="1195"/>
        <v>1889817556</v>
      </c>
      <c r="AB1205" s="306">
        <f t="shared" si="1196"/>
        <v>22628345934</v>
      </c>
      <c r="AC1205" s="105">
        <f t="shared" si="1197"/>
        <v>0.98999872776649767</v>
      </c>
    </row>
    <row r="1206" spans="1:29" s="79" customFormat="1" ht="15.75" hidden="1" x14ac:dyDescent="0.2">
      <c r="A1206" s="433"/>
      <c r="B1206" s="111" t="s">
        <v>282</v>
      </c>
      <c r="C1206" s="100" t="s">
        <v>162</v>
      </c>
      <c r="D1206" s="307">
        <f>+D1207+D1228</f>
        <v>3439033589.9499998</v>
      </c>
      <c r="E1206" s="106">
        <f>SUM('ADICIONES  2018'!C1206:K1206)</f>
        <v>19417910868</v>
      </c>
      <c r="F1206" s="307">
        <f t="shared" ref="F1206:J1206" si="1250">+F1207+F1228</f>
        <v>0</v>
      </c>
      <c r="G1206" s="307">
        <f t="shared" si="1250"/>
        <v>0</v>
      </c>
      <c r="H1206" s="307">
        <f t="shared" si="1250"/>
        <v>0</v>
      </c>
      <c r="I1206" s="307">
        <f t="shared" si="1250"/>
        <v>0</v>
      </c>
      <c r="J1206" s="307">
        <f t="shared" si="1250"/>
        <v>0</v>
      </c>
      <c r="K1206" s="290">
        <f t="shared" si="1193"/>
        <v>22856944457.950001</v>
      </c>
      <c r="L1206" s="307">
        <f t="shared" ref="L1206:Q1206" si="1251">+L1207+L1228</f>
        <v>0</v>
      </c>
      <c r="M1206" s="307">
        <f t="shared" si="1251"/>
        <v>0</v>
      </c>
      <c r="N1206" s="307">
        <f t="shared" si="1251"/>
        <v>0</v>
      </c>
      <c r="O1206" s="307">
        <f t="shared" si="1251"/>
        <v>3214528378</v>
      </c>
      <c r="P1206" s="307">
        <f t="shared" si="1251"/>
        <v>17524000000</v>
      </c>
      <c r="Q1206" s="307">
        <f t="shared" si="1251"/>
        <v>0</v>
      </c>
      <c r="R1206" s="290">
        <f t="shared" si="1194"/>
        <v>20738528378</v>
      </c>
      <c r="S1206" s="307">
        <f t="shared" ref="S1206:Z1206" si="1252">+S1207+S1228</f>
        <v>782869450</v>
      </c>
      <c r="T1206" s="307">
        <f t="shared" si="1252"/>
        <v>918980336</v>
      </c>
      <c r="U1206" s="307">
        <f t="shared" si="1252"/>
        <v>187967770</v>
      </c>
      <c r="V1206" s="307">
        <f t="shared" si="1252"/>
        <v>0</v>
      </c>
      <c r="W1206" s="307">
        <f t="shared" si="1252"/>
        <v>0</v>
      </c>
      <c r="X1206" s="307">
        <f t="shared" si="1252"/>
        <v>0</v>
      </c>
      <c r="Y1206" s="307">
        <f t="shared" si="1252"/>
        <v>0</v>
      </c>
      <c r="Z1206" s="307">
        <f t="shared" si="1252"/>
        <v>0</v>
      </c>
      <c r="AA1206" s="306">
        <f t="shared" si="1195"/>
        <v>1889817556</v>
      </c>
      <c r="AB1206" s="306">
        <f t="shared" si="1196"/>
        <v>22628345934</v>
      </c>
      <c r="AC1206" s="105">
        <f t="shared" si="1197"/>
        <v>0.98999872776649767</v>
      </c>
    </row>
    <row r="1207" spans="1:29" s="79" customFormat="1" ht="31.5" hidden="1" x14ac:dyDescent="0.2">
      <c r="A1207" s="433"/>
      <c r="B1207" s="111" t="s">
        <v>283</v>
      </c>
      <c r="C1207" s="107" t="s">
        <v>284</v>
      </c>
      <c r="D1207" s="307">
        <f>+D1208+D1217+D1220</f>
        <v>3439033589.9499998</v>
      </c>
      <c r="E1207" s="106">
        <f>SUM('ADICIONES  2018'!C1207:K1207)</f>
        <v>18324000000</v>
      </c>
      <c r="F1207" s="307">
        <f t="shared" ref="F1207:J1207" si="1253">+F1208+F1217+F1220</f>
        <v>0</v>
      </c>
      <c r="G1207" s="307">
        <f t="shared" si="1253"/>
        <v>0</v>
      </c>
      <c r="H1207" s="307">
        <f t="shared" si="1253"/>
        <v>0</v>
      </c>
      <c r="I1207" s="307">
        <f t="shared" si="1253"/>
        <v>0</v>
      </c>
      <c r="J1207" s="307">
        <f t="shared" si="1253"/>
        <v>0</v>
      </c>
      <c r="K1207" s="290">
        <f t="shared" si="1193"/>
        <v>21763033589.950001</v>
      </c>
      <c r="L1207" s="307">
        <f t="shared" ref="L1207:Q1207" si="1254">+L1208+L1217+L1220</f>
        <v>0</v>
      </c>
      <c r="M1207" s="307">
        <f t="shared" si="1254"/>
        <v>0</v>
      </c>
      <c r="N1207" s="307">
        <f t="shared" si="1254"/>
        <v>0</v>
      </c>
      <c r="O1207" s="307">
        <f t="shared" si="1254"/>
        <v>2120617510</v>
      </c>
      <c r="P1207" s="307">
        <f t="shared" si="1254"/>
        <v>17524000000</v>
      </c>
      <c r="Q1207" s="307">
        <f t="shared" si="1254"/>
        <v>0</v>
      </c>
      <c r="R1207" s="290">
        <f t="shared" si="1194"/>
        <v>19644617510</v>
      </c>
      <c r="S1207" s="307">
        <f t="shared" ref="S1207:Z1207" si="1255">+S1208+S1217+S1220</f>
        <v>782869450</v>
      </c>
      <c r="T1207" s="307">
        <f t="shared" si="1255"/>
        <v>918980336</v>
      </c>
      <c r="U1207" s="307">
        <f t="shared" si="1255"/>
        <v>187967770</v>
      </c>
      <c r="V1207" s="307">
        <f t="shared" si="1255"/>
        <v>0</v>
      </c>
      <c r="W1207" s="307">
        <f t="shared" si="1255"/>
        <v>0</v>
      </c>
      <c r="X1207" s="307">
        <f t="shared" si="1255"/>
        <v>0</v>
      </c>
      <c r="Y1207" s="307">
        <f t="shared" si="1255"/>
        <v>0</v>
      </c>
      <c r="Z1207" s="307">
        <f t="shared" si="1255"/>
        <v>0</v>
      </c>
      <c r="AA1207" s="306">
        <f t="shared" ref="AA1207:AA1239" si="1256">SUM(S1207:Z1207)</f>
        <v>1889817556</v>
      </c>
      <c r="AB1207" s="306">
        <f t="shared" si="1196"/>
        <v>21534435066</v>
      </c>
      <c r="AC1207" s="105">
        <f t="shared" si="1197"/>
        <v>0.98949601750118299</v>
      </c>
    </row>
    <row r="1208" spans="1:29" s="79" customFormat="1" ht="31.5" hidden="1" x14ac:dyDescent="0.2">
      <c r="A1208" s="433"/>
      <c r="B1208" s="111" t="s">
        <v>285</v>
      </c>
      <c r="C1208" s="107" t="s">
        <v>155</v>
      </c>
      <c r="D1208" s="307">
        <f>+D1209</f>
        <v>1860908789.95</v>
      </c>
      <c r="E1208" s="106">
        <f>SUM('ADICIONES  2018'!C1208:K1208)</f>
        <v>0</v>
      </c>
      <c r="F1208" s="307">
        <f t="shared" ref="F1208:J1208" si="1257">+F1209</f>
        <v>0</v>
      </c>
      <c r="G1208" s="307">
        <f t="shared" si="1257"/>
        <v>0</v>
      </c>
      <c r="H1208" s="307">
        <f t="shared" si="1257"/>
        <v>0</v>
      </c>
      <c r="I1208" s="307">
        <f t="shared" si="1257"/>
        <v>0</v>
      </c>
      <c r="J1208" s="307">
        <f t="shared" si="1257"/>
        <v>0</v>
      </c>
      <c r="K1208" s="290">
        <f t="shared" si="1193"/>
        <v>1860908789.95</v>
      </c>
      <c r="L1208" s="307">
        <f t="shared" ref="L1208:Q1208" si="1258">+L1209</f>
        <v>0</v>
      </c>
      <c r="M1208" s="307">
        <f t="shared" si="1258"/>
        <v>0</v>
      </c>
      <c r="N1208" s="307">
        <f t="shared" si="1258"/>
        <v>0</v>
      </c>
      <c r="O1208" s="307">
        <f t="shared" si="1258"/>
        <v>487388550</v>
      </c>
      <c r="P1208" s="307">
        <f t="shared" si="1258"/>
        <v>0</v>
      </c>
      <c r="Q1208" s="307">
        <f t="shared" si="1258"/>
        <v>0</v>
      </c>
      <c r="R1208" s="290">
        <f t="shared" si="1194"/>
        <v>487388550</v>
      </c>
      <c r="S1208" s="307">
        <f t="shared" ref="S1208:Z1208" si="1259">+S1209</f>
        <v>782869450</v>
      </c>
      <c r="T1208" s="307">
        <f t="shared" si="1259"/>
        <v>118980336</v>
      </c>
      <c r="U1208" s="307">
        <f t="shared" si="1259"/>
        <v>187967770</v>
      </c>
      <c r="V1208" s="307">
        <f t="shared" si="1259"/>
        <v>0</v>
      </c>
      <c r="W1208" s="307">
        <f t="shared" si="1259"/>
        <v>0</v>
      </c>
      <c r="X1208" s="307">
        <f t="shared" si="1259"/>
        <v>0</v>
      </c>
      <c r="Y1208" s="307">
        <f t="shared" si="1259"/>
        <v>0</v>
      </c>
      <c r="Z1208" s="307">
        <f t="shared" si="1259"/>
        <v>0</v>
      </c>
      <c r="AA1208" s="306">
        <f t="shared" si="1256"/>
        <v>1089817556</v>
      </c>
      <c r="AB1208" s="306">
        <f t="shared" si="1196"/>
        <v>1577206106</v>
      </c>
      <c r="AC1208" s="105">
        <f t="shared" si="1197"/>
        <v>0.84754616374420866</v>
      </c>
    </row>
    <row r="1209" spans="1:29" s="79" customFormat="1" ht="47.25" hidden="1" x14ac:dyDescent="0.2">
      <c r="A1209" s="433"/>
      <c r="B1209" s="111" t="s">
        <v>286</v>
      </c>
      <c r="C1209" s="107" t="s">
        <v>163</v>
      </c>
      <c r="D1209" s="307">
        <f>SUM(D1210:D1216)</f>
        <v>1860908789.95</v>
      </c>
      <c r="E1209" s="106">
        <f>SUM('ADICIONES  2018'!C1209:K1209)</f>
        <v>0</v>
      </c>
      <c r="F1209" s="307">
        <f t="shared" ref="F1209" si="1260">SUM(F1210:F1216)</f>
        <v>0</v>
      </c>
      <c r="G1209" s="307">
        <f t="shared" ref="G1209:J1209" si="1261">SUM(G1210:G1216)</f>
        <v>0</v>
      </c>
      <c r="H1209" s="307">
        <f t="shared" si="1261"/>
        <v>0</v>
      </c>
      <c r="I1209" s="307">
        <f t="shared" si="1261"/>
        <v>0</v>
      </c>
      <c r="J1209" s="307">
        <f t="shared" si="1261"/>
        <v>0</v>
      </c>
      <c r="K1209" s="290">
        <f t="shared" si="1193"/>
        <v>1860908789.95</v>
      </c>
      <c r="L1209" s="307">
        <f t="shared" ref="L1209:Q1209" si="1262">SUM(L1210:L1216)</f>
        <v>0</v>
      </c>
      <c r="M1209" s="307">
        <f t="shared" si="1262"/>
        <v>0</v>
      </c>
      <c r="N1209" s="307">
        <f t="shared" si="1262"/>
        <v>0</v>
      </c>
      <c r="O1209" s="307">
        <f t="shared" si="1262"/>
        <v>487388550</v>
      </c>
      <c r="P1209" s="307">
        <f t="shared" si="1262"/>
        <v>0</v>
      </c>
      <c r="Q1209" s="307">
        <f t="shared" si="1262"/>
        <v>0</v>
      </c>
      <c r="R1209" s="290">
        <f t="shared" si="1194"/>
        <v>487388550</v>
      </c>
      <c r="S1209" s="307">
        <f t="shared" ref="S1209:Z1209" si="1263">SUM(S1210:S1216)</f>
        <v>782869450</v>
      </c>
      <c r="T1209" s="307">
        <f t="shared" si="1263"/>
        <v>118980336</v>
      </c>
      <c r="U1209" s="307">
        <f t="shared" si="1263"/>
        <v>187967770</v>
      </c>
      <c r="V1209" s="307">
        <f t="shared" si="1263"/>
        <v>0</v>
      </c>
      <c r="W1209" s="307">
        <f t="shared" si="1263"/>
        <v>0</v>
      </c>
      <c r="X1209" s="307">
        <f t="shared" si="1263"/>
        <v>0</v>
      </c>
      <c r="Y1209" s="307">
        <f t="shared" si="1263"/>
        <v>0</v>
      </c>
      <c r="Z1209" s="307">
        <f t="shared" si="1263"/>
        <v>0</v>
      </c>
      <c r="AA1209" s="306">
        <f t="shared" si="1256"/>
        <v>1089817556</v>
      </c>
      <c r="AB1209" s="306">
        <f t="shared" si="1196"/>
        <v>1577206106</v>
      </c>
      <c r="AC1209" s="105">
        <f t="shared" si="1197"/>
        <v>0.84754616374420866</v>
      </c>
    </row>
    <row r="1210" spans="1:29" hidden="1" x14ac:dyDescent="0.2">
      <c r="B1210" s="147" t="s">
        <v>287</v>
      </c>
      <c r="C1210" s="98" t="s">
        <v>164</v>
      </c>
      <c r="D1210" s="308">
        <v>742886781.05999994</v>
      </c>
      <c r="E1210" s="291">
        <f>SUM('ADICIONES  2018'!C1210:K1210)</f>
        <v>0</v>
      </c>
      <c r="F1210" s="308"/>
      <c r="G1210" s="308"/>
      <c r="H1210" s="308"/>
      <c r="I1210" s="308"/>
      <c r="J1210" s="308"/>
      <c r="K1210" s="292">
        <f t="shared" si="1193"/>
        <v>742886781.05999994</v>
      </c>
      <c r="L1210" s="308">
        <v>0</v>
      </c>
      <c r="M1210" s="308"/>
      <c r="N1210" s="308"/>
      <c r="O1210" s="308">
        <v>0</v>
      </c>
      <c r="P1210" s="308"/>
      <c r="Q1210" s="308"/>
      <c r="R1210" s="292">
        <f t="shared" si="1194"/>
        <v>0</v>
      </c>
      <c r="S1210" s="308">
        <v>442466508</v>
      </c>
      <c r="T1210" s="308">
        <v>73744418</v>
      </c>
      <c r="U1210" s="308">
        <v>73744418</v>
      </c>
      <c r="V1210" s="308"/>
      <c r="W1210" s="308"/>
      <c r="X1210" s="308"/>
      <c r="Y1210" s="308"/>
      <c r="Z1210" s="308"/>
      <c r="AA1210" s="309">
        <f t="shared" si="1256"/>
        <v>589955344</v>
      </c>
      <c r="AB1210" s="309">
        <f t="shared" si="1196"/>
        <v>589955344</v>
      </c>
      <c r="AC1210" s="37">
        <f t="shared" si="1197"/>
        <v>0.79413897116087151</v>
      </c>
    </row>
    <row r="1211" spans="1:29" s="5" customFormat="1" hidden="1" x14ac:dyDescent="0.2">
      <c r="A1211" s="434"/>
      <c r="B1211" s="147" t="s">
        <v>287</v>
      </c>
      <c r="C1211" s="98" t="s">
        <v>164</v>
      </c>
      <c r="D1211" s="308">
        <v>233691341.94</v>
      </c>
      <c r="E1211" s="291">
        <f>SUM('ADICIONES  2018'!C1211:K1211)</f>
        <v>0</v>
      </c>
      <c r="F1211" s="308"/>
      <c r="G1211" s="308"/>
      <c r="H1211" s="308"/>
      <c r="I1211" s="308"/>
      <c r="J1211" s="308"/>
      <c r="K1211" s="292">
        <f t="shared" si="1193"/>
        <v>233691341.94</v>
      </c>
      <c r="L1211" s="308">
        <v>0</v>
      </c>
      <c r="M1211" s="308"/>
      <c r="N1211" s="308"/>
      <c r="O1211" s="308">
        <v>0</v>
      </c>
      <c r="P1211" s="308"/>
      <c r="Q1211" s="308"/>
      <c r="R1211" s="292">
        <f t="shared" si="1194"/>
        <v>0</v>
      </c>
      <c r="S1211" s="308">
        <v>271415505.5</v>
      </c>
      <c r="T1211" s="308">
        <v>45235918</v>
      </c>
      <c r="U1211" s="308">
        <v>45235918</v>
      </c>
      <c r="V1211" s="308"/>
      <c r="W1211" s="308"/>
      <c r="X1211" s="308"/>
      <c r="Y1211" s="308"/>
      <c r="Z1211" s="308"/>
      <c r="AA1211" s="309">
        <f t="shared" si="1256"/>
        <v>361887341.5</v>
      </c>
      <c r="AB1211" s="309">
        <f t="shared" si="1196"/>
        <v>361887341.5</v>
      </c>
      <c r="AC1211" s="37">
        <f t="shared" si="1197"/>
        <v>1.5485697437302328</v>
      </c>
    </row>
    <row r="1212" spans="1:29" hidden="1" x14ac:dyDescent="0.2">
      <c r="B1212" s="147" t="s">
        <v>287</v>
      </c>
      <c r="C1212" s="98" t="s">
        <v>164</v>
      </c>
      <c r="D1212" s="310">
        <v>206234746.56999999</v>
      </c>
      <c r="E1212" s="291">
        <f>SUM('ADICIONES  2018'!C1212:K1212)</f>
        <v>0</v>
      </c>
      <c r="F1212" s="310"/>
      <c r="G1212" s="310"/>
      <c r="H1212" s="310"/>
      <c r="I1212" s="310"/>
      <c r="J1212" s="310"/>
      <c r="K1212" s="292">
        <f t="shared" si="1193"/>
        <v>206234746.56999999</v>
      </c>
      <c r="L1212" s="310">
        <v>0</v>
      </c>
      <c r="M1212" s="310"/>
      <c r="N1212" s="310"/>
      <c r="O1212" s="310">
        <v>0</v>
      </c>
      <c r="P1212" s="310"/>
      <c r="Q1212" s="310"/>
      <c r="R1212" s="292">
        <f t="shared" si="1194"/>
        <v>0</v>
      </c>
      <c r="S1212" s="310">
        <v>68987436.5</v>
      </c>
      <c r="T1212" s="310">
        <v>0</v>
      </c>
      <c r="U1212" s="310">
        <v>68987434</v>
      </c>
      <c r="V1212" s="310"/>
      <c r="W1212" s="310"/>
      <c r="X1212" s="310"/>
      <c r="Y1212" s="310"/>
      <c r="Z1212" s="310"/>
      <c r="AA1212" s="309">
        <f t="shared" si="1256"/>
        <v>137974870.5</v>
      </c>
      <c r="AB1212" s="309">
        <f t="shared" si="1196"/>
        <v>137974870.5</v>
      </c>
      <c r="AC1212" s="37">
        <f t="shared" si="1197"/>
        <v>0.66901854704279284</v>
      </c>
    </row>
    <row r="1213" spans="1:29" hidden="1" x14ac:dyDescent="0.2">
      <c r="B1213" s="147" t="s">
        <v>287</v>
      </c>
      <c r="C1213" s="98" t="s">
        <v>874</v>
      </c>
      <c r="D1213" s="310">
        <v>190707451.68000001</v>
      </c>
      <c r="E1213" s="291">
        <f>SUM('ADICIONES  2018'!C1213:K1213)</f>
        <v>0</v>
      </c>
      <c r="F1213" s="310"/>
      <c r="G1213" s="310"/>
      <c r="H1213" s="310"/>
      <c r="I1213" s="310"/>
      <c r="J1213" s="310"/>
      <c r="K1213" s="292">
        <f t="shared" si="1193"/>
        <v>190707451.68000001</v>
      </c>
      <c r="L1213" s="310">
        <v>0</v>
      </c>
      <c r="M1213" s="310"/>
      <c r="N1213" s="310"/>
      <c r="O1213" s="310">
        <v>0</v>
      </c>
      <c r="P1213" s="310"/>
      <c r="Q1213" s="310"/>
      <c r="R1213" s="292">
        <f t="shared" si="1194"/>
        <v>0</v>
      </c>
      <c r="S1213" s="310">
        <v>0</v>
      </c>
      <c r="T1213" s="310">
        <v>0</v>
      </c>
      <c r="U1213" s="310">
        <v>0</v>
      </c>
      <c r="V1213" s="310"/>
      <c r="W1213" s="310"/>
      <c r="X1213" s="310"/>
      <c r="Y1213" s="310"/>
      <c r="Z1213" s="310"/>
      <c r="AA1213" s="309">
        <f t="shared" si="1256"/>
        <v>0</v>
      </c>
      <c r="AB1213" s="309">
        <f t="shared" si="1196"/>
        <v>0</v>
      </c>
      <c r="AC1213" s="37">
        <f t="shared" si="1197"/>
        <v>0</v>
      </c>
    </row>
    <row r="1214" spans="1:29" hidden="1" x14ac:dyDescent="0.2">
      <c r="B1214" s="147" t="s">
        <v>288</v>
      </c>
      <c r="C1214" s="98" t="s">
        <v>165</v>
      </c>
      <c r="D1214" s="308">
        <v>141423468.19999999</v>
      </c>
      <c r="E1214" s="291">
        <f>SUM('ADICIONES  2018'!C1214:K1214)</f>
        <v>0</v>
      </c>
      <c r="F1214" s="308"/>
      <c r="G1214" s="308"/>
      <c r="H1214" s="308"/>
      <c r="I1214" s="308"/>
      <c r="J1214" s="308"/>
      <c r="K1214" s="292">
        <f t="shared" si="1193"/>
        <v>141423468.19999999</v>
      </c>
      <c r="L1214" s="308">
        <v>0</v>
      </c>
      <c r="M1214" s="308"/>
      <c r="N1214" s="308"/>
      <c r="O1214" s="308">
        <v>141423529</v>
      </c>
      <c r="P1214" s="308"/>
      <c r="Q1214" s="308"/>
      <c r="R1214" s="292">
        <f t="shared" si="1194"/>
        <v>141423529</v>
      </c>
      <c r="S1214" s="308">
        <v>0</v>
      </c>
      <c r="T1214" s="308">
        <v>0</v>
      </c>
      <c r="U1214" s="308">
        <v>0</v>
      </c>
      <c r="V1214" s="308"/>
      <c r="W1214" s="308"/>
      <c r="X1214" s="308"/>
      <c r="Y1214" s="308"/>
      <c r="Z1214" s="308"/>
      <c r="AA1214" s="309">
        <f t="shared" si="1256"/>
        <v>0</v>
      </c>
      <c r="AB1214" s="309">
        <f t="shared" si="1196"/>
        <v>141423529</v>
      </c>
      <c r="AC1214" s="37">
        <f t="shared" si="1197"/>
        <v>1.0000004299145027</v>
      </c>
    </row>
    <row r="1215" spans="1:29" hidden="1" x14ac:dyDescent="0.2">
      <c r="B1215" s="147" t="s">
        <v>289</v>
      </c>
      <c r="C1215" s="98" t="s">
        <v>166</v>
      </c>
      <c r="D1215" s="308">
        <v>345965000.5</v>
      </c>
      <c r="E1215" s="291">
        <f>SUM('ADICIONES  2018'!C1215:K1215)</f>
        <v>0</v>
      </c>
      <c r="F1215" s="308"/>
      <c r="G1215" s="308"/>
      <c r="H1215" s="308"/>
      <c r="I1215" s="308"/>
      <c r="J1215" s="308"/>
      <c r="K1215" s="292">
        <f t="shared" si="1193"/>
        <v>345965000.5</v>
      </c>
      <c r="L1215" s="308">
        <v>0</v>
      </c>
      <c r="M1215" s="308"/>
      <c r="N1215" s="308"/>
      <c r="O1215" s="308">
        <v>345965021</v>
      </c>
      <c r="P1215" s="308"/>
      <c r="Q1215" s="308"/>
      <c r="R1215" s="292">
        <f t="shared" si="1194"/>
        <v>345965021</v>
      </c>
      <c r="S1215" s="308">
        <v>0</v>
      </c>
      <c r="T1215" s="308">
        <v>0</v>
      </c>
      <c r="U1215" s="308">
        <v>0</v>
      </c>
      <c r="V1215" s="308"/>
      <c r="W1215" s="308"/>
      <c r="X1215" s="308"/>
      <c r="Y1215" s="308"/>
      <c r="Z1215" s="308"/>
      <c r="AA1215" s="309">
        <f t="shared" si="1256"/>
        <v>0</v>
      </c>
      <c r="AB1215" s="309">
        <f t="shared" si="1196"/>
        <v>345965021</v>
      </c>
      <c r="AC1215" s="37">
        <f t="shared" si="1197"/>
        <v>1.0000000592545488</v>
      </c>
    </row>
    <row r="1216" spans="1:29" ht="28.5" hidden="1" x14ac:dyDescent="0.2">
      <c r="B1216" s="147" t="s">
        <v>1735</v>
      </c>
      <c r="C1216" s="98" t="s">
        <v>1736</v>
      </c>
      <c r="D1216" s="308">
        <v>0</v>
      </c>
      <c r="E1216" s="291">
        <f>SUM('ADICIONES  2018'!C1216:K1216)</f>
        <v>0</v>
      </c>
      <c r="F1216" s="308"/>
      <c r="G1216" s="308"/>
      <c r="H1216" s="308"/>
      <c r="I1216" s="308"/>
      <c r="J1216" s="308"/>
      <c r="K1216" s="292">
        <f t="shared" si="1193"/>
        <v>0</v>
      </c>
      <c r="L1216" s="308">
        <v>0</v>
      </c>
      <c r="M1216" s="308"/>
      <c r="N1216" s="308"/>
      <c r="O1216" s="308">
        <v>0</v>
      </c>
      <c r="P1216" s="308"/>
      <c r="Q1216" s="308"/>
      <c r="R1216" s="292">
        <f t="shared" si="1194"/>
        <v>0</v>
      </c>
      <c r="S1216" s="308">
        <v>0</v>
      </c>
      <c r="T1216" s="308">
        <v>0</v>
      </c>
      <c r="U1216" s="308">
        <v>0</v>
      </c>
      <c r="V1216" s="308"/>
      <c r="W1216" s="308"/>
      <c r="X1216" s="308"/>
      <c r="Y1216" s="308"/>
      <c r="Z1216" s="308"/>
      <c r="AA1216" s="309">
        <f t="shared" si="1256"/>
        <v>0</v>
      </c>
      <c r="AB1216" s="309">
        <f t="shared" si="1196"/>
        <v>0</v>
      </c>
      <c r="AC1216" s="37" t="e">
        <f t="shared" si="1197"/>
        <v>#DIV/0!</v>
      </c>
    </row>
    <row r="1217" spans="1:29" s="79" customFormat="1" ht="63" hidden="1" x14ac:dyDescent="0.2">
      <c r="A1217" s="433"/>
      <c r="B1217" s="111" t="s">
        <v>290</v>
      </c>
      <c r="C1217" s="107" t="s">
        <v>167</v>
      </c>
      <c r="D1217" s="307">
        <f>SUM(D1218:D1219)</f>
        <v>1578124800</v>
      </c>
      <c r="E1217" s="106">
        <f>SUM('ADICIONES  2018'!C1217:K1217)</f>
        <v>0</v>
      </c>
      <c r="F1217" s="307">
        <f t="shared" ref="F1217" si="1264">SUM(F1218:F1219)</f>
        <v>0</v>
      </c>
      <c r="G1217" s="307">
        <f t="shared" ref="G1217:J1217" si="1265">SUM(G1218:G1219)</f>
        <v>0</v>
      </c>
      <c r="H1217" s="307">
        <f t="shared" si="1265"/>
        <v>0</v>
      </c>
      <c r="I1217" s="307">
        <f t="shared" si="1265"/>
        <v>0</v>
      </c>
      <c r="J1217" s="307">
        <f t="shared" si="1265"/>
        <v>0</v>
      </c>
      <c r="K1217" s="290">
        <f t="shared" si="1193"/>
        <v>1578124800</v>
      </c>
      <c r="L1217" s="307">
        <f t="shared" ref="L1217:Q1217" si="1266">SUM(L1218:L1219)</f>
        <v>0</v>
      </c>
      <c r="M1217" s="307">
        <f t="shared" si="1266"/>
        <v>0</v>
      </c>
      <c r="N1217" s="307">
        <f t="shared" si="1266"/>
        <v>0</v>
      </c>
      <c r="O1217" s="307">
        <f t="shared" si="1266"/>
        <v>1633228960</v>
      </c>
      <c r="P1217" s="307">
        <f t="shared" si="1266"/>
        <v>0</v>
      </c>
      <c r="Q1217" s="307">
        <f t="shared" si="1266"/>
        <v>0</v>
      </c>
      <c r="R1217" s="290">
        <f t="shared" si="1194"/>
        <v>1633228960</v>
      </c>
      <c r="S1217" s="307">
        <f t="shared" ref="S1217:Z1217" si="1267">SUM(S1218:S1219)</f>
        <v>0</v>
      </c>
      <c r="T1217" s="307">
        <f t="shared" si="1267"/>
        <v>0</v>
      </c>
      <c r="U1217" s="307">
        <f t="shared" si="1267"/>
        <v>0</v>
      </c>
      <c r="V1217" s="307">
        <f t="shared" si="1267"/>
        <v>0</v>
      </c>
      <c r="W1217" s="307">
        <f t="shared" si="1267"/>
        <v>0</v>
      </c>
      <c r="X1217" s="307">
        <f t="shared" si="1267"/>
        <v>0</v>
      </c>
      <c r="Y1217" s="307">
        <f t="shared" si="1267"/>
        <v>0</v>
      </c>
      <c r="Z1217" s="307">
        <f t="shared" si="1267"/>
        <v>0</v>
      </c>
      <c r="AA1217" s="306">
        <f t="shared" si="1256"/>
        <v>0</v>
      </c>
      <c r="AB1217" s="306">
        <f t="shared" si="1196"/>
        <v>1633228960</v>
      </c>
      <c r="AC1217" s="105">
        <f t="shared" si="1197"/>
        <v>1.0349174919499395</v>
      </c>
    </row>
    <row r="1218" spans="1:29" ht="28.5" hidden="1" x14ac:dyDescent="0.2">
      <c r="B1218" s="97" t="s">
        <v>291</v>
      </c>
      <c r="C1218" s="98" t="s">
        <v>168</v>
      </c>
      <c r="D1218" s="308">
        <v>0</v>
      </c>
      <c r="E1218" s="291">
        <f>SUM('ADICIONES  2018'!C1218:K1218)</f>
        <v>0</v>
      </c>
      <c r="F1218" s="308"/>
      <c r="G1218" s="308"/>
      <c r="H1218" s="308"/>
      <c r="I1218" s="308"/>
      <c r="J1218" s="308"/>
      <c r="K1218" s="292">
        <f t="shared" si="1193"/>
        <v>0</v>
      </c>
      <c r="L1218" s="308">
        <v>0</v>
      </c>
      <c r="M1218" s="308"/>
      <c r="N1218" s="308"/>
      <c r="O1218" s="308">
        <v>0</v>
      </c>
      <c r="P1218" s="308"/>
      <c r="Q1218" s="308"/>
      <c r="R1218" s="292">
        <f t="shared" si="1194"/>
        <v>0</v>
      </c>
      <c r="S1218" s="308"/>
      <c r="T1218" s="308"/>
      <c r="U1218" s="308"/>
      <c r="V1218" s="308"/>
      <c r="W1218" s="308"/>
      <c r="X1218" s="308"/>
      <c r="Y1218" s="308"/>
      <c r="Z1218" s="308"/>
      <c r="AA1218" s="309">
        <f t="shared" si="1256"/>
        <v>0</v>
      </c>
      <c r="AB1218" s="309">
        <f t="shared" si="1196"/>
        <v>0</v>
      </c>
      <c r="AC1218" s="115" t="e">
        <f t="shared" si="1197"/>
        <v>#DIV/0!</v>
      </c>
    </row>
    <row r="1219" spans="1:29" s="21" customFormat="1" ht="30" hidden="1" x14ac:dyDescent="0.2">
      <c r="A1219" s="92"/>
      <c r="B1219" s="97" t="s">
        <v>291</v>
      </c>
      <c r="C1219" s="114" t="s">
        <v>168</v>
      </c>
      <c r="D1219" s="308">
        <v>1578124800</v>
      </c>
      <c r="E1219" s="291">
        <f>SUM('ADICIONES  2018'!C1219:K1219)</f>
        <v>0</v>
      </c>
      <c r="F1219" s="308"/>
      <c r="G1219" s="308"/>
      <c r="H1219" s="308"/>
      <c r="I1219" s="308"/>
      <c r="J1219" s="308"/>
      <c r="K1219" s="294">
        <f t="shared" si="1193"/>
        <v>1578124800</v>
      </c>
      <c r="L1219" s="308">
        <v>0</v>
      </c>
      <c r="M1219" s="308"/>
      <c r="N1219" s="308"/>
      <c r="O1219" s="308">
        <v>1633228960</v>
      </c>
      <c r="P1219" s="308"/>
      <c r="Q1219" s="308"/>
      <c r="R1219" s="294">
        <f t="shared" si="1194"/>
        <v>1633228960</v>
      </c>
      <c r="S1219" s="308"/>
      <c r="T1219" s="308"/>
      <c r="U1219" s="308"/>
      <c r="V1219" s="308"/>
      <c r="W1219" s="308"/>
      <c r="X1219" s="308"/>
      <c r="Y1219" s="308"/>
      <c r="Z1219" s="308"/>
      <c r="AA1219" s="310">
        <f t="shared" si="1256"/>
        <v>0</v>
      </c>
      <c r="AB1219" s="310">
        <f t="shared" si="1196"/>
        <v>1633228960</v>
      </c>
      <c r="AC1219" s="115">
        <f t="shared" si="1197"/>
        <v>1.0349174919499395</v>
      </c>
    </row>
    <row r="1220" spans="1:29" s="79" customFormat="1" ht="15.75" hidden="1" x14ac:dyDescent="0.2">
      <c r="A1220" s="433"/>
      <c r="B1220" s="111" t="s">
        <v>292</v>
      </c>
      <c r="C1220" s="107" t="s">
        <v>875</v>
      </c>
      <c r="D1220" s="307">
        <f>SUM(D1221:D1227)</f>
        <v>0</v>
      </c>
      <c r="E1220" s="106">
        <f>SUM('ADICIONES  2018'!C1220:K1220)</f>
        <v>18324000000</v>
      </c>
      <c r="F1220" s="307">
        <f t="shared" ref="F1220:J1220" si="1268">SUM(F1221:F1227)</f>
        <v>0</v>
      </c>
      <c r="G1220" s="307">
        <f t="shared" si="1268"/>
        <v>0</v>
      </c>
      <c r="H1220" s="307">
        <f t="shared" si="1268"/>
        <v>0</v>
      </c>
      <c r="I1220" s="307">
        <f t="shared" si="1268"/>
        <v>0</v>
      </c>
      <c r="J1220" s="307">
        <f t="shared" si="1268"/>
        <v>0</v>
      </c>
      <c r="K1220" s="290">
        <f t="shared" si="1193"/>
        <v>18324000000</v>
      </c>
      <c r="L1220" s="307">
        <f t="shared" ref="L1220:Q1220" si="1269">SUM(L1221:L1227)</f>
        <v>0</v>
      </c>
      <c r="M1220" s="307">
        <f t="shared" si="1269"/>
        <v>0</v>
      </c>
      <c r="N1220" s="307">
        <f t="shared" si="1269"/>
        <v>0</v>
      </c>
      <c r="O1220" s="307">
        <f t="shared" si="1269"/>
        <v>0</v>
      </c>
      <c r="P1220" s="307">
        <f t="shared" si="1269"/>
        <v>17524000000</v>
      </c>
      <c r="Q1220" s="307">
        <f t="shared" si="1269"/>
        <v>0</v>
      </c>
      <c r="R1220" s="290">
        <f t="shared" si="1194"/>
        <v>17524000000</v>
      </c>
      <c r="S1220" s="307">
        <f t="shared" ref="S1220:Z1220" si="1270">SUM(S1221:S1227)</f>
        <v>0</v>
      </c>
      <c r="T1220" s="307">
        <f t="shared" si="1270"/>
        <v>800000000</v>
      </c>
      <c r="U1220" s="307">
        <f t="shared" si="1270"/>
        <v>0</v>
      </c>
      <c r="V1220" s="307">
        <f t="shared" si="1270"/>
        <v>0</v>
      </c>
      <c r="W1220" s="307">
        <f t="shared" si="1270"/>
        <v>0</v>
      </c>
      <c r="X1220" s="307">
        <f t="shared" si="1270"/>
        <v>0</v>
      </c>
      <c r="Y1220" s="307">
        <f t="shared" si="1270"/>
        <v>0</v>
      </c>
      <c r="Z1220" s="307">
        <f t="shared" si="1270"/>
        <v>0</v>
      </c>
      <c r="AA1220" s="306">
        <f t="shared" si="1256"/>
        <v>800000000</v>
      </c>
      <c r="AB1220" s="306">
        <f t="shared" si="1196"/>
        <v>18324000000</v>
      </c>
      <c r="AC1220" s="105">
        <f t="shared" si="1197"/>
        <v>1</v>
      </c>
    </row>
    <row r="1221" spans="1:29" ht="28.5" hidden="1" x14ac:dyDescent="0.2">
      <c r="B1221" s="97" t="s">
        <v>293</v>
      </c>
      <c r="C1221" s="98" t="s">
        <v>169</v>
      </c>
      <c r="D1221" s="312">
        <v>0</v>
      </c>
      <c r="E1221" s="291">
        <f>SUM('ADICIONES  2018'!C1221:K1221)</f>
        <v>0</v>
      </c>
      <c r="F1221" s="312"/>
      <c r="G1221" s="312"/>
      <c r="H1221" s="312"/>
      <c r="I1221" s="312"/>
      <c r="J1221" s="312"/>
      <c r="K1221" s="292">
        <f t="shared" si="1193"/>
        <v>0</v>
      </c>
      <c r="L1221" s="312">
        <v>0</v>
      </c>
      <c r="M1221" s="312"/>
      <c r="N1221" s="312"/>
      <c r="O1221" s="312"/>
      <c r="P1221" s="312">
        <v>0</v>
      </c>
      <c r="Q1221" s="312"/>
      <c r="R1221" s="292">
        <f t="shared" si="1194"/>
        <v>0</v>
      </c>
      <c r="S1221" s="312"/>
      <c r="T1221" s="312">
        <v>0</v>
      </c>
      <c r="U1221" s="312"/>
      <c r="V1221" s="312"/>
      <c r="W1221" s="312"/>
      <c r="X1221" s="312"/>
      <c r="Y1221" s="312"/>
      <c r="Z1221" s="312"/>
      <c r="AA1221" s="309">
        <f t="shared" si="1256"/>
        <v>0</v>
      </c>
      <c r="AB1221" s="309">
        <f t="shared" si="1196"/>
        <v>0</v>
      </c>
      <c r="AC1221" s="37" t="e">
        <f t="shared" si="1197"/>
        <v>#DIV/0!</v>
      </c>
    </row>
    <row r="1222" spans="1:29" ht="28.5" hidden="1" x14ac:dyDescent="0.2">
      <c r="B1222" s="97" t="s">
        <v>293</v>
      </c>
      <c r="C1222" s="98" t="s">
        <v>169</v>
      </c>
      <c r="D1222" s="312">
        <v>0</v>
      </c>
      <c r="E1222" s="291">
        <f>SUM('ADICIONES  2018'!C1222:K1222)</f>
        <v>0</v>
      </c>
      <c r="F1222" s="312"/>
      <c r="G1222" s="312"/>
      <c r="H1222" s="312"/>
      <c r="I1222" s="312"/>
      <c r="J1222" s="312"/>
      <c r="K1222" s="292">
        <f t="shared" si="1193"/>
        <v>0</v>
      </c>
      <c r="L1222" s="312">
        <v>0</v>
      </c>
      <c r="M1222" s="312"/>
      <c r="N1222" s="312"/>
      <c r="O1222" s="312"/>
      <c r="P1222" s="312">
        <v>0</v>
      </c>
      <c r="Q1222" s="312"/>
      <c r="R1222" s="292">
        <f t="shared" si="1194"/>
        <v>0</v>
      </c>
      <c r="S1222" s="312"/>
      <c r="T1222" s="312">
        <v>0</v>
      </c>
      <c r="U1222" s="312"/>
      <c r="V1222" s="312"/>
      <c r="W1222" s="312"/>
      <c r="X1222" s="312"/>
      <c r="Y1222" s="312"/>
      <c r="Z1222" s="312"/>
      <c r="AA1222" s="309">
        <f t="shared" si="1256"/>
        <v>0</v>
      </c>
      <c r="AB1222" s="309">
        <f t="shared" si="1196"/>
        <v>0</v>
      </c>
      <c r="AC1222" s="37" t="e">
        <f t="shared" si="1197"/>
        <v>#DIV/0!</v>
      </c>
    </row>
    <row r="1223" spans="1:29" ht="28.5" hidden="1" x14ac:dyDescent="0.2">
      <c r="B1223" s="97" t="s">
        <v>293</v>
      </c>
      <c r="C1223" s="98" t="s">
        <v>169</v>
      </c>
      <c r="D1223" s="312">
        <v>0</v>
      </c>
      <c r="E1223" s="291">
        <f>SUM('ADICIONES  2018'!C1223:K1223)</f>
        <v>0</v>
      </c>
      <c r="F1223" s="312"/>
      <c r="G1223" s="312"/>
      <c r="H1223" s="312"/>
      <c r="I1223" s="312"/>
      <c r="J1223" s="312"/>
      <c r="K1223" s="292">
        <f t="shared" si="1193"/>
        <v>0</v>
      </c>
      <c r="L1223" s="312">
        <v>0</v>
      </c>
      <c r="M1223" s="312"/>
      <c r="N1223" s="312"/>
      <c r="O1223" s="312"/>
      <c r="P1223" s="312">
        <v>0</v>
      </c>
      <c r="Q1223" s="312"/>
      <c r="R1223" s="292">
        <f t="shared" si="1194"/>
        <v>0</v>
      </c>
      <c r="S1223" s="312"/>
      <c r="T1223" s="312">
        <v>0</v>
      </c>
      <c r="U1223" s="312"/>
      <c r="V1223" s="312"/>
      <c r="W1223" s="312"/>
      <c r="X1223" s="312"/>
      <c r="Y1223" s="312"/>
      <c r="Z1223" s="312"/>
      <c r="AA1223" s="309">
        <f t="shared" si="1256"/>
        <v>0</v>
      </c>
      <c r="AB1223" s="309">
        <f t="shared" si="1196"/>
        <v>0</v>
      </c>
      <c r="AC1223" s="37" t="e">
        <f t="shared" si="1197"/>
        <v>#DIV/0!</v>
      </c>
    </row>
    <row r="1224" spans="1:29" ht="28.5" hidden="1" x14ac:dyDescent="0.2">
      <c r="B1224" s="97" t="s">
        <v>293</v>
      </c>
      <c r="C1224" s="98" t="s">
        <v>169</v>
      </c>
      <c r="D1224" s="312">
        <v>0</v>
      </c>
      <c r="E1224" s="291">
        <f>SUM('ADICIONES  2018'!C1224:K1224)</f>
        <v>0</v>
      </c>
      <c r="F1224" s="312"/>
      <c r="G1224" s="312"/>
      <c r="H1224" s="312"/>
      <c r="I1224" s="312"/>
      <c r="J1224" s="312"/>
      <c r="K1224" s="292">
        <f t="shared" si="1193"/>
        <v>0</v>
      </c>
      <c r="L1224" s="312">
        <v>0</v>
      </c>
      <c r="M1224" s="312"/>
      <c r="N1224" s="312"/>
      <c r="O1224" s="312"/>
      <c r="P1224" s="312">
        <v>0</v>
      </c>
      <c r="Q1224" s="312"/>
      <c r="R1224" s="292">
        <f t="shared" si="1194"/>
        <v>0</v>
      </c>
      <c r="S1224" s="312"/>
      <c r="T1224" s="312">
        <v>0</v>
      </c>
      <c r="U1224" s="312"/>
      <c r="V1224" s="312"/>
      <c r="W1224" s="312"/>
      <c r="X1224" s="312"/>
      <c r="Y1224" s="312"/>
      <c r="Z1224" s="312"/>
      <c r="AA1224" s="309">
        <f t="shared" si="1256"/>
        <v>0</v>
      </c>
      <c r="AB1224" s="309">
        <f t="shared" si="1196"/>
        <v>0</v>
      </c>
      <c r="AC1224" s="37" t="e">
        <f t="shared" si="1197"/>
        <v>#DIV/0!</v>
      </c>
    </row>
    <row r="1225" spans="1:29" ht="28.5" hidden="1" x14ac:dyDescent="0.2">
      <c r="B1225" s="97" t="s">
        <v>293</v>
      </c>
      <c r="C1225" s="98" t="s">
        <v>169</v>
      </c>
      <c r="D1225" s="312">
        <v>0</v>
      </c>
      <c r="E1225" s="291">
        <f>SUM('ADICIONES  2018'!C1225:K1225)</f>
        <v>0</v>
      </c>
      <c r="F1225" s="312"/>
      <c r="G1225" s="312"/>
      <c r="H1225" s="312"/>
      <c r="I1225" s="312"/>
      <c r="J1225" s="312"/>
      <c r="K1225" s="292">
        <f t="shared" si="1193"/>
        <v>0</v>
      </c>
      <c r="L1225" s="312">
        <v>0</v>
      </c>
      <c r="M1225" s="312"/>
      <c r="N1225" s="312"/>
      <c r="O1225" s="312"/>
      <c r="P1225" s="312">
        <v>0</v>
      </c>
      <c r="Q1225" s="312"/>
      <c r="R1225" s="292">
        <f t="shared" si="1194"/>
        <v>0</v>
      </c>
      <c r="S1225" s="312"/>
      <c r="T1225" s="312">
        <v>0</v>
      </c>
      <c r="U1225" s="312"/>
      <c r="V1225" s="312"/>
      <c r="W1225" s="312"/>
      <c r="X1225" s="312"/>
      <c r="Y1225" s="312"/>
      <c r="Z1225" s="312"/>
      <c r="AA1225" s="309">
        <f t="shared" si="1256"/>
        <v>0</v>
      </c>
      <c r="AB1225" s="309">
        <f t="shared" si="1196"/>
        <v>0</v>
      </c>
      <c r="AC1225" s="37" t="e">
        <f t="shared" si="1197"/>
        <v>#DIV/0!</v>
      </c>
    </row>
    <row r="1226" spans="1:29" ht="28.5" hidden="1" x14ac:dyDescent="0.2">
      <c r="B1226" s="97" t="s">
        <v>293</v>
      </c>
      <c r="C1226" s="98" t="s">
        <v>169</v>
      </c>
      <c r="D1226" s="292">
        <v>0</v>
      </c>
      <c r="E1226" s="291">
        <f>SUM('ADICIONES  2018'!C1226:K1226)</f>
        <v>17524000000</v>
      </c>
      <c r="F1226" s="292"/>
      <c r="G1226" s="292"/>
      <c r="H1226" s="292"/>
      <c r="I1226" s="292"/>
      <c r="J1226" s="292"/>
      <c r="K1226" s="292">
        <f t="shared" si="1193"/>
        <v>17524000000</v>
      </c>
      <c r="L1226" s="292">
        <v>0</v>
      </c>
      <c r="M1226" s="292"/>
      <c r="N1226" s="292"/>
      <c r="O1226" s="292"/>
      <c r="P1226" s="292">
        <v>17524000000</v>
      </c>
      <c r="Q1226" s="292"/>
      <c r="R1226" s="292">
        <f t="shared" si="1194"/>
        <v>17524000000</v>
      </c>
      <c r="S1226" s="292"/>
      <c r="T1226" s="292">
        <v>0</v>
      </c>
      <c r="U1226" s="292"/>
      <c r="V1226" s="292"/>
      <c r="W1226" s="292"/>
      <c r="X1226" s="292"/>
      <c r="Y1226" s="292"/>
      <c r="Z1226" s="292"/>
      <c r="AA1226" s="309">
        <f t="shared" si="1256"/>
        <v>0</v>
      </c>
      <c r="AB1226" s="309">
        <f t="shared" si="1196"/>
        <v>17524000000</v>
      </c>
      <c r="AC1226" s="37">
        <f t="shared" si="1197"/>
        <v>1</v>
      </c>
    </row>
    <row r="1227" spans="1:29" ht="28.5" hidden="1" x14ac:dyDescent="0.2">
      <c r="B1227" s="97" t="s">
        <v>293</v>
      </c>
      <c r="C1227" s="98" t="s">
        <v>169</v>
      </c>
      <c r="D1227" s="292"/>
      <c r="E1227" s="291">
        <f>SUM('ADICIONES  2018'!C1227:K1227)</f>
        <v>800000000</v>
      </c>
      <c r="F1227" s="292"/>
      <c r="G1227" s="292"/>
      <c r="H1227" s="292"/>
      <c r="I1227" s="292"/>
      <c r="J1227" s="292"/>
      <c r="K1227" s="292">
        <f t="shared" si="1193"/>
        <v>800000000</v>
      </c>
      <c r="L1227" s="292"/>
      <c r="M1227" s="292"/>
      <c r="N1227" s="292"/>
      <c r="O1227" s="292"/>
      <c r="P1227" s="292"/>
      <c r="Q1227" s="292"/>
      <c r="R1227" s="292">
        <f t="shared" si="1194"/>
        <v>0</v>
      </c>
      <c r="S1227" s="292"/>
      <c r="T1227" s="292">
        <v>800000000</v>
      </c>
      <c r="U1227" s="292"/>
      <c r="V1227" s="292"/>
      <c r="W1227" s="292"/>
      <c r="X1227" s="292"/>
      <c r="Y1227" s="292"/>
      <c r="Z1227" s="292"/>
      <c r="AA1227" s="309">
        <f t="shared" ref="AA1227" si="1271">SUM(S1227:Z1227)</f>
        <v>800000000</v>
      </c>
      <c r="AB1227" s="309">
        <f t="shared" si="1196"/>
        <v>800000000</v>
      </c>
      <c r="AC1227" s="37">
        <f t="shared" si="1197"/>
        <v>1</v>
      </c>
    </row>
    <row r="1228" spans="1:29" s="79" customFormat="1" ht="63" hidden="1" x14ac:dyDescent="0.2">
      <c r="A1228" s="433"/>
      <c r="B1228" s="111" t="s">
        <v>1737</v>
      </c>
      <c r="C1228" s="107" t="s">
        <v>1738</v>
      </c>
      <c r="D1228" s="290">
        <f>SUM(D1229:D1234)</f>
        <v>0</v>
      </c>
      <c r="E1228" s="106">
        <f>SUM('ADICIONES  2018'!C1228:K1228)</f>
        <v>1093910868</v>
      </c>
      <c r="F1228" s="290">
        <f t="shared" ref="F1228:J1228" si="1272">SUM(F1229:F1234)</f>
        <v>0</v>
      </c>
      <c r="G1228" s="290">
        <f t="shared" si="1272"/>
        <v>0</v>
      </c>
      <c r="H1228" s="290">
        <f t="shared" si="1272"/>
        <v>0</v>
      </c>
      <c r="I1228" s="290">
        <f t="shared" si="1272"/>
        <v>0</v>
      </c>
      <c r="J1228" s="290">
        <f t="shared" si="1272"/>
        <v>0</v>
      </c>
      <c r="K1228" s="290">
        <f t="shared" si="1193"/>
        <v>1093910868</v>
      </c>
      <c r="L1228" s="290">
        <f t="shared" ref="L1228:Q1228" si="1273">SUM(L1229:L1234)</f>
        <v>0</v>
      </c>
      <c r="M1228" s="290">
        <f t="shared" si="1273"/>
        <v>0</v>
      </c>
      <c r="N1228" s="290">
        <f t="shared" si="1273"/>
        <v>0</v>
      </c>
      <c r="O1228" s="290">
        <f t="shared" si="1273"/>
        <v>1093910868</v>
      </c>
      <c r="P1228" s="290">
        <f t="shared" si="1273"/>
        <v>0</v>
      </c>
      <c r="Q1228" s="290">
        <f t="shared" si="1273"/>
        <v>0</v>
      </c>
      <c r="R1228" s="290">
        <f t="shared" si="1194"/>
        <v>1093910868</v>
      </c>
      <c r="S1228" s="290">
        <f t="shared" ref="S1228:Z1228" si="1274">SUM(S1229:S1234)</f>
        <v>0</v>
      </c>
      <c r="T1228" s="290">
        <f t="shared" si="1274"/>
        <v>0</v>
      </c>
      <c r="U1228" s="290">
        <f t="shared" si="1274"/>
        <v>0</v>
      </c>
      <c r="V1228" s="290">
        <f t="shared" si="1274"/>
        <v>0</v>
      </c>
      <c r="W1228" s="290">
        <f t="shared" si="1274"/>
        <v>0</v>
      </c>
      <c r="X1228" s="290">
        <f t="shared" si="1274"/>
        <v>0</v>
      </c>
      <c r="Y1228" s="290">
        <f t="shared" si="1274"/>
        <v>0</v>
      </c>
      <c r="Z1228" s="290">
        <f t="shared" si="1274"/>
        <v>0</v>
      </c>
      <c r="AA1228" s="306">
        <f t="shared" si="1256"/>
        <v>0</v>
      </c>
      <c r="AB1228" s="306">
        <f t="shared" si="1196"/>
        <v>1093910868</v>
      </c>
      <c r="AC1228" s="105">
        <v>0</v>
      </c>
    </row>
    <row r="1229" spans="1:29" ht="28.5" hidden="1" x14ac:dyDescent="0.2">
      <c r="B1229" s="97" t="s">
        <v>1739</v>
      </c>
      <c r="C1229" s="98" t="s">
        <v>1010</v>
      </c>
      <c r="D1229" s="292">
        <v>0</v>
      </c>
      <c r="E1229" s="291">
        <f>SUM('ADICIONES  2018'!C1229:K1229)</f>
        <v>0</v>
      </c>
      <c r="F1229" s="292"/>
      <c r="G1229" s="292"/>
      <c r="H1229" s="292"/>
      <c r="I1229" s="292"/>
      <c r="J1229" s="292"/>
      <c r="K1229" s="292">
        <f t="shared" si="1193"/>
        <v>0</v>
      </c>
      <c r="L1229" s="292">
        <v>0</v>
      </c>
      <c r="M1229" s="292"/>
      <c r="N1229" s="292"/>
      <c r="O1229" s="292">
        <v>273477717</v>
      </c>
      <c r="P1229" s="292"/>
      <c r="Q1229" s="292"/>
      <c r="R1229" s="292">
        <f t="shared" si="1194"/>
        <v>273477717</v>
      </c>
      <c r="S1229" s="292"/>
      <c r="T1229" s="292"/>
      <c r="U1229" s="292"/>
      <c r="V1229" s="292"/>
      <c r="W1229" s="292"/>
      <c r="X1229" s="292"/>
      <c r="Y1229" s="292"/>
      <c r="Z1229" s="292"/>
      <c r="AA1229" s="309">
        <f t="shared" si="1256"/>
        <v>0</v>
      </c>
      <c r="AB1229" s="309">
        <f t="shared" si="1196"/>
        <v>273477717</v>
      </c>
      <c r="AC1229" s="37">
        <v>0</v>
      </c>
    </row>
    <row r="1230" spans="1:29" ht="28.5" hidden="1" x14ac:dyDescent="0.2">
      <c r="B1230" s="97" t="s">
        <v>1739</v>
      </c>
      <c r="C1230" s="98" t="s">
        <v>1010</v>
      </c>
      <c r="D1230" s="292"/>
      <c r="E1230" s="291">
        <f>SUM('ADICIONES  2018'!C1230:K1230)</f>
        <v>273477717</v>
      </c>
      <c r="F1230" s="292"/>
      <c r="G1230" s="292"/>
      <c r="H1230" s="292"/>
      <c r="I1230" s="292"/>
      <c r="J1230" s="292"/>
      <c r="K1230" s="292">
        <f t="shared" si="1193"/>
        <v>273477717</v>
      </c>
      <c r="L1230" s="292"/>
      <c r="M1230" s="292"/>
      <c r="N1230" s="292"/>
      <c r="O1230" s="292"/>
      <c r="P1230" s="292"/>
      <c r="Q1230" s="292"/>
      <c r="R1230" s="292">
        <f t="shared" si="1194"/>
        <v>0</v>
      </c>
      <c r="S1230" s="292"/>
      <c r="T1230" s="292"/>
      <c r="U1230" s="292"/>
      <c r="V1230" s="292"/>
      <c r="W1230" s="292"/>
      <c r="X1230" s="292"/>
      <c r="Y1230" s="292"/>
      <c r="Z1230" s="292"/>
      <c r="AA1230" s="309">
        <f t="shared" ref="AA1230:AA1234" si="1275">SUM(S1230:Z1230)</f>
        <v>0</v>
      </c>
      <c r="AB1230" s="309">
        <f t="shared" si="1196"/>
        <v>0</v>
      </c>
      <c r="AC1230" s="37">
        <f t="shared" si="1197"/>
        <v>0</v>
      </c>
    </row>
    <row r="1231" spans="1:29" ht="28.5" hidden="1" x14ac:dyDescent="0.2">
      <c r="B1231" s="97" t="s">
        <v>1739</v>
      </c>
      <c r="C1231" s="98" t="s">
        <v>1010</v>
      </c>
      <c r="D1231" s="312">
        <v>0</v>
      </c>
      <c r="E1231" s="291">
        <f>SUM('ADICIONES  2018'!C1231:K1231)</f>
        <v>0</v>
      </c>
      <c r="F1231" s="312"/>
      <c r="G1231" s="312"/>
      <c r="H1231" s="312"/>
      <c r="I1231" s="312"/>
      <c r="J1231" s="312"/>
      <c r="K1231" s="292">
        <f t="shared" si="1193"/>
        <v>0</v>
      </c>
      <c r="L1231" s="312">
        <v>0</v>
      </c>
      <c r="M1231" s="312"/>
      <c r="N1231" s="312"/>
      <c r="O1231" s="312">
        <v>76573761</v>
      </c>
      <c r="P1231" s="312"/>
      <c r="Q1231" s="312"/>
      <c r="R1231" s="292">
        <f t="shared" si="1194"/>
        <v>76573761</v>
      </c>
      <c r="S1231" s="312"/>
      <c r="T1231" s="312"/>
      <c r="U1231" s="312"/>
      <c r="V1231" s="312"/>
      <c r="W1231" s="312"/>
      <c r="X1231" s="312"/>
      <c r="Y1231" s="312"/>
      <c r="Z1231" s="312"/>
      <c r="AA1231" s="309">
        <f t="shared" si="1275"/>
        <v>0</v>
      </c>
      <c r="AB1231" s="309">
        <f t="shared" si="1196"/>
        <v>76573761</v>
      </c>
      <c r="AC1231" s="37">
        <v>0</v>
      </c>
    </row>
    <row r="1232" spans="1:29" ht="28.5" hidden="1" x14ac:dyDescent="0.2">
      <c r="B1232" s="97" t="s">
        <v>1739</v>
      </c>
      <c r="C1232" s="98" t="s">
        <v>1010</v>
      </c>
      <c r="D1232" s="312"/>
      <c r="E1232" s="291">
        <f>SUM('ADICIONES  2018'!C1232:K1232)</f>
        <v>76573760.760000005</v>
      </c>
      <c r="F1232" s="312"/>
      <c r="G1232" s="312"/>
      <c r="H1232" s="312"/>
      <c r="I1232" s="312"/>
      <c r="J1232" s="312"/>
      <c r="K1232" s="292">
        <f t="shared" si="1193"/>
        <v>76573760.760000005</v>
      </c>
      <c r="L1232" s="312"/>
      <c r="M1232" s="312"/>
      <c r="N1232" s="312"/>
      <c r="O1232" s="312"/>
      <c r="P1232" s="312"/>
      <c r="Q1232" s="312"/>
      <c r="R1232" s="292">
        <f t="shared" si="1194"/>
        <v>0</v>
      </c>
      <c r="S1232" s="312"/>
      <c r="T1232" s="312"/>
      <c r="U1232" s="312"/>
      <c r="V1232" s="312"/>
      <c r="W1232" s="312"/>
      <c r="X1232" s="312"/>
      <c r="Y1232" s="312"/>
      <c r="Z1232" s="312"/>
      <c r="AA1232" s="309">
        <f t="shared" si="1275"/>
        <v>0</v>
      </c>
      <c r="AB1232" s="309">
        <f t="shared" si="1196"/>
        <v>0</v>
      </c>
      <c r="AC1232" s="37">
        <f t="shared" si="1197"/>
        <v>0</v>
      </c>
    </row>
    <row r="1233" spans="1:29" hidden="1" x14ac:dyDescent="0.2">
      <c r="B1233" s="97" t="s">
        <v>1740</v>
      </c>
      <c r="C1233" s="98" t="s">
        <v>999</v>
      </c>
      <c r="D1233" s="312">
        <v>0</v>
      </c>
      <c r="E1233" s="291">
        <f>SUM('ADICIONES  2018'!C1233:K1233)</f>
        <v>0</v>
      </c>
      <c r="F1233" s="312"/>
      <c r="G1233" s="312"/>
      <c r="H1233" s="312"/>
      <c r="I1233" s="312"/>
      <c r="J1233" s="312"/>
      <c r="K1233" s="292">
        <f t="shared" si="1193"/>
        <v>0</v>
      </c>
      <c r="L1233" s="312">
        <v>0</v>
      </c>
      <c r="M1233" s="312"/>
      <c r="N1233" s="312"/>
      <c r="O1233" s="312">
        <v>743859390</v>
      </c>
      <c r="P1233" s="312"/>
      <c r="Q1233" s="312"/>
      <c r="R1233" s="292">
        <f t="shared" si="1194"/>
        <v>743859390</v>
      </c>
      <c r="S1233" s="312"/>
      <c r="T1233" s="312"/>
      <c r="U1233" s="312"/>
      <c r="V1233" s="312"/>
      <c r="W1233" s="312"/>
      <c r="X1233" s="312"/>
      <c r="Y1233" s="312"/>
      <c r="Z1233" s="312"/>
      <c r="AA1233" s="309">
        <f t="shared" si="1275"/>
        <v>0</v>
      </c>
      <c r="AB1233" s="309">
        <f t="shared" si="1196"/>
        <v>743859390</v>
      </c>
      <c r="AC1233" s="37">
        <v>0</v>
      </c>
    </row>
    <row r="1234" spans="1:29" hidden="1" x14ac:dyDescent="0.2">
      <c r="B1234" s="97" t="s">
        <v>1740</v>
      </c>
      <c r="C1234" s="98" t="s">
        <v>999</v>
      </c>
      <c r="D1234" s="312"/>
      <c r="E1234" s="291">
        <f>SUM('ADICIONES  2018'!C1234:K1234)</f>
        <v>743859390.24000001</v>
      </c>
      <c r="F1234" s="312"/>
      <c r="G1234" s="312"/>
      <c r="H1234" s="312"/>
      <c r="I1234" s="312"/>
      <c r="J1234" s="312"/>
      <c r="K1234" s="292">
        <f t="shared" si="1193"/>
        <v>743859390.24000001</v>
      </c>
      <c r="L1234" s="312"/>
      <c r="M1234" s="312"/>
      <c r="N1234" s="312"/>
      <c r="O1234" s="312"/>
      <c r="P1234" s="312"/>
      <c r="Q1234" s="312"/>
      <c r="R1234" s="292">
        <f t="shared" si="1194"/>
        <v>0</v>
      </c>
      <c r="S1234" s="312"/>
      <c r="T1234" s="312"/>
      <c r="U1234" s="312"/>
      <c r="V1234" s="312"/>
      <c r="W1234" s="312"/>
      <c r="X1234" s="312"/>
      <c r="Y1234" s="312"/>
      <c r="Z1234" s="312"/>
      <c r="AA1234" s="309">
        <f t="shared" si="1275"/>
        <v>0</v>
      </c>
      <c r="AB1234" s="309">
        <f t="shared" si="1196"/>
        <v>0</v>
      </c>
      <c r="AC1234" s="37">
        <f t="shared" si="1197"/>
        <v>0</v>
      </c>
    </row>
    <row r="1235" spans="1:29" s="79" customFormat="1" ht="15.75" hidden="1" x14ac:dyDescent="0.2">
      <c r="A1235" s="433"/>
      <c r="B1235" s="111" t="s">
        <v>1741</v>
      </c>
      <c r="C1235" s="107" t="s">
        <v>1742</v>
      </c>
      <c r="D1235" s="307">
        <f>+D1236</f>
        <v>3966500000</v>
      </c>
      <c r="E1235" s="106">
        <f>SUM('ADICIONES  2018'!C1235:K1235)</f>
        <v>17288287370</v>
      </c>
      <c r="F1235" s="307">
        <f t="shared" ref="F1235:J1235" si="1276">+F1236</f>
        <v>0</v>
      </c>
      <c r="G1235" s="307">
        <f t="shared" si="1276"/>
        <v>0</v>
      </c>
      <c r="H1235" s="307">
        <f t="shared" si="1276"/>
        <v>0</v>
      </c>
      <c r="I1235" s="307">
        <f t="shared" si="1276"/>
        <v>0</v>
      </c>
      <c r="J1235" s="307">
        <f t="shared" si="1276"/>
        <v>0</v>
      </c>
      <c r="K1235" s="290">
        <f t="shared" si="1193"/>
        <v>21254787370</v>
      </c>
      <c r="L1235" s="307">
        <f t="shared" ref="L1235:Q1235" si="1277">+L1236</f>
        <v>0</v>
      </c>
      <c r="M1235" s="307">
        <f t="shared" si="1277"/>
        <v>725277778.16999996</v>
      </c>
      <c r="N1235" s="307">
        <f t="shared" si="1277"/>
        <v>0</v>
      </c>
      <c r="O1235" s="307">
        <f t="shared" si="1277"/>
        <v>-530861111.49000001</v>
      </c>
      <c r="P1235" s="307">
        <f t="shared" si="1277"/>
        <v>1211998416.6700001</v>
      </c>
      <c r="Q1235" s="307">
        <f t="shared" si="1277"/>
        <v>0</v>
      </c>
      <c r="R1235" s="290">
        <f t="shared" si="1194"/>
        <v>1406415083.3499999</v>
      </c>
      <c r="S1235" s="307">
        <f t="shared" ref="S1235:Z1235" si="1278">+S1236</f>
        <v>967833333.31999993</v>
      </c>
      <c r="T1235" s="307">
        <f t="shared" si="1278"/>
        <v>0</v>
      </c>
      <c r="U1235" s="307">
        <f t="shared" si="1278"/>
        <v>0</v>
      </c>
      <c r="V1235" s="307">
        <f t="shared" si="1278"/>
        <v>0</v>
      </c>
      <c r="W1235" s="307">
        <f t="shared" si="1278"/>
        <v>0</v>
      </c>
      <c r="X1235" s="307">
        <f t="shared" si="1278"/>
        <v>0</v>
      </c>
      <c r="Y1235" s="307">
        <f t="shared" si="1278"/>
        <v>900000000</v>
      </c>
      <c r="Z1235" s="307">
        <f t="shared" si="1278"/>
        <v>0</v>
      </c>
      <c r="AA1235" s="306">
        <f t="shared" si="1256"/>
        <v>1867833333.3199999</v>
      </c>
      <c r="AB1235" s="306">
        <f t="shared" si="1196"/>
        <v>3274248416.6700001</v>
      </c>
      <c r="AC1235" s="105">
        <f t="shared" si="1197"/>
        <v>0.15404757336182187</v>
      </c>
    </row>
    <row r="1236" spans="1:29" s="79" customFormat="1" ht="31.5" hidden="1" x14ac:dyDescent="0.2">
      <c r="A1236" s="433"/>
      <c r="B1236" s="111" t="s">
        <v>1743</v>
      </c>
      <c r="C1236" s="107" t="s">
        <v>1744</v>
      </c>
      <c r="D1236" s="307">
        <f>SUM(D1237:D1246)</f>
        <v>3966500000</v>
      </c>
      <c r="E1236" s="106">
        <f>SUM('ADICIONES  2018'!C1236:K1236)</f>
        <v>17288287370</v>
      </c>
      <c r="F1236" s="307">
        <f>SUM(F1237:F1246)</f>
        <v>0</v>
      </c>
      <c r="G1236" s="307">
        <f>SUM(G1237:G1246)</f>
        <v>0</v>
      </c>
      <c r="H1236" s="307">
        <f>SUM(H1237:H1246)</f>
        <v>0</v>
      </c>
      <c r="I1236" s="307">
        <f>SUM(I1237:I1246)</f>
        <v>0</v>
      </c>
      <c r="J1236" s="307">
        <f>SUM(J1237:J1246)</f>
        <v>0</v>
      </c>
      <c r="K1236" s="290">
        <f t="shared" si="1193"/>
        <v>21254787370</v>
      </c>
      <c r="L1236" s="307">
        <f t="shared" ref="L1236:Q1236" si="1279">SUM(L1237:L1246)</f>
        <v>0</v>
      </c>
      <c r="M1236" s="307">
        <f t="shared" si="1279"/>
        <v>725277778.16999996</v>
      </c>
      <c r="N1236" s="307">
        <f t="shared" si="1279"/>
        <v>0</v>
      </c>
      <c r="O1236" s="307">
        <f t="shared" si="1279"/>
        <v>-530861111.49000001</v>
      </c>
      <c r="P1236" s="307">
        <f t="shared" si="1279"/>
        <v>1211998416.6700001</v>
      </c>
      <c r="Q1236" s="307">
        <f t="shared" si="1279"/>
        <v>0</v>
      </c>
      <c r="R1236" s="290">
        <f t="shared" si="1194"/>
        <v>1406415083.3499999</v>
      </c>
      <c r="S1236" s="307">
        <f t="shared" ref="S1236:Z1236" si="1280">SUM(S1237:S1246)</f>
        <v>967833333.31999993</v>
      </c>
      <c r="T1236" s="307">
        <f t="shared" si="1280"/>
        <v>0</v>
      </c>
      <c r="U1236" s="307">
        <f t="shared" si="1280"/>
        <v>0</v>
      </c>
      <c r="V1236" s="307">
        <f t="shared" si="1280"/>
        <v>0</v>
      </c>
      <c r="W1236" s="307">
        <f t="shared" si="1280"/>
        <v>0</v>
      </c>
      <c r="X1236" s="307">
        <f t="shared" si="1280"/>
        <v>0</v>
      </c>
      <c r="Y1236" s="307">
        <f t="shared" si="1280"/>
        <v>900000000</v>
      </c>
      <c r="Z1236" s="307">
        <f t="shared" si="1280"/>
        <v>0</v>
      </c>
      <c r="AA1236" s="306">
        <f t="shared" si="1256"/>
        <v>1867833333.3199999</v>
      </c>
      <c r="AB1236" s="306">
        <f t="shared" si="1196"/>
        <v>3274248416.6700001</v>
      </c>
      <c r="AC1236" s="105">
        <f t="shared" si="1197"/>
        <v>0.15404757336182187</v>
      </c>
    </row>
    <row r="1237" spans="1:29" s="21" customFormat="1" ht="28.5" hidden="1" x14ac:dyDescent="0.2">
      <c r="A1237" s="92"/>
      <c r="B1237" s="113" t="s">
        <v>1745</v>
      </c>
      <c r="C1237" s="98" t="s">
        <v>1746</v>
      </c>
      <c r="D1237" s="308">
        <v>0</v>
      </c>
      <c r="E1237" s="291">
        <f>SUM('ADICIONES  2018'!C1237:K1237)</f>
        <v>0</v>
      </c>
      <c r="F1237" s="308"/>
      <c r="G1237" s="308"/>
      <c r="H1237" s="308"/>
      <c r="I1237" s="308"/>
      <c r="J1237" s="308"/>
      <c r="K1237" s="294">
        <f t="shared" si="1193"/>
        <v>0</v>
      </c>
      <c r="L1237" s="308">
        <v>0</v>
      </c>
      <c r="M1237" s="308">
        <v>0</v>
      </c>
      <c r="N1237" s="308"/>
      <c r="O1237" s="308">
        <v>0</v>
      </c>
      <c r="P1237" s="308">
        <v>0</v>
      </c>
      <c r="Q1237" s="308"/>
      <c r="R1237" s="294">
        <f t="shared" si="1194"/>
        <v>0</v>
      </c>
      <c r="S1237" s="308">
        <v>0</v>
      </c>
      <c r="T1237" s="308"/>
      <c r="U1237" s="308"/>
      <c r="V1237" s="308"/>
      <c r="W1237" s="308"/>
      <c r="X1237" s="308"/>
      <c r="Y1237" s="308"/>
      <c r="Z1237" s="308"/>
      <c r="AA1237" s="310">
        <f t="shared" si="1256"/>
        <v>0</v>
      </c>
      <c r="AB1237" s="310">
        <f t="shared" si="1196"/>
        <v>0</v>
      </c>
      <c r="AC1237" s="115">
        <v>0</v>
      </c>
    </row>
    <row r="1238" spans="1:29" s="21" customFormat="1" hidden="1" x14ac:dyDescent="0.2">
      <c r="A1238" s="92"/>
      <c r="B1238" s="113" t="s">
        <v>1747</v>
      </c>
      <c r="C1238" s="114" t="s">
        <v>1748</v>
      </c>
      <c r="D1238" s="308">
        <v>2800000000</v>
      </c>
      <c r="E1238" s="291">
        <f>SUM('ADICIONES  2018'!C1238:K1238)</f>
        <v>0</v>
      </c>
      <c r="F1238" s="308"/>
      <c r="G1238" s="308"/>
      <c r="H1238" s="308"/>
      <c r="I1238" s="308"/>
      <c r="J1238" s="308"/>
      <c r="K1238" s="294">
        <f t="shared" si="1193"/>
        <v>2800000000</v>
      </c>
      <c r="L1238" s="308">
        <v>0</v>
      </c>
      <c r="M1238" s="308">
        <v>0</v>
      </c>
      <c r="N1238" s="308"/>
      <c r="O1238" s="308"/>
      <c r="P1238" s="308">
        <v>500000000</v>
      </c>
      <c r="Q1238" s="308"/>
      <c r="R1238" s="294">
        <f t="shared" si="1194"/>
        <v>500000000</v>
      </c>
      <c r="S1238" s="308">
        <v>700000000</v>
      </c>
      <c r="T1238" s="308"/>
      <c r="U1238" s="308"/>
      <c r="V1238" s="308"/>
      <c r="W1238" s="308"/>
      <c r="X1238" s="308"/>
      <c r="Y1238" s="308">
        <v>900000000</v>
      </c>
      <c r="Z1238" s="308"/>
      <c r="AA1238" s="310">
        <f t="shared" si="1256"/>
        <v>1600000000</v>
      </c>
      <c r="AB1238" s="310">
        <f t="shared" si="1196"/>
        <v>2100000000</v>
      </c>
      <c r="AC1238" s="115">
        <f t="shared" si="1197"/>
        <v>0.75</v>
      </c>
    </row>
    <row r="1239" spans="1:29" hidden="1" x14ac:dyDescent="0.2">
      <c r="B1239" s="113" t="s">
        <v>1747</v>
      </c>
      <c r="C1239" s="98" t="s">
        <v>1748</v>
      </c>
      <c r="D1239" s="308">
        <v>1166500000</v>
      </c>
      <c r="E1239" s="291">
        <f>SUM('ADICIONES  2018'!C1239:K1239)</f>
        <v>0</v>
      </c>
      <c r="F1239" s="308"/>
      <c r="G1239" s="308"/>
      <c r="H1239" s="308"/>
      <c r="I1239" s="308"/>
      <c r="J1239" s="308"/>
      <c r="K1239" s="292">
        <f t="shared" si="1193"/>
        <v>1166500000</v>
      </c>
      <c r="L1239" s="308">
        <v>0</v>
      </c>
      <c r="M1239" s="308">
        <v>725277778.16999996</v>
      </c>
      <c r="N1239" s="308"/>
      <c r="O1239" s="308">
        <v>-530861111.49000001</v>
      </c>
      <c r="P1239" s="308">
        <v>121510416.67</v>
      </c>
      <c r="Q1239" s="308"/>
      <c r="R1239" s="292">
        <f t="shared" si="1194"/>
        <v>315927083.34999996</v>
      </c>
      <c r="S1239" s="308">
        <v>267833333.31999999</v>
      </c>
      <c r="T1239" s="308"/>
      <c r="U1239" s="308"/>
      <c r="V1239" s="308"/>
      <c r="W1239" s="308"/>
      <c r="X1239" s="308"/>
      <c r="Y1239" s="308"/>
      <c r="Z1239" s="308"/>
      <c r="AA1239" s="309">
        <f t="shared" si="1256"/>
        <v>267833333.31999999</v>
      </c>
      <c r="AB1239" s="309">
        <f t="shared" si="1196"/>
        <v>583760416.66999996</v>
      </c>
      <c r="AC1239" s="115">
        <f t="shared" si="1197"/>
        <v>0.50043756251178739</v>
      </c>
    </row>
    <row r="1240" spans="1:29" hidden="1" x14ac:dyDescent="0.2">
      <c r="B1240" s="113" t="s">
        <v>1747</v>
      </c>
      <c r="C1240" s="98" t="s">
        <v>1748</v>
      </c>
      <c r="D1240" s="308"/>
      <c r="E1240" s="291">
        <f>SUM('ADICIONES  2018'!C1240:K1240)</f>
        <v>215600670</v>
      </c>
      <c r="F1240" s="308"/>
      <c r="G1240" s="308"/>
      <c r="H1240" s="308"/>
      <c r="I1240" s="308"/>
      <c r="J1240" s="308"/>
      <c r="K1240" s="292">
        <f t="shared" si="1193"/>
        <v>215600670</v>
      </c>
      <c r="L1240" s="308"/>
      <c r="M1240" s="308"/>
      <c r="N1240" s="308"/>
      <c r="O1240" s="308">
        <v>0</v>
      </c>
      <c r="P1240" s="308">
        <v>0</v>
      </c>
      <c r="Q1240" s="308"/>
      <c r="R1240" s="292">
        <f t="shared" si="1194"/>
        <v>0</v>
      </c>
      <c r="S1240" s="308">
        <v>0</v>
      </c>
      <c r="T1240" s="308"/>
      <c r="U1240" s="308"/>
      <c r="V1240" s="308"/>
      <c r="W1240" s="308"/>
      <c r="X1240" s="308"/>
      <c r="Y1240" s="308"/>
      <c r="Z1240" s="308"/>
      <c r="AA1240" s="309">
        <f t="shared" ref="AA1240:AA1305" si="1281">SUM(S1240:Z1240)</f>
        <v>0</v>
      </c>
      <c r="AB1240" s="309">
        <f t="shared" si="1196"/>
        <v>0</v>
      </c>
      <c r="AC1240" s="115">
        <f t="shared" si="1197"/>
        <v>0</v>
      </c>
    </row>
    <row r="1241" spans="1:29" hidden="1" x14ac:dyDescent="0.2">
      <c r="B1241" s="113" t="s">
        <v>1747</v>
      </c>
      <c r="C1241" s="98" t="s">
        <v>1748</v>
      </c>
      <c r="D1241" s="308"/>
      <c r="E1241" s="291">
        <f>SUM('ADICIONES  2018'!C1241:K1241)</f>
        <v>1333026862</v>
      </c>
      <c r="F1241" s="308"/>
      <c r="G1241" s="308"/>
      <c r="H1241" s="308"/>
      <c r="I1241" s="308"/>
      <c r="J1241" s="308"/>
      <c r="K1241" s="292">
        <f>+D1241+E1241-F1241+G1241-H1241</f>
        <v>1333026862</v>
      </c>
      <c r="L1241" s="308"/>
      <c r="M1241" s="308"/>
      <c r="N1241" s="308"/>
      <c r="O1241" s="308"/>
      <c r="P1241" s="308"/>
      <c r="Q1241" s="308"/>
      <c r="R1241" s="292">
        <f>SUM(L1241:Q1241)</f>
        <v>0</v>
      </c>
      <c r="S1241" s="308"/>
      <c r="T1241" s="308"/>
      <c r="U1241" s="308"/>
      <c r="V1241" s="308"/>
      <c r="W1241" s="308"/>
      <c r="X1241" s="308"/>
      <c r="Y1241" s="308"/>
      <c r="Z1241" s="308"/>
      <c r="AA1241" s="309">
        <f>SUM(S1241:Z1241)</f>
        <v>0</v>
      </c>
      <c r="AB1241" s="309">
        <f>+AA1241+R1241</f>
        <v>0</v>
      </c>
      <c r="AC1241" s="115">
        <f>+AB1241/K1241</f>
        <v>0</v>
      </c>
    </row>
    <row r="1242" spans="1:29" hidden="1" x14ac:dyDescent="0.2">
      <c r="B1242" s="113" t="s">
        <v>1747</v>
      </c>
      <c r="C1242" s="98" t="s">
        <v>1748</v>
      </c>
      <c r="D1242" s="308"/>
      <c r="E1242" s="291">
        <f>SUM('ADICIONES  2018'!C1242:K1242)</f>
        <v>5806413654</v>
      </c>
      <c r="F1242" s="308"/>
      <c r="G1242" s="308"/>
      <c r="H1242" s="308"/>
      <c r="I1242" s="308"/>
      <c r="J1242" s="308"/>
      <c r="K1242" s="292">
        <f t="shared" si="1193"/>
        <v>5806413654</v>
      </c>
      <c r="L1242" s="308"/>
      <c r="M1242" s="308"/>
      <c r="N1242" s="308"/>
      <c r="O1242" s="308">
        <v>0</v>
      </c>
      <c r="P1242" s="308">
        <v>0</v>
      </c>
      <c r="Q1242" s="308"/>
      <c r="R1242" s="292">
        <f t="shared" si="1194"/>
        <v>0</v>
      </c>
      <c r="S1242" s="308">
        <v>0</v>
      </c>
      <c r="T1242" s="308"/>
      <c r="U1242" s="308"/>
      <c r="V1242" s="308"/>
      <c r="W1242" s="308"/>
      <c r="X1242" s="308"/>
      <c r="Y1242" s="308"/>
      <c r="Z1242" s="308"/>
      <c r="AA1242" s="309">
        <f t="shared" si="1281"/>
        <v>0</v>
      </c>
      <c r="AB1242" s="309">
        <f t="shared" si="1196"/>
        <v>0</v>
      </c>
      <c r="AC1242" s="115">
        <f t="shared" si="1197"/>
        <v>0</v>
      </c>
    </row>
    <row r="1243" spans="1:29" hidden="1" x14ac:dyDescent="0.2">
      <c r="B1243" s="113" t="s">
        <v>1747</v>
      </c>
      <c r="C1243" s="98" t="s">
        <v>1748</v>
      </c>
      <c r="D1243" s="308"/>
      <c r="E1243" s="291">
        <f>SUM('ADICIONES  2018'!C1243:K1243)</f>
        <v>9342758184</v>
      </c>
      <c r="F1243" s="308"/>
      <c r="G1243" s="308"/>
      <c r="H1243" s="308"/>
      <c r="I1243" s="308"/>
      <c r="J1243" s="308"/>
      <c r="K1243" s="292">
        <f t="shared" si="1193"/>
        <v>9342758184</v>
      </c>
      <c r="L1243" s="308"/>
      <c r="M1243" s="308"/>
      <c r="N1243" s="308"/>
      <c r="O1243" s="308"/>
      <c r="P1243" s="308"/>
      <c r="Q1243" s="308"/>
      <c r="R1243" s="292">
        <f t="shared" si="1194"/>
        <v>0</v>
      </c>
      <c r="S1243" s="308"/>
      <c r="T1243" s="308"/>
      <c r="U1243" s="308"/>
      <c r="V1243" s="308"/>
      <c r="W1243" s="308"/>
      <c r="X1243" s="308"/>
      <c r="Y1243" s="308"/>
      <c r="Z1243" s="308"/>
      <c r="AA1243" s="309">
        <f t="shared" si="1281"/>
        <v>0</v>
      </c>
      <c r="AB1243" s="309">
        <f t="shared" si="1196"/>
        <v>0</v>
      </c>
      <c r="AC1243" s="115">
        <f t="shared" si="1197"/>
        <v>0</v>
      </c>
    </row>
    <row r="1244" spans="1:29" hidden="1" x14ac:dyDescent="0.2">
      <c r="B1244" s="113" t="s">
        <v>1747</v>
      </c>
      <c r="C1244" s="98" t="s">
        <v>1748</v>
      </c>
      <c r="D1244" s="308"/>
      <c r="E1244" s="291">
        <f>SUM('ADICIONES  2018'!C1244:K1244)</f>
        <v>176214000</v>
      </c>
      <c r="F1244" s="308"/>
      <c r="G1244" s="308"/>
      <c r="H1244" s="308"/>
      <c r="I1244" s="308"/>
      <c r="J1244" s="308"/>
      <c r="K1244" s="292">
        <f t="shared" si="1193"/>
        <v>176214000</v>
      </c>
      <c r="L1244" s="308"/>
      <c r="M1244" s="308"/>
      <c r="N1244" s="308"/>
      <c r="O1244" s="308">
        <v>0</v>
      </c>
      <c r="P1244" s="308">
        <v>176214000</v>
      </c>
      <c r="Q1244" s="308"/>
      <c r="R1244" s="292">
        <f t="shared" si="1194"/>
        <v>176214000</v>
      </c>
      <c r="S1244" s="308">
        <v>0</v>
      </c>
      <c r="T1244" s="308"/>
      <c r="U1244" s="308"/>
      <c r="V1244" s="308"/>
      <c r="W1244" s="308"/>
      <c r="X1244" s="308"/>
      <c r="Y1244" s="308"/>
      <c r="Z1244" s="308"/>
      <c r="AA1244" s="309">
        <f t="shared" si="1281"/>
        <v>0</v>
      </c>
      <c r="AB1244" s="309">
        <f t="shared" si="1196"/>
        <v>176214000</v>
      </c>
      <c r="AC1244" s="115">
        <f t="shared" si="1197"/>
        <v>1</v>
      </c>
    </row>
    <row r="1245" spans="1:29" hidden="1" x14ac:dyDescent="0.2">
      <c r="B1245" s="113" t="s">
        <v>1747</v>
      </c>
      <c r="C1245" s="98" t="s">
        <v>1748</v>
      </c>
      <c r="D1245" s="308"/>
      <c r="E1245" s="291">
        <f>SUM('ADICIONES  2018'!C1245:K1245)</f>
        <v>414274000</v>
      </c>
      <c r="F1245" s="308"/>
      <c r="G1245" s="308"/>
      <c r="H1245" s="308"/>
      <c r="I1245" s="308"/>
      <c r="J1245" s="308"/>
      <c r="K1245" s="292">
        <f t="shared" si="1193"/>
        <v>414274000</v>
      </c>
      <c r="L1245" s="308"/>
      <c r="M1245" s="308"/>
      <c r="N1245" s="308"/>
      <c r="O1245" s="308">
        <v>0</v>
      </c>
      <c r="P1245" s="308">
        <v>414274000</v>
      </c>
      <c r="Q1245" s="308"/>
      <c r="R1245" s="292">
        <f t="shared" si="1194"/>
        <v>414274000</v>
      </c>
      <c r="S1245" s="308">
        <v>0</v>
      </c>
      <c r="T1245" s="308"/>
      <c r="U1245" s="308"/>
      <c r="V1245" s="308"/>
      <c r="W1245" s="308"/>
      <c r="X1245" s="308"/>
      <c r="Y1245" s="308"/>
      <c r="Z1245" s="308"/>
      <c r="AA1245" s="309">
        <f t="shared" si="1281"/>
        <v>0</v>
      </c>
      <c r="AB1245" s="309">
        <f t="shared" si="1196"/>
        <v>414274000</v>
      </c>
      <c r="AC1245" s="115">
        <f t="shared" si="1197"/>
        <v>1</v>
      </c>
    </row>
    <row r="1246" spans="1:29" s="21" customFormat="1" hidden="1" x14ac:dyDescent="0.2">
      <c r="A1246" s="92"/>
      <c r="B1246" s="113" t="s">
        <v>1749</v>
      </c>
      <c r="C1246" s="114" t="s">
        <v>1750</v>
      </c>
      <c r="D1246" s="308">
        <v>0</v>
      </c>
      <c r="E1246" s="291">
        <f>SUM('ADICIONES  2018'!C1246:K1246)</f>
        <v>0</v>
      </c>
      <c r="F1246" s="308"/>
      <c r="G1246" s="308"/>
      <c r="H1246" s="308"/>
      <c r="I1246" s="308"/>
      <c r="J1246" s="308"/>
      <c r="K1246" s="292">
        <f t="shared" si="1193"/>
        <v>0</v>
      </c>
      <c r="L1246" s="308">
        <v>0</v>
      </c>
      <c r="M1246" s="308">
        <v>0</v>
      </c>
      <c r="N1246" s="308"/>
      <c r="O1246" s="308">
        <v>0</v>
      </c>
      <c r="P1246" s="308">
        <v>0</v>
      </c>
      <c r="Q1246" s="308"/>
      <c r="R1246" s="292">
        <f t="shared" si="1194"/>
        <v>0</v>
      </c>
      <c r="S1246" s="308">
        <v>0</v>
      </c>
      <c r="T1246" s="308"/>
      <c r="U1246" s="308"/>
      <c r="V1246" s="308"/>
      <c r="W1246" s="308"/>
      <c r="X1246" s="308"/>
      <c r="Y1246" s="308"/>
      <c r="Z1246" s="308"/>
      <c r="AA1246" s="309">
        <f t="shared" si="1281"/>
        <v>0</v>
      </c>
      <c r="AB1246" s="309">
        <f t="shared" si="1196"/>
        <v>0</v>
      </c>
      <c r="AC1246" s="115" t="e">
        <f t="shared" si="1197"/>
        <v>#DIV/0!</v>
      </c>
    </row>
    <row r="1247" spans="1:29" s="79" customFormat="1" ht="15.75" hidden="1" x14ac:dyDescent="0.2">
      <c r="A1247" s="433"/>
      <c r="B1247" s="111" t="s">
        <v>1751</v>
      </c>
      <c r="C1247" s="107" t="s">
        <v>1752</v>
      </c>
      <c r="D1247" s="307">
        <f>+D1248</f>
        <v>0</v>
      </c>
      <c r="E1247" s="106">
        <f>SUM('ADICIONES  2018'!C1247:K1247)</f>
        <v>0</v>
      </c>
      <c r="F1247" s="307">
        <f t="shared" ref="F1247:J1247" si="1282">+F1248</f>
        <v>0</v>
      </c>
      <c r="G1247" s="307">
        <f t="shared" si="1282"/>
        <v>0</v>
      </c>
      <c r="H1247" s="307">
        <f t="shared" si="1282"/>
        <v>0</v>
      </c>
      <c r="I1247" s="307">
        <f t="shared" si="1282"/>
        <v>0</v>
      </c>
      <c r="J1247" s="307">
        <f t="shared" si="1282"/>
        <v>0</v>
      </c>
      <c r="K1247" s="290">
        <f t="shared" si="1193"/>
        <v>0</v>
      </c>
      <c r="L1247" s="307">
        <f t="shared" ref="L1247:Q1247" si="1283">+L1248</f>
        <v>0</v>
      </c>
      <c r="M1247" s="307">
        <f t="shared" si="1283"/>
        <v>0</v>
      </c>
      <c r="N1247" s="307">
        <f t="shared" si="1283"/>
        <v>0</v>
      </c>
      <c r="O1247" s="307">
        <f t="shared" si="1283"/>
        <v>0</v>
      </c>
      <c r="P1247" s="307">
        <f t="shared" si="1283"/>
        <v>0</v>
      </c>
      <c r="Q1247" s="307">
        <f t="shared" si="1283"/>
        <v>0</v>
      </c>
      <c r="R1247" s="290">
        <f t="shared" si="1194"/>
        <v>0</v>
      </c>
      <c r="S1247" s="307">
        <f t="shared" ref="S1247:Z1247" si="1284">+S1248</f>
        <v>0</v>
      </c>
      <c r="T1247" s="307">
        <f t="shared" si="1284"/>
        <v>0</v>
      </c>
      <c r="U1247" s="307">
        <f t="shared" si="1284"/>
        <v>0</v>
      </c>
      <c r="V1247" s="307">
        <f t="shared" si="1284"/>
        <v>0</v>
      </c>
      <c r="W1247" s="307">
        <f t="shared" si="1284"/>
        <v>0</v>
      </c>
      <c r="X1247" s="307">
        <f t="shared" si="1284"/>
        <v>0</v>
      </c>
      <c r="Y1247" s="307">
        <f t="shared" si="1284"/>
        <v>0</v>
      </c>
      <c r="Z1247" s="307">
        <f t="shared" si="1284"/>
        <v>0</v>
      </c>
      <c r="AA1247" s="306">
        <f t="shared" si="1281"/>
        <v>0</v>
      </c>
      <c r="AB1247" s="306">
        <f t="shared" si="1196"/>
        <v>0</v>
      </c>
      <c r="AC1247" s="105">
        <v>0</v>
      </c>
    </row>
    <row r="1248" spans="1:29" s="21" customFormat="1" hidden="1" x14ac:dyDescent="0.2">
      <c r="A1248" s="92"/>
      <c r="B1248" s="113" t="s">
        <v>1753</v>
      </c>
      <c r="C1248" s="114" t="s">
        <v>1754</v>
      </c>
      <c r="D1248" s="308">
        <v>0</v>
      </c>
      <c r="E1248" s="291">
        <f>SUM('ADICIONES  2018'!C1248:K1248)</f>
        <v>0</v>
      </c>
      <c r="F1248" s="308"/>
      <c r="G1248" s="308"/>
      <c r="H1248" s="308"/>
      <c r="I1248" s="308"/>
      <c r="J1248" s="308"/>
      <c r="K1248" s="294">
        <f t="shared" si="1193"/>
        <v>0</v>
      </c>
      <c r="L1248" s="308"/>
      <c r="M1248" s="308"/>
      <c r="N1248" s="308"/>
      <c r="O1248" s="308"/>
      <c r="P1248" s="308"/>
      <c r="Q1248" s="308"/>
      <c r="R1248" s="294">
        <f t="shared" si="1194"/>
        <v>0</v>
      </c>
      <c r="S1248" s="308"/>
      <c r="T1248" s="308"/>
      <c r="U1248" s="308"/>
      <c r="V1248" s="308"/>
      <c r="W1248" s="308"/>
      <c r="X1248" s="308"/>
      <c r="Y1248" s="308"/>
      <c r="Z1248" s="308"/>
      <c r="AA1248" s="310">
        <f t="shared" si="1281"/>
        <v>0</v>
      </c>
      <c r="AB1248" s="310">
        <f t="shared" si="1196"/>
        <v>0</v>
      </c>
      <c r="AC1248" s="115">
        <v>0</v>
      </c>
    </row>
    <row r="1249" spans="1:29" s="282" customFormat="1" ht="36" x14ac:dyDescent="0.2">
      <c r="A1249" s="278">
        <v>1</v>
      </c>
      <c r="B1249" s="279" t="s">
        <v>294</v>
      </c>
      <c r="C1249" s="280" t="s">
        <v>99</v>
      </c>
      <c r="D1249" s="313">
        <f>+D1250+D1257</f>
        <v>1043122087.34</v>
      </c>
      <c r="E1249" s="106">
        <f>SUM('ADICIONES  2018'!C1249:K1249)</f>
        <v>0</v>
      </c>
      <c r="F1249" s="313">
        <f t="shared" ref="F1249:J1249" si="1285">+F1250+F1257</f>
        <v>0</v>
      </c>
      <c r="G1249" s="313">
        <f t="shared" si="1285"/>
        <v>0</v>
      </c>
      <c r="H1249" s="313">
        <f t="shared" si="1285"/>
        <v>0</v>
      </c>
      <c r="I1249" s="313">
        <f t="shared" si="1285"/>
        <v>0</v>
      </c>
      <c r="J1249" s="313">
        <f t="shared" si="1285"/>
        <v>0</v>
      </c>
      <c r="K1249" s="359">
        <f t="shared" si="1193"/>
        <v>1043122087.34</v>
      </c>
      <c r="L1249" s="313">
        <f t="shared" ref="L1249:Q1249" si="1286">+L1250+L1257</f>
        <v>112664928.54000001</v>
      </c>
      <c r="M1249" s="313">
        <f t="shared" si="1286"/>
        <v>0</v>
      </c>
      <c r="N1249" s="313">
        <f t="shared" si="1286"/>
        <v>0</v>
      </c>
      <c r="O1249" s="313">
        <f t="shared" si="1286"/>
        <v>11856083</v>
      </c>
      <c r="P1249" s="313">
        <f t="shared" si="1286"/>
        <v>13039105</v>
      </c>
      <c r="Q1249" s="313">
        <f t="shared" si="1286"/>
        <v>0</v>
      </c>
      <c r="R1249" s="359">
        <f t="shared" si="1194"/>
        <v>137560116.54000002</v>
      </c>
      <c r="S1249" s="360">
        <f t="shared" ref="S1249:Z1249" si="1287">+S1250+S1257</f>
        <v>76228031.530000001</v>
      </c>
      <c r="T1249" s="360">
        <f t="shared" si="1287"/>
        <v>23826695.059999999</v>
      </c>
      <c r="U1249" s="360">
        <f t="shared" si="1287"/>
        <v>62130727.590000004</v>
      </c>
      <c r="V1249" s="313">
        <f t="shared" si="1287"/>
        <v>0</v>
      </c>
      <c r="W1249" s="313">
        <f t="shared" si="1287"/>
        <v>0</v>
      </c>
      <c r="X1249" s="313">
        <f t="shared" si="1287"/>
        <v>0</v>
      </c>
      <c r="Y1249" s="360">
        <f t="shared" si="1287"/>
        <v>0</v>
      </c>
      <c r="Z1249" s="313">
        <f t="shared" si="1287"/>
        <v>0</v>
      </c>
      <c r="AA1249" s="315">
        <f t="shared" si="1281"/>
        <v>162185454.18000001</v>
      </c>
      <c r="AB1249" s="361">
        <f t="shared" si="1196"/>
        <v>299745570.72000003</v>
      </c>
      <c r="AC1249" s="281">
        <f t="shared" si="1197"/>
        <v>0.28735425542024745</v>
      </c>
    </row>
    <row r="1250" spans="1:29" s="79" customFormat="1" ht="42.75" hidden="1" x14ac:dyDescent="0.2">
      <c r="A1250" s="433"/>
      <c r="B1250" s="271" t="s">
        <v>295</v>
      </c>
      <c r="C1250" s="272" t="s">
        <v>296</v>
      </c>
      <c r="D1250" s="307">
        <f t="shared" ref="D1250:D1255" si="1288">+D1251</f>
        <v>0</v>
      </c>
      <c r="E1250" s="106">
        <f>SUM('ADICIONES  2018'!C1250:K1250)</f>
        <v>0</v>
      </c>
      <c r="F1250" s="307">
        <f t="shared" ref="F1250:J1255" si="1289">+F1251</f>
        <v>0</v>
      </c>
      <c r="G1250" s="307">
        <f t="shared" si="1289"/>
        <v>0</v>
      </c>
      <c r="H1250" s="307">
        <f t="shared" si="1289"/>
        <v>0</v>
      </c>
      <c r="I1250" s="307">
        <f t="shared" si="1289"/>
        <v>0</v>
      </c>
      <c r="J1250" s="307">
        <f t="shared" si="1289"/>
        <v>0</v>
      </c>
      <c r="K1250" s="290">
        <f t="shared" si="1193"/>
        <v>0</v>
      </c>
      <c r="L1250" s="307">
        <f t="shared" ref="L1250:Q1255" si="1290">+L1251</f>
        <v>0</v>
      </c>
      <c r="M1250" s="307">
        <f t="shared" si="1290"/>
        <v>0</v>
      </c>
      <c r="N1250" s="307">
        <f t="shared" si="1290"/>
        <v>0</v>
      </c>
      <c r="O1250" s="307">
        <f t="shared" si="1290"/>
        <v>0</v>
      </c>
      <c r="P1250" s="307">
        <f t="shared" si="1290"/>
        <v>0</v>
      </c>
      <c r="Q1250" s="307">
        <f t="shared" si="1290"/>
        <v>0</v>
      </c>
      <c r="R1250" s="290">
        <f t="shared" si="1194"/>
        <v>0</v>
      </c>
      <c r="S1250" s="307">
        <f t="shared" ref="S1250:Z1255" si="1291">+S1251</f>
        <v>0</v>
      </c>
      <c r="T1250" s="307">
        <f t="shared" si="1291"/>
        <v>0</v>
      </c>
      <c r="U1250" s="307">
        <f t="shared" si="1291"/>
        <v>0</v>
      </c>
      <c r="V1250" s="307">
        <f t="shared" si="1291"/>
        <v>0</v>
      </c>
      <c r="W1250" s="307">
        <f t="shared" si="1291"/>
        <v>0</v>
      </c>
      <c r="X1250" s="307">
        <f t="shared" si="1291"/>
        <v>0</v>
      </c>
      <c r="Y1250" s="307">
        <f t="shared" si="1291"/>
        <v>0</v>
      </c>
      <c r="Z1250" s="307">
        <f t="shared" si="1291"/>
        <v>0</v>
      </c>
      <c r="AA1250" s="306">
        <f t="shared" si="1281"/>
        <v>0</v>
      </c>
      <c r="AB1250" s="306">
        <f t="shared" si="1196"/>
        <v>0</v>
      </c>
      <c r="AC1250" s="105" t="e">
        <f t="shared" si="1197"/>
        <v>#DIV/0!</v>
      </c>
    </row>
    <row r="1251" spans="1:29" s="79" customFormat="1" ht="15.75" hidden="1" x14ac:dyDescent="0.2">
      <c r="A1251" s="433"/>
      <c r="B1251" s="271" t="s">
        <v>297</v>
      </c>
      <c r="C1251" s="272" t="s">
        <v>298</v>
      </c>
      <c r="D1251" s="307">
        <f t="shared" si="1288"/>
        <v>0</v>
      </c>
      <c r="E1251" s="106">
        <f>SUM('ADICIONES  2018'!C1251:K1251)</f>
        <v>0</v>
      </c>
      <c r="F1251" s="307">
        <f t="shared" si="1289"/>
        <v>0</v>
      </c>
      <c r="G1251" s="307">
        <f t="shared" si="1289"/>
        <v>0</v>
      </c>
      <c r="H1251" s="307">
        <f t="shared" si="1289"/>
        <v>0</v>
      </c>
      <c r="I1251" s="307">
        <f t="shared" si="1289"/>
        <v>0</v>
      </c>
      <c r="J1251" s="307">
        <f t="shared" si="1289"/>
        <v>0</v>
      </c>
      <c r="K1251" s="290">
        <f t="shared" si="1193"/>
        <v>0</v>
      </c>
      <c r="L1251" s="307">
        <f t="shared" si="1290"/>
        <v>0</v>
      </c>
      <c r="M1251" s="307">
        <f t="shared" si="1290"/>
        <v>0</v>
      </c>
      <c r="N1251" s="307">
        <f t="shared" si="1290"/>
        <v>0</v>
      </c>
      <c r="O1251" s="307">
        <f t="shared" si="1290"/>
        <v>0</v>
      </c>
      <c r="P1251" s="307">
        <f t="shared" si="1290"/>
        <v>0</v>
      </c>
      <c r="Q1251" s="307">
        <f t="shared" si="1290"/>
        <v>0</v>
      </c>
      <c r="R1251" s="290">
        <f t="shared" si="1194"/>
        <v>0</v>
      </c>
      <c r="S1251" s="307">
        <f t="shared" si="1291"/>
        <v>0</v>
      </c>
      <c r="T1251" s="307">
        <f t="shared" si="1291"/>
        <v>0</v>
      </c>
      <c r="U1251" s="307">
        <f t="shared" si="1291"/>
        <v>0</v>
      </c>
      <c r="V1251" s="307">
        <f t="shared" si="1291"/>
        <v>0</v>
      </c>
      <c r="W1251" s="307">
        <f t="shared" si="1291"/>
        <v>0</v>
      </c>
      <c r="X1251" s="307">
        <f t="shared" si="1291"/>
        <v>0</v>
      </c>
      <c r="Y1251" s="307">
        <f t="shared" si="1291"/>
        <v>0</v>
      </c>
      <c r="Z1251" s="307">
        <f t="shared" si="1291"/>
        <v>0</v>
      </c>
      <c r="AA1251" s="306">
        <f t="shared" si="1281"/>
        <v>0</v>
      </c>
      <c r="AB1251" s="306">
        <f t="shared" si="1196"/>
        <v>0</v>
      </c>
      <c r="AC1251" s="105" t="e">
        <f t="shared" si="1197"/>
        <v>#DIV/0!</v>
      </c>
    </row>
    <row r="1252" spans="1:29" s="79" customFormat="1" ht="15.75" hidden="1" x14ac:dyDescent="0.2">
      <c r="A1252" s="433"/>
      <c r="B1252" s="271" t="s">
        <v>299</v>
      </c>
      <c r="C1252" s="272" t="s">
        <v>170</v>
      </c>
      <c r="D1252" s="307">
        <f t="shared" si="1288"/>
        <v>0</v>
      </c>
      <c r="E1252" s="106">
        <f>SUM('ADICIONES  2018'!C1252:K1252)</f>
        <v>0</v>
      </c>
      <c r="F1252" s="307">
        <f t="shared" si="1289"/>
        <v>0</v>
      </c>
      <c r="G1252" s="307">
        <f t="shared" si="1289"/>
        <v>0</v>
      </c>
      <c r="H1252" s="307">
        <f t="shared" si="1289"/>
        <v>0</v>
      </c>
      <c r="I1252" s="307">
        <f t="shared" si="1289"/>
        <v>0</v>
      </c>
      <c r="J1252" s="307">
        <f t="shared" si="1289"/>
        <v>0</v>
      </c>
      <c r="K1252" s="290">
        <f t="shared" si="1193"/>
        <v>0</v>
      </c>
      <c r="L1252" s="307">
        <f t="shared" si="1290"/>
        <v>0</v>
      </c>
      <c r="M1252" s="307">
        <f t="shared" si="1290"/>
        <v>0</v>
      </c>
      <c r="N1252" s="307">
        <f t="shared" si="1290"/>
        <v>0</v>
      </c>
      <c r="O1252" s="307">
        <f t="shared" si="1290"/>
        <v>0</v>
      </c>
      <c r="P1252" s="307">
        <f t="shared" si="1290"/>
        <v>0</v>
      </c>
      <c r="Q1252" s="307">
        <f t="shared" si="1290"/>
        <v>0</v>
      </c>
      <c r="R1252" s="290">
        <f t="shared" si="1194"/>
        <v>0</v>
      </c>
      <c r="S1252" s="307">
        <f t="shared" si="1291"/>
        <v>0</v>
      </c>
      <c r="T1252" s="307">
        <f t="shared" si="1291"/>
        <v>0</v>
      </c>
      <c r="U1252" s="307">
        <f t="shared" si="1291"/>
        <v>0</v>
      </c>
      <c r="V1252" s="307">
        <f t="shared" si="1291"/>
        <v>0</v>
      </c>
      <c r="W1252" s="307">
        <f t="shared" si="1291"/>
        <v>0</v>
      </c>
      <c r="X1252" s="307">
        <f t="shared" si="1291"/>
        <v>0</v>
      </c>
      <c r="Y1252" s="307">
        <f t="shared" si="1291"/>
        <v>0</v>
      </c>
      <c r="Z1252" s="307">
        <f t="shared" si="1291"/>
        <v>0</v>
      </c>
      <c r="AA1252" s="306">
        <f t="shared" si="1281"/>
        <v>0</v>
      </c>
      <c r="AB1252" s="306">
        <f t="shared" si="1196"/>
        <v>0</v>
      </c>
      <c r="AC1252" s="105" t="e">
        <f t="shared" si="1197"/>
        <v>#DIV/0!</v>
      </c>
    </row>
    <row r="1253" spans="1:29" s="79" customFormat="1" ht="15.75" hidden="1" x14ac:dyDescent="0.2">
      <c r="A1253" s="433"/>
      <c r="B1253" s="271" t="s">
        <v>299</v>
      </c>
      <c r="C1253" s="272" t="s">
        <v>170</v>
      </c>
      <c r="D1253" s="307">
        <f t="shared" si="1288"/>
        <v>0</v>
      </c>
      <c r="E1253" s="106">
        <f>SUM('ADICIONES  2018'!C1253:K1253)</f>
        <v>0</v>
      </c>
      <c r="F1253" s="307">
        <f t="shared" si="1289"/>
        <v>0</v>
      </c>
      <c r="G1253" s="307">
        <f t="shared" si="1289"/>
        <v>0</v>
      </c>
      <c r="H1253" s="307">
        <f t="shared" si="1289"/>
        <v>0</v>
      </c>
      <c r="I1253" s="307">
        <f t="shared" si="1289"/>
        <v>0</v>
      </c>
      <c r="J1253" s="307">
        <f t="shared" si="1289"/>
        <v>0</v>
      </c>
      <c r="K1253" s="290">
        <f t="shared" si="1193"/>
        <v>0</v>
      </c>
      <c r="L1253" s="307">
        <f t="shared" si="1290"/>
        <v>0</v>
      </c>
      <c r="M1253" s="307">
        <f t="shared" si="1290"/>
        <v>0</v>
      </c>
      <c r="N1253" s="307">
        <f t="shared" si="1290"/>
        <v>0</v>
      </c>
      <c r="O1253" s="307">
        <f t="shared" si="1290"/>
        <v>0</v>
      </c>
      <c r="P1253" s="307">
        <f t="shared" si="1290"/>
        <v>0</v>
      </c>
      <c r="Q1253" s="307">
        <f t="shared" si="1290"/>
        <v>0</v>
      </c>
      <c r="R1253" s="290">
        <f t="shared" si="1194"/>
        <v>0</v>
      </c>
      <c r="S1253" s="307">
        <f t="shared" si="1291"/>
        <v>0</v>
      </c>
      <c r="T1253" s="307">
        <f t="shared" si="1291"/>
        <v>0</v>
      </c>
      <c r="U1253" s="307">
        <f t="shared" si="1291"/>
        <v>0</v>
      </c>
      <c r="V1253" s="307">
        <f t="shared" si="1291"/>
        <v>0</v>
      </c>
      <c r="W1253" s="307">
        <f t="shared" si="1291"/>
        <v>0</v>
      </c>
      <c r="X1253" s="307">
        <f t="shared" si="1291"/>
        <v>0</v>
      </c>
      <c r="Y1253" s="307">
        <f t="shared" si="1291"/>
        <v>0</v>
      </c>
      <c r="Z1253" s="307">
        <f t="shared" si="1291"/>
        <v>0</v>
      </c>
      <c r="AA1253" s="306">
        <f t="shared" si="1281"/>
        <v>0</v>
      </c>
      <c r="AB1253" s="306">
        <f t="shared" si="1196"/>
        <v>0</v>
      </c>
      <c r="AC1253" s="105" t="e">
        <f t="shared" si="1197"/>
        <v>#DIV/0!</v>
      </c>
    </row>
    <row r="1254" spans="1:29" s="79" customFormat="1" ht="28.5" hidden="1" x14ac:dyDescent="0.2">
      <c r="A1254" s="433"/>
      <c r="B1254" s="271" t="s">
        <v>300</v>
      </c>
      <c r="C1254" s="272" t="s">
        <v>100</v>
      </c>
      <c r="D1254" s="307">
        <f t="shared" si="1288"/>
        <v>0</v>
      </c>
      <c r="E1254" s="106">
        <f>SUM('ADICIONES  2018'!C1254:K1254)</f>
        <v>0</v>
      </c>
      <c r="F1254" s="307">
        <f t="shared" si="1289"/>
        <v>0</v>
      </c>
      <c r="G1254" s="307">
        <f t="shared" si="1289"/>
        <v>0</v>
      </c>
      <c r="H1254" s="307">
        <f t="shared" si="1289"/>
        <v>0</v>
      </c>
      <c r="I1254" s="307">
        <f t="shared" si="1289"/>
        <v>0</v>
      </c>
      <c r="J1254" s="307">
        <f t="shared" si="1289"/>
        <v>0</v>
      </c>
      <c r="K1254" s="290">
        <f t="shared" si="1193"/>
        <v>0</v>
      </c>
      <c r="L1254" s="307">
        <f t="shared" si="1290"/>
        <v>0</v>
      </c>
      <c r="M1254" s="307">
        <f t="shared" si="1290"/>
        <v>0</v>
      </c>
      <c r="N1254" s="307">
        <f t="shared" si="1290"/>
        <v>0</v>
      </c>
      <c r="O1254" s="307">
        <f t="shared" si="1290"/>
        <v>0</v>
      </c>
      <c r="P1254" s="307">
        <f t="shared" si="1290"/>
        <v>0</v>
      </c>
      <c r="Q1254" s="307">
        <f t="shared" si="1290"/>
        <v>0</v>
      </c>
      <c r="R1254" s="290">
        <f t="shared" si="1194"/>
        <v>0</v>
      </c>
      <c r="S1254" s="307">
        <f t="shared" si="1291"/>
        <v>0</v>
      </c>
      <c r="T1254" s="307">
        <f t="shared" si="1291"/>
        <v>0</v>
      </c>
      <c r="U1254" s="307">
        <f t="shared" si="1291"/>
        <v>0</v>
      </c>
      <c r="V1254" s="307">
        <f t="shared" si="1291"/>
        <v>0</v>
      </c>
      <c r="W1254" s="307">
        <f t="shared" si="1291"/>
        <v>0</v>
      </c>
      <c r="X1254" s="307">
        <f t="shared" si="1291"/>
        <v>0</v>
      </c>
      <c r="Y1254" s="307">
        <f t="shared" si="1291"/>
        <v>0</v>
      </c>
      <c r="Z1254" s="307">
        <f t="shared" si="1291"/>
        <v>0</v>
      </c>
      <c r="AA1254" s="306">
        <f t="shared" si="1281"/>
        <v>0</v>
      </c>
      <c r="AB1254" s="306">
        <f t="shared" si="1196"/>
        <v>0</v>
      </c>
      <c r="AC1254" s="105" t="e">
        <f t="shared" si="1197"/>
        <v>#DIV/0!</v>
      </c>
    </row>
    <row r="1255" spans="1:29" s="79" customFormat="1" ht="28.5" hidden="1" x14ac:dyDescent="0.2">
      <c r="A1255" s="433"/>
      <c r="B1255" s="271" t="s">
        <v>301</v>
      </c>
      <c r="C1255" s="272" t="s">
        <v>101</v>
      </c>
      <c r="D1255" s="307">
        <f t="shared" si="1288"/>
        <v>0</v>
      </c>
      <c r="E1255" s="106">
        <f>SUM('ADICIONES  2018'!C1255:K1255)</f>
        <v>0</v>
      </c>
      <c r="F1255" s="307">
        <f t="shared" si="1289"/>
        <v>0</v>
      </c>
      <c r="G1255" s="307">
        <f t="shared" si="1289"/>
        <v>0</v>
      </c>
      <c r="H1255" s="307">
        <f t="shared" si="1289"/>
        <v>0</v>
      </c>
      <c r="I1255" s="307">
        <f t="shared" si="1289"/>
        <v>0</v>
      </c>
      <c r="J1255" s="307">
        <f t="shared" si="1289"/>
        <v>0</v>
      </c>
      <c r="K1255" s="290">
        <f t="shared" si="1193"/>
        <v>0</v>
      </c>
      <c r="L1255" s="307">
        <f t="shared" si="1290"/>
        <v>0</v>
      </c>
      <c r="M1255" s="307">
        <f t="shared" si="1290"/>
        <v>0</v>
      </c>
      <c r="N1255" s="307">
        <f t="shared" si="1290"/>
        <v>0</v>
      </c>
      <c r="O1255" s="307">
        <f t="shared" si="1290"/>
        <v>0</v>
      </c>
      <c r="P1255" s="307">
        <f t="shared" si="1290"/>
        <v>0</v>
      </c>
      <c r="Q1255" s="307">
        <f t="shared" si="1290"/>
        <v>0</v>
      </c>
      <c r="R1255" s="290">
        <f t="shared" si="1194"/>
        <v>0</v>
      </c>
      <c r="S1255" s="307">
        <f t="shared" si="1291"/>
        <v>0</v>
      </c>
      <c r="T1255" s="307">
        <f t="shared" si="1291"/>
        <v>0</v>
      </c>
      <c r="U1255" s="307">
        <f t="shared" si="1291"/>
        <v>0</v>
      </c>
      <c r="V1255" s="307">
        <f t="shared" si="1291"/>
        <v>0</v>
      </c>
      <c r="W1255" s="307">
        <f t="shared" si="1291"/>
        <v>0</v>
      </c>
      <c r="X1255" s="307">
        <f t="shared" si="1291"/>
        <v>0</v>
      </c>
      <c r="Y1255" s="307">
        <f t="shared" si="1291"/>
        <v>0</v>
      </c>
      <c r="Z1255" s="307">
        <f t="shared" si="1291"/>
        <v>0</v>
      </c>
      <c r="AA1255" s="306">
        <f t="shared" si="1281"/>
        <v>0</v>
      </c>
      <c r="AB1255" s="306">
        <f t="shared" si="1196"/>
        <v>0</v>
      </c>
      <c r="AC1255" s="105" t="e">
        <f t="shared" si="1197"/>
        <v>#DIV/0!</v>
      </c>
    </row>
    <row r="1256" spans="1:29" s="21" customFormat="1" hidden="1" x14ac:dyDescent="0.2">
      <c r="A1256" s="92"/>
      <c r="B1256" s="273" t="s">
        <v>302</v>
      </c>
      <c r="C1256" s="274" t="s">
        <v>134</v>
      </c>
      <c r="D1256" s="308">
        <v>0</v>
      </c>
      <c r="E1256" s="291">
        <f>SUM('ADICIONES  2018'!C1256:K1256)</f>
        <v>0</v>
      </c>
      <c r="F1256" s="308"/>
      <c r="G1256" s="308"/>
      <c r="H1256" s="308"/>
      <c r="I1256" s="308"/>
      <c r="J1256" s="308"/>
      <c r="K1256" s="294">
        <f t="shared" si="1193"/>
        <v>0</v>
      </c>
      <c r="L1256" s="308">
        <v>0</v>
      </c>
      <c r="M1256" s="308"/>
      <c r="N1256" s="308"/>
      <c r="O1256" s="308"/>
      <c r="P1256" s="308"/>
      <c r="Q1256" s="308"/>
      <c r="R1256" s="294">
        <f t="shared" si="1194"/>
        <v>0</v>
      </c>
      <c r="S1256" s="308"/>
      <c r="T1256" s="308"/>
      <c r="U1256" s="308"/>
      <c r="V1256" s="308"/>
      <c r="W1256" s="308"/>
      <c r="X1256" s="308"/>
      <c r="Y1256" s="308"/>
      <c r="Z1256" s="308"/>
      <c r="AA1256" s="310">
        <f t="shared" si="1281"/>
        <v>0</v>
      </c>
      <c r="AB1256" s="310">
        <f t="shared" si="1196"/>
        <v>0</v>
      </c>
      <c r="AC1256" s="115" t="e">
        <f t="shared" si="1197"/>
        <v>#DIV/0!</v>
      </c>
    </row>
    <row r="1257" spans="1:29" s="79" customFormat="1" ht="28.5" hidden="1" x14ac:dyDescent="0.2">
      <c r="A1257" s="433"/>
      <c r="B1257" s="271" t="s">
        <v>303</v>
      </c>
      <c r="C1257" s="272" t="s">
        <v>171</v>
      </c>
      <c r="D1257" s="307">
        <f>+D1258+D1261</f>
        <v>1043122087.34</v>
      </c>
      <c r="E1257" s="106">
        <f>SUM('ADICIONES  2018'!C1257:K1257)</f>
        <v>0</v>
      </c>
      <c r="F1257" s="307">
        <f t="shared" ref="F1257:J1257" si="1292">+F1258+F1261</f>
        <v>0</v>
      </c>
      <c r="G1257" s="307">
        <f t="shared" si="1292"/>
        <v>0</v>
      </c>
      <c r="H1257" s="307">
        <f t="shared" si="1292"/>
        <v>0</v>
      </c>
      <c r="I1257" s="307">
        <f t="shared" si="1292"/>
        <v>0</v>
      </c>
      <c r="J1257" s="307">
        <f t="shared" si="1292"/>
        <v>0</v>
      </c>
      <c r="K1257" s="290">
        <f t="shared" si="1193"/>
        <v>1043122087.34</v>
      </c>
      <c r="L1257" s="307">
        <f t="shared" ref="L1257:Q1257" si="1293">+L1258+L1261</f>
        <v>112664928.54000001</v>
      </c>
      <c r="M1257" s="307">
        <f t="shared" si="1293"/>
        <v>0</v>
      </c>
      <c r="N1257" s="307">
        <f t="shared" si="1293"/>
        <v>0</v>
      </c>
      <c r="O1257" s="307">
        <f t="shared" si="1293"/>
        <v>11856083</v>
      </c>
      <c r="P1257" s="307">
        <f t="shared" si="1293"/>
        <v>13039105</v>
      </c>
      <c r="Q1257" s="307">
        <f t="shared" si="1293"/>
        <v>0</v>
      </c>
      <c r="R1257" s="290">
        <f t="shared" si="1194"/>
        <v>137560116.54000002</v>
      </c>
      <c r="S1257" s="307">
        <f t="shared" ref="S1257:Z1257" si="1294">+S1258+S1261</f>
        <v>76228031.530000001</v>
      </c>
      <c r="T1257" s="307">
        <f t="shared" si="1294"/>
        <v>23826695.059999999</v>
      </c>
      <c r="U1257" s="307">
        <f t="shared" si="1294"/>
        <v>62130727.590000004</v>
      </c>
      <c r="V1257" s="307">
        <f t="shared" si="1294"/>
        <v>0</v>
      </c>
      <c r="W1257" s="307">
        <f t="shared" si="1294"/>
        <v>0</v>
      </c>
      <c r="X1257" s="307">
        <f t="shared" si="1294"/>
        <v>0</v>
      </c>
      <c r="Y1257" s="307">
        <f t="shared" si="1294"/>
        <v>0</v>
      </c>
      <c r="Z1257" s="307">
        <f t="shared" si="1294"/>
        <v>0</v>
      </c>
      <c r="AA1257" s="306">
        <f t="shared" si="1281"/>
        <v>162185454.18000001</v>
      </c>
      <c r="AB1257" s="306">
        <f t="shared" si="1196"/>
        <v>299745570.72000003</v>
      </c>
      <c r="AC1257" s="105">
        <f t="shared" si="1197"/>
        <v>0.28735425542024745</v>
      </c>
    </row>
    <row r="1258" spans="1:29" s="79" customFormat="1" ht="28.5" hidden="1" x14ac:dyDescent="0.2">
      <c r="A1258" s="433"/>
      <c r="B1258" s="271" t="s">
        <v>304</v>
      </c>
      <c r="C1258" s="272" t="s">
        <v>305</v>
      </c>
      <c r="D1258" s="307">
        <f>+D1259</f>
        <v>925037668.48000002</v>
      </c>
      <c r="E1258" s="106">
        <f>SUM('ADICIONES  2018'!C1258:K1258)</f>
        <v>0</v>
      </c>
      <c r="F1258" s="307">
        <f t="shared" ref="F1258:J1259" si="1295">+F1259</f>
        <v>0</v>
      </c>
      <c r="G1258" s="307">
        <f t="shared" si="1295"/>
        <v>0</v>
      </c>
      <c r="H1258" s="307">
        <f t="shared" si="1295"/>
        <v>0</v>
      </c>
      <c r="I1258" s="307">
        <f t="shared" si="1295"/>
        <v>0</v>
      </c>
      <c r="J1258" s="307">
        <f t="shared" si="1295"/>
        <v>0</v>
      </c>
      <c r="K1258" s="290">
        <f t="shared" si="1193"/>
        <v>925037668.48000002</v>
      </c>
      <c r="L1258" s="307">
        <f t="shared" ref="L1258:Q1259" si="1296">+L1259</f>
        <v>112664928.54000001</v>
      </c>
      <c r="M1258" s="307">
        <f t="shared" si="1296"/>
        <v>0</v>
      </c>
      <c r="N1258" s="307">
        <f t="shared" si="1296"/>
        <v>0</v>
      </c>
      <c r="O1258" s="307">
        <f t="shared" si="1296"/>
        <v>0</v>
      </c>
      <c r="P1258" s="307">
        <f t="shared" si="1296"/>
        <v>0</v>
      </c>
      <c r="Q1258" s="307">
        <f t="shared" si="1296"/>
        <v>0</v>
      </c>
      <c r="R1258" s="290">
        <f t="shared" si="1194"/>
        <v>112664928.54000001</v>
      </c>
      <c r="S1258" s="307">
        <f t="shared" ref="S1258:Z1259" si="1297">+S1259</f>
        <v>0</v>
      </c>
      <c r="T1258" s="307">
        <f t="shared" si="1297"/>
        <v>0</v>
      </c>
      <c r="U1258" s="307">
        <f t="shared" si="1297"/>
        <v>0</v>
      </c>
      <c r="V1258" s="307">
        <f t="shared" si="1297"/>
        <v>0</v>
      </c>
      <c r="W1258" s="307">
        <f t="shared" si="1297"/>
        <v>0</v>
      </c>
      <c r="X1258" s="307">
        <f t="shared" si="1297"/>
        <v>0</v>
      </c>
      <c r="Y1258" s="307">
        <f t="shared" si="1297"/>
        <v>0</v>
      </c>
      <c r="Z1258" s="307">
        <f t="shared" si="1297"/>
        <v>0</v>
      </c>
      <c r="AA1258" s="306">
        <f t="shared" si="1281"/>
        <v>0</v>
      </c>
      <c r="AB1258" s="306">
        <f t="shared" si="1196"/>
        <v>112664928.54000001</v>
      </c>
      <c r="AC1258" s="105">
        <f t="shared" si="1197"/>
        <v>0.12179496292851333</v>
      </c>
    </row>
    <row r="1259" spans="1:29" s="79" customFormat="1" ht="28.5" hidden="1" x14ac:dyDescent="0.2">
      <c r="A1259" s="433"/>
      <c r="B1259" s="271" t="s">
        <v>306</v>
      </c>
      <c r="C1259" s="272" t="s">
        <v>101</v>
      </c>
      <c r="D1259" s="307">
        <f>+D1260</f>
        <v>925037668.48000002</v>
      </c>
      <c r="E1259" s="106">
        <f>SUM('ADICIONES  2018'!C1259:K1259)</f>
        <v>0</v>
      </c>
      <c r="F1259" s="307">
        <f t="shared" si="1295"/>
        <v>0</v>
      </c>
      <c r="G1259" s="307">
        <f t="shared" si="1295"/>
        <v>0</v>
      </c>
      <c r="H1259" s="307">
        <f t="shared" si="1295"/>
        <v>0</v>
      </c>
      <c r="I1259" s="307">
        <f t="shared" si="1295"/>
        <v>0</v>
      </c>
      <c r="J1259" s="307">
        <f t="shared" si="1295"/>
        <v>0</v>
      </c>
      <c r="K1259" s="290">
        <f t="shared" si="1193"/>
        <v>925037668.48000002</v>
      </c>
      <c r="L1259" s="307">
        <f t="shared" si="1296"/>
        <v>112664928.54000001</v>
      </c>
      <c r="M1259" s="307">
        <f t="shared" si="1296"/>
        <v>0</v>
      </c>
      <c r="N1259" s="307">
        <f t="shared" si="1296"/>
        <v>0</v>
      </c>
      <c r="O1259" s="307">
        <f t="shared" si="1296"/>
        <v>0</v>
      </c>
      <c r="P1259" s="307">
        <f t="shared" si="1296"/>
        <v>0</v>
      </c>
      <c r="Q1259" s="307">
        <f t="shared" si="1296"/>
        <v>0</v>
      </c>
      <c r="R1259" s="290">
        <f t="shared" si="1194"/>
        <v>112664928.54000001</v>
      </c>
      <c r="S1259" s="307">
        <f t="shared" si="1297"/>
        <v>0</v>
      </c>
      <c r="T1259" s="307">
        <f t="shared" si="1297"/>
        <v>0</v>
      </c>
      <c r="U1259" s="307">
        <f t="shared" si="1297"/>
        <v>0</v>
      </c>
      <c r="V1259" s="307">
        <f t="shared" si="1297"/>
        <v>0</v>
      </c>
      <c r="W1259" s="307">
        <f t="shared" si="1297"/>
        <v>0</v>
      </c>
      <c r="X1259" s="307">
        <f t="shared" si="1297"/>
        <v>0</v>
      </c>
      <c r="Y1259" s="307">
        <f t="shared" si="1297"/>
        <v>0</v>
      </c>
      <c r="Z1259" s="307">
        <f t="shared" si="1297"/>
        <v>0</v>
      </c>
      <c r="AA1259" s="306">
        <f t="shared" si="1281"/>
        <v>0</v>
      </c>
      <c r="AB1259" s="306">
        <f t="shared" si="1196"/>
        <v>112664928.54000001</v>
      </c>
      <c r="AC1259" s="105">
        <f t="shared" si="1197"/>
        <v>0.12179496292851333</v>
      </c>
    </row>
    <row r="1260" spans="1:29" s="21" customFormat="1" hidden="1" x14ac:dyDescent="0.2">
      <c r="A1260" s="92"/>
      <c r="B1260" s="273" t="s">
        <v>307</v>
      </c>
      <c r="C1260" s="274" t="s">
        <v>134</v>
      </c>
      <c r="D1260" s="308">
        <v>925037668.48000002</v>
      </c>
      <c r="E1260" s="291">
        <f>SUM('ADICIONES  2018'!C1260:K1260)</f>
        <v>0</v>
      </c>
      <c r="F1260" s="308"/>
      <c r="G1260" s="308"/>
      <c r="H1260" s="308"/>
      <c r="I1260" s="308"/>
      <c r="J1260" s="308"/>
      <c r="K1260" s="294">
        <f t="shared" si="1193"/>
        <v>925037668.48000002</v>
      </c>
      <c r="L1260" s="308">
        <v>112664928.54000001</v>
      </c>
      <c r="M1260" s="308"/>
      <c r="N1260" s="308"/>
      <c r="O1260" s="308"/>
      <c r="P1260" s="308"/>
      <c r="Q1260" s="308"/>
      <c r="R1260" s="292">
        <f t="shared" si="1194"/>
        <v>112664928.54000001</v>
      </c>
      <c r="S1260" s="308"/>
      <c r="T1260" s="308"/>
      <c r="U1260" s="308"/>
      <c r="V1260" s="308"/>
      <c r="W1260" s="308"/>
      <c r="X1260" s="308"/>
      <c r="Y1260" s="308"/>
      <c r="Z1260" s="308"/>
      <c r="AA1260" s="310">
        <f t="shared" si="1281"/>
        <v>0</v>
      </c>
      <c r="AB1260" s="310">
        <f t="shared" si="1196"/>
        <v>112664928.54000001</v>
      </c>
      <c r="AC1260" s="115">
        <f t="shared" si="1197"/>
        <v>0.12179496292851333</v>
      </c>
    </row>
    <row r="1261" spans="1:29" s="5" customFormat="1" ht="42.75" hidden="1" x14ac:dyDescent="0.2">
      <c r="A1261" s="159"/>
      <c r="B1261" s="271" t="s">
        <v>329</v>
      </c>
      <c r="C1261" s="272" t="s">
        <v>330</v>
      </c>
      <c r="D1261" s="307">
        <f>+D1262</f>
        <v>118084418.86</v>
      </c>
      <c r="E1261" s="106">
        <f>SUM('ADICIONES  2018'!C1261:K1261)</f>
        <v>0</v>
      </c>
      <c r="F1261" s="307">
        <f t="shared" ref="F1261:J1262" si="1298">+F1262</f>
        <v>0</v>
      </c>
      <c r="G1261" s="307">
        <f t="shared" si="1298"/>
        <v>0</v>
      </c>
      <c r="H1261" s="307">
        <f t="shared" si="1298"/>
        <v>0</v>
      </c>
      <c r="I1261" s="307">
        <f t="shared" si="1298"/>
        <v>0</v>
      </c>
      <c r="J1261" s="307">
        <f t="shared" si="1298"/>
        <v>0</v>
      </c>
      <c r="K1261" s="296">
        <f t="shared" si="1193"/>
        <v>118084418.86</v>
      </c>
      <c r="L1261" s="307">
        <f t="shared" ref="L1261:Q1262" si="1299">+L1262</f>
        <v>0</v>
      </c>
      <c r="M1261" s="307">
        <f t="shared" si="1299"/>
        <v>0</v>
      </c>
      <c r="N1261" s="307">
        <f t="shared" si="1299"/>
        <v>0</v>
      </c>
      <c r="O1261" s="307">
        <f t="shared" si="1299"/>
        <v>11856083</v>
      </c>
      <c r="P1261" s="307">
        <f t="shared" si="1299"/>
        <v>13039105</v>
      </c>
      <c r="Q1261" s="307">
        <f t="shared" si="1299"/>
        <v>0</v>
      </c>
      <c r="R1261" s="296">
        <f t="shared" si="1194"/>
        <v>24895188</v>
      </c>
      <c r="S1261" s="307">
        <f t="shared" ref="S1261:Z1262" si="1300">+S1262</f>
        <v>76228031.530000001</v>
      </c>
      <c r="T1261" s="307">
        <f t="shared" si="1300"/>
        <v>23826695.059999999</v>
      </c>
      <c r="U1261" s="307">
        <f t="shared" si="1300"/>
        <v>62130727.590000004</v>
      </c>
      <c r="V1261" s="307">
        <f t="shared" si="1300"/>
        <v>0</v>
      </c>
      <c r="W1261" s="307">
        <f t="shared" si="1300"/>
        <v>0</v>
      </c>
      <c r="X1261" s="307">
        <f t="shared" si="1300"/>
        <v>0</v>
      </c>
      <c r="Y1261" s="307">
        <f t="shared" si="1300"/>
        <v>0</v>
      </c>
      <c r="Z1261" s="307">
        <f t="shared" si="1300"/>
        <v>0</v>
      </c>
      <c r="AA1261" s="311">
        <f t="shared" si="1281"/>
        <v>162185454.18000001</v>
      </c>
      <c r="AB1261" s="311">
        <f t="shared" si="1196"/>
        <v>187080642.18000001</v>
      </c>
      <c r="AC1261" s="36">
        <f t="shared" si="1197"/>
        <v>1.58429574355446</v>
      </c>
    </row>
    <row r="1262" spans="1:29" s="79" customFormat="1" ht="28.5" hidden="1" x14ac:dyDescent="0.2">
      <c r="A1262" s="433"/>
      <c r="B1262" s="271" t="s">
        <v>331</v>
      </c>
      <c r="C1262" s="272" t="s">
        <v>199</v>
      </c>
      <c r="D1262" s="307">
        <f>+D1263</f>
        <v>118084418.86</v>
      </c>
      <c r="E1262" s="106">
        <f>SUM('ADICIONES  2018'!C1262:K1262)</f>
        <v>0</v>
      </c>
      <c r="F1262" s="307">
        <f t="shared" si="1298"/>
        <v>0</v>
      </c>
      <c r="G1262" s="307">
        <f t="shared" si="1298"/>
        <v>0</v>
      </c>
      <c r="H1262" s="307">
        <f t="shared" si="1298"/>
        <v>0</v>
      </c>
      <c r="I1262" s="307">
        <f t="shared" si="1298"/>
        <v>0</v>
      </c>
      <c r="J1262" s="307">
        <f t="shared" si="1298"/>
        <v>0</v>
      </c>
      <c r="K1262" s="290">
        <f t="shared" si="1193"/>
        <v>118084418.86</v>
      </c>
      <c r="L1262" s="307">
        <f t="shared" si="1299"/>
        <v>0</v>
      </c>
      <c r="M1262" s="307">
        <f t="shared" si="1299"/>
        <v>0</v>
      </c>
      <c r="N1262" s="307">
        <f t="shared" si="1299"/>
        <v>0</v>
      </c>
      <c r="O1262" s="307">
        <f t="shared" si="1299"/>
        <v>11856083</v>
      </c>
      <c r="P1262" s="307">
        <f t="shared" si="1299"/>
        <v>13039105</v>
      </c>
      <c r="Q1262" s="307">
        <f t="shared" si="1299"/>
        <v>0</v>
      </c>
      <c r="R1262" s="296">
        <f t="shared" si="1194"/>
        <v>24895188</v>
      </c>
      <c r="S1262" s="307">
        <f t="shared" si="1300"/>
        <v>76228031.530000001</v>
      </c>
      <c r="T1262" s="307">
        <f t="shared" si="1300"/>
        <v>23826695.059999999</v>
      </c>
      <c r="U1262" s="307">
        <f t="shared" si="1300"/>
        <v>62130727.590000004</v>
      </c>
      <c r="V1262" s="307">
        <f t="shared" si="1300"/>
        <v>0</v>
      </c>
      <c r="W1262" s="307">
        <f t="shared" si="1300"/>
        <v>0</v>
      </c>
      <c r="X1262" s="307">
        <f t="shared" si="1300"/>
        <v>0</v>
      </c>
      <c r="Y1262" s="307">
        <f t="shared" si="1300"/>
        <v>0</v>
      </c>
      <c r="Z1262" s="307">
        <f t="shared" si="1300"/>
        <v>0</v>
      </c>
      <c r="AA1262" s="306">
        <f t="shared" si="1281"/>
        <v>162185454.18000001</v>
      </c>
      <c r="AB1262" s="306">
        <f t="shared" si="1196"/>
        <v>187080642.18000001</v>
      </c>
      <c r="AC1262" s="105">
        <f t="shared" si="1197"/>
        <v>1.58429574355446</v>
      </c>
    </row>
    <row r="1263" spans="1:29" s="21" customFormat="1" hidden="1" x14ac:dyDescent="0.2">
      <c r="A1263" s="92"/>
      <c r="B1263" s="273" t="s">
        <v>332</v>
      </c>
      <c r="C1263" s="274" t="s">
        <v>309</v>
      </c>
      <c r="D1263" s="308">
        <v>118084418.86</v>
      </c>
      <c r="E1263" s="291">
        <f>SUM('ADICIONES  2018'!C1263:K1263)</f>
        <v>0</v>
      </c>
      <c r="F1263" s="308"/>
      <c r="G1263" s="308"/>
      <c r="H1263" s="308"/>
      <c r="I1263" s="308"/>
      <c r="J1263" s="308"/>
      <c r="K1263" s="294">
        <f t="shared" si="1193"/>
        <v>118084418.86</v>
      </c>
      <c r="L1263" s="308"/>
      <c r="M1263" s="308"/>
      <c r="N1263" s="308"/>
      <c r="O1263" s="308">
        <v>11856083</v>
      </c>
      <c r="P1263" s="308">
        <v>13039105</v>
      </c>
      <c r="Q1263" s="308"/>
      <c r="R1263" s="292">
        <f t="shared" si="1194"/>
        <v>24895188</v>
      </c>
      <c r="S1263" s="308">
        <v>76228031.530000001</v>
      </c>
      <c r="T1263" s="308">
        <v>23826695.059999999</v>
      </c>
      <c r="U1263" s="308">
        <v>62130727.590000004</v>
      </c>
      <c r="V1263" s="308"/>
      <c r="W1263" s="308"/>
      <c r="X1263" s="308"/>
      <c r="Y1263" s="308"/>
      <c r="Z1263" s="308"/>
      <c r="AA1263" s="310">
        <f t="shared" si="1281"/>
        <v>162185454.18000001</v>
      </c>
      <c r="AB1263" s="310">
        <f t="shared" si="1196"/>
        <v>187080642.18000001</v>
      </c>
      <c r="AC1263" s="115">
        <f t="shared" si="1197"/>
        <v>1.58429574355446</v>
      </c>
    </row>
    <row r="1264" spans="1:29" s="79" customFormat="1" ht="15.75" x14ac:dyDescent="0.2">
      <c r="A1264" s="433">
        <v>1</v>
      </c>
      <c r="B1264" s="275" t="s">
        <v>308</v>
      </c>
      <c r="C1264" s="276" t="s">
        <v>102</v>
      </c>
      <c r="D1264" s="307">
        <f>+D1265+D1272+D1276+D1284+D1644+D1648</f>
        <v>1284477910.51</v>
      </c>
      <c r="E1264" s="106">
        <f>SUM('ADICIONES  2018'!C1264:K1264)</f>
        <v>81605201976.430008</v>
      </c>
      <c r="F1264" s="307">
        <f>+F1265+F1272+F1276+F1284+F1644+F1648</f>
        <v>672314984.52999985</v>
      </c>
      <c r="G1264" s="307">
        <f>+G1265+G1272+G1276+G1284+G1644+G1648</f>
        <v>0</v>
      </c>
      <c r="H1264" s="307">
        <f>+H1265+H1272+H1276+H1284+H1644+H1648</f>
        <v>0</v>
      </c>
      <c r="I1264" s="307">
        <f>+I1265+I1272+I1276+I1284+I1644+I1648</f>
        <v>0</v>
      </c>
      <c r="J1264" s="307">
        <f>+J1265+J1272+J1276+J1284+J1644+J1648</f>
        <v>0</v>
      </c>
      <c r="K1264" s="290">
        <f t="shared" si="1193"/>
        <v>82217364902.410004</v>
      </c>
      <c r="L1264" s="307">
        <f t="shared" ref="L1264:Q1264" si="1301">+L1265+L1272+L1276+L1284+L1644+L1648</f>
        <v>183344974.31999999</v>
      </c>
      <c r="M1264" s="307">
        <f t="shared" si="1301"/>
        <v>17707309974.220001</v>
      </c>
      <c r="N1264" s="307">
        <f t="shared" si="1301"/>
        <v>0.01</v>
      </c>
      <c r="O1264" s="307">
        <f t="shared" si="1301"/>
        <v>2015312646.03</v>
      </c>
      <c r="P1264" s="307">
        <f t="shared" si="1301"/>
        <v>-802527772.04000056</v>
      </c>
      <c r="Q1264" s="307">
        <f t="shared" si="1301"/>
        <v>0</v>
      </c>
      <c r="R1264" s="290">
        <f t="shared" si="1194"/>
        <v>19103439822.539997</v>
      </c>
      <c r="S1264" s="307">
        <f t="shared" ref="S1264:Z1264" si="1302">+S1265+S1272+S1276+S1284+S1644+S1648</f>
        <v>41682632576.620003</v>
      </c>
      <c r="T1264" s="307">
        <f t="shared" si="1302"/>
        <v>119255253.75</v>
      </c>
      <c r="U1264" s="307">
        <f t="shared" si="1302"/>
        <v>171873849.92000002</v>
      </c>
      <c r="V1264" s="307">
        <f t="shared" si="1302"/>
        <v>0</v>
      </c>
      <c r="W1264" s="307">
        <f t="shared" si="1302"/>
        <v>0</v>
      </c>
      <c r="X1264" s="307">
        <f t="shared" si="1302"/>
        <v>0</v>
      </c>
      <c r="Y1264" s="307">
        <f t="shared" si="1302"/>
        <v>0</v>
      </c>
      <c r="Z1264" s="307">
        <f t="shared" si="1302"/>
        <v>0</v>
      </c>
      <c r="AA1264" s="306">
        <f t="shared" si="1281"/>
        <v>41973761680.290001</v>
      </c>
      <c r="AB1264" s="306">
        <f t="shared" si="1196"/>
        <v>61077201502.830002</v>
      </c>
      <c r="AC1264" s="105">
        <f t="shared" si="1197"/>
        <v>0.74287471479202893</v>
      </c>
    </row>
    <row r="1265" spans="1:29" s="21" customFormat="1" ht="15.75" hidden="1" x14ac:dyDescent="0.2">
      <c r="A1265" s="92"/>
      <c r="B1265" s="283" t="s">
        <v>778</v>
      </c>
      <c r="C1265" s="284" t="s">
        <v>1755</v>
      </c>
      <c r="D1265" s="307">
        <f>+D1266+D1269</f>
        <v>0</v>
      </c>
      <c r="E1265" s="106">
        <f>SUM('ADICIONES  2018'!C1265:K1265)</f>
        <v>0</v>
      </c>
      <c r="F1265" s="307">
        <f t="shared" ref="F1265:J1265" si="1303">+F1266+F1269</f>
        <v>0</v>
      </c>
      <c r="G1265" s="307">
        <f t="shared" si="1303"/>
        <v>0</v>
      </c>
      <c r="H1265" s="307">
        <f t="shared" si="1303"/>
        <v>0</v>
      </c>
      <c r="I1265" s="307">
        <f t="shared" si="1303"/>
        <v>0</v>
      </c>
      <c r="J1265" s="307">
        <f t="shared" si="1303"/>
        <v>0</v>
      </c>
      <c r="K1265" s="294">
        <f t="shared" si="1193"/>
        <v>0</v>
      </c>
      <c r="L1265" s="307">
        <f t="shared" ref="L1265:Q1265" si="1304">+L1266+L1269</f>
        <v>0</v>
      </c>
      <c r="M1265" s="307">
        <f t="shared" si="1304"/>
        <v>0</v>
      </c>
      <c r="N1265" s="307">
        <f t="shared" si="1304"/>
        <v>0</v>
      </c>
      <c r="O1265" s="307">
        <f t="shared" si="1304"/>
        <v>0</v>
      </c>
      <c r="P1265" s="307">
        <f t="shared" si="1304"/>
        <v>0</v>
      </c>
      <c r="Q1265" s="307">
        <f t="shared" si="1304"/>
        <v>0</v>
      </c>
      <c r="R1265" s="294">
        <f t="shared" si="1194"/>
        <v>0</v>
      </c>
      <c r="S1265" s="308">
        <f t="shared" ref="S1265:Z1265" si="1305">+S1266+S1269</f>
        <v>0</v>
      </c>
      <c r="T1265" s="308">
        <f t="shared" si="1305"/>
        <v>0</v>
      </c>
      <c r="U1265" s="308">
        <f t="shared" si="1305"/>
        <v>0</v>
      </c>
      <c r="V1265" s="307">
        <f t="shared" si="1305"/>
        <v>0</v>
      </c>
      <c r="W1265" s="307">
        <f t="shared" si="1305"/>
        <v>0</v>
      </c>
      <c r="X1265" s="307">
        <f t="shared" si="1305"/>
        <v>0</v>
      </c>
      <c r="Y1265" s="308">
        <f t="shared" si="1305"/>
        <v>0</v>
      </c>
      <c r="Z1265" s="307">
        <f t="shared" si="1305"/>
        <v>0</v>
      </c>
      <c r="AA1265" s="306">
        <f t="shared" si="1281"/>
        <v>0</v>
      </c>
      <c r="AB1265" s="310">
        <f t="shared" si="1196"/>
        <v>0</v>
      </c>
      <c r="AC1265" s="115" t="e">
        <f t="shared" si="1197"/>
        <v>#DIV/0!</v>
      </c>
    </row>
    <row r="1266" spans="1:29" s="79" customFormat="1" ht="30" hidden="1" x14ac:dyDescent="0.2">
      <c r="A1266" s="433"/>
      <c r="B1266" s="275" t="s">
        <v>1756</v>
      </c>
      <c r="C1266" s="276" t="s">
        <v>1757</v>
      </c>
      <c r="D1266" s="307">
        <f>+D1267</f>
        <v>0</v>
      </c>
      <c r="E1266" s="106">
        <f>SUM('ADICIONES  2018'!C1266:K1266)</f>
        <v>0</v>
      </c>
      <c r="F1266" s="307">
        <f t="shared" ref="F1266:J1267" si="1306">+F1267</f>
        <v>0</v>
      </c>
      <c r="G1266" s="307">
        <f t="shared" si="1306"/>
        <v>0</v>
      </c>
      <c r="H1266" s="307">
        <f t="shared" si="1306"/>
        <v>0</v>
      </c>
      <c r="I1266" s="307">
        <f t="shared" si="1306"/>
        <v>0</v>
      </c>
      <c r="J1266" s="307">
        <f t="shared" si="1306"/>
        <v>0</v>
      </c>
      <c r="K1266" s="290">
        <f t="shared" si="1193"/>
        <v>0</v>
      </c>
      <c r="L1266" s="307">
        <f t="shared" ref="L1266:Q1267" si="1307">+L1267</f>
        <v>0</v>
      </c>
      <c r="M1266" s="307">
        <f t="shared" si="1307"/>
        <v>0</v>
      </c>
      <c r="N1266" s="307">
        <f t="shared" si="1307"/>
        <v>0</v>
      </c>
      <c r="O1266" s="307">
        <f t="shared" si="1307"/>
        <v>0</v>
      </c>
      <c r="P1266" s="307">
        <f t="shared" si="1307"/>
        <v>0</v>
      </c>
      <c r="Q1266" s="307">
        <f t="shared" si="1307"/>
        <v>0</v>
      </c>
      <c r="R1266" s="290">
        <f t="shared" si="1194"/>
        <v>0</v>
      </c>
      <c r="S1266" s="307">
        <f t="shared" ref="S1266:Z1267" si="1308">+S1267</f>
        <v>0</v>
      </c>
      <c r="T1266" s="307">
        <f t="shared" si="1308"/>
        <v>0</v>
      </c>
      <c r="U1266" s="307">
        <f t="shared" si="1308"/>
        <v>0</v>
      </c>
      <c r="V1266" s="307">
        <f t="shared" si="1308"/>
        <v>0</v>
      </c>
      <c r="W1266" s="307">
        <f t="shared" si="1308"/>
        <v>0</v>
      </c>
      <c r="X1266" s="307">
        <f t="shared" si="1308"/>
        <v>0</v>
      </c>
      <c r="Y1266" s="307">
        <f t="shared" si="1308"/>
        <v>0</v>
      </c>
      <c r="Z1266" s="307">
        <f t="shared" si="1308"/>
        <v>0</v>
      </c>
      <c r="AA1266" s="306">
        <f t="shared" si="1281"/>
        <v>0</v>
      </c>
      <c r="AB1266" s="306">
        <f t="shared" si="1196"/>
        <v>0</v>
      </c>
      <c r="AC1266" s="105" t="e">
        <f t="shared" si="1197"/>
        <v>#DIV/0!</v>
      </c>
    </row>
    <row r="1267" spans="1:29" s="79" customFormat="1" ht="30" hidden="1" x14ac:dyDescent="0.2">
      <c r="A1267" s="433"/>
      <c r="B1267" s="275" t="s">
        <v>1758</v>
      </c>
      <c r="C1267" s="276" t="s">
        <v>1759</v>
      </c>
      <c r="D1267" s="307">
        <f>+D1268</f>
        <v>0</v>
      </c>
      <c r="E1267" s="106">
        <f>SUM('ADICIONES  2018'!C1267:K1267)</f>
        <v>0</v>
      </c>
      <c r="F1267" s="307">
        <f t="shared" si="1306"/>
        <v>0</v>
      </c>
      <c r="G1267" s="307">
        <f t="shared" si="1306"/>
        <v>0</v>
      </c>
      <c r="H1267" s="307">
        <f t="shared" si="1306"/>
        <v>0</v>
      </c>
      <c r="I1267" s="307">
        <f t="shared" si="1306"/>
        <v>0</v>
      </c>
      <c r="J1267" s="307">
        <f t="shared" si="1306"/>
        <v>0</v>
      </c>
      <c r="K1267" s="290">
        <f t="shared" si="1193"/>
        <v>0</v>
      </c>
      <c r="L1267" s="307">
        <f t="shared" si="1307"/>
        <v>0</v>
      </c>
      <c r="M1267" s="307">
        <f t="shared" si="1307"/>
        <v>0</v>
      </c>
      <c r="N1267" s="307">
        <f t="shared" si="1307"/>
        <v>0</v>
      </c>
      <c r="O1267" s="307">
        <f t="shared" si="1307"/>
        <v>0</v>
      </c>
      <c r="P1267" s="307">
        <f t="shared" si="1307"/>
        <v>0</v>
      </c>
      <c r="Q1267" s="307">
        <f t="shared" si="1307"/>
        <v>0</v>
      </c>
      <c r="R1267" s="290">
        <f t="shared" si="1194"/>
        <v>0</v>
      </c>
      <c r="S1267" s="307">
        <f t="shared" si="1308"/>
        <v>0</v>
      </c>
      <c r="T1267" s="307">
        <f t="shared" si="1308"/>
        <v>0</v>
      </c>
      <c r="U1267" s="307">
        <f t="shared" si="1308"/>
        <v>0</v>
      </c>
      <c r="V1267" s="307">
        <f t="shared" si="1308"/>
        <v>0</v>
      </c>
      <c r="W1267" s="307">
        <f t="shared" si="1308"/>
        <v>0</v>
      </c>
      <c r="X1267" s="307">
        <f t="shared" si="1308"/>
        <v>0</v>
      </c>
      <c r="Y1267" s="307">
        <f t="shared" si="1308"/>
        <v>0</v>
      </c>
      <c r="Z1267" s="307">
        <f t="shared" si="1308"/>
        <v>0</v>
      </c>
      <c r="AA1267" s="306">
        <f t="shared" si="1281"/>
        <v>0</v>
      </c>
      <c r="AB1267" s="306">
        <f t="shared" si="1196"/>
        <v>0</v>
      </c>
      <c r="AC1267" s="105" t="e">
        <f t="shared" si="1197"/>
        <v>#DIV/0!</v>
      </c>
    </row>
    <row r="1268" spans="1:29" s="21" customFormat="1" hidden="1" x14ac:dyDescent="0.2">
      <c r="A1268" s="92"/>
      <c r="B1268" s="273" t="s">
        <v>1760</v>
      </c>
      <c r="C1268" s="274" t="s">
        <v>1761</v>
      </c>
      <c r="D1268" s="308">
        <v>0</v>
      </c>
      <c r="E1268" s="291">
        <f>SUM('ADICIONES  2018'!C1268:K1268)</f>
        <v>0</v>
      </c>
      <c r="F1268" s="308"/>
      <c r="G1268" s="308"/>
      <c r="H1268" s="308"/>
      <c r="I1268" s="308"/>
      <c r="J1268" s="308"/>
      <c r="K1268" s="294">
        <f t="shared" si="1193"/>
        <v>0</v>
      </c>
      <c r="L1268" s="308"/>
      <c r="M1268" s="308"/>
      <c r="N1268" s="308"/>
      <c r="O1268" s="308"/>
      <c r="P1268" s="308"/>
      <c r="Q1268" s="308"/>
      <c r="R1268" s="292">
        <f t="shared" si="1194"/>
        <v>0</v>
      </c>
      <c r="S1268" s="308"/>
      <c r="T1268" s="308"/>
      <c r="U1268" s="308"/>
      <c r="V1268" s="308"/>
      <c r="W1268" s="308"/>
      <c r="X1268" s="308"/>
      <c r="Y1268" s="308"/>
      <c r="Z1268" s="308"/>
      <c r="AA1268" s="310">
        <f t="shared" si="1281"/>
        <v>0</v>
      </c>
      <c r="AB1268" s="310">
        <f t="shared" si="1196"/>
        <v>0</v>
      </c>
      <c r="AC1268" s="115" t="e">
        <f t="shared" si="1197"/>
        <v>#DIV/0!</v>
      </c>
    </row>
    <row r="1269" spans="1:29" s="79" customFormat="1" ht="15.75" hidden="1" x14ac:dyDescent="0.2">
      <c r="A1269" s="433"/>
      <c r="B1269" s="275" t="s">
        <v>1762</v>
      </c>
      <c r="C1269" s="276" t="s">
        <v>1763</v>
      </c>
      <c r="D1269" s="307">
        <f>SUM(D1270:D1271)</f>
        <v>0</v>
      </c>
      <c r="E1269" s="106">
        <f>SUM('ADICIONES  2018'!C1269:K1269)</f>
        <v>0</v>
      </c>
      <c r="F1269" s="307">
        <f t="shared" ref="F1269" si="1309">SUM(F1270:F1271)</f>
        <v>0</v>
      </c>
      <c r="G1269" s="307">
        <f t="shared" ref="G1269:J1269" si="1310">SUM(G1270:G1271)</f>
        <v>0</v>
      </c>
      <c r="H1269" s="307">
        <f t="shared" si="1310"/>
        <v>0</v>
      </c>
      <c r="I1269" s="307">
        <f t="shared" si="1310"/>
        <v>0</v>
      </c>
      <c r="J1269" s="307">
        <f t="shared" si="1310"/>
        <v>0</v>
      </c>
      <c r="K1269" s="290">
        <f t="shared" si="1193"/>
        <v>0</v>
      </c>
      <c r="L1269" s="307">
        <f t="shared" ref="L1269:Q1269" si="1311">SUM(L1270:L1271)</f>
        <v>0</v>
      </c>
      <c r="M1269" s="307">
        <f t="shared" si="1311"/>
        <v>0</v>
      </c>
      <c r="N1269" s="307">
        <f t="shared" si="1311"/>
        <v>0</v>
      </c>
      <c r="O1269" s="307">
        <f t="shared" si="1311"/>
        <v>0</v>
      </c>
      <c r="P1269" s="307">
        <f t="shared" si="1311"/>
        <v>0</v>
      </c>
      <c r="Q1269" s="307">
        <f t="shared" si="1311"/>
        <v>0</v>
      </c>
      <c r="R1269" s="290">
        <f t="shared" si="1194"/>
        <v>0</v>
      </c>
      <c r="S1269" s="307">
        <f t="shared" ref="S1269:Z1269" si="1312">SUM(S1270:S1271)</f>
        <v>0</v>
      </c>
      <c r="T1269" s="307">
        <f t="shared" si="1312"/>
        <v>0</v>
      </c>
      <c r="U1269" s="307">
        <f t="shared" si="1312"/>
        <v>0</v>
      </c>
      <c r="V1269" s="307">
        <f t="shared" si="1312"/>
        <v>0</v>
      </c>
      <c r="W1269" s="307">
        <f t="shared" si="1312"/>
        <v>0</v>
      </c>
      <c r="X1269" s="307">
        <f t="shared" si="1312"/>
        <v>0</v>
      </c>
      <c r="Y1269" s="307">
        <f t="shared" si="1312"/>
        <v>0</v>
      </c>
      <c r="Z1269" s="307">
        <f t="shared" si="1312"/>
        <v>0</v>
      </c>
      <c r="AA1269" s="306">
        <f t="shared" si="1281"/>
        <v>0</v>
      </c>
      <c r="AB1269" s="306">
        <f t="shared" si="1196"/>
        <v>0</v>
      </c>
      <c r="AC1269" s="105" t="e">
        <f t="shared" si="1197"/>
        <v>#DIV/0!</v>
      </c>
    </row>
    <row r="1270" spans="1:29" hidden="1" x14ac:dyDescent="0.2">
      <c r="B1270" s="273" t="s">
        <v>1764</v>
      </c>
      <c r="C1270" s="274" t="s">
        <v>1765</v>
      </c>
      <c r="D1270" s="312">
        <v>0</v>
      </c>
      <c r="E1270" s="291">
        <f>SUM('ADICIONES  2018'!C1270:K1270)</f>
        <v>0</v>
      </c>
      <c r="F1270" s="312"/>
      <c r="G1270" s="312"/>
      <c r="H1270" s="312"/>
      <c r="I1270" s="312"/>
      <c r="J1270" s="312"/>
      <c r="K1270" s="292">
        <f t="shared" si="1193"/>
        <v>0</v>
      </c>
      <c r="L1270" s="312"/>
      <c r="M1270" s="312"/>
      <c r="N1270" s="312"/>
      <c r="O1270" s="312"/>
      <c r="P1270" s="312"/>
      <c r="Q1270" s="312"/>
      <c r="R1270" s="292">
        <f t="shared" si="1194"/>
        <v>0</v>
      </c>
      <c r="S1270" s="312"/>
      <c r="T1270" s="312"/>
      <c r="U1270" s="312"/>
      <c r="V1270" s="312"/>
      <c r="W1270" s="312"/>
      <c r="X1270" s="312"/>
      <c r="Y1270" s="312"/>
      <c r="Z1270" s="312"/>
      <c r="AA1270" s="309">
        <f t="shared" si="1281"/>
        <v>0</v>
      </c>
      <c r="AB1270" s="309">
        <f t="shared" si="1196"/>
        <v>0</v>
      </c>
      <c r="AC1270" s="37" t="e">
        <f t="shared" si="1197"/>
        <v>#DIV/0!</v>
      </c>
    </row>
    <row r="1271" spans="1:29" ht="42.75" hidden="1" x14ac:dyDescent="0.2">
      <c r="B1271" s="273" t="s">
        <v>1766</v>
      </c>
      <c r="C1271" s="274" t="s">
        <v>1767</v>
      </c>
      <c r="D1271" s="312">
        <v>0</v>
      </c>
      <c r="E1271" s="291">
        <f>SUM('ADICIONES  2018'!C1271:K1271)</f>
        <v>0</v>
      </c>
      <c r="F1271" s="312"/>
      <c r="G1271" s="312"/>
      <c r="H1271" s="312"/>
      <c r="I1271" s="312"/>
      <c r="J1271" s="312"/>
      <c r="K1271" s="292">
        <f t="shared" si="1193"/>
        <v>0</v>
      </c>
      <c r="L1271" s="312"/>
      <c r="M1271" s="312"/>
      <c r="N1271" s="312"/>
      <c r="O1271" s="312"/>
      <c r="P1271" s="312"/>
      <c r="Q1271" s="312"/>
      <c r="R1271" s="292">
        <f t="shared" si="1194"/>
        <v>0</v>
      </c>
      <c r="S1271" s="312"/>
      <c r="T1271" s="312"/>
      <c r="U1271" s="312"/>
      <c r="V1271" s="312"/>
      <c r="W1271" s="312"/>
      <c r="X1271" s="312"/>
      <c r="Y1271" s="312"/>
      <c r="Z1271" s="312"/>
      <c r="AA1271" s="309">
        <f t="shared" si="1281"/>
        <v>0</v>
      </c>
      <c r="AB1271" s="309">
        <f t="shared" si="1196"/>
        <v>0</v>
      </c>
      <c r="AC1271" s="37" t="e">
        <f t="shared" si="1197"/>
        <v>#DIV/0!</v>
      </c>
    </row>
    <row r="1272" spans="1:29" s="21" customFormat="1" ht="45" hidden="1" x14ac:dyDescent="0.2">
      <c r="A1272" s="92"/>
      <c r="B1272" s="283" t="s">
        <v>338</v>
      </c>
      <c r="C1272" s="284" t="s">
        <v>1768</v>
      </c>
      <c r="D1272" s="307">
        <f>+D1273</f>
        <v>0</v>
      </c>
      <c r="E1272" s="106">
        <f>SUM('ADICIONES  2018'!C1272:K1272)</f>
        <v>0</v>
      </c>
      <c r="F1272" s="307">
        <f t="shared" ref="F1272:J1274" si="1313">+F1273</f>
        <v>0</v>
      </c>
      <c r="G1272" s="307">
        <f t="shared" si="1313"/>
        <v>0</v>
      </c>
      <c r="H1272" s="307">
        <f t="shared" si="1313"/>
        <v>0</v>
      </c>
      <c r="I1272" s="307">
        <f t="shared" si="1313"/>
        <v>0</v>
      </c>
      <c r="J1272" s="307">
        <f t="shared" si="1313"/>
        <v>0</v>
      </c>
      <c r="K1272" s="294">
        <f t="shared" si="1193"/>
        <v>0</v>
      </c>
      <c r="L1272" s="307">
        <f t="shared" ref="L1272:Q1274" si="1314">+L1273</f>
        <v>0</v>
      </c>
      <c r="M1272" s="307">
        <f t="shared" si="1314"/>
        <v>0</v>
      </c>
      <c r="N1272" s="307">
        <f t="shared" si="1314"/>
        <v>0</v>
      </c>
      <c r="O1272" s="307">
        <f t="shared" si="1314"/>
        <v>0</v>
      </c>
      <c r="P1272" s="307">
        <f t="shared" si="1314"/>
        <v>0</v>
      </c>
      <c r="Q1272" s="307">
        <f t="shared" si="1314"/>
        <v>0</v>
      </c>
      <c r="R1272" s="294">
        <f t="shared" si="1194"/>
        <v>0</v>
      </c>
      <c r="S1272" s="308">
        <f t="shared" ref="S1272:Z1274" si="1315">+S1273</f>
        <v>0</v>
      </c>
      <c r="T1272" s="308">
        <f t="shared" si="1315"/>
        <v>0</v>
      </c>
      <c r="U1272" s="308">
        <f t="shared" si="1315"/>
        <v>0</v>
      </c>
      <c r="V1272" s="307">
        <f t="shared" si="1315"/>
        <v>0</v>
      </c>
      <c r="W1272" s="307">
        <f t="shared" si="1315"/>
        <v>0</v>
      </c>
      <c r="X1272" s="307">
        <f t="shared" si="1315"/>
        <v>0</v>
      </c>
      <c r="Y1272" s="308">
        <f t="shared" si="1315"/>
        <v>0</v>
      </c>
      <c r="Z1272" s="307">
        <f t="shared" si="1315"/>
        <v>0</v>
      </c>
      <c r="AA1272" s="306">
        <f t="shared" si="1281"/>
        <v>0</v>
      </c>
      <c r="AB1272" s="310">
        <f t="shared" si="1196"/>
        <v>0</v>
      </c>
      <c r="AC1272" s="115" t="e">
        <f t="shared" si="1197"/>
        <v>#DIV/0!</v>
      </c>
    </row>
    <row r="1273" spans="1:29" s="79" customFormat="1" ht="30" hidden="1" x14ac:dyDescent="0.2">
      <c r="A1273" s="433"/>
      <c r="B1273" s="275" t="s">
        <v>1769</v>
      </c>
      <c r="C1273" s="276" t="s">
        <v>1770</v>
      </c>
      <c r="D1273" s="307">
        <f>+D1274</f>
        <v>0</v>
      </c>
      <c r="E1273" s="106">
        <f>SUM('ADICIONES  2018'!C1273:K1273)</f>
        <v>0</v>
      </c>
      <c r="F1273" s="307">
        <f t="shared" si="1313"/>
        <v>0</v>
      </c>
      <c r="G1273" s="307">
        <f t="shared" si="1313"/>
        <v>0</v>
      </c>
      <c r="H1273" s="307">
        <f t="shared" si="1313"/>
        <v>0</v>
      </c>
      <c r="I1273" s="307">
        <f t="shared" si="1313"/>
        <v>0</v>
      </c>
      <c r="J1273" s="307">
        <f t="shared" si="1313"/>
        <v>0</v>
      </c>
      <c r="K1273" s="290">
        <f t="shared" si="1193"/>
        <v>0</v>
      </c>
      <c r="L1273" s="307">
        <f t="shared" si="1314"/>
        <v>0</v>
      </c>
      <c r="M1273" s="307">
        <f t="shared" si="1314"/>
        <v>0</v>
      </c>
      <c r="N1273" s="307">
        <f t="shared" si="1314"/>
        <v>0</v>
      </c>
      <c r="O1273" s="307">
        <f t="shared" si="1314"/>
        <v>0</v>
      </c>
      <c r="P1273" s="307">
        <f t="shared" si="1314"/>
        <v>0</v>
      </c>
      <c r="Q1273" s="307">
        <f t="shared" si="1314"/>
        <v>0</v>
      </c>
      <c r="R1273" s="290">
        <f t="shared" si="1194"/>
        <v>0</v>
      </c>
      <c r="S1273" s="307">
        <f t="shared" si="1315"/>
        <v>0</v>
      </c>
      <c r="T1273" s="307">
        <f t="shared" si="1315"/>
        <v>0</v>
      </c>
      <c r="U1273" s="307">
        <f t="shared" si="1315"/>
        <v>0</v>
      </c>
      <c r="V1273" s="307">
        <f t="shared" si="1315"/>
        <v>0</v>
      </c>
      <c r="W1273" s="307">
        <f t="shared" si="1315"/>
        <v>0</v>
      </c>
      <c r="X1273" s="307">
        <f t="shared" si="1315"/>
        <v>0</v>
      </c>
      <c r="Y1273" s="307">
        <f t="shared" si="1315"/>
        <v>0</v>
      </c>
      <c r="Z1273" s="307">
        <f t="shared" si="1315"/>
        <v>0</v>
      </c>
      <c r="AA1273" s="306">
        <f t="shared" si="1281"/>
        <v>0</v>
      </c>
      <c r="AB1273" s="306">
        <f t="shared" si="1196"/>
        <v>0</v>
      </c>
      <c r="AC1273" s="105" t="e">
        <f t="shared" si="1197"/>
        <v>#DIV/0!</v>
      </c>
    </row>
    <row r="1274" spans="1:29" s="79" customFormat="1" ht="30" hidden="1" x14ac:dyDescent="0.2">
      <c r="A1274" s="433"/>
      <c r="B1274" s="275" t="s">
        <v>1771</v>
      </c>
      <c r="C1274" s="276" t="s">
        <v>199</v>
      </c>
      <c r="D1274" s="307">
        <f>+D1275</f>
        <v>0</v>
      </c>
      <c r="E1274" s="106">
        <f>SUM('ADICIONES  2018'!C1274:K1274)</f>
        <v>0</v>
      </c>
      <c r="F1274" s="307">
        <f t="shared" si="1313"/>
        <v>0</v>
      </c>
      <c r="G1274" s="307">
        <f t="shared" si="1313"/>
        <v>0</v>
      </c>
      <c r="H1274" s="307">
        <f t="shared" si="1313"/>
        <v>0</v>
      </c>
      <c r="I1274" s="307">
        <f t="shared" si="1313"/>
        <v>0</v>
      </c>
      <c r="J1274" s="307">
        <f t="shared" si="1313"/>
        <v>0</v>
      </c>
      <c r="K1274" s="290">
        <f t="shared" si="1193"/>
        <v>0</v>
      </c>
      <c r="L1274" s="307">
        <f t="shared" si="1314"/>
        <v>0</v>
      </c>
      <c r="M1274" s="307">
        <f t="shared" si="1314"/>
        <v>0</v>
      </c>
      <c r="N1274" s="307">
        <f t="shared" si="1314"/>
        <v>0</v>
      </c>
      <c r="O1274" s="307">
        <f t="shared" si="1314"/>
        <v>0</v>
      </c>
      <c r="P1274" s="307">
        <f t="shared" si="1314"/>
        <v>0</v>
      </c>
      <c r="Q1274" s="307">
        <f t="shared" si="1314"/>
        <v>0</v>
      </c>
      <c r="R1274" s="290">
        <f t="shared" si="1194"/>
        <v>0</v>
      </c>
      <c r="S1274" s="307">
        <f t="shared" si="1315"/>
        <v>0</v>
      </c>
      <c r="T1274" s="307">
        <f t="shared" si="1315"/>
        <v>0</v>
      </c>
      <c r="U1274" s="307">
        <f t="shared" si="1315"/>
        <v>0</v>
      </c>
      <c r="V1274" s="307">
        <f t="shared" si="1315"/>
        <v>0</v>
      </c>
      <c r="W1274" s="307">
        <f t="shared" si="1315"/>
        <v>0</v>
      </c>
      <c r="X1274" s="307">
        <f t="shared" si="1315"/>
        <v>0</v>
      </c>
      <c r="Y1274" s="307">
        <f t="shared" si="1315"/>
        <v>0</v>
      </c>
      <c r="Z1274" s="307">
        <f t="shared" si="1315"/>
        <v>0</v>
      </c>
      <c r="AA1274" s="306">
        <f t="shared" si="1281"/>
        <v>0</v>
      </c>
      <c r="AB1274" s="306">
        <f t="shared" si="1196"/>
        <v>0</v>
      </c>
      <c r="AC1274" s="105" t="e">
        <f t="shared" si="1197"/>
        <v>#DIV/0!</v>
      </c>
    </row>
    <row r="1275" spans="1:29" s="21" customFormat="1" hidden="1" x14ac:dyDescent="0.2">
      <c r="A1275" s="92"/>
      <c r="B1275" s="273" t="s">
        <v>1772</v>
      </c>
      <c r="C1275" s="274" t="s">
        <v>1773</v>
      </c>
      <c r="D1275" s="308">
        <v>0</v>
      </c>
      <c r="E1275" s="291">
        <f>SUM('ADICIONES  2018'!C1275:K1275)</f>
        <v>0</v>
      </c>
      <c r="F1275" s="308"/>
      <c r="G1275" s="308"/>
      <c r="H1275" s="308"/>
      <c r="I1275" s="308"/>
      <c r="J1275" s="308"/>
      <c r="K1275" s="294">
        <f t="shared" si="1193"/>
        <v>0</v>
      </c>
      <c r="L1275" s="308"/>
      <c r="M1275" s="308"/>
      <c r="N1275" s="308"/>
      <c r="O1275" s="308"/>
      <c r="P1275" s="308"/>
      <c r="Q1275" s="308"/>
      <c r="R1275" s="294">
        <f t="shared" si="1194"/>
        <v>0</v>
      </c>
      <c r="S1275" s="308"/>
      <c r="T1275" s="308"/>
      <c r="U1275" s="308"/>
      <c r="V1275" s="308"/>
      <c r="W1275" s="308"/>
      <c r="X1275" s="308"/>
      <c r="Y1275" s="308"/>
      <c r="Z1275" s="308"/>
      <c r="AA1275" s="310">
        <f t="shared" si="1281"/>
        <v>0</v>
      </c>
      <c r="AB1275" s="310">
        <f t="shared" si="1196"/>
        <v>0</v>
      </c>
      <c r="AC1275" s="115" t="e">
        <f t="shared" si="1197"/>
        <v>#DIV/0!</v>
      </c>
    </row>
    <row r="1276" spans="1:29" s="21" customFormat="1" ht="15.75" x14ac:dyDescent="0.2">
      <c r="A1276" s="92">
        <v>1</v>
      </c>
      <c r="B1276" s="283" t="s">
        <v>897</v>
      </c>
      <c r="C1276" s="284" t="s">
        <v>1003</v>
      </c>
      <c r="D1276" s="307">
        <f>+D1277</f>
        <v>0</v>
      </c>
      <c r="E1276" s="106">
        <f>SUM('ADICIONES  2018'!C1276:K1276)</f>
        <v>0</v>
      </c>
      <c r="F1276" s="307">
        <f t="shared" ref="F1276:J1276" si="1316">+F1277</f>
        <v>0</v>
      </c>
      <c r="G1276" s="307">
        <f t="shared" si="1316"/>
        <v>0</v>
      </c>
      <c r="H1276" s="307">
        <f t="shared" si="1316"/>
        <v>0</v>
      </c>
      <c r="I1276" s="307">
        <f t="shared" si="1316"/>
        <v>0</v>
      </c>
      <c r="J1276" s="307">
        <f t="shared" si="1316"/>
        <v>0</v>
      </c>
      <c r="K1276" s="294">
        <f t="shared" si="1193"/>
        <v>0</v>
      </c>
      <c r="L1276" s="307">
        <f t="shared" ref="L1276:Q1276" si="1317">+L1277</f>
        <v>0</v>
      </c>
      <c r="M1276" s="307">
        <f t="shared" si="1317"/>
        <v>0</v>
      </c>
      <c r="N1276" s="307">
        <f t="shared" si="1317"/>
        <v>0</v>
      </c>
      <c r="O1276" s="307">
        <f t="shared" si="1317"/>
        <v>0</v>
      </c>
      <c r="P1276" s="307">
        <f t="shared" si="1317"/>
        <v>405411876.74000001</v>
      </c>
      <c r="Q1276" s="307">
        <f t="shared" si="1317"/>
        <v>0</v>
      </c>
      <c r="R1276" s="294">
        <f t="shared" si="1194"/>
        <v>405411876.74000001</v>
      </c>
      <c r="S1276" s="308">
        <f t="shared" ref="S1276:Z1276" si="1318">+S1277</f>
        <v>18972016</v>
      </c>
      <c r="T1276" s="308">
        <f t="shared" si="1318"/>
        <v>0</v>
      </c>
      <c r="U1276" s="308">
        <f t="shared" si="1318"/>
        <v>49262190</v>
      </c>
      <c r="V1276" s="307">
        <f t="shared" si="1318"/>
        <v>0</v>
      </c>
      <c r="W1276" s="307">
        <f t="shared" si="1318"/>
        <v>0</v>
      </c>
      <c r="X1276" s="307">
        <f t="shared" si="1318"/>
        <v>0</v>
      </c>
      <c r="Y1276" s="308">
        <f t="shared" si="1318"/>
        <v>0</v>
      </c>
      <c r="Z1276" s="307">
        <f t="shared" si="1318"/>
        <v>0</v>
      </c>
      <c r="AA1276" s="306">
        <f t="shared" si="1281"/>
        <v>68234206</v>
      </c>
      <c r="AB1276" s="310">
        <f t="shared" si="1196"/>
        <v>473646082.74000001</v>
      </c>
      <c r="AC1276" s="115">
        <v>0</v>
      </c>
    </row>
    <row r="1277" spans="1:29" s="79" customFormat="1" ht="15.75" hidden="1" x14ac:dyDescent="0.2">
      <c r="A1277" s="433"/>
      <c r="B1277" s="275" t="s">
        <v>1004</v>
      </c>
      <c r="C1277" s="276" t="s">
        <v>1005</v>
      </c>
      <c r="D1277" s="307">
        <f>SUM(D1278:D1283)</f>
        <v>0</v>
      </c>
      <c r="E1277" s="106">
        <f>SUM('ADICIONES  2018'!C1277:K1277)</f>
        <v>0</v>
      </c>
      <c r="F1277" s="307">
        <f t="shared" ref="F1277" si="1319">SUM(F1278:F1283)</f>
        <v>0</v>
      </c>
      <c r="G1277" s="307">
        <f t="shared" ref="G1277:J1277" si="1320">SUM(G1278:G1283)</f>
        <v>0</v>
      </c>
      <c r="H1277" s="307">
        <f t="shared" si="1320"/>
        <v>0</v>
      </c>
      <c r="I1277" s="307">
        <f t="shared" si="1320"/>
        <v>0</v>
      </c>
      <c r="J1277" s="307">
        <f t="shared" si="1320"/>
        <v>0</v>
      </c>
      <c r="K1277" s="290">
        <f t="shared" si="1193"/>
        <v>0</v>
      </c>
      <c r="L1277" s="307">
        <f t="shared" ref="L1277:Q1277" si="1321">SUM(L1278:L1283)</f>
        <v>0</v>
      </c>
      <c r="M1277" s="307">
        <f t="shared" si="1321"/>
        <v>0</v>
      </c>
      <c r="N1277" s="307">
        <f t="shared" si="1321"/>
        <v>0</v>
      </c>
      <c r="O1277" s="307">
        <f t="shared" si="1321"/>
        <v>0</v>
      </c>
      <c r="P1277" s="307">
        <f t="shared" si="1321"/>
        <v>405411876.74000001</v>
      </c>
      <c r="Q1277" s="307">
        <f t="shared" si="1321"/>
        <v>0</v>
      </c>
      <c r="R1277" s="290">
        <f t="shared" si="1194"/>
        <v>405411876.74000001</v>
      </c>
      <c r="S1277" s="307">
        <f t="shared" ref="S1277:Z1277" si="1322">SUM(S1278:S1283)</f>
        <v>18972016</v>
      </c>
      <c r="T1277" s="307">
        <f t="shared" si="1322"/>
        <v>0</v>
      </c>
      <c r="U1277" s="307">
        <f t="shared" si="1322"/>
        <v>49262190</v>
      </c>
      <c r="V1277" s="307">
        <f t="shared" si="1322"/>
        <v>0</v>
      </c>
      <c r="W1277" s="307">
        <f t="shared" si="1322"/>
        <v>0</v>
      </c>
      <c r="X1277" s="307">
        <f t="shared" si="1322"/>
        <v>0</v>
      </c>
      <c r="Y1277" s="307">
        <f t="shared" si="1322"/>
        <v>0</v>
      </c>
      <c r="Z1277" s="307">
        <f t="shared" si="1322"/>
        <v>0</v>
      </c>
      <c r="AA1277" s="306">
        <f t="shared" si="1281"/>
        <v>68234206</v>
      </c>
      <c r="AB1277" s="306">
        <f t="shared" si="1196"/>
        <v>473646082.74000001</v>
      </c>
      <c r="AC1277" s="105">
        <v>0</v>
      </c>
    </row>
    <row r="1278" spans="1:29" s="21" customFormat="1" hidden="1" x14ac:dyDescent="0.2">
      <c r="A1278" s="92"/>
      <c r="B1278" s="273" t="s">
        <v>1774</v>
      </c>
      <c r="C1278" s="274" t="s">
        <v>1775</v>
      </c>
      <c r="D1278" s="308">
        <v>0</v>
      </c>
      <c r="E1278" s="291">
        <f>SUM('ADICIONES  2018'!C1278:K1278)</f>
        <v>0</v>
      </c>
      <c r="F1278" s="308"/>
      <c r="G1278" s="308"/>
      <c r="H1278" s="308"/>
      <c r="I1278" s="308"/>
      <c r="J1278" s="308"/>
      <c r="K1278" s="294">
        <f t="shared" si="1193"/>
        <v>0</v>
      </c>
      <c r="L1278" s="308"/>
      <c r="M1278" s="308"/>
      <c r="N1278" s="308"/>
      <c r="O1278" s="308"/>
      <c r="P1278" s="308">
        <v>0</v>
      </c>
      <c r="Q1278" s="308"/>
      <c r="R1278" s="294">
        <f t="shared" si="1194"/>
        <v>0</v>
      </c>
      <c r="S1278" s="308">
        <v>0</v>
      </c>
      <c r="T1278" s="308"/>
      <c r="U1278" s="308">
        <v>48112440</v>
      </c>
      <c r="V1278" s="308"/>
      <c r="W1278" s="308"/>
      <c r="X1278" s="308"/>
      <c r="Y1278" s="308"/>
      <c r="Z1278" s="308"/>
      <c r="AA1278" s="310">
        <f t="shared" si="1281"/>
        <v>48112440</v>
      </c>
      <c r="AB1278" s="310">
        <f t="shared" si="1196"/>
        <v>48112440</v>
      </c>
      <c r="AC1278" s="115">
        <v>0</v>
      </c>
    </row>
    <row r="1279" spans="1:29" s="21" customFormat="1" hidden="1" x14ac:dyDescent="0.2">
      <c r="A1279" s="92"/>
      <c r="B1279" s="273" t="s">
        <v>1776</v>
      </c>
      <c r="C1279" s="274" t="s">
        <v>1777</v>
      </c>
      <c r="D1279" s="308">
        <v>0</v>
      </c>
      <c r="E1279" s="291">
        <f>SUM('ADICIONES  2018'!C1279:K1279)</f>
        <v>0</v>
      </c>
      <c r="F1279" s="308"/>
      <c r="G1279" s="308"/>
      <c r="H1279" s="308"/>
      <c r="I1279" s="308"/>
      <c r="J1279" s="308"/>
      <c r="K1279" s="294">
        <f t="shared" si="1193"/>
        <v>0</v>
      </c>
      <c r="L1279" s="308"/>
      <c r="M1279" s="308"/>
      <c r="N1279" s="308"/>
      <c r="O1279" s="308"/>
      <c r="P1279" s="308">
        <v>0</v>
      </c>
      <c r="Q1279" s="308"/>
      <c r="R1279" s="294">
        <f t="shared" si="1194"/>
        <v>0</v>
      </c>
      <c r="S1279" s="308">
        <v>0</v>
      </c>
      <c r="T1279" s="308"/>
      <c r="U1279" s="308">
        <v>0</v>
      </c>
      <c r="V1279" s="308"/>
      <c r="W1279" s="308"/>
      <c r="X1279" s="308"/>
      <c r="Y1279" s="308"/>
      <c r="Z1279" s="308"/>
      <c r="AA1279" s="310">
        <f t="shared" si="1281"/>
        <v>0</v>
      </c>
      <c r="AB1279" s="310">
        <f t="shared" si="1196"/>
        <v>0</v>
      </c>
      <c r="AC1279" s="115" t="e">
        <f t="shared" si="1197"/>
        <v>#DIV/0!</v>
      </c>
    </row>
    <row r="1280" spans="1:29" s="21" customFormat="1" ht="28.5" hidden="1" x14ac:dyDescent="0.2">
      <c r="A1280" s="92"/>
      <c r="B1280" s="273" t="s">
        <v>1006</v>
      </c>
      <c r="C1280" s="274" t="s">
        <v>1007</v>
      </c>
      <c r="D1280" s="308">
        <v>0</v>
      </c>
      <c r="E1280" s="291">
        <f>SUM('ADICIONES  2018'!C1280:K1280)</f>
        <v>0</v>
      </c>
      <c r="F1280" s="308"/>
      <c r="G1280" s="308"/>
      <c r="H1280" s="308"/>
      <c r="I1280" s="308"/>
      <c r="J1280" s="308"/>
      <c r="K1280" s="294">
        <f t="shared" si="1193"/>
        <v>0</v>
      </c>
      <c r="L1280" s="308"/>
      <c r="M1280" s="308"/>
      <c r="N1280" s="308"/>
      <c r="O1280" s="308"/>
      <c r="P1280" s="308">
        <v>0</v>
      </c>
      <c r="Q1280" s="308"/>
      <c r="R1280" s="294">
        <f t="shared" si="1194"/>
        <v>0</v>
      </c>
      <c r="S1280" s="308">
        <v>0</v>
      </c>
      <c r="T1280" s="308"/>
      <c r="U1280" s="308">
        <v>1149750</v>
      </c>
      <c r="V1280" s="308"/>
      <c r="W1280" s="308"/>
      <c r="X1280" s="308"/>
      <c r="Y1280" s="308"/>
      <c r="Z1280" s="308"/>
      <c r="AA1280" s="310">
        <f t="shared" si="1281"/>
        <v>1149750</v>
      </c>
      <c r="AB1280" s="310">
        <f t="shared" si="1196"/>
        <v>1149750</v>
      </c>
      <c r="AC1280" s="115">
        <v>0</v>
      </c>
    </row>
    <row r="1281" spans="1:29" s="21" customFormat="1" ht="28.5" hidden="1" x14ac:dyDescent="0.2">
      <c r="A1281" s="92"/>
      <c r="B1281" s="273" t="s">
        <v>1778</v>
      </c>
      <c r="C1281" s="274" t="s">
        <v>1779</v>
      </c>
      <c r="D1281" s="308">
        <v>0</v>
      </c>
      <c r="E1281" s="291">
        <f>SUM('ADICIONES  2018'!C1281:K1281)</f>
        <v>0</v>
      </c>
      <c r="F1281" s="308"/>
      <c r="G1281" s="308"/>
      <c r="H1281" s="308"/>
      <c r="I1281" s="308"/>
      <c r="J1281" s="308"/>
      <c r="K1281" s="294">
        <f t="shared" si="1193"/>
        <v>0</v>
      </c>
      <c r="L1281" s="308"/>
      <c r="M1281" s="308"/>
      <c r="N1281" s="308"/>
      <c r="O1281" s="308"/>
      <c r="P1281" s="308">
        <v>0</v>
      </c>
      <c r="Q1281" s="308"/>
      <c r="R1281" s="294">
        <f t="shared" si="1194"/>
        <v>0</v>
      </c>
      <c r="S1281" s="308">
        <v>0</v>
      </c>
      <c r="T1281" s="308"/>
      <c r="U1281" s="308">
        <v>0</v>
      </c>
      <c r="V1281" s="308"/>
      <c r="W1281" s="308"/>
      <c r="X1281" s="308"/>
      <c r="Y1281" s="308"/>
      <c r="Z1281" s="308"/>
      <c r="AA1281" s="310">
        <f t="shared" si="1281"/>
        <v>0</v>
      </c>
      <c r="AB1281" s="310">
        <f t="shared" si="1196"/>
        <v>0</v>
      </c>
      <c r="AC1281" s="115" t="e">
        <f t="shared" si="1197"/>
        <v>#DIV/0!</v>
      </c>
    </row>
    <row r="1282" spans="1:29" s="21" customFormat="1" ht="28.5" hidden="1" x14ac:dyDescent="0.2">
      <c r="A1282" s="92"/>
      <c r="B1282" s="273" t="s">
        <v>1780</v>
      </c>
      <c r="C1282" s="274" t="s">
        <v>1781</v>
      </c>
      <c r="D1282" s="308">
        <v>0</v>
      </c>
      <c r="E1282" s="291">
        <f>SUM('ADICIONES  2018'!C1282:K1282)</f>
        <v>0</v>
      </c>
      <c r="F1282" s="308"/>
      <c r="G1282" s="308"/>
      <c r="H1282" s="308"/>
      <c r="I1282" s="308"/>
      <c r="J1282" s="308"/>
      <c r="K1282" s="294">
        <f t="shared" si="1193"/>
        <v>0</v>
      </c>
      <c r="L1282" s="308"/>
      <c r="M1282" s="308"/>
      <c r="N1282" s="308"/>
      <c r="O1282" s="308"/>
      <c r="P1282" s="308">
        <v>0</v>
      </c>
      <c r="Q1282" s="308"/>
      <c r="R1282" s="294">
        <f t="shared" si="1194"/>
        <v>0</v>
      </c>
      <c r="S1282" s="308">
        <v>0</v>
      </c>
      <c r="T1282" s="308"/>
      <c r="U1282" s="308">
        <v>0</v>
      </c>
      <c r="V1282" s="308"/>
      <c r="W1282" s="308"/>
      <c r="X1282" s="308"/>
      <c r="Y1282" s="308"/>
      <c r="Z1282" s="308"/>
      <c r="AA1282" s="310">
        <f t="shared" si="1281"/>
        <v>0</v>
      </c>
      <c r="AB1282" s="310">
        <f t="shared" si="1196"/>
        <v>0</v>
      </c>
      <c r="AC1282" s="115" t="e">
        <f t="shared" si="1197"/>
        <v>#DIV/0!</v>
      </c>
    </row>
    <row r="1283" spans="1:29" s="21" customFormat="1" hidden="1" x14ac:dyDescent="0.2">
      <c r="A1283" s="92"/>
      <c r="B1283" s="273" t="s">
        <v>1782</v>
      </c>
      <c r="C1283" s="274" t="s">
        <v>1783</v>
      </c>
      <c r="D1283" s="308">
        <v>0</v>
      </c>
      <c r="E1283" s="291">
        <f>SUM('ADICIONES  2018'!C1283:K1283)</f>
        <v>0</v>
      </c>
      <c r="F1283" s="308"/>
      <c r="G1283" s="308"/>
      <c r="H1283" s="308"/>
      <c r="I1283" s="308"/>
      <c r="J1283" s="308"/>
      <c r="K1283" s="294">
        <f t="shared" si="1193"/>
        <v>0</v>
      </c>
      <c r="L1283" s="308"/>
      <c r="M1283" s="308"/>
      <c r="N1283" s="308"/>
      <c r="O1283" s="308"/>
      <c r="P1283" s="308">
        <v>405411876.74000001</v>
      </c>
      <c r="Q1283" s="308"/>
      <c r="R1283" s="294">
        <f t="shared" si="1194"/>
        <v>405411876.74000001</v>
      </c>
      <c r="S1283" s="308">
        <v>18972016</v>
      </c>
      <c r="T1283" s="308"/>
      <c r="U1283" s="308">
        <v>0</v>
      </c>
      <c r="V1283" s="308"/>
      <c r="W1283" s="308"/>
      <c r="X1283" s="308"/>
      <c r="Y1283" s="308"/>
      <c r="Z1283" s="308"/>
      <c r="AA1283" s="310">
        <f t="shared" si="1281"/>
        <v>18972016</v>
      </c>
      <c r="AB1283" s="310">
        <f t="shared" si="1196"/>
        <v>424383892.74000001</v>
      </c>
      <c r="AC1283" s="115">
        <v>0</v>
      </c>
    </row>
    <row r="1284" spans="1:29" s="21" customFormat="1" ht="15.75" x14ac:dyDescent="0.2">
      <c r="A1284" s="92">
        <v>1</v>
      </c>
      <c r="B1284" s="283" t="s">
        <v>799</v>
      </c>
      <c r="C1284" s="284" t="s">
        <v>174</v>
      </c>
      <c r="D1284" s="307">
        <f>SUM(D1285:D1290)</f>
        <v>0</v>
      </c>
      <c r="E1284" s="106">
        <f>SUM('ADICIONES  2018'!C1284:K1284)</f>
        <v>81605201976.430008</v>
      </c>
      <c r="F1284" s="307">
        <f t="shared" ref="F1284" si="1323">SUM(F1285:F1290)</f>
        <v>672314984.52999985</v>
      </c>
      <c r="G1284" s="307">
        <f t="shared" ref="G1284:J1284" si="1324">SUM(G1285:G1290)</f>
        <v>0</v>
      </c>
      <c r="H1284" s="307">
        <f t="shared" si="1324"/>
        <v>0</v>
      </c>
      <c r="I1284" s="307">
        <f t="shared" si="1324"/>
        <v>0</v>
      </c>
      <c r="J1284" s="307">
        <f t="shared" si="1324"/>
        <v>0</v>
      </c>
      <c r="K1284" s="294">
        <f t="shared" si="1193"/>
        <v>80932886991.900009</v>
      </c>
      <c r="L1284" s="307">
        <f t="shared" ref="L1284:Q1284" si="1325">SUM(L1285:L1290)</f>
        <v>0</v>
      </c>
      <c r="M1284" s="307">
        <f t="shared" si="1325"/>
        <v>17524000000</v>
      </c>
      <c r="N1284" s="307">
        <f t="shared" si="1325"/>
        <v>0</v>
      </c>
      <c r="O1284" s="307">
        <f t="shared" si="1325"/>
        <v>1519482520.9300001</v>
      </c>
      <c r="P1284" s="307">
        <f t="shared" si="1325"/>
        <v>-1481604944.4400005</v>
      </c>
      <c r="Q1284" s="307">
        <f t="shared" si="1325"/>
        <v>0</v>
      </c>
      <c r="R1284" s="294">
        <f t="shared" si="1194"/>
        <v>17561877576.489998</v>
      </c>
      <c r="S1284" s="308">
        <f t="shared" ref="S1284:Z1284" si="1326">SUM(S1285:S1290)</f>
        <v>41130831554.830002</v>
      </c>
      <c r="T1284" s="308">
        <f t="shared" si="1326"/>
        <v>0</v>
      </c>
      <c r="U1284" s="308">
        <f t="shared" si="1326"/>
        <v>0</v>
      </c>
      <c r="V1284" s="307">
        <f t="shared" si="1326"/>
        <v>0</v>
      </c>
      <c r="W1284" s="307">
        <f t="shared" si="1326"/>
        <v>0</v>
      </c>
      <c r="X1284" s="307">
        <f t="shared" si="1326"/>
        <v>0</v>
      </c>
      <c r="Y1284" s="308">
        <f t="shared" si="1326"/>
        <v>0</v>
      </c>
      <c r="Z1284" s="307">
        <f t="shared" si="1326"/>
        <v>0</v>
      </c>
      <c r="AA1284" s="306">
        <f t="shared" si="1281"/>
        <v>41130831554.830002</v>
      </c>
      <c r="AB1284" s="310">
        <f t="shared" si="1196"/>
        <v>58692709131.32</v>
      </c>
      <c r="AC1284" s="115">
        <f t="shared" si="1197"/>
        <v>0.72520221769914284</v>
      </c>
    </row>
    <row r="1285" spans="1:29" s="21" customFormat="1" ht="28.5" hidden="1" x14ac:dyDescent="0.2">
      <c r="A1285" s="92"/>
      <c r="B1285" s="273" t="s">
        <v>1784</v>
      </c>
      <c r="C1285" s="274" t="s">
        <v>1785</v>
      </c>
      <c r="D1285" s="308">
        <v>0</v>
      </c>
      <c r="E1285" s="291">
        <f>SUM('ADICIONES  2018'!C1285:K1285)</f>
        <v>0</v>
      </c>
      <c r="F1285" s="308"/>
      <c r="G1285" s="308"/>
      <c r="H1285" s="308"/>
      <c r="I1285" s="308"/>
      <c r="J1285" s="308"/>
      <c r="K1285" s="294">
        <f t="shared" si="1193"/>
        <v>0</v>
      </c>
      <c r="L1285" s="308"/>
      <c r="M1285" s="308"/>
      <c r="N1285" s="308"/>
      <c r="O1285" s="308"/>
      <c r="P1285" s="308"/>
      <c r="Q1285" s="308"/>
      <c r="R1285" s="294">
        <f t="shared" si="1194"/>
        <v>0</v>
      </c>
      <c r="S1285" s="308"/>
      <c r="T1285" s="308"/>
      <c r="U1285" s="308"/>
      <c r="V1285" s="308"/>
      <c r="W1285" s="308"/>
      <c r="X1285" s="308"/>
      <c r="Y1285" s="308"/>
      <c r="Z1285" s="308"/>
      <c r="AA1285" s="310">
        <f t="shared" si="1281"/>
        <v>0</v>
      </c>
      <c r="AB1285" s="310">
        <f t="shared" si="1196"/>
        <v>0</v>
      </c>
      <c r="AC1285" s="115" t="e">
        <f t="shared" si="1197"/>
        <v>#DIV/0!</v>
      </c>
    </row>
    <row r="1286" spans="1:29" s="21" customFormat="1" ht="28.5" hidden="1" x14ac:dyDescent="0.2">
      <c r="A1286" s="92"/>
      <c r="B1286" s="273" t="s">
        <v>1786</v>
      </c>
      <c r="C1286" s="274" t="s">
        <v>1787</v>
      </c>
      <c r="D1286" s="308">
        <v>0</v>
      </c>
      <c r="E1286" s="291">
        <f>SUM('ADICIONES  2018'!C1286:K1286)</f>
        <v>0</v>
      </c>
      <c r="F1286" s="308"/>
      <c r="G1286" s="308"/>
      <c r="H1286" s="308"/>
      <c r="I1286" s="308"/>
      <c r="J1286" s="308"/>
      <c r="K1286" s="294">
        <f t="shared" si="1193"/>
        <v>0</v>
      </c>
      <c r="L1286" s="308"/>
      <c r="M1286" s="308"/>
      <c r="N1286" s="308"/>
      <c r="O1286" s="308"/>
      <c r="P1286" s="308"/>
      <c r="Q1286" s="308"/>
      <c r="R1286" s="294">
        <f t="shared" si="1194"/>
        <v>0</v>
      </c>
      <c r="S1286" s="308"/>
      <c r="T1286" s="308"/>
      <c r="U1286" s="308"/>
      <c r="V1286" s="308"/>
      <c r="W1286" s="308"/>
      <c r="X1286" s="308"/>
      <c r="Y1286" s="308"/>
      <c r="Z1286" s="308"/>
      <c r="AA1286" s="310">
        <f t="shared" si="1281"/>
        <v>0</v>
      </c>
      <c r="AB1286" s="310">
        <f t="shared" si="1196"/>
        <v>0</v>
      </c>
      <c r="AC1286" s="115" t="e">
        <f t="shared" si="1197"/>
        <v>#DIV/0!</v>
      </c>
    </row>
    <row r="1287" spans="1:29" s="21" customFormat="1" ht="28.5" hidden="1" x14ac:dyDescent="0.2">
      <c r="A1287" s="92"/>
      <c r="B1287" s="273" t="s">
        <v>1786</v>
      </c>
      <c r="C1287" s="274" t="s">
        <v>1787</v>
      </c>
      <c r="D1287" s="308">
        <v>0</v>
      </c>
      <c r="E1287" s="291">
        <f>SUM('ADICIONES  2018'!C1287:K1287)</f>
        <v>0</v>
      </c>
      <c r="F1287" s="308"/>
      <c r="G1287" s="308"/>
      <c r="H1287" s="308"/>
      <c r="I1287" s="308"/>
      <c r="J1287" s="308"/>
      <c r="K1287" s="294">
        <f t="shared" si="1193"/>
        <v>0</v>
      </c>
      <c r="L1287" s="308"/>
      <c r="M1287" s="308"/>
      <c r="N1287" s="308"/>
      <c r="O1287" s="308"/>
      <c r="P1287" s="308"/>
      <c r="Q1287" s="308"/>
      <c r="R1287" s="294">
        <f t="shared" si="1194"/>
        <v>0</v>
      </c>
      <c r="S1287" s="308"/>
      <c r="T1287" s="308"/>
      <c r="U1287" s="308"/>
      <c r="V1287" s="308"/>
      <c r="W1287" s="308"/>
      <c r="X1287" s="308"/>
      <c r="Y1287" s="308"/>
      <c r="Z1287" s="308"/>
      <c r="AA1287" s="310">
        <f t="shared" si="1281"/>
        <v>0</v>
      </c>
      <c r="AB1287" s="310">
        <f t="shared" si="1196"/>
        <v>0</v>
      </c>
      <c r="AC1287" s="115" t="e">
        <f t="shared" si="1197"/>
        <v>#DIV/0!</v>
      </c>
    </row>
    <row r="1288" spans="1:29" s="21" customFormat="1" ht="28.5" hidden="1" x14ac:dyDescent="0.2">
      <c r="A1288" s="92"/>
      <c r="B1288" s="273" t="s">
        <v>1786</v>
      </c>
      <c r="C1288" s="274" t="s">
        <v>1787</v>
      </c>
      <c r="D1288" s="308">
        <v>0</v>
      </c>
      <c r="E1288" s="291">
        <f>SUM('ADICIONES  2018'!C1288:K1288)</f>
        <v>0</v>
      </c>
      <c r="F1288" s="308"/>
      <c r="G1288" s="308"/>
      <c r="H1288" s="308"/>
      <c r="I1288" s="308"/>
      <c r="J1288" s="308"/>
      <c r="K1288" s="294">
        <f t="shared" si="1193"/>
        <v>0</v>
      </c>
      <c r="L1288" s="308"/>
      <c r="M1288" s="308"/>
      <c r="N1288" s="308"/>
      <c r="O1288" s="308"/>
      <c r="P1288" s="308"/>
      <c r="Q1288" s="308"/>
      <c r="R1288" s="294">
        <f t="shared" si="1194"/>
        <v>0</v>
      </c>
      <c r="S1288" s="308"/>
      <c r="T1288" s="308"/>
      <c r="U1288" s="308"/>
      <c r="V1288" s="308"/>
      <c r="W1288" s="308"/>
      <c r="X1288" s="308"/>
      <c r="Y1288" s="308"/>
      <c r="Z1288" s="308"/>
      <c r="AA1288" s="310">
        <f t="shared" si="1281"/>
        <v>0</v>
      </c>
      <c r="AB1288" s="310">
        <f t="shared" si="1196"/>
        <v>0</v>
      </c>
      <c r="AC1288" s="115" t="e">
        <f t="shared" si="1197"/>
        <v>#DIV/0!</v>
      </c>
    </row>
    <row r="1289" spans="1:29" s="21" customFormat="1" ht="28.5" hidden="1" x14ac:dyDescent="0.2">
      <c r="A1289" s="92"/>
      <c r="B1289" s="273" t="s">
        <v>1786</v>
      </c>
      <c r="C1289" s="274" t="s">
        <v>1788</v>
      </c>
      <c r="D1289" s="308">
        <v>0</v>
      </c>
      <c r="E1289" s="291">
        <f>SUM('ADICIONES  2018'!C1289:K1289)</f>
        <v>0</v>
      </c>
      <c r="F1289" s="308"/>
      <c r="G1289" s="308"/>
      <c r="H1289" s="308"/>
      <c r="I1289" s="308"/>
      <c r="J1289" s="308"/>
      <c r="K1289" s="294">
        <f t="shared" si="1193"/>
        <v>0</v>
      </c>
      <c r="L1289" s="308"/>
      <c r="M1289" s="308"/>
      <c r="N1289" s="308"/>
      <c r="O1289" s="308"/>
      <c r="P1289" s="308"/>
      <c r="Q1289" s="308"/>
      <c r="R1289" s="294">
        <f t="shared" si="1194"/>
        <v>0</v>
      </c>
      <c r="S1289" s="308"/>
      <c r="T1289" s="308"/>
      <c r="U1289" s="308"/>
      <c r="V1289" s="308"/>
      <c r="W1289" s="308"/>
      <c r="X1289" s="308"/>
      <c r="Y1289" s="308"/>
      <c r="Z1289" s="308"/>
      <c r="AA1289" s="310">
        <f t="shared" si="1281"/>
        <v>0</v>
      </c>
      <c r="AB1289" s="310">
        <f t="shared" si="1196"/>
        <v>0</v>
      </c>
      <c r="AC1289" s="115" t="e">
        <f t="shared" si="1197"/>
        <v>#DIV/0!</v>
      </c>
    </row>
    <row r="1290" spans="1:29" s="79" customFormat="1" ht="15.75" hidden="1" x14ac:dyDescent="0.2">
      <c r="A1290" s="433"/>
      <c r="B1290" s="275" t="s">
        <v>352</v>
      </c>
      <c r="C1290" s="276" t="s">
        <v>175</v>
      </c>
      <c r="D1290" s="307">
        <f>+D1291+D1478</f>
        <v>0</v>
      </c>
      <c r="E1290" s="106">
        <f>SUM('ADICIONES  2018'!C1290:K1290)</f>
        <v>81605201976.430008</v>
      </c>
      <c r="F1290" s="307">
        <f>+F1291+F1478</f>
        <v>672314984.52999985</v>
      </c>
      <c r="G1290" s="307">
        <f>+G1291+G1478</f>
        <v>0</v>
      </c>
      <c r="H1290" s="307">
        <f>+H1291+H1478</f>
        <v>0</v>
      </c>
      <c r="I1290" s="307">
        <f>+I1291+I1478</f>
        <v>0</v>
      </c>
      <c r="J1290" s="307">
        <f>+J1291+J1478</f>
        <v>0</v>
      </c>
      <c r="K1290" s="290">
        <f t="shared" si="1193"/>
        <v>80932886991.900009</v>
      </c>
      <c r="L1290" s="307">
        <f t="shared" ref="L1290:Q1290" si="1327">+L1291+L1478</f>
        <v>0</v>
      </c>
      <c r="M1290" s="307">
        <f t="shared" si="1327"/>
        <v>17524000000</v>
      </c>
      <c r="N1290" s="307">
        <f t="shared" si="1327"/>
        <v>0</v>
      </c>
      <c r="O1290" s="307">
        <f t="shared" si="1327"/>
        <v>1519482520.9300001</v>
      </c>
      <c r="P1290" s="307">
        <f t="shared" si="1327"/>
        <v>-1481604944.4400005</v>
      </c>
      <c r="Q1290" s="307">
        <f t="shared" si="1327"/>
        <v>0</v>
      </c>
      <c r="R1290" s="290">
        <f t="shared" si="1194"/>
        <v>17561877576.489998</v>
      </c>
      <c r="S1290" s="307">
        <f t="shared" ref="S1290:Z1290" si="1328">+S1291+S1478</f>
        <v>41130831554.830002</v>
      </c>
      <c r="T1290" s="307">
        <f t="shared" si="1328"/>
        <v>0</v>
      </c>
      <c r="U1290" s="307">
        <f t="shared" si="1328"/>
        <v>0</v>
      </c>
      <c r="V1290" s="307">
        <f t="shared" si="1328"/>
        <v>0</v>
      </c>
      <c r="W1290" s="307">
        <f t="shared" si="1328"/>
        <v>0</v>
      </c>
      <c r="X1290" s="307">
        <f t="shared" si="1328"/>
        <v>0</v>
      </c>
      <c r="Y1290" s="307">
        <f t="shared" si="1328"/>
        <v>0</v>
      </c>
      <c r="Z1290" s="307">
        <f t="shared" si="1328"/>
        <v>0</v>
      </c>
      <c r="AA1290" s="306">
        <f t="shared" si="1281"/>
        <v>41130831554.830002</v>
      </c>
      <c r="AB1290" s="306">
        <f t="shared" si="1196"/>
        <v>58692709131.32</v>
      </c>
      <c r="AC1290" s="105">
        <f t="shared" si="1197"/>
        <v>0.72520221769914284</v>
      </c>
    </row>
    <row r="1291" spans="1:29" s="79" customFormat="1" ht="30" hidden="1" x14ac:dyDescent="0.2">
      <c r="A1291" s="433"/>
      <c r="B1291" s="275" t="s">
        <v>353</v>
      </c>
      <c r="C1291" s="276" t="s">
        <v>354</v>
      </c>
      <c r="D1291" s="307">
        <f>+D1292</f>
        <v>0</v>
      </c>
      <c r="E1291" s="106">
        <f>SUM('ADICIONES  2018'!C1291:K1291)</f>
        <v>81605201976.430008</v>
      </c>
      <c r="F1291" s="307">
        <f t="shared" ref="F1291:J1291" si="1329">+F1292</f>
        <v>672314984.52999985</v>
      </c>
      <c r="G1291" s="307">
        <f t="shared" si="1329"/>
        <v>0</v>
      </c>
      <c r="H1291" s="307">
        <f t="shared" si="1329"/>
        <v>0</v>
      </c>
      <c r="I1291" s="307">
        <f t="shared" si="1329"/>
        <v>0</v>
      </c>
      <c r="J1291" s="307">
        <f t="shared" si="1329"/>
        <v>0</v>
      </c>
      <c r="K1291" s="290">
        <f t="shared" si="1193"/>
        <v>80932886991.900009</v>
      </c>
      <c r="L1291" s="307">
        <f t="shared" ref="L1291:Q1291" si="1330">+L1292</f>
        <v>0</v>
      </c>
      <c r="M1291" s="307">
        <f t="shared" si="1330"/>
        <v>17524000000</v>
      </c>
      <c r="N1291" s="307">
        <f t="shared" si="1330"/>
        <v>0</v>
      </c>
      <c r="O1291" s="307">
        <f t="shared" si="1330"/>
        <v>1519482520.9300001</v>
      </c>
      <c r="P1291" s="307">
        <f t="shared" si="1330"/>
        <v>-1481604944.4400005</v>
      </c>
      <c r="Q1291" s="307">
        <f t="shared" si="1330"/>
        <v>0</v>
      </c>
      <c r="R1291" s="290">
        <f t="shared" si="1194"/>
        <v>17561877576.489998</v>
      </c>
      <c r="S1291" s="307">
        <f t="shared" ref="S1291:Z1291" si="1331">+S1292</f>
        <v>41130831554.830002</v>
      </c>
      <c r="T1291" s="307">
        <f t="shared" si="1331"/>
        <v>0</v>
      </c>
      <c r="U1291" s="307">
        <f t="shared" si="1331"/>
        <v>0</v>
      </c>
      <c r="V1291" s="307">
        <f t="shared" si="1331"/>
        <v>0</v>
      </c>
      <c r="W1291" s="307">
        <f t="shared" si="1331"/>
        <v>0</v>
      </c>
      <c r="X1291" s="307">
        <f t="shared" si="1331"/>
        <v>0</v>
      </c>
      <c r="Y1291" s="307">
        <f t="shared" si="1331"/>
        <v>0</v>
      </c>
      <c r="Z1291" s="307">
        <f t="shared" si="1331"/>
        <v>0</v>
      </c>
      <c r="AA1291" s="306">
        <f t="shared" si="1281"/>
        <v>41130831554.830002</v>
      </c>
      <c r="AB1291" s="306">
        <f t="shared" si="1196"/>
        <v>58692709131.32</v>
      </c>
      <c r="AC1291" s="105">
        <f t="shared" si="1197"/>
        <v>0.72520221769914284</v>
      </c>
    </row>
    <row r="1292" spans="1:29" s="79" customFormat="1" ht="30" hidden="1" x14ac:dyDescent="0.2">
      <c r="A1292" s="433"/>
      <c r="B1292" s="275" t="s">
        <v>931</v>
      </c>
      <c r="C1292" s="276" t="s">
        <v>1000</v>
      </c>
      <c r="D1292" s="307">
        <f>+D1293+D1303</f>
        <v>0</v>
      </c>
      <c r="E1292" s="106">
        <f>SUM('ADICIONES  2018'!C1292:K1292)</f>
        <v>81605201976.430008</v>
      </c>
      <c r="F1292" s="307">
        <f t="shared" ref="F1292:J1292" si="1332">+F1293+F1303</f>
        <v>672314984.52999985</v>
      </c>
      <c r="G1292" s="307">
        <f t="shared" si="1332"/>
        <v>0</v>
      </c>
      <c r="H1292" s="307">
        <f t="shared" si="1332"/>
        <v>0</v>
      </c>
      <c r="I1292" s="307">
        <f t="shared" si="1332"/>
        <v>0</v>
      </c>
      <c r="J1292" s="307">
        <f t="shared" si="1332"/>
        <v>0</v>
      </c>
      <c r="K1292" s="290">
        <f t="shared" si="1193"/>
        <v>80932886991.900009</v>
      </c>
      <c r="L1292" s="307">
        <f t="shared" ref="L1292:Q1292" si="1333">+L1293+L1303</f>
        <v>0</v>
      </c>
      <c r="M1292" s="307">
        <f t="shared" si="1333"/>
        <v>17524000000</v>
      </c>
      <c r="N1292" s="307">
        <f t="shared" si="1333"/>
        <v>0</v>
      </c>
      <c r="O1292" s="307">
        <f t="shared" si="1333"/>
        <v>1519482520.9300001</v>
      </c>
      <c r="P1292" s="307">
        <f t="shared" si="1333"/>
        <v>-1481604944.4400005</v>
      </c>
      <c r="Q1292" s="307">
        <f t="shared" si="1333"/>
        <v>0</v>
      </c>
      <c r="R1292" s="290">
        <f t="shared" si="1194"/>
        <v>17561877576.489998</v>
      </c>
      <c r="S1292" s="307">
        <f t="shared" ref="S1292:Z1292" si="1334">+S1293+S1303</f>
        <v>41130831554.830002</v>
      </c>
      <c r="T1292" s="307">
        <f t="shared" si="1334"/>
        <v>0</v>
      </c>
      <c r="U1292" s="307">
        <f t="shared" si="1334"/>
        <v>0</v>
      </c>
      <c r="V1292" s="307">
        <f t="shared" si="1334"/>
        <v>0</v>
      </c>
      <c r="W1292" s="307">
        <f t="shared" si="1334"/>
        <v>0</v>
      </c>
      <c r="X1292" s="307">
        <f t="shared" si="1334"/>
        <v>0</v>
      </c>
      <c r="Y1292" s="307">
        <f t="shared" si="1334"/>
        <v>0</v>
      </c>
      <c r="Z1292" s="307">
        <f t="shared" si="1334"/>
        <v>0</v>
      </c>
      <c r="AA1292" s="306">
        <f t="shared" si="1281"/>
        <v>41130831554.830002</v>
      </c>
      <c r="AB1292" s="306">
        <f t="shared" si="1196"/>
        <v>58692709131.32</v>
      </c>
      <c r="AC1292" s="105">
        <f t="shared" si="1197"/>
        <v>0.72520221769914284</v>
      </c>
    </row>
    <row r="1293" spans="1:29" s="79" customFormat="1" ht="15.75" hidden="1" x14ac:dyDescent="0.2">
      <c r="A1293" s="433"/>
      <c r="B1293" s="275" t="s">
        <v>1789</v>
      </c>
      <c r="C1293" s="276" t="s">
        <v>1790</v>
      </c>
      <c r="D1293" s="307">
        <f>SUM(D1294:D1302)</f>
        <v>0</v>
      </c>
      <c r="E1293" s="106">
        <f>SUM('ADICIONES  2018'!C1293:K1293)</f>
        <v>7179751758.9099998</v>
      </c>
      <c r="F1293" s="307">
        <f t="shared" ref="F1293:J1293" si="1335">SUM(F1294:F1302)</f>
        <v>68516089</v>
      </c>
      <c r="G1293" s="307">
        <f t="shared" si="1335"/>
        <v>0</v>
      </c>
      <c r="H1293" s="307">
        <f t="shared" si="1335"/>
        <v>0</v>
      </c>
      <c r="I1293" s="307">
        <f t="shared" si="1335"/>
        <v>0</v>
      </c>
      <c r="J1293" s="307">
        <f t="shared" si="1335"/>
        <v>0</v>
      </c>
      <c r="K1293" s="290">
        <f t="shared" si="1193"/>
        <v>7111235669.9099998</v>
      </c>
      <c r="L1293" s="307">
        <f t="shared" ref="L1293:Q1293" si="1336">SUM(L1294:L1302)</f>
        <v>0</v>
      </c>
      <c r="M1293" s="307">
        <f t="shared" si="1336"/>
        <v>0</v>
      </c>
      <c r="N1293" s="307">
        <f t="shared" si="1336"/>
        <v>0</v>
      </c>
      <c r="O1293" s="307">
        <f t="shared" si="1336"/>
        <v>0</v>
      </c>
      <c r="P1293" s="307">
        <f t="shared" si="1336"/>
        <v>0</v>
      </c>
      <c r="Q1293" s="307">
        <f t="shared" si="1336"/>
        <v>0</v>
      </c>
      <c r="R1293" s="290">
        <f t="shared" si="1194"/>
        <v>0</v>
      </c>
      <c r="S1293" s="307">
        <f t="shared" ref="S1293:Y1293" si="1337">SUM(S1294:S1302)</f>
        <v>7111235669.3099995</v>
      </c>
      <c r="T1293" s="307">
        <f t="shared" si="1337"/>
        <v>0</v>
      </c>
      <c r="U1293" s="307">
        <f t="shared" si="1337"/>
        <v>0</v>
      </c>
      <c r="V1293" s="307">
        <f t="shared" si="1337"/>
        <v>0</v>
      </c>
      <c r="W1293" s="307">
        <f t="shared" si="1337"/>
        <v>0</v>
      </c>
      <c r="X1293" s="307">
        <f t="shared" si="1337"/>
        <v>0</v>
      </c>
      <c r="Y1293" s="307">
        <f t="shared" si="1337"/>
        <v>0</v>
      </c>
      <c r="Z1293" s="307">
        <f>SUM(Z1294:Z1302)</f>
        <v>0</v>
      </c>
      <c r="AA1293" s="306">
        <f t="shared" si="1281"/>
        <v>7111235669.3099995</v>
      </c>
      <c r="AB1293" s="306">
        <f t="shared" si="1196"/>
        <v>7111235669.3099995</v>
      </c>
      <c r="AC1293" s="105">
        <f t="shared" si="1197"/>
        <v>0.99999999991562638</v>
      </c>
    </row>
    <row r="1294" spans="1:29" s="21" customFormat="1" hidden="1" x14ac:dyDescent="0.2">
      <c r="A1294" s="92"/>
      <c r="B1294" s="273" t="s">
        <v>1791</v>
      </c>
      <c r="C1294" s="274" t="s">
        <v>1792</v>
      </c>
      <c r="D1294" s="308">
        <v>0</v>
      </c>
      <c r="E1294" s="291">
        <f>SUM('ADICIONES  2018'!C1294:K1294)</f>
        <v>0</v>
      </c>
      <c r="F1294" s="308">
        <v>0</v>
      </c>
      <c r="G1294" s="308"/>
      <c r="H1294" s="308"/>
      <c r="I1294" s="308"/>
      <c r="J1294" s="308"/>
      <c r="K1294" s="294">
        <f t="shared" si="1193"/>
        <v>0</v>
      </c>
      <c r="L1294" s="308"/>
      <c r="M1294" s="308"/>
      <c r="N1294" s="308"/>
      <c r="O1294" s="308"/>
      <c r="P1294" s="308"/>
      <c r="Q1294" s="308"/>
      <c r="R1294" s="294">
        <f t="shared" si="1194"/>
        <v>0</v>
      </c>
      <c r="S1294" s="308">
        <v>0</v>
      </c>
      <c r="T1294" s="308"/>
      <c r="U1294" s="308"/>
      <c r="V1294" s="308"/>
      <c r="W1294" s="308"/>
      <c r="X1294" s="308"/>
      <c r="Y1294" s="308"/>
      <c r="Z1294" s="308"/>
      <c r="AA1294" s="310">
        <f t="shared" si="1281"/>
        <v>0</v>
      </c>
      <c r="AB1294" s="310">
        <f t="shared" si="1196"/>
        <v>0</v>
      </c>
      <c r="AC1294" s="115" t="e">
        <f t="shared" si="1197"/>
        <v>#DIV/0!</v>
      </c>
    </row>
    <row r="1295" spans="1:29" s="21" customFormat="1" hidden="1" x14ac:dyDescent="0.2">
      <c r="A1295" s="92"/>
      <c r="B1295" s="273" t="s">
        <v>1791</v>
      </c>
      <c r="C1295" s="274" t="s">
        <v>1792</v>
      </c>
      <c r="D1295" s="308">
        <v>0</v>
      </c>
      <c r="E1295" s="291">
        <f>SUM('ADICIONES  2018'!C1295:K1295)</f>
        <v>271385033</v>
      </c>
      <c r="F1295" s="308">
        <v>24685633</v>
      </c>
      <c r="G1295" s="308"/>
      <c r="H1295" s="308"/>
      <c r="I1295" s="308"/>
      <c r="J1295" s="308"/>
      <c r="K1295" s="294">
        <f t="shared" si="1193"/>
        <v>246699400</v>
      </c>
      <c r="L1295" s="308"/>
      <c r="M1295" s="308"/>
      <c r="N1295" s="308"/>
      <c r="O1295" s="308"/>
      <c r="P1295" s="308"/>
      <c r="Q1295" s="308"/>
      <c r="R1295" s="294">
        <f t="shared" si="1194"/>
        <v>0</v>
      </c>
      <c r="S1295" s="308">
        <v>246699400</v>
      </c>
      <c r="T1295" s="308"/>
      <c r="U1295" s="308"/>
      <c r="V1295" s="308"/>
      <c r="W1295" s="308"/>
      <c r="X1295" s="308"/>
      <c r="Y1295" s="308"/>
      <c r="Z1295" s="308"/>
      <c r="AA1295" s="310">
        <f t="shared" si="1281"/>
        <v>246699400</v>
      </c>
      <c r="AB1295" s="310">
        <f t="shared" si="1196"/>
        <v>246699400</v>
      </c>
      <c r="AC1295" s="115">
        <f t="shared" si="1197"/>
        <v>1</v>
      </c>
    </row>
    <row r="1296" spans="1:29" s="21" customFormat="1" hidden="1" x14ac:dyDescent="0.2">
      <c r="A1296" s="92"/>
      <c r="B1296" s="273" t="s">
        <v>1791</v>
      </c>
      <c r="C1296" s="274" t="s">
        <v>1792</v>
      </c>
      <c r="D1296" s="308">
        <v>0</v>
      </c>
      <c r="E1296" s="291">
        <f>SUM('ADICIONES  2018'!C1296:K1296)</f>
        <v>60000000</v>
      </c>
      <c r="F1296" s="308">
        <v>0</v>
      </c>
      <c r="G1296" s="308"/>
      <c r="H1296" s="308"/>
      <c r="I1296" s="308"/>
      <c r="J1296" s="308"/>
      <c r="K1296" s="294">
        <f t="shared" si="1193"/>
        <v>60000000</v>
      </c>
      <c r="L1296" s="308"/>
      <c r="M1296" s="308"/>
      <c r="N1296" s="308"/>
      <c r="O1296" s="308"/>
      <c r="P1296" s="308"/>
      <c r="Q1296" s="308"/>
      <c r="R1296" s="294">
        <f t="shared" si="1194"/>
        <v>0</v>
      </c>
      <c r="S1296" s="308">
        <v>60000000</v>
      </c>
      <c r="T1296" s="308"/>
      <c r="U1296" s="308"/>
      <c r="V1296" s="308"/>
      <c r="W1296" s="308"/>
      <c r="X1296" s="308"/>
      <c r="Y1296" s="308"/>
      <c r="Z1296" s="308"/>
      <c r="AA1296" s="310">
        <f t="shared" si="1281"/>
        <v>60000000</v>
      </c>
      <c r="AB1296" s="310">
        <f t="shared" si="1196"/>
        <v>60000000</v>
      </c>
      <c r="AC1296" s="115">
        <f t="shared" si="1197"/>
        <v>1</v>
      </c>
    </row>
    <row r="1297" spans="1:29" s="21" customFormat="1" ht="28.5" hidden="1" x14ac:dyDescent="0.2">
      <c r="A1297" s="92"/>
      <c r="B1297" s="273" t="s">
        <v>1793</v>
      </c>
      <c r="C1297" s="274" t="s">
        <v>1794</v>
      </c>
      <c r="D1297" s="308">
        <v>0</v>
      </c>
      <c r="E1297" s="291">
        <f>SUM('ADICIONES  2018'!C1297:K1297)</f>
        <v>0</v>
      </c>
      <c r="F1297" s="308">
        <v>0</v>
      </c>
      <c r="G1297" s="308"/>
      <c r="H1297" s="308"/>
      <c r="I1297" s="308"/>
      <c r="J1297" s="308"/>
      <c r="K1297" s="294">
        <f t="shared" si="1193"/>
        <v>0</v>
      </c>
      <c r="L1297" s="308"/>
      <c r="M1297" s="308"/>
      <c r="N1297" s="308"/>
      <c r="O1297" s="308"/>
      <c r="P1297" s="308"/>
      <c r="Q1297" s="308"/>
      <c r="R1297" s="294">
        <f t="shared" si="1194"/>
        <v>0</v>
      </c>
      <c r="S1297" s="308">
        <v>0</v>
      </c>
      <c r="T1297" s="308"/>
      <c r="U1297" s="308"/>
      <c r="V1297" s="308"/>
      <c r="W1297" s="308"/>
      <c r="X1297" s="308"/>
      <c r="Y1297" s="308"/>
      <c r="Z1297" s="308"/>
      <c r="AA1297" s="310">
        <f t="shared" si="1281"/>
        <v>0</v>
      </c>
      <c r="AB1297" s="310">
        <f t="shared" si="1196"/>
        <v>0</v>
      </c>
      <c r="AC1297" s="115" t="e">
        <f t="shared" si="1197"/>
        <v>#DIV/0!</v>
      </c>
    </row>
    <row r="1298" spans="1:29" s="21" customFormat="1" ht="28.5" hidden="1" x14ac:dyDescent="0.2">
      <c r="A1298" s="92"/>
      <c r="B1298" s="273" t="s">
        <v>1793</v>
      </c>
      <c r="C1298" s="274" t="s">
        <v>1794</v>
      </c>
      <c r="D1298" s="308">
        <v>0</v>
      </c>
      <c r="E1298" s="291">
        <f>SUM('ADICIONES  2018'!C1298:K1298)</f>
        <v>2459293404</v>
      </c>
      <c r="F1298" s="308">
        <v>43830456</v>
      </c>
      <c r="G1298" s="308"/>
      <c r="H1298" s="308"/>
      <c r="I1298" s="308"/>
      <c r="J1298" s="308"/>
      <c r="K1298" s="294">
        <f t="shared" si="1193"/>
        <v>2415462948</v>
      </c>
      <c r="L1298" s="308"/>
      <c r="M1298" s="308"/>
      <c r="N1298" s="308"/>
      <c r="O1298" s="308"/>
      <c r="P1298" s="308"/>
      <c r="Q1298" s="308"/>
      <c r="R1298" s="294">
        <f t="shared" si="1194"/>
        <v>0</v>
      </c>
      <c r="S1298" s="308">
        <v>2415462948</v>
      </c>
      <c r="T1298" s="308"/>
      <c r="U1298" s="308"/>
      <c r="V1298" s="308"/>
      <c r="W1298" s="308"/>
      <c r="X1298" s="308"/>
      <c r="Y1298" s="308"/>
      <c r="Z1298" s="308"/>
      <c r="AA1298" s="310">
        <f t="shared" si="1281"/>
        <v>2415462948</v>
      </c>
      <c r="AB1298" s="310">
        <f t="shared" si="1196"/>
        <v>2415462948</v>
      </c>
      <c r="AC1298" s="115">
        <f t="shared" si="1197"/>
        <v>1</v>
      </c>
    </row>
    <row r="1299" spans="1:29" s="21" customFormat="1" ht="28.5" hidden="1" x14ac:dyDescent="0.2">
      <c r="A1299" s="92"/>
      <c r="B1299" s="273" t="s">
        <v>1793</v>
      </c>
      <c r="C1299" s="274" t="s">
        <v>1794</v>
      </c>
      <c r="D1299" s="308">
        <v>0</v>
      </c>
      <c r="E1299" s="291">
        <f>SUM('ADICIONES  2018'!C1299:K1299)</f>
        <v>2770048596.9099998</v>
      </c>
      <c r="F1299" s="308">
        <v>0</v>
      </c>
      <c r="G1299" s="308"/>
      <c r="H1299" s="308"/>
      <c r="I1299" s="308"/>
      <c r="J1299" s="308"/>
      <c r="K1299" s="294">
        <f t="shared" si="1193"/>
        <v>2770048596.9099998</v>
      </c>
      <c r="L1299" s="308"/>
      <c r="M1299" s="308"/>
      <c r="N1299" s="308"/>
      <c r="O1299" s="308"/>
      <c r="P1299" s="308"/>
      <c r="Q1299" s="308"/>
      <c r="R1299" s="294">
        <f t="shared" si="1194"/>
        <v>0</v>
      </c>
      <c r="S1299" s="308">
        <v>2770048596.3099999</v>
      </c>
      <c r="T1299" s="308"/>
      <c r="U1299" s="308"/>
      <c r="V1299" s="308"/>
      <c r="W1299" s="308"/>
      <c r="X1299" s="308"/>
      <c r="Y1299" s="308"/>
      <c r="Z1299" s="308"/>
      <c r="AA1299" s="310">
        <f t="shared" si="1281"/>
        <v>2770048596.3099999</v>
      </c>
      <c r="AB1299" s="310">
        <f t="shared" si="1196"/>
        <v>2770048596.3099999</v>
      </c>
      <c r="AC1299" s="115">
        <f t="shared" si="1197"/>
        <v>0.99999999978339738</v>
      </c>
    </row>
    <row r="1300" spans="1:29" s="21" customFormat="1" ht="28.5" hidden="1" x14ac:dyDescent="0.2">
      <c r="A1300" s="92"/>
      <c r="B1300" s="273" t="s">
        <v>1793</v>
      </c>
      <c r="C1300" s="274" t="s">
        <v>1794</v>
      </c>
      <c r="D1300" s="308">
        <v>0</v>
      </c>
      <c r="E1300" s="291">
        <f>SUM('ADICIONES  2018'!C1300:K1300)</f>
        <v>0</v>
      </c>
      <c r="F1300" s="308">
        <v>0</v>
      </c>
      <c r="G1300" s="308"/>
      <c r="H1300" s="308"/>
      <c r="I1300" s="308"/>
      <c r="J1300" s="308"/>
      <c r="K1300" s="294">
        <f t="shared" si="1193"/>
        <v>0</v>
      </c>
      <c r="L1300" s="308"/>
      <c r="M1300" s="308"/>
      <c r="N1300" s="308"/>
      <c r="O1300" s="308"/>
      <c r="P1300" s="308"/>
      <c r="Q1300" s="308"/>
      <c r="R1300" s="294">
        <f t="shared" si="1194"/>
        <v>0</v>
      </c>
      <c r="S1300" s="308">
        <v>0</v>
      </c>
      <c r="T1300" s="308"/>
      <c r="U1300" s="308"/>
      <c r="V1300" s="308"/>
      <c r="W1300" s="308"/>
      <c r="X1300" s="308"/>
      <c r="Y1300" s="308"/>
      <c r="Z1300" s="308"/>
      <c r="AA1300" s="310">
        <f t="shared" si="1281"/>
        <v>0</v>
      </c>
      <c r="AB1300" s="310">
        <f t="shared" si="1196"/>
        <v>0</v>
      </c>
      <c r="AC1300" s="115" t="e">
        <f t="shared" si="1197"/>
        <v>#DIV/0!</v>
      </c>
    </row>
    <row r="1301" spans="1:29" s="21" customFormat="1" ht="28.5" hidden="1" x14ac:dyDescent="0.2">
      <c r="A1301" s="92"/>
      <c r="B1301" s="273" t="s">
        <v>1793</v>
      </c>
      <c r="C1301" s="274" t="s">
        <v>1794</v>
      </c>
      <c r="D1301" s="308">
        <v>0</v>
      </c>
      <c r="E1301" s="291">
        <f>SUM('ADICIONES  2018'!C1301:K1301)</f>
        <v>1619024725</v>
      </c>
      <c r="F1301" s="308">
        <v>0</v>
      </c>
      <c r="G1301" s="308"/>
      <c r="H1301" s="308"/>
      <c r="I1301" s="308"/>
      <c r="J1301" s="308"/>
      <c r="K1301" s="294">
        <f t="shared" si="1193"/>
        <v>1619024725</v>
      </c>
      <c r="L1301" s="308"/>
      <c r="M1301" s="308"/>
      <c r="N1301" s="308"/>
      <c r="O1301" s="308"/>
      <c r="P1301" s="308"/>
      <c r="Q1301" s="308"/>
      <c r="R1301" s="294">
        <f t="shared" si="1194"/>
        <v>0</v>
      </c>
      <c r="S1301" s="308">
        <v>1619024725</v>
      </c>
      <c r="T1301" s="308"/>
      <c r="U1301" s="308"/>
      <c r="V1301" s="308"/>
      <c r="W1301" s="308"/>
      <c r="X1301" s="308"/>
      <c r="Y1301" s="308"/>
      <c r="Z1301" s="308"/>
      <c r="AA1301" s="310">
        <f t="shared" si="1281"/>
        <v>1619024725</v>
      </c>
      <c r="AB1301" s="310">
        <f t="shared" si="1196"/>
        <v>1619024725</v>
      </c>
      <c r="AC1301" s="115">
        <f t="shared" si="1197"/>
        <v>1</v>
      </c>
    </row>
    <row r="1302" spans="1:29" s="21" customFormat="1" hidden="1" x14ac:dyDescent="0.2">
      <c r="A1302" s="92"/>
      <c r="B1302" s="273" t="s">
        <v>1795</v>
      </c>
      <c r="C1302" s="274" t="s">
        <v>1792</v>
      </c>
      <c r="D1302" s="308">
        <v>0</v>
      </c>
      <c r="E1302" s="291">
        <f>SUM('ADICIONES  2018'!C1302:K1302)</f>
        <v>0</v>
      </c>
      <c r="F1302" s="308">
        <v>0</v>
      </c>
      <c r="G1302" s="308"/>
      <c r="H1302" s="308"/>
      <c r="I1302" s="308"/>
      <c r="J1302" s="308"/>
      <c r="K1302" s="294">
        <f t="shared" si="1193"/>
        <v>0</v>
      </c>
      <c r="L1302" s="308"/>
      <c r="M1302" s="308"/>
      <c r="N1302" s="308"/>
      <c r="O1302" s="308"/>
      <c r="P1302" s="308"/>
      <c r="Q1302" s="308"/>
      <c r="R1302" s="294">
        <f t="shared" si="1194"/>
        <v>0</v>
      </c>
      <c r="S1302" s="308">
        <v>0</v>
      </c>
      <c r="T1302" s="308"/>
      <c r="U1302" s="308"/>
      <c r="V1302" s="308"/>
      <c r="W1302" s="308"/>
      <c r="X1302" s="308"/>
      <c r="Y1302" s="308"/>
      <c r="Z1302" s="308"/>
      <c r="AA1302" s="310">
        <f t="shared" si="1281"/>
        <v>0</v>
      </c>
      <c r="AB1302" s="310">
        <f t="shared" si="1196"/>
        <v>0</v>
      </c>
      <c r="AC1302" s="115" t="e">
        <f t="shared" si="1197"/>
        <v>#DIV/0!</v>
      </c>
    </row>
    <row r="1303" spans="1:29" s="79" customFormat="1" ht="45" hidden="1" x14ac:dyDescent="0.2">
      <c r="A1303" s="433"/>
      <c r="B1303" s="275" t="s">
        <v>934</v>
      </c>
      <c r="C1303" s="276" t="s">
        <v>1001</v>
      </c>
      <c r="D1303" s="307">
        <f>SUM(D1304:D1477)</f>
        <v>0</v>
      </c>
      <c r="E1303" s="106">
        <f>SUM('ADICIONES  2018'!C1303:K1303)</f>
        <v>74425450217.520004</v>
      </c>
      <c r="F1303" s="307">
        <f t="shared" ref="F1303:J1303" si="1338">SUM(F1304:F1477)</f>
        <v>603798895.52999985</v>
      </c>
      <c r="G1303" s="307">
        <f t="shared" si="1338"/>
        <v>0</v>
      </c>
      <c r="H1303" s="307">
        <f t="shared" si="1338"/>
        <v>0</v>
      </c>
      <c r="I1303" s="307">
        <f t="shared" si="1338"/>
        <v>0</v>
      </c>
      <c r="J1303" s="307">
        <f t="shared" si="1338"/>
        <v>0</v>
      </c>
      <c r="K1303" s="290">
        <f t="shared" si="1193"/>
        <v>73821651321.990005</v>
      </c>
      <c r="L1303" s="307">
        <f t="shared" ref="L1303:Q1303" si="1339">SUM(L1304:L1477)</f>
        <v>0</v>
      </c>
      <c r="M1303" s="307">
        <f t="shared" si="1339"/>
        <v>17524000000</v>
      </c>
      <c r="N1303" s="307">
        <f t="shared" si="1339"/>
        <v>0</v>
      </c>
      <c r="O1303" s="307">
        <f t="shared" si="1339"/>
        <v>1519482520.9300001</v>
      </c>
      <c r="P1303" s="307">
        <f t="shared" si="1339"/>
        <v>-1481604944.4400005</v>
      </c>
      <c r="Q1303" s="307">
        <f t="shared" si="1339"/>
        <v>0</v>
      </c>
      <c r="R1303" s="290">
        <f t="shared" si="1194"/>
        <v>17561877576.489998</v>
      </c>
      <c r="S1303" s="307">
        <f t="shared" ref="S1303:Z1303" si="1340">SUM(S1304:S1477)</f>
        <v>34019595885.52</v>
      </c>
      <c r="T1303" s="307">
        <f t="shared" si="1340"/>
        <v>0</v>
      </c>
      <c r="U1303" s="307">
        <f t="shared" si="1340"/>
        <v>0</v>
      </c>
      <c r="V1303" s="307">
        <f t="shared" si="1340"/>
        <v>0</v>
      </c>
      <c r="W1303" s="307">
        <f t="shared" si="1340"/>
        <v>0</v>
      </c>
      <c r="X1303" s="307">
        <f t="shared" si="1340"/>
        <v>0</v>
      </c>
      <c r="Y1303" s="307">
        <f t="shared" si="1340"/>
        <v>0</v>
      </c>
      <c r="Z1303" s="307">
        <f t="shared" si="1340"/>
        <v>0</v>
      </c>
      <c r="AA1303" s="306">
        <f t="shared" si="1281"/>
        <v>34019595885.52</v>
      </c>
      <c r="AB1303" s="306">
        <f t="shared" si="1196"/>
        <v>51581473462.009995</v>
      </c>
      <c r="AC1303" s="105">
        <f t="shared" si="1197"/>
        <v>0.69873096223526088</v>
      </c>
    </row>
    <row r="1304" spans="1:29" s="79" customFormat="1" ht="15.75" hidden="1" x14ac:dyDescent="0.2">
      <c r="A1304" s="433"/>
      <c r="B1304" s="273" t="s">
        <v>936</v>
      </c>
      <c r="C1304" s="274" t="s">
        <v>997</v>
      </c>
      <c r="D1304" s="307"/>
      <c r="E1304" s="291">
        <f>SUM('ADICIONES  2018'!C1304:K1304)</f>
        <v>0.81</v>
      </c>
      <c r="F1304" s="307"/>
      <c r="G1304" s="307"/>
      <c r="H1304" s="307"/>
      <c r="I1304" s="307"/>
      <c r="J1304" s="307"/>
      <c r="K1304" s="294">
        <f t="shared" si="1193"/>
        <v>0.81</v>
      </c>
      <c r="L1304" s="307"/>
      <c r="M1304" s="307"/>
      <c r="N1304" s="307"/>
      <c r="O1304" s="307"/>
      <c r="P1304" s="307"/>
      <c r="Q1304" s="307"/>
      <c r="R1304" s="294">
        <f t="shared" si="1194"/>
        <v>0</v>
      </c>
      <c r="S1304" s="307">
        <v>0</v>
      </c>
      <c r="T1304" s="307"/>
      <c r="U1304" s="307"/>
      <c r="V1304" s="307"/>
      <c r="W1304" s="307"/>
      <c r="X1304" s="307"/>
      <c r="Y1304" s="307"/>
      <c r="Z1304" s="307"/>
      <c r="AA1304" s="310">
        <f t="shared" si="1281"/>
        <v>0</v>
      </c>
      <c r="AB1304" s="310">
        <f t="shared" si="1196"/>
        <v>0</v>
      </c>
      <c r="AC1304" s="115">
        <f t="shared" si="1197"/>
        <v>0</v>
      </c>
    </row>
    <row r="1305" spans="1:29" s="79" customFormat="1" ht="15.75" hidden="1" x14ac:dyDescent="0.2">
      <c r="A1305" s="433"/>
      <c r="B1305" s="273" t="s">
        <v>936</v>
      </c>
      <c r="C1305" s="274" t="s">
        <v>997</v>
      </c>
      <c r="D1305" s="307"/>
      <c r="E1305" s="291">
        <f>SUM('ADICIONES  2018'!C1305:K1305)</f>
        <v>96090104</v>
      </c>
      <c r="F1305" s="307"/>
      <c r="G1305" s="307"/>
      <c r="H1305" s="307"/>
      <c r="I1305" s="307"/>
      <c r="J1305" s="307"/>
      <c r="K1305" s="294">
        <f t="shared" si="1193"/>
        <v>96090104</v>
      </c>
      <c r="L1305" s="307"/>
      <c r="M1305" s="307"/>
      <c r="N1305" s="307"/>
      <c r="O1305" s="307"/>
      <c r="P1305" s="307"/>
      <c r="Q1305" s="307"/>
      <c r="R1305" s="294">
        <f t="shared" si="1194"/>
        <v>0</v>
      </c>
      <c r="S1305" s="307">
        <v>0</v>
      </c>
      <c r="T1305" s="307"/>
      <c r="U1305" s="307"/>
      <c r="V1305" s="307"/>
      <c r="W1305" s="307"/>
      <c r="X1305" s="307"/>
      <c r="Y1305" s="307"/>
      <c r="Z1305" s="307"/>
      <c r="AA1305" s="310">
        <f t="shared" si="1281"/>
        <v>0</v>
      </c>
      <c r="AB1305" s="310">
        <f t="shared" si="1196"/>
        <v>0</v>
      </c>
      <c r="AC1305" s="115">
        <f t="shared" si="1197"/>
        <v>0</v>
      </c>
    </row>
    <row r="1306" spans="1:29" s="79" customFormat="1" ht="15.75" hidden="1" x14ac:dyDescent="0.2">
      <c r="A1306" s="433"/>
      <c r="B1306" s="273" t="s">
        <v>936</v>
      </c>
      <c r="C1306" s="274" t="s">
        <v>997</v>
      </c>
      <c r="D1306" s="307"/>
      <c r="E1306" s="291">
        <f>SUM('ADICIONES  2018'!C1306:K1306)</f>
        <v>48403111.759999998</v>
      </c>
      <c r="F1306" s="307"/>
      <c r="G1306" s="307"/>
      <c r="H1306" s="307"/>
      <c r="I1306" s="307"/>
      <c r="J1306" s="307"/>
      <c r="K1306" s="294">
        <f t="shared" si="1193"/>
        <v>48403111.759999998</v>
      </c>
      <c r="L1306" s="307"/>
      <c r="M1306" s="307"/>
      <c r="N1306" s="307"/>
      <c r="O1306" s="307"/>
      <c r="P1306" s="307"/>
      <c r="Q1306" s="307"/>
      <c r="R1306" s="294">
        <f t="shared" si="1194"/>
        <v>0</v>
      </c>
      <c r="S1306" s="307">
        <v>0</v>
      </c>
      <c r="T1306" s="307"/>
      <c r="U1306" s="307"/>
      <c r="V1306" s="307"/>
      <c r="W1306" s="307"/>
      <c r="X1306" s="307"/>
      <c r="Y1306" s="307"/>
      <c r="Z1306" s="307"/>
      <c r="AA1306" s="310">
        <f t="shared" ref="AA1306:AA1369" si="1341">SUM(S1306:Z1306)</f>
        <v>0</v>
      </c>
      <c r="AB1306" s="310">
        <f t="shared" si="1196"/>
        <v>0</v>
      </c>
      <c r="AC1306" s="115">
        <f t="shared" si="1197"/>
        <v>0</v>
      </c>
    </row>
    <row r="1307" spans="1:29" s="21" customFormat="1" hidden="1" x14ac:dyDescent="0.2">
      <c r="A1307" s="92"/>
      <c r="B1307" s="273" t="s">
        <v>936</v>
      </c>
      <c r="C1307" s="274" t="s">
        <v>997</v>
      </c>
      <c r="D1307" s="308">
        <v>0</v>
      </c>
      <c r="E1307" s="291">
        <f>SUM('ADICIONES  2018'!C1307:K1307)</f>
        <v>4404680</v>
      </c>
      <c r="F1307" s="308"/>
      <c r="G1307" s="308"/>
      <c r="H1307" s="308"/>
      <c r="I1307" s="308"/>
      <c r="J1307" s="308"/>
      <c r="K1307" s="294">
        <f t="shared" si="1193"/>
        <v>4404680</v>
      </c>
      <c r="L1307" s="308"/>
      <c r="M1307" s="308"/>
      <c r="N1307" s="308"/>
      <c r="O1307" s="308"/>
      <c r="P1307" s="308"/>
      <c r="Q1307" s="308"/>
      <c r="R1307" s="294">
        <f t="shared" si="1194"/>
        <v>0</v>
      </c>
      <c r="S1307" s="308">
        <v>4404680</v>
      </c>
      <c r="T1307" s="308"/>
      <c r="U1307" s="308"/>
      <c r="V1307" s="308"/>
      <c r="W1307" s="308"/>
      <c r="X1307" s="308"/>
      <c r="Y1307" s="308"/>
      <c r="Z1307" s="308"/>
      <c r="AA1307" s="310">
        <f t="shared" si="1341"/>
        <v>4404680</v>
      </c>
      <c r="AB1307" s="310">
        <f t="shared" si="1196"/>
        <v>4404680</v>
      </c>
      <c r="AC1307" s="115">
        <f t="shared" si="1197"/>
        <v>1</v>
      </c>
    </row>
    <row r="1308" spans="1:29" s="21" customFormat="1" hidden="1" x14ac:dyDescent="0.2">
      <c r="A1308" s="92"/>
      <c r="B1308" s="273" t="s">
        <v>936</v>
      </c>
      <c r="C1308" s="274" t="s">
        <v>997</v>
      </c>
      <c r="D1308" s="308"/>
      <c r="E1308" s="291">
        <f>SUM('ADICIONES  2018'!C1308:K1308)</f>
        <v>0.11</v>
      </c>
      <c r="F1308" s="308"/>
      <c r="G1308" s="308"/>
      <c r="H1308" s="308"/>
      <c r="I1308" s="308"/>
      <c r="J1308" s="308"/>
      <c r="K1308" s="294">
        <f t="shared" si="1193"/>
        <v>0.11</v>
      </c>
      <c r="L1308" s="308"/>
      <c r="M1308" s="308"/>
      <c r="N1308" s="308"/>
      <c r="O1308" s="308"/>
      <c r="P1308" s="308"/>
      <c r="Q1308" s="308"/>
      <c r="R1308" s="294">
        <f t="shared" si="1194"/>
        <v>0</v>
      </c>
      <c r="S1308" s="308">
        <v>0</v>
      </c>
      <c r="T1308" s="308"/>
      <c r="U1308" s="308"/>
      <c r="V1308" s="308"/>
      <c r="W1308" s="308"/>
      <c r="X1308" s="308"/>
      <c r="Y1308" s="308"/>
      <c r="Z1308" s="308"/>
      <c r="AA1308" s="310">
        <f t="shared" si="1341"/>
        <v>0</v>
      </c>
      <c r="AB1308" s="310">
        <f t="shared" si="1196"/>
        <v>0</v>
      </c>
      <c r="AC1308" s="115">
        <f t="shared" si="1197"/>
        <v>0</v>
      </c>
    </row>
    <row r="1309" spans="1:29" s="21" customFormat="1" hidden="1" x14ac:dyDescent="0.2">
      <c r="A1309" s="92"/>
      <c r="B1309" s="273" t="s">
        <v>936</v>
      </c>
      <c r="C1309" s="274" t="s">
        <v>997</v>
      </c>
      <c r="D1309" s="308"/>
      <c r="E1309" s="291">
        <f>SUM('ADICIONES  2018'!C1309:K1309)</f>
        <v>39315</v>
      </c>
      <c r="F1309" s="308"/>
      <c r="G1309" s="308"/>
      <c r="H1309" s="308"/>
      <c r="I1309" s="308"/>
      <c r="J1309" s="308"/>
      <c r="K1309" s="294">
        <f t="shared" si="1193"/>
        <v>39315</v>
      </c>
      <c r="L1309" s="308"/>
      <c r="M1309" s="308"/>
      <c r="N1309" s="308"/>
      <c r="O1309" s="308"/>
      <c r="P1309" s="308"/>
      <c r="Q1309" s="308"/>
      <c r="R1309" s="294">
        <f t="shared" si="1194"/>
        <v>0</v>
      </c>
      <c r="S1309" s="308">
        <v>0</v>
      </c>
      <c r="T1309" s="308"/>
      <c r="U1309" s="308"/>
      <c r="V1309" s="308"/>
      <c r="W1309" s="308"/>
      <c r="X1309" s="308"/>
      <c r="Y1309" s="308"/>
      <c r="Z1309" s="308"/>
      <c r="AA1309" s="310">
        <f t="shared" si="1341"/>
        <v>0</v>
      </c>
      <c r="AB1309" s="310">
        <f t="shared" si="1196"/>
        <v>0</v>
      </c>
      <c r="AC1309" s="115">
        <f t="shared" si="1197"/>
        <v>0</v>
      </c>
    </row>
    <row r="1310" spans="1:29" s="21" customFormat="1" hidden="1" x14ac:dyDescent="0.2">
      <c r="A1310" s="92"/>
      <c r="B1310" s="273" t="s">
        <v>936</v>
      </c>
      <c r="C1310" s="274" t="s">
        <v>997</v>
      </c>
      <c r="D1310" s="308"/>
      <c r="E1310" s="291">
        <f>SUM('ADICIONES  2018'!C1310:K1310)</f>
        <v>166829853.40000001</v>
      </c>
      <c r="F1310" s="308"/>
      <c r="G1310" s="308"/>
      <c r="H1310" s="308"/>
      <c r="I1310" s="308"/>
      <c r="J1310" s="308"/>
      <c r="K1310" s="294">
        <f t="shared" si="1193"/>
        <v>166829853.40000001</v>
      </c>
      <c r="L1310" s="308"/>
      <c r="M1310" s="308"/>
      <c r="N1310" s="308"/>
      <c r="O1310" s="308"/>
      <c r="P1310" s="308"/>
      <c r="Q1310" s="308"/>
      <c r="R1310" s="294">
        <f t="shared" si="1194"/>
        <v>0</v>
      </c>
      <c r="S1310" s="308">
        <v>0</v>
      </c>
      <c r="T1310" s="308"/>
      <c r="U1310" s="308"/>
      <c r="V1310" s="308"/>
      <c r="W1310" s="308"/>
      <c r="X1310" s="308"/>
      <c r="Y1310" s="308"/>
      <c r="Z1310" s="308"/>
      <c r="AA1310" s="310">
        <f t="shared" si="1341"/>
        <v>0</v>
      </c>
      <c r="AB1310" s="310">
        <f t="shared" si="1196"/>
        <v>0</v>
      </c>
      <c r="AC1310" s="115">
        <f t="shared" si="1197"/>
        <v>0</v>
      </c>
    </row>
    <row r="1311" spans="1:29" s="21" customFormat="1" hidden="1" x14ac:dyDescent="0.2">
      <c r="A1311" s="92"/>
      <c r="B1311" s="273" t="s">
        <v>936</v>
      </c>
      <c r="C1311" s="274" t="s">
        <v>997</v>
      </c>
      <c r="D1311" s="308">
        <v>0</v>
      </c>
      <c r="E1311" s="291">
        <f>SUM('ADICIONES  2018'!C1311:K1311)</f>
        <v>3600000</v>
      </c>
      <c r="F1311" s="308"/>
      <c r="G1311" s="308"/>
      <c r="H1311" s="308"/>
      <c r="I1311" s="308"/>
      <c r="J1311" s="308"/>
      <c r="K1311" s="294">
        <f t="shared" si="1193"/>
        <v>3600000</v>
      </c>
      <c r="L1311" s="308"/>
      <c r="M1311" s="308"/>
      <c r="N1311" s="308"/>
      <c r="O1311" s="308"/>
      <c r="P1311" s="308"/>
      <c r="Q1311" s="308"/>
      <c r="R1311" s="294">
        <f t="shared" si="1194"/>
        <v>0</v>
      </c>
      <c r="S1311" s="308">
        <v>3600000</v>
      </c>
      <c r="T1311" s="308"/>
      <c r="U1311" s="308"/>
      <c r="V1311" s="308"/>
      <c r="W1311" s="308"/>
      <c r="X1311" s="308"/>
      <c r="Y1311" s="308"/>
      <c r="Z1311" s="308"/>
      <c r="AA1311" s="310">
        <f t="shared" si="1341"/>
        <v>3600000</v>
      </c>
      <c r="AB1311" s="310">
        <f t="shared" si="1196"/>
        <v>3600000</v>
      </c>
      <c r="AC1311" s="115">
        <f t="shared" si="1197"/>
        <v>1</v>
      </c>
    </row>
    <row r="1312" spans="1:29" s="21" customFormat="1" hidden="1" x14ac:dyDescent="0.2">
      <c r="A1312" s="92"/>
      <c r="B1312" s="273" t="s">
        <v>936</v>
      </c>
      <c r="C1312" s="274" t="s">
        <v>997</v>
      </c>
      <c r="D1312" s="308"/>
      <c r="E1312" s="291">
        <f>SUM('ADICIONES  2018'!C1312:K1312)</f>
        <v>4472034302.5500002</v>
      </c>
      <c r="F1312" s="308"/>
      <c r="G1312" s="308"/>
      <c r="H1312" s="308"/>
      <c r="I1312" s="308"/>
      <c r="J1312" s="308"/>
      <c r="K1312" s="294">
        <f t="shared" si="1193"/>
        <v>4472034302.5500002</v>
      </c>
      <c r="L1312" s="308"/>
      <c r="M1312" s="308"/>
      <c r="N1312" s="308"/>
      <c r="O1312" s="308"/>
      <c r="P1312" s="308"/>
      <c r="Q1312" s="308"/>
      <c r="R1312" s="294">
        <f t="shared" si="1194"/>
        <v>0</v>
      </c>
      <c r="S1312" s="308">
        <v>0</v>
      </c>
      <c r="T1312" s="308"/>
      <c r="U1312" s="308"/>
      <c r="V1312" s="308"/>
      <c r="W1312" s="308"/>
      <c r="X1312" s="308"/>
      <c r="Y1312" s="308"/>
      <c r="Z1312" s="308"/>
      <c r="AA1312" s="310">
        <f t="shared" si="1341"/>
        <v>0</v>
      </c>
      <c r="AB1312" s="310">
        <f t="shared" si="1196"/>
        <v>0</v>
      </c>
      <c r="AC1312" s="115">
        <f t="shared" si="1197"/>
        <v>0</v>
      </c>
    </row>
    <row r="1313" spans="1:29" s="21" customFormat="1" hidden="1" x14ac:dyDescent="0.2">
      <c r="A1313" s="92"/>
      <c r="B1313" s="273" t="s">
        <v>936</v>
      </c>
      <c r="C1313" s="274" t="s">
        <v>997</v>
      </c>
      <c r="D1313" s="308"/>
      <c r="E1313" s="291">
        <f>SUM('ADICIONES  2018'!C1313:K1313)</f>
        <v>19047953</v>
      </c>
      <c r="F1313" s="308"/>
      <c r="G1313" s="308"/>
      <c r="H1313" s="308"/>
      <c r="I1313" s="308"/>
      <c r="J1313" s="308"/>
      <c r="K1313" s="294">
        <f t="shared" si="1193"/>
        <v>19047953</v>
      </c>
      <c r="L1313" s="308"/>
      <c r="M1313" s="308"/>
      <c r="N1313" s="308"/>
      <c r="O1313" s="308"/>
      <c r="P1313" s="308"/>
      <c r="Q1313" s="308"/>
      <c r="R1313" s="294">
        <f t="shared" si="1194"/>
        <v>0</v>
      </c>
      <c r="S1313" s="308">
        <v>0</v>
      </c>
      <c r="T1313" s="308"/>
      <c r="U1313" s="308"/>
      <c r="V1313" s="308"/>
      <c r="W1313" s="308"/>
      <c r="X1313" s="308"/>
      <c r="Y1313" s="308"/>
      <c r="Z1313" s="308"/>
      <c r="AA1313" s="310">
        <f t="shared" si="1341"/>
        <v>0</v>
      </c>
      <c r="AB1313" s="310">
        <f t="shared" si="1196"/>
        <v>0</v>
      </c>
      <c r="AC1313" s="115">
        <f t="shared" si="1197"/>
        <v>0</v>
      </c>
    </row>
    <row r="1314" spans="1:29" s="21" customFormat="1" hidden="1" x14ac:dyDescent="0.2">
      <c r="A1314" s="92"/>
      <c r="B1314" s="273" t="s">
        <v>936</v>
      </c>
      <c r="C1314" s="274" t="s">
        <v>997</v>
      </c>
      <c r="D1314" s="308"/>
      <c r="E1314" s="291">
        <f>SUM('ADICIONES  2018'!C1314:K1314)</f>
        <v>141000000</v>
      </c>
      <c r="F1314" s="308"/>
      <c r="G1314" s="308"/>
      <c r="H1314" s="308"/>
      <c r="I1314" s="308"/>
      <c r="J1314" s="308"/>
      <c r="K1314" s="294">
        <f t="shared" si="1193"/>
        <v>141000000</v>
      </c>
      <c r="L1314" s="308"/>
      <c r="M1314" s="308"/>
      <c r="N1314" s="308"/>
      <c r="O1314" s="308"/>
      <c r="P1314" s="308"/>
      <c r="Q1314" s="308"/>
      <c r="R1314" s="294">
        <f t="shared" si="1194"/>
        <v>0</v>
      </c>
      <c r="S1314" s="308">
        <v>0</v>
      </c>
      <c r="T1314" s="308"/>
      <c r="U1314" s="308"/>
      <c r="V1314" s="308"/>
      <c r="W1314" s="308"/>
      <c r="X1314" s="308"/>
      <c r="Y1314" s="308"/>
      <c r="Z1314" s="308"/>
      <c r="AA1314" s="310">
        <f t="shared" si="1341"/>
        <v>0</v>
      </c>
      <c r="AB1314" s="310">
        <f t="shared" si="1196"/>
        <v>0</v>
      </c>
      <c r="AC1314" s="115">
        <f t="shared" si="1197"/>
        <v>0</v>
      </c>
    </row>
    <row r="1315" spans="1:29" s="21" customFormat="1" hidden="1" x14ac:dyDescent="0.2">
      <c r="A1315" s="92"/>
      <c r="B1315" s="273" t="s">
        <v>936</v>
      </c>
      <c r="C1315" s="274" t="s">
        <v>997</v>
      </c>
      <c r="D1315" s="308"/>
      <c r="E1315" s="291">
        <f>SUM('ADICIONES  2018'!C1315:K1315)</f>
        <v>465221505.68000001</v>
      </c>
      <c r="F1315" s="308"/>
      <c r="G1315" s="308"/>
      <c r="H1315" s="308"/>
      <c r="I1315" s="308"/>
      <c r="J1315" s="308"/>
      <c r="K1315" s="294">
        <f t="shared" si="1193"/>
        <v>465221505.68000001</v>
      </c>
      <c r="L1315" s="308"/>
      <c r="M1315" s="308"/>
      <c r="N1315" s="308"/>
      <c r="O1315" s="308"/>
      <c r="P1315" s="308"/>
      <c r="Q1315" s="308"/>
      <c r="R1315" s="294">
        <f t="shared" si="1194"/>
        <v>0</v>
      </c>
      <c r="S1315" s="308">
        <v>0</v>
      </c>
      <c r="T1315" s="308"/>
      <c r="U1315" s="308"/>
      <c r="V1315" s="308"/>
      <c r="W1315" s="308"/>
      <c r="X1315" s="308"/>
      <c r="Y1315" s="308"/>
      <c r="Z1315" s="308"/>
      <c r="AA1315" s="310">
        <f t="shared" si="1341"/>
        <v>0</v>
      </c>
      <c r="AB1315" s="310">
        <f t="shared" si="1196"/>
        <v>0</v>
      </c>
      <c r="AC1315" s="115">
        <f t="shared" si="1197"/>
        <v>0</v>
      </c>
    </row>
    <row r="1316" spans="1:29" s="79" customFormat="1" ht="15.75" hidden="1" x14ac:dyDescent="0.2">
      <c r="A1316" s="433"/>
      <c r="B1316" s="271" t="s">
        <v>956</v>
      </c>
      <c r="C1316" s="272" t="s">
        <v>997</v>
      </c>
      <c r="D1316" s="307">
        <v>0</v>
      </c>
      <c r="E1316" s="106">
        <f>SUM('ADICIONES  2018'!C1316:K1316)</f>
        <v>0</v>
      </c>
      <c r="F1316" s="307"/>
      <c r="G1316" s="307"/>
      <c r="H1316" s="307"/>
      <c r="I1316" s="307"/>
      <c r="J1316" s="307"/>
      <c r="K1316" s="290">
        <f t="shared" si="1193"/>
        <v>0</v>
      </c>
      <c r="L1316" s="307"/>
      <c r="M1316" s="307"/>
      <c r="N1316" s="307"/>
      <c r="O1316" s="307"/>
      <c r="P1316" s="307"/>
      <c r="Q1316" s="307"/>
      <c r="R1316" s="290">
        <f t="shared" si="1194"/>
        <v>0</v>
      </c>
      <c r="S1316" s="307">
        <v>0</v>
      </c>
      <c r="T1316" s="307"/>
      <c r="U1316" s="307"/>
      <c r="V1316" s="307"/>
      <c r="W1316" s="307"/>
      <c r="X1316" s="307"/>
      <c r="Y1316" s="307"/>
      <c r="Z1316" s="307"/>
      <c r="AA1316" s="306">
        <f t="shared" si="1341"/>
        <v>0</v>
      </c>
      <c r="AB1316" s="306">
        <f t="shared" si="1196"/>
        <v>0</v>
      </c>
      <c r="AC1316" s="105">
        <v>0</v>
      </c>
    </row>
    <row r="1317" spans="1:29" s="21" customFormat="1" hidden="1" x14ac:dyDescent="0.2">
      <c r="A1317" s="92"/>
      <c r="B1317" s="273" t="s">
        <v>956</v>
      </c>
      <c r="C1317" s="274" t="s">
        <v>1796</v>
      </c>
      <c r="D1317" s="308">
        <v>0</v>
      </c>
      <c r="E1317" s="291">
        <f>SUM('ADICIONES  2018'!C1317:K1317)</f>
        <v>101267901</v>
      </c>
      <c r="F1317" s="308">
        <v>14267901</v>
      </c>
      <c r="G1317" s="308"/>
      <c r="H1317" s="308"/>
      <c r="I1317" s="308"/>
      <c r="J1317" s="308"/>
      <c r="K1317" s="294">
        <f t="shared" si="1193"/>
        <v>87000000</v>
      </c>
      <c r="L1317" s="308"/>
      <c r="M1317" s="308"/>
      <c r="N1317" s="308"/>
      <c r="O1317" s="308"/>
      <c r="P1317" s="308">
        <v>0</v>
      </c>
      <c r="Q1317" s="308"/>
      <c r="R1317" s="294">
        <f t="shared" si="1194"/>
        <v>0</v>
      </c>
      <c r="S1317" s="308">
        <v>87000000</v>
      </c>
      <c r="T1317" s="308"/>
      <c r="U1317" s="308"/>
      <c r="V1317" s="308"/>
      <c r="W1317" s="308"/>
      <c r="X1317" s="308"/>
      <c r="Y1317" s="308"/>
      <c r="Z1317" s="308"/>
      <c r="AA1317" s="310">
        <f t="shared" si="1341"/>
        <v>87000000</v>
      </c>
      <c r="AB1317" s="310">
        <f t="shared" si="1196"/>
        <v>87000000</v>
      </c>
      <c r="AC1317" s="115">
        <f t="shared" si="1197"/>
        <v>1</v>
      </c>
    </row>
    <row r="1318" spans="1:29" s="21" customFormat="1" hidden="1" x14ac:dyDescent="0.2">
      <c r="A1318" s="92"/>
      <c r="B1318" s="273" t="s">
        <v>956</v>
      </c>
      <c r="C1318" s="274" t="s">
        <v>1796</v>
      </c>
      <c r="D1318" s="308">
        <v>0</v>
      </c>
      <c r="E1318" s="291">
        <f>SUM('ADICIONES  2018'!C1318:K1318)</f>
        <v>83200</v>
      </c>
      <c r="F1318" s="308">
        <v>83200</v>
      </c>
      <c r="G1318" s="308"/>
      <c r="H1318" s="308"/>
      <c r="I1318" s="308"/>
      <c r="J1318" s="308"/>
      <c r="K1318" s="294">
        <f t="shared" si="1193"/>
        <v>0</v>
      </c>
      <c r="L1318" s="308"/>
      <c r="M1318" s="308"/>
      <c r="N1318" s="308"/>
      <c r="O1318" s="308"/>
      <c r="P1318" s="308">
        <v>0</v>
      </c>
      <c r="Q1318" s="308"/>
      <c r="R1318" s="294">
        <f t="shared" si="1194"/>
        <v>0</v>
      </c>
      <c r="S1318" s="308">
        <v>0</v>
      </c>
      <c r="T1318" s="308"/>
      <c r="U1318" s="308"/>
      <c r="V1318" s="308"/>
      <c r="W1318" s="308"/>
      <c r="X1318" s="308"/>
      <c r="Y1318" s="308"/>
      <c r="Z1318" s="308"/>
      <c r="AA1318" s="310">
        <f t="shared" si="1341"/>
        <v>0</v>
      </c>
      <c r="AB1318" s="310">
        <f t="shared" si="1196"/>
        <v>0</v>
      </c>
      <c r="AC1318" s="115">
        <v>0</v>
      </c>
    </row>
    <row r="1319" spans="1:29" s="21" customFormat="1" hidden="1" x14ac:dyDescent="0.2">
      <c r="A1319" s="92"/>
      <c r="B1319" s="273" t="s">
        <v>956</v>
      </c>
      <c r="C1319" s="274" t="s">
        <v>1796</v>
      </c>
      <c r="D1319" s="308">
        <v>0</v>
      </c>
      <c r="E1319" s="291">
        <f>SUM('ADICIONES  2018'!C1319:K1319)</f>
        <v>20000000</v>
      </c>
      <c r="F1319" s="308">
        <v>0</v>
      </c>
      <c r="G1319" s="308"/>
      <c r="H1319" s="308"/>
      <c r="I1319" s="308"/>
      <c r="J1319" s="308"/>
      <c r="K1319" s="294">
        <f t="shared" si="1193"/>
        <v>20000000</v>
      </c>
      <c r="L1319" s="308"/>
      <c r="M1319" s="308"/>
      <c r="N1319" s="308"/>
      <c r="O1319" s="308"/>
      <c r="P1319" s="308">
        <v>0</v>
      </c>
      <c r="Q1319" s="308"/>
      <c r="R1319" s="294">
        <f t="shared" si="1194"/>
        <v>0</v>
      </c>
      <c r="S1319" s="308">
        <v>20000000</v>
      </c>
      <c r="T1319" s="308"/>
      <c r="U1319" s="308"/>
      <c r="V1319" s="308"/>
      <c r="W1319" s="308"/>
      <c r="X1319" s="308"/>
      <c r="Y1319" s="308"/>
      <c r="Z1319" s="308"/>
      <c r="AA1319" s="310">
        <f t="shared" si="1341"/>
        <v>20000000</v>
      </c>
      <c r="AB1319" s="310">
        <f t="shared" si="1196"/>
        <v>20000000</v>
      </c>
      <c r="AC1319" s="115">
        <f t="shared" si="1197"/>
        <v>1</v>
      </c>
    </row>
    <row r="1320" spans="1:29" s="21" customFormat="1" hidden="1" x14ac:dyDescent="0.2">
      <c r="A1320" s="92"/>
      <c r="B1320" s="273" t="s">
        <v>956</v>
      </c>
      <c r="C1320" s="274" t="s">
        <v>1796</v>
      </c>
      <c r="D1320" s="308">
        <v>0</v>
      </c>
      <c r="E1320" s="291">
        <f>SUM('ADICIONES  2018'!C1320:K1320)</f>
        <v>2229951403.0900002</v>
      </c>
      <c r="F1320" s="308">
        <v>0</v>
      </c>
      <c r="G1320" s="308"/>
      <c r="H1320" s="308"/>
      <c r="I1320" s="308"/>
      <c r="J1320" s="308"/>
      <c r="K1320" s="294">
        <f t="shared" si="1193"/>
        <v>2229951403.0900002</v>
      </c>
      <c r="L1320" s="308"/>
      <c r="M1320" s="308"/>
      <c r="N1320" s="308"/>
      <c r="O1320" s="308"/>
      <c r="P1320" s="308">
        <v>0</v>
      </c>
      <c r="Q1320" s="308"/>
      <c r="R1320" s="294">
        <f t="shared" si="1194"/>
        <v>0</v>
      </c>
      <c r="S1320" s="308">
        <v>2229951403.0900002</v>
      </c>
      <c r="T1320" s="308"/>
      <c r="U1320" s="308"/>
      <c r="V1320" s="308"/>
      <c r="W1320" s="308"/>
      <c r="X1320" s="308"/>
      <c r="Y1320" s="308"/>
      <c r="Z1320" s="308"/>
      <c r="AA1320" s="310">
        <f t="shared" si="1341"/>
        <v>2229951403.0900002</v>
      </c>
      <c r="AB1320" s="310">
        <f t="shared" si="1196"/>
        <v>2229951403.0900002</v>
      </c>
      <c r="AC1320" s="115">
        <f t="shared" si="1197"/>
        <v>1</v>
      </c>
    </row>
    <row r="1321" spans="1:29" s="21" customFormat="1" hidden="1" x14ac:dyDescent="0.2">
      <c r="A1321" s="92"/>
      <c r="B1321" s="273" t="s">
        <v>956</v>
      </c>
      <c r="C1321" s="274" t="s">
        <v>1796</v>
      </c>
      <c r="D1321" s="308">
        <v>0</v>
      </c>
      <c r="E1321" s="291">
        <f>SUM('ADICIONES  2018'!C1321:K1321)</f>
        <v>2613926020</v>
      </c>
      <c r="F1321" s="308">
        <v>0</v>
      </c>
      <c r="G1321" s="308"/>
      <c r="H1321" s="308"/>
      <c r="I1321" s="308"/>
      <c r="J1321" s="308"/>
      <c r="K1321" s="294">
        <f t="shared" si="1193"/>
        <v>2613926020</v>
      </c>
      <c r="L1321" s="308"/>
      <c r="M1321" s="308"/>
      <c r="N1321" s="308"/>
      <c r="O1321" s="308"/>
      <c r="P1321" s="308">
        <v>0</v>
      </c>
      <c r="Q1321" s="308"/>
      <c r="R1321" s="294">
        <f t="shared" si="1194"/>
        <v>0</v>
      </c>
      <c r="S1321" s="308">
        <v>2613926020</v>
      </c>
      <c r="T1321" s="308"/>
      <c r="U1321" s="308"/>
      <c r="V1321" s="308"/>
      <c r="W1321" s="308"/>
      <c r="X1321" s="308"/>
      <c r="Y1321" s="308"/>
      <c r="Z1321" s="308"/>
      <c r="AA1321" s="310">
        <f t="shared" si="1341"/>
        <v>2613926020</v>
      </c>
      <c r="AB1321" s="310">
        <f t="shared" si="1196"/>
        <v>2613926020</v>
      </c>
      <c r="AC1321" s="115">
        <f t="shared" si="1197"/>
        <v>1</v>
      </c>
    </row>
    <row r="1322" spans="1:29" s="21" customFormat="1" hidden="1" x14ac:dyDescent="0.2">
      <c r="A1322" s="92"/>
      <c r="B1322" s="273" t="s">
        <v>956</v>
      </c>
      <c r="C1322" s="274" t="s">
        <v>1796</v>
      </c>
      <c r="D1322" s="308">
        <v>0</v>
      </c>
      <c r="E1322" s="291">
        <f>SUM('ADICIONES  2018'!C1322:K1322)</f>
        <v>2100000</v>
      </c>
      <c r="F1322" s="308">
        <v>2100000</v>
      </c>
      <c r="G1322" s="308"/>
      <c r="H1322" s="308"/>
      <c r="I1322" s="308"/>
      <c r="J1322" s="308"/>
      <c r="K1322" s="294">
        <f t="shared" si="1193"/>
        <v>0</v>
      </c>
      <c r="L1322" s="308"/>
      <c r="M1322" s="308"/>
      <c r="N1322" s="308"/>
      <c r="O1322" s="308"/>
      <c r="P1322" s="308">
        <v>0</v>
      </c>
      <c r="Q1322" s="308"/>
      <c r="R1322" s="294">
        <f t="shared" si="1194"/>
        <v>0</v>
      </c>
      <c r="S1322" s="308">
        <v>0</v>
      </c>
      <c r="T1322" s="308"/>
      <c r="U1322" s="308"/>
      <c r="V1322" s="308"/>
      <c r="W1322" s="308"/>
      <c r="X1322" s="308"/>
      <c r="Y1322" s="308"/>
      <c r="Z1322" s="308"/>
      <c r="AA1322" s="310">
        <f t="shared" si="1341"/>
        <v>0</v>
      </c>
      <c r="AB1322" s="310">
        <f t="shared" si="1196"/>
        <v>0</v>
      </c>
      <c r="AC1322" s="115">
        <v>0</v>
      </c>
    </row>
    <row r="1323" spans="1:29" s="21" customFormat="1" hidden="1" x14ac:dyDescent="0.2">
      <c r="A1323" s="92"/>
      <c r="B1323" s="273" t="s">
        <v>956</v>
      </c>
      <c r="C1323" s="274" t="s">
        <v>1796</v>
      </c>
      <c r="D1323" s="308">
        <v>0</v>
      </c>
      <c r="E1323" s="291">
        <f>SUM('ADICIONES  2018'!C1323:K1323)</f>
        <v>1800000</v>
      </c>
      <c r="F1323" s="308">
        <v>1800000</v>
      </c>
      <c r="G1323" s="308"/>
      <c r="H1323" s="308"/>
      <c r="I1323" s="308"/>
      <c r="J1323" s="308"/>
      <c r="K1323" s="294">
        <f t="shared" si="1193"/>
        <v>0</v>
      </c>
      <c r="L1323" s="308"/>
      <c r="M1323" s="308"/>
      <c r="N1323" s="308"/>
      <c r="O1323" s="308"/>
      <c r="P1323" s="308">
        <v>0</v>
      </c>
      <c r="Q1323" s="308"/>
      <c r="R1323" s="294">
        <f t="shared" si="1194"/>
        <v>0</v>
      </c>
      <c r="S1323" s="308">
        <v>0</v>
      </c>
      <c r="T1323" s="308"/>
      <c r="U1323" s="308"/>
      <c r="V1323" s="308"/>
      <c r="W1323" s="308"/>
      <c r="X1323" s="308"/>
      <c r="Y1323" s="308"/>
      <c r="Z1323" s="308"/>
      <c r="AA1323" s="310">
        <f t="shared" si="1341"/>
        <v>0</v>
      </c>
      <c r="AB1323" s="310">
        <f t="shared" si="1196"/>
        <v>0</v>
      </c>
      <c r="AC1323" s="115">
        <v>0</v>
      </c>
    </row>
    <row r="1324" spans="1:29" s="21" customFormat="1" hidden="1" x14ac:dyDescent="0.2">
      <c r="A1324" s="92"/>
      <c r="B1324" s="273" t="s">
        <v>956</v>
      </c>
      <c r="C1324" s="274" t="s">
        <v>1796</v>
      </c>
      <c r="D1324" s="308"/>
      <c r="E1324" s="291">
        <f>SUM('ADICIONES  2018'!C1324:K1324)</f>
        <v>166388506</v>
      </c>
      <c r="F1324" s="308"/>
      <c r="G1324" s="308"/>
      <c r="H1324" s="308"/>
      <c r="I1324" s="308"/>
      <c r="J1324" s="308"/>
      <c r="K1324" s="294">
        <f t="shared" si="1193"/>
        <v>166388506</v>
      </c>
      <c r="L1324" s="308"/>
      <c r="M1324" s="308"/>
      <c r="N1324" s="308"/>
      <c r="O1324" s="308"/>
      <c r="P1324" s="308"/>
      <c r="Q1324" s="308"/>
      <c r="R1324" s="294">
        <f t="shared" si="1194"/>
        <v>0</v>
      </c>
      <c r="S1324" s="308">
        <v>0</v>
      </c>
      <c r="T1324" s="308"/>
      <c r="U1324" s="308"/>
      <c r="V1324" s="308"/>
      <c r="W1324" s="308"/>
      <c r="X1324" s="308"/>
      <c r="Y1324" s="308"/>
      <c r="Z1324" s="308"/>
      <c r="AA1324" s="310">
        <f t="shared" si="1341"/>
        <v>0</v>
      </c>
      <c r="AB1324" s="310">
        <f t="shared" si="1196"/>
        <v>0</v>
      </c>
      <c r="AC1324" s="115">
        <f t="shared" ref="AC1324:AC1339" si="1342">+AB1324/K1324</f>
        <v>0</v>
      </c>
    </row>
    <row r="1325" spans="1:29" s="21" customFormat="1" hidden="1" x14ac:dyDescent="0.2">
      <c r="A1325" s="92"/>
      <c r="B1325" s="273" t="s">
        <v>956</v>
      </c>
      <c r="C1325" s="274" t="s">
        <v>1796</v>
      </c>
      <c r="D1325" s="308"/>
      <c r="E1325" s="291">
        <f>SUM('ADICIONES  2018'!C1325:K1325)</f>
        <v>179820342</v>
      </c>
      <c r="F1325" s="308"/>
      <c r="G1325" s="308"/>
      <c r="H1325" s="308"/>
      <c r="I1325" s="308"/>
      <c r="J1325" s="308"/>
      <c r="K1325" s="294">
        <f t="shared" si="1193"/>
        <v>179820342</v>
      </c>
      <c r="L1325" s="308"/>
      <c r="M1325" s="308"/>
      <c r="N1325" s="308"/>
      <c r="O1325" s="308"/>
      <c r="P1325" s="308"/>
      <c r="Q1325" s="308"/>
      <c r="R1325" s="294">
        <f t="shared" si="1194"/>
        <v>0</v>
      </c>
      <c r="S1325" s="308">
        <v>0</v>
      </c>
      <c r="T1325" s="308"/>
      <c r="U1325" s="308"/>
      <c r="V1325" s="308"/>
      <c r="W1325" s="308"/>
      <c r="X1325" s="308"/>
      <c r="Y1325" s="308"/>
      <c r="Z1325" s="308"/>
      <c r="AA1325" s="310">
        <f t="shared" si="1341"/>
        <v>0</v>
      </c>
      <c r="AB1325" s="310">
        <f t="shared" si="1196"/>
        <v>0</v>
      </c>
      <c r="AC1325" s="115">
        <f t="shared" si="1342"/>
        <v>0</v>
      </c>
    </row>
    <row r="1326" spans="1:29" s="21" customFormat="1" hidden="1" x14ac:dyDescent="0.2">
      <c r="A1326" s="92"/>
      <c r="B1326" s="273" t="s">
        <v>956</v>
      </c>
      <c r="C1326" s="274" t="s">
        <v>1796</v>
      </c>
      <c r="D1326" s="308">
        <v>0</v>
      </c>
      <c r="E1326" s="291">
        <f>SUM('ADICIONES  2018'!C1326:K1326)</f>
        <v>166388506</v>
      </c>
      <c r="F1326" s="308">
        <v>166388506</v>
      </c>
      <c r="G1326" s="308"/>
      <c r="H1326" s="308"/>
      <c r="I1326" s="308"/>
      <c r="J1326" s="308"/>
      <c r="K1326" s="294">
        <f t="shared" si="1193"/>
        <v>0</v>
      </c>
      <c r="L1326" s="308"/>
      <c r="M1326" s="308"/>
      <c r="N1326" s="308"/>
      <c r="O1326" s="308"/>
      <c r="P1326" s="308">
        <v>0</v>
      </c>
      <c r="Q1326" s="308"/>
      <c r="R1326" s="294">
        <f t="shared" si="1194"/>
        <v>0</v>
      </c>
      <c r="S1326" s="308">
        <v>0</v>
      </c>
      <c r="T1326" s="308"/>
      <c r="U1326" s="308"/>
      <c r="V1326" s="308"/>
      <c r="W1326" s="308"/>
      <c r="X1326" s="308"/>
      <c r="Y1326" s="308"/>
      <c r="Z1326" s="308"/>
      <c r="AA1326" s="310">
        <f t="shared" si="1341"/>
        <v>0</v>
      </c>
      <c r="AB1326" s="310">
        <f t="shared" si="1196"/>
        <v>0</v>
      </c>
      <c r="AC1326" s="115">
        <v>0</v>
      </c>
    </row>
    <row r="1327" spans="1:29" s="21" customFormat="1" hidden="1" x14ac:dyDescent="0.2">
      <c r="A1327" s="92"/>
      <c r="B1327" s="273" t="s">
        <v>956</v>
      </c>
      <c r="C1327" s="274" t="s">
        <v>1796</v>
      </c>
      <c r="D1327" s="308"/>
      <c r="E1327" s="291">
        <f>SUM('ADICIONES  2018'!C1327:K1327)</f>
        <v>733140513</v>
      </c>
      <c r="F1327" s="308"/>
      <c r="G1327" s="308"/>
      <c r="H1327" s="308"/>
      <c r="I1327" s="308"/>
      <c r="J1327" s="308"/>
      <c r="K1327" s="294">
        <f t="shared" si="1193"/>
        <v>733140513</v>
      </c>
      <c r="L1327" s="308"/>
      <c r="M1327" s="308"/>
      <c r="N1327" s="308"/>
      <c r="O1327" s="308"/>
      <c r="P1327" s="308"/>
      <c r="Q1327" s="308"/>
      <c r="R1327" s="294">
        <f t="shared" si="1194"/>
        <v>0</v>
      </c>
      <c r="S1327" s="308">
        <v>0</v>
      </c>
      <c r="T1327" s="308"/>
      <c r="U1327" s="308"/>
      <c r="V1327" s="308"/>
      <c r="W1327" s="308"/>
      <c r="X1327" s="308"/>
      <c r="Y1327" s="308"/>
      <c r="Z1327" s="308"/>
      <c r="AA1327" s="310">
        <f t="shared" si="1341"/>
        <v>0</v>
      </c>
      <c r="AB1327" s="310">
        <f t="shared" si="1196"/>
        <v>0</v>
      </c>
      <c r="AC1327" s="115">
        <f t="shared" si="1342"/>
        <v>0</v>
      </c>
    </row>
    <row r="1328" spans="1:29" s="21" customFormat="1" hidden="1" x14ac:dyDescent="0.2">
      <c r="A1328" s="92"/>
      <c r="B1328" s="273" t="s">
        <v>958</v>
      </c>
      <c r="C1328" s="274" t="s">
        <v>1773</v>
      </c>
      <c r="D1328" s="308">
        <v>0</v>
      </c>
      <c r="E1328" s="291">
        <f>SUM('ADICIONES  2018'!C1328:K1328)</f>
        <v>0</v>
      </c>
      <c r="F1328" s="308">
        <v>0</v>
      </c>
      <c r="G1328" s="308"/>
      <c r="H1328" s="308"/>
      <c r="I1328" s="308"/>
      <c r="J1328" s="308"/>
      <c r="K1328" s="294">
        <f t="shared" si="1193"/>
        <v>0</v>
      </c>
      <c r="L1328" s="308"/>
      <c r="M1328" s="308"/>
      <c r="N1328" s="308"/>
      <c r="O1328" s="308"/>
      <c r="P1328" s="308">
        <v>0</v>
      </c>
      <c r="Q1328" s="308"/>
      <c r="R1328" s="294">
        <f t="shared" si="1194"/>
        <v>0</v>
      </c>
      <c r="S1328" s="308">
        <v>0</v>
      </c>
      <c r="T1328" s="308"/>
      <c r="U1328" s="308"/>
      <c r="V1328" s="308"/>
      <c r="W1328" s="308"/>
      <c r="X1328" s="308"/>
      <c r="Y1328" s="308"/>
      <c r="Z1328" s="308"/>
      <c r="AA1328" s="310">
        <f t="shared" si="1341"/>
        <v>0</v>
      </c>
      <c r="AB1328" s="310">
        <f t="shared" si="1196"/>
        <v>0</v>
      </c>
      <c r="AC1328" s="115" t="e">
        <f t="shared" si="1342"/>
        <v>#DIV/0!</v>
      </c>
    </row>
    <row r="1329" spans="1:29" s="21" customFormat="1" hidden="1" x14ac:dyDescent="0.2">
      <c r="A1329" s="92"/>
      <c r="B1329" s="273" t="s">
        <v>958</v>
      </c>
      <c r="C1329" s="274" t="s">
        <v>1773</v>
      </c>
      <c r="D1329" s="308">
        <v>0</v>
      </c>
      <c r="E1329" s="291">
        <f>SUM('ADICIONES  2018'!C1329:K1329)</f>
        <v>0</v>
      </c>
      <c r="F1329" s="308">
        <v>0</v>
      </c>
      <c r="G1329" s="308"/>
      <c r="H1329" s="308"/>
      <c r="I1329" s="308"/>
      <c r="J1329" s="308"/>
      <c r="K1329" s="294">
        <f t="shared" si="1193"/>
        <v>0</v>
      </c>
      <c r="L1329" s="308"/>
      <c r="M1329" s="308"/>
      <c r="N1329" s="308"/>
      <c r="O1329" s="308"/>
      <c r="P1329" s="308">
        <v>0</v>
      </c>
      <c r="Q1329" s="308"/>
      <c r="R1329" s="294">
        <f t="shared" si="1194"/>
        <v>0</v>
      </c>
      <c r="S1329" s="308">
        <v>0</v>
      </c>
      <c r="T1329" s="308"/>
      <c r="U1329" s="308"/>
      <c r="V1329" s="308"/>
      <c r="W1329" s="308"/>
      <c r="X1329" s="308"/>
      <c r="Y1329" s="308"/>
      <c r="Z1329" s="308"/>
      <c r="AA1329" s="310">
        <f t="shared" si="1341"/>
        <v>0</v>
      </c>
      <c r="AB1329" s="310">
        <f t="shared" si="1196"/>
        <v>0</v>
      </c>
      <c r="AC1329" s="115" t="e">
        <f t="shared" si="1342"/>
        <v>#DIV/0!</v>
      </c>
    </row>
    <row r="1330" spans="1:29" s="21" customFormat="1" hidden="1" x14ac:dyDescent="0.2">
      <c r="A1330" s="92"/>
      <c r="B1330" s="273" t="s">
        <v>958</v>
      </c>
      <c r="C1330" s="274" t="s">
        <v>1773</v>
      </c>
      <c r="D1330" s="308">
        <v>0</v>
      </c>
      <c r="E1330" s="291">
        <f>SUM('ADICIONES  2018'!C1330:K1330)</f>
        <v>0</v>
      </c>
      <c r="F1330" s="308">
        <v>0</v>
      </c>
      <c r="G1330" s="308"/>
      <c r="H1330" s="308"/>
      <c r="I1330" s="308"/>
      <c r="J1330" s="308"/>
      <c r="K1330" s="294">
        <f t="shared" si="1193"/>
        <v>0</v>
      </c>
      <c r="L1330" s="308"/>
      <c r="M1330" s="308"/>
      <c r="N1330" s="308"/>
      <c r="O1330" s="308"/>
      <c r="P1330" s="308">
        <v>0</v>
      </c>
      <c r="Q1330" s="308"/>
      <c r="R1330" s="294">
        <f t="shared" si="1194"/>
        <v>0</v>
      </c>
      <c r="S1330" s="308">
        <v>0</v>
      </c>
      <c r="T1330" s="308"/>
      <c r="U1330" s="308"/>
      <c r="V1330" s="308"/>
      <c r="W1330" s="308"/>
      <c r="X1330" s="308"/>
      <c r="Y1330" s="308"/>
      <c r="Z1330" s="308"/>
      <c r="AA1330" s="310">
        <f t="shared" si="1341"/>
        <v>0</v>
      </c>
      <c r="AB1330" s="310">
        <f t="shared" si="1196"/>
        <v>0</v>
      </c>
      <c r="AC1330" s="115" t="e">
        <f t="shared" si="1342"/>
        <v>#DIV/0!</v>
      </c>
    </row>
    <row r="1331" spans="1:29" s="21" customFormat="1" hidden="1" x14ac:dyDescent="0.2">
      <c r="A1331" s="92"/>
      <c r="B1331" s="273" t="s">
        <v>958</v>
      </c>
      <c r="C1331" s="274" t="s">
        <v>1773</v>
      </c>
      <c r="D1331" s="308">
        <v>0</v>
      </c>
      <c r="E1331" s="291">
        <f>SUM('ADICIONES  2018'!C1331:K1331)</f>
        <v>0</v>
      </c>
      <c r="F1331" s="308">
        <v>0</v>
      </c>
      <c r="G1331" s="308"/>
      <c r="H1331" s="308"/>
      <c r="I1331" s="308"/>
      <c r="J1331" s="308"/>
      <c r="K1331" s="294">
        <f t="shared" si="1193"/>
        <v>0</v>
      </c>
      <c r="L1331" s="308"/>
      <c r="M1331" s="308"/>
      <c r="N1331" s="308"/>
      <c r="O1331" s="308"/>
      <c r="P1331" s="308">
        <v>0</v>
      </c>
      <c r="Q1331" s="308"/>
      <c r="R1331" s="294">
        <f t="shared" si="1194"/>
        <v>0</v>
      </c>
      <c r="S1331" s="308">
        <v>0</v>
      </c>
      <c r="T1331" s="308"/>
      <c r="U1331" s="308"/>
      <c r="V1331" s="308"/>
      <c r="W1331" s="308"/>
      <c r="X1331" s="308"/>
      <c r="Y1331" s="308"/>
      <c r="Z1331" s="308"/>
      <c r="AA1331" s="310">
        <f t="shared" si="1341"/>
        <v>0</v>
      </c>
      <c r="AB1331" s="310">
        <f t="shared" si="1196"/>
        <v>0</v>
      </c>
      <c r="AC1331" s="115" t="e">
        <f t="shared" si="1342"/>
        <v>#DIV/0!</v>
      </c>
    </row>
    <row r="1332" spans="1:29" s="21" customFormat="1" hidden="1" x14ac:dyDescent="0.2">
      <c r="A1332" s="92"/>
      <c r="B1332" s="273" t="s">
        <v>958</v>
      </c>
      <c r="C1332" s="274" t="s">
        <v>1797</v>
      </c>
      <c r="D1332" s="308">
        <v>0</v>
      </c>
      <c r="E1332" s="291">
        <f>SUM('ADICIONES  2018'!C1332:K1332)</f>
        <v>0</v>
      </c>
      <c r="F1332" s="308">
        <v>0</v>
      </c>
      <c r="G1332" s="308"/>
      <c r="H1332" s="308"/>
      <c r="I1332" s="308"/>
      <c r="J1332" s="308"/>
      <c r="K1332" s="294">
        <f t="shared" si="1193"/>
        <v>0</v>
      </c>
      <c r="L1332" s="308"/>
      <c r="M1332" s="308"/>
      <c r="N1332" s="308"/>
      <c r="O1332" s="308"/>
      <c r="P1332" s="308">
        <v>0</v>
      </c>
      <c r="Q1332" s="308"/>
      <c r="R1332" s="294">
        <f t="shared" si="1194"/>
        <v>0</v>
      </c>
      <c r="S1332" s="308">
        <v>0</v>
      </c>
      <c r="T1332" s="308"/>
      <c r="U1332" s="308"/>
      <c r="V1332" s="308"/>
      <c r="W1332" s="308"/>
      <c r="X1332" s="308"/>
      <c r="Y1332" s="308"/>
      <c r="Z1332" s="308"/>
      <c r="AA1332" s="310">
        <f t="shared" si="1341"/>
        <v>0</v>
      </c>
      <c r="AB1332" s="310">
        <f t="shared" si="1196"/>
        <v>0</v>
      </c>
      <c r="AC1332" s="115" t="e">
        <f t="shared" si="1342"/>
        <v>#DIV/0!</v>
      </c>
    </row>
    <row r="1333" spans="1:29" s="21" customFormat="1" hidden="1" x14ac:dyDescent="0.2">
      <c r="A1333" s="92"/>
      <c r="B1333" s="273" t="s">
        <v>958</v>
      </c>
      <c r="C1333" s="274" t="s">
        <v>1797</v>
      </c>
      <c r="D1333" s="308">
        <v>0</v>
      </c>
      <c r="E1333" s="291">
        <f>SUM('ADICIONES  2018'!C1333:K1333)</f>
        <v>0</v>
      </c>
      <c r="F1333" s="308">
        <v>0</v>
      </c>
      <c r="G1333" s="308"/>
      <c r="H1333" s="308"/>
      <c r="I1333" s="308"/>
      <c r="J1333" s="308"/>
      <c r="K1333" s="294">
        <f t="shared" si="1193"/>
        <v>0</v>
      </c>
      <c r="L1333" s="308"/>
      <c r="M1333" s="308"/>
      <c r="N1333" s="308"/>
      <c r="O1333" s="308"/>
      <c r="P1333" s="308">
        <v>0</v>
      </c>
      <c r="Q1333" s="308"/>
      <c r="R1333" s="294">
        <f t="shared" si="1194"/>
        <v>0</v>
      </c>
      <c r="S1333" s="308">
        <v>0</v>
      </c>
      <c r="T1333" s="308"/>
      <c r="U1333" s="308"/>
      <c r="V1333" s="308"/>
      <c r="W1333" s="308"/>
      <c r="X1333" s="308"/>
      <c r="Y1333" s="308"/>
      <c r="Z1333" s="308"/>
      <c r="AA1333" s="310">
        <f t="shared" si="1341"/>
        <v>0</v>
      </c>
      <c r="AB1333" s="310">
        <f t="shared" si="1196"/>
        <v>0</v>
      </c>
      <c r="AC1333" s="115" t="e">
        <f t="shared" si="1342"/>
        <v>#DIV/0!</v>
      </c>
    </row>
    <row r="1334" spans="1:29" s="21" customFormat="1" hidden="1" x14ac:dyDescent="0.2">
      <c r="A1334" s="92"/>
      <c r="B1334" s="273" t="s">
        <v>958</v>
      </c>
      <c r="C1334" s="274" t="s">
        <v>1797</v>
      </c>
      <c r="D1334" s="308">
        <v>0</v>
      </c>
      <c r="E1334" s="291">
        <f>SUM('ADICIONES  2018'!C1334:K1334)</f>
        <v>0</v>
      </c>
      <c r="F1334" s="308">
        <v>0</v>
      </c>
      <c r="G1334" s="308"/>
      <c r="H1334" s="308"/>
      <c r="I1334" s="308"/>
      <c r="J1334" s="308"/>
      <c r="K1334" s="294">
        <f t="shared" si="1193"/>
        <v>0</v>
      </c>
      <c r="L1334" s="308"/>
      <c r="M1334" s="308"/>
      <c r="N1334" s="308"/>
      <c r="O1334" s="308"/>
      <c r="P1334" s="308">
        <v>0</v>
      </c>
      <c r="Q1334" s="308"/>
      <c r="R1334" s="294">
        <f t="shared" si="1194"/>
        <v>0</v>
      </c>
      <c r="S1334" s="308">
        <v>0</v>
      </c>
      <c r="T1334" s="308"/>
      <c r="U1334" s="308"/>
      <c r="V1334" s="308"/>
      <c r="W1334" s="308"/>
      <c r="X1334" s="308"/>
      <c r="Y1334" s="308"/>
      <c r="Z1334" s="308"/>
      <c r="AA1334" s="310">
        <f t="shared" si="1341"/>
        <v>0</v>
      </c>
      <c r="AB1334" s="310">
        <f t="shared" si="1196"/>
        <v>0</v>
      </c>
      <c r="AC1334" s="115" t="e">
        <f t="shared" si="1342"/>
        <v>#DIV/0!</v>
      </c>
    </row>
    <row r="1335" spans="1:29" s="21" customFormat="1" hidden="1" x14ac:dyDescent="0.2">
      <c r="A1335" s="92"/>
      <c r="B1335" s="273" t="s">
        <v>958</v>
      </c>
      <c r="C1335" s="274" t="s">
        <v>1797</v>
      </c>
      <c r="D1335" s="308">
        <v>0</v>
      </c>
      <c r="E1335" s="291">
        <f>SUM('ADICIONES  2018'!C1335:K1335)</f>
        <v>0</v>
      </c>
      <c r="F1335" s="308">
        <v>0</v>
      </c>
      <c r="G1335" s="308"/>
      <c r="H1335" s="308"/>
      <c r="I1335" s="308"/>
      <c r="J1335" s="308"/>
      <c r="K1335" s="294">
        <f t="shared" si="1193"/>
        <v>0</v>
      </c>
      <c r="L1335" s="308"/>
      <c r="M1335" s="308"/>
      <c r="N1335" s="308"/>
      <c r="O1335" s="308"/>
      <c r="P1335" s="308">
        <v>0</v>
      </c>
      <c r="Q1335" s="308"/>
      <c r="R1335" s="294">
        <f t="shared" si="1194"/>
        <v>0</v>
      </c>
      <c r="S1335" s="308">
        <v>0</v>
      </c>
      <c r="T1335" s="308"/>
      <c r="U1335" s="308"/>
      <c r="V1335" s="308"/>
      <c r="W1335" s="308"/>
      <c r="X1335" s="308"/>
      <c r="Y1335" s="308"/>
      <c r="Z1335" s="308"/>
      <c r="AA1335" s="310">
        <f t="shared" si="1341"/>
        <v>0</v>
      </c>
      <c r="AB1335" s="310">
        <f t="shared" si="1196"/>
        <v>0</v>
      </c>
      <c r="AC1335" s="115" t="e">
        <f t="shared" si="1342"/>
        <v>#DIV/0!</v>
      </c>
    </row>
    <row r="1336" spans="1:29" s="21" customFormat="1" hidden="1" x14ac:dyDescent="0.2">
      <c r="A1336" s="92"/>
      <c r="B1336" s="273" t="s">
        <v>958</v>
      </c>
      <c r="C1336" s="274" t="s">
        <v>1797</v>
      </c>
      <c r="D1336" s="308">
        <v>0</v>
      </c>
      <c r="E1336" s="291">
        <f>SUM('ADICIONES  2018'!C1336:K1336)</f>
        <v>0</v>
      </c>
      <c r="F1336" s="308">
        <v>0</v>
      </c>
      <c r="G1336" s="308"/>
      <c r="H1336" s="308"/>
      <c r="I1336" s="308"/>
      <c r="J1336" s="308"/>
      <c r="K1336" s="294">
        <f t="shared" si="1193"/>
        <v>0</v>
      </c>
      <c r="L1336" s="308"/>
      <c r="M1336" s="308"/>
      <c r="N1336" s="308"/>
      <c r="O1336" s="308"/>
      <c r="P1336" s="308">
        <v>0</v>
      </c>
      <c r="Q1336" s="308"/>
      <c r="R1336" s="294">
        <f t="shared" si="1194"/>
        <v>0</v>
      </c>
      <c r="S1336" s="308">
        <v>0</v>
      </c>
      <c r="T1336" s="308"/>
      <c r="U1336" s="308"/>
      <c r="V1336" s="308"/>
      <c r="W1336" s="308"/>
      <c r="X1336" s="308"/>
      <c r="Y1336" s="308"/>
      <c r="Z1336" s="308"/>
      <c r="AA1336" s="310">
        <f t="shared" si="1341"/>
        <v>0</v>
      </c>
      <c r="AB1336" s="310">
        <f t="shared" si="1196"/>
        <v>0</v>
      </c>
      <c r="AC1336" s="115" t="e">
        <f t="shared" si="1342"/>
        <v>#DIV/0!</v>
      </c>
    </row>
    <row r="1337" spans="1:29" s="21" customFormat="1" hidden="1" x14ac:dyDescent="0.2">
      <c r="A1337" s="92"/>
      <c r="B1337" s="273" t="s">
        <v>958</v>
      </c>
      <c r="C1337" s="274" t="s">
        <v>1797</v>
      </c>
      <c r="D1337" s="308">
        <v>0</v>
      </c>
      <c r="E1337" s="291">
        <f>SUM('ADICIONES  2018'!C1337:K1337)</f>
        <v>0</v>
      </c>
      <c r="F1337" s="308">
        <v>0</v>
      </c>
      <c r="G1337" s="308"/>
      <c r="H1337" s="308"/>
      <c r="I1337" s="308"/>
      <c r="J1337" s="308"/>
      <c r="K1337" s="294">
        <f t="shared" si="1193"/>
        <v>0</v>
      </c>
      <c r="L1337" s="308"/>
      <c r="M1337" s="308"/>
      <c r="N1337" s="308"/>
      <c r="O1337" s="308"/>
      <c r="P1337" s="308">
        <v>0</v>
      </c>
      <c r="Q1337" s="308"/>
      <c r="R1337" s="294">
        <f t="shared" si="1194"/>
        <v>0</v>
      </c>
      <c r="S1337" s="308">
        <v>0</v>
      </c>
      <c r="T1337" s="308"/>
      <c r="U1337" s="308"/>
      <c r="V1337" s="308"/>
      <c r="W1337" s="308"/>
      <c r="X1337" s="308"/>
      <c r="Y1337" s="308"/>
      <c r="Z1337" s="308"/>
      <c r="AA1337" s="310">
        <f t="shared" si="1341"/>
        <v>0</v>
      </c>
      <c r="AB1337" s="310">
        <f t="shared" si="1196"/>
        <v>0</v>
      </c>
      <c r="AC1337" s="115" t="e">
        <f t="shared" si="1342"/>
        <v>#DIV/0!</v>
      </c>
    </row>
    <row r="1338" spans="1:29" s="21" customFormat="1" hidden="1" x14ac:dyDescent="0.2">
      <c r="A1338" s="92"/>
      <c r="B1338" s="273" t="s">
        <v>958</v>
      </c>
      <c r="C1338" s="274" t="s">
        <v>1797</v>
      </c>
      <c r="D1338" s="308">
        <v>0</v>
      </c>
      <c r="E1338" s="291">
        <f>SUM('ADICIONES  2018'!C1338:K1338)</f>
        <v>0</v>
      </c>
      <c r="F1338" s="308">
        <v>0</v>
      </c>
      <c r="G1338" s="308"/>
      <c r="H1338" s="308"/>
      <c r="I1338" s="308"/>
      <c r="J1338" s="308"/>
      <c r="K1338" s="294">
        <f t="shared" si="1193"/>
        <v>0</v>
      </c>
      <c r="L1338" s="308"/>
      <c r="M1338" s="308"/>
      <c r="N1338" s="308"/>
      <c r="O1338" s="308"/>
      <c r="P1338" s="308">
        <v>0</v>
      </c>
      <c r="Q1338" s="308"/>
      <c r="R1338" s="294">
        <f t="shared" si="1194"/>
        <v>0</v>
      </c>
      <c r="S1338" s="308">
        <v>0</v>
      </c>
      <c r="T1338" s="308"/>
      <c r="U1338" s="308"/>
      <c r="V1338" s="308"/>
      <c r="W1338" s="308"/>
      <c r="X1338" s="308"/>
      <c r="Y1338" s="308"/>
      <c r="Z1338" s="308"/>
      <c r="AA1338" s="310">
        <f t="shared" si="1341"/>
        <v>0</v>
      </c>
      <c r="AB1338" s="310">
        <f t="shared" si="1196"/>
        <v>0</v>
      </c>
      <c r="AC1338" s="115" t="e">
        <f t="shared" si="1342"/>
        <v>#DIV/0!</v>
      </c>
    </row>
    <row r="1339" spans="1:29" s="21" customFormat="1" hidden="1" x14ac:dyDescent="0.2">
      <c r="A1339" s="92"/>
      <c r="B1339" s="273" t="s">
        <v>958</v>
      </c>
      <c r="C1339" s="274" t="s">
        <v>1797</v>
      </c>
      <c r="D1339" s="308">
        <v>0</v>
      </c>
      <c r="E1339" s="291">
        <f>SUM('ADICIONES  2018'!C1339:K1339)</f>
        <v>0</v>
      </c>
      <c r="F1339" s="308">
        <v>0</v>
      </c>
      <c r="G1339" s="308"/>
      <c r="H1339" s="308"/>
      <c r="I1339" s="308"/>
      <c r="J1339" s="308"/>
      <c r="K1339" s="294">
        <f t="shared" si="1193"/>
        <v>0</v>
      </c>
      <c r="L1339" s="308"/>
      <c r="M1339" s="308"/>
      <c r="N1339" s="308"/>
      <c r="O1339" s="308"/>
      <c r="P1339" s="308">
        <v>0</v>
      </c>
      <c r="Q1339" s="308"/>
      <c r="R1339" s="294">
        <f t="shared" si="1194"/>
        <v>0</v>
      </c>
      <c r="S1339" s="308">
        <v>0</v>
      </c>
      <c r="T1339" s="308"/>
      <c r="U1339" s="308"/>
      <c r="V1339" s="308"/>
      <c r="W1339" s="308"/>
      <c r="X1339" s="308"/>
      <c r="Y1339" s="308"/>
      <c r="Z1339" s="308"/>
      <c r="AA1339" s="310">
        <f t="shared" si="1341"/>
        <v>0</v>
      </c>
      <c r="AB1339" s="310">
        <f t="shared" si="1196"/>
        <v>0</v>
      </c>
      <c r="AC1339" s="115" t="e">
        <f t="shared" si="1342"/>
        <v>#DIV/0!</v>
      </c>
    </row>
    <row r="1340" spans="1:29" s="21" customFormat="1" hidden="1" x14ac:dyDescent="0.2">
      <c r="A1340" s="92"/>
      <c r="B1340" s="273" t="s">
        <v>958</v>
      </c>
      <c r="C1340" s="274" t="s">
        <v>1797</v>
      </c>
      <c r="D1340" s="308">
        <v>0</v>
      </c>
      <c r="E1340" s="291">
        <f>SUM('ADICIONES  2018'!C1340:K1340)</f>
        <v>0</v>
      </c>
      <c r="F1340" s="308">
        <v>0</v>
      </c>
      <c r="G1340" s="308"/>
      <c r="H1340" s="308"/>
      <c r="I1340" s="308"/>
      <c r="J1340" s="308"/>
      <c r="K1340" s="294">
        <f t="shared" si="1193"/>
        <v>0</v>
      </c>
      <c r="L1340" s="308"/>
      <c r="M1340" s="308"/>
      <c r="N1340" s="308"/>
      <c r="O1340" s="308"/>
      <c r="P1340" s="308">
        <v>0</v>
      </c>
      <c r="Q1340" s="308"/>
      <c r="R1340" s="294">
        <f t="shared" si="1194"/>
        <v>0</v>
      </c>
      <c r="S1340" s="308">
        <v>0</v>
      </c>
      <c r="T1340" s="308"/>
      <c r="U1340" s="308"/>
      <c r="V1340" s="308"/>
      <c r="W1340" s="308"/>
      <c r="X1340" s="308"/>
      <c r="Y1340" s="308"/>
      <c r="Z1340" s="308"/>
      <c r="AA1340" s="310">
        <f t="shared" si="1341"/>
        <v>0</v>
      </c>
      <c r="AB1340" s="310">
        <f t="shared" si="1196"/>
        <v>0</v>
      </c>
      <c r="AC1340" s="115" t="e">
        <f t="shared" si="1197"/>
        <v>#DIV/0!</v>
      </c>
    </row>
    <row r="1341" spans="1:29" s="21" customFormat="1" hidden="1" x14ac:dyDescent="0.2">
      <c r="A1341" s="92"/>
      <c r="B1341" s="273" t="s">
        <v>958</v>
      </c>
      <c r="C1341" s="274" t="s">
        <v>1797</v>
      </c>
      <c r="D1341" s="308">
        <v>0</v>
      </c>
      <c r="E1341" s="291">
        <f>SUM('ADICIONES  2018'!C1341:K1341)</f>
        <v>0</v>
      </c>
      <c r="F1341" s="308">
        <v>0</v>
      </c>
      <c r="G1341" s="308"/>
      <c r="H1341" s="308"/>
      <c r="I1341" s="308"/>
      <c r="J1341" s="308"/>
      <c r="K1341" s="294">
        <f t="shared" si="1193"/>
        <v>0</v>
      </c>
      <c r="L1341" s="308"/>
      <c r="M1341" s="308"/>
      <c r="N1341" s="308"/>
      <c r="O1341" s="308"/>
      <c r="P1341" s="308">
        <v>0</v>
      </c>
      <c r="Q1341" s="308"/>
      <c r="R1341" s="294">
        <f t="shared" si="1194"/>
        <v>0</v>
      </c>
      <c r="S1341" s="308">
        <v>0</v>
      </c>
      <c r="T1341" s="308"/>
      <c r="U1341" s="308"/>
      <c r="V1341" s="308"/>
      <c r="W1341" s="308"/>
      <c r="X1341" s="308"/>
      <c r="Y1341" s="308"/>
      <c r="Z1341" s="308"/>
      <c r="AA1341" s="310">
        <f t="shared" si="1341"/>
        <v>0</v>
      </c>
      <c r="AB1341" s="310">
        <f t="shared" si="1196"/>
        <v>0</v>
      </c>
      <c r="AC1341" s="115" t="e">
        <f t="shared" si="1197"/>
        <v>#DIV/0!</v>
      </c>
    </row>
    <row r="1342" spans="1:29" s="21" customFormat="1" hidden="1" x14ac:dyDescent="0.2">
      <c r="A1342" s="92"/>
      <c r="B1342" s="273" t="s">
        <v>958</v>
      </c>
      <c r="C1342" s="274" t="s">
        <v>1797</v>
      </c>
      <c r="D1342" s="308">
        <v>0</v>
      </c>
      <c r="E1342" s="291">
        <f>SUM('ADICIONES  2018'!C1342:K1342)</f>
        <v>0</v>
      </c>
      <c r="F1342" s="308">
        <v>0</v>
      </c>
      <c r="G1342" s="308"/>
      <c r="H1342" s="308"/>
      <c r="I1342" s="308"/>
      <c r="J1342" s="308"/>
      <c r="K1342" s="294">
        <f t="shared" si="1193"/>
        <v>0</v>
      </c>
      <c r="L1342" s="308"/>
      <c r="M1342" s="308"/>
      <c r="N1342" s="308"/>
      <c r="O1342" s="308"/>
      <c r="P1342" s="308">
        <v>0</v>
      </c>
      <c r="Q1342" s="308"/>
      <c r="R1342" s="294">
        <f t="shared" si="1194"/>
        <v>0</v>
      </c>
      <c r="S1342" s="308">
        <v>0</v>
      </c>
      <c r="T1342" s="308"/>
      <c r="U1342" s="308"/>
      <c r="V1342" s="308"/>
      <c r="W1342" s="308"/>
      <c r="X1342" s="308"/>
      <c r="Y1342" s="308"/>
      <c r="Z1342" s="308"/>
      <c r="AA1342" s="310">
        <f t="shared" si="1341"/>
        <v>0</v>
      </c>
      <c r="AB1342" s="310">
        <f t="shared" si="1196"/>
        <v>0</v>
      </c>
      <c r="AC1342" s="115" t="e">
        <f t="shared" si="1197"/>
        <v>#DIV/0!</v>
      </c>
    </row>
    <row r="1343" spans="1:29" s="21" customFormat="1" hidden="1" x14ac:dyDescent="0.2">
      <c r="A1343" s="92"/>
      <c r="B1343" s="273" t="s">
        <v>958</v>
      </c>
      <c r="C1343" s="274" t="s">
        <v>1797</v>
      </c>
      <c r="D1343" s="308">
        <v>0</v>
      </c>
      <c r="E1343" s="291">
        <f>SUM('ADICIONES  2018'!C1343:K1343)</f>
        <v>0</v>
      </c>
      <c r="F1343" s="308">
        <v>0</v>
      </c>
      <c r="G1343" s="308"/>
      <c r="H1343" s="308"/>
      <c r="I1343" s="308"/>
      <c r="J1343" s="308"/>
      <c r="K1343" s="294">
        <f t="shared" si="1193"/>
        <v>0</v>
      </c>
      <c r="L1343" s="308"/>
      <c r="M1343" s="308"/>
      <c r="N1343" s="308"/>
      <c r="O1343" s="308"/>
      <c r="P1343" s="308">
        <v>0</v>
      </c>
      <c r="Q1343" s="308"/>
      <c r="R1343" s="294">
        <f t="shared" si="1194"/>
        <v>0</v>
      </c>
      <c r="S1343" s="308">
        <v>0</v>
      </c>
      <c r="T1343" s="308"/>
      <c r="U1343" s="308"/>
      <c r="V1343" s="308"/>
      <c r="W1343" s="308"/>
      <c r="X1343" s="308"/>
      <c r="Y1343" s="308"/>
      <c r="Z1343" s="308"/>
      <c r="AA1343" s="310">
        <f t="shared" si="1341"/>
        <v>0</v>
      </c>
      <c r="AB1343" s="310">
        <f t="shared" si="1196"/>
        <v>0</v>
      </c>
      <c r="AC1343" s="115" t="e">
        <f t="shared" si="1197"/>
        <v>#DIV/0!</v>
      </c>
    </row>
    <row r="1344" spans="1:29" s="21" customFormat="1" hidden="1" x14ac:dyDescent="0.2">
      <c r="A1344" s="92"/>
      <c r="B1344" s="273" t="s">
        <v>958</v>
      </c>
      <c r="C1344" s="274" t="s">
        <v>1773</v>
      </c>
      <c r="D1344" s="308">
        <v>0</v>
      </c>
      <c r="E1344" s="291">
        <f>SUM('ADICIONES  2018'!C1344:K1344)</f>
        <v>0</v>
      </c>
      <c r="F1344" s="308">
        <v>0</v>
      </c>
      <c r="G1344" s="308"/>
      <c r="H1344" s="308"/>
      <c r="I1344" s="308"/>
      <c r="J1344" s="308"/>
      <c r="K1344" s="294">
        <f t="shared" si="1193"/>
        <v>0</v>
      </c>
      <c r="L1344" s="308"/>
      <c r="M1344" s="308"/>
      <c r="N1344" s="308"/>
      <c r="O1344" s="308"/>
      <c r="P1344" s="308">
        <v>0</v>
      </c>
      <c r="Q1344" s="308"/>
      <c r="R1344" s="294">
        <f t="shared" si="1194"/>
        <v>0</v>
      </c>
      <c r="S1344" s="308">
        <v>0</v>
      </c>
      <c r="T1344" s="308"/>
      <c r="U1344" s="308"/>
      <c r="V1344" s="308"/>
      <c r="W1344" s="308"/>
      <c r="X1344" s="308"/>
      <c r="Y1344" s="308"/>
      <c r="Z1344" s="308"/>
      <c r="AA1344" s="310">
        <f t="shared" si="1341"/>
        <v>0</v>
      </c>
      <c r="AB1344" s="310">
        <f t="shared" si="1196"/>
        <v>0</v>
      </c>
      <c r="AC1344" s="115" t="e">
        <f t="shared" si="1197"/>
        <v>#DIV/0!</v>
      </c>
    </row>
    <row r="1345" spans="1:29" s="21" customFormat="1" hidden="1" x14ac:dyDescent="0.2">
      <c r="A1345" s="92"/>
      <c r="B1345" s="273" t="s">
        <v>958</v>
      </c>
      <c r="C1345" s="274" t="s">
        <v>1797</v>
      </c>
      <c r="D1345" s="308">
        <v>0</v>
      </c>
      <c r="E1345" s="291">
        <f>SUM('ADICIONES  2018'!C1345:K1345)</f>
        <v>0</v>
      </c>
      <c r="F1345" s="308">
        <v>0</v>
      </c>
      <c r="G1345" s="308"/>
      <c r="H1345" s="308"/>
      <c r="I1345" s="308"/>
      <c r="J1345" s="308"/>
      <c r="K1345" s="294">
        <f t="shared" si="1193"/>
        <v>0</v>
      </c>
      <c r="L1345" s="308"/>
      <c r="M1345" s="308"/>
      <c r="N1345" s="308"/>
      <c r="O1345" s="308"/>
      <c r="P1345" s="308">
        <v>0</v>
      </c>
      <c r="Q1345" s="308"/>
      <c r="R1345" s="294">
        <f t="shared" si="1194"/>
        <v>0</v>
      </c>
      <c r="S1345" s="308">
        <v>0</v>
      </c>
      <c r="T1345" s="308"/>
      <c r="U1345" s="308"/>
      <c r="V1345" s="308"/>
      <c r="W1345" s="308"/>
      <c r="X1345" s="308"/>
      <c r="Y1345" s="308"/>
      <c r="Z1345" s="308"/>
      <c r="AA1345" s="310">
        <f t="shared" si="1341"/>
        <v>0</v>
      </c>
      <c r="AB1345" s="310">
        <f t="shared" si="1196"/>
        <v>0</v>
      </c>
      <c r="AC1345" s="115" t="e">
        <f t="shared" si="1197"/>
        <v>#DIV/0!</v>
      </c>
    </row>
    <row r="1346" spans="1:29" s="21" customFormat="1" hidden="1" x14ac:dyDescent="0.2">
      <c r="A1346" s="92"/>
      <c r="B1346" s="273" t="s">
        <v>958</v>
      </c>
      <c r="C1346" s="274" t="s">
        <v>1797</v>
      </c>
      <c r="D1346" s="308">
        <v>0</v>
      </c>
      <c r="E1346" s="291">
        <f>SUM('ADICIONES  2018'!C1346:K1346)</f>
        <v>0</v>
      </c>
      <c r="F1346" s="308">
        <v>0</v>
      </c>
      <c r="G1346" s="308"/>
      <c r="H1346" s="308"/>
      <c r="I1346" s="308"/>
      <c r="J1346" s="308"/>
      <c r="K1346" s="294">
        <f t="shared" si="1193"/>
        <v>0</v>
      </c>
      <c r="L1346" s="308"/>
      <c r="M1346" s="308"/>
      <c r="N1346" s="308"/>
      <c r="O1346" s="308"/>
      <c r="P1346" s="308">
        <v>0</v>
      </c>
      <c r="Q1346" s="308"/>
      <c r="R1346" s="294">
        <f t="shared" si="1194"/>
        <v>0</v>
      </c>
      <c r="S1346" s="308">
        <v>0</v>
      </c>
      <c r="T1346" s="308"/>
      <c r="U1346" s="308"/>
      <c r="V1346" s="308"/>
      <c r="W1346" s="308"/>
      <c r="X1346" s="308"/>
      <c r="Y1346" s="308"/>
      <c r="Z1346" s="308"/>
      <c r="AA1346" s="310">
        <f t="shared" si="1341"/>
        <v>0</v>
      </c>
      <c r="AB1346" s="310">
        <f t="shared" si="1196"/>
        <v>0</v>
      </c>
      <c r="AC1346" s="115" t="e">
        <f t="shared" si="1197"/>
        <v>#DIV/0!</v>
      </c>
    </row>
    <row r="1347" spans="1:29" s="21" customFormat="1" hidden="1" x14ac:dyDescent="0.2">
      <c r="A1347" s="92"/>
      <c r="B1347" s="273" t="s">
        <v>958</v>
      </c>
      <c r="C1347" s="274" t="s">
        <v>1773</v>
      </c>
      <c r="D1347" s="308">
        <v>0</v>
      </c>
      <c r="E1347" s="291">
        <f>SUM('ADICIONES  2018'!C1347:K1347)</f>
        <v>0</v>
      </c>
      <c r="F1347" s="308">
        <v>0</v>
      </c>
      <c r="G1347" s="308"/>
      <c r="H1347" s="308"/>
      <c r="I1347" s="308"/>
      <c r="J1347" s="308"/>
      <c r="K1347" s="294">
        <f t="shared" si="1193"/>
        <v>0</v>
      </c>
      <c r="L1347" s="308"/>
      <c r="M1347" s="308"/>
      <c r="N1347" s="308"/>
      <c r="O1347" s="308"/>
      <c r="P1347" s="308">
        <v>0</v>
      </c>
      <c r="Q1347" s="308"/>
      <c r="R1347" s="294">
        <f t="shared" si="1194"/>
        <v>0</v>
      </c>
      <c r="S1347" s="308">
        <v>0</v>
      </c>
      <c r="T1347" s="308"/>
      <c r="U1347" s="308"/>
      <c r="V1347" s="308"/>
      <c r="W1347" s="308"/>
      <c r="X1347" s="308"/>
      <c r="Y1347" s="308"/>
      <c r="Z1347" s="308"/>
      <c r="AA1347" s="310">
        <f t="shared" si="1341"/>
        <v>0</v>
      </c>
      <c r="AB1347" s="310">
        <f t="shared" si="1196"/>
        <v>0</v>
      </c>
      <c r="AC1347" s="115" t="e">
        <f t="shared" si="1197"/>
        <v>#DIV/0!</v>
      </c>
    </row>
    <row r="1348" spans="1:29" s="21" customFormat="1" hidden="1" x14ac:dyDescent="0.2">
      <c r="A1348" s="92"/>
      <c r="B1348" s="273" t="s">
        <v>965</v>
      </c>
      <c r="C1348" s="274" t="s">
        <v>1798</v>
      </c>
      <c r="D1348" s="308">
        <v>0</v>
      </c>
      <c r="E1348" s="291">
        <f>SUM('ADICIONES  2018'!C1348:K1348)</f>
        <v>0</v>
      </c>
      <c r="F1348" s="308">
        <v>0</v>
      </c>
      <c r="G1348" s="308"/>
      <c r="H1348" s="308"/>
      <c r="I1348" s="308"/>
      <c r="J1348" s="308"/>
      <c r="K1348" s="294">
        <f t="shared" si="1193"/>
        <v>0</v>
      </c>
      <c r="L1348" s="308"/>
      <c r="M1348" s="308"/>
      <c r="N1348" s="308"/>
      <c r="O1348" s="308"/>
      <c r="P1348" s="308">
        <v>0</v>
      </c>
      <c r="Q1348" s="308"/>
      <c r="R1348" s="294">
        <f t="shared" si="1194"/>
        <v>0</v>
      </c>
      <c r="S1348" s="308">
        <v>0</v>
      </c>
      <c r="T1348" s="308"/>
      <c r="U1348" s="308"/>
      <c r="V1348" s="308"/>
      <c r="W1348" s="308"/>
      <c r="X1348" s="308"/>
      <c r="Y1348" s="308"/>
      <c r="Z1348" s="308"/>
      <c r="AA1348" s="310">
        <f t="shared" si="1341"/>
        <v>0</v>
      </c>
      <c r="AB1348" s="310">
        <f t="shared" si="1196"/>
        <v>0</v>
      </c>
      <c r="AC1348" s="115" t="e">
        <f t="shared" si="1197"/>
        <v>#DIV/0!</v>
      </c>
    </row>
    <row r="1349" spans="1:29" s="21" customFormat="1" hidden="1" x14ac:dyDescent="0.2">
      <c r="A1349" s="92"/>
      <c r="B1349" s="273" t="s">
        <v>965</v>
      </c>
      <c r="C1349" s="274" t="s">
        <v>1798</v>
      </c>
      <c r="D1349" s="308">
        <v>0</v>
      </c>
      <c r="E1349" s="291">
        <f>SUM('ADICIONES  2018'!C1349:K1349)</f>
        <v>0</v>
      </c>
      <c r="F1349" s="308">
        <v>0</v>
      </c>
      <c r="G1349" s="308"/>
      <c r="H1349" s="308"/>
      <c r="I1349" s="308"/>
      <c r="J1349" s="308"/>
      <c r="K1349" s="294">
        <f t="shared" si="1193"/>
        <v>0</v>
      </c>
      <c r="L1349" s="308"/>
      <c r="M1349" s="308"/>
      <c r="N1349" s="308"/>
      <c r="O1349" s="308"/>
      <c r="P1349" s="308">
        <v>0</v>
      </c>
      <c r="Q1349" s="308"/>
      <c r="R1349" s="294">
        <f t="shared" si="1194"/>
        <v>0</v>
      </c>
      <c r="S1349" s="308">
        <v>0</v>
      </c>
      <c r="T1349" s="308"/>
      <c r="U1349" s="308"/>
      <c r="V1349" s="308"/>
      <c r="W1349" s="308"/>
      <c r="X1349" s="308"/>
      <c r="Y1349" s="308"/>
      <c r="Z1349" s="308"/>
      <c r="AA1349" s="310">
        <f t="shared" si="1341"/>
        <v>0</v>
      </c>
      <c r="AB1349" s="310">
        <f t="shared" si="1196"/>
        <v>0</v>
      </c>
      <c r="AC1349" s="115" t="e">
        <f t="shared" si="1197"/>
        <v>#DIV/0!</v>
      </c>
    </row>
    <row r="1350" spans="1:29" s="21" customFormat="1" hidden="1" x14ac:dyDescent="0.2">
      <c r="A1350" s="92"/>
      <c r="B1350" s="273" t="s">
        <v>965</v>
      </c>
      <c r="C1350" s="274" t="s">
        <v>1002</v>
      </c>
      <c r="D1350" s="308">
        <v>0</v>
      </c>
      <c r="E1350" s="291">
        <f>SUM('ADICIONES  2018'!C1350:K1350)</f>
        <v>0</v>
      </c>
      <c r="F1350" s="308">
        <v>0</v>
      </c>
      <c r="G1350" s="308"/>
      <c r="H1350" s="308"/>
      <c r="I1350" s="308"/>
      <c r="J1350" s="308"/>
      <c r="K1350" s="294">
        <f t="shared" si="1193"/>
        <v>0</v>
      </c>
      <c r="L1350" s="308"/>
      <c r="M1350" s="308"/>
      <c r="N1350" s="308"/>
      <c r="O1350" s="308"/>
      <c r="P1350" s="308">
        <v>0</v>
      </c>
      <c r="Q1350" s="308"/>
      <c r="R1350" s="294">
        <f t="shared" si="1194"/>
        <v>0</v>
      </c>
      <c r="S1350" s="308">
        <v>0</v>
      </c>
      <c r="T1350" s="308"/>
      <c r="U1350" s="308"/>
      <c r="V1350" s="308"/>
      <c r="W1350" s="308"/>
      <c r="X1350" s="308"/>
      <c r="Y1350" s="308"/>
      <c r="Z1350" s="308"/>
      <c r="AA1350" s="310">
        <f t="shared" si="1341"/>
        <v>0</v>
      </c>
      <c r="AB1350" s="310">
        <f t="shared" si="1196"/>
        <v>0</v>
      </c>
      <c r="AC1350" s="115" t="e">
        <f t="shared" si="1197"/>
        <v>#DIV/0!</v>
      </c>
    </row>
    <row r="1351" spans="1:29" s="21" customFormat="1" hidden="1" x14ac:dyDescent="0.2">
      <c r="A1351" s="92"/>
      <c r="B1351" s="273" t="s">
        <v>965</v>
      </c>
      <c r="C1351" s="274" t="s">
        <v>1002</v>
      </c>
      <c r="D1351" s="308">
        <v>0</v>
      </c>
      <c r="E1351" s="291">
        <f>SUM('ADICIONES  2018'!C1351:K1351)</f>
        <v>0</v>
      </c>
      <c r="F1351" s="308">
        <v>0</v>
      </c>
      <c r="G1351" s="308"/>
      <c r="H1351" s="308"/>
      <c r="I1351" s="308"/>
      <c r="J1351" s="308"/>
      <c r="K1351" s="294">
        <f t="shared" si="1193"/>
        <v>0</v>
      </c>
      <c r="L1351" s="308"/>
      <c r="M1351" s="308"/>
      <c r="N1351" s="308"/>
      <c r="O1351" s="308"/>
      <c r="P1351" s="308">
        <v>0</v>
      </c>
      <c r="Q1351" s="308"/>
      <c r="R1351" s="294">
        <f t="shared" si="1194"/>
        <v>0</v>
      </c>
      <c r="S1351" s="308">
        <v>0</v>
      </c>
      <c r="T1351" s="308"/>
      <c r="U1351" s="308"/>
      <c r="V1351" s="308"/>
      <c r="W1351" s="308"/>
      <c r="X1351" s="308"/>
      <c r="Y1351" s="308"/>
      <c r="Z1351" s="308"/>
      <c r="AA1351" s="310">
        <f t="shared" si="1341"/>
        <v>0</v>
      </c>
      <c r="AB1351" s="310">
        <f t="shared" si="1196"/>
        <v>0</v>
      </c>
      <c r="AC1351" s="115" t="e">
        <f t="shared" si="1197"/>
        <v>#DIV/0!</v>
      </c>
    </row>
    <row r="1352" spans="1:29" s="21" customFormat="1" hidden="1" x14ac:dyDescent="0.2">
      <c r="A1352" s="92"/>
      <c r="B1352" s="273" t="s">
        <v>965</v>
      </c>
      <c r="C1352" s="274" t="s">
        <v>1002</v>
      </c>
      <c r="D1352" s="308">
        <v>0</v>
      </c>
      <c r="E1352" s="291">
        <f>SUM('ADICIONES  2018'!C1352:K1352)</f>
        <v>0</v>
      </c>
      <c r="F1352" s="308">
        <v>0</v>
      </c>
      <c r="G1352" s="308"/>
      <c r="H1352" s="308"/>
      <c r="I1352" s="308"/>
      <c r="J1352" s="308"/>
      <c r="K1352" s="294">
        <f t="shared" si="1193"/>
        <v>0</v>
      </c>
      <c r="L1352" s="308"/>
      <c r="M1352" s="308"/>
      <c r="N1352" s="308"/>
      <c r="O1352" s="308"/>
      <c r="P1352" s="308">
        <v>0</v>
      </c>
      <c r="Q1352" s="308"/>
      <c r="R1352" s="294">
        <f t="shared" si="1194"/>
        <v>0</v>
      </c>
      <c r="S1352" s="308">
        <v>0</v>
      </c>
      <c r="T1352" s="308"/>
      <c r="U1352" s="308"/>
      <c r="V1352" s="308"/>
      <c r="W1352" s="308"/>
      <c r="X1352" s="308"/>
      <c r="Y1352" s="308"/>
      <c r="Z1352" s="308"/>
      <c r="AA1352" s="310">
        <f t="shared" si="1341"/>
        <v>0</v>
      </c>
      <c r="AB1352" s="310">
        <f t="shared" si="1196"/>
        <v>0</v>
      </c>
      <c r="AC1352" s="115" t="e">
        <f t="shared" si="1197"/>
        <v>#DIV/0!</v>
      </c>
    </row>
    <row r="1353" spans="1:29" s="21" customFormat="1" hidden="1" x14ac:dyDescent="0.2">
      <c r="A1353" s="92"/>
      <c r="B1353" s="273" t="s">
        <v>965</v>
      </c>
      <c r="C1353" s="274" t="s">
        <v>1002</v>
      </c>
      <c r="D1353" s="308">
        <v>0</v>
      </c>
      <c r="E1353" s="291">
        <f>SUM('ADICIONES  2018'!C1353:K1353)</f>
        <v>0</v>
      </c>
      <c r="F1353" s="308">
        <v>0</v>
      </c>
      <c r="G1353" s="308"/>
      <c r="H1353" s="308"/>
      <c r="I1353" s="308"/>
      <c r="J1353" s="308"/>
      <c r="K1353" s="294">
        <f t="shared" si="1193"/>
        <v>0</v>
      </c>
      <c r="L1353" s="308"/>
      <c r="M1353" s="308"/>
      <c r="N1353" s="308"/>
      <c r="O1353" s="308"/>
      <c r="P1353" s="308">
        <v>0</v>
      </c>
      <c r="Q1353" s="308"/>
      <c r="R1353" s="294">
        <f t="shared" si="1194"/>
        <v>0</v>
      </c>
      <c r="S1353" s="308">
        <v>0</v>
      </c>
      <c r="T1353" s="308"/>
      <c r="U1353" s="308"/>
      <c r="V1353" s="308"/>
      <c r="W1353" s="308"/>
      <c r="X1353" s="308"/>
      <c r="Y1353" s="308"/>
      <c r="Z1353" s="308"/>
      <c r="AA1353" s="310">
        <f t="shared" si="1341"/>
        <v>0</v>
      </c>
      <c r="AB1353" s="310">
        <f t="shared" si="1196"/>
        <v>0</v>
      </c>
      <c r="AC1353" s="115" t="e">
        <f t="shared" si="1197"/>
        <v>#DIV/0!</v>
      </c>
    </row>
    <row r="1354" spans="1:29" s="21" customFormat="1" hidden="1" x14ac:dyDescent="0.2">
      <c r="A1354" s="92"/>
      <c r="B1354" s="273" t="s">
        <v>965</v>
      </c>
      <c r="C1354" s="274" t="s">
        <v>1798</v>
      </c>
      <c r="D1354" s="308">
        <v>0</v>
      </c>
      <c r="E1354" s="291">
        <f>SUM('ADICIONES  2018'!C1354:K1354)</f>
        <v>0</v>
      </c>
      <c r="F1354" s="308">
        <v>0</v>
      </c>
      <c r="G1354" s="308"/>
      <c r="H1354" s="308"/>
      <c r="I1354" s="308"/>
      <c r="J1354" s="308"/>
      <c r="K1354" s="294">
        <f t="shared" si="1193"/>
        <v>0</v>
      </c>
      <c r="L1354" s="308"/>
      <c r="M1354" s="308"/>
      <c r="N1354" s="308"/>
      <c r="O1354" s="308"/>
      <c r="P1354" s="308">
        <v>0</v>
      </c>
      <c r="Q1354" s="308"/>
      <c r="R1354" s="294">
        <f t="shared" si="1194"/>
        <v>0</v>
      </c>
      <c r="S1354" s="308">
        <v>0</v>
      </c>
      <c r="T1354" s="308"/>
      <c r="U1354" s="308"/>
      <c r="V1354" s="308"/>
      <c r="W1354" s="308"/>
      <c r="X1354" s="308"/>
      <c r="Y1354" s="308"/>
      <c r="Z1354" s="308"/>
      <c r="AA1354" s="310">
        <f t="shared" si="1341"/>
        <v>0</v>
      </c>
      <c r="AB1354" s="310">
        <f t="shared" si="1196"/>
        <v>0</v>
      </c>
      <c r="AC1354" s="115" t="e">
        <f t="shared" si="1197"/>
        <v>#DIV/0!</v>
      </c>
    </row>
    <row r="1355" spans="1:29" s="21" customFormat="1" hidden="1" x14ac:dyDescent="0.2">
      <c r="A1355" s="92"/>
      <c r="B1355" s="273" t="s">
        <v>965</v>
      </c>
      <c r="C1355" s="274" t="s">
        <v>1798</v>
      </c>
      <c r="D1355" s="308">
        <v>0</v>
      </c>
      <c r="E1355" s="291">
        <f>SUM('ADICIONES  2018'!C1355:K1355)</f>
        <v>0</v>
      </c>
      <c r="F1355" s="308">
        <v>0</v>
      </c>
      <c r="G1355" s="308"/>
      <c r="H1355" s="308"/>
      <c r="I1355" s="308"/>
      <c r="J1355" s="308"/>
      <c r="K1355" s="294">
        <f t="shared" si="1193"/>
        <v>0</v>
      </c>
      <c r="L1355" s="308"/>
      <c r="M1355" s="308"/>
      <c r="N1355" s="308"/>
      <c r="O1355" s="308"/>
      <c r="P1355" s="308">
        <v>0</v>
      </c>
      <c r="Q1355" s="308"/>
      <c r="R1355" s="294">
        <f t="shared" si="1194"/>
        <v>0</v>
      </c>
      <c r="S1355" s="308">
        <v>0</v>
      </c>
      <c r="T1355" s="308"/>
      <c r="U1355" s="308"/>
      <c r="V1355" s="308"/>
      <c r="W1355" s="308"/>
      <c r="X1355" s="308"/>
      <c r="Y1355" s="308"/>
      <c r="Z1355" s="308"/>
      <c r="AA1355" s="310">
        <f t="shared" si="1341"/>
        <v>0</v>
      </c>
      <c r="AB1355" s="310">
        <f t="shared" si="1196"/>
        <v>0</v>
      </c>
      <c r="AC1355" s="115" t="e">
        <f t="shared" si="1197"/>
        <v>#DIV/0!</v>
      </c>
    </row>
    <row r="1356" spans="1:29" s="21" customFormat="1" hidden="1" x14ac:dyDescent="0.2">
      <c r="A1356" s="92"/>
      <c r="B1356" s="273" t="s">
        <v>967</v>
      </c>
      <c r="C1356" s="274" t="s">
        <v>1799</v>
      </c>
      <c r="D1356" s="308">
        <v>0</v>
      </c>
      <c r="E1356" s="291">
        <f>SUM('ADICIONES  2018'!C1356:K1356)</f>
        <v>0</v>
      </c>
      <c r="F1356" s="308">
        <v>0</v>
      </c>
      <c r="G1356" s="308"/>
      <c r="H1356" s="308"/>
      <c r="I1356" s="308"/>
      <c r="J1356" s="308"/>
      <c r="K1356" s="294">
        <f t="shared" si="1193"/>
        <v>0</v>
      </c>
      <c r="L1356" s="308"/>
      <c r="M1356" s="308"/>
      <c r="N1356" s="308"/>
      <c r="O1356" s="308"/>
      <c r="P1356" s="308">
        <v>0</v>
      </c>
      <c r="Q1356" s="308"/>
      <c r="R1356" s="294">
        <f t="shared" si="1194"/>
        <v>0</v>
      </c>
      <c r="S1356" s="308">
        <v>0</v>
      </c>
      <c r="T1356" s="308"/>
      <c r="U1356" s="308"/>
      <c r="V1356" s="308"/>
      <c r="W1356" s="308"/>
      <c r="X1356" s="308"/>
      <c r="Y1356" s="308"/>
      <c r="Z1356" s="308"/>
      <c r="AA1356" s="310">
        <f t="shared" si="1341"/>
        <v>0</v>
      </c>
      <c r="AB1356" s="310">
        <f t="shared" si="1196"/>
        <v>0</v>
      </c>
      <c r="AC1356" s="115" t="e">
        <f t="shared" si="1197"/>
        <v>#DIV/0!</v>
      </c>
    </row>
    <row r="1357" spans="1:29" s="21" customFormat="1" hidden="1" x14ac:dyDescent="0.2">
      <c r="A1357" s="92"/>
      <c r="B1357" s="273" t="s">
        <v>967</v>
      </c>
      <c r="C1357" s="274" t="s">
        <v>1797</v>
      </c>
      <c r="D1357" s="308">
        <v>0</v>
      </c>
      <c r="E1357" s="291">
        <f>SUM('ADICIONES  2018'!C1357:K1357)</f>
        <v>0</v>
      </c>
      <c r="F1357" s="308">
        <v>0</v>
      </c>
      <c r="G1357" s="308"/>
      <c r="H1357" s="308"/>
      <c r="I1357" s="308"/>
      <c r="J1357" s="308"/>
      <c r="K1357" s="294">
        <f t="shared" si="1193"/>
        <v>0</v>
      </c>
      <c r="L1357" s="308"/>
      <c r="M1357" s="308"/>
      <c r="N1357" s="308"/>
      <c r="O1357" s="308"/>
      <c r="P1357" s="308">
        <v>0</v>
      </c>
      <c r="Q1357" s="308"/>
      <c r="R1357" s="294">
        <f t="shared" si="1194"/>
        <v>0</v>
      </c>
      <c r="S1357" s="308">
        <v>0</v>
      </c>
      <c r="T1357" s="308"/>
      <c r="U1357" s="308"/>
      <c r="V1357" s="308"/>
      <c r="W1357" s="308"/>
      <c r="X1357" s="308"/>
      <c r="Y1357" s="308"/>
      <c r="Z1357" s="308"/>
      <c r="AA1357" s="310">
        <f t="shared" si="1341"/>
        <v>0</v>
      </c>
      <c r="AB1357" s="310">
        <f t="shared" si="1196"/>
        <v>0</v>
      </c>
      <c r="AC1357" s="115" t="e">
        <f t="shared" si="1197"/>
        <v>#DIV/0!</v>
      </c>
    </row>
    <row r="1358" spans="1:29" s="21" customFormat="1" hidden="1" x14ac:dyDescent="0.2">
      <c r="A1358" s="92"/>
      <c r="B1358" s="273" t="s">
        <v>967</v>
      </c>
      <c r="C1358" s="274" t="s">
        <v>1797</v>
      </c>
      <c r="D1358" s="308">
        <v>0</v>
      </c>
      <c r="E1358" s="291">
        <f>SUM('ADICIONES  2018'!C1358:K1358)</f>
        <v>0</v>
      </c>
      <c r="F1358" s="308">
        <v>0</v>
      </c>
      <c r="G1358" s="308"/>
      <c r="H1358" s="308"/>
      <c r="I1358" s="308"/>
      <c r="J1358" s="308"/>
      <c r="K1358" s="294">
        <f t="shared" si="1193"/>
        <v>0</v>
      </c>
      <c r="L1358" s="308"/>
      <c r="M1358" s="308">
        <v>17524000000</v>
      </c>
      <c r="N1358" s="308"/>
      <c r="O1358" s="308"/>
      <c r="P1358" s="308">
        <v>-17524000000</v>
      </c>
      <c r="Q1358" s="308"/>
      <c r="R1358" s="294">
        <f t="shared" si="1194"/>
        <v>0</v>
      </c>
      <c r="S1358" s="308">
        <v>0</v>
      </c>
      <c r="T1358" s="308"/>
      <c r="U1358" s="308"/>
      <c r="V1358" s="308"/>
      <c r="W1358" s="308"/>
      <c r="X1358" s="308"/>
      <c r="Y1358" s="308"/>
      <c r="Z1358" s="308"/>
      <c r="AA1358" s="310">
        <f t="shared" si="1341"/>
        <v>0</v>
      </c>
      <c r="AB1358" s="310">
        <f t="shared" si="1196"/>
        <v>0</v>
      </c>
      <c r="AC1358" s="115">
        <v>0</v>
      </c>
    </row>
    <row r="1359" spans="1:29" s="21" customFormat="1" hidden="1" x14ac:dyDescent="0.2">
      <c r="A1359" s="92"/>
      <c r="B1359" s="273" t="s">
        <v>967</v>
      </c>
      <c r="C1359" s="274" t="s">
        <v>1797</v>
      </c>
      <c r="D1359" s="308">
        <v>0</v>
      </c>
      <c r="E1359" s="291">
        <f>SUM('ADICIONES  2018'!C1359:K1359)</f>
        <v>0</v>
      </c>
      <c r="F1359" s="308">
        <v>0</v>
      </c>
      <c r="G1359" s="308"/>
      <c r="H1359" s="308"/>
      <c r="I1359" s="308"/>
      <c r="J1359" s="308"/>
      <c r="K1359" s="294">
        <f t="shared" si="1193"/>
        <v>0</v>
      </c>
      <c r="L1359" s="308"/>
      <c r="M1359" s="308"/>
      <c r="N1359" s="308"/>
      <c r="O1359" s="308"/>
      <c r="P1359" s="308">
        <v>0</v>
      </c>
      <c r="Q1359" s="308"/>
      <c r="R1359" s="294">
        <f t="shared" si="1194"/>
        <v>0</v>
      </c>
      <c r="S1359" s="308">
        <v>0</v>
      </c>
      <c r="T1359" s="308"/>
      <c r="U1359" s="308"/>
      <c r="V1359" s="308"/>
      <c r="W1359" s="308"/>
      <c r="X1359" s="308"/>
      <c r="Y1359" s="308"/>
      <c r="Z1359" s="308"/>
      <c r="AA1359" s="310">
        <f t="shared" si="1341"/>
        <v>0</v>
      </c>
      <c r="AB1359" s="310">
        <f t="shared" si="1196"/>
        <v>0</v>
      </c>
      <c r="AC1359" s="115" t="e">
        <f t="shared" si="1197"/>
        <v>#DIV/0!</v>
      </c>
    </row>
    <row r="1360" spans="1:29" s="21" customFormat="1" hidden="1" x14ac:dyDescent="0.2">
      <c r="A1360" s="92"/>
      <c r="B1360" s="273" t="s">
        <v>967</v>
      </c>
      <c r="C1360" s="274" t="s">
        <v>1797</v>
      </c>
      <c r="D1360" s="308">
        <v>0</v>
      </c>
      <c r="E1360" s="291">
        <f>SUM('ADICIONES  2018'!C1360:K1360)</f>
        <v>0</v>
      </c>
      <c r="F1360" s="308">
        <v>0</v>
      </c>
      <c r="G1360" s="308"/>
      <c r="H1360" s="308"/>
      <c r="I1360" s="308"/>
      <c r="J1360" s="308"/>
      <c r="K1360" s="294">
        <f t="shared" si="1193"/>
        <v>0</v>
      </c>
      <c r="L1360" s="308"/>
      <c r="M1360" s="308"/>
      <c r="N1360" s="308"/>
      <c r="O1360" s="308"/>
      <c r="P1360" s="308">
        <v>0</v>
      </c>
      <c r="Q1360" s="308"/>
      <c r="R1360" s="294">
        <f t="shared" si="1194"/>
        <v>0</v>
      </c>
      <c r="S1360" s="308">
        <v>0</v>
      </c>
      <c r="T1360" s="308"/>
      <c r="U1360" s="308"/>
      <c r="V1360" s="308"/>
      <c r="W1360" s="308"/>
      <c r="X1360" s="308"/>
      <c r="Y1360" s="308"/>
      <c r="Z1360" s="308"/>
      <c r="AA1360" s="310">
        <f t="shared" si="1341"/>
        <v>0</v>
      </c>
      <c r="AB1360" s="310">
        <f t="shared" si="1196"/>
        <v>0</v>
      </c>
      <c r="AC1360" s="115" t="e">
        <f t="shared" si="1197"/>
        <v>#DIV/0!</v>
      </c>
    </row>
    <row r="1361" spans="1:29" s="21" customFormat="1" hidden="1" x14ac:dyDescent="0.2">
      <c r="A1361" s="92"/>
      <c r="B1361" s="273" t="s">
        <v>967</v>
      </c>
      <c r="C1361" s="274" t="s">
        <v>1773</v>
      </c>
      <c r="D1361" s="308">
        <v>0</v>
      </c>
      <c r="E1361" s="291">
        <f>SUM('ADICIONES  2018'!C1361:K1361)</f>
        <v>0</v>
      </c>
      <c r="F1361" s="308">
        <v>0</v>
      </c>
      <c r="G1361" s="308"/>
      <c r="H1361" s="308"/>
      <c r="I1361" s="308"/>
      <c r="J1361" s="308"/>
      <c r="K1361" s="294">
        <f t="shared" si="1193"/>
        <v>0</v>
      </c>
      <c r="L1361" s="308"/>
      <c r="M1361" s="308"/>
      <c r="N1361" s="308"/>
      <c r="O1361" s="308"/>
      <c r="P1361" s="308">
        <v>0</v>
      </c>
      <c r="Q1361" s="308"/>
      <c r="R1361" s="294">
        <f t="shared" si="1194"/>
        <v>0</v>
      </c>
      <c r="S1361" s="308">
        <v>0</v>
      </c>
      <c r="T1361" s="308"/>
      <c r="U1361" s="308"/>
      <c r="V1361" s="308"/>
      <c r="W1361" s="308"/>
      <c r="X1361" s="308"/>
      <c r="Y1361" s="308"/>
      <c r="Z1361" s="308"/>
      <c r="AA1361" s="310">
        <f t="shared" si="1341"/>
        <v>0</v>
      </c>
      <c r="AB1361" s="310">
        <f t="shared" si="1196"/>
        <v>0</v>
      </c>
      <c r="AC1361" s="115" t="e">
        <f t="shared" si="1197"/>
        <v>#DIV/0!</v>
      </c>
    </row>
    <row r="1362" spans="1:29" s="21" customFormat="1" hidden="1" x14ac:dyDescent="0.2">
      <c r="A1362" s="92"/>
      <c r="B1362" s="273" t="s">
        <v>967</v>
      </c>
      <c r="C1362" s="274" t="s">
        <v>1797</v>
      </c>
      <c r="D1362" s="308">
        <v>0</v>
      </c>
      <c r="E1362" s="291">
        <f>SUM('ADICIONES  2018'!C1362:K1362)</f>
        <v>0</v>
      </c>
      <c r="F1362" s="308">
        <v>0</v>
      </c>
      <c r="G1362" s="308"/>
      <c r="H1362" s="308"/>
      <c r="I1362" s="308"/>
      <c r="J1362" s="308"/>
      <c r="K1362" s="294">
        <f t="shared" si="1193"/>
        <v>0</v>
      </c>
      <c r="L1362" s="308"/>
      <c r="M1362" s="308"/>
      <c r="N1362" s="308"/>
      <c r="O1362" s="308"/>
      <c r="P1362" s="308">
        <v>0</v>
      </c>
      <c r="Q1362" s="308"/>
      <c r="R1362" s="294">
        <f t="shared" si="1194"/>
        <v>0</v>
      </c>
      <c r="S1362" s="308">
        <v>0</v>
      </c>
      <c r="T1362" s="308"/>
      <c r="U1362" s="308"/>
      <c r="V1362" s="308"/>
      <c r="W1362" s="308"/>
      <c r="X1362" s="308"/>
      <c r="Y1362" s="308"/>
      <c r="Z1362" s="308"/>
      <c r="AA1362" s="310">
        <f t="shared" si="1341"/>
        <v>0</v>
      </c>
      <c r="AB1362" s="310">
        <f t="shared" si="1196"/>
        <v>0</v>
      </c>
      <c r="AC1362" s="115" t="e">
        <f t="shared" si="1197"/>
        <v>#DIV/0!</v>
      </c>
    </row>
    <row r="1363" spans="1:29" s="21" customFormat="1" hidden="1" x14ac:dyDescent="0.2">
      <c r="A1363" s="92"/>
      <c r="B1363" s="273" t="s">
        <v>967</v>
      </c>
      <c r="C1363" s="274" t="s">
        <v>1797</v>
      </c>
      <c r="D1363" s="308">
        <v>0</v>
      </c>
      <c r="E1363" s="291">
        <f>SUM('ADICIONES  2018'!C1363:K1363)</f>
        <v>0</v>
      </c>
      <c r="F1363" s="308">
        <v>0</v>
      </c>
      <c r="G1363" s="308"/>
      <c r="H1363" s="308"/>
      <c r="I1363" s="308"/>
      <c r="J1363" s="308"/>
      <c r="K1363" s="294">
        <f t="shared" si="1193"/>
        <v>0</v>
      </c>
      <c r="L1363" s="308"/>
      <c r="M1363" s="308"/>
      <c r="N1363" s="308"/>
      <c r="O1363" s="308"/>
      <c r="P1363" s="308">
        <v>0</v>
      </c>
      <c r="Q1363" s="308"/>
      <c r="R1363" s="294">
        <f t="shared" si="1194"/>
        <v>0</v>
      </c>
      <c r="S1363" s="308">
        <v>0</v>
      </c>
      <c r="T1363" s="308"/>
      <c r="U1363" s="308"/>
      <c r="V1363" s="308"/>
      <c r="W1363" s="308"/>
      <c r="X1363" s="308"/>
      <c r="Y1363" s="308"/>
      <c r="Z1363" s="308"/>
      <c r="AA1363" s="310">
        <f t="shared" si="1341"/>
        <v>0</v>
      </c>
      <c r="AB1363" s="310">
        <f t="shared" si="1196"/>
        <v>0</v>
      </c>
      <c r="AC1363" s="115" t="e">
        <f t="shared" si="1197"/>
        <v>#DIV/0!</v>
      </c>
    </row>
    <row r="1364" spans="1:29" s="21" customFormat="1" hidden="1" x14ac:dyDescent="0.2">
      <c r="A1364" s="92"/>
      <c r="B1364" s="273" t="s">
        <v>969</v>
      </c>
      <c r="C1364" s="274" t="s">
        <v>1773</v>
      </c>
      <c r="D1364" s="308">
        <v>0</v>
      </c>
      <c r="E1364" s="291">
        <f>SUM('ADICIONES  2018'!C1364:K1364)</f>
        <v>0</v>
      </c>
      <c r="F1364" s="308">
        <v>0</v>
      </c>
      <c r="G1364" s="308"/>
      <c r="H1364" s="308"/>
      <c r="I1364" s="308"/>
      <c r="J1364" s="308"/>
      <c r="K1364" s="294">
        <f t="shared" si="1193"/>
        <v>0</v>
      </c>
      <c r="L1364" s="308"/>
      <c r="M1364" s="308"/>
      <c r="N1364" s="308"/>
      <c r="O1364" s="308"/>
      <c r="P1364" s="308">
        <v>0</v>
      </c>
      <c r="Q1364" s="308"/>
      <c r="R1364" s="294">
        <f t="shared" si="1194"/>
        <v>0</v>
      </c>
      <c r="S1364" s="308">
        <v>0</v>
      </c>
      <c r="T1364" s="308"/>
      <c r="U1364" s="308"/>
      <c r="V1364" s="308"/>
      <c r="W1364" s="308"/>
      <c r="X1364" s="308"/>
      <c r="Y1364" s="308"/>
      <c r="Z1364" s="308"/>
      <c r="AA1364" s="310">
        <f t="shared" si="1341"/>
        <v>0</v>
      </c>
      <c r="AB1364" s="310">
        <f t="shared" si="1196"/>
        <v>0</v>
      </c>
      <c r="AC1364" s="115" t="e">
        <f t="shared" si="1197"/>
        <v>#DIV/0!</v>
      </c>
    </row>
    <row r="1365" spans="1:29" s="21" customFormat="1" hidden="1" x14ac:dyDescent="0.2">
      <c r="A1365" s="92"/>
      <c r="B1365" s="273" t="s">
        <v>969</v>
      </c>
      <c r="C1365" s="274" t="s">
        <v>1773</v>
      </c>
      <c r="D1365" s="308">
        <v>0</v>
      </c>
      <c r="E1365" s="291">
        <f>SUM('ADICIONES  2018'!C1365:K1365)</f>
        <v>0</v>
      </c>
      <c r="F1365" s="308">
        <v>0</v>
      </c>
      <c r="G1365" s="308"/>
      <c r="H1365" s="308"/>
      <c r="I1365" s="308"/>
      <c r="J1365" s="308"/>
      <c r="K1365" s="294">
        <f t="shared" si="1193"/>
        <v>0</v>
      </c>
      <c r="L1365" s="308"/>
      <c r="M1365" s="308"/>
      <c r="N1365" s="308"/>
      <c r="O1365" s="308"/>
      <c r="P1365" s="308">
        <v>0</v>
      </c>
      <c r="Q1365" s="308"/>
      <c r="R1365" s="294">
        <f t="shared" si="1194"/>
        <v>0</v>
      </c>
      <c r="S1365" s="308">
        <v>0</v>
      </c>
      <c r="T1365" s="308"/>
      <c r="U1365" s="308"/>
      <c r="V1365" s="308"/>
      <c r="W1365" s="308"/>
      <c r="X1365" s="308"/>
      <c r="Y1365" s="308"/>
      <c r="Z1365" s="308"/>
      <c r="AA1365" s="310">
        <f t="shared" si="1341"/>
        <v>0</v>
      </c>
      <c r="AB1365" s="310">
        <f t="shared" si="1196"/>
        <v>0</v>
      </c>
      <c r="AC1365" s="115" t="e">
        <f t="shared" si="1197"/>
        <v>#DIV/0!</v>
      </c>
    </row>
    <row r="1366" spans="1:29" s="21" customFormat="1" hidden="1" x14ac:dyDescent="0.2">
      <c r="A1366" s="92"/>
      <c r="B1366" s="273" t="s">
        <v>971</v>
      </c>
      <c r="C1366" s="274" t="s">
        <v>1002</v>
      </c>
      <c r="D1366" s="308">
        <v>0</v>
      </c>
      <c r="E1366" s="291">
        <f>SUM('ADICIONES  2018'!C1366:K1366)</f>
        <v>0</v>
      </c>
      <c r="F1366" s="308">
        <v>0</v>
      </c>
      <c r="G1366" s="308"/>
      <c r="H1366" s="308"/>
      <c r="I1366" s="308"/>
      <c r="J1366" s="308"/>
      <c r="K1366" s="294">
        <f t="shared" si="1193"/>
        <v>0</v>
      </c>
      <c r="L1366" s="308"/>
      <c r="M1366" s="308"/>
      <c r="N1366" s="308"/>
      <c r="O1366" s="308"/>
      <c r="P1366" s="308">
        <v>0</v>
      </c>
      <c r="Q1366" s="308"/>
      <c r="R1366" s="294">
        <f t="shared" si="1194"/>
        <v>0</v>
      </c>
      <c r="S1366" s="308">
        <v>0</v>
      </c>
      <c r="T1366" s="308"/>
      <c r="U1366" s="308"/>
      <c r="V1366" s="308"/>
      <c r="W1366" s="308"/>
      <c r="X1366" s="308"/>
      <c r="Y1366" s="308"/>
      <c r="Z1366" s="308"/>
      <c r="AA1366" s="310">
        <f t="shared" si="1341"/>
        <v>0</v>
      </c>
      <c r="AB1366" s="310">
        <f t="shared" si="1196"/>
        <v>0</v>
      </c>
      <c r="AC1366" s="115" t="e">
        <f t="shared" si="1197"/>
        <v>#DIV/0!</v>
      </c>
    </row>
    <row r="1367" spans="1:29" s="21" customFormat="1" hidden="1" x14ac:dyDescent="0.2">
      <c r="A1367" s="92"/>
      <c r="B1367" s="273" t="s">
        <v>971</v>
      </c>
      <c r="C1367" s="274" t="s">
        <v>1002</v>
      </c>
      <c r="D1367" s="308">
        <v>0</v>
      </c>
      <c r="E1367" s="291">
        <f>SUM('ADICIONES  2018'!C1367:K1367)</f>
        <v>0</v>
      </c>
      <c r="F1367" s="308">
        <v>0</v>
      </c>
      <c r="G1367" s="308"/>
      <c r="H1367" s="308"/>
      <c r="I1367" s="308"/>
      <c r="J1367" s="308"/>
      <c r="K1367" s="294">
        <f t="shared" si="1193"/>
        <v>0</v>
      </c>
      <c r="L1367" s="308"/>
      <c r="M1367" s="308"/>
      <c r="N1367" s="308"/>
      <c r="O1367" s="308"/>
      <c r="P1367" s="308">
        <v>0</v>
      </c>
      <c r="Q1367" s="308"/>
      <c r="R1367" s="294">
        <f t="shared" si="1194"/>
        <v>0</v>
      </c>
      <c r="S1367" s="308">
        <v>0</v>
      </c>
      <c r="T1367" s="308"/>
      <c r="U1367" s="308"/>
      <c r="V1367" s="308"/>
      <c r="W1367" s="308"/>
      <c r="X1367" s="308"/>
      <c r="Y1367" s="308"/>
      <c r="Z1367" s="308"/>
      <c r="AA1367" s="310">
        <f t="shared" si="1341"/>
        <v>0</v>
      </c>
      <c r="AB1367" s="310">
        <f t="shared" si="1196"/>
        <v>0</v>
      </c>
      <c r="AC1367" s="115" t="e">
        <f t="shared" si="1197"/>
        <v>#DIV/0!</v>
      </c>
    </row>
    <row r="1368" spans="1:29" s="21" customFormat="1" hidden="1" x14ac:dyDescent="0.2">
      <c r="A1368" s="92"/>
      <c r="B1368" s="273" t="s">
        <v>971</v>
      </c>
      <c r="C1368" s="274" t="s">
        <v>1002</v>
      </c>
      <c r="D1368" s="308">
        <v>0</v>
      </c>
      <c r="E1368" s="291">
        <f>SUM('ADICIONES  2018'!C1368:K1368)</f>
        <v>0</v>
      </c>
      <c r="F1368" s="308">
        <v>0</v>
      </c>
      <c r="G1368" s="308"/>
      <c r="H1368" s="308"/>
      <c r="I1368" s="308"/>
      <c r="J1368" s="308"/>
      <c r="K1368" s="294">
        <f t="shared" si="1193"/>
        <v>0</v>
      </c>
      <c r="L1368" s="308"/>
      <c r="M1368" s="308"/>
      <c r="N1368" s="308"/>
      <c r="O1368" s="308"/>
      <c r="P1368" s="308">
        <v>0</v>
      </c>
      <c r="Q1368" s="308"/>
      <c r="R1368" s="294">
        <f t="shared" si="1194"/>
        <v>0</v>
      </c>
      <c r="S1368" s="308">
        <v>0</v>
      </c>
      <c r="T1368" s="308"/>
      <c r="U1368" s="308"/>
      <c r="V1368" s="308"/>
      <c r="W1368" s="308"/>
      <c r="X1368" s="308"/>
      <c r="Y1368" s="308"/>
      <c r="Z1368" s="308"/>
      <c r="AA1368" s="310">
        <f t="shared" si="1341"/>
        <v>0</v>
      </c>
      <c r="AB1368" s="310">
        <f t="shared" si="1196"/>
        <v>0</v>
      </c>
      <c r="AC1368" s="115" t="e">
        <f t="shared" si="1197"/>
        <v>#DIV/0!</v>
      </c>
    </row>
    <row r="1369" spans="1:29" s="21" customFormat="1" hidden="1" x14ac:dyDescent="0.2">
      <c r="A1369" s="92"/>
      <c r="B1369" s="273" t="s">
        <v>971</v>
      </c>
      <c r="C1369" s="274" t="s">
        <v>1002</v>
      </c>
      <c r="D1369" s="308">
        <v>0</v>
      </c>
      <c r="E1369" s="291">
        <f>SUM('ADICIONES  2018'!C1369:K1369)</f>
        <v>0</v>
      </c>
      <c r="F1369" s="308">
        <v>0</v>
      </c>
      <c r="G1369" s="308"/>
      <c r="H1369" s="308"/>
      <c r="I1369" s="308"/>
      <c r="J1369" s="308"/>
      <c r="K1369" s="294">
        <f t="shared" si="1193"/>
        <v>0</v>
      </c>
      <c r="L1369" s="308"/>
      <c r="M1369" s="308"/>
      <c r="N1369" s="308"/>
      <c r="O1369" s="308"/>
      <c r="P1369" s="308">
        <v>0</v>
      </c>
      <c r="Q1369" s="308"/>
      <c r="R1369" s="294">
        <f t="shared" si="1194"/>
        <v>0</v>
      </c>
      <c r="S1369" s="308">
        <v>0</v>
      </c>
      <c r="T1369" s="308"/>
      <c r="U1369" s="308"/>
      <c r="V1369" s="308"/>
      <c r="W1369" s="308"/>
      <c r="X1369" s="308"/>
      <c r="Y1369" s="308"/>
      <c r="Z1369" s="308"/>
      <c r="AA1369" s="310">
        <f t="shared" si="1341"/>
        <v>0</v>
      </c>
      <c r="AB1369" s="310">
        <f t="shared" si="1196"/>
        <v>0</v>
      </c>
      <c r="AC1369" s="115" t="e">
        <f t="shared" si="1197"/>
        <v>#DIV/0!</v>
      </c>
    </row>
    <row r="1370" spans="1:29" s="21" customFormat="1" hidden="1" x14ac:dyDescent="0.2">
      <c r="A1370" s="92"/>
      <c r="B1370" s="113" t="s">
        <v>971</v>
      </c>
      <c r="C1370" s="114" t="s">
        <v>1002</v>
      </c>
      <c r="D1370" s="308">
        <v>0</v>
      </c>
      <c r="E1370" s="291">
        <f>SUM('ADICIONES  2018'!C1370:K1370)</f>
        <v>0</v>
      </c>
      <c r="F1370" s="308">
        <v>0</v>
      </c>
      <c r="G1370" s="308"/>
      <c r="H1370" s="308"/>
      <c r="I1370" s="308"/>
      <c r="J1370" s="308"/>
      <c r="K1370" s="294">
        <f t="shared" si="1193"/>
        <v>0</v>
      </c>
      <c r="L1370" s="308"/>
      <c r="M1370" s="308"/>
      <c r="N1370" s="308"/>
      <c r="O1370" s="308"/>
      <c r="P1370" s="308">
        <v>0</v>
      </c>
      <c r="Q1370" s="308"/>
      <c r="R1370" s="294">
        <f t="shared" si="1194"/>
        <v>0</v>
      </c>
      <c r="S1370" s="308">
        <v>0</v>
      </c>
      <c r="T1370" s="308"/>
      <c r="U1370" s="308"/>
      <c r="V1370" s="308"/>
      <c r="W1370" s="308"/>
      <c r="X1370" s="308"/>
      <c r="Y1370" s="308"/>
      <c r="Z1370" s="308"/>
      <c r="AA1370" s="310">
        <f t="shared" ref="AA1370:AA1380" si="1343">SUM(S1370:Z1370)</f>
        <v>0</v>
      </c>
      <c r="AB1370" s="310">
        <f t="shared" si="1196"/>
        <v>0</v>
      </c>
      <c r="AC1370" s="115" t="e">
        <f t="shared" si="1197"/>
        <v>#DIV/0!</v>
      </c>
    </row>
    <row r="1371" spans="1:29" s="21" customFormat="1" hidden="1" x14ac:dyDescent="0.2">
      <c r="A1371" s="92"/>
      <c r="B1371" s="113" t="s">
        <v>971</v>
      </c>
      <c r="C1371" s="114" t="s">
        <v>1002</v>
      </c>
      <c r="D1371" s="308">
        <v>0</v>
      </c>
      <c r="E1371" s="291">
        <f>SUM('ADICIONES  2018'!C1371:K1371)</f>
        <v>0</v>
      </c>
      <c r="F1371" s="308">
        <v>0</v>
      </c>
      <c r="G1371" s="308"/>
      <c r="H1371" s="308"/>
      <c r="I1371" s="308"/>
      <c r="J1371" s="308"/>
      <c r="K1371" s="294">
        <f t="shared" si="1193"/>
        <v>0</v>
      </c>
      <c r="L1371" s="308"/>
      <c r="M1371" s="308"/>
      <c r="N1371" s="308"/>
      <c r="O1371" s="308"/>
      <c r="P1371" s="308">
        <v>0</v>
      </c>
      <c r="Q1371" s="308"/>
      <c r="R1371" s="294">
        <f t="shared" si="1194"/>
        <v>0</v>
      </c>
      <c r="S1371" s="308">
        <v>0</v>
      </c>
      <c r="T1371" s="308"/>
      <c r="U1371" s="308"/>
      <c r="V1371" s="308"/>
      <c r="W1371" s="308"/>
      <c r="X1371" s="308"/>
      <c r="Y1371" s="308"/>
      <c r="Z1371" s="308"/>
      <c r="AA1371" s="310">
        <f t="shared" si="1343"/>
        <v>0</v>
      </c>
      <c r="AB1371" s="310">
        <f t="shared" si="1196"/>
        <v>0</v>
      </c>
      <c r="AC1371" s="115" t="e">
        <f t="shared" si="1197"/>
        <v>#DIV/0!</v>
      </c>
    </row>
    <row r="1372" spans="1:29" s="21" customFormat="1" hidden="1" x14ac:dyDescent="0.2">
      <c r="A1372" s="92"/>
      <c r="B1372" s="113" t="s">
        <v>971</v>
      </c>
      <c r="C1372" s="114" t="s">
        <v>1002</v>
      </c>
      <c r="D1372" s="308">
        <v>0</v>
      </c>
      <c r="E1372" s="291">
        <f>SUM('ADICIONES  2018'!C1372:K1372)</f>
        <v>0</v>
      </c>
      <c r="F1372" s="308">
        <v>0</v>
      </c>
      <c r="G1372" s="308"/>
      <c r="H1372" s="308"/>
      <c r="I1372" s="308"/>
      <c r="J1372" s="308"/>
      <c r="K1372" s="294">
        <f t="shared" si="1193"/>
        <v>0</v>
      </c>
      <c r="L1372" s="308"/>
      <c r="M1372" s="308"/>
      <c r="N1372" s="308"/>
      <c r="O1372" s="308"/>
      <c r="P1372" s="308">
        <v>0</v>
      </c>
      <c r="Q1372" s="308"/>
      <c r="R1372" s="294">
        <f t="shared" si="1194"/>
        <v>0</v>
      </c>
      <c r="S1372" s="308">
        <v>0</v>
      </c>
      <c r="T1372" s="308"/>
      <c r="U1372" s="308"/>
      <c r="V1372" s="308"/>
      <c r="W1372" s="308"/>
      <c r="X1372" s="308"/>
      <c r="Y1372" s="308"/>
      <c r="Z1372" s="308"/>
      <c r="AA1372" s="310">
        <f t="shared" si="1343"/>
        <v>0</v>
      </c>
      <c r="AB1372" s="310">
        <f t="shared" si="1196"/>
        <v>0</v>
      </c>
      <c r="AC1372" s="115" t="e">
        <f t="shared" si="1197"/>
        <v>#DIV/0!</v>
      </c>
    </row>
    <row r="1373" spans="1:29" s="21" customFormat="1" hidden="1" x14ac:dyDescent="0.2">
      <c r="A1373" s="92"/>
      <c r="B1373" s="273" t="s">
        <v>971</v>
      </c>
      <c r="C1373" s="274" t="s">
        <v>1002</v>
      </c>
      <c r="D1373" s="308">
        <v>0</v>
      </c>
      <c r="E1373" s="291">
        <f>SUM('ADICIONES  2018'!C1373:K1373)</f>
        <v>0</v>
      </c>
      <c r="F1373" s="308">
        <v>0</v>
      </c>
      <c r="G1373" s="308"/>
      <c r="H1373" s="308"/>
      <c r="I1373" s="308"/>
      <c r="J1373" s="308"/>
      <c r="K1373" s="294">
        <f t="shared" si="1193"/>
        <v>0</v>
      </c>
      <c r="L1373" s="308"/>
      <c r="M1373" s="308"/>
      <c r="N1373" s="308"/>
      <c r="O1373" s="308"/>
      <c r="P1373" s="308">
        <v>0</v>
      </c>
      <c r="Q1373" s="308"/>
      <c r="R1373" s="292">
        <f t="shared" si="1194"/>
        <v>0</v>
      </c>
      <c r="S1373" s="308">
        <v>0</v>
      </c>
      <c r="T1373" s="308"/>
      <c r="U1373" s="308"/>
      <c r="V1373" s="308"/>
      <c r="W1373" s="308"/>
      <c r="X1373" s="308"/>
      <c r="Y1373" s="308"/>
      <c r="Z1373" s="308"/>
      <c r="AA1373" s="310">
        <f t="shared" si="1343"/>
        <v>0</v>
      </c>
      <c r="AB1373" s="310">
        <f t="shared" si="1196"/>
        <v>0</v>
      </c>
      <c r="AC1373" s="115" t="e">
        <f t="shared" si="1197"/>
        <v>#DIV/0!</v>
      </c>
    </row>
    <row r="1374" spans="1:29" s="21" customFormat="1" hidden="1" x14ac:dyDescent="0.2">
      <c r="A1374" s="92"/>
      <c r="B1374" s="113" t="s">
        <v>971</v>
      </c>
      <c r="C1374" s="114" t="s">
        <v>1002</v>
      </c>
      <c r="D1374" s="308">
        <v>0</v>
      </c>
      <c r="E1374" s="291">
        <f>SUM('ADICIONES  2018'!C1374:K1374)</f>
        <v>0</v>
      </c>
      <c r="F1374" s="308">
        <v>0</v>
      </c>
      <c r="G1374" s="308"/>
      <c r="H1374" s="308"/>
      <c r="I1374" s="308"/>
      <c r="J1374" s="308"/>
      <c r="K1374" s="294">
        <f t="shared" si="1193"/>
        <v>0</v>
      </c>
      <c r="L1374" s="308"/>
      <c r="M1374" s="308"/>
      <c r="N1374" s="308"/>
      <c r="O1374" s="308"/>
      <c r="P1374" s="308">
        <v>0</v>
      </c>
      <c r="Q1374" s="308"/>
      <c r="R1374" s="294">
        <f t="shared" si="1194"/>
        <v>0</v>
      </c>
      <c r="S1374" s="308">
        <v>0</v>
      </c>
      <c r="T1374" s="308"/>
      <c r="U1374" s="308"/>
      <c r="V1374" s="308"/>
      <c r="W1374" s="308"/>
      <c r="X1374" s="308"/>
      <c r="Y1374" s="308"/>
      <c r="Z1374" s="308"/>
      <c r="AA1374" s="310">
        <f t="shared" si="1343"/>
        <v>0</v>
      </c>
      <c r="AB1374" s="310">
        <f t="shared" si="1196"/>
        <v>0</v>
      </c>
      <c r="AC1374" s="115" t="e">
        <f t="shared" si="1197"/>
        <v>#DIV/0!</v>
      </c>
    </row>
    <row r="1375" spans="1:29" s="21" customFormat="1" hidden="1" x14ac:dyDescent="0.2">
      <c r="A1375" s="92"/>
      <c r="B1375" s="113" t="s">
        <v>972</v>
      </c>
      <c r="C1375" s="114" t="s">
        <v>1799</v>
      </c>
      <c r="D1375" s="308">
        <v>0</v>
      </c>
      <c r="E1375" s="291">
        <f>SUM('ADICIONES  2018'!C1375:K1375)</f>
        <v>0</v>
      </c>
      <c r="F1375" s="308">
        <v>0</v>
      </c>
      <c r="G1375" s="308"/>
      <c r="H1375" s="308"/>
      <c r="I1375" s="308"/>
      <c r="J1375" s="308"/>
      <c r="K1375" s="294">
        <f t="shared" si="1193"/>
        <v>0</v>
      </c>
      <c r="L1375" s="308"/>
      <c r="M1375" s="308"/>
      <c r="N1375" s="308"/>
      <c r="O1375" s="308"/>
      <c r="P1375" s="308">
        <v>0</v>
      </c>
      <c r="Q1375" s="308"/>
      <c r="R1375" s="294">
        <f t="shared" si="1194"/>
        <v>0</v>
      </c>
      <c r="S1375" s="308">
        <v>0</v>
      </c>
      <c r="T1375" s="308"/>
      <c r="U1375" s="308"/>
      <c r="V1375" s="308"/>
      <c r="W1375" s="308"/>
      <c r="X1375" s="308"/>
      <c r="Y1375" s="308"/>
      <c r="Z1375" s="308"/>
      <c r="AA1375" s="310">
        <f t="shared" si="1343"/>
        <v>0</v>
      </c>
      <c r="AB1375" s="310">
        <f t="shared" si="1196"/>
        <v>0</v>
      </c>
      <c r="AC1375" s="115" t="e">
        <f t="shared" si="1197"/>
        <v>#DIV/0!</v>
      </c>
    </row>
    <row r="1376" spans="1:29" s="21" customFormat="1" hidden="1" x14ac:dyDescent="0.2">
      <c r="A1376" s="92"/>
      <c r="B1376" s="113" t="s">
        <v>972</v>
      </c>
      <c r="C1376" s="114" t="s">
        <v>1799</v>
      </c>
      <c r="D1376" s="308">
        <v>0</v>
      </c>
      <c r="E1376" s="291">
        <f>SUM('ADICIONES  2018'!C1376:K1376)</f>
        <v>0</v>
      </c>
      <c r="F1376" s="308">
        <v>0</v>
      </c>
      <c r="G1376" s="308"/>
      <c r="H1376" s="308"/>
      <c r="I1376" s="308"/>
      <c r="J1376" s="308"/>
      <c r="K1376" s="294">
        <f t="shared" si="1193"/>
        <v>0</v>
      </c>
      <c r="L1376" s="308"/>
      <c r="M1376" s="308"/>
      <c r="N1376" s="308"/>
      <c r="O1376" s="308"/>
      <c r="P1376" s="308">
        <v>0</v>
      </c>
      <c r="Q1376" s="308"/>
      <c r="R1376" s="294">
        <f t="shared" si="1194"/>
        <v>0</v>
      </c>
      <c r="S1376" s="308">
        <v>0</v>
      </c>
      <c r="T1376" s="308"/>
      <c r="U1376" s="308"/>
      <c r="V1376" s="308"/>
      <c r="W1376" s="308"/>
      <c r="X1376" s="308"/>
      <c r="Y1376" s="308"/>
      <c r="Z1376" s="308"/>
      <c r="AA1376" s="310">
        <f t="shared" si="1343"/>
        <v>0</v>
      </c>
      <c r="AB1376" s="310">
        <f t="shared" si="1196"/>
        <v>0</v>
      </c>
      <c r="AC1376" s="115" t="e">
        <f t="shared" si="1197"/>
        <v>#DIV/0!</v>
      </c>
    </row>
    <row r="1377" spans="1:29" hidden="1" x14ac:dyDescent="0.2">
      <c r="B1377" s="97" t="s">
        <v>972</v>
      </c>
      <c r="C1377" s="98" t="s">
        <v>1799</v>
      </c>
      <c r="D1377" s="308">
        <v>0</v>
      </c>
      <c r="E1377" s="291">
        <f>SUM('ADICIONES  2018'!C1377:K1377)</f>
        <v>0</v>
      </c>
      <c r="F1377" s="308">
        <v>0</v>
      </c>
      <c r="G1377" s="308"/>
      <c r="H1377" s="308"/>
      <c r="I1377" s="308"/>
      <c r="J1377" s="308"/>
      <c r="K1377" s="292">
        <f t="shared" si="1193"/>
        <v>0</v>
      </c>
      <c r="L1377" s="308"/>
      <c r="M1377" s="308"/>
      <c r="N1377" s="308"/>
      <c r="O1377" s="308"/>
      <c r="P1377" s="308">
        <v>0</v>
      </c>
      <c r="Q1377" s="308"/>
      <c r="R1377" s="292">
        <f t="shared" si="1194"/>
        <v>0</v>
      </c>
      <c r="S1377" s="308">
        <v>0</v>
      </c>
      <c r="T1377" s="308"/>
      <c r="U1377" s="308"/>
      <c r="V1377" s="308"/>
      <c r="W1377" s="308"/>
      <c r="X1377" s="308"/>
      <c r="Y1377" s="308"/>
      <c r="Z1377" s="308"/>
      <c r="AA1377" s="309">
        <f t="shared" si="1343"/>
        <v>0</v>
      </c>
      <c r="AB1377" s="309">
        <f t="shared" si="1196"/>
        <v>0</v>
      </c>
      <c r="AC1377" s="115" t="e">
        <f t="shared" si="1197"/>
        <v>#DIV/0!</v>
      </c>
    </row>
    <row r="1378" spans="1:29" s="21" customFormat="1" hidden="1" x14ac:dyDescent="0.2">
      <c r="A1378" s="92"/>
      <c r="B1378" s="113" t="s">
        <v>972</v>
      </c>
      <c r="C1378" s="98" t="s">
        <v>1799</v>
      </c>
      <c r="D1378" s="308">
        <v>0</v>
      </c>
      <c r="E1378" s="291">
        <f>SUM('ADICIONES  2018'!C1378:K1378)</f>
        <v>0</v>
      </c>
      <c r="F1378" s="308">
        <v>0</v>
      </c>
      <c r="G1378" s="308"/>
      <c r="H1378" s="308"/>
      <c r="I1378" s="308"/>
      <c r="J1378" s="308"/>
      <c r="K1378" s="294">
        <f t="shared" si="1193"/>
        <v>0</v>
      </c>
      <c r="L1378" s="308"/>
      <c r="M1378" s="308"/>
      <c r="N1378" s="308"/>
      <c r="O1378" s="308"/>
      <c r="P1378" s="308">
        <v>0</v>
      </c>
      <c r="Q1378" s="308"/>
      <c r="R1378" s="294">
        <f t="shared" si="1194"/>
        <v>0</v>
      </c>
      <c r="S1378" s="308">
        <v>0</v>
      </c>
      <c r="T1378" s="308"/>
      <c r="U1378" s="308"/>
      <c r="V1378" s="308"/>
      <c r="W1378" s="308"/>
      <c r="X1378" s="308"/>
      <c r="Y1378" s="308"/>
      <c r="Z1378" s="308"/>
      <c r="AA1378" s="310">
        <f t="shared" si="1343"/>
        <v>0</v>
      </c>
      <c r="AB1378" s="310">
        <f t="shared" si="1196"/>
        <v>0</v>
      </c>
      <c r="AC1378" s="115" t="e">
        <f t="shared" ref="AC1378:AC1388" si="1344">+AB1378/K1378</f>
        <v>#DIV/0!</v>
      </c>
    </row>
    <row r="1379" spans="1:29" hidden="1" x14ac:dyDescent="0.2">
      <c r="B1379" s="97" t="s">
        <v>972</v>
      </c>
      <c r="C1379" s="98" t="s">
        <v>1799</v>
      </c>
      <c r="D1379" s="310">
        <v>0</v>
      </c>
      <c r="E1379" s="291">
        <f>SUM('ADICIONES  2018'!C1379:K1379)</f>
        <v>0</v>
      </c>
      <c r="F1379" s="310">
        <v>0</v>
      </c>
      <c r="G1379" s="310"/>
      <c r="H1379" s="310"/>
      <c r="I1379" s="310"/>
      <c r="J1379" s="310"/>
      <c r="K1379" s="292">
        <f t="shared" si="1193"/>
        <v>0</v>
      </c>
      <c r="L1379" s="310"/>
      <c r="M1379" s="310"/>
      <c r="N1379" s="310"/>
      <c r="O1379" s="310"/>
      <c r="P1379" s="310">
        <v>0</v>
      </c>
      <c r="Q1379" s="310"/>
      <c r="R1379" s="292">
        <f t="shared" si="1194"/>
        <v>0</v>
      </c>
      <c r="S1379" s="310">
        <v>0</v>
      </c>
      <c r="T1379" s="310"/>
      <c r="U1379" s="310"/>
      <c r="V1379" s="310"/>
      <c r="W1379" s="310"/>
      <c r="X1379" s="310"/>
      <c r="Y1379" s="310"/>
      <c r="Z1379" s="310"/>
      <c r="AA1379" s="309">
        <f t="shared" si="1343"/>
        <v>0</v>
      </c>
      <c r="AB1379" s="309">
        <f t="shared" si="1196"/>
        <v>0</v>
      </c>
      <c r="AC1379" s="115" t="e">
        <f t="shared" si="1344"/>
        <v>#DIV/0!</v>
      </c>
    </row>
    <row r="1380" spans="1:29" hidden="1" x14ac:dyDescent="0.2">
      <c r="B1380" s="97" t="s">
        <v>973</v>
      </c>
      <c r="C1380" s="98" t="s">
        <v>1800</v>
      </c>
      <c r="D1380" s="310">
        <v>0</v>
      </c>
      <c r="E1380" s="291">
        <f>SUM('ADICIONES  2018'!C1380:K1380)</f>
        <v>0</v>
      </c>
      <c r="F1380" s="310">
        <v>0</v>
      </c>
      <c r="G1380" s="310"/>
      <c r="H1380" s="310"/>
      <c r="I1380" s="310"/>
      <c r="J1380" s="310"/>
      <c r="K1380" s="292">
        <f t="shared" si="1193"/>
        <v>0</v>
      </c>
      <c r="L1380" s="310"/>
      <c r="M1380" s="310"/>
      <c r="N1380" s="310"/>
      <c r="O1380" s="310"/>
      <c r="P1380" s="310">
        <v>0</v>
      </c>
      <c r="Q1380" s="310"/>
      <c r="R1380" s="292">
        <f t="shared" si="1194"/>
        <v>0</v>
      </c>
      <c r="S1380" s="310">
        <v>0</v>
      </c>
      <c r="T1380" s="310"/>
      <c r="U1380" s="310"/>
      <c r="V1380" s="310"/>
      <c r="W1380" s="310"/>
      <c r="X1380" s="310"/>
      <c r="Y1380" s="310"/>
      <c r="Z1380" s="310"/>
      <c r="AA1380" s="309">
        <f t="shared" si="1343"/>
        <v>0</v>
      </c>
      <c r="AB1380" s="309">
        <f t="shared" si="1196"/>
        <v>0</v>
      </c>
      <c r="AC1380" s="115" t="e">
        <f t="shared" si="1344"/>
        <v>#DIV/0!</v>
      </c>
    </row>
    <row r="1381" spans="1:29" hidden="1" x14ac:dyDescent="0.2">
      <c r="B1381" s="97" t="s">
        <v>973</v>
      </c>
      <c r="C1381" s="98" t="s">
        <v>1800</v>
      </c>
      <c r="D1381" s="310">
        <v>0</v>
      </c>
      <c r="E1381" s="291">
        <f>SUM('ADICIONES  2018'!C1381:K1381)</f>
        <v>0</v>
      </c>
      <c r="F1381" s="310">
        <v>0</v>
      </c>
      <c r="G1381" s="310"/>
      <c r="H1381" s="310"/>
      <c r="I1381" s="310"/>
      <c r="J1381" s="310"/>
      <c r="K1381" s="292">
        <f t="shared" ref="K1381:K1386" si="1345">+D1381+E1381-F1381+G1381-H1381</f>
        <v>0</v>
      </c>
      <c r="L1381" s="310"/>
      <c r="M1381" s="310"/>
      <c r="N1381" s="310"/>
      <c r="O1381" s="310"/>
      <c r="P1381" s="310">
        <v>0</v>
      </c>
      <c r="Q1381" s="310"/>
      <c r="R1381" s="292">
        <f t="shared" ref="R1381:R1386" si="1346">SUM(L1381:Q1381)</f>
        <v>0</v>
      </c>
      <c r="S1381" s="310">
        <v>0</v>
      </c>
      <c r="T1381" s="310"/>
      <c r="U1381" s="310"/>
      <c r="V1381" s="310"/>
      <c r="W1381" s="310"/>
      <c r="X1381" s="310"/>
      <c r="Y1381" s="310"/>
      <c r="Z1381" s="310"/>
      <c r="AA1381" s="309">
        <f t="shared" ref="AA1381:AA1386" si="1347">SUM(S1381:Z1381)</f>
        <v>0</v>
      </c>
      <c r="AB1381" s="309">
        <f t="shared" ref="AB1381:AB1386" si="1348">+AA1381+R1381</f>
        <v>0</v>
      </c>
      <c r="AC1381" s="115" t="e">
        <f t="shared" si="1344"/>
        <v>#DIV/0!</v>
      </c>
    </row>
    <row r="1382" spans="1:29" s="21" customFormat="1" hidden="1" x14ac:dyDescent="0.2">
      <c r="A1382" s="92"/>
      <c r="B1382" s="113" t="s">
        <v>973</v>
      </c>
      <c r="C1382" s="98" t="s">
        <v>1800</v>
      </c>
      <c r="D1382" s="310">
        <v>0</v>
      </c>
      <c r="E1382" s="291">
        <f>SUM('ADICIONES  2018'!C1382:K1382)</f>
        <v>0</v>
      </c>
      <c r="F1382" s="310">
        <v>0</v>
      </c>
      <c r="G1382" s="310"/>
      <c r="H1382" s="310"/>
      <c r="I1382" s="310"/>
      <c r="J1382" s="310"/>
      <c r="K1382" s="294">
        <f t="shared" si="1345"/>
        <v>0</v>
      </c>
      <c r="L1382" s="310"/>
      <c r="M1382" s="310"/>
      <c r="N1382" s="310"/>
      <c r="O1382" s="310"/>
      <c r="P1382" s="310">
        <v>0</v>
      </c>
      <c r="Q1382" s="310"/>
      <c r="R1382" s="294">
        <f t="shared" si="1346"/>
        <v>0</v>
      </c>
      <c r="S1382" s="310">
        <v>0</v>
      </c>
      <c r="T1382" s="310"/>
      <c r="U1382" s="310"/>
      <c r="V1382" s="310"/>
      <c r="W1382" s="310"/>
      <c r="X1382" s="310"/>
      <c r="Y1382" s="310"/>
      <c r="Z1382" s="310"/>
      <c r="AA1382" s="310">
        <f t="shared" si="1347"/>
        <v>0</v>
      </c>
      <c r="AB1382" s="310">
        <f t="shared" si="1348"/>
        <v>0</v>
      </c>
      <c r="AC1382" s="115" t="e">
        <f t="shared" si="1344"/>
        <v>#DIV/0!</v>
      </c>
    </row>
    <row r="1383" spans="1:29" s="21" customFormat="1" hidden="1" x14ac:dyDescent="0.2">
      <c r="A1383" s="92"/>
      <c r="B1383" s="113" t="s">
        <v>973</v>
      </c>
      <c r="C1383" s="114" t="s">
        <v>1800</v>
      </c>
      <c r="D1383" s="310">
        <v>0</v>
      </c>
      <c r="E1383" s="291">
        <f>SUM('ADICIONES  2018'!C1383:K1383)</f>
        <v>0</v>
      </c>
      <c r="F1383" s="310">
        <v>0</v>
      </c>
      <c r="G1383" s="310"/>
      <c r="H1383" s="310"/>
      <c r="I1383" s="310"/>
      <c r="J1383" s="310"/>
      <c r="K1383" s="294">
        <f t="shared" si="1345"/>
        <v>0</v>
      </c>
      <c r="L1383" s="310"/>
      <c r="M1383" s="310"/>
      <c r="N1383" s="310"/>
      <c r="O1383" s="310"/>
      <c r="P1383" s="310">
        <v>0</v>
      </c>
      <c r="Q1383" s="310"/>
      <c r="R1383" s="294">
        <f t="shared" si="1346"/>
        <v>0</v>
      </c>
      <c r="S1383" s="310">
        <v>0</v>
      </c>
      <c r="T1383" s="310"/>
      <c r="U1383" s="310"/>
      <c r="V1383" s="310"/>
      <c r="W1383" s="310"/>
      <c r="X1383" s="310"/>
      <c r="Y1383" s="310"/>
      <c r="Z1383" s="310"/>
      <c r="AA1383" s="310">
        <f t="shared" si="1347"/>
        <v>0</v>
      </c>
      <c r="AB1383" s="310">
        <f t="shared" si="1348"/>
        <v>0</v>
      </c>
      <c r="AC1383" s="115" t="e">
        <f t="shared" si="1344"/>
        <v>#DIV/0!</v>
      </c>
    </row>
    <row r="1384" spans="1:29" hidden="1" x14ac:dyDescent="0.2">
      <c r="B1384" s="97" t="s">
        <v>973</v>
      </c>
      <c r="C1384" s="98" t="s">
        <v>1800</v>
      </c>
      <c r="D1384" s="310">
        <v>0</v>
      </c>
      <c r="E1384" s="291">
        <f>SUM('ADICIONES  2018'!C1384:K1384)</f>
        <v>0</v>
      </c>
      <c r="F1384" s="310">
        <v>0</v>
      </c>
      <c r="G1384" s="310"/>
      <c r="H1384" s="310"/>
      <c r="I1384" s="310"/>
      <c r="J1384" s="310"/>
      <c r="K1384" s="292">
        <f t="shared" si="1345"/>
        <v>0</v>
      </c>
      <c r="L1384" s="310"/>
      <c r="M1384" s="310"/>
      <c r="N1384" s="310"/>
      <c r="O1384" s="310"/>
      <c r="P1384" s="310">
        <v>0</v>
      </c>
      <c r="Q1384" s="310"/>
      <c r="R1384" s="292">
        <f t="shared" si="1346"/>
        <v>0</v>
      </c>
      <c r="S1384" s="310">
        <v>0</v>
      </c>
      <c r="T1384" s="310"/>
      <c r="U1384" s="310"/>
      <c r="V1384" s="310"/>
      <c r="W1384" s="310"/>
      <c r="X1384" s="310"/>
      <c r="Y1384" s="310"/>
      <c r="Z1384" s="310"/>
      <c r="AA1384" s="309">
        <f t="shared" si="1347"/>
        <v>0</v>
      </c>
      <c r="AB1384" s="309">
        <f t="shared" si="1348"/>
        <v>0</v>
      </c>
      <c r="AC1384" s="115" t="e">
        <f t="shared" si="1344"/>
        <v>#DIV/0!</v>
      </c>
    </row>
    <row r="1385" spans="1:29" hidden="1" x14ac:dyDescent="0.2">
      <c r="B1385" s="97" t="s">
        <v>973</v>
      </c>
      <c r="C1385" s="98" t="s">
        <v>1800</v>
      </c>
      <c r="D1385" s="308">
        <v>0</v>
      </c>
      <c r="E1385" s="291">
        <f>SUM('ADICIONES  2018'!C1385:K1385)</f>
        <v>0</v>
      </c>
      <c r="F1385" s="308">
        <v>0</v>
      </c>
      <c r="G1385" s="308"/>
      <c r="H1385" s="308"/>
      <c r="I1385" s="308"/>
      <c r="J1385" s="308"/>
      <c r="K1385" s="292">
        <f t="shared" si="1345"/>
        <v>0</v>
      </c>
      <c r="L1385" s="308"/>
      <c r="M1385" s="308"/>
      <c r="N1385" s="308"/>
      <c r="O1385" s="308"/>
      <c r="P1385" s="308">
        <v>0</v>
      </c>
      <c r="Q1385" s="308"/>
      <c r="R1385" s="292">
        <f t="shared" si="1346"/>
        <v>0</v>
      </c>
      <c r="S1385" s="308">
        <v>0</v>
      </c>
      <c r="T1385" s="308"/>
      <c r="U1385" s="308"/>
      <c r="V1385" s="308"/>
      <c r="W1385" s="308"/>
      <c r="X1385" s="308"/>
      <c r="Y1385" s="308"/>
      <c r="Z1385" s="308"/>
      <c r="AA1385" s="309">
        <f t="shared" si="1347"/>
        <v>0</v>
      </c>
      <c r="AB1385" s="309">
        <f t="shared" si="1348"/>
        <v>0</v>
      </c>
      <c r="AC1385" s="115" t="e">
        <f t="shared" si="1344"/>
        <v>#DIV/0!</v>
      </c>
    </row>
    <row r="1386" spans="1:29" s="21" customFormat="1" hidden="1" x14ac:dyDescent="0.2">
      <c r="A1386" s="92"/>
      <c r="B1386" s="113" t="s">
        <v>973</v>
      </c>
      <c r="C1386" s="114" t="s">
        <v>1800</v>
      </c>
      <c r="D1386" s="308">
        <v>0</v>
      </c>
      <c r="E1386" s="291">
        <f>SUM('ADICIONES  2018'!C1386:K1386)</f>
        <v>0</v>
      </c>
      <c r="F1386" s="308">
        <v>0</v>
      </c>
      <c r="G1386" s="308"/>
      <c r="H1386" s="308"/>
      <c r="I1386" s="308"/>
      <c r="J1386" s="308"/>
      <c r="K1386" s="294">
        <f t="shared" si="1345"/>
        <v>0</v>
      </c>
      <c r="L1386" s="308"/>
      <c r="M1386" s="308"/>
      <c r="N1386" s="308"/>
      <c r="O1386" s="308"/>
      <c r="P1386" s="308">
        <v>0</v>
      </c>
      <c r="Q1386" s="308"/>
      <c r="R1386" s="294">
        <f t="shared" si="1346"/>
        <v>0</v>
      </c>
      <c r="S1386" s="308">
        <v>0</v>
      </c>
      <c r="T1386" s="308"/>
      <c r="U1386" s="308"/>
      <c r="V1386" s="308"/>
      <c r="W1386" s="308"/>
      <c r="X1386" s="308"/>
      <c r="Y1386" s="308"/>
      <c r="Z1386" s="308"/>
      <c r="AA1386" s="310">
        <f t="shared" si="1347"/>
        <v>0</v>
      </c>
      <c r="AB1386" s="310">
        <f t="shared" si="1348"/>
        <v>0</v>
      </c>
      <c r="AC1386" s="115" t="e">
        <f t="shared" si="1344"/>
        <v>#DIV/0!</v>
      </c>
    </row>
    <row r="1387" spans="1:29" hidden="1" x14ac:dyDescent="0.2">
      <c r="B1387" s="97" t="s">
        <v>973</v>
      </c>
      <c r="C1387" s="98" t="s">
        <v>1800</v>
      </c>
      <c r="D1387" s="308">
        <v>0</v>
      </c>
      <c r="E1387" s="291">
        <f>SUM('ADICIONES  2018'!C1387:K1387)</f>
        <v>0</v>
      </c>
      <c r="F1387" s="308">
        <v>0</v>
      </c>
      <c r="G1387" s="308"/>
      <c r="H1387" s="308"/>
      <c r="I1387" s="308"/>
      <c r="J1387" s="308"/>
      <c r="K1387" s="292">
        <f>+D1387+E1387-F1387+G1387-H1387</f>
        <v>0</v>
      </c>
      <c r="L1387" s="308"/>
      <c r="M1387" s="308"/>
      <c r="N1387" s="308"/>
      <c r="O1387" s="308"/>
      <c r="P1387" s="308">
        <v>0</v>
      </c>
      <c r="Q1387" s="308"/>
      <c r="R1387" s="292">
        <f>SUM(L1387:Q1387)</f>
        <v>0</v>
      </c>
      <c r="S1387" s="308">
        <v>0</v>
      </c>
      <c r="T1387" s="308"/>
      <c r="U1387" s="308"/>
      <c r="V1387" s="308"/>
      <c r="W1387" s="308"/>
      <c r="X1387" s="308"/>
      <c r="Y1387" s="308"/>
      <c r="Z1387" s="308"/>
      <c r="AA1387" s="309">
        <f>SUM(S1387:Z1387)</f>
        <v>0</v>
      </c>
      <c r="AB1387" s="309">
        <f>+AA1387+R1387</f>
        <v>0</v>
      </c>
      <c r="AC1387" s="115" t="e">
        <f t="shared" si="1344"/>
        <v>#DIV/0!</v>
      </c>
    </row>
    <row r="1388" spans="1:29" hidden="1" x14ac:dyDescent="0.2">
      <c r="B1388" s="97" t="s">
        <v>973</v>
      </c>
      <c r="C1388" s="98" t="s">
        <v>1800</v>
      </c>
      <c r="D1388" s="308">
        <v>0</v>
      </c>
      <c r="E1388" s="291">
        <f>SUM('ADICIONES  2018'!C1388:K1388)</f>
        <v>0</v>
      </c>
      <c r="F1388" s="308">
        <v>0</v>
      </c>
      <c r="G1388" s="308"/>
      <c r="H1388" s="308"/>
      <c r="I1388" s="308"/>
      <c r="J1388" s="308"/>
      <c r="K1388" s="292">
        <f>+D1388+E1388-F1388+G1388-H1388</f>
        <v>0</v>
      </c>
      <c r="L1388" s="308"/>
      <c r="M1388" s="308"/>
      <c r="N1388" s="308"/>
      <c r="O1388" s="308"/>
      <c r="P1388" s="308">
        <v>0</v>
      </c>
      <c r="Q1388" s="308"/>
      <c r="R1388" s="292">
        <f>SUM(L1388:Q1388)</f>
        <v>0</v>
      </c>
      <c r="S1388" s="308">
        <v>0</v>
      </c>
      <c r="T1388" s="308"/>
      <c r="U1388" s="308"/>
      <c r="V1388" s="308"/>
      <c r="W1388" s="308"/>
      <c r="X1388" s="308"/>
      <c r="Y1388" s="308"/>
      <c r="Z1388" s="308"/>
      <c r="AA1388" s="309">
        <f>SUM(S1388:Z1388)</f>
        <v>0</v>
      </c>
      <c r="AB1388" s="309">
        <f>+AA1388+R1388</f>
        <v>0</v>
      </c>
      <c r="AC1388" s="115" t="e">
        <f t="shared" si="1344"/>
        <v>#DIV/0!</v>
      </c>
    </row>
    <row r="1389" spans="1:29" s="79" customFormat="1" ht="31.5" hidden="1" x14ac:dyDescent="0.2">
      <c r="A1389" s="433"/>
      <c r="B1389" s="111" t="s">
        <v>974</v>
      </c>
      <c r="C1389" s="107" t="s">
        <v>1010</v>
      </c>
      <c r="D1389" s="307">
        <v>0</v>
      </c>
      <c r="E1389" s="106">
        <f>SUM('ADICIONES  2018'!C1389:K1389)</f>
        <v>0</v>
      </c>
      <c r="F1389" s="307"/>
      <c r="G1389" s="307"/>
      <c r="H1389" s="307"/>
      <c r="I1389" s="307"/>
      <c r="J1389" s="307"/>
      <c r="K1389" s="290">
        <f>+D1389+E1389-F1389+G1389-H1389</f>
        <v>0</v>
      </c>
      <c r="L1389" s="307"/>
      <c r="M1389" s="307"/>
      <c r="N1389" s="307"/>
      <c r="O1389" s="307"/>
      <c r="P1389" s="307"/>
      <c r="Q1389" s="307"/>
      <c r="R1389" s="290">
        <f>SUM(L1389:Q1389)</f>
        <v>0</v>
      </c>
      <c r="S1389" s="307"/>
      <c r="T1389" s="307"/>
      <c r="U1389" s="307"/>
      <c r="V1389" s="307"/>
      <c r="W1389" s="307"/>
      <c r="X1389" s="307"/>
      <c r="Y1389" s="307"/>
      <c r="Z1389" s="307"/>
      <c r="AA1389" s="306">
        <f>SUM(S1389:Z1389)</f>
        <v>0</v>
      </c>
      <c r="AB1389" s="306">
        <f>+AA1389+R1389</f>
        <v>0</v>
      </c>
      <c r="AC1389" s="105">
        <v>0</v>
      </c>
    </row>
    <row r="1390" spans="1:29" s="79" customFormat="1" ht="15.75" hidden="1" x14ac:dyDescent="0.2">
      <c r="A1390" s="433"/>
      <c r="B1390" s="97" t="s">
        <v>974</v>
      </c>
      <c r="C1390" s="98" t="s">
        <v>999</v>
      </c>
      <c r="D1390" s="307">
        <v>0</v>
      </c>
      <c r="E1390" s="291">
        <f>SUM('ADICIONES  2018'!C1390:K1390)</f>
        <v>6554062.1500000004</v>
      </c>
      <c r="F1390" s="308">
        <v>0</v>
      </c>
      <c r="G1390" s="307"/>
      <c r="H1390" s="307"/>
      <c r="I1390" s="307"/>
      <c r="J1390" s="307"/>
      <c r="K1390" s="292">
        <f t="shared" ref="K1390:K1491" si="1349">+D1390+E1390-F1390+G1390-H1390</f>
        <v>6554062.1500000004</v>
      </c>
      <c r="L1390" s="307"/>
      <c r="M1390" s="307"/>
      <c r="N1390" s="307"/>
      <c r="O1390" s="307"/>
      <c r="P1390" s="307">
        <v>0</v>
      </c>
      <c r="Q1390" s="307"/>
      <c r="R1390" s="292">
        <f>SUM(L1390:Q1390)</f>
        <v>0</v>
      </c>
      <c r="S1390" s="308">
        <v>6554062.1500000004</v>
      </c>
      <c r="T1390" s="307"/>
      <c r="U1390" s="307"/>
      <c r="V1390" s="307"/>
      <c r="W1390" s="307"/>
      <c r="X1390" s="307"/>
      <c r="Y1390" s="307"/>
      <c r="Z1390" s="307"/>
      <c r="AA1390" s="309">
        <f>SUM(S1390:Z1390)</f>
        <v>6554062.1500000004</v>
      </c>
      <c r="AB1390" s="309">
        <f>+AA1390+R1390</f>
        <v>6554062.1500000004</v>
      </c>
      <c r="AC1390" s="37">
        <f t="shared" ref="AC1390:AC1458" si="1350">+AB1390/K1390</f>
        <v>1</v>
      </c>
    </row>
    <row r="1391" spans="1:29" hidden="1" x14ac:dyDescent="0.2">
      <c r="B1391" s="97" t="s">
        <v>974</v>
      </c>
      <c r="C1391" s="98" t="s">
        <v>999</v>
      </c>
      <c r="D1391" s="308">
        <v>0</v>
      </c>
      <c r="E1391" s="291">
        <f>SUM('ADICIONES  2018'!C1391:K1391)</f>
        <v>382935060.42000002</v>
      </c>
      <c r="F1391" s="308">
        <v>327941184.13</v>
      </c>
      <c r="G1391" s="308"/>
      <c r="H1391" s="308"/>
      <c r="I1391" s="308"/>
      <c r="J1391" s="308"/>
      <c r="K1391" s="292">
        <f t="shared" si="1349"/>
        <v>54993876.290000021</v>
      </c>
      <c r="L1391" s="308"/>
      <c r="M1391" s="308"/>
      <c r="N1391" s="308"/>
      <c r="O1391" s="308"/>
      <c r="P1391" s="308">
        <v>0</v>
      </c>
      <c r="Q1391" s="308"/>
      <c r="R1391" s="292">
        <f t="shared" ref="R1391:R1459" si="1351">SUM(L1391:Q1391)</f>
        <v>0</v>
      </c>
      <c r="S1391" s="308">
        <v>54993876.289999999</v>
      </c>
      <c r="T1391" s="308"/>
      <c r="U1391" s="308"/>
      <c r="V1391" s="308"/>
      <c r="W1391" s="308"/>
      <c r="X1391" s="308"/>
      <c r="Y1391" s="308"/>
      <c r="Z1391" s="308"/>
      <c r="AA1391" s="309">
        <f>SUM(S1391:Z1391)</f>
        <v>54993876.289999999</v>
      </c>
      <c r="AB1391" s="309">
        <f>+AA1391+R1391</f>
        <v>54993876.289999999</v>
      </c>
      <c r="AC1391" s="37">
        <f t="shared" si="1350"/>
        <v>0.99999999999999956</v>
      </c>
    </row>
    <row r="1392" spans="1:29" hidden="1" x14ac:dyDescent="0.2">
      <c r="B1392" s="97" t="s">
        <v>974</v>
      </c>
      <c r="C1392" s="98" t="s">
        <v>999</v>
      </c>
      <c r="D1392" s="308">
        <v>0</v>
      </c>
      <c r="E1392" s="291">
        <f>SUM('ADICIONES  2018'!C1392:K1392)</f>
        <v>479999880</v>
      </c>
      <c r="F1392" s="308">
        <v>0</v>
      </c>
      <c r="G1392" s="308"/>
      <c r="H1392" s="308"/>
      <c r="I1392" s="308"/>
      <c r="J1392" s="308"/>
      <c r="K1392" s="292">
        <f t="shared" si="1349"/>
        <v>479999880</v>
      </c>
      <c r="L1392" s="308"/>
      <c r="M1392" s="308"/>
      <c r="N1392" s="308"/>
      <c r="O1392" s="308"/>
      <c r="P1392" s="308">
        <v>0</v>
      </c>
      <c r="Q1392" s="308"/>
      <c r="R1392" s="292">
        <f t="shared" si="1351"/>
        <v>0</v>
      </c>
      <c r="S1392" s="308">
        <v>479999880</v>
      </c>
      <c r="T1392" s="308"/>
      <c r="U1392" s="308"/>
      <c r="V1392" s="308"/>
      <c r="W1392" s="308"/>
      <c r="X1392" s="308"/>
      <c r="Y1392" s="308"/>
      <c r="Z1392" s="308"/>
      <c r="AA1392" s="309">
        <f t="shared" ref="AA1392:AA1460" si="1352">SUM(S1392:Z1392)</f>
        <v>479999880</v>
      </c>
      <c r="AB1392" s="309">
        <f t="shared" ref="AB1392:AB1460" si="1353">+AA1392+R1392</f>
        <v>479999880</v>
      </c>
      <c r="AC1392" s="37">
        <f t="shared" si="1350"/>
        <v>1</v>
      </c>
    </row>
    <row r="1393" spans="2:29" hidden="1" x14ac:dyDescent="0.2">
      <c r="B1393" s="97" t="s">
        <v>974</v>
      </c>
      <c r="C1393" s="98" t="s">
        <v>999</v>
      </c>
      <c r="D1393" s="308"/>
      <c r="E1393" s="291">
        <f>SUM('ADICIONES  2018'!C1393:K1393)</f>
        <v>452365263.68000001</v>
      </c>
      <c r="F1393" s="308"/>
      <c r="G1393" s="308"/>
      <c r="H1393" s="308"/>
      <c r="I1393" s="308"/>
      <c r="J1393" s="308"/>
      <c r="K1393" s="292">
        <f t="shared" si="1349"/>
        <v>452365263.68000001</v>
      </c>
      <c r="L1393" s="308"/>
      <c r="M1393" s="308"/>
      <c r="N1393" s="308"/>
      <c r="O1393" s="308"/>
      <c r="P1393" s="308"/>
      <c r="Q1393" s="308"/>
      <c r="R1393" s="292">
        <f t="shared" si="1351"/>
        <v>0</v>
      </c>
      <c r="S1393" s="308">
        <v>0</v>
      </c>
      <c r="T1393" s="308"/>
      <c r="U1393" s="308"/>
      <c r="V1393" s="308"/>
      <c r="W1393" s="308"/>
      <c r="X1393" s="308"/>
      <c r="Y1393" s="308"/>
      <c r="Z1393" s="308"/>
      <c r="AA1393" s="309">
        <f t="shared" si="1352"/>
        <v>0</v>
      </c>
      <c r="AB1393" s="309">
        <f t="shared" si="1353"/>
        <v>0</v>
      </c>
      <c r="AC1393" s="37">
        <f t="shared" si="1350"/>
        <v>0</v>
      </c>
    </row>
    <row r="1394" spans="2:29" hidden="1" x14ac:dyDescent="0.2">
      <c r="B1394" s="97" t="s">
        <v>974</v>
      </c>
      <c r="C1394" s="98" t="s">
        <v>999</v>
      </c>
      <c r="D1394" s="308">
        <v>0</v>
      </c>
      <c r="E1394" s="291">
        <f>SUM('ADICIONES  2018'!C1394:K1394)</f>
        <v>56694625.18</v>
      </c>
      <c r="F1394" s="308">
        <v>0</v>
      </c>
      <c r="G1394" s="308"/>
      <c r="H1394" s="308"/>
      <c r="I1394" s="308"/>
      <c r="J1394" s="308"/>
      <c r="K1394" s="292">
        <f t="shared" si="1349"/>
        <v>56694625.18</v>
      </c>
      <c r="L1394" s="308"/>
      <c r="M1394" s="308"/>
      <c r="N1394" s="308"/>
      <c r="O1394" s="308"/>
      <c r="P1394" s="308">
        <v>0</v>
      </c>
      <c r="Q1394" s="308"/>
      <c r="R1394" s="292">
        <f t="shared" si="1351"/>
        <v>0</v>
      </c>
      <c r="S1394" s="308">
        <v>56694625.18</v>
      </c>
      <c r="T1394" s="308"/>
      <c r="U1394" s="308"/>
      <c r="V1394" s="308"/>
      <c r="W1394" s="308"/>
      <c r="X1394" s="308"/>
      <c r="Y1394" s="308"/>
      <c r="Z1394" s="308"/>
      <c r="AA1394" s="309">
        <f t="shared" si="1352"/>
        <v>56694625.18</v>
      </c>
      <c r="AB1394" s="309">
        <f t="shared" si="1353"/>
        <v>56694625.18</v>
      </c>
      <c r="AC1394" s="37">
        <f t="shared" si="1350"/>
        <v>1</v>
      </c>
    </row>
    <row r="1395" spans="2:29" hidden="1" x14ac:dyDescent="0.2">
      <c r="B1395" s="97" t="s">
        <v>974</v>
      </c>
      <c r="C1395" s="98" t="s">
        <v>999</v>
      </c>
      <c r="D1395" s="308">
        <v>0</v>
      </c>
      <c r="E1395" s="291">
        <f>SUM('ADICIONES  2018'!C1395:K1395)</f>
        <v>2064093347.21</v>
      </c>
      <c r="F1395" s="308">
        <v>0</v>
      </c>
      <c r="G1395" s="308"/>
      <c r="H1395" s="308"/>
      <c r="I1395" s="308"/>
      <c r="J1395" s="308"/>
      <c r="K1395" s="292">
        <f t="shared" si="1349"/>
        <v>2064093347.21</v>
      </c>
      <c r="L1395" s="308"/>
      <c r="M1395" s="308"/>
      <c r="N1395" s="308"/>
      <c r="O1395" s="308"/>
      <c r="P1395" s="308">
        <v>0</v>
      </c>
      <c r="Q1395" s="308"/>
      <c r="R1395" s="292">
        <f t="shared" si="1351"/>
        <v>0</v>
      </c>
      <c r="S1395" s="308">
        <v>2064093347.21</v>
      </c>
      <c r="T1395" s="308"/>
      <c r="U1395" s="308"/>
      <c r="V1395" s="308"/>
      <c r="W1395" s="308"/>
      <c r="X1395" s="308"/>
      <c r="Y1395" s="308"/>
      <c r="Z1395" s="308"/>
      <c r="AA1395" s="309">
        <f t="shared" si="1352"/>
        <v>2064093347.21</v>
      </c>
      <c r="AB1395" s="309">
        <f t="shared" si="1353"/>
        <v>2064093347.21</v>
      </c>
      <c r="AC1395" s="37">
        <f t="shared" si="1350"/>
        <v>1</v>
      </c>
    </row>
    <row r="1396" spans="2:29" hidden="1" x14ac:dyDescent="0.2">
      <c r="B1396" s="97" t="s">
        <v>974</v>
      </c>
      <c r="C1396" s="98" t="s">
        <v>999</v>
      </c>
      <c r="D1396" s="308"/>
      <c r="E1396" s="291">
        <f>SUM('ADICIONES  2018'!C1396:K1396)</f>
        <v>14306370000</v>
      </c>
      <c r="F1396" s="308">
        <v>0</v>
      </c>
      <c r="G1396" s="308"/>
      <c r="H1396" s="308"/>
      <c r="I1396" s="308"/>
      <c r="J1396" s="308"/>
      <c r="K1396" s="292">
        <f t="shared" si="1349"/>
        <v>14306370000</v>
      </c>
      <c r="L1396" s="308"/>
      <c r="M1396" s="308"/>
      <c r="N1396" s="308"/>
      <c r="O1396" s="308"/>
      <c r="P1396" s="308">
        <v>0</v>
      </c>
      <c r="Q1396" s="308"/>
      <c r="R1396" s="292">
        <f t="shared" si="1351"/>
        <v>0</v>
      </c>
      <c r="S1396" s="308">
        <v>0</v>
      </c>
      <c r="T1396" s="308"/>
      <c r="U1396" s="308"/>
      <c r="V1396" s="308"/>
      <c r="W1396" s="308"/>
      <c r="X1396" s="308"/>
      <c r="Y1396" s="308"/>
      <c r="Z1396" s="308"/>
      <c r="AA1396" s="309">
        <f t="shared" si="1352"/>
        <v>0</v>
      </c>
      <c r="AB1396" s="309">
        <f t="shared" si="1353"/>
        <v>0</v>
      </c>
      <c r="AC1396" s="37">
        <f t="shared" si="1350"/>
        <v>0</v>
      </c>
    </row>
    <row r="1397" spans="2:29" hidden="1" x14ac:dyDescent="0.2">
      <c r="B1397" s="97" t="s">
        <v>974</v>
      </c>
      <c r="C1397" s="98" t="s">
        <v>999</v>
      </c>
      <c r="D1397" s="308">
        <v>0</v>
      </c>
      <c r="E1397" s="291">
        <f>SUM('ADICIONES  2018'!C1397:K1397)</f>
        <v>294832430</v>
      </c>
      <c r="F1397" s="308">
        <v>0</v>
      </c>
      <c r="G1397" s="308"/>
      <c r="H1397" s="308"/>
      <c r="I1397" s="308"/>
      <c r="J1397" s="308"/>
      <c r="K1397" s="292">
        <f t="shared" si="1349"/>
        <v>294832430</v>
      </c>
      <c r="L1397" s="308"/>
      <c r="M1397" s="308"/>
      <c r="N1397" s="308"/>
      <c r="O1397" s="308"/>
      <c r="P1397" s="308">
        <v>0</v>
      </c>
      <c r="Q1397" s="308"/>
      <c r="R1397" s="292">
        <f t="shared" si="1351"/>
        <v>0</v>
      </c>
      <c r="S1397" s="308">
        <v>294832430</v>
      </c>
      <c r="T1397" s="308"/>
      <c r="U1397" s="308"/>
      <c r="V1397" s="308"/>
      <c r="W1397" s="308"/>
      <c r="X1397" s="308"/>
      <c r="Y1397" s="308"/>
      <c r="Z1397" s="308"/>
      <c r="AA1397" s="309">
        <f t="shared" si="1352"/>
        <v>294832430</v>
      </c>
      <c r="AB1397" s="309">
        <f t="shared" si="1353"/>
        <v>294832430</v>
      </c>
      <c r="AC1397" s="37">
        <f t="shared" si="1350"/>
        <v>1</v>
      </c>
    </row>
    <row r="1398" spans="2:29" hidden="1" x14ac:dyDescent="0.2">
      <c r="B1398" s="97" t="s">
        <v>974</v>
      </c>
      <c r="C1398" s="98" t="s">
        <v>999</v>
      </c>
      <c r="D1398" s="308"/>
      <c r="E1398" s="291">
        <f>SUM('ADICIONES  2018'!C1398:K1398)</f>
        <v>40089038</v>
      </c>
      <c r="F1398" s="308">
        <v>0</v>
      </c>
      <c r="G1398" s="308"/>
      <c r="H1398" s="308"/>
      <c r="I1398" s="308"/>
      <c r="J1398" s="308"/>
      <c r="K1398" s="292">
        <f t="shared" si="1349"/>
        <v>40089038</v>
      </c>
      <c r="L1398" s="308"/>
      <c r="M1398" s="308"/>
      <c r="N1398" s="308"/>
      <c r="O1398" s="308"/>
      <c r="P1398" s="308">
        <v>0</v>
      </c>
      <c r="Q1398" s="308"/>
      <c r="R1398" s="292">
        <f t="shared" si="1351"/>
        <v>0</v>
      </c>
      <c r="S1398" s="308">
        <v>40089038</v>
      </c>
      <c r="T1398" s="308"/>
      <c r="U1398" s="308"/>
      <c r="V1398" s="308"/>
      <c r="W1398" s="308"/>
      <c r="X1398" s="308"/>
      <c r="Y1398" s="308"/>
      <c r="Z1398" s="308"/>
      <c r="AA1398" s="309">
        <f t="shared" si="1352"/>
        <v>40089038</v>
      </c>
      <c r="AB1398" s="309">
        <f t="shared" si="1353"/>
        <v>40089038</v>
      </c>
      <c r="AC1398" s="37">
        <f t="shared" si="1350"/>
        <v>1</v>
      </c>
    </row>
    <row r="1399" spans="2:29" hidden="1" x14ac:dyDescent="0.2">
      <c r="B1399" s="97" t="s">
        <v>974</v>
      </c>
      <c r="C1399" s="98" t="s">
        <v>999</v>
      </c>
      <c r="D1399" s="308">
        <v>0</v>
      </c>
      <c r="E1399" s="291">
        <f>SUM('ADICIONES  2018'!C1399:K1399)</f>
        <v>40000000</v>
      </c>
      <c r="F1399" s="308">
        <v>0</v>
      </c>
      <c r="G1399" s="308"/>
      <c r="H1399" s="308"/>
      <c r="I1399" s="308"/>
      <c r="J1399" s="308"/>
      <c r="K1399" s="292">
        <f t="shared" si="1349"/>
        <v>40000000</v>
      </c>
      <c r="L1399" s="308"/>
      <c r="M1399" s="308"/>
      <c r="N1399" s="308"/>
      <c r="O1399" s="308"/>
      <c r="P1399" s="308">
        <v>0</v>
      </c>
      <c r="Q1399" s="308"/>
      <c r="R1399" s="292">
        <f t="shared" si="1351"/>
        <v>0</v>
      </c>
      <c r="S1399" s="308">
        <v>40000000</v>
      </c>
      <c r="T1399" s="308"/>
      <c r="U1399" s="308"/>
      <c r="V1399" s="308"/>
      <c r="W1399" s="308"/>
      <c r="X1399" s="308"/>
      <c r="Y1399" s="308"/>
      <c r="Z1399" s="308"/>
      <c r="AA1399" s="309">
        <f t="shared" si="1352"/>
        <v>40000000</v>
      </c>
      <c r="AB1399" s="309">
        <f t="shared" si="1353"/>
        <v>40000000</v>
      </c>
      <c r="AC1399" s="37">
        <f t="shared" si="1350"/>
        <v>1</v>
      </c>
    </row>
    <row r="1400" spans="2:29" hidden="1" x14ac:dyDescent="0.2">
      <c r="B1400" s="97" t="s">
        <v>974</v>
      </c>
      <c r="C1400" s="98" t="s">
        <v>999</v>
      </c>
      <c r="D1400" s="308"/>
      <c r="E1400" s="291">
        <f>SUM('ADICIONES  2018'!C1400:K1400)</f>
        <v>759439897.35000002</v>
      </c>
      <c r="F1400" s="308"/>
      <c r="G1400" s="308"/>
      <c r="H1400" s="308"/>
      <c r="I1400" s="308"/>
      <c r="J1400" s="308"/>
      <c r="K1400" s="292">
        <f t="shared" si="1349"/>
        <v>759439897.35000002</v>
      </c>
      <c r="L1400" s="308"/>
      <c r="M1400" s="308"/>
      <c r="N1400" s="308"/>
      <c r="O1400" s="308"/>
      <c r="P1400" s="308"/>
      <c r="Q1400" s="308"/>
      <c r="R1400" s="292">
        <f t="shared" si="1351"/>
        <v>0</v>
      </c>
      <c r="S1400" s="308">
        <v>0</v>
      </c>
      <c r="T1400" s="308"/>
      <c r="U1400" s="308"/>
      <c r="V1400" s="308"/>
      <c r="W1400" s="308"/>
      <c r="X1400" s="308"/>
      <c r="Y1400" s="308"/>
      <c r="Z1400" s="308"/>
      <c r="AA1400" s="309">
        <f t="shared" si="1352"/>
        <v>0</v>
      </c>
      <c r="AB1400" s="309">
        <f t="shared" si="1353"/>
        <v>0</v>
      </c>
      <c r="AC1400" s="37">
        <f t="shared" si="1350"/>
        <v>0</v>
      </c>
    </row>
    <row r="1401" spans="2:29" hidden="1" x14ac:dyDescent="0.2">
      <c r="B1401" s="97" t="s">
        <v>974</v>
      </c>
      <c r="C1401" s="98" t="s">
        <v>999</v>
      </c>
      <c r="D1401" s="308"/>
      <c r="E1401" s="291">
        <f>SUM('ADICIONES  2018'!C1401:K1401)</f>
        <v>15219082</v>
      </c>
      <c r="F1401" s="308">
        <v>0</v>
      </c>
      <c r="G1401" s="308"/>
      <c r="H1401" s="308"/>
      <c r="I1401" s="308"/>
      <c r="J1401" s="308"/>
      <c r="K1401" s="292">
        <f t="shared" si="1349"/>
        <v>15219082</v>
      </c>
      <c r="L1401" s="308"/>
      <c r="M1401" s="308"/>
      <c r="N1401" s="308"/>
      <c r="O1401" s="308"/>
      <c r="P1401" s="308">
        <v>0</v>
      </c>
      <c r="Q1401" s="308"/>
      <c r="R1401" s="292">
        <f t="shared" si="1351"/>
        <v>0</v>
      </c>
      <c r="S1401" s="308">
        <v>15219082</v>
      </c>
      <c r="T1401" s="308"/>
      <c r="U1401" s="308"/>
      <c r="V1401" s="308"/>
      <c r="W1401" s="308"/>
      <c r="X1401" s="308"/>
      <c r="Y1401" s="308"/>
      <c r="Z1401" s="308"/>
      <c r="AA1401" s="309">
        <f t="shared" si="1352"/>
        <v>15219082</v>
      </c>
      <c r="AB1401" s="309">
        <f t="shared" si="1353"/>
        <v>15219082</v>
      </c>
      <c r="AC1401" s="37">
        <f t="shared" si="1350"/>
        <v>1</v>
      </c>
    </row>
    <row r="1402" spans="2:29" hidden="1" x14ac:dyDescent="0.2">
      <c r="B1402" s="97" t="s">
        <v>974</v>
      </c>
      <c r="C1402" s="98" t="s">
        <v>999</v>
      </c>
      <c r="D1402" s="308">
        <v>0</v>
      </c>
      <c r="E1402" s="291">
        <f>SUM('ADICIONES  2018'!C1402:K1402)</f>
        <v>21415958</v>
      </c>
      <c r="F1402" s="308">
        <v>0</v>
      </c>
      <c r="G1402" s="308"/>
      <c r="H1402" s="308"/>
      <c r="I1402" s="308"/>
      <c r="J1402" s="308"/>
      <c r="K1402" s="292">
        <f t="shared" si="1349"/>
        <v>21415958</v>
      </c>
      <c r="L1402" s="308"/>
      <c r="M1402" s="308"/>
      <c r="N1402" s="308"/>
      <c r="O1402" s="308"/>
      <c r="P1402" s="308">
        <v>0</v>
      </c>
      <c r="Q1402" s="308"/>
      <c r="R1402" s="292">
        <f t="shared" si="1351"/>
        <v>0</v>
      </c>
      <c r="S1402" s="308">
        <v>21415958</v>
      </c>
      <c r="T1402" s="308"/>
      <c r="U1402" s="308"/>
      <c r="V1402" s="308"/>
      <c r="W1402" s="308"/>
      <c r="X1402" s="308"/>
      <c r="Y1402" s="308"/>
      <c r="Z1402" s="308"/>
      <c r="AA1402" s="309">
        <f t="shared" si="1352"/>
        <v>21415958</v>
      </c>
      <c r="AB1402" s="309">
        <f t="shared" si="1353"/>
        <v>21415958</v>
      </c>
      <c r="AC1402" s="37">
        <f t="shared" si="1350"/>
        <v>1</v>
      </c>
    </row>
    <row r="1403" spans="2:29" hidden="1" x14ac:dyDescent="0.2">
      <c r="B1403" s="97" t="s">
        <v>974</v>
      </c>
      <c r="C1403" s="98" t="s">
        <v>999</v>
      </c>
      <c r="D1403" s="308">
        <v>0</v>
      </c>
      <c r="E1403" s="291">
        <f>SUM('ADICIONES  2018'!C1403:K1403)</f>
        <v>173548703.41999999</v>
      </c>
      <c r="F1403" s="308">
        <v>35791085.439999998</v>
      </c>
      <c r="G1403" s="308"/>
      <c r="H1403" s="308"/>
      <c r="I1403" s="308"/>
      <c r="J1403" s="308"/>
      <c r="K1403" s="292">
        <f t="shared" si="1349"/>
        <v>137757617.97999999</v>
      </c>
      <c r="L1403" s="308"/>
      <c r="M1403" s="308"/>
      <c r="N1403" s="308"/>
      <c r="O1403" s="308"/>
      <c r="P1403" s="308">
        <v>0</v>
      </c>
      <c r="Q1403" s="308"/>
      <c r="R1403" s="292">
        <f t="shared" si="1351"/>
        <v>0</v>
      </c>
      <c r="S1403" s="308">
        <v>137757617.97999999</v>
      </c>
      <c r="T1403" s="308"/>
      <c r="U1403" s="308"/>
      <c r="V1403" s="308"/>
      <c r="W1403" s="308"/>
      <c r="X1403" s="308"/>
      <c r="Y1403" s="308"/>
      <c r="Z1403" s="308"/>
      <c r="AA1403" s="309">
        <f t="shared" si="1352"/>
        <v>137757617.97999999</v>
      </c>
      <c r="AB1403" s="309">
        <f t="shared" si="1353"/>
        <v>137757617.97999999</v>
      </c>
      <c r="AC1403" s="37">
        <f t="shared" si="1350"/>
        <v>1</v>
      </c>
    </row>
    <row r="1404" spans="2:29" hidden="1" x14ac:dyDescent="0.2">
      <c r="B1404" s="97" t="s">
        <v>974</v>
      </c>
      <c r="C1404" s="98" t="s">
        <v>999</v>
      </c>
      <c r="D1404" s="308"/>
      <c r="E1404" s="291">
        <f>SUM('ADICIONES  2018'!C1404:K1404)</f>
        <v>30450831.34</v>
      </c>
      <c r="F1404" s="308">
        <v>0</v>
      </c>
      <c r="G1404" s="308"/>
      <c r="H1404" s="308"/>
      <c r="I1404" s="308"/>
      <c r="J1404" s="308"/>
      <c r="K1404" s="292">
        <f t="shared" si="1349"/>
        <v>30450831.34</v>
      </c>
      <c r="L1404" s="308"/>
      <c r="M1404" s="308"/>
      <c r="N1404" s="308"/>
      <c r="O1404" s="308"/>
      <c r="P1404" s="308">
        <v>0</v>
      </c>
      <c r="Q1404" s="308"/>
      <c r="R1404" s="292">
        <f t="shared" si="1351"/>
        <v>0</v>
      </c>
      <c r="S1404" s="308">
        <v>30450831.34</v>
      </c>
      <c r="T1404" s="308"/>
      <c r="U1404" s="308"/>
      <c r="V1404" s="308"/>
      <c r="W1404" s="308"/>
      <c r="X1404" s="308"/>
      <c r="Y1404" s="308"/>
      <c r="Z1404" s="308"/>
      <c r="AA1404" s="309">
        <f t="shared" si="1352"/>
        <v>30450831.34</v>
      </c>
      <c r="AB1404" s="309">
        <f t="shared" si="1353"/>
        <v>30450831.34</v>
      </c>
      <c r="AC1404" s="37">
        <f t="shared" si="1350"/>
        <v>1</v>
      </c>
    </row>
    <row r="1405" spans="2:29" hidden="1" x14ac:dyDescent="0.2">
      <c r="B1405" s="97" t="s">
        <v>974</v>
      </c>
      <c r="C1405" s="98" t="s">
        <v>999</v>
      </c>
      <c r="D1405" s="308"/>
      <c r="E1405" s="291">
        <f>SUM('ADICIONES  2018'!C1405:K1405)</f>
        <v>34494013.229999997</v>
      </c>
      <c r="F1405" s="308">
        <v>0</v>
      </c>
      <c r="G1405" s="308"/>
      <c r="H1405" s="308"/>
      <c r="I1405" s="308"/>
      <c r="J1405" s="308"/>
      <c r="K1405" s="292">
        <f t="shared" si="1349"/>
        <v>34494013.229999997</v>
      </c>
      <c r="L1405" s="308"/>
      <c r="M1405" s="308"/>
      <c r="N1405" s="308"/>
      <c r="O1405" s="308"/>
      <c r="P1405" s="308">
        <v>0</v>
      </c>
      <c r="Q1405" s="308"/>
      <c r="R1405" s="292">
        <f t="shared" si="1351"/>
        <v>0</v>
      </c>
      <c r="S1405" s="308">
        <v>34494013.229999997</v>
      </c>
      <c r="T1405" s="308"/>
      <c r="U1405" s="308"/>
      <c r="V1405" s="308"/>
      <c r="W1405" s="308"/>
      <c r="X1405" s="308"/>
      <c r="Y1405" s="308"/>
      <c r="Z1405" s="308"/>
      <c r="AA1405" s="309">
        <f t="shared" si="1352"/>
        <v>34494013.229999997</v>
      </c>
      <c r="AB1405" s="309">
        <f t="shared" si="1353"/>
        <v>34494013.229999997</v>
      </c>
      <c r="AC1405" s="37">
        <f t="shared" si="1350"/>
        <v>1</v>
      </c>
    </row>
    <row r="1406" spans="2:29" hidden="1" x14ac:dyDescent="0.2">
      <c r="B1406" s="97" t="s">
        <v>974</v>
      </c>
      <c r="C1406" s="98" t="s">
        <v>999</v>
      </c>
      <c r="D1406" s="308">
        <v>0</v>
      </c>
      <c r="E1406" s="291">
        <f>SUM('ADICIONES  2018'!C1406:K1406)</f>
        <v>27298851.920000002</v>
      </c>
      <c r="F1406" s="308">
        <v>0</v>
      </c>
      <c r="G1406" s="308"/>
      <c r="H1406" s="308"/>
      <c r="I1406" s="308"/>
      <c r="J1406" s="308"/>
      <c r="K1406" s="292">
        <f t="shared" si="1349"/>
        <v>27298851.920000002</v>
      </c>
      <c r="L1406" s="308"/>
      <c r="M1406" s="308"/>
      <c r="N1406" s="308"/>
      <c r="O1406" s="308"/>
      <c r="P1406" s="308">
        <v>0</v>
      </c>
      <c r="Q1406" s="308"/>
      <c r="R1406" s="292">
        <f t="shared" si="1351"/>
        <v>0</v>
      </c>
      <c r="S1406" s="308">
        <v>27298851.920000002</v>
      </c>
      <c r="T1406" s="308"/>
      <c r="U1406" s="308"/>
      <c r="V1406" s="308"/>
      <c r="W1406" s="308"/>
      <c r="X1406" s="308"/>
      <c r="Y1406" s="308"/>
      <c r="Z1406" s="308"/>
      <c r="AA1406" s="309">
        <f t="shared" si="1352"/>
        <v>27298851.920000002</v>
      </c>
      <c r="AB1406" s="309">
        <f t="shared" si="1353"/>
        <v>27298851.920000002</v>
      </c>
      <c r="AC1406" s="37">
        <f t="shared" si="1350"/>
        <v>1</v>
      </c>
    </row>
    <row r="1407" spans="2:29" hidden="1" x14ac:dyDescent="0.2">
      <c r="B1407" s="97" t="s">
        <v>974</v>
      </c>
      <c r="C1407" s="98" t="s">
        <v>999</v>
      </c>
      <c r="D1407" s="308">
        <v>0</v>
      </c>
      <c r="E1407" s="291">
        <f>SUM('ADICIONES  2018'!C1407:K1407)</f>
        <v>158427053.63</v>
      </c>
      <c r="F1407" s="308">
        <v>6821894.8099999996</v>
      </c>
      <c r="G1407" s="308"/>
      <c r="H1407" s="308"/>
      <c r="I1407" s="308"/>
      <c r="J1407" s="308"/>
      <c r="K1407" s="292">
        <f t="shared" si="1349"/>
        <v>151605158.81999999</v>
      </c>
      <c r="L1407" s="308"/>
      <c r="M1407" s="308"/>
      <c r="N1407" s="308"/>
      <c r="O1407" s="308"/>
      <c r="P1407" s="308">
        <v>0</v>
      </c>
      <c r="Q1407" s="308"/>
      <c r="R1407" s="292">
        <f t="shared" si="1351"/>
        <v>0</v>
      </c>
      <c r="S1407" s="308">
        <v>151605158.81999999</v>
      </c>
      <c r="T1407" s="308"/>
      <c r="U1407" s="308"/>
      <c r="V1407" s="308"/>
      <c r="W1407" s="308"/>
      <c r="X1407" s="308"/>
      <c r="Y1407" s="308"/>
      <c r="Z1407" s="308"/>
      <c r="AA1407" s="309">
        <f t="shared" si="1352"/>
        <v>151605158.81999999</v>
      </c>
      <c r="AB1407" s="309">
        <f t="shared" si="1353"/>
        <v>151605158.81999999</v>
      </c>
      <c r="AC1407" s="37">
        <f t="shared" si="1350"/>
        <v>1</v>
      </c>
    </row>
    <row r="1408" spans="2:29" hidden="1" x14ac:dyDescent="0.2">
      <c r="B1408" s="97" t="s">
        <v>974</v>
      </c>
      <c r="C1408" s="98" t="s">
        <v>999</v>
      </c>
      <c r="D1408" s="308">
        <v>0</v>
      </c>
      <c r="E1408" s="291">
        <f>SUM('ADICIONES  2018'!C1408:K1408)</f>
        <v>2202961475.1599998</v>
      </c>
      <c r="F1408" s="308">
        <v>0</v>
      </c>
      <c r="G1408" s="308"/>
      <c r="H1408" s="308"/>
      <c r="I1408" s="308"/>
      <c r="J1408" s="308"/>
      <c r="K1408" s="292">
        <f t="shared" si="1349"/>
        <v>2202961475.1599998</v>
      </c>
      <c r="L1408" s="308"/>
      <c r="M1408" s="308"/>
      <c r="N1408" s="308"/>
      <c r="O1408" s="308"/>
      <c r="P1408" s="308">
        <v>0</v>
      </c>
      <c r="Q1408" s="308"/>
      <c r="R1408" s="292">
        <f t="shared" si="1351"/>
        <v>0</v>
      </c>
      <c r="S1408" s="308">
        <v>2202961475.1599998</v>
      </c>
      <c r="T1408" s="308"/>
      <c r="U1408" s="308"/>
      <c r="V1408" s="308"/>
      <c r="W1408" s="308"/>
      <c r="X1408" s="308"/>
      <c r="Y1408" s="308"/>
      <c r="Z1408" s="308"/>
      <c r="AA1408" s="309">
        <f t="shared" si="1352"/>
        <v>2202961475.1599998</v>
      </c>
      <c r="AB1408" s="309">
        <f t="shared" si="1353"/>
        <v>2202961475.1599998</v>
      </c>
      <c r="AC1408" s="37">
        <f t="shared" si="1350"/>
        <v>1</v>
      </c>
    </row>
    <row r="1409" spans="2:29" hidden="1" x14ac:dyDescent="0.2">
      <c r="B1409" s="97" t="s">
        <v>974</v>
      </c>
      <c r="C1409" s="98" t="s">
        <v>999</v>
      </c>
      <c r="D1409" s="308">
        <v>0</v>
      </c>
      <c r="E1409" s="291">
        <f>SUM('ADICIONES  2018'!C1409:K1409)</f>
        <v>22719141.93</v>
      </c>
      <c r="F1409" s="308">
        <v>0</v>
      </c>
      <c r="G1409" s="308"/>
      <c r="H1409" s="308"/>
      <c r="I1409" s="308"/>
      <c r="J1409" s="308"/>
      <c r="K1409" s="292">
        <f t="shared" si="1349"/>
        <v>22719141.93</v>
      </c>
      <c r="L1409" s="308"/>
      <c r="M1409" s="308"/>
      <c r="N1409" s="308"/>
      <c r="O1409" s="308"/>
      <c r="P1409" s="308">
        <v>0</v>
      </c>
      <c r="Q1409" s="308"/>
      <c r="R1409" s="292">
        <f t="shared" si="1351"/>
        <v>0</v>
      </c>
      <c r="S1409" s="308">
        <v>22719141.93</v>
      </c>
      <c r="T1409" s="308"/>
      <c r="U1409" s="308"/>
      <c r="V1409" s="308"/>
      <c r="W1409" s="308"/>
      <c r="X1409" s="308"/>
      <c r="Y1409" s="308"/>
      <c r="Z1409" s="308"/>
      <c r="AA1409" s="309">
        <f t="shared" si="1352"/>
        <v>22719141.93</v>
      </c>
      <c r="AB1409" s="309">
        <f t="shared" si="1353"/>
        <v>22719141.93</v>
      </c>
      <c r="AC1409" s="37">
        <f t="shared" si="1350"/>
        <v>1</v>
      </c>
    </row>
    <row r="1410" spans="2:29" hidden="1" x14ac:dyDescent="0.2">
      <c r="B1410" s="97" t="s">
        <v>974</v>
      </c>
      <c r="C1410" s="98" t="s">
        <v>999</v>
      </c>
      <c r="D1410" s="308">
        <v>0</v>
      </c>
      <c r="E1410" s="291">
        <f>SUM('ADICIONES  2018'!C1410:K1410)</f>
        <v>255235651.08000001</v>
      </c>
      <c r="F1410" s="308">
        <v>0</v>
      </c>
      <c r="G1410" s="308"/>
      <c r="H1410" s="308"/>
      <c r="I1410" s="308"/>
      <c r="J1410" s="308"/>
      <c r="K1410" s="292">
        <f t="shared" si="1349"/>
        <v>255235651.08000001</v>
      </c>
      <c r="L1410" s="308"/>
      <c r="M1410" s="308"/>
      <c r="N1410" s="308"/>
      <c r="O1410" s="308"/>
      <c r="P1410" s="308">
        <v>0</v>
      </c>
      <c r="Q1410" s="308"/>
      <c r="R1410" s="292">
        <f t="shared" si="1351"/>
        <v>0</v>
      </c>
      <c r="S1410" s="308">
        <v>255235651.08000001</v>
      </c>
      <c r="T1410" s="308"/>
      <c r="U1410" s="308"/>
      <c r="V1410" s="308"/>
      <c r="W1410" s="308"/>
      <c r="X1410" s="308"/>
      <c r="Y1410" s="308"/>
      <c r="Z1410" s="308"/>
      <c r="AA1410" s="309">
        <f t="shared" si="1352"/>
        <v>255235651.08000001</v>
      </c>
      <c r="AB1410" s="309">
        <f t="shared" si="1353"/>
        <v>255235651.08000001</v>
      </c>
      <c r="AC1410" s="37">
        <f t="shared" si="1350"/>
        <v>1</v>
      </c>
    </row>
    <row r="1411" spans="2:29" hidden="1" x14ac:dyDescent="0.2">
      <c r="B1411" s="97" t="s">
        <v>974</v>
      </c>
      <c r="C1411" s="98" t="s">
        <v>999</v>
      </c>
      <c r="D1411" s="308"/>
      <c r="E1411" s="291">
        <f>SUM('ADICIONES  2018'!C1411:K1411)</f>
        <v>233334</v>
      </c>
      <c r="F1411" s="308">
        <v>0</v>
      </c>
      <c r="G1411" s="308"/>
      <c r="H1411" s="308"/>
      <c r="I1411" s="308"/>
      <c r="J1411" s="308"/>
      <c r="K1411" s="292">
        <f t="shared" si="1349"/>
        <v>233334</v>
      </c>
      <c r="L1411" s="308"/>
      <c r="M1411" s="308"/>
      <c r="N1411" s="308"/>
      <c r="O1411" s="308"/>
      <c r="P1411" s="308">
        <v>0</v>
      </c>
      <c r="Q1411" s="308"/>
      <c r="R1411" s="292">
        <f t="shared" si="1351"/>
        <v>0</v>
      </c>
      <c r="S1411" s="308">
        <v>233334</v>
      </c>
      <c r="T1411" s="308"/>
      <c r="U1411" s="308"/>
      <c r="V1411" s="308"/>
      <c r="W1411" s="308"/>
      <c r="X1411" s="308"/>
      <c r="Y1411" s="308"/>
      <c r="Z1411" s="308"/>
      <c r="AA1411" s="309">
        <f t="shared" si="1352"/>
        <v>233334</v>
      </c>
      <c r="AB1411" s="309">
        <f t="shared" si="1353"/>
        <v>233334</v>
      </c>
      <c r="AC1411" s="37">
        <f t="shared" si="1350"/>
        <v>1</v>
      </c>
    </row>
    <row r="1412" spans="2:29" hidden="1" x14ac:dyDescent="0.2">
      <c r="B1412" s="97" t="s">
        <v>974</v>
      </c>
      <c r="C1412" s="98" t="s">
        <v>999</v>
      </c>
      <c r="D1412" s="308">
        <v>0</v>
      </c>
      <c r="E1412" s="291">
        <f>SUM('ADICIONES  2018'!C1412:K1412)</f>
        <v>91519747.400000006</v>
      </c>
      <c r="F1412" s="308">
        <v>0</v>
      </c>
      <c r="G1412" s="308"/>
      <c r="H1412" s="308"/>
      <c r="I1412" s="308"/>
      <c r="J1412" s="308"/>
      <c r="K1412" s="292">
        <f t="shared" si="1349"/>
        <v>91519747.400000006</v>
      </c>
      <c r="L1412" s="308"/>
      <c r="M1412" s="308"/>
      <c r="N1412" s="308"/>
      <c r="O1412" s="308"/>
      <c r="P1412" s="308">
        <v>0</v>
      </c>
      <c r="Q1412" s="308"/>
      <c r="R1412" s="292">
        <f t="shared" si="1351"/>
        <v>0</v>
      </c>
      <c r="S1412" s="308">
        <v>91519747.400000006</v>
      </c>
      <c r="T1412" s="308"/>
      <c r="U1412" s="308"/>
      <c r="V1412" s="308"/>
      <c r="W1412" s="308"/>
      <c r="X1412" s="308"/>
      <c r="Y1412" s="308"/>
      <c r="Z1412" s="308"/>
      <c r="AA1412" s="309">
        <f t="shared" si="1352"/>
        <v>91519747.400000006</v>
      </c>
      <c r="AB1412" s="309">
        <f t="shared" si="1353"/>
        <v>91519747.400000006</v>
      </c>
      <c r="AC1412" s="37">
        <f t="shared" si="1350"/>
        <v>1</v>
      </c>
    </row>
    <row r="1413" spans="2:29" hidden="1" x14ac:dyDescent="0.2">
      <c r="B1413" s="97" t="s">
        <v>974</v>
      </c>
      <c r="C1413" s="98" t="s">
        <v>999</v>
      </c>
      <c r="D1413" s="308"/>
      <c r="E1413" s="291">
        <f>SUM('ADICIONES  2018'!C1413:K1413)</f>
        <v>700000000</v>
      </c>
      <c r="F1413" s="308">
        <v>0</v>
      </c>
      <c r="G1413" s="308"/>
      <c r="H1413" s="308"/>
      <c r="I1413" s="308"/>
      <c r="J1413" s="308"/>
      <c r="K1413" s="292">
        <f t="shared" si="1349"/>
        <v>700000000</v>
      </c>
      <c r="L1413" s="308"/>
      <c r="M1413" s="308"/>
      <c r="N1413" s="308"/>
      <c r="O1413" s="308"/>
      <c r="P1413" s="308">
        <v>0</v>
      </c>
      <c r="Q1413" s="308"/>
      <c r="R1413" s="292">
        <f t="shared" si="1351"/>
        <v>0</v>
      </c>
      <c r="S1413" s="308">
        <v>700000000</v>
      </c>
      <c r="T1413" s="308"/>
      <c r="U1413" s="308"/>
      <c r="V1413" s="308"/>
      <c r="W1413" s="308"/>
      <c r="X1413" s="308"/>
      <c r="Y1413" s="308"/>
      <c r="Z1413" s="308"/>
      <c r="AA1413" s="309">
        <f t="shared" si="1352"/>
        <v>700000000</v>
      </c>
      <c r="AB1413" s="309">
        <f t="shared" si="1353"/>
        <v>700000000</v>
      </c>
      <c r="AC1413" s="37">
        <f t="shared" si="1350"/>
        <v>1</v>
      </c>
    </row>
    <row r="1414" spans="2:29" hidden="1" x14ac:dyDescent="0.2">
      <c r="B1414" s="97" t="s">
        <v>974</v>
      </c>
      <c r="C1414" s="98" t="s">
        <v>999</v>
      </c>
      <c r="D1414" s="308"/>
      <c r="E1414" s="291">
        <f>SUM('ADICIONES  2018'!C1414:K1414)</f>
        <v>26839911</v>
      </c>
      <c r="F1414" s="308">
        <v>0</v>
      </c>
      <c r="G1414" s="308"/>
      <c r="H1414" s="308"/>
      <c r="I1414" s="308"/>
      <c r="J1414" s="308"/>
      <c r="K1414" s="292">
        <f t="shared" si="1349"/>
        <v>26839911</v>
      </c>
      <c r="L1414" s="308"/>
      <c r="M1414" s="308"/>
      <c r="N1414" s="308"/>
      <c r="O1414" s="308"/>
      <c r="P1414" s="308">
        <v>0</v>
      </c>
      <c r="Q1414" s="308"/>
      <c r="R1414" s="292">
        <f t="shared" si="1351"/>
        <v>0</v>
      </c>
      <c r="S1414" s="308">
        <v>26839911</v>
      </c>
      <c r="T1414" s="308"/>
      <c r="U1414" s="308"/>
      <c r="V1414" s="308"/>
      <c r="W1414" s="308"/>
      <c r="X1414" s="308"/>
      <c r="Y1414" s="308"/>
      <c r="Z1414" s="308"/>
      <c r="AA1414" s="309">
        <f t="shared" si="1352"/>
        <v>26839911</v>
      </c>
      <c r="AB1414" s="309">
        <f t="shared" si="1353"/>
        <v>26839911</v>
      </c>
      <c r="AC1414" s="37">
        <f t="shared" si="1350"/>
        <v>1</v>
      </c>
    </row>
    <row r="1415" spans="2:29" hidden="1" x14ac:dyDescent="0.2">
      <c r="B1415" s="97" t="s">
        <v>974</v>
      </c>
      <c r="C1415" s="98" t="s">
        <v>999</v>
      </c>
      <c r="D1415" s="308"/>
      <c r="E1415" s="291">
        <f>SUM('ADICIONES  2018'!C1415:K1415)</f>
        <v>565520</v>
      </c>
      <c r="F1415" s="308">
        <v>0</v>
      </c>
      <c r="G1415" s="308"/>
      <c r="H1415" s="308"/>
      <c r="I1415" s="308"/>
      <c r="J1415" s="308"/>
      <c r="K1415" s="292">
        <f t="shared" si="1349"/>
        <v>565520</v>
      </c>
      <c r="L1415" s="308"/>
      <c r="M1415" s="308"/>
      <c r="N1415" s="308"/>
      <c r="O1415" s="308"/>
      <c r="P1415" s="308">
        <v>0</v>
      </c>
      <c r="Q1415" s="308"/>
      <c r="R1415" s="292">
        <f t="shared" si="1351"/>
        <v>0</v>
      </c>
      <c r="S1415" s="308">
        <v>565520</v>
      </c>
      <c r="T1415" s="308"/>
      <c r="U1415" s="308"/>
      <c r="V1415" s="308"/>
      <c r="W1415" s="308"/>
      <c r="X1415" s="308"/>
      <c r="Y1415" s="308"/>
      <c r="Z1415" s="308"/>
      <c r="AA1415" s="309">
        <f t="shared" si="1352"/>
        <v>565520</v>
      </c>
      <c r="AB1415" s="309">
        <f t="shared" si="1353"/>
        <v>565520</v>
      </c>
      <c r="AC1415" s="37">
        <f t="shared" si="1350"/>
        <v>1</v>
      </c>
    </row>
    <row r="1416" spans="2:29" hidden="1" x14ac:dyDescent="0.2">
      <c r="B1416" s="97" t="s">
        <v>974</v>
      </c>
      <c r="C1416" s="98" t="s">
        <v>999</v>
      </c>
      <c r="D1416" s="308"/>
      <c r="E1416" s="291">
        <f>SUM('ADICIONES  2018'!C1416:K1416)</f>
        <v>73280168</v>
      </c>
      <c r="F1416" s="308">
        <v>0</v>
      </c>
      <c r="G1416" s="308"/>
      <c r="H1416" s="308"/>
      <c r="I1416" s="308"/>
      <c r="J1416" s="308"/>
      <c r="K1416" s="292">
        <f t="shared" si="1349"/>
        <v>73280168</v>
      </c>
      <c r="L1416" s="308"/>
      <c r="M1416" s="308"/>
      <c r="N1416" s="308"/>
      <c r="O1416" s="308"/>
      <c r="P1416" s="308">
        <v>0</v>
      </c>
      <c r="Q1416" s="308"/>
      <c r="R1416" s="292">
        <f t="shared" si="1351"/>
        <v>0</v>
      </c>
      <c r="S1416" s="308">
        <v>73280168</v>
      </c>
      <c r="T1416" s="308"/>
      <c r="U1416" s="308"/>
      <c r="V1416" s="308"/>
      <c r="W1416" s="308"/>
      <c r="X1416" s="308"/>
      <c r="Y1416" s="308"/>
      <c r="Z1416" s="308"/>
      <c r="AA1416" s="309">
        <f t="shared" si="1352"/>
        <v>73280168</v>
      </c>
      <c r="AB1416" s="309">
        <f t="shared" si="1353"/>
        <v>73280168</v>
      </c>
      <c r="AC1416" s="37">
        <f t="shared" si="1350"/>
        <v>1</v>
      </c>
    </row>
    <row r="1417" spans="2:29" hidden="1" x14ac:dyDescent="0.2">
      <c r="B1417" s="97" t="s">
        <v>974</v>
      </c>
      <c r="C1417" s="98" t="s">
        <v>999</v>
      </c>
      <c r="D1417" s="308"/>
      <c r="E1417" s="291">
        <f>SUM('ADICIONES  2018'!C1417:K1417)</f>
        <v>450200</v>
      </c>
      <c r="F1417" s="308">
        <v>0</v>
      </c>
      <c r="G1417" s="308"/>
      <c r="H1417" s="308"/>
      <c r="I1417" s="308"/>
      <c r="J1417" s="308"/>
      <c r="K1417" s="292">
        <f t="shared" si="1349"/>
        <v>450200</v>
      </c>
      <c r="L1417" s="308"/>
      <c r="M1417" s="308"/>
      <c r="N1417" s="308"/>
      <c r="O1417" s="308"/>
      <c r="P1417" s="308">
        <v>0</v>
      </c>
      <c r="Q1417" s="308"/>
      <c r="R1417" s="292">
        <f t="shared" si="1351"/>
        <v>0</v>
      </c>
      <c r="S1417" s="308">
        <v>450200</v>
      </c>
      <c r="T1417" s="308"/>
      <c r="U1417" s="308"/>
      <c r="V1417" s="308"/>
      <c r="W1417" s="308"/>
      <c r="X1417" s="308"/>
      <c r="Y1417" s="308"/>
      <c r="Z1417" s="308"/>
      <c r="AA1417" s="309">
        <f t="shared" si="1352"/>
        <v>450200</v>
      </c>
      <c r="AB1417" s="309">
        <f t="shared" si="1353"/>
        <v>450200</v>
      </c>
      <c r="AC1417" s="37">
        <f t="shared" si="1350"/>
        <v>1</v>
      </c>
    </row>
    <row r="1418" spans="2:29" hidden="1" x14ac:dyDescent="0.2">
      <c r="B1418" s="97" t="s">
        <v>974</v>
      </c>
      <c r="C1418" s="98" t="s">
        <v>999</v>
      </c>
      <c r="D1418" s="308"/>
      <c r="E1418" s="291">
        <f>SUM('ADICIONES  2018'!C1418:K1418)</f>
        <v>19017544.719999999</v>
      </c>
      <c r="F1418" s="308">
        <v>0</v>
      </c>
      <c r="G1418" s="308"/>
      <c r="H1418" s="308"/>
      <c r="I1418" s="308"/>
      <c r="J1418" s="308"/>
      <c r="K1418" s="292">
        <f t="shared" si="1349"/>
        <v>19017544.719999999</v>
      </c>
      <c r="L1418" s="308"/>
      <c r="M1418" s="308"/>
      <c r="N1418" s="308"/>
      <c r="O1418" s="308"/>
      <c r="P1418" s="308">
        <v>0</v>
      </c>
      <c r="Q1418" s="308"/>
      <c r="R1418" s="292">
        <f t="shared" si="1351"/>
        <v>0</v>
      </c>
      <c r="S1418" s="308">
        <v>19017544.719999999</v>
      </c>
      <c r="T1418" s="308"/>
      <c r="U1418" s="308"/>
      <c r="V1418" s="308"/>
      <c r="W1418" s="308"/>
      <c r="X1418" s="308"/>
      <c r="Y1418" s="308"/>
      <c r="Z1418" s="308"/>
      <c r="AA1418" s="309">
        <f t="shared" si="1352"/>
        <v>19017544.719999999</v>
      </c>
      <c r="AB1418" s="309">
        <f t="shared" si="1353"/>
        <v>19017544.719999999</v>
      </c>
      <c r="AC1418" s="37">
        <f t="shared" si="1350"/>
        <v>1</v>
      </c>
    </row>
    <row r="1419" spans="2:29" hidden="1" x14ac:dyDescent="0.2">
      <c r="B1419" s="97" t="s">
        <v>974</v>
      </c>
      <c r="C1419" s="98" t="s">
        <v>999</v>
      </c>
      <c r="D1419" s="308"/>
      <c r="E1419" s="291">
        <f>SUM('ADICIONES  2018'!C1419:K1419)</f>
        <v>193973675.47</v>
      </c>
      <c r="F1419" s="308"/>
      <c r="G1419" s="308"/>
      <c r="H1419" s="308"/>
      <c r="I1419" s="308"/>
      <c r="J1419" s="308"/>
      <c r="K1419" s="292">
        <f t="shared" si="1349"/>
        <v>193973675.47</v>
      </c>
      <c r="L1419" s="308"/>
      <c r="M1419" s="308"/>
      <c r="N1419" s="308"/>
      <c r="O1419" s="308"/>
      <c r="P1419" s="308"/>
      <c r="Q1419" s="308"/>
      <c r="R1419" s="292">
        <f t="shared" si="1351"/>
        <v>0</v>
      </c>
      <c r="S1419" s="308">
        <v>0</v>
      </c>
      <c r="T1419" s="308"/>
      <c r="U1419" s="308"/>
      <c r="V1419" s="308"/>
      <c r="W1419" s="308"/>
      <c r="X1419" s="308"/>
      <c r="Y1419" s="308"/>
      <c r="Z1419" s="308"/>
      <c r="AA1419" s="309">
        <f t="shared" si="1352"/>
        <v>0</v>
      </c>
      <c r="AB1419" s="309">
        <f t="shared" si="1353"/>
        <v>0</v>
      </c>
      <c r="AC1419" s="37">
        <f t="shared" si="1350"/>
        <v>0</v>
      </c>
    </row>
    <row r="1420" spans="2:29" hidden="1" x14ac:dyDescent="0.2">
      <c r="B1420" s="97" t="s">
        <v>974</v>
      </c>
      <c r="C1420" s="98" t="s">
        <v>999</v>
      </c>
      <c r="D1420" s="308">
        <v>0</v>
      </c>
      <c r="E1420" s="291">
        <f>SUM('ADICIONES  2018'!C1420:K1420)</f>
        <v>209480228</v>
      </c>
      <c r="F1420" s="308">
        <v>0</v>
      </c>
      <c r="G1420" s="308"/>
      <c r="H1420" s="308"/>
      <c r="I1420" s="308"/>
      <c r="J1420" s="308"/>
      <c r="K1420" s="292">
        <f t="shared" si="1349"/>
        <v>209480228</v>
      </c>
      <c r="L1420" s="308"/>
      <c r="M1420" s="308"/>
      <c r="N1420" s="308"/>
      <c r="O1420" s="308"/>
      <c r="P1420" s="308">
        <v>0</v>
      </c>
      <c r="Q1420" s="308"/>
      <c r="R1420" s="292">
        <f t="shared" si="1351"/>
        <v>0</v>
      </c>
      <c r="S1420" s="308">
        <v>209480228</v>
      </c>
      <c r="T1420" s="308"/>
      <c r="U1420" s="308"/>
      <c r="V1420" s="308"/>
      <c r="W1420" s="308"/>
      <c r="X1420" s="308"/>
      <c r="Y1420" s="308"/>
      <c r="Z1420" s="308"/>
      <c r="AA1420" s="309">
        <f t="shared" si="1352"/>
        <v>209480228</v>
      </c>
      <c r="AB1420" s="309">
        <f t="shared" si="1353"/>
        <v>209480228</v>
      </c>
      <c r="AC1420" s="37">
        <f t="shared" si="1350"/>
        <v>1</v>
      </c>
    </row>
    <row r="1421" spans="2:29" hidden="1" x14ac:dyDescent="0.2">
      <c r="B1421" s="97" t="s">
        <v>974</v>
      </c>
      <c r="C1421" s="98" t="s">
        <v>999</v>
      </c>
      <c r="D1421" s="308"/>
      <c r="E1421" s="291">
        <f>SUM('ADICIONES  2018'!C1421:K1421)</f>
        <v>58809389.100000001</v>
      </c>
      <c r="F1421" s="308"/>
      <c r="G1421" s="308"/>
      <c r="H1421" s="308"/>
      <c r="I1421" s="308"/>
      <c r="J1421" s="308"/>
      <c r="K1421" s="292">
        <f t="shared" si="1349"/>
        <v>58809389.100000001</v>
      </c>
      <c r="L1421" s="308"/>
      <c r="M1421" s="308"/>
      <c r="N1421" s="308"/>
      <c r="O1421" s="308"/>
      <c r="P1421" s="308"/>
      <c r="Q1421" s="308"/>
      <c r="R1421" s="292">
        <f t="shared" si="1351"/>
        <v>0</v>
      </c>
      <c r="S1421" s="308">
        <v>0</v>
      </c>
      <c r="T1421" s="308"/>
      <c r="U1421" s="308"/>
      <c r="V1421" s="308"/>
      <c r="W1421" s="308"/>
      <c r="X1421" s="308"/>
      <c r="Y1421" s="308"/>
      <c r="Z1421" s="308"/>
      <c r="AA1421" s="309">
        <f t="shared" si="1352"/>
        <v>0</v>
      </c>
      <c r="AB1421" s="309">
        <f t="shared" si="1353"/>
        <v>0</v>
      </c>
      <c r="AC1421" s="37">
        <f t="shared" si="1350"/>
        <v>0</v>
      </c>
    </row>
    <row r="1422" spans="2:29" hidden="1" x14ac:dyDescent="0.2">
      <c r="B1422" s="97" t="s">
        <v>974</v>
      </c>
      <c r="C1422" s="98" t="s">
        <v>999</v>
      </c>
      <c r="D1422" s="308">
        <v>0</v>
      </c>
      <c r="E1422" s="291">
        <f>SUM('ADICIONES  2018'!C1422:K1422)</f>
        <v>1045242926.15</v>
      </c>
      <c r="F1422" s="308">
        <v>0</v>
      </c>
      <c r="G1422" s="308"/>
      <c r="H1422" s="308"/>
      <c r="I1422" s="308"/>
      <c r="J1422" s="308"/>
      <c r="K1422" s="292">
        <f t="shared" si="1349"/>
        <v>1045242926.15</v>
      </c>
      <c r="L1422" s="308"/>
      <c r="M1422" s="308"/>
      <c r="N1422" s="308"/>
      <c r="O1422" s="308"/>
      <c r="P1422" s="308">
        <v>0</v>
      </c>
      <c r="Q1422" s="308"/>
      <c r="R1422" s="292">
        <f t="shared" si="1351"/>
        <v>0</v>
      </c>
      <c r="S1422" s="308">
        <v>1045242926.15</v>
      </c>
      <c r="T1422" s="308"/>
      <c r="U1422" s="308"/>
      <c r="V1422" s="308"/>
      <c r="W1422" s="308"/>
      <c r="X1422" s="308"/>
      <c r="Y1422" s="308"/>
      <c r="Z1422" s="308"/>
      <c r="AA1422" s="309">
        <f t="shared" si="1352"/>
        <v>1045242926.15</v>
      </c>
      <c r="AB1422" s="309">
        <f t="shared" si="1353"/>
        <v>1045242926.15</v>
      </c>
      <c r="AC1422" s="37">
        <f t="shared" si="1350"/>
        <v>1</v>
      </c>
    </row>
    <row r="1423" spans="2:29" hidden="1" x14ac:dyDescent="0.2">
      <c r="B1423" s="97" t="s">
        <v>974</v>
      </c>
      <c r="C1423" s="98" t="s">
        <v>999</v>
      </c>
      <c r="D1423" s="308"/>
      <c r="E1423" s="291">
        <f>SUM('ADICIONES  2018'!C1423:K1423)</f>
        <v>2700355.01</v>
      </c>
      <c r="F1423" s="308">
        <v>0</v>
      </c>
      <c r="G1423" s="308"/>
      <c r="H1423" s="308"/>
      <c r="I1423" s="308"/>
      <c r="J1423" s="308"/>
      <c r="K1423" s="292">
        <f t="shared" si="1349"/>
        <v>2700355.01</v>
      </c>
      <c r="L1423" s="308"/>
      <c r="M1423" s="308"/>
      <c r="N1423" s="308"/>
      <c r="O1423" s="308"/>
      <c r="P1423" s="308">
        <v>0</v>
      </c>
      <c r="Q1423" s="308"/>
      <c r="R1423" s="292">
        <f t="shared" si="1351"/>
        <v>0</v>
      </c>
      <c r="S1423" s="308">
        <v>2700355.01</v>
      </c>
      <c r="T1423" s="308"/>
      <c r="U1423" s="308"/>
      <c r="V1423" s="308"/>
      <c r="W1423" s="308"/>
      <c r="X1423" s="308"/>
      <c r="Y1423" s="308"/>
      <c r="Z1423" s="308"/>
      <c r="AA1423" s="309">
        <f t="shared" si="1352"/>
        <v>2700355.01</v>
      </c>
      <c r="AB1423" s="309">
        <f t="shared" si="1353"/>
        <v>2700355.01</v>
      </c>
      <c r="AC1423" s="37">
        <f t="shared" si="1350"/>
        <v>1</v>
      </c>
    </row>
    <row r="1424" spans="2:29" hidden="1" x14ac:dyDescent="0.2">
      <c r="B1424" s="97" t="s">
        <v>974</v>
      </c>
      <c r="C1424" s="98" t="s">
        <v>999</v>
      </c>
      <c r="D1424" s="308">
        <v>0</v>
      </c>
      <c r="E1424" s="291">
        <f>SUM('ADICIONES  2018'!C1424:K1424)</f>
        <v>14850687</v>
      </c>
      <c r="F1424" s="308">
        <v>0</v>
      </c>
      <c r="G1424" s="308"/>
      <c r="H1424" s="308"/>
      <c r="I1424" s="308"/>
      <c r="J1424" s="308"/>
      <c r="K1424" s="292">
        <f t="shared" si="1349"/>
        <v>14850687</v>
      </c>
      <c r="L1424" s="308"/>
      <c r="M1424" s="308"/>
      <c r="N1424" s="308"/>
      <c r="O1424" s="308"/>
      <c r="P1424" s="308">
        <v>0</v>
      </c>
      <c r="Q1424" s="308"/>
      <c r="R1424" s="292">
        <f t="shared" si="1351"/>
        <v>0</v>
      </c>
      <c r="S1424" s="308">
        <v>14850687</v>
      </c>
      <c r="T1424" s="308"/>
      <c r="U1424" s="308"/>
      <c r="V1424" s="308"/>
      <c r="W1424" s="308"/>
      <c r="X1424" s="308"/>
      <c r="Y1424" s="308"/>
      <c r="Z1424" s="308"/>
      <c r="AA1424" s="309">
        <f t="shared" si="1352"/>
        <v>14850687</v>
      </c>
      <c r="AB1424" s="309">
        <f t="shared" si="1353"/>
        <v>14850687</v>
      </c>
      <c r="AC1424" s="37">
        <f t="shared" si="1350"/>
        <v>1</v>
      </c>
    </row>
    <row r="1425" spans="2:29" hidden="1" x14ac:dyDescent="0.2">
      <c r="B1425" s="97" t="s">
        <v>974</v>
      </c>
      <c r="C1425" s="98" t="s">
        <v>999</v>
      </c>
      <c r="D1425" s="308">
        <v>0</v>
      </c>
      <c r="E1425" s="291">
        <f>SUM('ADICIONES  2018'!C1425:K1425)</f>
        <v>14564567.73</v>
      </c>
      <c r="F1425" s="308">
        <v>0</v>
      </c>
      <c r="G1425" s="308"/>
      <c r="H1425" s="308"/>
      <c r="I1425" s="308"/>
      <c r="J1425" s="308"/>
      <c r="K1425" s="292">
        <f t="shared" si="1349"/>
        <v>14564567.73</v>
      </c>
      <c r="L1425" s="308"/>
      <c r="M1425" s="308"/>
      <c r="N1425" s="308"/>
      <c r="O1425" s="308"/>
      <c r="P1425" s="308">
        <v>0</v>
      </c>
      <c r="Q1425" s="308"/>
      <c r="R1425" s="292">
        <f t="shared" si="1351"/>
        <v>0</v>
      </c>
      <c r="S1425" s="308">
        <v>14564567.73</v>
      </c>
      <c r="T1425" s="308"/>
      <c r="U1425" s="308"/>
      <c r="V1425" s="308"/>
      <c r="W1425" s="308"/>
      <c r="X1425" s="308"/>
      <c r="Y1425" s="308"/>
      <c r="Z1425" s="308"/>
      <c r="AA1425" s="309">
        <f t="shared" si="1352"/>
        <v>14564567.73</v>
      </c>
      <c r="AB1425" s="309">
        <f t="shared" si="1353"/>
        <v>14564567.73</v>
      </c>
      <c r="AC1425" s="37">
        <f t="shared" si="1350"/>
        <v>1</v>
      </c>
    </row>
    <row r="1426" spans="2:29" hidden="1" x14ac:dyDescent="0.2">
      <c r="B1426" s="97" t="s">
        <v>974</v>
      </c>
      <c r="C1426" s="98" t="s">
        <v>999</v>
      </c>
      <c r="D1426" s="308"/>
      <c r="E1426" s="291">
        <f>SUM('ADICIONES  2018'!C1426:K1426)</f>
        <v>50100000</v>
      </c>
      <c r="F1426" s="308">
        <v>0</v>
      </c>
      <c r="G1426" s="308"/>
      <c r="H1426" s="308"/>
      <c r="I1426" s="308"/>
      <c r="J1426" s="308"/>
      <c r="K1426" s="292">
        <f t="shared" si="1349"/>
        <v>50100000</v>
      </c>
      <c r="L1426" s="308"/>
      <c r="M1426" s="308"/>
      <c r="N1426" s="308"/>
      <c r="O1426" s="308"/>
      <c r="P1426" s="308">
        <v>0</v>
      </c>
      <c r="Q1426" s="308"/>
      <c r="R1426" s="292">
        <f t="shared" si="1351"/>
        <v>0</v>
      </c>
      <c r="S1426" s="308">
        <v>50100000</v>
      </c>
      <c r="T1426" s="308"/>
      <c r="U1426" s="308"/>
      <c r="V1426" s="308"/>
      <c r="W1426" s="308"/>
      <c r="X1426" s="308"/>
      <c r="Y1426" s="308"/>
      <c r="Z1426" s="308"/>
      <c r="AA1426" s="309">
        <f t="shared" si="1352"/>
        <v>50100000</v>
      </c>
      <c r="AB1426" s="309">
        <f t="shared" si="1353"/>
        <v>50100000</v>
      </c>
      <c r="AC1426" s="37">
        <f t="shared" si="1350"/>
        <v>1</v>
      </c>
    </row>
    <row r="1427" spans="2:29" hidden="1" x14ac:dyDescent="0.2">
      <c r="B1427" s="97" t="s">
        <v>974</v>
      </c>
      <c r="C1427" s="98" t="s">
        <v>999</v>
      </c>
      <c r="D1427" s="308"/>
      <c r="E1427" s="291">
        <f>SUM('ADICIONES  2018'!C1427:K1427)</f>
        <v>19900000</v>
      </c>
      <c r="F1427" s="308"/>
      <c r="G1427" s="308"/>
      <c r="H1427" s="308"/>
      <c r="I1427" s="308"/>
      <c r="J1427" s="308"/>
      <c r="K1427" s="292">
        <f t="shared" si="1349"/>
        <v>19900000</v>
      </c>
      <c r="L1427" s="308"/>
      <c r="M1427" s="308"/>
      <c r="N1427" s="308"/>
      <c r="O1427" s="308"/>
      <c r="P1427" s="308"/>
      <c r="Q1427" s="308"/>
      <c r="R1427" s="292">
        <f t="shared" si="1351"/>
        <v>0</v>
      </c>
      <c r="S1427" s="308">
        <v>0</v>
      </c>
      <c r="T1427" s="308"/>
      <c r="U1427" s="308"/>
      <c r="V1427" s="308"/>
      <c r="W1427" s="308"/>
      <c r="X1427" s="308"/>
      <c r="Y1427" s="308"/>
      <c r="Z1427" s="308"/>
      <c r="AA1427" s="309">
        <f t="shared" si="1352"/>
        <v>0</v>
      </c>
      <c r="AB1427" s="309">
        <f t="shared" si="1353"/>
        <v>0</v>
      </c>
      <c r="AC1427" s="37">
        <f t="shared" si="1350"/>
        <v>0</v>
      </c>
    </row>
    <row r="1428" spans="2:29" hidden="1" x14ac:dyDescent="0.2">
      <c r="B1428" s="97" t="s">
        <v>974</v>
      </c>
      <c r="C1428" s="98" t="s">
        <v>999</v>
      </c>
      <c r="D1428" s="308">
        <v>0</v>
      </c>
      <c r="E1428" s="291">
        <f>SUM('ADICIONES  2018'!C1428:K1428)</f>
        <v>675000</v>
      </c>
      <c r="F1428" s="308">
        <v>0</v>
      </c>
      <c r="G1428" s="308"/>
      <c r="H1428" s="308"/>
      <c r="I1428" s="308"/>
      <c r="J1428" s="308"/>
      <c r="K1428" s="292">
        <f t="shared" si="1349"/>
        <v>675000</v>
      </c>
      <c r="L1428" s="308"/>
      <c r="M1428" s="308"/>
      <c r="N1428" s="308"/>
      <c r="O1428" s="308"/>
      <c r="P1428" s="308">
        <v>0</v>
      </c>
      <c r="Q1428" s="308"/>
      <c r="R1428" s="292">
        <f t="shared" si="1351"/>
        <v>0</v>
      </c>
      <c r="S1428" s="308">
        <v>675000</v>
      </c>
      <c r="T1428" s="308"/>
      <c r="U1428" s="308"/>
      <c r="V1428" s="308"/>
      <c r="W1428" s="308"/>
      <c r="X1428" s="308"/>
      <c r="Y1428" s="308"/>
      <c r="Z1428" s="308"/>
      <c r="AA1428" s="309">
        <f t="shared" si="1352"/>
        <v>675000</v>
      </c>
      <c r="AB1428" s="309">
        <f t="shared" si="1353"/>
        <v>675000</v>
      </c>
      <c r="AC1428" s="37">
        <f t="shared" si="1350"/>
        <v>1</v>
      </c>
    </row>
    <row r="1429" spans="2:29" hidden="1" x14ac:dyDescent="0.2">
      <c r="B1429" s="97" t="s">
        <v>974</v>
      </c>
      <c r="C1429" s="98" t="s">
        <v>999</v>
      </c>
      <c r="D1429" s="308"/>
      <c r="E1429" s="291">
        <f>SUM('ADICIONES  2018'!C1429:K1429)</f>
        <v>16500000</v>
      </c>
      <c r="F1429" s="308">
        <v>0</v>
      </c>
      <c r="G1429" s="308"/>
      <c r="H1429" s="308"/>
      <c r="I1429" s="308"/>
      <c r="J1429" s="308"/>
      <c r="K1429" s="292">
        <f t="shared" si="1349"/>
        <v>16500000</v>
      </c>
      <c r="L1429" s="308"/>
      <c r="M1429" s="308"/>
      <c r="N1429" s="308"/>
      <c r="O1429" s="308"/>
      <c r="P1429" s="308">
        <v>0</v>
      </c>
      <c r="Q1429" s="308"/>
      <c r="R1429" s="292">
        <f t="shared" si="1351"/>
        <v>0</v>
      </c>
      <c r="S1429" s="308">
        <v>16500000</v>
      </c>
      <c r="T1429" s="308"/>
      <c r="U1429" s="308"/>
      <c r="V1429" s="308"/>
      <c r="W1429" s="308"/>
      <c r="X1429" s="308"/>
      <c r="Y1429" s="308"/>
      <c r="Z1429" s="308"/>
      <c r="AA1429" s="309">
        <f t="shared" si="1352"/>
        <v>16500000</v>
      </c>
      <c r="AB1429" s="309">
        <f t="shared" si="1353"/>
        <v>16500000</v>
      </c>
      <c r="AC1429" s="37">
        <f t="shared" si="1350"/>
        <v>1</v>
      </c>
    </row>
    <row r="1430" spans="2:29" hidden="1" x14ac:dyDescent="0.2">
      <c r="B1430" s="97" t="s">
        <v>974</v>
      </c>
      <c r="C1430" s="98" t="s">
        <v>999</v>
      </c>
      <c r="D1430" s="308">
        <v>0</v>
      </c>
      <c r="E1430" s="291">
        <f>SUM('ADICIONES  2018'!C1430:K1430)</f>
        <v>213244501.06999999</v>
      </c>
      <c r="F1430" s="308">
        <v>0</v>
      </c>
      <c r="G1430" s="308"/>
      <c r="H1430" s="308"/>
      <c r="I1430" s="308"/>
      <c r="J1430" s="308"/>
      <c r="K1430" s="292">
        <f t="shared" si="1349"/>
        <v>213244501.06999999</v>
      </c>
      <c r="L1430" s="308"/>
      <c r="M1430" s="308"/>
      <c r="N1430" s="308"/>
      <c r="O1430" s="308"/>
      <c r="P1430" s="308">
        <v>0</v>
      </c>
      <c r="Q1430" s="308"/>
      <c r="R1430" s="292">
        <f t="shared" si="1351"/>
        <v>0</v>
      </c>
      <c r="S1430" s="308">
        <v>213244501.06999999</v>
      </c>
      <c r="T1430" s="308"/>
      <c r="U1430" s="308"/>
      <c r="V1430" s="308"/>
      <c r="W1430" s="308"/>
      <c r="X1430" s="308"/>
      <c r="Y1430" s="308"/>
      <c r="Z1430" s="308"/>
      <c r="AA1430" s="309">
        <f t="shared" si="1352"/>
        <v>213244501.06999999</v>
      </c>
      <c r="AB1430" s="309">
        <f t="shared" si="1353"/>
        <v>213244501.06999999</v>
      </c>
      <c r="AC1430" s="37">
        <f t="shared" si="1350"/>
        <v>1</v>
      </c>
    </row>
    <row r="1431" spans="2:29" hidden="1" x14ac:dyDescent="0.2">
      <c r="B1431" s="97" t="s">
        <v>974</v>
      </c>
      <c r="C1431" s="98" t="s">
        <v>999</v>
      </c>
      <c r="D1431" s="308"/>
      <c r="E1431" s="291">
        <f>SUM('ADICIONES  2018'!C1431:K1431)</f>
        <v>4132604</v>
      </c>
      <c r="F1431" s="308">
        <v>0</v>
      </c>
      <c r="G1431" s="308"/>
      <c r="H1431" s="308"/>
      <c r="I1431" s="308"/>
      <c r="J1431" s="308"/>
      <c r="K1431" s="292">
        <f t="shared" si="1349"/>
        <v>4132604</v>
      </c>
      <c r="L1431" s="308"/>
      <c r="M1431" s="308"/>
      <c r="N1431" s="308"/>
      <c r="O1431" s="308"/>
      <c r="P1431" s="308">
        <v>0</v>
      </c>
      <c r="Q1431" s="308"/>
      <c r="R1431" s="292">
        <f t="shared" si="1351"/>
        <v>0</v>
      </c>
      <c r="S1431" s="308">
        <v>4132604</v>
      </c>
      <c r="T1431" s="308"/>
      <c r="U1431" s="308"/>
      <c r="V1431" s="308"/>
      <c r="W1431" s="308"/>
      <c r="X1431" s="308"/>
      <c r="Y1431" s="308"/>
      <c r="Z1431" s="308"/>
      <c r="AA1431" s="309">
        <f t="shared" si="1352"/>
        <v>4132604</v>
      </c>
      <c r="AB1431" s="309">
        <f t="shared" si="1353"/>
        <v>4132604</v>
      </c>
      <c r="AC1431" s="37">
        <f t="shared" si="1350"/>
        <v>1</v>
      </c>
    </row>
    <row r="1432" spans="2:29" hidden="1" x14ac:dyDescent="0.2">
      <c r="B1432" s="97" t="s">
        <v>974</v>
      </c>
      <c r="C1432" s="98" t="s">
        <v>999</v>
      </c>
      <c r="D1432" s="308">
        <v>0</v>
      </c>
      <c r="E1432" s="291">
        <f>SUM('ADICIONES  2018'!C1432:K1432)</f>
        <v>16042395055.559999</v>
      </c>
      <c r="F1432" s="308">
        <v>0</v>
      </c>
      <c r="G1432" s="308"/>
      <c r="H1432" s="308"/>
      <c r="I1432" s="308"/>
      <c r="J1432" s="308"/>
      <c r="K1432" s="292">
        <f t="shared" si="1349"/>
        <v>16042395055.559999</v>
      </c>
      <c r="L1432" s="308"/>
      <c r="M1432" s="308"/>
      <c r="N1432" s="308"/>
      <c r="O1432" s="308"/>
      <c r="P1432" s="308">
        <v>16042395055.559999</v>
      </c>
      <c r="Q1432" s="308"/>
      <c r="R1432" s="292">
        <f t="shared" si="1351"/>
        <v>16042395055.559999</v>
      </c>
      <c r="S1432" s="308">
        <v>0</v>
      </c>
      <c r="T1432" s="308"/>
      <c r="U1432" s="308"/>
      <c r="V1432" s="308"/>
      <c r="W1432" s="308"/>
      <c r="X1432" s="308"/>
      <c r="Y1432" s="308"/>
      <c r="Z1432" s="308"/>
      <c r="AA1432" s="309">
        <f t="shared" si="1352"/>
        <v>0</v>
      </c>
      <c r="AB1432" s="309">
        <f t="shared" si="1353"/>
        <v>16042395055.559999</v>
      </c>
      <c r="AC1432" s="37">
        <f t="shared" si="1350"/>
        <v>1</v>
      </c>
    </row>
    <row r="1433" spans="2:29" hidden="1" x14ac:dyDescent="0.2">
      <c r="B1433" s="97" t="s">
        <v>974</v>
      </c>
      <c r="C1433" s="98" t="s">
        <v>999</v>
      </c>
      <c r="D1433" s="308">
        <v>0</v>
      </c>
      <c r="E1433" s="291">
        <f>SUM('ADICIONES  2018'!C1433:K1433)</f>
        <v>800000000</v>
      </c>
      <c r="F1433" s="308">
        <v>0</v>
      </c>
      <c r="G1433" s="308"/>
      <c r="H1433" s="308"/>
      <c r="I1433" s="308"/>
      <c r="J1433" s="308"/>
      <c r="K1433" s="292">
        <f t="shared" si="1349"/>
        <v>800000000</v>
      </c>
      <c r="L1433" s="308"/>
      <c r="M1433" s="308"/>
      <c r="N1433" s="308"/>
      <c r="O1433" s="308"/>
      <c r="P1433" s="308">
        <v>0</v>
      </c>
      <c r="Q1433" s="308"/>
      <c r="R1433" s="292">
        <f t="shared" si="1351"/>
        <v>0</v>
      </c>
      <c r="S1433" s="308">
        <v>800000000</v>
      </c>
      <c r="T1433" s="308"/>
      <c r="U1433" s="308"/>
      <c r="V1433" s="308"/>
      <c r="W1433" s="308"/>
      <c r="X1433" s="308"/>
      <c r="Y1433" s="308"/>
      <c r="Z1433" s="308"/>
      <c r="AA1433" s="309">
        <f t="shared" si="1352"/>
        <v>800000000</v>
      </c>
      <c r="AB1433" s="309">
        <f t="shared" si="1353"/>
        <v>800000000</v>
      </c>
      <c r="AC1433" s="37">
        <f t="shared" si="1350"/>
        <v>1</v>
      </c>
    </row>
    <row r="1434" spans="2:29" hidden="1" x14ac:dyDescent="0.2">
      <c r="B1434" s="97" t="s">
        <v>974</v>
      </c>
      <c r="C1434" s="98" t="s">
        <v>999</v>
      </c>
      <c r="D1434" s="308"/>
      <c r="E1434" s="291">
        <f>SUM('ADICIONES  2018'!C1434:K1434)</f>
        <v>34580604</v>
      </c>
      <c r="F1434" s="308">
        <v>0</v>
      </c>
      <c r="G1434" s="308"/>
      <c r="H1434" s="308"/>
      <c r="I1434" s="308"/>
      <c r="J1434" s="308"/>
      <c r="K1434" s="292">
        <f t="shared" si="1349"/>
        <v>34580604</v>
      </c>
      <c r="L1434" s="308"/>
      <c r="M1434" s="308"/>
      <c r="N1434" s="308"/>
      <c r="O1434" s="308"/>
      <c r="P1434" s="308">
        <v>0</v>
      </c>
      <c r="Q1434" s="308"/>
      <c r="R1434" s="292">
        <f t="shared" si="1351"/>
        <v>0</v>
      </c>
      <c r="S1434" s="308">
        <v>34580604</v>
      </c>
      <c r="T1434" s="308"/>
      <c r="U1434" s="308"/>
      <c r="V1434" s="308"/>
      <c r="W1434" s="308"/>
      <c r="X1434" s="308"/>
      <c r="Y1434" s="308"/>
      <c r="Z1434" s="308"/>
      <c r="AA1434" s="309">
        <f t="shared" si="1352"/>
        <v>34580604</v>
      </c>
      <c r="AB1434" s="309">
        <f t="shared" si="1353"/>
        <v>34580604</v>
      </c>
      <c r="AC1434" s="37">
        <f t="shared" si="1350"/>
        <v>1</v>
      </c>
    </row>
    <row r="1435" spans="2:29" hidden="1" x14ac:dyDescent="0.2">
      <c r="B1435" s="97" t="s">
        <v>974</v>
      </c>
      <c r="C1435" s="98" t="s">
        <v>999</v>
      </c>
      <c r="D1435" s="308"/>
      <c r="E1435" s="291">
        <f>SUM('ADICIONES  2018'!C1435:K1435)</f>
        <v>404629000</v>
      </c>
      <c r="F1435" s="308">
        <v>0</v>
      </c>
      <c r="G1435" s="308"/>
      <c r="H1435" s="308"/>
      <c r="I1435" s="308"/>
      <c r="J1435" s="308"/>
      <c r="K1435" s="292">
        <f t="shared" si="1349"/>
        <v>404629000</v>
      </c>
      <c r="L1435" s="308"/>
      <c r="M1435" s="308"/>
      <c r="N1435" s="308"/>
      <c r="O1435" s="308"/>
      <c r="P1435" s="308">
        <v>0</v>
      </c>
      <c r="Q1435" s="308"/>
      <c r="R1435" s="292">
        <f t="shared" si="1351"/>
        <v>0</v>
      </c>
      <c r="S1435" s="308">
        <v>404629000</v>
      </c>
      <c r="T1435" s="308"/>
      <c r="U1435" s="308"/>
      <c r="V1435" s="308"/>
      <c r="W1435" s="308"/>
      <c r="X1435" s="308"/>
      <c r="Y1435" s="308"/>
      <c r="Z1435" s="308"/>
      <c r="AA1435" s="309">
        <f t="shared" si="1352"/>
        <v>404629000</v>
      </c>
      <c r="AB1435" s="309">
        <f t="shared" si="1353"/>
        <v>404629000</v>
      </c>
      <c r="AC1435" s="37">
        <f t="shared" si="1350"/>
        <v>1</v>
      </c>
    </row>
    <row r="1436" spans="2:29" hidden="1" x14ac:dyDescent="0.2">
      <c r="B1436" s="97" t="s">
        <v>974</v>
      </c>
      <c r="C1436" s="98" t="s">
        <v>999</v>
      </c>
      <c r="D1436" s="308"/>
      <c r="E1436" s="291">
        <f>SUM('ADICIONES  2018'!C1436:K1436)</f>
        <v>15000000000</v>
      </c>
      <c r="F1436" s="308">
        <v>0</v>
      </c>
      <c r="G1436" s="308"/>
      <c r="H1436" s="308"/>
      <c r="I1436" s="308"/>
      <c r="J1436" s="308"/>
      <c r="K1436" s="292">
        <f t="shared" si="1349"/>
        <v>15000000000</v>
      </c>
      <c r="L1436" s="308"/>
      <c r="M1436" s="308"/>
      <c r="N1436" s="308"/>
      <c r="O1436" s="308"/>
      <c r="P1436" s="308">
        <v>0</v>
      </c>
      <c r="Q1436" s="308"/>
      <c r="R1436" s="292">
        <f t="shared" si="1351"/>
        <v>0</v>
      </c>
      <c r="S1436" s="308">
        <v>15000000000</v>
      </c>
      <c r="T1436" s="308"/>
      <c r="U1436" s="308"/>
      <c r="V1436" s="308"/>
      <c r="W1436" s="308"/>
      <c r="X1436" s="308"/>
      <c r="Y1436" s="308"/>
      <c r="Z1436" s="308"/>
      <c r="AA1436" s="309">
        <f t="shared" si="1352"/>
        <v>15000000000</v>
      </c>
      <c r="AB1436" s="309">
        <f t="shared" si="1353"/>
        <v>15000000000</v>
      </c>
      <c r="AC1436" s="37">
        <f t="shared" si="1350"/>
        <v>1</v>
      </c>
    </row>
    <row r="1437" spans="2:29" hidden="1" x14ac:dyDescent="0.2">
      <c r="B1437" s="97" t="s">
        <v>974</v>
      </c>
      <c r="C1437" s="98" t="s">
        <v>999</v>
      </c>
      <c r="D1437" s="308"/>
      <c r="E1437" s="291">
        <f>SUM('ADICIONES  2018'!C1437:K1437)</f>
        <v>36050036.729999997</v>
      </c>
      <c r="F1437" s="308">
        <v>0</v>
      </c>
      <c r="G1437" s="308"/>
      <c r="H1437" s="308"/>
      <c r="I1437" s="308"/>
      <c r="J1437" s="308"/>
      <c r="K1437" s="292">
        <f t="shared" si="1349"/>
        <v>36050036.729999997</v>
      </c>
      <c r="L1437" s="308"/>
      <c r="M1437" s="308"/>
      <c r="N1437" s="308"/>
      <c r="O1437" s="308"/>
      <c r="P1437" s="308">
        <v>0</v>
      </c>
      <c r="Q1437" s="308"/>
      <c r="R1437" s="292">
        <f t="shared" si="1351"/>
        <v>0</v>
      </c>
      <c r="S1437" s="308">
        <v>36050036.729999997</v>
      </c>
      <c r="T1437" s="308"/>
      <c r="U1437" s="308"/>
      <c r="V1437" s="308"/>
      <c r="W1437" s="308"/>
      <c r="X1437" s="308"/>
      <c r="Y1437" s="308"/>
      <c r="Z1437" s="308"/>
      <c r="AA1437" s="309">
        <f t="shared" si="1352"/>
        <v>36050036.729999997</v>
      </c>
      <c r="AB1437" s="309">
        <f t="shared" si="1353"/>
        <v>36050036.729999997</v>
      </c>
      <c r="AC1437" s="37">
        <f t="shared" si="1350"/>
        <v>1</v>
      </c>
    </row>
    <row r="1438" spans="2:29" hidden="1" x14ac:dyDescent="0.2">
      <c r="B1438" s="97" t="s">
        <v>974</v>
      </c>
      <c r="C1438" s="98" t="s">
        <v>999</v>
      </c>
      <c r="D1438" s="308"/>
      <c r="E1438" s="291">
        <f>SUM('ADICIONES  2018'!C1438:K1438)</f>
        <v>4102411150</v>
      </c>
      <c r="F1438" s="308">
        <v>0</v>
      </c>
      <c r="G1438" s="308"/>
      <c r="H1438" s="308"/>
      <c r="I1438" s="308"/>
      <c r="J1438" s="308"/>
      <c r="K1438" s="292">
        <f t="shared" si="1349"/>
        <v>4102411150</v>
      </c>
      <c r="L1438" s="308"/>
      <c r="M1438" s="308"/>
      <c r="N1438" s="308"/>
      <c r="O1438" s="308">
        <v>1519482520.9300001</v>
      </c>
      <c r="P1438" s="308">
        <v>0</v>
      </c>
      <c r="Q1438" s="308"/>
      <c r="R1438" s="292">
        <f t="shared" si="1351"/>
        <v>1519482520.9300001</v>
      </c>
      <c r="S1438" s="308">
        <v>2621624502</v>
      </c>
      <c r="T1438" s="308"/>
      <c r="U1438" s="308"/>
      <c r="V1438" s="308"/>
      <c r="W1438" s="308"/>
      <c r="X1438" s="308"/>
      <c r="Y1438" s="308"/>
      <c r="Z1438" s="308"/>
      <c r="AA1438" s="309">
        <f t="shared" si="1352"/>
        <v>2621624502</v>
      </c>
      <c r="AB1438" s="309">
        <f t="shared" si="1353"/>
        <v>4141107022.9300003</v>
      </c>
      <c r="AC1438" s="37">
        <f t="shared" si="1350"/>
        <v>1.0094324706898283</v>
      </c>
    </row>
    <row r="1439" spans="2:29" hidden="1" x14ac:dyDescent="0.2">
      <c r="B1439" s="97" t="s">
        <v>1801</v>
      </c>
      <c r="C1439" s="98" t="s">
        <v>1002</v>
      </c>
      <c r="D1439" s="308">
        <v>0</v>
      </c>
      <c r="E1439" s="291">
        <f>SUM('ADICIONES  2018'!C1439:K1439)</f>
        <v>0</v>
      </c>
      <c r="F1439" s="308">
        <v>0</v>
      </c>
      <c r="G1439" s="308"/>
      <c r="H1439" s="308"/>
      <c r="I1439" s="308"/>
      <c r="J1439" s="308"/>
      <c r="K1439" s="292">
        <f t="shared" si="1349"/>
        <v>0</v>
      </c>
      <c r="L1439" s="308"/>
      <c r="M1439" s="308"/>
      <c r="N1439" s="308"/>
      <c r="O1439" s="308"/>
      <c r="P1439" s="308">
        <v>0</v>
      </c>
      <c r="Q1439" s="308"/>
      <c r="R1439" s="292">
        <f t="shared" si="1351"/>
        <v>0</v>
      </c>
      <c r="S1439" s="308">
        <v>0</v>
      </c>
      <c r="T1439" s="308"/>
      <c r="U1439" s="308"/>
      <c r="V1439" s="308"/>
      <c r="W1439" s="308"/>
      <c r="X1439" s="308"/>
      <c r="Y1439" s="308"/>
      <c r="Z1439" s="308"/>
      <c r="AA1439" s="309">
        <f t="shared" si="1352"/>
        <v>0</v>
      </c>
      <c r="AB1439" s="309">
        <f t="shared" si="1353"/>
        <v>0</v>
      </c>
      <c r="AC1439" s="37" t="e">
        <f t="shared" si="1350"/>
        <v>#DIV/0!</v>
      </c>
    </row>
    <row r="1440" spans="2:29" hidden="1" x14ac:dyDescent="0.2">
      <c r="B1440" s="97" t="s">
        <v>1802</v>
      </c>
      <c r="C1440" s="98" t="s">
        <v>1773</v>
      </c>
      <c r="D1440" s="308">
        <v>0</v>
      </c>
      <c r="E1440" s="291">
        <f>SUM('ADICIONES  2018'!C1440:K1440)</f>
        <v>0</v>
      </c>
      <c r="F1440" s="308">
        <v>0</v>
      </c>
      <c r="G1440" s="308"/>
      <c r="H1440" s="308"/>
      <c r="I1440" s="308"/>
      <c r="J1440" s="308"/>
      <c r="K1440" s="292">
        <f t="shared" si="1349"/>
        <v>0</v>
      </c>
      <c r="L1440" s="308"/>
      <c r="M1440" s="308"/>
      <c r="N1440" s="308"/>
      <c r="O1440" s="308"/>
      <c r="P1440" s="308">
        <v>0</v>
      </c>
      <c r="Q1440" s="308"/>
      <c r="R1440" s="292">
        <f t="shared" si="1351"/>
        <v>0</v>
      </c>
      <c r="S1440" s="308">
        <v>0</v>
      </c>
      <c r="T1440" s="308"/>
      <c r="U1440" s="308"/>
      <c r="V1440" s="308"/>
      <c r="W1440" s="308"/>
      <c r="X1440" s="308"/>
      <c r="Y1440" s="308"/>
      <c r="Z1440" s="308"/>
      <c r="AA1440" s="309">
        <f t="shared" si="1352"/>
        <v>0</v>
      </c>
      <c r="AB1440" s="309">
        <f t="shared" si="1353"/>
        <v>0</v>
      </c>
      <c r="AC1440" s="37" t="e">
        <f t="shared" si="1350"/>
        <v>#DIV/0!</v>
      </c>
    </row>
    <row r="1441" spans="1:29" hidden="1" x14ac:dyDescent="0.2">
      <c r="B1441" s="97" t="s">
        <v>1803</v>
      </c>
      <c r="C1441" s="98" t="s">
        <v>1804</v>
      </c>
      <c r="D1441" s="308">
        <v>0</v>
      </c>
      <c r="E1441" s="291">
        <f>SUM('ADICIONES  2018'!C1441:K1441)</f>
        <v>0</v>
      </c>
      <c r="F1441" s="308">
        <v>0</v>
      </c>
      <c r="G1441" s="308"/>
      <c r="H1441" s="308"/>
      <c r="I1441" s="308"/>
      <c r="J1441" s="308"/>
      <c r="K1441" s="292">
        <f t="shared" si="1349"/>
        <v>0</v>
      </c>
      <c r="L1441" s="308"/>
      <c r="M1441" s="308"/>
      <c r="N1441" s="308"/>
      <c r="O1441" s="308"/>
      <c r="P1441" s="308">
        <v>0</v>
      </c>
      <c r="Q1441" s="308"/>
      <c r="R1441" s="292">
        <f t="shared" si="1351"/>
        <v>0</v>
      </c>
      <c r="S1441" s="308">
        <v>0</v>
      </c>
      <c r="T1441" s="308"/>
      <c r="U1441" s="308"/>
      <c r="V1441" s="308"/>
      <c r="W1441" s="308"/>
      <c r="X1441" s="308"/>
      <c r="Y1441" s="308"/>
      <c r="Z1441" s="308"/>
      <c r="AA1441" s="309">
        <f t="shared" si="1352"/>
        <v>0</v>
      </c>
      <c r="AB1441" s="309">
        <f t="shared" si="1353"/>
        <v>0</v>
      </c>
      <c r="AC1441" s="37" t="e">
        <f t="shared" si="1350"/>
        <v>#DIV/0!</v>
      </c>
    </row>
    <row r="1442" spans="1:29" s="5" customFormat="1" ht="30" hidden="1" x14ac:dyDescent="0.2">
      <c r="A1442" s="159"/>
      <c r="B1442" s="99" t="s">
        <v>976</v>
      </c>
      <c r="C1442" s="100" t="s">
        <v>1805</v>
      </c>
      <c r="D1442" s="307">
        <v>0</v>
      </c>
      <c r="E1442" s="106">
        <f>SUM('ADICIONES  2018'!C1442:K1442)</f>
        <v>0</v>
      </c>
      <c r="F1442" s="307"/>
      <c r="G1442" s="307"/>
      <c r="H1442" s="307"/>
      <c r="I1442" s="307"/>
      <c r="J1442" s="307"/>
      <c r="K1442" s="296">
        <f t="shared" si="1349"/>
        <v>0</v>
      </c>
      <c r="L1442" s="307"/>
      <c r="M1442" s="307"/>
      <c r="N1442" s="307"/>
      <c r="O1442" s="307"/>
      <c r="P1442" s="307"/>
      <c r="Q1442" s="307"/>
      <c r="R1442" s="292">
        <f t="shared" si="1351"/>
        <v>0</v>
      </c>
      <c r="S1442" s="308">
        <v>0</v>
      </c>
      <c r="T1442" s="307"/>
      <c r="U1442" s="307"/>
      <c r="V1442" s="307"/>
      <c r="W1442" s="307"/>
      <c r="X1442" s="307"/>
      <c r="Y1442" s="307"/>
      <c r="Z1442" s="307"/>
      <c r="AA1442" s="309">
        <f t="shared" si="1352"/>
        <v>0</v>
      </c>
      <c r="AB1442" s="309">
        <f t="shared" si="1353"/>
        <v>0</v>
      </c>
      <c r="AC1442" s="37">
        <v>0</v>
      </c>
    </row>
    <row r="1443" spans="1:29" s="5" customFormat="1" ht="28.5" hidden="1" x14ac:dyDescent="0.2">
      <c r="A1443" s="159"/>
      <c r="B1443" s="97" t="s">
        <v>976</v>
      </c>
      <c r="C1443" s="98" t="s">
        <v>1010</v>
      </c>
      <c r="D1443" s="307"/>
      <c r="E1443" s="291">
        <f>SUM('ADICIONES  2018'!C1443:K1443)</f>
        <v>1071106097.6900001</v>
      </c>
      <c r="F1443" s="308">
        <v>0</v>
      </c>
      <c r="G1443" s="307"/>
      <c r="H1443" s="307"/>
      <c r="I1443" s="307"/>
      <c r="J1443" s="307"/>
      <c r="K1443" s="296">
        <f t="shared" si="1349"/>
        <v>1071106097.6900001</v>
      </c>
      <c r="L1443" s="307"/>
      <c r="M1443" s="307"/>
      <c r="N1443" s="307"/>
      <c r="O1443" s="307"/>
      <c r="P1443" s="307"/>
      <c r="Q1443" s="307"/>
      <c r="R1443" s="292">
        <f t="shared" si="1351"/>
        <v>0</v>
      </c>
      <c r="S1443" s="308">
        <v>1071106097.6900001</v>
      </c>
      <c r="T1443" s="307"/>
      <c r="U1443" s="307"/>
      <c r="V1443" s="307"/>
      <c r="W1443" s="307"/>
      <c r="X1443" s="307"/>
      <c r="Y1443" s="307"/>
      <c r="Z1443" s="307"/>
      <c r="AA1443" s="309">
        <f t="shared" si="1352"/>
        <v>1071106097.6900001</v>
      </c>
      <c r="AB1443" s="309">
        <f t="shared" si="1353"/>
        <v>1071106097.6900001</v>
      </c>
      <c r="AC1443" s="37">
        <f t="shared" si="1350"/>
        <v>1</v>
      </c>
    </row>
    <row r="1444" spans="1:29" ht="28.5" hidden="1" x14ac:dyDescent="0.2">
      <c r="B1444" s="97" t="s">
        <v>976</v>
      </c>
      <c r="C1444" s="98" t="s">
        <v>1010</v>
      </c>
      <c r="D1444" s="308">
        <v>0</v>
      </c>
      <c r="E1444" s="291">
        <f>SUM('ADICIONES  2018'!C1444:K1444)</f>
        <v>43564057</v>
      </c>
      <c r="F1444" s="308">
        <v>43564057</v>
      </c>
      <c r="G1444" s="308"/>
      <c r="H1444" s="308"/>
      <c r="I1444" s="308"/>
      <c r="J1444" s="308"/>
      <c r="K1444" s="296">
        <f t="shared" si="1349"/>
        <v>0</v>
      </c>
      <c r="L1444" s="308"/>
      <c r="M1444" s="308"/>
      <c r="N1444" s="308"/>
      <c r="O1444" s="308"/>
      <c r="P1444" s="308"/>
      <c r="Q1444" s="308"/>
      <c r="R1444" s="292">
        <f t="shared" si="1351"/>
        <v>0</v>
      </c>
      <c r="S1444" s="308">
        <v>0</v>
      </c>
      <c r="T1444" s="308"/>
      <c r="U1444" s="308"/>
      <c r="V1444" s="308"/>
      <c r="W1444" s="308"/>
      <c r="X1444" s="308"/>
      <c r="Y1444" s="308"/>
      <c r="Z1444" s="308"/>
      <c r="AA1444" s="309">
        <f t="shared" si="1352"/>
        <v>0</v>
      </c>
      <c r="AB1444" s="309">
        <f t="shared" si="1353"/>
        <v>0</v>
      </c>
      <c r="AC1444" s="37">
        <v>0</v>
      </c>
    </row>
    <row r="1445" spans="1:29" ht="28.5" hidden="1" x14ac:dyDescent="0.2">
      <c r="B1445" s="97" t="s">
        <v>976</v>
      </c>
      <c r="C1445" s="98" t="s">
        <v>1010</v>
      </c>
      <c r="D1445" s="308"/>
      <c r="E1445" s="291">
        <f>SUM('ADICIONES  2018'!C1445:K1445)</f>
        <v>23875535.16</v>
      </c>
      <c r="F1445" s="308">
        <v>0</v>
      </c>
      <c r="G1445" s="308"/>
      <c r="H1445" s="308"/>
      <c r="I1445" s="308"/>
      <c r="J1445" s="308"/>
      <c r="K1445" s="296">
        <f t="shared" si="1349"/>
        <v>23875535.16</v>
      </c>
      <c r="L1445" s="308"/>
      <c r="M1445" s="308"/>
      <c r="N1445" s="308"/>
      <c r="O1445" s="308"/>
      <c r="P1445" s="308"/>
      <c r="Q1445" s="308"/>
      <c r="R1445" s="292">
        <f t="shared" si="1351"/>
        <v>0</v>
      </c>
      <c r="S1445" s="308">
        <v>23875535.16</v>
      </c>
      <c r="T1445" s="308"/>
      <c r="U1445" s="308"/>
      <c r="V1445" s="308"/>
      <c r="W1445" s="308"/>
      <c r="X1445" s="308"/>
      <c r="Y1445" s="308"/>
      <c r="Z1445" s="308"/>
      <c r="AA1445" s="309">
        <f t="shared" si="1352"/>
        <v>23875535.16</v>
      </c>
      <c r="AB1445" s="309">
        <f t="shared" si="1353"/>
        <v>23875535.16</v>
      </c>
      <c r="AC1445" s="37">
        <f t="shared" si="1350"/>
        <v>1</v>
      </c>
    </row>
    <row r="1446" spans="1:29" ht="28.5" hidden="1" x14ac:dyDescent="0.2">
      <c r="B1446" s="97" t="s">
        <v>976</v>
      </c>
      <c r="C1446" s="98" t="s">
        <v>1010</v>
      </c>
      <c r="D1446" s="308">
        <v>0</v>
      </c>
      <c r="E1446" s="291">
        <f>SUM('ADICIONES  2018'!C1446:K1446)</f>
        <v>5041067.1500000004</v>
      </c>
      <c r="F1446" s="308">
        <v>5041067.1500000004</v>
      </c>
      <c r="G1446" s="308"/>
      <c r="H1446" s="308"/>
      <c r="I1446" s="308"/>
      <c r="J1446" s="308"/>
      <c r="K1446" s="296">
        <f t="shared" si="1349"/>
        <v>0</v>
      </c>
      <c r="L1446" s="308"/>
      <c r="M1446" s="308"/>
      <c r="N1446" s="308"/>
      <c r="O1446" s="308"/>
      <c r="P1446" s="308"/>
      <c r="Q1446" s="308"/>
      <c r="R1446" s="292">
        <f t="shared" si="1351"/>
        <v>0</v>
      </c>
      <c r="S1446" s="308">
        <v>0</v>
      </c>
      <c r="T1446" s="308"/>
      <c r="U1446" s="308"/>
      <c r="V1446" s="308"/>
      <c r="W1446" s="308"/>
      <c r="X1446" s="308"/>
      <c r="Y1446" s="308"/>
      <c r="Z1446" s="308"/>
      <c r="AA1446" s="309">
        <f t="shared" si="1352"/>
        <v>0</v>
      </c>
      <c r="AB1446" s="309">
        <f t="shared" si="1353"/>
        <v>0</v>
      </c>
      <c r="AC1446" s="37">
        <v>0</v>
      </c>
    </row>
    <row r="1447" spans="1:29" ht="28.5" hidden="1" x14ac:dyDescent="0.2">
      <c r="B1447" s="97" t="s">
        <v>976</v>
      </c>
      <c r="C1447" s="98" t="s">
        <v>1010</v>
      </c>
      <c r="D1447" s="308"/>
      <c r="E1447" s="291">
        <f>SUM('ADICIONES  2018'!C1447:K1447)</f>
        <v>11558786.4</v>
      </c>
      <c r="F1447" s="308">
        <v>0</v>
      </c>
      <c r="G1447" s="308"/>
      <c r="H1447" s="308"/>
      <c r="I1447" s="308"/>
      <c r="J1447" s="308"/>
      <c r="K1447" s="296">
        <f t="shared" si="1349"/>
        <v>11558786.4</v>
      </c>
      <c r="L1447" s="308"/>
      <c r="M1447" s="308"/>
      <c r="N1447" s="308"/>
      <c r="O1447" s="308"/>
      <c r="P1447" s="308"/>
      <c r="Q1447" s="308"/>
      <c r="R1447" s="292">
        <f t="shared" si="1351"/>
        <v>0</v>
      </c>
      <c r="S1447" s="308">
        <v>11558786.4</v>
      </c>
      <c r="T1447" s="308"/>
      <c r="U1447" s="308"/>
      <c r="V1447" s="308"/>
      <c r="W1447" s="308"/>
      <c r="X1447" s="308"/>
      <c r="Y1447" s="308"/>
      <c r="Z1447" s="308"/>
      <c r="AA1447" s="309">
        <f t="shared" si="1352"/>
        <v>11558786.4</v>
      </c>
      <c r="AB1447" s="309">
        <f t="shared" si="1353"/>
        <v>11558786.4</v>
      </c>
      <c r="AC1447" s="37">
        <f t="shared" si="1350"/>
        <v>1</v>
      </c>
    </row>
    <row r="1448" spans="1:29" ht="28.5" hidden="1" x14ac:dyDescent="0.2">
      <c r="B1448" s="97" t="s">
        <v>976</v>
      </c>
      <c r="C1448" s="98" t="s">
        <v>1010</v>
      </c>
      <c r="D1448" s="308"/>
      <c r="E1448" s="291">
        <f>SUM('ADICIONES  2018'!C1448:K1448)</f>
        <v>9814943.9399999995</v>
      </c>
      <c r="F1448" s="308">
        <v>0</v>
      </c>
      <c r="G1448" s="308"/>
      <c r="H1448" s="308"/>
      <c r="I1448" s="308"/>
      <c r="J1448" s="308"/>
      <c r="K1448" s="296">
        <f t="shared" si="1349"/>
        <v>9814943.9399999995</v>
      </c>
      <c r="L1448" s="308"/>
      <c r="M1448" s="308"/>
      <c r="N1448" s="308"/>
      <c r="O1448" s="308"/>
      <c r="P1448" s="308"/>
      <c r="Q1448" s="308"/>
      <c r="R1448" s="292">
        <f t="shared" si="1351"/>
        <v>0</v>
      </c>
      <c r="S1448" s="308">
        <v>9814943.9399999995</v>
      </c>
      <c r="T1448" s="308"/>
      <c r="U1448" s="308"/>
      <c r="V1448" s="308"/>
      <c r="W1448" s="308"/>
      <c r="X1448" s="308"/>
      <c r="Y1448" s="308"/>
      <c r="Z1448" s="308"/>
      <c r="AA1448" s="309">
        <f t="shared" si="1352"/>
        <v>9814943.9399999995</v>
      </c>
      <c r="AB1448" s="309">
        <f t="shared" si="1353"/>
        <v>9814943.9399999995</v>
      </c>
      <c r="AC1448" s="37">
        <f t="shared" si="1350"/>
        <v>1</v>
      </c>
    </row>
    <row r="1449" spans="1:29" ht="28.5" hidden="1" x14ac:dyDescent="0.2">
      <c r="B1449" s="97" t="s">
        <v>976</v>
      </c>
      <c r="C1449" s="98" t="s">
        <v>1010</v>
      </c>
      <c r="D1449" s="308"/>
      <c r="E1449" s="291">
        <f>SUM('ADICIONES  2018'!C1449:K1449)</f>
        <v>22574331</v>
      </c>
      <c r="F1449" s="308">
        <v>0</v>
      </c>
      <c r="G1449" s="308"/>
      <c r="H1449" s="308"/>
      <c r="I1449" s="308"/>
      <c r="J1449" s="308"/>
      <c r="K1449" s="296">
        <f t="shared" si="1349"/>
        <v>22574331</v>
      </c>
      <c r="L1449" s="308"/>
      <c r="M1449" s="308"/>
      <c r="N1449" s="308"/>
      <c r="O1449" s="308"/>
      <c r="P1449" s="308"/>
      <c r="Q1449" s="308"/>
      <c r="R1449" s="292">
        <f t="shared" si="1351"/>
        <v>0</v>
      </c>
      <c r="S1449" s="308">
        <v>22574331</v>
      </c>
      <c r="T1449" s="308"/>
      <c r="U1449" s="308"/>
      <c r="V1449" s="308"/>
      <c r="W1449" s="308"/>
      <c r="X1449" s="308"/>
      <c r="Y1449" s="308"/>
      <c r="Z1449" s="308"/>
      <c r="AA1449" s="309">
        <f t="shared" si="1352"/>
        <v>22574331</v>
      </c>
      <c r="AB1449" s="309">
        <f t="shared" si="1353"/>
        <v>22574331</v>
      </c>
      <c r="AC1449" s="37">
        <f t="shared" si="1350"/>
        <v>1</v>
      </c>
    </row>
    <row r="1450" spans="1:29" ht="28.5" hidden="1" x14ac:dyDescent="0.2">
      <c r="B1450" s="97" t="s">
        <v>976</v>
      </c>
      <c r="C1450" s="98" t="s">
        <v>1010</v>
      </c>
      <c r="D1450" s="308"/>
      <c r="E1450" s="291">
        <f>SUM('ADICIONES  2018'!C1450:K1450)</f>
        <v>218937974.83000001</v>
      </c>
      <c r="F1450" s="308">
        <v>0</v>
      </c>
      <c r="G1450" s="308"/>
      <c r="H1450" s="308"/>
      <c r="I1450" s="308"/>
      <c r="J1450" s="308"/>
      <c r="K1450" s="296">
        <f t="shared" si="1349"/>
        <v>218937974.83000001</v>
      </c>
      <c r="L1450" s="308"/>
      <c r="M1450" s="308"/>
      <c r="N1450" s="308"/>
      <c r="O1450" s="308"/>
      <c r="P1450" s="308"/>
      <c r="Q1450" s="308"/>
      <c r="R1450" s="292">
        <f t="shared" si="1351"/>
        <v>0</v>
      </c>
      <c r="S1450" s="308">
        <v>218937974.83000001</v>
      </c>
      <c r="T1450" s="308"/>
      <c r="U1450" s="308"/>
      <c r="V1450" s="308"/>
      <c r="W1450" s="308"/>
      <c r="X1450" s="308"/>
      <c r="Y1450" s="308"/>
      <c r="Z1450" s="308"/>
      <c r="AA1450" s="309">
        <f t="shared" si="1352"/>
        <v>218937974.83000001</v>
      </c>
      <c r="AB1450" s="309">
        <f t="shared" si="1353"/>
        <v>218937974.83000001</v>
      </c>
      <c r="AC1450" s="37">
        <f t="shared" si="1350"/>
        <v>1</v>
      </c>
    </row>
    <row r="1451" spans="1:29" ht="28.5" hidden="1" x14ac:dyDescent="0.2">
      <c r="B1451" s="97" t="s">
        <v>976</v>
      </c>
      <c r="C1451" s="98" t="s">
        <v>1010</v>
      </c>
      <c r="D1451" s="308"/>
      <c r="E1451" s="291">
        <f>SUM('ADICIONES  2018'!C1451:K1451)</f>
        <v>1706372.41</v>
      </c>
      <c r="F1451" s="308">
        <v>0</v>
      </c>
      <c r="G1451" s="308"/>
      <c r="H1451" s="308"/>
      <c r="I1451" s="308"/>
      <c r="J1451" s="308"/>
      <c r="K1451" s="296">
        <f t="shared" si="1349"/>
        <v>1706372.41</v>
      </c>
      <c r="L1451" s="308"/>
      <c r="M1451" s="308"/>
      <c r="N1451" s="308"/>
      <c r="O1451" s="308"/>
      <c r="P1451" s="308"/>
      <c r="Q1451" s="308"/>
      <c r="R1451" s="292">
        <f t="shared" si="1351"/>
        <v>0</v>
      </c>
      <c r="S1451" s="308">
        <v>1706372.41</v>
      </c>
      <c r="T1451" s="308"/>
      <c r="U1451" s="308"/>
      <c r="V1451" s="308"/>
      <c r="W1451" s="308"/>
      <c r="X1451" s="308"/>
      <c r="Y1451" s="308"/>
      <c r="Z1451" s="308"/>
      <c r="AA1451" s="309">
        <f t="shared" si="1352"/>
        <v>1706372.41</v>
      </c>
      <c r="AB1451" s="309">
        <f t="shared" si="1353"/>
        <v>1706372.41</v>
      </c>
      <c r="AC1451" s="37">
        <f t="shared" si="1350"/>
        <v>1</v>
      </c>
    </row>
    <row r="1452" spans="1:29" ht="28.5" hidden="1" x14ac:dyDescent="0.2">
      <c r="B1452" s="97" t="s">
        <v>976</v>
      </c>
      <c r="C1452" s="98" t="s">
        <v>1010</v>
      </c>
      <c r="D1452" s="308"/>
      <c r="E1452" s="291">
        <f>SUM('ADICIONES  2018'!C1452:K1452)</f>
        <v>204773811.38</v>
      </c>
      <c r="F1452" s="308">
        <v>0</v>
      </c>
      <c r="G1452" s="308"/>
      <c r="H1452" s="308"/>
      <c r="I1452" s="308"/>
      <c r="J1452" s="308"/>
      <c r="K1452" s="296">
        <f t="shared" si="1349"/>
        <v>204773811.38</v>
      </c>
      <c r="L1452" s="308"/>
      <c r="M1452" s="308"/>
      <c r="N1452" s="308"/>
      <c r="O1452" s="308"/>
      <c r="P1452" s="308"/>
      <c r="Q1452" s="308"/>
      <c r="R1452" s="292">
        <f t="shared" si="1351"/>
        <v>0</v>
      </c>
      <c r="S1452" s="308">
        <v>204773811.38</v>
      </c>
      <c r="T1452" s="308"/>
      <c r="U1452" s="308"/>
      <c r="V1452" s="308"/>
      <c r="W1452" s="308"/>
      <c r="X1452" s="308"/>
      <c r="Y1452" s="308"/>
      <c r="Z1452" s="308"/>
      <c r="AA1452" s="309">
        <f t="shared" si="1352"/>
        <v>204773811.38</v>
      </c>
      <c r="AB1452" s="309">
        <f t="shared" si="1353"/>
        <v>204773811.38</v>
      </c>
      <c r="AC1452" s="37">
        <f t="shared" si="1350"/>
        <v>1</v>
      </c>
    </row>
    <row r="1453" spans="1:29" ht="28.5" hidden="1" x14ac:dyDescent="0.2">
      <c r="B1453" s="97" t="s">
        <v>976</v>
      </c>
      <c r="C1453" s="98" t="s">
        <v>1010</v>
      </c>
      <c r="D1453" s="308"/>
      <c r="E1453" s="291">
        <f>SUM('ADICIONES  2018'!C1453:K1453)</f>
        <v>84399210.120000005</v>
      </c>
      <c r="F1453" s="308">
        <v>0</v>
      </c>
      <c r="G1453" s="308"/>
      <c r="H1453" s="308"/>
      <c r="I1453" s="308"/>
      <c r="J1453" s="308"/>
      <c r="K1453" s="296">
        <f t="shared" si="1349"/>
        <v>84399210.120000005</v>
      </c>
      <c r="L1453" s="308"/>
      <c r="M1453" s="308"/>
      <c r="N1453" s="308"/>
      <c r="O1453" s="308"/>
      <c r="P1453" s="308"/>
      <c r="Q1453" s="308"/>
      <c r="R1453" s="292">
        <f t="shared" si="1351"/>
        <v>0</v>
      </c>
      <c r="S1453" s="308">
        <v>84399210.120000005</v>
      </c>
      <c r="T1453" s="308"/>
      <c r="U1453" s="308"/>
      <c r="V1453" s="308"/>
      <c r="W1453" s="308"/>
      <c r="X1453" s="308"/>
      <c r="Y1453" s="308"/>
      <c r="Z1453" s="308"/>
      <c r="AA1453" s="309">
        <f t="shared" si="1352"/>
        <v>84399210.120000005</v>
      </c>
      <c r="AB1453" s="309">
        <f t="shared" si="1353"/>
        <v>84399210.120000005</v>
      </c>
      <c r="AC1453" s="37">
        <f t="shared" si="1350"/>
        <v>1</v>
      </c>
    </row>
    <row r="1454" spans="1:29" ht="28.5" hidden="1" x14ac:dyDescent="0.2">
      <c r="B1454" s="97" t="s">
        <v>976</v>
      </c>
      <c r="C1454" s="98" t="s">
        <v>1010</v>
      </c>
      <c r="D1454" s="308"/>
      <c r="E1454" s="291">
        <f>SUM('ADICIONES  2018'!C1454:K1454)</f>
        <v>75231406.400000006</v>
      </c>
      <c r="F1454" s="308">
        <v>0</v>
      </c>
      <c r="G1454" s="308"/>
      <c r="H1454" s="308"/>
      <c r="I1454" s="308"/>
      <c r="J1454" s="308"/>
      <c r="K1454" s="296">
        <f t="shared" si="1349"/>
        <v>75231406.400000006</v>
      </c>
      <c r="L1454" s="308"/>
      <c r="M1454" s="308"/>
      <c r="N1454" s="308"/>
      <c r="O1454" s="308"/>
      <c r="P1454" s="308"/>
      <c r="Q1454" s="308"/>
      <c r="R1454" s="292">
        <f t="shared" si="1351"/>
        <v>0</v>
      </c>
      <c r="S1454" s="308">
        <v>75231406.400000006</v>
      </c>
      <c r="T1454" s="308"/>
      <c r="U1454" s="308"/>
      <c r="V1454" s="308"/>
      <c r="W1454" s="308"/>
      <c r="X1454" s="308"/>
      <c r="Y1454" s="308"/>
      <c r="Z1454" s="308"/>
      <c r="AA1454" s="309">
        <f t="shared" si="1352"/>
        <v>75231406.400000006</v>
      </c>
      <c r="AB1454" s="309">
        <f t="shared" si="1353"/>
        <v>75231406.400000006</v>
      </c>
      <c r="AC1454" s="37">
        <f t="shared" si="1350"/>
        <v>1</v>
      </c>
    </row>
    <row r="1455" spans="1:29" ht="28.5" hidden="1" x14ac:dyDescent="0.2">
      <c r="B1455" s="97" t="s">
        <v>976</v>
      </c>
      <c r="C1455" s="98" t="s">
        <v>1010</v>
      </c>
      <c r="D1455" s="308">
        <v>0</v>
      </c>
      <c r="E1455" s="291">
        <f>SUM('ADICIONES  2018'!C1455:K1455)</f>
        <v>1150000</v>
      </c>
      <c r="F1455" s="308">
        <v>0</v>
      </c>
      <c r="G1455" s="308"/>
      <c r="H1455" s="308"/>
      <c r="I1455" s="308"/>
      <c r="J1455" s="308"/>
      <c r="K1455" s="296">
        <f t="shared" si="1349"/>
        <v>1150000</v>
      </c>
      <c r="L1455" s="308"/>
      <c r="M1455" s="308"/>
      <c r="N1455" s="308"/>
      <c r="O1455" s="308"/>
      <c r="P1455" s="308"/>
      <c r="Q1455" s="308"/>
      <c r="R1455" s="292">
        <f t="shared" si="1351"/>
        <v>0</v>
      </c>
      <c r="S1455" s="308">
        <v>1150000</v>
      </c>
      <c r="T1455" s="308"/>
      <c r="U1455" s="308"/>
      <c r="V1455" s="308"/>
      <c r="W1455" s="308"/>
      <c r="X1455" s="308"/>
      <c r="Y1455" s="308"/>
      <c r="Z1455" s="308"/>
      <c r="AA1455" s="309">
        <f t="shared" si="1352"/>
        <v>1150000</v>
      </c>
      <c r="AB1455" s="309">
        <f t="shared" si="1353"/>
        <v>1150000</v>
      </c>
      <c r="AC1455" s="37">
        <f t="shared" si="1350"/>
        <v>1</v>
      </c>
    </row>
    <row r="1456" spans="1:29" ht="28.5" hidden="1" x14ac:dyDescent="0.2">
      <c r="B1456" s="97" t="s">
        <v>976</v>
      </c>
      <c r="C1456" s="98" t="s">
        <v>1010</v>
      </c>
      <c r="D1456" s="308"/>
      <c r="E1456" s="291">
        <f>SUM('ADICIONES  2018'!C1456:K1456)</f>
        <v>18888836</v>
      </c>
      <c r="F1456" s="308">
        <v>0</v>
      </c>
      <c r="G1456" s="308"/>
      <c r="H1456" s="308"/>
      <c r="I1456" s="308"/>
      <c r="J1456" s="308"/>
      <c r="K1456" s="296">
        <f t="shared" si="1349"/>
        <v>18888836</v>
      </c>
      <c r="L1456" s="308"/>
      <c r="M1456" s="308"/>
      <c r="N1456" s="308"/>
      <c r="O1456" s="308"/>
      <c r="P1456" s="308"/>
      <c r="Q1456" s="308"/>
      <c r="R1456" s="292">
        <f t="shared" si="1351"/>
        <v>0</v>
      </c>
      <c r="S1456" s="308">
        <v>18888836</v>
      </c>
      <c r="T1456" s="308"/>
      <c r="U1456" s="308"/>
      <c r="V1456" s="308"/>
      <c r="W1456" s="308"/>
      <c r="X1456" s="308"/>
      <c r="Y1456" s="308"/>
      <c r="Z1456" s="308"/>
      <c r="AA1456" s="309">
        <f t="shared" si="1352"/>
        <v>18888836</v>
      </c>
      <c r="AB1456" s="309">
        <f t="shared" si="1353"/>
        <v>18888836</v>
      </c>
      <c r="AC1456" s="37">
        <f t="shared" si="1350"/>
        <v>1</v>
      </c>
    </row>
    <row r="1457" spans="1:29" hidden="1" x14ac:dyDescent="0.2">
      <c r="B1457" s="97" t="s">
        <v>1605</v>
      </c>
      <c r="C1457" s="98" t="s">
        <v>1800</v>
      </c>
      <c r="D1457" s="308">
        <v>0</v>
      </c>
      <c r="E1457" s="291">
        <f>SUM('ADICIONES  2018'!C1457:K1457)</f>
        <v>0</v>
      </c>
      <c r="F1457" s="308">
        <v>0</v>
      </c>
      <c r="G1457" s="308"/>
      <c r="H1457" s="308"/>
      <c r="I1457" s="308"/>
      <c r="J1457" s="308"/>
      <c r="K1457" s="296">
        <f t="shared" si="1349"/>
        <v>0</v>
      </c>
      <c r="L1457" s="308"/>
      <c r="M1457" s="308"/>
      <c r="N1457" s="308"/>
      <c r="O1457" s="308"/>
      <c r="P1457" s="308"/>
      <c r="Q1457" s="308"/>
      <c r="R1457" s="292">
        <f t="shared" si="1351"/>
        <v>0</v>
      </c>
      <c r="S1457" s="308">
        <v>0</v>
      </c>
      <c r="T1457" s="308"/>
      <c r="U1457" s="308"/>
      <c r="V1457" s="308"/>
      <c r="W1457" s="308"/>
      <c r="X1457" s="308"/>
      <c r="Y1457" s="308"/>
      <c r="Z1457" s="308"/>
      <c r="AA1457" s="309">
        <f t="shared" si="1352"/>
        <v>0</v>
      </c>
      <c r="AB1457" s="309">
        <f t="shared" si="1353"/>
        <v>0</v>
      </c>
      <c r="AC1457" s="37" t="e">
        <f t="shared" si="1350"/>
        <v>#DIV/0!</v>
      </c>
    </row>
    <row r="1458" spans="1:29" hidden="1" x14ac:dyDescent="0.2">
      <c r="B1458" s="97" t="s">
        <v>1605</v>
      </c>
      <c r="C1458" s="98" t="s">
        <v>1800</v>
      </c>
      <c r="D1458" s="308">
        <v>0</v>
      </c>
      <c r="E1458" s="291">
        <f>SUM('ADICIONES  2018'!C1458:K1458)</f>
        <v>0</v>
      </c>
      <c r="F1458" s="308">
        <v>0</v>
      </c>
      <c r="G1458" s="308"/>
      <c r="H1458" s="308"/>
      <c r="I1458" s="308"/>
      <c r="J1458" s="308"/>
      <c r="K1458" s="296">
        <f t="shared" si="1349"/>
        <v>0</v>
      </c>
      <c r="L1458" s="308"/>
      <c r="M1458" s="308"/>
      <c r="N1458" s="308"/>
      <c r="O1458" s="308"/>
      <c r="P1458" s="308"/>
      <c r="Q1458" s="308"/>
      <c r="R1458" s="292">
        <f t="shared" si="1351"/>
        <v>0</v>
      </c>
      <c r="S1458" s="308">
        <v>0</v>
      </c>
      <c r="T1458" s="308"/>
      <c r="U1458" s="308"/>
      <c r="V1458" s="308"/>
      <c r="W1458" s="308"/>
      <c r="X1458" s="308"/>
      <c r="Y1458" s="308"/>
      <c r="Z1458" s="308"/>
      <c r="AA1458" s="309">
        <f t="shared" si="1352"/>
        <v>0</v>
      </c>
      <c r="AB1458" s="309">
        <f t="shared" si="1353"/>
        <v>0</v>
      </c>
      <c r="AC1458" s="37" t="e">
        <f t="shared" si="1350"/>
        <v>#DIV/0!</v>
      </c>
    </row>
    <row r="1459" spans="1:29" hidden="1" x14ac:dyDescent="0.2">
      <c r="B1459" s="97" t="s">
        <v>1605</v>
      </c>
      <c r="C1459" s="98" t="s">
        <v>1800</v>
      </c>
      <c r="D1459" s="308">
        <v>0</v>
      </c>
      <c r="E1459" s="291">
        <f>SUM('ADICIONES  2018'!C1459:K1459)</f>
        <v>0</v>
      </c>
      <c r="F1459" s="308">
        <v>0</v>
      </c>
      <c r="G1459" s="308"/>
      <c r="H1459" s="308"/>
      <c r="I1459" s="308"/>
      <c r="J1459" s="308"/>
      <c r="K1459" s="296">
        <f t="shared" si="1349"/>
        <v>0</v>
      </c>
      <c r="L1459" s="308"/>
      <c r="M1459" s="308"/>
      <c r="N1459" s="308"/>
      <c r="O1459" s="308"/>
      <c r="P1459" s="308"/>
      <c r="Q1459" s="308"/>
      <c r="R1459" s="292">
        <f t="shared" si="1351"/>
        <v>0</v>
      </c>
      <c r="S1459" s="308">
        <v>0</v>
      </c>
      <c r="T1459" s="308"/>
      <c r="U1459" s="308"/>
      <c r="V1459" s="308"/>
      <c r="W1459" s="308"/>
      <c r="X1459" s="308"/>
      <c r="Y1459" s="308"/>
      <c r="Z1459" s="308"/>
      <c r="AA1459" s="309">
        <f t="shared" si="1352"/>
        <v>0</v>
      </c>
      <c r="AB1459" s="309">
        <f t="shared" si="1353"/>
        <v>0</v>
      </c>
      <c r="AC1459" s="37" t="e">
        <f t="shared" ref="AC1459:AC1542" si="1354">+AB1459/K1459</f>
        <v>#DIV/0!</v>
      </c>
    </row>
    <row r="1460" spans="1:29" hidden="1" x14ac:dyDescent="0.2">
      <c r="B1460" s="97" t="s">
        <v>1613</v>
      </c>
      <c r="C1460" s="98" t="s">
        <v>1797</v>
      </c>
      <c r="D1460" s="308">
        <v>0</v>
      </c>
      <c r="E1460" s="291">
        <f>SUM('ADICIONES  2018'!C1460:K1460)</f>
        <v>0</v>
      </c>
      <c r="F1460" s="308">
        <v>0</v>
      </c>
      <c r="G1460" s="308"/>
      <c r="H1460" s="308"/>
      <c r="I1460" s="308"/>
      <c r="J1460" s="308"/>
      <c r="K1460" s="296">
        <f t="shared" si="1349"/>
        <v>0</v>
      </c>
      <c r="L1460" s="308"/>
      <c r="M1460" s="308"/>
      <c r="N1460" s="308"/>
      <c r="O1460" s="308"/>
      <c r="P1460" s="308"/>
      <c r="Q1460" s="308"/>
      <c r="R1460" s="292">
        <f t="shared" ref="R1460:R1523" si="1355">SUM(L1460:Q1460)</f>
        <v>0</v>
      </c>
      <c r="S1460" s="308">
        <v>0</v>
      </c>
      <c r="T1460" s="308"/>
      <c r="U1460" s="308"/>
      <c r="V1460" s="308"/>
      <c r="W1460" s="308"/>
      <c r="X1460" s="308"/>
      <c r="Y1460" s="308"/>
      <c r="Z1460" s="308"/>
      <c r="AA1460" s="309">
        <f t="shared" si="1352"/>
        <v>0</v>
      </c>
      <c r="AB1460" s="309">
        <f t="shared" si="1353"/>
        <v>0</v>
      </c>
      <c r="AC1460" s="37" t="e">
        <f t="shared" si="1354"/>
        <v>#DIV/0!</v>
      </c>
    </row>
    <row r="1461" spans="1:29" hidden="1" x14ac:dyDescent="0.2">
      <c r="B1461" s="97" t="s">
        <v>1613</v>
      </c>
      <c r="C1461" s="98" t="s">
        <v>1797</v>
      </c>
      <c r="D1461" s="308">
        <v>0</v>
      </c>
      <c r="E1461" s="291">
        <f>SUM('ADICIONES  2018'!C1461:K1461)</f>
        <v>0</v>
      </c>
      <c r="F1461" s="308">
        <v>0</v>
      </c>
      <c r="G1461" s="308"/>
      <c r="H1461" s="308"/>
      <c r="I1461" s="308"/>
      <c r="J1461" s="308"/>
      <c r="K1461" s="296">
        <f t="shared" si="1349"/>
        <v>0</v>
      </c>
      <c r="L1461" s="308"/>
      <c r="M1461" s="308"/>
      <c r="N1461" s="308"/>
      <c r="O1461" s="308"/>
      <c r="P1461" s="308"/>
      <c r="Q1461" s="308"/>
      <c r="R1461" s="292">
        <f t="shared" si="1355"/>
        <v>0</v>
      </c>
      <c r="S1461" s="308">
        <v>0</v>
      </c>
      <c r="T1461" s="308"/>
      <c r="U1461" s="308"/>
      <c r="V1461" s="308"/>
      <c r="W1461" s="308"/>
      <c r="X1461" s="308"/>
      <c r="Y1461" s="308"/>
      <c r="Z1461" s="308"/>
      <c r="AA1461" s="309">
        <f t="shared" ref="AA1461:AA1524" si="1356">SUM(S1461:Z1461)</f>
        <v>0</v>
      </c>
      <c r="AB1461" s="309">
        <f t="shared" ref="AB1461:AB1524" si="1357">+AA1461+R1461</f>
        <v>0</v>
      </c>
      <c r="AC1461" s="37" t="e">
        <f t="shared" si="1354"/>
        <v>#DIV/0!</v>
      </c>
    </row>
    <row r="1462" spans="1:29" hidden="1" x14ac:dyDescent="0.2">
      <c r="B1462" s="97" t="s">
        <v>1613</v>
      </c>
      <c r="C1462" s="98" t="s">
        <v>1797</v>
      </c>
      <c r="D1462" s="308">
        <v>0</v>
      </c>
      <c r="E1462" s="291">
        <f>SUM('ADICIONES  2018'!C1462:K1462)</f>
        <v>0</v>
      </c>
      <c r="F1462" s="308">
        <v>0</v>
      </c>
      <c r="G1462" s="308"/>
      <c r="H1462" s="308"/>
      <c r="I1462" s="308"/>
      <c r="J1462" s="308"/>
      <c r="K1462" s="296">
        <f t="shared" si="1349"/>
        <v>0</v>
      </c>
      <c r="L1462" s="308"/>
      <c r="M1462" s="308"/>
      <c r="N1462" s="308"/>
      <c r="O1462" s="308"/>
      <c r="P1462" s="308"/>
      <c r="Q1462" s="308"/>
      <c r="R1462" s="292">
        <f t="shared" si="1355"/>
        <v>0</v>
      </c>
      <c r="S1462" s="308">
        <v>0</v>
      </c>
      <c r="T1462" s="308"/>
      <c r="U1462" s="308"/>
      <c r="V1462" s="308"/>
      <c r="W1462" s="308"/>
      <c r="X1462" s="308"/>
      <c r="Y1462" s="308"/>
      <c r="Z1462" s="308"/>
      <c r="AA1462" s="309">
        <f t="shared" si="1356"/>
        <v>0</v>
      </c>
      <c r="AB1462" s="309">
        <f t="shared" si="1357"/>
        <v>0</v>
      </c>
      <c r="AC1462" s="37" t="e">
        <f t="shared" si="1354"/>
        <v>#DIV/0!</v>
      </c>
    </row>
    <row r="1463" spans="1:29" hidden="1" x14ac:dyDescent="0.2">
      <c r="B1463" s="97" t="s">
        <v>1613</v>
      </c>
      <c r="C1463" s="98" t="s">
        <v>1797</v>
      </c>
      <c r="D1463" s="308">
        <v>0</v>
      </c>
      <c r="E1463" s="291">
        <f>SUM('ADICIONES  2018'!C1463:K1463)</f>
        <v>0</v>
      </c>
      <c r="F1463" s="308">
        <v>0</v>
      </c>
      <c r="G1463" s="308"/>
      <c r="H1463" s="308"/>
      <c r="I1463" s="308"/>
      <c r="J1463" s="308"/>
      <c r="K1463" s="296">
        <f t="shared" si="1349"/>
        <v>0</v>
      </c>
      <c r="L1463" s="308"/>
      <c r="M1463" s="308"/>
      <c r="N1463" s="308"/>
      <c r="O1463" s="308"/>
      <c r="P1463" s="308"/>
      <c r="Q1463" s="308"/>
      <c r="R1463" s="292">
        <f t="shared" si="1355"/>
        <v>0</v>
      </c>
      <c r="S1463" s="308">
        <v>0</v>
      </c>
      <c r="T1463" s="308"/>
      <c r="U1463" s="308"/>
      <c r="V1463" s="308"/>
      <c r="W1463" s="308"/>
      <c r="X1463" s="308"/>
      <c r="Y1463" s="308"/>
      <c r="Z1463" s="308"/>
      <c r="AA1463" s="309">
        <f t="shared" si="1356"/>
        <v>0</v>
      </c>
      <c r="AB1463" s="309">
        <f t="shared" si="1357"/>
        <v>0</v>
      </c>
      <c r="AC1463" s="37" t="e">
        <f t="shared" si="1354"/>
        <v>#DIV/0!</v>
      </c>
    </row>
    <row r="1464" spans="1:29" hidden="1" x14ac:dyDescent="0.2">
      <c r="B1464" s="97" t="s">
        <v>1613</v>
      </c>
      <c r="C1464" s="98" t="s">
        <v>1797</v>
      </c>
      <c r="D1464" s="308">
        <v>0</v>
      </c>
      <c r="E1464" s="291">
        <f>SUM('ADICIONES  2018'!C1464:K1464)</f>
        <v>0</v>
      </c>
      <c r="F1464" s="308">
        <v>0</v>
      </c>
      <c r="G1464" s="308"/>
      <c r="H1464" s="308"/>
      <c r="I1464" s="308"/>
      <c r="J1464" s="308"/>
      <c r="K1464" s="296">
        <f t="shared" si="1349"/>
        <v>0</v>
      </c>
      <c r="L1464" s="308"/>
      <c r="M1464" s="308"/>
      <c r="N1464" s="308"/>
      <c r="O1464" s="308"/>
      <c r="P1464" s="308"/>
      <c r="Q1464" s="308"/>
      <c r="R1464" s="292">
        <f t="shared" si="1355"/>
        <v>0</v>
      </c>
      <c r="S1464" s="308">
        <v>0</v>
      </c>
      <c r="T1464" s="308"/>
      <c r="U1464" s="308"/>
      <c r="V1464" s="308"/>
      <c r="W1464" s="308"/>
      <c r="X1464" s="308"/>
      <c r="Y1464" s="308"/>
      <c r="Z1464" s="308"/>
      <c r="AA1464" s="309">
        <f t="shared" si="1356"/>
        <v>0</v>
      </c>
      <c r="AB1464" s="309">
        <f t="shared" si="1357"/>
        <v>0</v>
      </c>
      <c r="AC1464" s="37" t="e">
        <f t="shared" si="1354"/>
        <v>#DIV/0!</v>
      </c>
    </row>
    <row r="1465" spans="1:29" hidden="1" x14ac:dyDescent="0.2">
      <c r="B1465" s="97" t="s">
        <v>1613</v>
      </c>
      <c r="C1465" s="98" t="s">
        <v>1797</v>
      </c>
      <c r="D1465" s="308">
        <v>0</v>
      </c>
      <c r="E1465" s="291">
        <f>SUM('ADICIONES  2018'!C1465:K1465)</f>
        <v>0</v>
      </c>
      <c r="F1465" s="308">
        <v>0</v>
      </c>
      <c r="G1465" s="308"/>
      <c r="H1465" s="308"/>
      <c r="I1465" s="308"/>
      <c r="J1465" s="308"/>
      <c r="K1465" s="296">
        <f t="shared" si="1349"/>
        <v>0</v>
      </c>
      <c r="L1465" s="308"/>
      <c r="M1465" s="308"/>
      <c r="N1465" s="308"/>
      <c r="O1465" s="308"/>
      <c r="P1465" s="308"/>
      <c r="Q1465" s="308"/>
      <c r="R1465" s="292">
        <f t="shared" si="1355"/>
        <v>0</v>
      </c>
      <c r="S1465" s="308">
        <v>0</v>
      </c>
      <c r="T1465" s="308"/>
      <c r="U1465" s="308"/>
      <c r="V1465" s="308"/>
      <c r="W1465" s="308"/>
      <c r="X1465" s="308"/>
      <c r="Y1465" s="308"/>
      <c r="Z1465" s="308"/>
      <c r="AA1465" s="309">
        <f t="shared" si="1356"/>
        <v>0</v>
      </c>
      <c r="AB1465" s="309">
        <f t="shared" si="1357"/>
        <v>0</v>
      </c>
      <c r="AC1465" s="37" t="e">
        <f t="shared" si="1354"/>
        <v>#DIV/0!</v>
      </c>
    </row>
    <row r="1466" spans="1:29" hidden="1" x14ac:dyDescent="0.2">
      <c r="B1466" s="97" t="s">
        <v>1613</v>
      </c>
      <c r="C1466" s="98" t="s">
        <v>1797</v>
      </c>
      <c r="D1466" s="308">
        <v>0</v>
      </c>
      <c r="E1466" s="291">
        <f>SUM('ADICIONES  2018'!C1466:K1466)</f>
        <v>0</v>
      </c>
      <c r="F1466" s="308">
        <v>0</v>
      </c>
      <c r="G1466" s="308"/>
      <c r="H1466" s="308"/>
      <c r="I1466" s="308"/>
      <c r="J1466" s="308"/>
      <c r="K1466" s="296">
        <f t="shared" si="1349"/>
        <v>0</v>
      </c>
      <c r="L1466" s="308"/>
      <c r="M1466" s="308"/>
      <c r="N1466" s="308"/>
      <c r="O1466" s="308"/>
      <c r="P1466" s="308"/>
      <c r="Q1466" s="308"/>
      <c r="R1466" s="292">
        <f t="shared" si="1355"/>
        <v>0</v>
      </c>
      <c r="S1466" s="308">
        <v>0</v>
      </c>
      <c r="T1466" s="308"/>
      <c r="U1466" s="308"/>
      <c r="V1466" s="308"/>
      <c r="W1466" s="308"/>
      <c r="X1466" s="308"/>
      <c r="Y1466" s="308"/>
      <c r="Z1466" s="308"/>
      <c r="AA1466" s="309">
        <f t="shared" si="1356"/>
        <v>0</v>
      </c>
      <c r="AB1466" s="309">
        <f t="shared" si="1357"/>
        <v>0</v>
      </c>
      <c r="AC1466" s="37" t="e">
        <f t="shared" si="1354"/>
        <v>#DIV/0!</v>
      </c>
    </row>
    <row r="1467" spans="1:29" hidden="1" x14ac:dyDescent="0.2">
      <c r="B1467" s="97" t="s">
        <v>1806</v>
      </c>
      <c r="C1467" s="98" t="s">
        <v>1002</v>
      </c>
      <c r="D1467" s="308">
        <v>0</v>
      </c>
      <c r="E1467" s="291">
        <f>SUM('ADICIONES  2018'!C1467:K1467)</f>
        <v>0</v>
      </c>
      <c r="F1467" s="308">
        <v>0</v>
      </c>
      <c r="G1467" s="308"/>
      <c r="H1467" s="308"/>
      <c r="I1467" s="308"/>
      <c r="J1467" s="308"/>
      <c r="K1467" s="296">
        <f t="shared" si="1349"/>
        <v>0</v>
      </c>
      <c r="L1467" s="308"/>
      <c r="M1467" s="308"/>
      <c r="N1467" s="308"/>
      <c r="O1467" s="308"/>
      <c r="P1467" s="308"/>
      <c r="Q1467" s="308"/>
      <c r="R1467" s="292">
        <f t="shared" si="1355"/>
        <v>0</v>
      </c>
      <c r="S1467" s="308">
        <v>0</v>
      </c>
      <c r="T1467" s="308"/>
      <c r="U1467" s="308"/>
      <c r="V1467" s="308"/>
      <c r="W1467" s="308"/>
      <c r="X1467" s="308"/>
      <c r="Y1467" s="308"/>
      <c r="Z1467" s="308"/>
      <c r="AA1467" s="309">
        <f t="shared" si="1356"/>
        <v>0</v>
      </c>
      <c r="AB1467" s="309">
        <f t="shared" si="1357"/>
        <v>0</v>
      </c>
      <c r="AC1467" s="37" t="e">
        <f t="shared" si="1354"/>
        <v>#DIV/0!</v>
      </c>
    </row>
    <row r="1468" spans="1:29" hidden="1" x14ac:dyDescent="0.2">
      <c r="B1468" s="97" t="s">
        <v>1806</v>
      </c>
      <c r="C1468" s="98" t="s">
        <v>1002</v>
      </c>
      <c r="D1468" s="308">
        <v>0</v>
      </c>
      <c r="E1468" s="291">
        <f>SUM('ADICIONES  2018'!C1468:K1468)</f>
        <v>0</v>
      </c>
      <c r="F1468" s="308">
        <v>0</v>
      </c>
      <c r="G1468" s="308"/>
      <c r="H1468" s="308"/>
      <c r="I1468" s="308"/>
      <c r="J1468" s="308"/>
      <c r="K1468" s="292">
        <f t="shared" si="1349"/>
        <v>0</v>
      </c>
      <c r="L1468" s="308"/>
      <c r="M1468" s="308"/>
      <c r="N1468" s="308"/>
      <c r="O1468" s="308"/>
      <c r="P1468" s="308"/>
      <c r="Q1468" s="308"/>
      <c r="R1468" s="292">
        <f t="shared" si="1355"/>
        <v>0</v>
      </c>
      <c r="S1468" s="308">
        <v>0</v>
      </c>
      <c r="T1468" s="308"/>
      <c r="U1468" s="308"/>
      <c r="V1468" s="308"/>
      <c r="W1468" s="308"/>
      <c r="X1468" s="308"/>
      <c r="Y1468" s="308"/>
      <c r="Z1468" s="308"/>
      <c r="AA1468" s="309">
        <f t="shared" si="1356"/>
        <v>0</v>
      </c>
      <c r="AB1468" s="309">
        <f t="shared" si="1357"/>
        <v>0</v>
      </c>
      <c r="AC1468" s="37" t="e">
        <f t="shared" si="1354"/>
        <v>#DIV/0!</v>
      </c>
    </row>
    <row r="1469" spans="1:29" hidden="1" x14ac:dyDescent="0.2">
      <c r="B1469" s="97" t="s">
        <v>1806</v>
      </c>
      <c r="C1469" s="98" t="s">
        <v>1002</v>
      </c>
      <c r="D1469" s="308">
        <v>0</v>
      </c>
      <c r="E1469" s="291">
        <f>SUM('ADICIONES  2018'!C1469:K1469)</f>
        <v>0</v>
      </c>
      <c r="F1469" s="308">
        <v>0</v>
      </c>
      <c r="G1469" s="308"/>
      <c r="H1469" s="308"/>
      <c r="I1469" s="308"/>
      <c r="J1469" s="308"/>
      <c r="K1469" s="292">
        <f t="shared" si="1349"/>
        <v>0</v>
      </c>
      <c r="L1469" s="308"/>
      <c r="M1469" s="308"/>
      <c r="N1469" s="308"/>
      <c r="O1469" s="308"/>
      <c r="P1469" s="308"/>
      <c r="Q1469" s="308"/>
      <c r="R1469" s="292">
        <f t="shared" si="1355"/>
        <v>0</v>
      </c>
      <c r="S1469" s="308">
        <v>0</v>
      </c>
      <c r="T1469" s="308"/>
      <c r="U1469" s="308"/>
      <c r="V1469" s="308"/>
      <c r="W1469" s="308"/>
      <c r="X1469" s="308"/>
      <c r="Y1469" s="308"/>
      <c r="Z1469" s="308"/>
      <c r="AA1469" s="309">
        <f t="shared" si="1356"/>
        <v>0</v>
      </c>
      <c r="AB1469" s="309">
        <f t="shared" si="1357"/>
        <v>0</v>
      </c>
      <c r="AC1469" s="37" t="e">
        <f t="shared" si="1354"/>
        <v>#DIV/0!</v>
      </c>
    </row>
    <row r="1470" spans="1:29" hidden="1" x14ac:dyDescent="0.2">
      <c r="B1470" s="97" t="s">
        <v>1806</v>
      </c>
      <c r="C1470" s="98" t="s">
        <v>1002</v>
      </c>
      <c r="D1470" s="308">
        <v>0</v>
      </c>
      <c r="E1470" s="291">
        <f>SUM('ADICIONES  2018'!C1470:K1470)</f>
        <v>0</v>
      </c>
      <c r="F1470" s="308">
        <v>0</v>
      </c>
      <c r="G1470" s="308"/>
      <c r="H1470" s="308"/>
      <c r="I1470" s="308"/>
      <c r="J1470" s="308"/>
      <c r="K1470" s="292">
        <f t="shared" si="1349"/>
        <v>0</v>
      </c>
      <c r="L1470" s="308"/>
      <c r="M1470" s="308"/>
      <c r="N1470" s="308"/>
      <c r="O1470" s="308"/>
      <c r="P1470" s="308"/>
      <c r="Q1470" s="308"/>
      <c r="R1470" s="292">
        <f t="shared" si="1355"/>
        <v>0</v>
      </c>
      <c r="S1470" s="308">
        <v>0</v>
      </c>
      <c r="T1470" s="308"/>
      <c r="U1470" s="308"/>
      <c r="V1470" s="308"/>
      <c r="W1470" s="308"/>
      <c r="X1470" s="308"/>
      <c r="Y1470" s="308"/>
      <c r="Z1470" s="308"/>
      <c r="AA1470" s="309">
        <f t="shared" si="1356"/>
        <v>0</v>
      </c>
      <c r="AB1470" s="309">
        <f t="shared" si="1357"/>
        <v>0</v>
      </c>
      <c r="AC1470" s="37" t="e">
        <f t="shared" si="1354"/>
        <v>#DIV/0!</v>
      </c>
    </row>
    <row r="1471" spans="1:29" hidden="1" x14ac:dyDescent="0.2">
      <c r="B1471" s="97" t="s">
        <v>1807</v>
      </c>
      <c r="C1471" s="98" t="s">
        <v>1799</v>
      </c>
      <c r="D1471" s="308">
        <v>0</v>
      </c>
      <c r="E1471" s="291">
        <f>SUM('ADICIONES  2018'!C1471:K1471)</f>
        <v>0</v>
      </c>
      <c r="F1471" s="308">
        <v>0</v>
      </c>
      <c r="G1471" s="308"/>
      <c r="H1471" s="308"/>
      <c r="I1471" s="308"/>
      <c r="J1471" s="308"/>
      <c r="K1471" s="292">
        <f t="shared" si="1349"/>
        <v>0</v>
      </c>
      <c r="L1471" s="308"/>
      <c r="M1471" s="308"/>
      <c r="N1471" s="308"/>
      <c r="O1471" s="308"/>
      <c r="P1471" s="308"/>
      <c r="Q1471" s="308"/>
      <c r="R1471" s="292">
        <f t="shared" si="1355"/>
        <v>0</v>
      </c>
      <c r="S1471" s="308">
        <v>0</v>
      </c>
      <c r="T1471" s="308"/>
      <c r="U1471" s="308"/>
      <c r="V1471" s="308"/>
      <c r="W1471" s="308"/>
      <c r="X1471" s="308"/>
      <c r="Y1471" s="308"/>
      <c r="Z1471" s="308"/>
      <c r="AA1471" s="309">
        <f t="shared" si="1356"/>
        <v>0</v>
      </c>
      <c r="AB1471" s="309">
        <f t="shared" si="1357"/>
        <v>0</v>
      </c>
      <c r="AC1471" s="37" t="e">
        <f t="shared" si="1354"/>
        <v>#DIV/0!</v>
      </c>
    </row>
    <row r="1472" spans="1:29" s="79" customFormat="1" ht="15.75" hidden="1" x14ac:dyDescent="0.2">
      <c r="A1472" s="433"/>
      <c r="B1472" s="111" t="s">
        <v>977</v>
      </c>
      <c r="C1472" s="107" t="s">
        <v>1808</v>
      </c>
      <c r="D1472" s="307">
        <v>0</v>
      </c>
      <c r="E1472" s="106">
        <f>SUM('ADICIONES  2018'!C1472:K1472)</f>
        <v>0</v>
      </c>
      <c r="F1472" s="307"/>
      <c r="G1472" s="307"/>
      <c r="H1472" s="307"/>
      <c r="I1472" s="307"/>
      <c r="J1472" s="307"/>
      <c r="K1472" s="290">
        <f t="shared" si="1349"/>
        <v>0</v>
      </c>
      <c r="L1472" s="307"/>
      <c r="M1472" s="307"/>
      <c r="N1472" s="307"/>
      <c r="O1472" s="307"/>
      <c r="P1472" s="307"/>
      <c r="Q1472" s="307"/>
      <c r="R1472" s="290">
        <f t="shared" si="1355"/>
        <v>0</v>
      </c>
      <c r="S1472" s="308">
        <v>0</v>
      </c>
      <c r="T1472" s="307"/>
      <c r="U1472" s="307"/>
      <c r="V1472" s="307"/>
      <c r="W1472" s="307"/>
      <c r="X1472" s="307"/>
      <c r="Y1472" s="307"/>
      <c r="Z1472" s="307"/>
      <c r="AA1472" s="306">
        <f t="shared" si="1356"/>
        <v>0</v>
      </c>
      <c r="AB1472" s="306">
        <f t="shared" si="1357"/>
        <v>0</v>
      </c>
      <c r="AC1472" s="105" t="e">
        <f t="shared" si="1354"/>
        <v>#DIV/0!</v>
      </c>
    </row>
    <row r="1473" spans="1:29" hidden="1" x14ac:dyDescent="0.2">
      <c r="B1473" s="97" t="s">
        <v>1809</v>
      </c>
      <c r="C1473" s="98" t="s">
        <v>1810</v>
      </c>
      <c r="D1473" s="308">
        <v>0</v>
      </c>
      <c r="E1473" s="291">
        <f>SUM('ADICIONES  2018'!C1473:K1473)</f>
        <v>0</v>
      </c>
      <c r="F1473" s="308"/>
      <c r="G1473" s="308"/>
      <c r="H1473" s="308"/>
      <c r="I1473" s="308"/>
      <c r="J1473" s="308"/>
      <c r="K1473" s="292">
        <f t="shared" si="1349"/>
        <v>0</v>
      </c>
      <c r="L1473" s="308"/>
      <c r="M1473" s="308"/>
      <c r="N1473" s="308"/>
      <c r="O1473" s="308"/>
      <c r="P1473" s="308"/>
      <c r="Q1473" s="308"/>
      <c r="R1473" s="292">
        <f t="shared" si="1355"/>
        <v>0</v>
      </c>
      <c r="S1473" s="308">
        <v>0</v>
      </c>
      <c r="T1473" s="308"/>
      <c r="U1473" s="308"/>
      <c r="V1473" s="308"/>
      <c r="W1473" s="308"/>
      <c r="X1473" s="308"/>
      <c r="Y1473" s="308"/>
      <c r="Z1473" s="308"/>
      <c r="AA1473" s="309">
        <f t="shared" si="1356"/>
        <v>0</v>
      </c>
      <c r="AB1473" s="309">
        <f t="shared" si="1357"/>
        <v>0</v>
      </c>
      <c r="AC1473" s="37" t="e">
        <f t="shared" si="1354"/>
        <v>#DIV/0!</v>
      </c>
    </row>
    <row r="1474" spans="1:29" hidden="1" x14ac:dyDescent="0.2">
      <c r="B1474" s="97" t="s">
        <v>1809</v>
      </c>
      <c r="C1474" s="98" t="s">
        <v>1810</v>
      </c>
      <c r="D1474" s="308">
        <v>0</v>
      </c>
      <c r="E1474" s="291">
        <f>SUM('ADICIONES  2018'!C1474:K1474)</f>
        <v>0</v>
      </c>
      <c r="F1474" s="308"/>
      <c r="G1474" s="308"/>
      <c r="H1474" s="308"/>
      <c r="I1474" s="308"/>
      <c r="J1474" s="308"/>
      <c r="K1474" s="292">
        <f t="shared" si="1349"/>
        <v>0</v>
      </c>
      <c r="L1474" s="308"/>
      <c r="M1474" s="308"/>
      <c r="N1474" s="308"/>
      <c r="O1474" s="308"/>
      <c r="P1474" s="308"/>
      <c r="Q1474" s="308"/>
      <c r="R1474" s="292">
        <f t="shared" si="1355"/>
        <v>0</v>
      </c>
      <c r="S1474" s="308">
        <v>0</v>
      </c>
      <c r="T1474" s="308"/>
      <c r="U1474" s="308"/>
      <c r="V1474" s="308"/>
      <c r="W1474" s="308"/>
      <c r="X1474" s="308"/>
      <c r="Y1474" s="308"/>
      <c r="Z1474" s="308"/>
      <c r="AA1474" s="309">
        <f t="shared" si="1356"/>
        <v>0</v>
      </c>
      <c r="AB1474" s="309">
        <f t="shared" si="1357"/>
        <v>0</v>
      </c>
      <c r="AC1474" s="37" t="e">
        <f t="shared" si="1354"/>
        <v>#DIV/0!</v>
      </c>
    </row>
    <row r="1475" spans="1:29" hidden="1" x14ac:dyDescent="0.2">
      <c r="B1475" s="97" t="s">
        <v>1809</v>
      </c>
      <c r="C1475" s="98" t="s">
        <v>1810</v>
      </c>
      <c r="D1475" s="308">
        <v>0</v>
      </c>
      <c r="E1475" s="291">
        <f>SUM('ADICIONES  2018'!C1475:K1475)</f>
        <v>0</v>
      </c>
      <c r="F1475" s="308"/>
      <c r="G1475" s="308"/>
      <c r="H1475" s="308"/>
      <c r="I1475" s="308"/>
      <c r="J1475" s="308"/>
      <c r="K1475" s="292">
        <f t="shared" si="1349"/>
        <v>0</v>
      </c>
      <c r="L1475" s="308"/>
      <c r="M1475" s="308"/>
      <c r="N1475" s="308"/>
      <c r="O1475" s="308"/>
      <c r="P1475" s="308"/>
      <c r="Q1475" s="308"/>
      <c r="R1475" s="292">
        <f t="shared" si="1355"/>
        <v>0</v>
      </c>
      <c r="S1475" s="308">
        <v>0</v>
      </c>
      <c r="T1475" s="308"/>
      <c r="U1475" s="308"/>
      <c r="V1475" s="308"/>
      <c r="W1475" s="308"/>
      <c r="X1475" s="308"/>
      <c r="Y1475" s="308"/>
      <c r="Z1475" s="308"/>
      <c r="AA1475" s="309">
        <f t="shared" si="1356"/>
        <v>0</v>
      </c>
      <c r="AB1475" s="309">
        <f t="shared" si="1357"/>
        <v>0</v>
      </c>
      <c r="AC1475" s="37" t="e">
        <f t="shared" si="1354"/>
        <v>#DIV/0!</v>
      </c>
    </row>
    <row r="1476" spans="1:29" hidden="1" x14ac:dyDescent="0.2">
      <c r="B1476" s="97" t="s">
        <v>1809</v>
      </c>
      <c r="C1476" s="98" t="s">
        <v>1810</v>
      </c>
      <c r="D1476" s="308">
        <v>0</v>
      </c>
      <c r="E1476" s="291">
        <f>SUM('ADICIONES  2018'!C1476:K1476)</f>
        <v>0</v>
      </c>
      <c r="F1476" s="308"/>
      <c r="G1476" s="308"/>
      <c r="H1476" s="308"/>
      <c r="I1476" s="308"/>
      <c r="J1476" s="308"/>
      <c r="K1476" s="292">
        <f t="shared" si="1349"/>
        <v>0</v>
      </c>
      <c r="L1476" s="308"/>
      <c r="M1476" s="308"/>
      <c r="N1476" s="308"/>
      <c r="O1476" s="308"/>
      <c r="P1476" s="308"/>
      <c r="Q1476" s="308"/>
      <c r="R1476" s="292">
        <f t="shared" si="1355"/>
        <v>0</v>
      </c>
      <c r="S1476" s="308">
        <v>0</v>
      </c>
      <c r="T1476" s="308"/>
      <c r="U1476" s="308"/>
      <c r="V1476" s="308"/>
      <c r="W1476" s="308"/>
      <c r="X1476" s="308"/>
      <c r="Y1476" s="308"/>
      <c r="Z1476" s="308"/>
      <c r="AA1476" s="309">
        <f t="shared" si="1356"/>
        <v>0</v>
      </c>
      <c r="AB1476" s="309">
        <f t="shared" si="1357"/>
        <v>0</v>
      </c>
      <c r="AC1476" s="37" t="e">
        <f t="shared" si="1354"/>
        <v>#DIV/0!</v>
      </c>
    </row>
    <row r="1477" spans="1:29" hidden="1" x14ac:dyDescent="0.2">
      <c r="B1477" s="97" t="s">
        <v>1809</v>
      </c>
      <c r="C1477" s="98" t="s">
        <v>1810</v>
      </c>
      <c r="D1477" s="308">
        <v>0</v>
      </c>
      <c r="E1477" s="291">
        <f>SUM('ADICIONES  2018'!C1477:K1477)</f>
        <v>0</v>
      </c>
      <c r="F1477" s="308"/>
      <c r="G1477" s="308"/>
      <c r="H1477" s="308"/>
      <c r="I1477" s="308"/>
      <c r="J1477" s="308"/>
      <c r="K1477" s="292">
        <f t="shared" si="1349"/>
        <v>0</v>
      </c>
      <c r="L1477" s="308"/>
      <c r="M1477" s="308"/>
      <c r="N1477" s="308"/>
      <c r="O1477" s="308"/>
      <c r="P1477" s="308"/>
      <c r="Q1477" s="308"/>
      <c r="R1477" s="292">
        <f t="shared" si="1355"/>
        <v>0</v>
      </c>
      <c r="S1477" s="308">
        <v>0</v>
      </c>
      <c r="T1477" s="308"/>
      <c r="U1477" s="308"/>
      <c r="V1477" s="308"/>
      <c r="W1477" s="308"/>
      <c r="X1477" s="308"/>
      <c r="Y1477" s="308"/>
      <c r="Z1477" s="308"/>
      <c r="AA1477" s="309">
        <f t="shared" si="1356"/>
        <v>0</v>
      </c>
      <c r="AB1477" s="309">
        <f t="shared" si="1357"/>
        <v>0</v>
      </c>
      <c r="AC1477" s="37" t="e">
        <f t="shared" si="1354"/>
        <v>#DIV/0!</v>
      </c>
    </row>
    <row r="1478" spans="1:29" s="79" customFormat="1" ht="31.5" hidden="1" x14ac:dyDescent="0.2">
      <c r="A1478" s="433"/>
      <c r="B1478" s="111" t="s">
        <v>987</v>
      </c>
      <c r="C1478" s="107" t="s">
        <v>988</v>
      </c>
      <c r="D1478" s="307">
        <f>+D1479+D1505</f>
        <v>0</v>
      </c>
      <c r="E1478" s="106">
        <f>SUM('ADICIONES  2018'!C1478:K1478)</f>
        <v>0</v>
      </c>
      <c r="F1478" s="307">
        <f t="shared" ref="F1478:J1478" si="1358">+F1479+F1505</f>
        <v>0</v>
      </c>
      <c r="G1478" s="307">
        <f t="shared" si="1358"/>
        <v>0</v>
      </c>
      <c r="H1478" s="307">
        <f t="shared" si="1358"/>
        <v>0</v>
      </c>
      <c r="I1478" s="307">
        <f t="shared" si="1358"/>
        <v>0</v>
      </c>
      <c r="J1478" s="307">
        <f t="shared" si="1358"/>
        <v>0</v>
      </c>
      <c r="K1478" s="290">
        <f t="shared" si="1349"/>
        <v>0</v>
      </c>
      <c r="L1478" s="307">
        <f t="shared" ref="L1478:Q1478" si="1359">+L1479+L1505</f>
        <v>0</v>
      </c>
      <c r="M1478" s="307">
        <f t="shared" si="1359"/>
        <v>0</v>
      </c>
      <c r="N1478" s="307">
        <f t="shared" si="1359"/>
        <v>0</v>
      </c>
      <c r="O1478" s="307">
        <f t="shared" si="1359"/>
        <v>0</v>
      </c>
      <c r="P1478" s="307">
        <f t="shared" si="1359"/>
        <v>0</v>
      </c>
      <c r="Q1478" s="307">
        <f t="shared" si="1359"/>
        <v>0</v>
      </c>
      <c r="R1478" s="290">
        <f t="shared" si="1355"/>
        <v>0</v>
      </c>
      <c r="S1478" s="307">
        <f t="shared" ref="S1478:Z1478" si="1360">+S1479+S1505</f>
        <v>0</v>
      </c>
      <c r="T1478" s="307">
        <f t="shared" si="1360"/>
        <v>0</v>
      </c>
      <c r="U1478" s="307">
        <f t="shared" si="1360"/>
        <v>0</v>
      </c>
      <c r="V1478" s="307">
        <f t="shared" si="1360"/>
        <v>0</v>
      </c>
      <c r="W1478" s="307">
        <f t="shared" si="1360"/>
        <v>0</v>
      </c>
      <c r="X1478" s="307">
        <f t="shared" si="1360"/>
        <v>0</v>
      </c>
      <c r="Y1478" s="307">
        <f t="shared" si="1360"/>
        <v>0</v>
      </c>
      <c r="Z1478" s="307">
        <f t="shared" si="1360"/>
        <v>0</v>
      </c>
      <c r="AA1478" s="306">
        <f t="shared" si="1356"/>
        <v>0</v>
      </c>
      <c r="AB1478" s="306">
        <f t="shared" si="1357"/>
        <v>0</v>
      </c>
      <c r="AC1478" s="105" t="e">
        <f t="shared" si="1354"/>
        <v>#DIV/0!</v>
      </c>
    </row>
    <row r="1479" spans="1:29" s="79" customFormat="1" ht="15.75" hidden="1" x14ac:dyDescent="0.2">
      <c r="A1479" s="433"/>
      <c r="B1479" s="111" t="s">
        <v>1811</v>
      </c>
      <c r="C1479" s="107" t="s">
        <v>1812</v>
      </c>
      <c r="D1479" s="307">
        <f>SUM(D1480:D1491)</f>
        <v>0</v>
      </c>
      <c r="E1479" s="106">
        <f>SUM('ADICIONES  2018'!C1479:K1479)</f>
        <v>0</v>
      </c>
      <c r="F1479" s="307">
        <f t="shared" ref="F1479" si="1361">SUM(F1480:F1491)</f>
        <v>0</v>
      </c>
      <c r="G1479" s="307">
        <f t="shared" ref="G1479:J1479" si="1362">SUM(G1480:G1491)</f>
        <v>0</v>
      </c>
      <c r="H1479" s="307">
        <f t="shared" si="1362"/>
        <v>0</v>
      </c>
      <c r="I1479" s="307">
        <f t="shared" si="1362"/>
        <v>0</v>
      </c>
      <c r="J1479" s="307">
        <f t="shared" si="1362"/>
        <v>0</v>
      </c>
      <c r="K1479" s="290">
        <f t="shared" si="1349"/>
        <v>0</v>
      </c>
      <c r="L1479" s="307">
        <f t="shared" ref="L1479:Q1479" si="1363">SUM(L1480:L1491)</f>
        <v>0</v>
      </c>
      <c r="M1479" s="307">
        <f t="shared" si="1363"/>
        <v>0</v>
      </c>
      <c r="N1479" s="307">
        <f t="shared" si="1363"/>
        <v>0</v>
      </c>
      <c r="O1479" s="307">
        <f t="shared" si="1363"/>
        <v>0</v>
      </c>
      <c r="P1479" s="307">
        <f t="shared" si="1363"/>
        <v>0</v>
      </c>
      <c r="Q1479" s="307">
        <f t="shared" si="1363"/>
        <v>0</v>
      </c>
      <c r="R1479" s="290">
        <f t="shared" si="1355"/>
        <v>0</v>
      </c>
      <c r="S1479" s="307">
        <f t="shared" ref="S1479:Z1479" si="1364">SUM(S1480:S1491)</f>
        <v>0</v>
      </c>
      <c r="T1479" s="307">
        <f t="shared" si="1364"/>
        <v>0</v>
      </c>
      <c r="U1479" s="307">
        <f t="shared" si="1364"/>
        <v>0</v>
      </c>
      <c r="V1479" s="307">
        <f t="shared" si="1364"/>
        <v>0</v>
      </c>
      <c r="W1479" s="307">
        <f t="shared" si="1364"/>
        <v>0</v>
      </c>
      <c r="X1479" s="307">
        <f t="shared" si="1364"/>
        <v>0</v>
      </c>
      <c r="Y1479" s="307">
        <f t="shared" si="1364"/>
        <v>0</v>
      </c>
      <c r="Z1479" s="307">
        <f t="shared" si="1364"/>
        <v>0</v>
      </c>
      <c r="AA1479" s="306">
        <f t="shared" si="1356"/>
        <v>0</v>
      </c>
      <c r="AB1479" s="306">
        <f t="shared" si="1357"/>
        <v>0</v>
      </c>
      <c r="AC1479" s="105" t="e">
        <f t="shared" si="1354"/>
        <v>#DIV/0!</v>
      </c>
    </row>
    <row r="1480" spans="1:29" ht="28.5" hidden="1" x14ac:dyDescent="0.2">
      <c r="B1480" s="97" t="s">
        <v>1813</v>
      </c>
      <c r="C1480" s="98" t="s">
        <v>315</v>
      </c>
      <c r="D1480" s="308">
        <v>0</v>
      </c>
      <c r="E1480" s="291">
        <f>SUM('ADICIONES  2018'!C1480:K1480)</f>
        <v>0</v>
      </c>
      <c r="F1480" s="308"/>
      <c r="G1480" s="308"/>
      <c r="H1480" s="308"/>
      <c r="I1480" s="308"/>
      <c r="J1480" s="308"/>
      <c r="K1480" s="292">
        <f t="shared" si="1349"/>
        <v>0</v>
      </c>
      <c r="L1480" s="308"/>
      <c r="M1480" s="308"/>
      <c r="N1480" s="308"/>
      <c r="O1480" s="308"/>
      <c r="P1480" s="308"/>
      <c r="Q1480" s="308"/>
      <c r="R1480" s="292">
        <f t="shared" si="1355"/>
        <v>0</v>
      </c>
      <c r="S1480" s="308"/>
      <c r="T1480" s="308"/>
      <c r="U1480" s="308"/>
      <c r="V1480" s="308"/>
      <c r="W1480" s="308"/>
      <c r="X1480" s="308"/>
      <c r="Y1480" s="308"/>
      <c r="Z1480" s="308"/>
      <c r="AA1480" s="309">
        <f t="shared" si="1356"/>
        <v>0</v>
      </c>
      <c r="AB1480" s="309">
        <f t="shared" si="1357"/>
        <v>0</v>
      </c>
      <c r="AC1480" s="37" t="e">
        <f t="shared" si="1354"/>
        <v>#DIV/0!</v>
      </c>
    </row>
    <row r="1481" spans="1:29" ht="28.5" hidden="1" x14ac:dyDescent="0.2">
      <c r="B1481" s="97" t="s">
        <v>1814</v>
      </c>
      <c r="C1481" s="98" t="s">
        <v>1815</v>
      </c>
      <c r="D1481" s="308">
        <v>0</v>
      </c>
      <c r="E1481" s="291">
        <f>SUM('ADICIONES  2018'!C1481:K1481)</f>
        <v>0</v>
      </c>
      <c r="F1481" s="308"/>
      <c r="G1481" s="308"/>
      <c r="H1481" s="308"/>
      <c r="I1481" s="308"/>
      <c r="J1481" s="308"/>
      <c r="K1481" s="292">
        <f t="shared" si="1349"/>
        <v>0</v>
      </c>
      <c r="L1481" s="308"/>
      <c r="M1481" s="308"/>
      <c r="N1481" s="308"/>
      <c r="O1481" s="308"/>
      <c r="P1481" s="308"/>
      <c r="Q1481" s="308"/>
      <c r="R1481" s="292">
        <f t="shared" si="1355"/>
        <v>0</v>
      </c>
      <c r="S1481" s="308"/>
      <c r="T1481" s="308"/>
      <c r="U1481" s="308"/>
      <c r="V1481" s="308"/>
      <c r="W1481" s="308"/>
      <c r="X1481" s="308"/>
      <c r="Y1481" s="308"/>
      <c r="Z1481" s="308"/>
      <c r="AA1481" s="309">
        <f t="shared" si="1356"/>
        <v>0</v>
      </c>
      <c r="AB1481" s="309">
        <f t="shared" si="1357"/>
        <v>0</v>
      </c>
      <c r="AC1481" s="37" t="e">
        <f t="shared" si="1354"/>
        <v>#DIV/0!</v>
      </c>
    </row>
    <row r="1482" spans="1:29" ht="28.5" hidden="1" x14ac:dyDescent="0.2">
      <c r="B1482" s="97" t="s">
        <v>1814</v>
      </c>
      <c r="C1482" s="98" t="s">
        <v>1815</v>
      </c>
      <c r="D1482" s="308">
        <v>0</v>
      </c>
      <c r="E1482" s="291">
        <f>SUM('ADICIONES  2018'!C1482:K1482)</f>
        <v>0</v>
      </c>
      <c r="F1482" s="308"/>
      <c r="G1482" s="308"/>
      <c r="H1482" s="308"/>
      <c r="I1482" s="308"/>
      <c r="J1482" s="308"/>
      <c r="K1482" s="292">
        <f t="shared" si="1349"/>
        <v>0</v>
      </c>
      <c r="L1482" s="308"/>
      <c r="M1482" s="308"/>
      <c r="N1482" s="308"/>
      <c r="O1482" s="308"/>
      <c r="P1482" s="308"/>
      <c r="Q1482" s="308"/>
      <c r="R1482" s="292">
        <f t="shared" si="1355"/>
        <v>0</v>
      </c>
      <c r="S1482" s="308"/>
      <c r="T1482" s="308"/>
      <c r="U1482" s="308"/>
      <c r="V1482" s="308"/>
      <c r="W1482" s="308"/>
      <c r="X1482" s="308"/>
      <c r="Y1482" s="308"/>
      <c r="Z1482" s="308"/>
      <c r="AA1482" s="309">
        <f t="shared" si="1356"/>
        <v>0</v>
      </c>
      <c r="AB1482" s="309">
        <f t="shared" si="1357"/>
        <v>0</v>
      </c>
      <c r="AC1482" s="37" t="e">
        <f t="shared" si="1354"/>
        <v>#DIV/0!</v>
      </c>
    </row>
    <row r="1483" spans="1:29" ht="28.5" hidden="1" x14ac:dyDescent="0.2">
      <c r="B1483" s="97" t="s">
        <v>1816</v>
      </c>
      <c r="C1483" s="98" t="s">
        <v>1817</v>
      </c>
      <c r="D1483" s="308">
        <v>0</v>
      </c>
      <c r="E1483" s="291">
        <f>SUM('ADICIONES  2018'!C1483:K1483)</f>
        <v>0</v>
      </c>
      <c r="F1483" s="308"/>
      <c r="G1483" s="308"/>
      <c r="H1483" s="308"/>
      <c r="I1483" s="308"/>
      <c r="J1483" s="308"/>
      <c r="K1483" s="292">
        <f t="shared" si="1349"/>
        <v>0</v>
      </c>
      <c r="L1483" s="308"/>
      <c r="M1483" s="308"/>
      <c r="N1483" s="308"/>
      <c r="O1483" s="308"/>
      <c r="P1483" s="308"/>
      <c r="Q1483" s="308"/>
      <c r="R1483" s="292">
        <f t="shared" si="1355"/>
        <v>0</v>
      </c>
      <c r="S1483" s="308"/>
      <c r="T1483" s="308"/>
      <c r="U1483" s="308"/>
      <c r="V1483" s="308"/>
      <c r="W1483" s="308"/>
      <c r="X1483" s="308"/>
      <c r="Y1483" s="308"/>
      <c r="Z1483" s="308"/>
      <c r="AA1483" s="309">
        <f t="shared" si="1356"/>
        <v>0</v>
      </c>
      <c r="AB1483" s="309">
        <f t="shared" si="1357"/>
        <v>0</v>
      </c>
      <c r="AC1483" s="37" t="e">
        <f t="shared" si="1354"/>
        <v>#DIV/0!</v>
      </c>
    </row>
    <row r="1484" spans="1:29" ht="28.5" hidden="1" x14ac:dyDescent="0.2">
      <c r="B1484" s="97" t="s">
        <v>1816</v>
      </c>
      <c r="C1484" s="98" t="s">
        <v>1817</v>
      </c>
      <c r="D1484" s="308">
        <v>0</v>
      </c>
      <c r="E1484" s="291">
        <f>SUM('ADICIONES  2018'!C1484:K1484)</f>
        <v>0</v>
      </c>
      <c r="F1484" s="308"/>
      <c r="G1484" s="308"/>
      <c r="H1484" s="308"/>
      <c r="I1484" s="308"/>
      <c r="J1484" s="308"/>
      <c r="K1484" s="292">
        <f t="shared" si="1349"/>
        <v>0</v>
      </c>
      <c r="L1484" s="308"/>
      <c r="M1484" s="308"/>
      <c r="N1484" s="308"/>
      <c r="O1484" s="308"/>
      <c r="P1484" s="308"/>
      <c r="Q1484" s="308"/>
      <c r="R1484" s="292">
        <f t="shared" si="1355"/>
        <v>0</v>
      </c>
      <c r="S1484" s="308"/>
      <c r="T1484" s="308"/>
      <c r="U1484" s="308"/>
      <c r="V1484" s="308"/>
      <c r="W1484" s="308"/>
      <c r="X1484" s="308"/>
      <c r="Y1484" s="308"/>
      <c r="Z1484" s="308"/>
      <c r="AA1484" s="309">
        <f t="shared" si="1356"/>
        <v>0</v>
      </c>
      <c r="AB1484" s="309">
        <f t="shared" si="1357"/>
        <v>0</v>
      </c>
      <c r="AC1484" s="37" t="e">
        <f t="shared" si="1354"/>
        <v>#DIV/0!</v>
      </c>
    </row>
    <row r="1485" spans="1:29" hidden="1" x14ac:dyDescent="0.2">
      <c r="B1485" s="97" t="s">
        <v>1818</v>
      </c>
      <c r="C1485" s="98" t="s">
        <v>1819</v>
      </c>
      <c r="D1485" s="308">
        <v>0</v>
      </c>
      <c r="E1485" s="291">
        <f>SUM('ADICIONES  2018'!C1485:K1485)</f>
        <v>0</v>
      </c>
      <c r="F1485" s="308"/>
      <c r="G1485" s="308"/>
      <c r="H1485" s="308"/>
      <c r="I1485" s="308"/>
      <c r="J1485" s="308"/>
      <c r="K1485" s="292">
        <f t="shared" si="1349"/>
        <v>0</v>
      </c>
      <c r="L1485" s="308"/>
      <c r="M1485" s="308"/>
      <c r="N1485" s="308"/>
      <c r="O1485" s="308"/>
      <c r="P1485" s="308"/>
      <c r="Q1485" s="308"/>
      <c r="R1485" s="292">
        <f t="shared" si="1355"/>
        <v>0</v>
      </c>
      <c r="S1485" s="308"/>
      <c r="T1485" s="308"/>
      <c r="U1485" s="308"/>
      <c r="V1485" s="308"/>
      <c r="W1485" s="308"/>
      <c r="X1485" s="308"/>
      <c r="Y1485" s="308"/>
      <c r="Z1485" s="308"/>
      <c r="AA1485" s="309">
        <f t="shared" si="1356"/>
        <v>0</v>
      </c>
      <c r="AB1485" s="309">
        <f t="shared" si="1357"/>
        <v>0</v>
      </c>
      <c r="AC1485" s="37" t="e">
        <f t="shared" si="1354"/>
        <v>#DIV/0!</v>
      </c>
    </row>
    <row r="1486" spans="1:29" hidden="1" x14ac:dyDescent="0.2">
      <c r="B1486" s="97" t="s">
        <v>1820</v>
      </c>
      <c r="C1486" s="98" t="s">
        <v>1792</v>
      </c>
      <c r="D1486" s="308">
        <v>0</v>
      </c>
      <c r="E1486" s="291">
        <f>SUM('ADICIONES  2018'!C1486:K1486)</f>
        <v>0</v>
      </c>
      <c r="F1486" s="308"/>
      <c r="G1486" s="308"/>
      <c r="H1486" s="308"/>
      <c r="I1486" s="308"/>
      <c r="J1486" s="308"/>
      <c r="K1486" s="292">
        <f t="shared" si="1349"/>
        <v>0</v>
      </c>
      <c r="L1486" s="308"/>
      <c r="M1486" s="308"/>
      <c r="N1486" s="308"/>
      <c r="O1486" s="308"/>
      <c r="P1486" s="308"/>
      <c r="Q1486" s="308"/>
      <c r="R1486" s="292">
        <f t="shared" si="1355"/>
        <v>0</v>
      </c>
      <c r="S1486" s="308"/>
      <c r="T1486" s="308"/>
      <c r="U1486" s="308"/>
      <c r="V1486" s="308"/>
      <c r="W1486" s="308"/>
      <c r="X1486" s="308"/>
      <c r="Y1486" s="308"/>
      <c r="Z1486" s="308"/>
      <c r="AA1486" s="309">
        <f t="shared" si="1356"/>
        <v>0</v>
      </c>
      <c r="AB1486" s="309">
        <f t="shared" si="1357"/>
        <v>0</v>
      </c>
      <c r="AC1486" s="37" t="e">
        <f t="shared" si="1354"/>
        <v>#DIV/0!</v>
      </c>
    </row>
    <row r="1487" spans="1:29" hidden="1" x14ac:dyDescent="0.2">
      <c r="B1487" s="97" t="s">
        <v>1821</v>
      </c>
      <c r="C1487" s="98" t="s">
        <v>1822</v>
      </c>
      <c r="D1487" s="308">
        <v>0</v>
      </c>
      <c r="E1487" s="291">
        <f>SUM('ADICIONES  2018'!C1487:K1487)</f>
        <v>0</v>
      </c>
      <c r="F1487" s="308"/>
      <c r="G1487" s="308"/>
      <c r="H1487" s="308"/>
      <c r="I1487" s="308"/>
      <c r="J1487" s="308"/>
      <c r="K1487" s="292">
        <f t="shared" si="1349"/>
        <v>0</v>
      </c>
      <c r="L1487" s="308"/>
      <c r="M1487" s="308"/>
      <c r="N1487" s="308"/>
      <c r="O1487" s="308"/>
      <c r="P1487" s="308"/>
      <c r="Q1487" s="308"/>
      <c r="R1487" s="292">
        <f t="shared" si="1355"/>
        <v>0</v>
      </c>
      <c r="S1487" s="308"/>
      <c r="T1487" s="308"/>
      <c r="U1487" s="308"/>
      <c r="V1487" s="308"/>
      <c r="W1487" s="308"/>
      <c r="X1487" s="308"/>
      <c r="Y1487" s="308"/>
      <c r="Z1487" s="308"/>
      <c r="AA1487" s="309">
        <f t="shared" si="1356"/>
        <v>0</v>
      </c>
      <c r="AB1487" s="309">
        <f t="shared" si="1357"/>
        <v>0</v>
      </c>
      <c r="AC1487" s="37" t="e">
        <f t="shared" si="1354"/>
        <v>#DIV/0!</v>
      </c>
    </row>
    <row r="1488" spans="1:29" hidden="1" x14ac:dyDescent="0.2">
      <c r="B1488" s="97" t="s">
        <v>1821</v>
      </c>
      <c r="C1488" s="98" t="s">
        <v>1822</v>
      </c>
      <c r="D1488" s="308">
        <v>0</v>
      </c>
      <c r="E1488" s="291">
        <f>SUM('ADICIONES  2018'!C1488:K1488)</f>
        <v>0</v>
      </c>
      <c r="F1488" s="308"/>
      <c r="G1488" s="308"/>
      <c r="H1488" s="308"/>
      <c r="I1488" s="308"/>
      <c r="J1488" s="308"/>
      <c r="K1488" s="292">
        <f t="shared" si="1349"/>
        <v>0</v>
      </c>
      <c r="L1488" s="308"/>
      <c r="M1488" s="308"/>
      <c r="N1488" s="308"/>
      <c r="O1488" s="308"/>
      <c r="P1488" s="308"/>
      <c r="Q1488" s="308"/>
      <c r="R1488" s="292">
        <f t="shared" si="1355"/>
        <v>0</v>
      </c>
      <c r="S1488" s="308"/>
      <c r="T1488" s="308"/>
      <c r="U1488" s="308"/>
      <c r="V1488" s="308"/>
      <c r="W1488" s="308"/>
      <c r="X1488" s="308"/>
      <c r="Y1488" s="308"/>
      <c r="Z1488" s="308"/>
      <c r="AA1488" s="309">
        <f t="shared" si="1356"/>
        <v>0</v>
      </c>
      <c r="AB1488" s="309">
        <f t="shared" si="1357"/>
        <v>0</v>
      </c>
      <c r="AC1488" s="37" t="e">
        <f t="shared" si="1354"/>
        <v>#DIV/0!</v>
      </c>
    </row>
    <row r="1489" spans="1:29" hidden="1" x14ac:dyDescent="0.2">
      <c r="B1489" s="97" t="s">
        <v>1823</v>
      </c>
      <c r="C1489" s="98" t="s">
        <v>1773</v>
      </c>
      <c r="D1489" s="308">
        <v>0</v>
      </c>
      <c r="E1489" s="291">
        <f>SUM('ADICIONES  2018'!C1489:K1489)</f>
        <v>0</v>
      </c>
      <c r="F1489" s="308"/>
      <c r="G1489" s="308"/>
      <c r="H1489" s="308"/>
      <c r="I1489" s="308"/>
      <c r="J1489" s="308"/>
      <c r="K1489" s="292">
        <f t="shared" si="1349"/>
        <v>0</v>
      </c>
      <c r="L1489" s="308"/>
      <c r="M1489" s="308"/>
      <c r="N1489" s="308"/>
      <c r="O1489" s="308"/>
      <c r="P1489" s="308"/>
      <c r="Q1489" s="308"/>
      <c r="R1489" s="292">
        <f t="shared" si="1355"/>
        <v>0</v>
      </c>
      <c r="S1489" s="308"/>
      <c r="T1489" s="308"/>
      <c r="U1489" s="308"/>
      <c r="V1489" s="308"/>
      <c r="W1489" s="308"/>
      <c r="X1489" s="308"/>
      <c r="Y1489" s="308"/>
      <c r="Z1489" s="308"/>
      <c r="AA1489" s="309">
        <f t="shared" si="1356"/>
        <v>0</v>
      </c>
      <c r="AB1489" s="309">
        <f t="shared" si="1357"/>
        <v>0</v>
      </c>
      <c r="AC1489" s="37" t="e">
        <f t="shared" si="1354"/>
        <v>#DIV/0!</v>
      </c>
    </row>
    <row r="1490" spans="1:29" hidden="1" x14ac:dyDescent="0.2">
      <c r="B1490" s="97" t="s">
        <v>1824</v>
      </c>
      <c r="C1490" s="98" t="s">
        <v>1799</v>
      </c>
      <c r="D1490" s="308">
        <v>0</v>
      </c>
      <c r="E1490" s="291">
        <f>SUM('ADICIONES  2018'!C1490:K1490)</f>
        <v>0</v>
      </c>
      <c r="F1490" s="308"/>
      <c r="G1490" s="308"/>
      <c r="H1490" s="308"/>
      <c r="I1490" s="308"/>
      <c r="J1490" s="308"/>
      <c r="K1490" s="292">
        <f t="shared" si="1349"/>
        <v>0</v>
      </c>
      <c r="L1490" s="308"/>
      <c r="M1490" s="308"/>
      <c r="N1490" s="308"/>
      <c r="O1490" s="308"/>
      <c r="P1490" s="308"/>
      <c r="Q1490" s="308"/>
      <c r="R1490" s="292">
        <f t="shared" si="1355"/>
        <v>0</v>
      </c>
      <c r="S1490" s="308"/>
      <c r="T1490" s="308"/>
      <c r="U1490" s="308"/>
      <c r="V1490" s="308"/>
      <c r="W1490" s="308"/>
      <c r="X1490" s="308"/>
      <c r="Y1490" s="308"/>
      <c r="Z1490" s="308"/>
      <c r="AA1490" s="309">
        <f t="shared" si="1356"/>
        <v>0</v>
      </c>
      <c r="AB1490" s="309">
        <f t="shared" si="1357"/>
        <v>0</v>
      </c>
      <c r="AC1490" s="37" t="e">
        <f t="shared" si="1354"/>
        <v>#DIV/0!</v>
      </c>
    </row>
    <row r="1491" spans="1:29" s="79" customFormat="1" ht="31.5" hidden="1" x14ac:dyDescent="0.2">
      <c r="A1491" s="433"/>
      <c r="B1491" s="111" t="s">
        <v>1825</v>
      </c>
      <c r="C1491" s="107" t="s">
        <v>199</v>
      </c>
      <c r="D1491" s="307">
        <f>SUM(D1492:D1504)</f>
        <v>0</v>
      </c>
      <c r="E1491" s="106">
        <f>SUM('ADICIONES  2018'!C1491:K1491)</f>
        <v>0</v>
      </c>
      <c r="F1491" s="307">
        <f t="shared" ref="F1491" si="1365">SUM(F1492:F1504)</f>
        <v>0</v>
      </c>
      <c r="G1491" s="307">
        <f t="shared" ref="G1491:J1491" si="1366">SUM(G1492:G1504)</f>
        <v>0</v>
      </c>
      <c r="H1491" s="307">
        <f t="shared" si="1366"/>
        <v>0</v>
      </c>
      <c r="I1491" s="307">
        <f t="shared" si="1366"/>
        <v>0</v>
      </c>
      <c r="J1491" s="307">
        <f t="shared" si="1366"/>
        <v>0</v>
      </c>
      <c r="K1491" s="290">
        <f t="shared" si="1349"/>
        <v>0</v>
      </c>
      <c r="L1491" s="307">
        <f t="shared" ref="L1491:Q1491" si="1367">SUM(L1492:L1504)</f>
        <v>0</v>
      </c>
      <c r="M1491" s="307">
        <f t="shared" si="1367"/>
        <v>0</v>
      </c>
      <c r="N1491" s="307">
        <f t="shared" si="1367"/>
        <v>0</v>
      </c>
      <c r="O1491" s="307">
        <f t="shared" si="1367"/>
        <v>0</v>
      </c>
      <c r="P1491" s="307">
        <f t="shared" si="1367"/>
        <v>0</v>
      </c>
      <c r="Q1491" s="307">
        <f t="shared" si="1367"/>
        <v>0</v>
      </c>
      <c r="R1491" s="290">
        <f t="shared" si="1355"/>
        <v>0</v>
      </c>
      <c r="S1491" s="307">
        <f t="shared" ref="S1491:Z1491" si="1368">SUM(S1492:S1504)</f>
        <v>0</v>
      </c>
      <c r="T1491" s="307">
        <f t="shared" si="1368"/>
        <v>0</v>
      </c>
      <c r="U1491" s="307">
        <f t="shared" si="1368"/>
        <v>0</v>
      </c>
      <c r="V1491" s="307">
        <f t="shared" si="1368"/>
        <v>0</v>
      </c>
      <c r="W1491" s="307">
        <f t="shared" si="1368"/>
        <v>0</v>
      </c>
      <c r="X1491" s="307">
        <f t="shared" si="1368"/>
        <v>0</v>
      </c>
      <c r="Y1491" s="307">
        <f t="shared" si="1368"/>
        <v>0</v>
      </c>
      <c r="Z1491" s="307">
        <f t="shared" si="1368"/>
        <v>0</v>
      </c>
      <c r="AA1491" s="306">
        <f t="shared" si="1356"/>
        <v>0</v>
      </c>
      <c r="AB1491" s="306">
        <f t="shared" si="1357"/>
        <v>0</v>
      </c>
      <c r="AC1491" s="105" t="e">
        <f t="shared" si="1354"/>
        <v>#DIV/0!</v>
      </c>
    </row>
    <row r="1492" spans="1:29" hidden="1" x14ac:dyDescent="0.2">
      <c r="B1492" s="97" t="s">
        <v>1826</v>
      </c>
      <c r="C1492" s="98" t="s">
        <v>1822</v>
      </c>
      <c r="D1492" s="308">
        <v>0</v>
      </c>
      <c r="E1492" s="291">
        <f>SUM('ADICIONES  2018'!C1492:K1492)</f>
        <v>0</v>
      </c>
      <c r="F1492" s="308"/>
      <c r="G1492" s="308"/>
      <c r="H1492" s="308"/>
      <c r="I1492" s="308"/>
      <c r="J1492" s="308"/>
      <c r="K1492" s="292">
        <f t="shared" ref="K1492:K1555" si="1369">+D1492+E1492-F1492+G1492-H1492</f>
        <v>0</v>
      </c>
      <c r="L1492" s="308"/>
      <c r="M1492" s="308"/>
      <c r="N1492" s="308"/>
      <c r="O1492" s="308"/>
      <c r="P1492" s="308"/>
      <c r="Q1492" s="308"/>
      <c r="R1492" s="292">
        <f t="shared" si="1355"/>
        <v>0</v>
      </c>
      <c r="S1492" s="308"/>
      <c r="T1492" s="308"/>
      <c r="U1492" s="308"/>
      <c r="V1492" s="308"/>
      <c r="W1492" s="308"/>
      <c r="X1492" s="308"/>
      <c r="Y1492" s="308"/>
      <c r="Z1492" s="308"/>
      <c r="AA1492" s="309">
        <f t="shared" si="1356"/>
        <v>0</v>
      </c>
      <c r="AB1492" s="309">
        <f t="shared" si="1357"/>
        <v>0</v>
      </c>
      <c r="AC1492" s="37" t="e">
        <f t="shared" si="1354"/>
        <v>#DIV/0!</v>
      </c>
    </row>
    <row r="1493" spans="1:29" hidden="1" x14ac:dyDescent="0.2">
      <c r="B1493" s="97" t="s">
        <v>1826</v>
      </c>
      <c r="C1493" s="98" t="s">
        <v>1822</v>
      </c>
      <c r="D1493" s="308">
        <v>0</v>
      </c>
      <c r="E1493" s="291">
        <f>SUM('ADICIONES  2018'!C1493:K1493)</f>
        <v>0</v>
      </c>
      <c r="F1493" s="308"/>
      <c r="G1493" s="308"/>
      <c r="H1493" s="308"/>
      <c r="I1493" s="308"/>
      <c r="J1493" s="308"/>
      <c r="K1493" s="292">
        <f t="shared" si="1369"/>
        <v>0</v>
      </c>
      <c r="L1493" s="308"/>
      <c r="M1493" s="308"/>
      <c r="N1493" s="308"/>
      <c r="O1493" s="308"/>
      <c r="P1493" s="308"/>
      <c r="Q1493" s="308"/>
      <c r="R1493" s="292">
        <f t="shared" si="1355"/>
        <v>0</v>
      </c>
      <c r="S1493" s="308"/>
      <c r="T1493" s="308"/>
      <c r="U1493" s="308"/>
      <c r="V1493" s="308"/>
      <c r="W1493" s="308"/>
      <c r="X1493" s="308"/>
      <c r="Y1493" s="308"/>
      <c r="Z1493" s="308"/>
      <c r="AA1493" s="309">
        <f t="shared" si="1356"/>
        <v>0</v>
      </c>
      <c r="AB1493" s="309">
        <f t="shared" si="1357"/>
        <v>0</v>
      </c>
      <c r="AC1493" s="37" t="e">
        <f t="shared" si="1354"/>
        <v>#DIV/0!</v>
      </c>
    </row>
    <row r="1494" spans="1:29" hidden="1" x14ac:dyDescent="0.2">
      <c r="B1494" s="97" t="s">
        <v>1827</v>
      </c>
      <c r="C1494" s="98" t="s">
        <v>1002</v>
      </c>
      <c r="D1494" s="308">
        <v>0</v>
      </c>
      <c r="E1494" s="291">
        <f>SUM('ADICIONES  2018'!C1494:K1494)</f>
        <v>0</v>
      </c>
      <c r="F1494" s="308"/>
      <c r="G1494" s="308"/>
      <c r="H1494" s="308"/>
      <c r="I1494" s="308"/>
      <c r="J1494" s="308"/>
      <c r="K1494" s="292">
        <f t="shared" si="1369"/>
        <v>0</v>
      </c>
      <c r="L1494" s="308"/>
      <c r="M1494" s="308"/>
      <c r="N1494" s="308"/>
      <c r="O1494" s="308"/>
      <c r="P1494" s="308"/>
      <c r="Q1494" s="308"/>
      <c r="R1494" s="292">
        <f t="shared" si="1355"/>
        <v>0</v>
      </c>
      <c r="S1494" s="308"/>
      <c r="T1494" s="308"/>
      <c r="U1494" s="308"/>
      <c r="V1494" s="308"/>
      <c r="W1494" s="308"/>
      <c r="X1494" s="308"/>
      <c r="Y1494" s="308"/>
      <c r="Z1494" s="308"/>
      <c r="AA1494" s="309">
        <f t="shared" si="1356"/>
        <v>0</v>
      </c>
      <c r="AB1494" s="309">
        <f t="shared" si="1357"/>
        <v>0</v>
      </c>
      <c r="AC1494" s="37" t="e">
        <f t="shared" si="1354"/>
        <v>#DIV/0!</v>
      </c>
    </row>
    <row r="1495" spans="1:29" hidden="1" x14ac:dyDescent="0.2">
      <c r="B1495" s="97" t="s">
        <v>1827</v>
      </c>
      <c r="C1495" s="98" t="s">
        <v>1002</v>
      </c>
      <c r="D1495" s="308">
        <v>0</v>
      </c>
      <c r="E1495" s="291">
        <f>SUM('ADICIONES  2018'!C1495:K1495)</f>
        <v>0</v>
      </c>
      <c r="F1495" s="308"/>
      <c r="G1495" s="308"/>
      <c r="H1495" s="308"/>
      <c r="I1495" s="308"/>
      <c r="J1495" s="308"/>
      <c r="K1495" s="292">
        <f t="shared" si="1369"/>
        <v>0</v>
      </c>
      <c r="L1495" s="308"/>
      <c r="M1495" s="308"/>
      <c r="N1495" s="308"/>
      <c r="O1495" s="308"/>
      <c r="P1495" s="308"/>
      <c r="Q1495" s="308"/>
      <c r="R1495" s="292">
        <f t="shared" si="1355"/>
        <v>0</v>
      </c>
      <c r="S1495" s="308"/>
      <c r="T1495" s="308"/>
      <c r="U1495" s="308"/>
      <c r="V1495" s="308"/>
      <c r="W1495" s="308"/>
      <c r="X1495" s="308"/>
      <c r="Y1495" s="308"/>
      <c r="Z1495" s="308"/>
      <c r="AA1495" s="309">
        <f t="shared" si="1356"/>
        <v>0</v>
      </c>
      <c r="AB1495" s="309">
        <f t="shared" si="1357"/>
        <v>0</v>
      </c>
      <c r="AC1495" s="37" t="e">
        <f t="shared" si="1354"/>
        <v>#DIV/0!</v>
      </c>
    </row>
    <row r="1496" spans="1:29" hidden="1" x14ac:dyDescent="0.2">
      <c r="B1496" s="97" t="s">
        <v>1827</v>
      </c>
      <c r="C1496" s="98" t="s">
        <v>1002</v>
      </c>
      <c r="D1496" s="308">
        <v>0</v>
      </c>
      <c r="E1496" s="291">
        <f>SUM('ADICIONES  2018'!C1496:K1496)</f>
        <v>0</v>
      </c>
      <c r="F1496" s="308"/>
      <c r="G1496" s="308"/>
      <c r="H1496" s="308"/>
      <c r="I1496" s="308"/>
      <c r="J1496" s="308"/>
      <c r="K1496" s="292">
        <f t="shared" si="1369"/>
        <v>0</v>
      </c>
      <c r="L1496" s="308"/>
      <c r="M1496" s="308"/>
      <c r="N1496" s="308"/>
      <c r="O1496" s="308"/>
      <c r="P1496" s="308"/>
      <c r="Q1496" s="308"/>
      <c r="R1496" s="292">
        <f t="shared" si="1355"/>
        <v>0</v>
      </c>
      <c r="S1496" s="308"/>
      <c r="T1496" s="308"/>
      <c r="U1496" s="308"/>
      <c r="V1496" s="308"/>
      <c r="W1496" s="308"/>
      <c r="X1496" s="308"/>
      <c r="Y1496" s="308"/>
      <c r="Z1496" s="308"/>
      <c r="AA1496" s="309">
        <f t="shared" si="1356"/>
        <v>0</v>
      </c>
      <c r="AB1496" s="309">
        <f t="shared" si="1357"/>
        <v>0</v>
      </c>
      <c r="AC1496" s="37" t="e">
        <f t="shared" si="1354"/>
        <v>#DIV/0!</v>
      </c>
    </row>
    <row r="1497" spans="1:29" hidden="1" x14ac:dyDescent="0.2">
      <c r="B1497" s="97" t="s">
        <v>1828</v>
      </c>
      <c r="C1497" s="98" t="s">
        <v>1773</v>
      </c>
      <c r="D1497" s="308">
        <v>0</v>
      </c>
      <c r="E1497" s="291">
        <f>SUM('ADICIONES  2018'!C1497:K1497)</f>
        <v>0</v>
      </c>
      <c r="F1497" s="308"/>
      <c r="G1497" s="308"/>
      <c r="H1497" s="308"/>
      <c r="I1497" s="308"/>
      <c r="J1497" s="308"/>
      <c r="K1497" s="292">
        <f t="shared" si="1369"/>
        <v>0</v>
      </c>
      <c r="L1497" s="308"/>
      <c r="M1497" s="308"/>
      <c r="N1497" s="308"/>
      <c r="O1497" s="308"/>
      <c r="P1497" s="308"/>
      <c r="Q1497" s="308"/>
      <c r="R1497" s="292">
        <f t="shared" si="1355"/>
        <v>0</v>
      </c>
      <c r="S1497" s="308"/>
      <c r="T1497" s="308"/>
      <c r="U1497" s="308"/>
      <c r="V1497" s="308"/>
      <c r="W1497" s="308"/>
      <c r="X1497" s="308"/>
      <c r="Y1497" s="308"/>
      <c r="Z1497" s="308"/>
      <c r="AA1497" s="309">
        <f t="shared" si="1356"/>
        <v>0</v>
      </c>
      <c r="AB1497" s="309">
        <f t="shared" si="1357"/>
        <v>0</v>
      </c>
      <c r="AC1497" s="37" t="e">
        <f t="shared" si="1354"/>
        <v>#DIV/0!</v>
      </c>
    </row>
    <row r="1498" spans="1:29" hidden="1" x14ac:dyDescent="0.2">
      <c r="B1498" s="97" t="s">
        <v>1828</v>
      </c>
      <c r="C1498" s="98" t="s">
        <v>1773</v>
      </c>
      <c r="D1498" s="308">
        <v>0</v>
      </c>
      <c r="E1498" s="291">
        <f>SUM('ADICIONES  2018'!C1498:K1498)</f>
        <v>0</v>
      </c>
      <c r="F1498" s="308"/>
      <c r="G1498" s="308"/>
      <c r="H1498" s="308"/>
      <c r="I1498" s="308"/>
      <c r="J1498" s="308"/>
      <c r="K1498" s="292">
        <f t="shared" si="1369"/>
        <v>0</v>
      </c>
      <c r="L1498" s="308"/>
      <c r="M1498" s="308"/>
      <c r="N1498" s="308"/>
      <c r="O1498" s="308"/>
      <c r="P1498" s="308"/>
      <c r="Q1498" s="308"/>
      <c r="R1498" s="292">
        <f t="shared" si="1355"/>
        <v>0</v>
      </c>
      <c r="S1498" s="308"/>
      <c r="T1498" s="308"/>
      <c r="U1498" s="308"/>
      <c r="V1498" s="308"/>
      <c r="W1498" s="308"/>
      <c r="X1498" s="308"/>
      <c r="Y1498" s="308"/>
      <c r="Z1498" s="308"/>
      <c r="AA1498" s="309">
        <f t="shared" si="1356"/>
        <v>0</v>
      </c>
      <c r="AB1498" s="309">
        <f t="shared" si="1357"/>
        <v>0</v>
      </c>
      <c r="AC1498" s="37" t="e">
        <f t="shared" si="1354"/>
        <v>#DIV/0!</v>
      </c>
    </row>
    <row r="1499" spans="1:29" hidden="1" x14ac:dyDescent="0.2">
      <c r="B1499" s="97" t="s">
        <v>1828</v>
      </c>
      <c r="C1499" s="98" t="s">
        <v>1773</v>
      </c>
      <c r="D1499" s="308">
        <v>0</v>
      </c>
      <c r="E1499" s="291">
        <f>SUM('ADICIONES  2018'!C1499:K1499)</f>
        <v>0</v>
      </c>
      <c r="F1499" s="308"/>
      <c r="G1499" s="308"/>
      <c r="H1499" s="308"/>
      <c r="I1499" s="308"/>
      <c r="J1499" s="308"/>
      <c r="K1499" s="292">
        <f t="shared" si="1369"/>
        <v>0</v>
      </c>
      <c r="L1499" s="308"/>
      <c r="M1499" s="308"/>
      <c r="N1499" s="308"/>
      <c r="O1499" s="308"/>
      <c r="P1499" s="308"/>
      <c r="Q1499" s="308"/>
      <c r="R1499" s="292">
        <f t="shared" si="1355"/>
        <v>0</v>
      </c>
      <c r="S1499" s="308"/>
      <c r="T1499" s="308"/>
      <c r="U1499" s="308"/>
      <c r="V1499" s="308"/>
      <c r="W1499" s="308"/>
      <c r="X1499" s="308"/>
      <c r="Y1499" s="308"/>
      <c r="Z1499" s="308"/>
      <c r="AA1499" s="309">
        <f t="shared" si="1356"/>
        <v>0</v>
      </c>
      <c r="AB1499" s="309">
        <f t="shared" si="1357"/>
        <v>0</v>
      </c>
      <c r="AC1499" s="37" t="e">
        <f t="shared" si="1354"/>
        <v>#DIV/0!</v>
      </c>
    </row>
    <row r="1500" spans="1:29" hidden="1" x14ac:dyDescent="0.2">
      <c r="B1500" s="97" t="s">
        <v>1828</v>
      </c>
      <c r="C1500" s="98" t="s">
        <v>1773</v>
      </c>
      <c r="D1500" s="308">
        <v>0</v>
      </c>
      <c r="E1500" s="291">
        <f>SUM('ADICIONES  2018'!C1500:K1500)</f>
        <v>0</v>
      </c>
      <c r="F1500" s="308"/>
      <c r="G1500" s="308"/>
      <c r="H1500" s="308"/>
      <c r="I1500" s="308"/>
      <c r="J1500" s="308"/>
      <c r="K1500" s="292">
        <f t="shared" si="1369"/>
        <v>0</v>
      </c>
      <c r="L1500" s="308"/>
      <c r="M1500" s="308"/>
      <c r="N1500" s="308"/>
      <c r="O1500" s="308"/>
      <c r="P1500" s="308"/>
      <c r="Q1500" s="308"/>
      <c r="R1500" s="292">
        <f t="shared" si="1355"/>
        <v>0</v>
      </c>
      <c r="S1500" s="308"/>
      <c r="T1500" s="308"/>
      <c r="U1500" s="308"/>
      <c r="V1500" s="308"/>
      <c r="W1500" s="308"/>
      <c r="X1500" s="308"/>
      <c r="Y1500" s="308"/>
      <c r="Z1500" s="308"/>
      <c r="AA1500" s="309">
        <f t="shared" si="1356"/>
        <v>0</v>
      </c>
      <c r="AB1500" s="309">
        <f t="shared" si="1357"/>
        <v>0</v>
      </c>
      <c r="AC1500" s="37" t="e">
        <f t="shared" si="1354"/>
        <v>#DIV/0!</v>
      </c>
    </row>
    <row r="1501" spans="1:29" hidden="1" x14ac:dyDescent="0.2">
      <c r="B1501" s="97" t="s">
        <v>1828</v>
      </c>
      <c r="C1501" s="98" t="s">
        <v>1773</v>
      </c>
      <c r="D1501" s="308">
        <v>0</v>
      </c>
      <c r="E1501" s="291">
        <f>SUM('ADICIONES  2018'!C1501:K1501)</f>
        <v>0</v>
      </c>
      <c r="F1501" s="308"/>
      <c r="G1501" s="308"/>
      <c r="H1501" s="308"/>
      <c r="I1501" s="308"/>
      <c r="J1501" s="308"/>
      <c r="K1501" s="292">
        <f t="shared" si="1369"/>
        <v>0</v>
      </c>
      <c r="L1501" s="308"/>
      <c r="M1501" s="308"/>
      <c r="N1501" s="308"/>
      <c r="O1501" s="308"/>
      <c r="P1501" s="308"/>
      <c r="Q1501" s="308"/>
      <c r="R1501" s="292">
        <f t="shared" si="1355"/>
        <v>0</v>
      </c>
      <c r="S1501" s="308"/>
      <c r="T1501" s="308"/>
      <c r="U1501" s="308"/>
      <c r="V1501" s="308"/>
      <c r="W1501" s="308"/>
      <c r="X1501" s="308"/>
      <c r="Y1501" s="308"/>
      <c r="Z1501" s="308"/>
      <c r="AA1501" s="309">
        <f t="shared" si="1356"/>
        <v>0</v>
      </c>
      <c r="AB1501" s="309">
        <f t="shared" si="1357"/>
        <v>0</v>
      </c>
      <c r="AC1501" s="37" t="e">
        <f t="shared" si="1354"/>
        <v>#DIV/0!</v>
      </c>
    </row>
    <row r="1502" spans="1:29" hidden="1" x14ac:dyDescent="0.2">
      <c r="B1502" s="97" t="s">
        <v>1829</v>
      </c>
      <c r="C1502" s="98" t="s">
        <v>1799</v>
      </c>
      <c r="D1502" s="308">
        <v>0</v>
      </c>
      <c r="E1502" s="291">
        <f>SUM('ADICIONES  2018'!C1502:K1502)</f>
        <v>0</v>
      </c>
      <c r="F1502" s="308"/>
      <c r="G1502" s="308"/>
      <c r="H1502" s="308"/>
      <c r="I1502" s="308"/>
      <c r="J1502" s="308"/>
      <c r="K1502" s="292">
        <f t="shared" si="1369"/>
        <v>0</v>
      </c>
      <c r="L1502" s="308"/>
      <c r="M1502" s="308"/>
      <c r="N1502" s="308"/>
      <c r="O1502" s="308"/>
      <c r="P1502" s="308"/>
      <c r="Q1502" s="308"/>
      <c r="R1502" s="292">
        <f t="shared" si="1355"/>
        <v>0</v>
      </c>
      <c r="S1502" s="308"/>
      <c r="T1502" s="308"/>
      <c r="U1502" s="308"/>
      <c r="V1502" s="308"/>
      <c r="W1502" s="308"/>
      <c r="X1502" s="308"/>
      <c r="Y1502" s="308"/>
      <c r="Z1502" s="308"/>
      <c r="AA1502" s="309">
        <f t="shared" si="1356"/>
        <v>0</v>
      </c>
      <c r="AB1502" s="309">
        <f t="shared" si="1357"/>
        <v>0</v>
      </c>
      <c r="AC1502" s="37" t="e">
        <f t="shared" si="1354"/>
        <v>#DIV/0!</v>
      </c>
    </row>
    <row r="1503" spans="1:29" hidden="1" x14ac:dyDescent="0.2">
      <c r="B1503" s="97" t="s">
        <v>1829</v>
      </c>
      <c r="C1503" s="98" t="s">
        <v>1799</v>
      </c>
      <c r="D1503" s="308">
        <v>0</v>
      </c>
      <c r="E1503" s="291">
        <f>SUM('ADICIONES  2018'!C1503:K1503)</f>
        <v>0</v>
      </c>
      <c r="F1503" s="308"/>
      <c r="G1503" s="308"/>
      <c r="H1503" s="308"/>
      <c r="I1503" s="308"/>
      <c r="J1503" s="308"/>
      <c r="K1503" s="292">
        <f t="shared" si="1369"/>
        <v>0</v>
      </c>
      <c r="L1503" s="308"/>
      <c r="M1503" s="308"/>
      <c r="N1503" s="308"/>
      <c r="O1503" s="308"/>
      <c r="P1503" s="308"/>
      <c r="Q1503" s="308"/>
      <c r="R1503" s="292">
        <f t="shared" si="1355"/>
        <v>0</v>
      </c>
      <c r="S1503" s="308"/>
      <c r="T1503" s="308"/>
      <c r="U1503" s="308"/>
      <c r="V1503" s="308"/>
      <c r="W1503" s="308"/>
      <c r="X1503" s="308"/>
      <c r="Y1503" s="308"/>
      <c r="Z1503" s="308"/>
      <c r="AA1503" s="309">
        <f t="shared" si="1356"/>
        <v>0</v>
      </c>
      <c r="AB1503" s="309">
        <f t="shared" si="1357"/>
        <v>0</v>
      </c>
      <c r="AC1503" s="37" t="e">
        <f t="shared" si="1354"/>
        <v>#DIV/0!</v>
      </c>
    </row>
    <row r="1504" spans="1:29" hidden="1" x14ac:dyDescent="0.2">
      <c r="B1504" s="97" t="s">
        <v>1830</v>
      </c>
      <c r="C1504" s="98" t="s">
        <v>1831</v>
      </c>
      <c r="D1504" s="308">
        <v>0</v>
      </c>
      <c r="E1504" s="291">
        <f>SUM('ADICIONES  2018'!C1504:K1504)</f>
        <v>0</v>
      </c>
      <c r="F1504" s="308"/>
      <c r="G1504" s="308"/>
      <c r="H1504" s="308"/>
      <c r="I1504" s="308"/>
      <c r="J1504" s="308"/>
      <c r="K1504" s="292">
        <f t="shared" si="1369"/>
        <v>0</v>
      </c>
      <c r="L1504" s="308"/>
      <c r="M1504" s="308"/>
      <c r="N1504" s="308"/>
      <c r="O1504" s="308"/>
      <c r="P1504" s="308"/>
      <c r="Q1504" s="308"/>
      <c r="R1504" s="292">
        <f t="shared" si="1355"/>
        <v>0</v>
      </c>
      <c r="S1504" s="308"/>
      <c r="T1504" s="308"/>
      <c r="U1504" s="308"/>
      <c r="V1504" s="308"/>
      <c r="W1504" s="308"/>
      <c r="X1504" s="308"/>
      <c r="Y1504" s="308"/>
      <c r="Z1504" s="308"/>
      <c r="AA1504" s="309">
        <f t="shared" si="1356"/>
        <v>0</v>
      </c>
      <c r="AB1504" s="309">
        <f t="shared" si="1357"/>
        <v>0</v>
      </c>
      <c r="AC1504" s="37" t="e">
        <f t="shared" si="1354"/>
        <v>#DIV/0!</v>
      </c>
    </row>
    <row r="1505" spans="1:29" s="79" customFormat="1" ht="31.5" hidden="1" x14ac:dyDescent="0.2">
      <c r="A1505" s="433"/>
      <c r="B1505" s="111" t="s">
        <v>989</v>
      </c>
      <c r="C1505" s="107" t="s">
        <v>990</v>
      </c>
      <c r="D1505" s="307">
        <f>+D1506</f>
        <v>0</v>
      </c>
      <c r="E1505" s="106">
        <f>SUM('ADICIONES  2018'!C1505:K1505)</f>
        <v>0</v>
      </c>
      <c r="F1505" s="307">
        <f t="shared" ref="F1505:J1505" si="1370">+F1506</f>
        <v>0</v>
      </c>
      <c r="G1505" s="307">
        <f t="shared" si="1370"/>
        <v>0</v>
      </c>
      <c r="H1505" s="307">
        <f t="shared" si="1370"/>
        <v>0</v>
      </c>
      <c r="I1505" s="307">
        <f t="shared" si="1370"/>
        <v>0</v>
      </c>
      <c r="J1505" s="307">
        <f t="shared" si="1370"/>
        <v>0</v>
      </c>
      <c r="K1505" s="290">
        <f t="shared" si="1369"/>
        <v>0</v>
      </c>
      <c r="L1505" s="307">
        <f t="shared" ref="L1505:Q1505" si="1371">+L1506</f>
        <v>0</v>
      </c>
      <c r="M1505" s="307">
        <f t="shared" si="1371"/>
        <v>0</v>
      </c>
      <c r="N1505" s="307">
        <f t="shared" si="1371"/>
        <v>0</v>
      </c>
      <c r="O1505" s="307">
        <f t="shared" si="1371"/>
        <v>0</v>
      </c>
      <c r="P1505" s="307">
        <f t="shared" si="1371"/>
        <v>0</v>
      </c>
      <c r="Q1505" s="307">
        <f t="shared" si="1371"/>
        <v>0</v>
      </c>
      <c r="R1505" s="290">
        <f t="shared" si="1355"/>
        <v>0</v>
      </c>
      <c r="S1505" s="307">
        <f t="shared" ref="S1505:Z1505" si="1372">+S1506</f>
        <v>0</v>
      </c>
      <c r="T1505" s="307">
        <f t="shared" si="1372"/>
        <v>0</v>
      </c>
      <c r="U1505" s="307">
        <f t="shared" si="1372"/>
        <v>0</v>
      </c>
      <c r="V1505" s="307">
        <f t="shared" si="1372"/>
        <v>0</v>
      </c>
      <c r="W1505" s="307">
        <f t="shared" si="1372"/>
        <v>0</v>
      </c>
      <c r="X1505" s="307">
        <f t="shared" si="1372"/>
        <v>0</v>
      </c>
      <c r="Y1505" s="307">
        <f t="shared" si="1372"/>
        <v>0</v>
      </c>
      <c r="Z1505" s="307">
        <f t="shared" si="1372"/>
        <v>0</v>
      </c>
      <c r="AA1505" s="306">
        <f t="shared" si="1356"/>
        <v>0</v>
      </c>
      <c r="AB1505" s="306">
        <f t="shared" si="1357"/>
        <v>0</v>
      </c>
      <c r="AC1505" s="105" t="e">
        <f t="shared" si="1354"/>
        <v>#DIV/0!</v>
      </c>
    </row>
    <row r="1506" spans="1:29" s="79" customFormat="1" ht="31.5" hidden="1" x14ac:dyDescent="0.2">
      <c r="A1506" s="433"/>
      <c r="B1506" s="111" t="s">
        <v>991</v>
      </c>
      <c r="C1506" s="107" t="s">
        <v>992</v>
      </c>
      <c r="D1506" s="307">
        <f>SUM(D1507:D1517)</f>
        <v>0</v>
      </c>
      <c r="E1506" s="106">
        <f>SUM('ADICIONES  2018'!C1506:K1506)</f>
        <v>0</v>
      </c>
      <c r="F1506" s="307">
        <f t="shared" ref="F1506" si="1373">SUM(F1507:F1517)</f>
        <v>0</v>
      </c>
      <c r="G1506" s="307">
        <f t="shared" ref="G1506:J1506" si="1374">SUM(G1507:G1517)</f>
        <v>0</v>
      </c>
      <c r="H1506" s="307">
        <f t="shared" si="1374"/>
        <v>0</v>
      </c>
      <c r="I1506" s="307">
        <f t="shared" si="1374"/>
        <v>0</v>
      </c>
      <c r="J1506" s="307">
        <f t="shared" si="1374"/>
        <v>0</v>
      </c>
      <c r="K1506" s="290">
        <f t="shared" si="1369"/>
        <v>0</v>
      </c>
      <c r="L1506" s="307">
        <f t="shared" ref="L1506:Q1506" si="1375">SUM(L1507:L1517)</f>
        <v>0</v>
      </c>
      <c r="M1506" s="307">
        <f t="shared" si="1375"/>
        <v>0</v>
      </c>
      <c r="N1506" s="307">
        <f t="shared" si="1375"/>
        <v>0</v>
      </c>
      <c r="O1506" s="307">
        <f t="shared" si="1375"/>
        <v>0</v>
      </c>
      <c r="P1506" s="307">
        <f t="shared" si="1375"/>
        <v>0</v>
      </c>
      <c r="Q1506" s="307">
        <f t="shared" si="1375"/>
        <v>0</v>
      </c>
      <c r="R1506" s="290">
        <f t="shared" si="1355"/>
        <v>0</v>
      </c>
      <c r="S1506" s="307">
        <f t="shared" ref="S1506:Z1506" si="1376">SUM(S1507:S1517)</f>
        <v>0</v>
      </c>
      <c r="T1506" s="307">
        <f t="shared" si="1376"/>
        <v>0</v>
      </c>
      <c r="U1506" s="307">
        <f t="shared" si="1376"/>
        <v>0</v>
      </c>
      <c r="V1506" s="307">
        <f t="shared" si="1376"/>
        <v>0</v>
      </c>
      <c r="W1506" s="307">
        <f t="shared" si="1376"/>
        <v>0</v>
      </c>
      <c r="X1506" s="307">
        <f t="shared" si="1376"/>
        <v>0</v>
      </c>
      <c r="Y1506" s="307">
        <f t="shared" si="1376"/>
        <v>0</v>
      </c>
      <c r="Z1506" s="307">
        <f t="shared" si="1376"/>
        <v>0</v>
      </c>
      <c r="AA1506" s="306">
        <f t="shared" si="1356"/>
        <v>0</v>
      </c>
      <c r="AB1506" s="306">
        <f t="shared" si="1357"/>
        <v>0</v>
      </c>
      <c r="AC1506" s="105" t="e">
        <f t="shared" si="1354"/>
        <v>#DIV/0!</v>
      </c>
    </row>
    <row r="1507" spans="1:29" ht="28.5" hidden="1" x14ac:dyDescent="0.2">
      <c r="B1507" s="97" t="s">
        <v>1832</v>
      </c>
      <c r="C1507" s="98" t="s">
        <v>1833</v>
      </c>
      <c r="D1507" s="308">
        <v>0</v>
      </c>
      <c r="E1507" s="291">
        <f>SUM('ADICIONES  2018'!C1507:K1507)</f>
        <v>0</v>
      </c>
      <c r="F1507" s="308"/>
      <c r="G1507" s="308"/>
      <c r="H1507" s="308"/>
      <c r="I1507" s="308"/>
      <c r="J1507" s="308"/>
      <c r="K1507" s="292">
        <f t="shared" si="1369"/>
        <v>0</v>
      </c>
      <c r="L1507" s="308"/>
      <c r="M1507" s="308"/>
      <c r="N1507" s="308"/>
      <c r="O1507" s="308"/>
      <c r="P1507" s="308"/>
      <c r="Q1507" s="308"/>
      <c r="R1507" s="292">
        <f t="shared" si="1355"/>
        <v>0</v>
      </c>
      <c r="S1507" s="308"/>
      <c r="T1507" s="308"/>
      <c r="U1507" s="308"/>
      <c r="V1507" s="308"/>
      <c r="W1507" s="308"/>
      <c r="X1507" s="308"/>
      <c r="Y1507" s="308"/>
      <c r="Z1507" s="308"/>
      <c r="AA1507" s="309">
        <f t="shared" si="1356"/>
        <v>0</v>
      </c>
      <c r="AB1507" s="309">
        <f t="shared" si="1357"/>
        <v>0</v>
      </c>
      <c r="AC1507" s="37" t="e">
        <f t="shared" si="1354"/>
        <v>#DIV/0!</v>
      </c>
    </row>
    <row r="1508" spans="1:29" ht="28.5" hidden="1" x14ac:dyDescent="0.2">
      <c r="B1508" s="97" t="s">
        <v>1832</v>
      </c>
      <c r="C1508" s="98" t="s">
        <v>1833</v>
      </c>
      <c r="D1508" s="308">
        <v>0</v>
      </c>
      <c r="E1508" s="291">
        <f>SUM('ADICIONES  2018'!C1508:K1508)</f>
        <v>0</v>
      </c>
      <c r="F1508" s="308"/>
      <c r="G1508" s="308"/>
      <c r="H1508" s="308"/>
      <c r="I1508" s="308"/>
      <c r="J1508" s="308"/>
      <c r="K1508" s="292">
        <f t="shared" si="1369"/>
        <v>0</v>
      </c>
      <c r="L1508" s="308"/>
      <c r="M1508" s="308"/>
      <c r="N1508" s="308"/>
      <c r="O1508" s="308"/>
      <c r="P1508" s="308"/>
      <c r="Q1508" s="308"/>
      <c r="R1508" s="292">
        <f t="shared" si="1355"/>
        <v>0</v>
      </c>
      <c r="S1508" s="308"/>
      <c r="T1508" s="308"/>
      <c r="U1508" s="308"/>
      <c r="V1508" s="308"/>
      <c r="W1508" s="308"/>
      <c r="X1508" s="308"/>
      <c r="Y1508" s="308"/>
      <c r="Z1508" s="308"/>
      <c r="AA1508" s="309">
        <f t="shared" si="1356"/>
        <v>0</v>
      </c>
      <c r="AB1508" s="309">
        <f t="shared" si="1357"/>
        <v>0</v>
      </c>
      <c r="AC1508" s="37" t="e">
        <f t="shared" si="1354"/>
        <v>#DIV/0!</v>
      </c>
    </row>
    <row r="1509" spans="1:29" ht="28.5" hidden="1" x14ac:dyDescent="0.2">
      <c r="B1509" s="97" t="s">
        <v>1832</v>
      </c>
      <c r="C1509" s="98" t="s">
        <v>1833</v>
      </c>
      <c r="D1509" s="308">
        <v>0</v>
      </c>
      <c r="E1509" s="291">
        <f>SUM('ADICIONES  2018'!C1509:K1509)</f>
        <v>0</v>
      </c>
      <c r="F1509" s="308"/>
      <c r="G1509" s="308"/>
      <c r="H1509" s="308"/>
      <c r="I1509" s="308"/>
      <c r="J1509" s="308"/>
      <c r="K1509" s="292">
        <f t="shared" si="1369"/>
        <v>0</v>
      </c>
      <c r="L1509" s="308"/>
      <c r="M1509" s="308"/>
      <c r="N1509" s="308"/>
      <c r="O1509" s="308"/>
      <c r="P1509" s="308"/>
      <c r="Q1509" s="308"/>
      <c r="R1509" s="292">
        <f t="shared" si="1355"/>
        <v>0</v>
      </c>
      <c r="S1509" s="308"/>
      <c r="T1509" s="308"/>
      <c r="U1509" s="308"/>
      <c r="V1509" s="308"/>
      <c r="W1509" s="308"/>
      <c r="X1509" s="308"/>
      <c r="Y1509" s="308"/>
      <c r="Z1509" s="308"/>
      <c r="AA1509" s="309">
        <f t="shared" si="1356"/>
        <v>0</v>
      </c>
      <c r="AB1509" s="309">
        <f t="shared" si="1357"/>
        <v>0</v>
      </c>
      <c r="AC1509" s="37" t="e">
        <f t="shared" si="1354"/>
        <v>#DIV/0!</v>
      </c>
    </row>
    <row r="1510" spans="1:29" ht="28.5" hidden="1" x14ac:dyDescent="0.2">
      <c r="B1510" s="97" t="s">
        <v>1832</v>
      </c>
      <c r="C1510" s="98" t="s">
        <v>1833</v>
      </c>
      <c r="D1510" s="308">
        <v>0</v>
      </c>
      <c r="E1510" s="291">
        <f>SUM('ADICIONES  2018'!C1510:K1510)</f>
        <v>0</v>
      </c>
      <c r="F1510" s="308"/>
      <c r="G1510" s="308"/>
      <c r="H1510" s="308"/>
      <c r="I1510" s="308"/>
      <c r="J1510" s="308"/>
      <c r="K1510" s="292">
        <f t="shared" si="1369"/>
        <v>0</v>
      </c>
      <c r="L1510" s="308"/>
      <c r="M1510" s="308"/>
      <c r="N1510" s="308"/>
      <c r="O1510" s="308"/>
      <c r="P1510" s="308"/>
      <c r="Q1510" s="308"/>
      <c r="R1510" s="292">
        <f t="shared" si="1355"/>
        <v>0</v>
      </c>
      <c r="S1510" s="308"/>
      <c r="T1510" s="308"/>
      <c r="U1510" s="308"/>
      <c r="V1510" s="308"/>
      <c r="W1510" s="308"/>
      <c r="X1510" s="308"/>
      <c r="Y1510" s="308"/>
      <c r="Z1510" s="308"/>
      <c r="AA1510" s="309">
        <f t="shared" si="1356"/>
        <v>0</v>
      </c>
      <c r="AB1510" s="309">
        <f t="shared" si="1357"/>
        <v>0</v>
      </c>
      <c r="AC1510" s="37" t="e">
        <f t="shared" si="1354"/>
        <v>#DIV/0!</v>
      </c>
    </row>
    <row r="1511" spans="1:29" ht="28.5" hidden="1" x14ac:dyDescent="0.2">
      <c r="B1511" s="97" t="s">
        <v>1832</v>
      </c>
      <c r="C1511" s="98" t="s">
        <v>1833</v>
      </c>
      <c r="D1511" s="308">
        <v>0</v>
      </c>
      <c r="E1511" s="291">
        <f>SUM('ADICIONES  2018'!C1511:K1511)</f>
        <v>0</v>
      </c>
      <c r="F1511" s="308"/>
      <c r="G1511" s="308"/>
      <c r="H1511" s="308"/>
      <c r="I1511" s="308"/>
      <c r="J1511" s="308"/>
      <c r="K1511" s="292">
        <f t="shared" si="1369"/>
        <v>0</v>
      </c>
      <c r="L1511" s="308"/>
      <c r="M1511" s="308"/>
      <c r="N1511" s="308"/>
      <c r="O1511" s="308"/>
      <c r="P1511" s="308"/>
      <c r="Q1511" s="308"/>
      <c r="R1511" s="292">
        <f t="shared" si="1355"/>
        <v>0</v>
      </c>
      <c r="S1511" s="308"/>
      <c r="T1511" s="308"/>
      <c r="U1511" s="308"/>
      <c r="V1511" s="308"/>
      <c r="W1511" s="308"/>
      <c r="X1511" s="308"/>
      <c r="Y1511" s="308"/>
      <c r="Z1511" s="308"/>
      <c r="AA1511" s="309">
        <f t="shared" si="1356"/>
        <v>0</v>
      </c>
      <c r="AB1511" s="309">
        <f t="shared" si="1357"/>
        <v>0</v>
      </c>
      <c r="AC1511" s="37" t="e">
        <f t="shared" si="1354"/>
        <v>#DIV/0!</v>
      </c>
    </row>
    <row r="1512" spans="1:29" ht="28.5" hidden="1" x14ac:dyDescent="0.2">
      <c r="B1512" s="97" t="s">
        <v>1834</v>
      </c>
      <c r="C1512" s="98" t="s">
        <v>1835</v>
      </c>
      <c r="D1512" s="308">
        <v>0</v>
      </c>
      <c r="E1512" s="291">
        <f>SUM('ADICIONES  2018'!C1512:K1512)</f>
        <v>0</v>
      </c>
      <c r="F1512" s="308"/>
      <c r="G1512" s="308"/>
      <c r="H1512" s="308"/>
      <c r="I1512" s="308"/>
      <c r="J1512" s="308"/>
      <c r="K1512" s="292">
        <f t="shared" si="1369"/>
        <v>0</v>
      </c>
      <c r="L1512" s="308"/>
      <c r="M1512" s="308"/>
      <c r="N1512" s="308"/>
      <c r="O1512" s="308"/>
      <c r="P1512" s="308"/>
      <c r="Q1512" s="308"/>
      <c r="R1512" s="292">
        <f t="shared" si="1355"/>
        <v>0</v>
      </c>
      <c r="S1512" s="308"/>
      <c r="T1512" s="308"/>
      <c r="U1512" s="308"/>
      <c r="V1512" s="308"/>
      <c r="W1512" s="308"/>
      <c r="X1512" s="308"/>
      <c r="Y1512" s="308"/>
      <c r="Z1512" s="308"/>
      <c r="AA1512" s="309">
        <f t="shared" si="1356"/>
        <v>0</v>
      </c>
      <c r="AB1512" s="309">
        <f t="shared" si="1357"/>
        <v>0</v>
      </c>
      <c r="AC1512" s="37" t="e">
        <f t="shared" si="1354"/>
        <v>#DIV/0!</v>
      </c>
    </row>
    <row r="1513" spans="1:29" ht="28.5" hidden="1" x14ac:dyDescent="0.2">
      <c r="B1513" s="97" t="s">
        <v>1834</v>
      </c>
      <c r="C1513" s="98" t="s">
        <v>1835</v>
      </c>
      <c r="D1513" s="308">
        <v>0</v>
      </c>
      <c r="E1513" s="291">
        <f>SUM('ADICIONES  2018'!C1513:K1513)</f>
        <v>0</v>
      </c>
      <c r="F1513" s="308"/>
      <c r="G1513" s="308"/>
      <c r="H1513" s="308"/>
      <c r="I1513" s="308"/>
      <c r="J1513" s="308"/>
      <c r="K1513" s="292">
        <f t="shared" si="1369"/>
        <v>0</v>
      </c>
      <c r="L1513" s="308"/>
      <c r="M1513" s="308"/>
      <c r="N1513" s="308"/>
      <c r="O1513" s="308"/>
      <c r="P1513" s="308"/>
      <c r="Q1513" s="308"/>
      <c r="R1513" s="292">
        <f t="shared" si="1355"/>
        <v>0</v>
      </c>
      <c r="S1513" s="308"/>
      <c r="T1513" s="308"/>
      <c r="U1513" s="308"/>
      <c r="V1513" s="308"/>
      <c r="W1513" s="308"/>
      <c r="X1513" s="308"/>
      <c r="Y1513" s="308"/>
      <c r="Z1513" s="308"/>
      <c r="AA1513" s="309">
        <f t="shared" si="1356"/>
        <v>0</v>
      </c>
      <c r="AB1513" s="309">
        <f t="shared" si="1357"/>
        <v>0</v>
      </c>
      <c r="AC1513" s="37" t="e">
        <f t="shared" si="1354"/>
        <v>#DIV/0!</v>
      </c>
    </row>
    <row r="1514" spans="1:29" ht="28.5" hidden="1" x14ac:dyDescent="0.2">
      <c r="B1514" s="97" t="s">
        <v>1834</v>
      </c>
      <c r="C1514" s="98" t="s">
        <v>1835</v>
      </c>
      <c r="D1514" s="308">
        <v>0</v>
      </c>
      <c r="E1514" s="291">
        <f>SUM('ADICIONES  2018'!C1514:K1514)</f>
        <v>0</v>
      </c>
      <c r="F1514" s="308"/>
      <c r="G1514" s="308"/>
      <c r="H1514" s="308"/>
      <c r="I1514" s="308"/>
      <c r="J1514" s="308"/>
      <c r="K1514" s="292">
        <f t="shared" si="1369"/>
        <v>0</v>
      </c>
      <c r="L1514" s="308"/>
      <c r="M1514" s="308"/>
      <c r="N1514" s="308"/>
      <c r="O1514" s="308"/>
      <c r="P1514" s="308"/>
      <c r="Q1514" s="308"/>
      <c r="R1514" s="292">
        <f t="shared" si="1355"/>
        <v>0</v>
      </c>
      <c r="S1514" s="308"/>
      <c r="T1514" s="308"/>
      <c r="U1514" s="308"/>
      <c r="V1514" s="308"/>
      <c r="W1514" s="308"/>
      <c r="X1514" s="308"/>
      <c r="Y1514" s="308"/>
      <c r="Z1514" s="308"/>
      <c r="AA1514" s="309">
        <f t="shared" si="1356"/>
        <v>0</v>
      </c>
      <c r="AB1514" s="309">
        <f t="shared" si="1357"/>
        <v>0</v>
      </c>
      <c r="AC1514" s="37" t="e">
        <f t="shared" si="1354"/>
        <v>#DIV/0!</v>
      </c>
    </row>
    <row r="1515" spans="1:29" ht="28.5" hidden="1" x14ac:dyDescent="0.2">
      <c r="B1515" s="97" t="s">
        <v>993</v>
      </c>
      <c r="C1515" s="98" t="s">
        <v>994</v>
      </c>
      <c r="D1515" s="308">
        <v>0</v>
      </c>
      <c r="E1515" s="291">
        <f>SUM('ADICIONES  2018'!C1515:K1515)</f>
        <v>0</v>
      </c>
      <c r="F1515" s="308"/>
      <c r="G1515" s="308"/>
      <c r="H1515" s="308"/>
      <c r="I1515" s="308"/>
      <c r="J1515" s="308"/>
      <c r="K1515" s="292">
        <f t="shared" si="1369"/>
        <v>0</v>
      </c>
      <c r="L1515" s="308"/>
      <c r="M1515" s="308"/>
      <c r="N1515" s="308"/>
      <c r="O1515" s="308"/>
      <c r="P1515" s="308"/>
      <c r="Q1515" s="308"/>
      <c r="R1515" s="292">
        <f t="shared" si="1355"/>
        <v>0</v>
      </c>
      <c r="S1515" s="308"/>
      <c r="T1515" s="308"/>
      <c r="U1515" s="308"/>
      <c r="V1515" s="308"/>
      <c r="W1515" s="308"/>
      <c r="X1515" s="308"/>
      <c r="Y1515" s="308"/>
      <c r="Z1515" s="308"/>
      <c r="AA1515" s="309">
        <f t="shared" si="1356"/>
        <v>0</v>
      </c>
      <c r="AB1515" s="309">
        <f t="shared" si="1357"/>
        <v>0</v>
      </c>
      <c r="AC1515" s="37" t="e">
        <f t="shared" si="1354"/>
        <v>#DIV/0!</v>
      </c>
    </row>
    <row r="1516" spans="1:29" ht="28.5" hidden="1" x14ac:dyDescent="0.2">
      <c r="B1516" s="97" t="s">
        <v>1836</v>
      </c>
      <c r="C1516" s="98" t="s">
        <v>1008</v>
      </c>
      <c r="D1516" s="308">
        <v>0</v>
      </c>
      <c r="E1516" s="291">
        <f>SUM('ADICIONES  2018'!C1516:K1516)</f>
        <v>0</v>
      </c>
      <c r="F1516" s="308"/>
      <c r="G1516" s="308"/>
      <c r="H1516" s="308"/>
      <c r="I1516" s="308"/>
      <c r="J1516" s="308"/>
      <c r="K1516" s="292">
        <f t="shared" si="1369"/>
        <v>0</v>
      </c>
      <c r="L1516" s="308"/>
      <c r="M1516" s="308"/>
      <c r="N1516" s="308"/>
      <c r="O1516" s="308"/>
      <c r="P1516" s="308"/>
      <c r="Q1516" s="308"/>
      <c r="R1516" s="292">
        <f t="shared" si="1355"/>
        <v>0</v>
      </c>
      <c r="S1516" s="308"/>
      <c r="T1516" s="308"/>
      <c r="U1516" s="308"/>
      <c r="V1516" s="308"/>
      <c r="W1516" s="308"/>
      <c r="X1516" s="308"/>
      <c r="Y1516" s="308"/>
      <c r="Z1516" s="308"/>
      <c r="AA1516" s="309">
        <f t="shared" si="1356"/>
        <v>0</v>
      </c>
      <c r="AB1516" s="309">
        <f t="shared" si="1357"/>
        <v>0</v>
      </c>
      <c r="AC1516" s="37" t="e">
        <f t="shared" si="1354"/>
        <v>#DIV/0!</v>
      </c>
    </row>
    <row r="1517" spans="1:29" ht="28.5" hidden="1" x14ac:dyDescent="0.2">
      <c r="B1517" s="97" t="s">
        <v>1837</v>
      </c>
      <c r="C1517" s="98" t="s">
        <v>1008</v>
      </c>
      <c r="D1517" s="308">
        <v>0</v>
      </c>
      <c r="E1517" s="291">
        <f>SUM('ADICIONES  2018'!C1517:K1517)</f>
        <v>0</v>
      </c>
      <c r="F1517" s="308"/>
      <c r="G1517" s="308"/>
      <c r="H1517" s="308"/>
      <c r="I1517" s="308"/>
      <c r="J1517" s="308"/>
      <c r="K1517" s="292">
        <f t="shared" si="1369"/>
        <v>0</v>
      </c>
      <c r="L1517" s="308"/>
      <c r="M1517" s="308"/>
      <c r="N1517" s="308"/>
      <c r="O1517" s="308"/>
      <c r="P1517" s="308"/>
      <c r="Q1517" s="308"/>
      <c r="R1517" s="292">
        <f t="shared" si="1355"/>
        <v>0</v>
      </c>
      <c r="S1517" s="308"/>
      <c r="T1517" s="308"/>
      <c r="U1517" s="308"/>
      <c r="V1517" s="308"/>
      <c r="W1517" s="308"/>
      <c r="X1517" s="308"/>
      <c r="Y1517" s="308"/>
      <c r="Z1517" s="308"/>
      <c r="AA1517" s="309">
        <f t="shared" si="1356"/>
        <v>0</v>
      </c>
      <c r="AB1517" s="309">
        <f t="shared" si="1357"/>
        <v>0</v>
      </c>
      <c r="AC1517" s="37" t="e">
        <f t="shared" si="1354"/>
        <v>#DIV/0!</v>
      </c>
    </row>
    <row r="1518" spans="1:29" s="79" customFormat="1" ht="47.25" hidden="1" x14ac:dyDescent="0.2">
      <c r="A1518" s="433"/>
      <c r="B1518" s="111" t="s">
        <v>995</v>
      </c>
      <c r="C1518" s="107" t="s">
        <v>935</v>
      </c>
      <c r="D1518" s="307">
        <f>SUM(D1519:D1599)+D1629+D1632+D1637+D1640</f>
        <v>0</v>
      </c>
      <c r="E1518" s="106">
        <f>SUM('ADICIONES  2018'!C1518:K1518)</f>
        <v>0</v>
      </c>
      <c r="F1518" s="307">
        <f t="shared" ref="F1518" si="1377">SUM(F1519:F1599)+F1629+F1632+F1637+F1640</f>
        <v>0</v>
      </c>
      <c r="G1518" s="307">
        <f t="shared" ref="G1518" si="1378">SUM(G1519:G1599)+G1629+G1632+G1637+G1640</f>
        <v>0</v>
      </c>
      <c r="H1518" s="307">
        <f t="shared" ref="H1518:J1518" si="1379">SUM(H1519:H1599)+H1629+H1632+H1637+H1640</f>
        <v>0</v>
      </c>
      <c r="I1518" s="307">
        <f t="shared" si="1379"/>
        <v>0</v>
      </c>
      <c r="J1518" s="307">
        <f t="shared" si="1379"/>
        <v>0</v>
      </c>
      <c r="K1518" s="290">
        <f t="shared" si="1369"/>
        <v>0</v>
      </c>
      <c r="L1518" s="307">
        <f t="shared" ref="L1518:Q1518" si="1380">SUM(L1519:L1599)+L1629+L1632+L1637+L1640</f>
        <v>0</v>
      </c>
      <c r="M1518" s="307">
        <f t="shared" si="1380"/>
        <v>0</v>
      </c>
      <c r="N1518" s="307">
        <f t="shared" si="1380"/>
        <v>0</v>
      </c>
      <c r="O1518" s="307">
        <f t="shared" si="1380"/>
        <v>0</v>
      </c>
      <c r="P1518" s="307">
        <f t="shared" si="1380"/>
        <v>0</v>
      </c>
      <c r="Q1518" s="307">
        <f t="shared" si="1380"/>
        <v>0</v>
      </c>
      <c r="R1518" s="290">
        <f t="shared" si="1355"/>
        <v>0</v>
      </c>
      <c r="S1518" s="307">
        <f t="shared" ref="S1518:Z1518" si="1381">SUM(S1519:S1599)+S1629+S1632+S1637+S1640</f>
        <v>0</v>
      </c>
      <c r="T1518" s="307">
        <f t="shared" si="1381"/>
        <v>0</v>
      </c>
      <c r="U1518" s="307">
        <f t="shared" si="1381"/>
        <v>0</v>
      </c>
      <c r="V1518" s="307">
        <f t="shared" si="1381"/>
        <v>0</v>
      </c>
      <c r="W1518" s="307">
        <f t="shared" si="1381"/>
        <v>0</v>
      </c>
      <c r="X1518" s="307">
        <f t="shared" si="1381"/>
        <v>0</v>
      </c>
      <c r="Y1518" s="307">
        <f t="shared" si="1381"/>
        <v>0</v>
      </c>
      <c r="Z1518" s="307">
        <f t="shared" si="1381"/>
        <v>0</v>
      </c>
      <c r="AA1518" s="306">
        <f t="shared" si="1356"/>
        <v>0</v>
      </c>
      <c r="AB1518" s="306">
        <f t="shared" si="1357"/>
        <v>0</v>
      </c>
      <c r="AC1518" s="105" t="e">
        <f t="shared" si="1354"/>
        <v>#DIV/0!</v>
      </c>
    </row>
    <row r="1519" spans="1:29" ht="28.5" hidden="1" x14ac:dyDescent="0.2">
      <c r="B1519" s="97" t="s">
        <v>1009</v>
      </c>
      <c r="C1519" s="98" t="s">
        <v>1010</v>
      </c>
      <c r="D1519" s="308">
        <v>0</v>
      </c>
      <c r="E1519" s="291">
        <f>SUM('ADICIONES  2018'!C1519:K1519)</f>
        <v>0</v>
      </c>
      <c r="F1519" s="308"/>
      <c r="G1519" s="308"/>
      <c r="H1519" s="308"/>
      <c r="I1519" s="308"/>
      <c r="J1519" s="308"/>
      <c r="K1519" s="292">
        <f t="shared" si="1369"/>
        <v>0</v>
      </c>
      <c r="L1519" s="308"/>
      <c r="M1519" s="308"/>
      <c r="N1519" s="308"/>
      <c r="O1519" s="308"/>
      <c r="P1519" s="308"/>
      <c r="Q1519" s="308"/>
      <c r="R1519" s="292">
        <f t="shared" si="1355"/>
        <v>0</v>
      </c>
      <c r="S1519" s="308"/>
      <c r="T1519" s="308"/>
      <c r="U1519" s="308"/>
      <c r="V1519" s="308"/>
      <c r="W1519" s="308"/>
      <c r="X1519" s="308"/>
      <c r="Y1519" s="308"/>
      <c r="Z1519" s="308"/>
      <c r="AA1519" s="309">
        <f t="shared" si="1356"/>
        <v>0</v>
      </c>
      <c r="AB1519" s="309">
        <f t="shared" si="1357"/>
        <v>0</v>
      </c>
      <c r="AC1519" s="37" t="e">
        <f t="shared" si="1354"/>
        <v>#DIV/0!</v>
      </c>
    </row>
    <row r="1520" spans="1:29" ht="28.5" hidden="1" x14ac:dyDescent="0.2">
      <c r="B1520" s="97" t="s">
        <v>1009</v>
      </c>
      <c r="C1520" s="98" t="s">
        <v>1010</v>
      </c>
      <c r="D1520" s="308">
        <v>0</v>
      </c>
      <c r="E1520" s="291">
        <f>SUM('ADICIONES  2018'!C1520:K1520)</f>
        <v>0</v>
      </c>
      <c r="F1520" s="308"/>
      <c r="G1520" s="308"/>
      <c r="H1520" s="308"/>
      <c r="I1520" s="308"/>
      <c r="J1520" s="308"/>
      <c r="K1520" s="292">
        <f t="shared" si="1369"/>
        <v>0</v>
      </c>
      <c r="L1520" s="308"/>
      <c r="M1520" s="308"/>
      <c r="N1520" s="308"/>
      <c r="O1520" s="308"/>
      <c r="P1520" s="308"/>
      <c r="Q1520" s="308"/>
      <c r="R1520" s="292">
        <f t="shared" si="1355"/>
        <v>0</v>
      </c>
      <c r="S1520" s="308"/>
      <c r="T1520" s="308"/>
      <c r="U1520" s="308"/>
      <c r="V1520" s="308"/>
      <c r="W1520" s="308"/>
      <c r="X1520" s="308"/>
      <c r="Y1520" s="308"/>
      <c r="Z1520" s="308"/>
      <c r="AA1520" s="309">
        <f t="shared" si="1356"/>
        <v>0</v>
      </c>
      <c r="AB1520" s="309">
        <f t="shared" si="1357"/>
        <v>0</v>
      </c>
      <c r="AC1520" s="37" t="e">
        <f t="shared" si="1354"/>
        <v>#DIV/0!</v>
      </c>
    </row>
    <row r="1521" spans="2:29" ht="28.5" hidden="1" x14ac:dyDescent="0.2">
      <c r="B1521" s="97" t="s">
        <v>1009</v>
      </c>
      <c r="C1521" s="98" t="s">
        <v>1010</v>
      </c>
      <c r="D1521" s="308">
        <v>0</v>
      </c>
      <c r="E1521" s="291">
        <f>SUM('ADICIONES  2018'!C1521:K1521)</f>
        <v>0</v>
      </c>
      <c r="F1521" s="308"/>
      <c r="G1521" s="308"/>
      <c r="H1521" s="308"/>
      <c r="I1521" s="308"/>
      <c r="J1521" s="308"/>
      <c r="K1521" s="292">
        <f t="shared" si="1369"/>
        <v>0</v>
      </c>
      <c r="L1521" s="308"/>
      <c r="M1521" s="308"/>
      <c r="N1521" s="308"/>
      <c r="O1521" s="308"/>
      <c r="P1521" s="308"/>
      <c r="Q1521" s="308"/>
      <c r="R1521" s="292">
        <f t="shared" si="1355"/>
        <v>0</v>
      </c>
      <c r="S1521" s="308"/>
      <c r="T1521" s="308"/>
      <c r="U1521" s="308"/>
      <c r="V1521" s="308"/>
      <c r="W1521" s="308"/>
      <c r="X1521" s="308"/>
      <c r="Y1521" s="308"/>
      <c r="Z1521" s="308"/>
      <c r="AA1521" s="309">
        <f t="shared" si="1356"/>
        <v>0</v>
      </c>
      <c r="AB1521" s="309">
        <f t="shared" si="1357"/>
        <v>0</v>
      </c>
      <c r="AC1521" s="37" t="e">
        <f t="shared" si="1354"/>
        <v>#DIV/0!</v>
      </c>
    </row>
    <row r="1522" spans="2:29" ht="28.5" hidden="1" x14ac:dyDescent="0.2">
      <c r="B1522" s="97" t="s">
        <v>1009</v>
      </c>
      <c r="C1522" s="98" t="s">
        <v>1010</v>
      </c>
      <c r="D1522" s="308">
        <v>0</v>
      </c>
      <c r="E1522" s="291">
        <f>SUM('ADICIONES  2018'!C1522:K1522)</f>
        <v>0</v>
      </c>
      <c r="F1522" s="308"/>
      <c r="G1522" s="308"/>
      <c r="H1522" s="308"/>
      <c r="I1522" s="308"/>
      <c r="J1522" s="308"/>
      <c r="K1522" s="292">
        <f t="shared" si="1369"/>
        <v>0</v>
      </c>
      <c r="L1522" s="308"/>
      <c r="M1522" s="308"/>
      <c r="N1522" s="308"/>
      <c r="O1522" s="308"/>
      <c r="P1522" s="308"/>
      <c r="Q1522" s="308"/>
      <c r="R1522" s="292">
        <f t="shared" si="1355"/>
        <v>0</v>
      </c>
      <c r="S1522" s="308"/>
      <c r="T1522" s="308"/>
      <c r="U1522" s="308"/>
      <c r="V1522" s="308"/>
      <c r="W1522" s="308"/>
      <c r="X1522" s="308"/>
      <c r="Y1522" s="308"/>
      <c r="Z1522" s="308"/>
      <c r="AA1522" s="309">
        <f t="shared" si="1356"/>
        <v>0</v>
      </c>
      <c r="AB1522" s="309">
        <f t="shared" si="1357"/>
        <v>0</v>
      </c>
      <c r="AC1522" s="37" t="e">
        <f t="shared" si="1354"/>
        <v>#DIV/0!</v>
      </c>
    </row>
    <row r="1523" spans="2:29" ht="28.5" hidden="1" x14ac:dyDescent="0.2">
      <c r="B1523" s="97" t="s">
        <v>1009</v>
      </c>
      <c r="C1523" s="98" t="s">
        <v>1010</v>
      </c>
      <c r="D1523" s="308">
        <v>0</v>
      </c>
      <c r="E1523" s="291">
        <f>SUM('ADICIONES  2018'!C1523:K1523)</f>
        <v>0</v>
      </c>
      <c r="F1523" s="308"/>
      <c r="G1523" s="308"/>
      <c r="H1523" s="308"/>
      <c r="I1523" s="308"/>
      <c r="J1523" s="308"/>
      <c r="K1523" s="292">
        <f t="shared" si="1369"/>
        <v>0</v>
      </c>
      <c r="L1523" s="308"/>
      <c r="M1523" s="308"/>
      <c r="N1523" s="308"/>
      <c r="O1523" s="308"/>
      <c r="P1523" s="308"/>
      <c r="Q1523" s="308"/>
      <c r="R1523" s="292">
        <f t="shared" si="1355"/>
        <v>0</v>
      </c>
      <c r="S1523" s="308"/>
      <c r="T1523" s="308"/>
      <c r="U1523" s="308"/>
      <c r="V1523" s="308"/>
      <c r="W1523" s="308"/>
      <c r="X1523" s="308"/>
      <c r="Y1523" s="308"/>
      <c r="Z1523" s="308"/>
      <c r="AA1523" s="309">
        <f t="shared" si="1356"/>
        <v>0</v>
      </c>
      <c r="AB1523" s="309">
        <f t="shared" si="1357"/>
        <v>0</v>
      </c>
      <c r="AC1523" s="37" t="e">
        <f t="shared" si="1354"/>
        <v>#DIV/0!</v>
      </c>
    </row>
    <row r="1524" spans="2:29" ht="28.5" hidden="1" x14ac:dyDescent="0.2">
      <c r="B1524" s="97" t="s">
        <v>1009</v>
      </c>
      <c r="C1524" s="98" t="s">
        <v>1010</v>
      </c>
      <c r="D1524" s="308">
        <v>0</v>
      </c>
      <c r="E1524" s="291">
        <f>SUM('ADICIONES  2018'!C1524:K1524)</f>
        <v>0</v>
      </c>
      <c r="F1524" s="308"/>
      <c r="G1524" s="308"/>
      <c r="H1524" s="308"/>
      <c r="I1524" s="308"/>
      <c r="J1524" s="308"/>
      <c r="K1524" s="292">
        <f t="shared" si="1369"/>
        <v>0</v>
      </c>
      <c r="L1524" s="308"/>
      <c r="M1524" s="308"/>
      <c r="N1524" s="308"/>
      <c r="O1524" s="308"/>
      <c r="P1524" s="308"/>
      <c r="Q1524" s="308"/>
      <c r="R1524" s="292">
        <f t="shared" ref="R1524:R1587" si="1382">SUM(L1524:Q1524)</f>
        <v>0</v>
      </c>
      <c r="S1524" s="308"/>
      <c r="T1524" s="308"/>
      <c r="U1524" s="308"/>
      <c r="V1524" s="308"/>
      <c r="W1524" s="308"/>
      <c r="X1524" s="308"/>
      <c r="Y1524" s="308"/>
      <c r="Z1524" s="308"/>
      <c r="AA1524" s="309">
        <f t="shared" si="1356"/>
        <v>0</v>
      </c>
      <c r="AB1524" s="309">
        <f t="shared" si="1357"/>
        <v>0</v>
      </c>
      <c r="AC1524" s="37" t="e">
        <f t="shared" si="1354"/>
        <v>#DIV/0!</v>
      </c>
    </row>
    <row r="1525" spans="2:29" ht="28.5" hidden="1" x14ac:dyDescent="0.2">
      <c r="B1525" s="97" t="s">
        <v>1009</v>
      </c>
      <c r="C1525" s="98" t="s">
        <v>1010</v>
      </c>
      <c r="D1525" s="308">
        <v>0</v>
      </c>
      <c r="E1525" s="291">
        <f>SUM('ADICIONES  2018'!C1525:K1525)</f>
        <v>0</v>
      </c>
      <c r="F1525" s="308"/>
      <c r="G1525" s="308"/>
      <c r="H1525" s="308"/>
      <c r="I1525" s="308"/>
      <c r="J1525" s="308"/>
      <c r="K1525" s="292">
        <f t="shared" si="1369"/>
        <v>0</v>
      </c>
      <c r="L1525" s="308"/>
      <c r="M1525" s="308"/>
      <c r="N1525" s="308"/>
      <c r="O1525" s="308"/>
      <c r="P1525" s="308"/>
      <c r="Q1525" s="308"/>
      <c r="R1525" s="292">
        <f t="shared" si="1382"/>
        <v>0</v>
      </c>
      <c r="S1525" s="308"/>
      <c r="T1525" s="308"/>
      <c r="U1525" s="308"/>
      <c r="V1525" s="308"/>
      <c r="W1525" s="308"/>
      <c r="X1525" s="308"/>
      <c r="Y1525" s="308"/>
      <c r="Z1525" s="308"/>
      <c r="AA1525" s="309">
        <f t="shared" ref="AA1525:AA1588" si="1383">SUM(S1525:Z1525)</f>
        <v>0</v>
      </c>
      <c r="AB1525" s="309">
        <f t="shared" ref="AB1525:AB1588" si="1384">+AA1525+R1525</f>
        <v>0</v>
      </c>
      <c r="AC1525" s="37" t="e">
        <f t="shared" si="1354"/>
        <v>#DIV/0!</v>
      </c>
    </row>
    <row r="1526" spans="2:29" ht="28.5" hidden="1" x14ac:dyDescent="0.2">
      <c r="B1526" s="97" t="s">
        <v>1009</v>
      </c>
      <c r="C1526" s="98" t="s">
        <v>1010</v>
      </c>
      <c r="D1526" s="308">
        <v>0</v>
      </c>
      <c r="E1526" s="291">
        <f>SUM('ADICIONES  2018'!C1526:K1526)</f>
        <v>0</v>
      </c>
      <c r="F1526" s="308"/>
      <c r="G1526" s="308"/>
      <c r="H1526" s="308"/>
      <c r="I1526" s="308"/>
      <c r="J1526" s="308"/>
      <c r="K1526" s="292">
        <f t="shared" si="1369"/>
        <v>0</v>
      </c>
      <c r="L1526" s="308"/>
      <c r="M1526" s="308"/>
      <c r="N1526" s="308"/>
      <c r="O1526" s="308"/>
      <c r="P1526" s="308"/>
      <c r="Q1526" s="308"/>
      <c r="R1526" s="292">
        <f t="shared" si="1382"/>
        <v>0</v>
      </c>
      <c r="S1526" s="308"/>
      <c r="T1526" s="308"/>
      <c r="U1526" s="308"/>
      <c r="V1526" s="308"/>
      <c r="W1526" s="308"/>
      <c r="X1526" s="308"/>
      <c r="Y1526" s="308"/>
      <c r="Z1526" s="308"/>
      <c r="AA1526" s="309">
        <f t="shared" si="1383"/>
        <v>0</v>
      </c>
      <c r="AB1526" s="309">
        <f t="shared" si="1384"/>
        <v>0</v>
      </c>
      <c r="AC1526" s="37" t="e">
        <f t="shared" si="1354"/>
        <v>#DIV/0!</v>
      </c>
    </row>
    <row r="1527" spans="2:29" ht="28.5" hidden="1" x14ac:dyDescent="0.2">
      <c r="B1527" s="97" t="s">
        <v>1009</v>
      </c>
      <c r="C1527" s="98" t="s">
        <v>1010</v>
      </c>
      <c r="D1527" s="308">
        <v>0</v>
      </c>
      <c r="E1527" s="291">
        <f>SUM('ADICIONES  2018'!C1527:K1527)</f>
        <v>0</v>
      </c>
      <c r="F1527" s="308"/>
      <c r="G1527" s="308"/>
      <c r="H1527" s="308"/>
      <c r="I1527" s="308"/>
      <c r="J1527" s="308"/>
      <c r="K1527" s="292">
        <f t="shared" si="1369"/>
        <v>0</v>
      </c>
      <c r="L1527" s="308"/>
      <c r="M1527" s="308"/>
      <c r="N1527" s="308"/>
      <c r="O1527" s="308"/>
      <c r="P1527" s="308"/>
      <c r="Q1527" s="308"/>
      <c r="R1527" s="292">
        <f t="shared" si="1382"/>
        <v>0</v>
      </c>
      <c r="S1527" s="308"/>
      <c r="T1527" s="308"/>
      <c r="U1527" s="308"/>
      <c r="V1527" s="308"/>
      <c r="W1527" s="308"/>
      <c r="X1527" s="308"/>
      <c r="Y1527" s="308"/>
      <c r="Z1527" s="308"/>
      <c r="AA1527" s="309">
        <f t="shared" si="1383"/>
        <v>0</v>
      </c>
      <c r="AB1527" s="309">
        <f t="shared" si="1384"/>
        <v>0</v>
      </c>
      <c r="AC1527" s="37" t="e">
        <f t="shared" si="1354"/>
        <v>#DIV/0!</v>
      </c>
    </row>
    <row r="1528" spans="2:29" hidden="1" x14ac:dyDescent="0.2">
      <c r="B1528" s="97" t="s">
        <v>996</v>
      </c>
      <c r="C1528" s="98" t="s">
        <v>997</v>
      </c>
      <c r="D1528" s="308">
        <v>0</v>
      </c>
      <c r="E1528" s="291">
        <f>SUM('ADICIONES  2018'!C1528:K1528)</f>
        <v>0</v>
      </c>
      <c r="F1528" s="308"/>
      <c r="G1528" s="308"/>
      <c r="H1528" s="308"/>
      <c r="I1528" s="308"/>
      <c r="J1528" s="308"/>
      <c r="K1528" s="292">
        <f t="shared" si="1369"/>
        <v>0</v>
      </c>
      <c r="L1528" s="308"/>
      <c r="M1528" s="308"/>
      <c r="N1528" s="308"/>
      <c r="O1528" s="308"/>
      <c r="P1528" s="308"/>
      <c r="Q1528" s="308"/>
      <c r="R1528" s="292">
        <f t="shared" si="1382"/>
        <v>0</v>
      </c>
      <c r="S1528" s="308"/>
      <c r="T1528" s="308"/>
      <c r="U1528" s="308"/>
      <c r="V1528" s="308"/>
      <c r="W1528" s="308"/>
      <c r="X1528" s="308"/>
      <c r="Y1528" s="308"/>
      <c r="Z1528" s="308"/>
      <c r="AA1528" s="309">
        <f t="shared" si="1383"/>
        <v>0</v>
      </c>
      <c r="AB1528" s="309">
        <f t="shared" si="1384"/>
        <v>0</v>
      </c>
      <c r="AC1528" s="37" t="e">
        <f t="shared" si="1354"/>
        <v>#DIV/0!</v>
      </c>
    </row>
    <row r="1529" spans="2:29" hidden="1" x14ac:dyDescent="0.2">
      <c r="B1529" s="97" t="s">
        <v>996</v>
      </c>
      <c r="C1529" s="98" t="s">
        <v>997</v>
      </c>
      <c r="D1529" s="308">
        <v>0</v>
      </c>
      <c r="E1529" s="291">
        <f>SUM('ADICIONES  2018'!C1529:K1529)</f>
        <v>0</v>
      </c>
      <c r="F1529" s="308"/>
      <c r="G1529" s="308"/>
      <c r="H1529" s="308"/>
      <c r="I1529" s="308"/>
      <c r="J1529" s="308"/>
      <c r="K1529" s="292">
        <f t="shared" si="1369"/>
        <v>0</v>
      </c>
      <c r="L1529" s="308"/>
      <c r="M1529" s="308"/>
      <c r="N1529" s="308"/>
      <c r="O1529" s="308"/>
      <c r="P1529" s="308"/>
      <c r="Q1529" s="308"/>
      <c r="R1529" s="292">
        <f t="shared" si="1382"/>
        <v>0</v>
      </c>
      <c r="S1529" s="308"/>
      <c r="T1529" s="308"/>
      <c r="U1529" s="308"/>
      <c r="V1529" s="308"/>
      <c r="W1529" s="308"/>
      <c r="X1529" s="308"/>
      <c r="Y1529" s="308"/>
      <c r="Z1529" s="308"/>
      <c r="AA1529" s="309">
        <f t="shared" si="1383"/>
        <v>0</v>
      </c>
      <c r="AB1529" s="309">
        <f t="shared" si="1384"/>
        <v>0</v>
      </c>
      <c r="AC1529" s="37" t="e">
        <f t="shared" si="1354"/>
        <v>#DIV/0!</v>
      </c>
    </row>
    <row r="1530" spans="2:29" hidden="1" x14ac:dyDescent="0.2">
      <c r="B1530" s="97" t="s">
        <v>996</v>
      </c>
      <c r="C1530" s="98" t="s">
        <v>997</v>
      </c>
      <c r="D1530" s="308">
        <v>0</v>
      </c>
      <c r="E1530" s="291">
        <f>SUM('ADICIONES  2018'!C1530:K1530)</f>
        <v>0</v>
      </c>
      <c r="F1530" s="308"/>
      <c r="G1530" s="308"/>
      <c r="H1530" s="308"/>
      <c r="I1530" s="308"/>
      <c r="J1530" s="308"/>
      <c r="K1530" s="292">
        <f t="shared" si="1369"/>
        <v>0</v>
      </c>
      <c r="L1530" s="308"/>
      <c r="M1530" s="308"/>
      <c r="N1530" s="308"/>
      <c r="O1530" s="308"/>
      <c r="P1530" s="308"/>
      <c r="Q1530" s="308"/>
      <c r="R1530" s="292">
        <f t="shared" si="1382"/>
        <v>0</v>
      </c>
      <c r="S1530" s="308"/>
      <c r="T1530" s="308"/>
      <c r="U1530" s="308"/>
      <c r="V1530" s="308"/>
      <c r="W1530" s="308"/>
      <c r="X1530" s="308"/>
      <c r="Y1530" s="308"/>
      <c r="Z1530" s="308"/>
      <c r="AA1530" s="309">
        <f t="shared" si="1383"/>
        <v>0</v>
      </c>
      <c r="AB1530" s="309">
        <f t="shared" si="1384"/>
        <v>0</v>
      </c>
      <c r="AC1530" s="37" t="e">
        <f t="shared" si="1354"/>
        <v>#DIV/0!</v>
      </c>
    </row>
    <row r="1531" spans="2:29" hidden="1" x14ac:dyDescent="0.2">
      <c r="B1531" s="97" t="s">
        <v>996</v>
      </c>
      <c r="C1531" s="98" t="s">
        <v>997</v>
      </c>
      <c r="D1531" s="308">
        <v>0</v>
      </c>
      <c r="E1531" s="291">
        <f>SUM('ADICIONES  2018'!C1531:K1531)</f>
        <v>0</v>
      </c>
      <c r="F1531" s="308"/>
      <c r="G1531" s="308"/>
      <c r="H1531" s="308"/>
      <c r="I1531" s="308"/>
      <c r="J1531" s="308"/>
      <c r="K1531" s="292">
        <f t="shared" si="1369"/>
        <v>0</v>
      </c>
      <c r="L1531" s="308"/>
      <c r="M1531" s="308"/>
      <c r="N1531" s="308"/>
      <c r="O1531" s="308"/>
      <c r="P1531" s="308"/>
      <c r="Q1531" s="308"/>
      <c r="R1531" s="292">
        <f t="shared" si="1382"/>
        <v>0</v>
      </c>
      <c r="S1531" s="308"/>
      <c r="T1531" s="308"/>
      <c r="U1531" s="308"/>
      <c r="V1531" s="308"/>
      <c r="W1531" s="308"/>
      <c r="X1531" s="308"/>
      <c r="Y1531" s="308"/>
      <c r="Z1531" s="308"/>
      <c r="AA1531" s="309">
        <f t="shared" si="1383"/>
        <v>0</v>
      </c>
      <c r="AB1531" s="309">
        <f t="shared" si="1384"/>
        <v>0</v>
      </c>
      <c r="AC1531" s="37" t="e">
        <f t="shared" si="1354"/>
        <v>#DIV/0!</v>
      </c>
    </row>
    <row r="1532" spans="2:29" hidden="1" x14ac:dyDescent="0.2">
      <c r="B1532" s="97" t="s">
        <v>996</v>
      </c>
      <c r="C1532" s="98" t="s">
        <v>997</v>
      </c>
      <c r="D1532" s="308">
        <v>0</v>
      </c>
      <c r="E1532" s="291">
        <f>SUM('ADICIONES  2018'!C1532:K1532)</f>
        <v>0</v>
      </c>
      <c r="F1532" s="308"/>
      <c r="G1532" s="308"/>
      <c r="H1532" s="308"/>
      <c r="I1532" s="308"/>
      <c r="J1532" s="308"/>
      <c r="K1532" s="292">
        <f t="shared" si="1369"/>
        <v>0</v>
      </c>
      <c r="L1532" s="308"/>
      <c r="M1532" s="308"/>
      <c r="N1532" s="308"/>
      <c r="O1532" s="308"/>
      <c r="P1532" s="308"/>
      <c r="Q1532" s="308"/>
      <c r="R1532" s="292">
        <f t="shared" si="1382"/>
        <v>0</v>
      </c>
      <c r="S1532" s="308"/>
      <c r="T1532" s="308"/>
      <c r="U1532" s="308"/>
      <c r="V1532" s="308"/>
      <c r="W1532" s="308"/>
      <c r="X1532" s="308"/>
      <c r="Y1532" s="308"/>
      <c r="Z1532" s="308"/>
      <c r="AA1532" s="309">
        <f t="shared" si="1383"/>
        <v>0</v>
      </c>
      <c r="AB1532" s="309">
        <f t="shared" si="1384"/>
        <v>0</v>
      </c>
      <c r="AC1532" s="37" t="e">
        <f t="shared" si="1354"/>
        <v>#DIV/0!</v>
      </c>
    </row>
    <row r="1533" spans="2:29" hidden="1" x14ac:dyDescent="0.2">
      <c r="B1533" s="97" t="s">
        <v>996</v>
      </c>
      <c r="C1533" s="98" t="s">
        <v>997</v>
      </c>
      <c r="D1533" s="308">
        <v>0</v>
      </c>
      <c r="E1533" s="291">
        <f>SUM('ADICIONES  2018'!C1533:K1533)</f>
        <v>0</v>
      </c>
      <c r="F1533" s="308"/>
      <c r="G1533" s="308"/>
      <c r="H1533" s="308"/>
      <c r="I1533" s="308"/>
      <c r="J1533" s="308"/>
      <c r="K1533" s="292">
        <f t="shared" si="1369"/>
        <v>0</v>
      </c>
      <c r="L1533" s="308"/>
      <c r="M1533" s="308"/>
      <c r="N1533" s="308"/>
      <c r="O1533" s="308"/>
      <c r="P1533" s="308"/>
      <c r="Q1533" s="308"/>
      <c r="R1533" s="292">
        <f t="shared" si="1382"/>
        <v>0</v>
      </c>
      <c r="S1533" s="308"/>
      <c r="T1533" s="308"/>
      <c r="U1533" s="308"/>
      <c r="V1533" s="308"/>
      <c r="W1533" s="308"/>
      <c r="X1533" s="308"/>
      <c r="Y1533" s="308"/>
      <c r="Z1533" s="308"/>
      <c r="AA1533" s="309">
        <f t="shared" si="1383"/>
        <v>0</v>
      </c>
      <c r="AB1533" s="309">
        <f t="shared" si="1384"/>
        <v>0</v>
      </c>
      <c r="AC1533" s="37" t="e">
        <f t="shared" si="1354"/>
        <v>#DIV/0!</v>
      </c>
    </row>
    <row r="1534" spans="2:29" hidden="1" x14ac:dyDescent="0.2">
      <c r="B1534" s="97" t="s">
        <v>996</v>
      </c>
      <c r="C1534" s="98" t="s">
        <v>997</v>
      </c>
      <c r="D1534" s="308">
        <v>0</v>
      </c>
      <c r="E1534" s="291">
        <f>SUM('ADICIONES  2018'!C1534:K1534)</f>
        <v>0</v>
      </c>
      <c r="F1534" s="308"/>
      <c r="G1534" s="308"/>
      <c r="H1534" s="308"/>
      <c r="I1534" s="308"/>
      <c r="J1534" s="308"/>
      <c r="K1534" s="292">
        <f t="shared" si="1369"/>
        <v>0</v>
      </c>
      <c r="L1534" s="308"/>
      <c r="M1534" s="308"/>
      <c r="N1534" s="308"/>
      <c r="O1534" s="308"/>
      <c r="P1534" s="308"/>
      <c r="Q1534" s="308"/>
      <c r="R1534" s="292">
        <f t="shared" si="1382"/>
        <v>0</v>
      </c>
      <c r="S1534" s="308"/>
      <c r="T1534" s="308"/>
      <c r="U1534" s="308"/>
      <c r="V1534" s="308"/>
      <c r="W1534" s="308"/>
      <c r="X1534" s="308"/>
      <c r="Y1534" s="308"/>
      <c r="Z1534" s="308"/>
      <c r="AA1534" s="309">
        <f t="shared" si="1383"/>
        <v>0</v>
      </c>
      <c r="AB1534" s="309">
        <f t="shared" si="1384"/>
        <v>0</v>
      </c>
      <c r="AC1534" s="37" t="e">
        <f t="shared" si="1354"/>
        <v>#DIV/0!</v>
      </c>
    </row>
    <row r="1535" spans="2:29" hidden="1" x14ac:dyDescent="0.2">
      <c r="B1535" s="97" t="s">
        <v>996</v>
      </c>
      <c r="C1535" s="98" t="s">
        <v>997</v>
      </c>
      <c r="D1535" s="308">
        <v>0</v>
      </c>
      <c r="E1535" s="291">
        <f>SUM('ADICIONES  2018'!C1535:K1535)</f>
        <v>0</v>
      </c>
      <c r="F1535" s="308"/>
      <c r="G1535" s="308"/>
      <c r="H1535" s="308"/>
      <c r="I1535" s="308"/>
      <c r="J1535" s="308"/>
      <c r="K1535" s="292">
        <f t="shared" si="1369"/>
        <v>0</v>
      </c>
      <c r="L1535" s="308"/>
      <c r="M1535" s="308"/>
      <c r="N1535" s="308"/>
      <c r="O1535" s="308"/>
      <c r="P1535" s="308"/>
      <c r="Q1535" s="308"/>
      <c r="R1535" s="292">
        <f t="shared" si="1382"/>
        <v>0</v>
      </c>
      <c r="S1535" s="308"/>
      <c r="T1535" s="308"/>
      <c r="U1535" s="308"/>
      <c r="V1535" s="308"/>
      <c r="W1535" s="308"/>
      <c r="X1535" s="308"/>
      <c r="Y1535" s="308"/>
      <c r="Z1535" s="308"/>
      <c r="AA1535" s="309">
        <f t="shared" si="1383"/>
        <v>0</v>
      </c>
      <c r="AB1535" s="309">
        <f t="shared" si="1384"/>
        <v>0</v>
      </c>
      <c r="AC1535" s="37" t="e">
        <f t="shared" si="1354"/>
        <v>#DIV/0!</v>
      </c>
    </row>
    <row r="1536" spans="2:29" hidden="1" x14ac:dyDescent="0.2">
      <c r="B1536" s="97" t="s">
        <v>996</v>
      </c>
      <c r="C1536" s="98" t="s">
        <v>997</v>
      </c>
      <c r="D1536" s="308">
        <v>0</v>
      </c>
      <c r="E1536" s="291">
        <f>SUM('ADICIONES  2018'!C1536:K1536)</f>
        <v>0</v>
      </c>
      <c r="F1536" s="308"/>
      <c r="G1536" s="308"/>
      <c r="H1536" s="308"/>
      <c r="I1536" s="308"/>
      <c r="J1536" s="308"/>
      <c r="K1536" s="292">
        <f t="shared" si="1369"/>
        <v>0</v>
      </c>
      <c r="L1536" s="308"/>
      <c r="M1536" s="308"/>
      <c r="N1536" s="308"/>
      <c r="O1536" s="308"/>
      <c r="P1536" s="308"/>
      <c r="Q1536" s="308"/>
      <c r="R1536" s="292">
        <f t="shared" si="1382"/>
        <v>0</v>
      </c>
      <c r="S1536" s="308"/>
      <c r="T1536" s="308"/>
      <c r="U1536" s="308"/>
      <c r="V1536" s="308"/>
      <c r="W1536" s="308"/>
      <c r="X1536" s="308"/>
      <c r="Y1536" s="308"/>
      <c r="Z1536" s="308"/>
      <c r="AA1536" s="309">
        <f t="shared" si="1383"/>
        <v>0</v>
      </c>
      <c r="AB1536" s="309">
        <f t="shared" si="1384"/>
        <v>0</v>
      </c>
      <c r="AC1536" s="37" t="e">
        <f t="shared" si="1354"/>
        <v>#DIV/0!</v>
      </c>
    </row>
    <row r="1537" spans="2:29" hidden="1" x14ac:dyDescent="0.2">
      <c r="B1537" s="97" t="s">
        <v>996</v>
      </c>
      <c r="C1537" s="98" t="s">
        <v>997</v>
      </c>
      <c r="D1537" s="308">
        <v>0</v>
      </c>
      <c r="E1537" s="291">
        <f>SUM('ADICIONES  2018'!C1537:K1537)</f>
        <v>0</v>
      </c>
      <c r="F1537" s="308"/>
      <c r="G1537" s="308"/>
      <c r="H1537" s="308"/>
      <c r="I1537" s="308"/>
      <c r="J1537" s="308"/>
      <c r="K1537" s="292">
        <f t="shared" si="1369"/>
        <v>0</v>
      </c>
      <c r="L1537" s="308"/>
      <c r="M1537" s="308"/>
      <c r="N1537" s="308"/>
      <c r="O1537" s="308"/>
      <c r="P1537" s="308"/>
      <c r="Q1537" s="308"/>
      <c r="R1537" s="292">
        <f t="shared" si="1382"/>
        <v>0</v>
      </c>
      <c r="S1537" s="308"/>
      <c r="T1537" s="308"/>
      <c r="U1537" s="308"/>
      <c r="V1537" s="308"/>
      <c r="W1537" s="308"/>
      <c r="X1537" s="308"/>
      <c r="Y1537" s="308"/>
      <c r="Z1537" s="308"/>
      <c r="AA1537" s="309">
        <f t="shared" si="1383"/>
        <v>0</v>
      </c>
      <c r="AB1537" s="309">
        <f t="shared" si="1384"/>
        <v>0</v>
      </c>
      <c r="AC1537" s="37" t="e">
        <f t="shared" si="1354"/>
        <v>#DIV/0!</v>
      </c>
    </row>
    <row r="1538" spans="2:29" hidden="1" x14ac:dyDescent="0.2">
      <c r="B1538" s="97" t="s">
        <v>996</v>
      </c>
      <c r="C1538" s="98" t="s">
        <v>997</v>
      </c>
      <c r="D1538" s="308">
        <v>0</v>
      </c>
      <c r="E1538" s="291">
        <f>SUM('ADICIONES  2018'!C1538:K1538)</f>
        <v>0</v>
      </c>
      <c r="F1538" s="308"/>
      <c r="G1538" s="308"/>
      <c r="H1538" s="308"/>
      <c r="I1538" s="308"/>
      <c r="J1538" s="308"/>
      <c r="K1538" s="292">
        <f t="shared" si="1369"/>
        <v>0</v>
      </c>
      <c r="L1538" s="308"/>
      <c r="M1538" s="308"/>
      <c r="N1538" s="308"/>
      <c r="O1538" s="308"/>
      <c r="P1538" s="308"/>
      <c r="Q1538" s="308"/>
      <c r="R1538" s="292">
        <f t="shared" si="1382"/>
        <v>0</v>
      </c>
      <c r="S1538" s="308"/>
      <c r="T1538" s="308"/>
      <c r="U1538" s="308"/>
      <c r="V1538" s="308"/>
      <c r="W1538" s="308"/>
      <c r="X1538" s="308"/>
      <c r="Y1538" s="308"/>
      <c r="Z1538" s="308"/>
      <c r="AA1538" s="309">
        <f t="shared" si="1383"/>
        <v>0</v>
      </c>
      <c r="AB1538" s="309">
        <f t="shared" si="1384"/>
        <v>0</v>
      </c>
      <c r="AC1538" s="37" t="e">
        <f t="shared" si="1354"/>
        <v>#DIV/0!</v>
      </c>
    </row>
    <row r="1539" spans="2:29" hidden="1" x14ac:dyDescent="0.2">
      <c r="B1539" s="97" t="s">
        <v>996</v>
      </c>
      <c r="C1539" s="98" t="s">
        <v>997</v>
      </c>
      <c r="D1539" s="308">
        <v>0</v>
      </c>
      <c r="E1539" s="291">
        <f>SUM('ADICIONES  2018'!C1539:K1539)</f>
        <v>0</v>
      </c>
      <c r="F1539" s="308"/>
      <c r="G1539" s="308"/>
      <c r="H1539" s="308"/>
      <c r="I1539" s="308"/>
      <c r="J1539" s="308"/>
      <c r="K1539" s="292">
        <f t="shared" si="1369"/>
        <v>0</v>
      </c>
      <c r="L1539" s="308"/>
      <c r="M1539" s="308"/>
      <c r="N1539" s="308"/>
      <c r="O1539" s="308"/>
      <c r="P1539" s="308"/>
      <c r="Q1539" s="308"/>
      <c r="R1539" s="292">
        <f t="shared" si="1382"/>
        <v>0</v>
      </c>
      <c r="S1539" s="308"/>
      <c r="T1539" s="308"/>
      <c r="U1539" s="308"/>
      <c r="V1539" s="308"/>
      <c r="W1539" s="308"/>
      <c r="X1539" s="308"/>
      <c r="Y1539" s="308"/>
      <c r="Z1539" s="308"/>
      <c r="AA1539" s="309">
        <f t="shared" si="1383"/>
        <v>0</v>
      </c>
      <c r="AB1539" s="309">
        <f t="shared" si="1384"/>
        <v>0</v>
      </c>
      <c r="AC1539" s="37" t="e">
        <f t="shared" si="1354"/>
        <v>#DIV/0!</v>
      </c>
    </row>
    <row r="1540" spans="2:29" hidden="1" x14ac:dyDescent="0.2">
      <c r="B1540" s="97" t="s">
        <v>996</v>
      </c>
      <c r="C1540" s="98" t="s">
        <v>997</v>
      </c>
      <c r="D1540" s="308">
        <v>0</v>
      </c>
      <c r="E1540" s="291">
        <f>SUM('ADICIONES  2018'!C1540:K1540)</f>
        <v>0</v>
      </c>
      <c r="F1540" s="308"/>
      <c r="G1540" s="308"/>
      <c r="H1540" s="308"/>
      <c r="I1540" s="308"/>
      <c r="J1540" s="308"/>
      <c r="K1540" s="292">
        <f t="shared" si="1369"/>
        <v>0</v>
      </c>
      <c r="L1540" s="308"/>
      <c r="M1540" s="308"/>
      <c r="N1540" s="308"/>
      <c r="O1540" s="308"/>
      <c r="P1540" s="308"/>
      <c r="Q1540" s="308"/>
      <c r="R1540" s="292">
        <f t="shared" si="1382"/>
        <v>0</v>
      </c>
      <c r="S1540" s="308"/>
      <c r="T1540" s="308"/>
      <c r="U1540" s="308"/>
      <c r="V1540" s="308"/>
      <c r="W1540" s="308"/>
      <c r="X1540" s="308"/>
      <c r="Y1540" s="308"/>
      <c r="Z1540" s="308"/>
      <c r="AA1540" s="309">
        <f t="shared" si="1383"/>
        <v>0</v>
      </c>
      <c r="AB1540" s="309">
        <f t="shared" si="1384"/>
        <v>0</v>
      </c>
      <c r="AC1540" s="37" t="e">
        <f t="shared" si="1354"/>
        <v>#DIV/0!</v>
      </c>
    </row>
    <row r="1541" spans="2:29" hidden="1" x14ac:dyDescent="0.2">
      <c r="B1541" s="97" t="s">
        <v>996</v>
      </c>
      <c r="C1541" s="98" t="s">
        <v>997</v>
      </c>
      <c r="D1541" s="308">
        <v>0</v>
      </c>
      <c r="E1541" s="291">
        <f>SUM('ADICIONES  2018'!C1541:K1541)</f>
        <v>0</v>
      </c>
      <c r="F1541" s="308"/>
      <c r="G1541" s="308"/>
      <c r="H1541" s="308"/>
      <c r="I1541" s="308"/>
      <c r="J1541" s="308"/>
      <c r="K1541" s="292">
        <f t="shared" si="1369"/>
        <v>0</v>
      </c>
      <c r="L1541" s="308"/>
      <c r="M1541" s="308"/>
      <c r="N1541" s="308"/>
      <c r="O1541" s="308"/>
      <c r="P1541" s="308"/>
      <c r="Q1541" s="308"/>
      <c r="R1541" s="292">
        <f t="shared" si="1382"/>
        <v>0</v>
      </c>
      <c r="S1541" s="308"/>
      <c r="T1541" s="308"/>
      <c r="U1541" s="308"/>
      <c r="V1541" s="308"/>
      <c r="W1541" s="308"/>
      <c r="X1541" s="308"/>
      <c r="Y1541" s="308"/>
      <c r="Z1541" s="308"/>
      <c r="AA1541" s="309">
        <f t="shared" si="1383"/>
        <v>0</v>
      </c>
      <c r="AB1541" s="309">
        <f t="shared" si="1384"/>
        <v>0</v>
      </c>
      <c r="AC1541" s="37" t="e">
        <f t="shared" si="1354"/>
        <v>#DIV/0!</v>
      </c>
    </row>
    <row r="1542" spans="2:29" hidden="1" x14ac:dyDescent="0.2">
      <c r="B1542" s="97" t="s">
        <v>996</v>
      </c>
      <c r="C1542" s="98" t="s">
        <v>997</v>
      </c>
      <c r="D1542" s="308">
        <v>0</v>
      </c>
      <c r="E1542" s="291">
        <f>SUM('ADICIONES  2018'!C1542:K1542)</f>
        <v>0</v>
      </c>
      <c r="F1542" s="308"/>
      <c r="G1542" s="308"/>
      <c r="H1542" s="308"/>
      <c r="I1542" s="308"/>
      <c r="J1542" s="308"/>
      <c r="K1542" s="292">
        <f t="shared" si="1369"/>
        <v>0</v>
      </c>
      <c r="L1542" s="308"/>
      <c r="M1542" s="308"/>
      <c r="N1542" s="308"/>
      <c r="O1542" s="308"/>
      <c r="P1542" s="308"/>
      <c r="Q1542" s="308"/>
      <c r="R1542" s="292">
        <f t="shared" si="1382"/>
        <v>0</v>
      </c>
      <c r="S1542" s="308"/>
      <c r="T1542" s="308"/>
      <c r="U1542" s="308"/>
      <c r="V1542" s="308"/>
      <c r="W1542" s="308"/>
      <c r="X1542" s="308"/>
      <c r="Y1542" s="308"/>
      <c r="Z1542" s="308"/>
      <c r="AA1542" s="309">
        <f t="shared" si="1383"/>
        <v>0</v>
      </c>
      <c r="AB1542" s="309">
        <f t="shared" si="1384"/>
        <v>0</v>
      </c>
      <c r="AC1542" s="37" t="e">
        <f t="shared" si="1354"/>
        <v>#DIV/0!</v>
      </c>
    </row>
    <row r="1543" spans="2:29" ht="28.5" hidden="1" x14ac:dyDescent="0.2">
      <c r="B1543" s="97" t="s">
        <v>1838</v>
      </c>
      <c r="C1543" s="98" t="s">
        <v>1839</v>
      </c>
      <c r="D1543" s="308">
        <v>0</v>
      </c>
      <c r="E1543" s="291">
        <f>SUM('ADICIONES  2018'!C1543:K1543)</f>
        <v>0</v>
      </c>
      <c r="F1543" s="308"/>
      <c r="G1543" s="308"/>
      <c r="H1543" s="308"/>
      <c r="I1543" s="308"/>
      <c r="J1543" s="308"/>
      <c r="K1543" s="292">
        <f t="shared" si="1369"/>
        <v>0</v>
      </c>
      <c r="L1543" s="308"/>
      <c r="M1543" s="308"/>
      <c r="N1543" s="308"/>
      <c r="O1543" s="308"/>
      <c r="P1543" s="308"/>
      <c r="Q1543" s="308"/>
      <c r="R1543" s="292">
        <f t="shared" si="1382"/>
        <v>0</v>
      </c>
      <c r="S1543" s="308"/>
      <c r="T1543" s="308"/>
      <c r="U1543" s="308"/>
      <c r="V1543" s="308"/>
      <c r="W1543" s="308"/>
      <c r="X1543" s="308"/>
      <c r="Y1543" s="308"/>
      <c r="Z1543" s="308"/>
      <c r="AA1543" s="309">
        <f t="shared" si="1383"/>
        <v>0</v>
      </c>
      <c r="AB1543" s="309">
        <f t="shared" si="1384"/>
        <v>0</v>
      </c>
      <c r="AC1543" s="37" t="e">
        <f t="shared" ref="AC1543:AC1606" si="1385">+AB1543/K1543</f>
        <v>#DIV/0!</v>
      </c>
    </row>
    <row r="1544" spans="2:29" ht="28.5" hidden="1" x14ac:dyDescent="0.2">
      <c r="B1544" s="97" t="s">
        <v>1838</v>
      </c>
      <c r="C1544" s="98" t="s">
        <v>1839</v>
      </c>
      <c r="D1544" s="308">
        <v>0</v>
      </c>
      <c r="E1544" s="291">
        <f>SUM('ADICIONES  2018'!C1544:K1544)</f>
        <v>0</v>
      </c>
      <c r="F1544" s="308"/>
      <c r="G1544" s="308"/>
      <c r="H1544" s="308"/>
      <c r="I1544" s="308"/>
      <c r="J1544" s="308"/>
      <c r="K1544" s="292">
        <f t="shared" si="1369"/>
        <v>0</v>
      </c>
      <c r="L1544" s="308"/>
      <c r="M1544" s="308"/>
      <c r="N1544" s="308"/>
      <c r="O1544" s="308"/>
      <c r="P1544" s="308"/>
      <c r="Q1544" s="308"/>
      <c r="R1544" s="292">
        <f t="shared" si="1382"/>
        <v>0</v>
      </c>
      <c r="S1544" s="308"/>
      <c r="T1544" s="308"/>
      <c r="U1544" s="308"/>
      <c r="V1544" s="308"/>
      <c r="W1544" s="308"/>
      <c r="X1544" s="308"/>
      <c r="Y1544" s="308"/>
      <c r="Z1544" s="308"/>
      <c r="AA1544" s="309">
        <f t="shared" si="1383"/>
        <v>0</v>
      </c>
      <c r="AB1544" s="309">
        <f t="shared" si="1384"/>
        <v>0</v>
      </c>
      <c r="AC1544" s="37" t="e">
        <f t="shared" si="1385"/>
        <v>#DIV/0!</v>
      </c>
    </row>
    <row r="1545" spans="2:29" ht="28.5" hidden="1" x14ac:dyDescent="0.2">
      <c r="B1545" s="97" t="s">
        <v>1838</v>
      </c>
      <c r="C1545" s="98" t="s">
        <v>1839</v>
      </c>
      <c r="D1545" s="308">
        <v>0</v>
      </c>
      <c r="E1545" s="291">
        <f>SUM('ADICIONES  2018'!C1545:K1545)</f>
        <v>0</v>
      </c>
      <c r="F1545" s="308"/>
      <c r="G1545" s="308"/>
      <c r="H1545" s="308"/>
      <c r="I1545" s="308"/>
      <c r="J1545" s="308"/>
      <c r="K1545" s="292">
        <f t="shared" si="1369"/>
        <v>0</v>
      </c>
      <c r="L1545" s="308"/>
      <c r="M1545" s="308"/>
      <c r="N1545" s="308"/>
      <c r="O1545" s="308"/>
      <c r="P1545" s="308"/>
      <c r="Q1545" s="308"/>
      <c r="R1545" s="292">
        <f t="shared" si="1382"/>
        <v>0</v>
      </c>
      <c r="S1545" s="308"/>
      <c r="T1545" s="308"/>
      <c r="U1545" s="308"/>
      <c r="V1545" s="308"/>
      <c r="W1545" s="308"/>
      <c r="X1545" s="308"/>
      <c r="Y1545" s="308"/>
      <c r="Z1545" s="308"/>
      <c r="AA1545" s="309">
        <f t="shared" si="1383"/>
        <v>0</v>
      </c>
      <c r="AB1545" s="309">
        <f t="shared" si="1384"/>
        <v>0</v>
      </c>
      <c r="AC1545" s="37" t="e">
        <f t="shared" si="1385"/>
        <v>#DIV/0!</v>
      </c>
    </row>
    <row r="1546" spans="2:29" ht="28.5" hidden="1" x14ac:dyDescent="0.2">
      <c r="B1546" s="97" t="s">
        <v>1838</v>
      </c>
      <c r="C1546" s="98" t="s">
        <v>1839</v>
      </c>
      <c r="D1546" s="308">
        <v>0</v>
      </c>
      <c r="E1546" s="291">
        <f>SUM('ADICIONES  2018'!C1546:K1546)</f>
        <v>0</v>
      </c>
      <c r="F1546" s="308"/>
      <c r="G1546" s="308"/>
      <c r="H1546" s="308"/>
      <c r="I1546" s="308"/>
      <c r="J1546" s="308"/>
      <c r="K1546" s="292">
        <f t="shared" si="1369"/>
        <v>0</v>
      </c>
      <c r="L1546" s="308"/>
      <c r="M1546" s="308"/>
      <c r="N1546" s="308"/>
      <c r="O1546" s="308"/>
      <c r="P1546" s="308"/>
      <c r="Q1546" s="308"/>
      <c r="R1546" s="292">
        <f t="shared" si="1382"/>
        <v>0</v>
      </c>
      <c r="S1546" s="308"/>
      <c r="T1546" s="308"/>
      <c r="U1546" s="308"/>
      <c r="V1546" s="308"/>
      <c r="W1546" s="308"/>
      <c r="X1546" s="308"/>
      <c r="Y1546" s="308"/>
      <c r="Z1546" s="308"/>
      <c r="AA1546" s="309">
        <f t="shared" si="1383"/>
        <v>0</v>
      </c>
      <c r="AB1546" s="309">
        <f t="shared" si="1384"/>
        <v>0</v>
      </c>
      <c r="AC1546" s="37" t="e">
        <f t="shared" si="1385"/>
        <v>#DIV/0!</v>
      </c>
    </row>
    <row r="1547" spans="2:29" ht="28.5" hidden="1" x14ac:dyDescent="0.2">
      <c r="B1547" s="97" t="s">
        <v>1838</v>
      </c>
      <c r="C1547" s="98" t="s">
        <v>1839</v>
      </c>
      <c r="D1547" s="308">
        <v>0</v>
      </c>
      <c r="E1547" s="291">
        <f>SUM('ADICIONES  2018'!C1547:K1547)</f>
        <v>0</v>
      </c>
      <c r="F1547" s="308"/>
      <c r="G1547" s="308"/>
      <c r="H1547" s="308"/>
      <c r="I1547" s="308"/>
      <c r="J1547" s="308"/>
      <c r="K1547" s="292">
        <f t="shared" si="1369"/>
        <v>0</v>
      </c>
      <c r="L1547" s="308"/>
      <c r="M1547" s="308"/>
      <c r="N1547" s="308"/>
      <c r="O1547" s="308"/>
      <c r="P1547" s="308"/>
      <c r="Q1547" s="308"/>
      <c r="R1547" s="292">
        <f t="shared" si="1382"/>
        <v>0</v>
      </c>
      <c r="S1547" s="308"/>
      <c r="T1547" s="308"/>
      <c r="U1547" s="308"/>
      <c r="V1547" s="308"/>
      <c r="W1547" s="308"/>
      <c r="X1547" s="308"/>
      <c r="Y1547" s="308"/>
      <c r="Z1547" s="308"/>
      <c r="AA1547" s="309">
        <f t="shared" si="1383"/>
        <v>0</v>
      </c>
      <c r="AB1547" s="309">
        <f t="shared" si="1384"/>
        <v>0</v>
      </c>
      <c r="AC1547" s="37" t="e">
        <f t="shared" si="1385"/>
        <v>#DIV/0!</v>
      </c>
    </row>
    <row r="1548" spans="2:29" ht="28.5" hidden="1" x14ac:dyDescent="0.2">
      <c r="B1548" s="97" t="s">
        <v>1838</v>
      </c>
      <c r="C1548" s="98" t="s">
        <v>1839</v>
      </c>
      <c r="D1548" s="308">
        <v>0</v>
      </c>
      <c r="E1548" s="291">
        <f>SUM('ADICIONES  2018'!C1548:K1548)</f>
        <v>0</v>
      </c>
      <c r="F1548" s="308"/>
      <c r="G1548" s="308"/>
      <c r="H1548" s="308"/>
      <c r="I1548" s="308"/>
      <c r="J1548" s="308"/>
      <c r="K1548" s="292">
        <f t="shared" si="1369"/>
        <v>0</v>
      </c>
      <c r="L1548" s="308"/>
      <c r="M1548" s="308"/>
      <c r="N1548" s="308"/>
      <c r="O1548" s="308"/>
      <c r="P1548" s="308"/>
      <c r="Q1548" s="308"/>
      <c r="R1548" s="292">
        <f t="shared" si="1382"/>
        <v>0</v>
      </c>
      <c r="S1548" s="308"/>
      <c r="T1548" s="308"/>
      <c r="U1548" s="308"/>
      <c r="V1548" s="308"/>
      <c r="W1548" s="308"/>
      <c r="X1548" s="308"/>
      <c r="Y1548" s="308"/>
      <c r="Z1548" s="308"/>
      <c r="AA1548" s="309">
        <f t="shared" si="1383"/>
        <v>0</v>
      </c>
      <c r="AB1548" s="309">
        <f t="shared" si="1384"/>
        <v>0</v>
      </c>
      <c r="AC1548" s="37" t="e">
        <f t="shared" si="1385"/>
        <v>#DIV/0!</v>
      </c>
    </row>
    <row r="1549" spans="2:29" ht="28.5" hidden="1" x14ac:dyDescent="0.2">
      <c r="B1549" s="97" t="s">
        <v>1838</v>
      </c>
      <c r="C1549" s="98" t="s">
        <v>1839</v>
      </c>
      <c r="D1549" s="308">
        <v>0</v>
      </c>
      <c r="E1549" s="291">
        <f>SUM('ADICIONES  2018'!C1549:K1549)</f>
        <v>0</v>
      </c>
      <c r="F1549" s="308"/>
      <c r="G1549" s="308"/>
      <c r="H1549" s="308"/>
      <c r="I1549" s="308"/>
      <c r="J1549" s="308"/>
      <c r="K1549" s="292">
        <f t="shared" si="1369"/>
        <v>0</v>
      </c>
      <c r="L1549" s="308"/>
      <c r="M1549" s="308"/>
      <c r="N1549" s="308"/>
      <c r="O1549" s="308"/>
      <c r="P1549" s="308"/>
      <c r="Q1549" s="308"/>
      <c r="R1549" s="292">
        <f t="shared" si="1382"/>
        <v>0</v>
      </c>
      <c r="S1549" s="308"/>
      <c r="T1549" s="308"/>
      <c r="U1549" s="308"/>
      <c r="V1549" s="308"/>
      <c r="W1549" s="308"/>
      <c r="X1549" s="308"/>
      <c r="Y1549" s="308"/>
      <c r="Z1549" s="308"/>
      <c r="AA1549" s="309">
        <f t="shared" si="1383"/>
        <v>0</v>
      </c>
      <c r="AB1549" s="309">
        <f t="shared" si="1384"/>
        <v>0</v>
      </c>
      <c r="AC1549" s="37" t="e">
        <f t="shared" si="1385"/>
        <v>#DIV/0!</v>
      </c>
    </row>
    <row r="1550" spans="2:29" ht="28.5" hidden="1" x14ac:dyDescent="0.2">
      <c r="B1550" s="97" t="s">
        <v>1838</v>
      </c>
      <c r="C1550" s="98" t="s">
        <v>1839</v>
      </c>
      <c r="D1550" s="308">
        <v>0</v>
      </c>
      <c r="E1550" s="291">
        <f>SUM('ADICIONES  2018'!C1550:K1550)</f>
        <v>0</v>
      </c>
      <c r="F1550" s="308"/>
      <c r="G1550" s="308"/>
      <c r="H1550" s="308"/>
      <c r="I1550" s="308"/>
      <c r="J1550" s="308"/>
      <c r="K1550" s="292">
        <f t="shared" si="1369"/>
        <v>0</v>
      </c>
      <c r="L1550" s="308"/>
      <c r="M1550" s="308"/>
      <c r="N1550" s="308"/>
      <c r="O1550" s="308"/>
      <c r="P1550" s="308"/>
      <c r="Q1550" s="308"/>
      <c r="R1550" s="292">
        <f t="shared" si="1382"/>
        <v>0</v>
      </c>
      <c r="S1550" s="308"/>
      <c r="T1550" s="308"/>
      <c r="U1550" s="308"/>
      <c r="V1550" s="308"/>
      <c r="W1550" s="308"/>
      <c r="X1550" s="308"/>
      <c r="Y1550" s="308"/>
      <c r="Z1550" s="308"/>
      <c r="AA1550" s="309">
        <f t="shared" si="1383"/>
        <v>0</v>
      </c>
      <c r="AB1550" s="309">
        <f t="shared" si="1384"/>
        <v>0</v>
      </c>
      <c r="AC1550" s="37" t="e">
        <f t="shared" si="1385"/>
        <v>#DIV/0!</v>
      </c>
    </row>
    <row r="1551" spans="2:29" ht="28.5" hidden="1" x14ac:dyDescent="0.2">
      <c r="B1551" s="97" t="s">
        <v>1838</v>
      </c>
      <c r="C1551" s="98" t="s">
        <v>1839</v>
      </c>
      <c r="D1551" s="308">
        <v>0</v>
      </c>
      <c r="E1551" s="291">
        <f>SUM('ADICIONES  2018'!C1551:K1551)</f>
        <v>0</v>
      </c>
      <c r="F1551" s="308"/>
      <c r="G1551" s="308"/>
      <c r="H1551" s="308"/>
      <c r="I1551" s="308"/>
      <c r="J1551" s="308"/>
      <c r="K1551" s="292">
        <f t="shared" si="1369"/>
        <v>0</v>
      </c>
      <c r="L1551" s="308"/>
      <c r="M1551" s="308"/>
      <c r="N1551" s="308"/>
      <c r="O1551" s="308"/>
      <c r="P1551" s="308"/>
      <c r="Q1551" s="308"/>
      <c r="R1551" s="292">
        <f t="shared" si="1382"/>
        <v>0</v>
      </c>
      <c r="S1551" s="308"/>
      <c r="T1551" s="308"/>
      <c r="U1551" s="308"/>
      <c r="V1551" s="308"/>
      <c r="W1551" s="308"/>
      <c r="X1551" s="308"/>
      <c r="Y1551" s="308"/>
      <c r="Z1551" s="308"/>
      <c r="AA1551" s="309">
        <f t="shared" si="1383"/>
        <v>0</v>
      </c>
      <c r="AB1551" s="309">
        <f t="shared" si="1384"/>
        <v>0</v>
      </c>
      <c r="AC1551" s="37" t="e">
        <f t="shared" si="1385"/>
        <v>#DIV/0!</v>
      </c>
    </row>
    <row r="1552" spans="2:29" ht="28.5" hidden="1" x14ac:dyDescent="0.2">
      <c r="B1552" s="97" t="s">
        <v>1838</v>
      </c>
      <c r="C1552" s="98" t="s">
        <v>1839</v>
      </c>
      <c r="D1552" s="308">
        <v>0</v>
      </c>
      <c r="E1552" s="291">
        <f>SUM('ADICIONES  2018'!C1552:K1552)</f>
        <v>0</v>
      </c>
      <c r="F1552" s="308"/>
      <c r="G1552" s="308"/>
      <c r="H1552" s="308"/>
      <c r="I1552" s="308"/>
      <c r="J1552" s="308"/>
      <c r="K1552" s="292">
        <f t="shared" si="1369"/>
        <v>0</v>
      </c>
      <c r="L1552" s="308"/>
      <c r="M1552" s="308"/>
      <c r="N1552" s="308"/>
      <c r="O1552" s="308"/>
      <c r="P1552" s="308"/>
      <c r="Q1552" s="308"/>
      <c r="R1552" s="292">
        <f t="shared" si="1382"/>
        <v>0</v>
      </c>
      <c r="S1552" s="308"/>
      <c r="T1552" s="308"/>
      <c r="U1552" s="308"/>
      <c r="V1552" s="308"/>
      <c r="W1552" s="308"/>
      <c r="X1552" s="308"/>
      <c r="Y1552" s="308"/>
      <c r="Z1552" s="308"/>
      <c r="AA1552" s="309">
        <f t="shared" si="1383"/>
        <v>0</v>
      </c>
      <c r="AB1552" s="309">
        <f t="shared" si="1384"/>
        <v>0</v>
      </c>
      <c r="AC1552" s="37" t="e">
        <f t="shared" si="1385"/>
        <v>#DIV/0!</v>
      </c>
    </row>
    <row r="1553" spans="2:29" ht="28.5" hidden="1" x14ac:dyDescent="0.2">
      <c r="B1553" s="97" t="s">
        <v>1838</v>
      </c>
      <c r="C1553" s="98" t="s">
        <v>1839</v>
      </c>
      <c r="D1553" s="308">
        <v>0</v>
      </c>
      <c r="E1553" s="291">
        <f>SUM('ADICIONES  2018'!C1553:K1553)</f>
        <v>0</v>
      </c>
      <c r="F1553" s="308"/>
      <c r="G1553" s="308"/>
      <c r="H1553" s="308"/>
      <c r="I1553" s="308"/>
      <c r="J1553" s="308"/>
      <c r="K1553" s="292">
        <f t="shared" si="1369"/>
        <v>0</v>
      </c>
      <c r="L1553" s="308"/>
      <c r="M1553" s="308"/>
      <c r="N1553" s="308"/>
      <c r="O1553" s="308"/>
      <c r="P1553" s="308"/>
      <c r="Q1553" s="308"/>
      <c r="R1553" s="292">
        <f t="shared" si="1382"/>
        <v>0</v>
      </c>
      <c r="S1553" s="308"/>
      <c r="T1553" s="308"/>
      <c r="U1553" s="308"/>
      <c r="V1553" s="308"/>
      <c r="W1553" s="308"/>
      <c r="X1553" s="308"/>
      <c r="Y1553" s="308"/>
      <c r="Z1553" s="308"/>
      <c r="AA1553" s="309">
        <f t="shared" si="1383"/>
        <v>0</v>
      </c>
      <c r="AB1553" s="309">
        <f t="shared" si="1384"/>
        <v>0</v>
      </c>
      <c r="AC1553" s="37" t="e">
        <f t="shared" si="1385"/>
        <v>#DIV/0!</v>
      </c>
    </row>
    <row r="1554" spans="2:29" ht="28.5" hidden="1" x14ac:dyDescent="0.2">
      <c r="B1554" s="97" t="s">
        <v>1838</v>
      </c>
      <c r="C1554" s="98" t="s">
        <v>1839</v>
      </c>
      <c r="D1554" s="308">
        <v>0</v>
      </c>
      <c r="E1554" s="291">
        <f>SUM('ADICIONES  2018'!C1554:K1554)</f>
        <v>0</v>
      </c>
      <c r="F1554" s="308"/>
      <c r="G1554" s="308"/>
      <c r="H1554" s="308"/>
      <c r="I1554" s="308"/>
      <c r="J1554" s="308"/>
      <c r="K1554" s="292">
        <f t="shared" si="1369"/>
        <v>0</v>
      </c>
      <c r="L1554" s="308"/>
      <c r="M1554" s="308"/>
      <c r="N1554" s="308"/>
      <c r="O1554" s="308"/>
      <c r="P1554" s="308"/>
      <c r="Q1554" s="308"/>
      <c r="R1554" s="292">
        <f t="shared" si="1382"/>
        <v>0</v>
      </c>
      <c r="S1554" s="308"/>
      <c r="T1554" s="308"/>
      <c r="U1554" s="308"/>
      <c r="V1554" s="308"/>
      <c r="W1554" s="308"/>
      <c r="X1554" s="308"/>
      <c r="Y1554" s="308"/>
      <c r="Z1554" s="308"/>
      <c r="AA1554" s="309">
        <f t="shared" si="1383"/>
        <v>0</v>
      </c>
      <c r="AB1554" s="309">
        <f t="shared" si="1384"/>
        <v>0</v>
      </c>
      <c r="AC1554" s="37" t="e">
        <f t="shared" si="1385"/>
        <v>#DIV/0!</v>
      </c>
    </row>
    <row r="1555" spans="2:29" ht="28.5" hidden="1" x14ac:dyDescent="0.2">
      <c r="B1555" s="97" t="s">
        <v>1838</v>
      </c>
      <c r="C1555" s="98" t="s">
        <v>1839</v>
      </c>
      <c r="D1555" s="308">
        <v>0</v>
      </c>
      <c r="E1555" s="291">
        <f>SUM('ADICIONES  2018'!C1555:K1555)</f>
        <v>0</v>
      </c>
      <c r="F1555" s="308"/>
      <c r="G1555" s="308"/>
      <c r="H1555" s="308"/>
      <c r="I1555" s="308"/>
      <c r="J1555" s="308"/>
      <c r="K1555" s="292">
        <f t="shared" si="1369"/>
        <v>0</v>
      </c>
      <c r="L1555" s="308"/>
      <c r="M1555" s="308"/>
      <c r="N1555" s="308"/>
      <c r="O1555" s="308"/>
      <c r="P1555" s="308"/>
      <c r="Q1555" s="308"/>
      <c r="R1555" s="292">
        <f t="shared" si="1382"/>
        <v>0</v>
      </c>
      <c r="S1555" s="308"/>
      <c r="T1555" s="308"/>
      <c r="U1555" s="308"/>
      <c r="V1555" s="308"/>
      <c r="W1555" s="308"/>
      <c r="X1555" s="308"/>
      <c r="Y1555" s="308"/>
      <c r="Z1555" s="308"/>
      <c r="AA1555" s="309">
        <f t="shared" si="1383"/>
        <v>0</v>
      </c>
      <c r="AB1555" s="309">
        <f t="shared" si="1384"/>
        <v>0</v>
      </c>
      <c r="AC1555" s="37" t="e">
        <f t="shared" si="1385"/>
        <v>#DIV/0!</v>
      </c>
    </row>
    <row r="1556" spans="2:29" ht="28.5" hidden="1" x14ac:dyDescent="0.2">
      <c r="B1556" s="97" t="s">
        <v>1838</v>
      </c>
      <c r="C1556" s="98" t="s">
        <v>1839</v>
      </c>
      <c r="D1556" s="308">
        <v>0</v>
      </c>
      <c r="E1556" s="291">
        <f>SUM('ADICIONES  2018'!C1556:K1556)</f>
        <v>0</v>
      </c>
      <c r="F1556" s="308"/>
      <c r="G1556" s="308"/>
      <c r="H1556" s="308"/>
      <c r="I1556" s="308"/>
      <c r="J1556" s="308"/>
      <c r="K1556" s="292">
        <f t="shared" ref="K1556:K1619" si="1386">+D1556+E1556-F1556+G1556-H1556</f>
        <v>0</v>
      </c>
      <c r="L1556" s="308"/>
      <c r="M1556" s="308"/>
      <c r="N1556" s="308"/>
      <c r="O1556" s="308"/>
      <c r="P1556" s="308"/>
      <c r="Q1556" s="308"/>
      <c r="R1556" s="292">
        <f t="shared" si="1382"/>
        <v>0</v>
      </c>
      <c r="S1556" s="308"/>
      <c r="T1556" s="308"/>
      <c r="U1556" s="308"/>
      <c r="V1556" s="308"/>
      <c r="W1556" s="308"/>
      <c r="X1556" s="308"/>
      <c r="Y1556" s="308"/>
      <c r="Z1556" s="308"/>
      <c r="AA1556" s="309">
        <f t="shared" si="1383"/>
        <v>0</v>
      </c>
      <c r="AB1556" s="309">
        <f t="shared" si="1384"/>
        <v>0</v>
      </c>
      <c r="AC1556" s="37" t="e">
        <f t="shared" si="1385"/>
        <v>#DIV/0!</v>
      </c>
    </row>
    <row r="1557" spans="2:29" ht="28.5" hidden="1" x14ac:dyDescent="0.2">
      <c r="B1557" s="97" t="s">
        <v>1838</v>
      </c>
      <c r="C1557" s="98" t="s">
        <v>1839</v>
      </c>
      <c r="D1557" s="308">
        <v>0</v>
      </c>
      <c r="E1557" s="291">
        <f>SUM('ADICIONES  2018'!C1557:K1557)</f>
        <v>0</v>
      </c>
      <c r="F1557" s="308"/>
      <c r="G1557" s="308"/>
      <c r="H1557" s="308"/>
      <c r="I1557" s="308"/>
      <c r="J1557" s="308"/>
      <c r="K1557" s="292">
        <f t="shared" si="1386"/>
        <v>0</v>
      </c>
      <c r="L1557" s="308"/>
      <c r="M1557" s="308"/>
      <c r="N1557" s="308"/>
      <c r="O1557" s="308"/>
      <c r="P1557" s="308"/>
      <c r="Q1557" s="308"/>
      <c r="R1557" s="292">
        <f t="shared" si="1382"/>
        <v>0</v>
      </c>
      <c r="S1557" s="308"/>
      <c r="T1557" s="308"/>
      <c r="U1557" s="308"/>
      <c r="V1557" s="308"/>
      <c r="W1557" s="308"/>
      <c r="X1557" s="308"/>
      <c r="Y1557" s="308"/>
      <c r="Z1557" s="308"/>
      <c r="AA1557" s="309">
        <f t="shared" si="1383"/>
        <v>0</v>
      </c>
      <c r="AB1557" s="309">
        <f t="shared" si="1384"/>
        <v>0</v>
      </c>
      <c r="AC1557" s="37" t="e">
        <f t="shared" si="1385"/>
        <v>#DIV/0!</v>
      </c>
    </row>
    <row r="1558" spans="2:29" ht="28.5" hidden="1" x14ac:dyDescent="0.2">
      <c r="B1558" s="97" t="s">
        <v>1838</v>
      </c>
      <c r="C1558" s="98" t="s">
        <v>1839</v>
      </c>
      <c r="D1558" s="308">
        <v>0</v>
      </c>
      <c r="E1558" s="291">
        <f>SUM('ADICIONES  2018'!C1558:K1558)</f>
        <v>0</v>
      </c>
      <c r="F1558" s="308"/>
      <c r="G1558" s="308"/>
      <c r="H1558" s="308"/>
      <c r="I1558" s="308"/>
      <c r="J1558" s="308"/>
      <c r="K1558" s="292">
        <f t="shared" si="1386"/>
        <v>0</v>
      </c>
      <c r="L1558" s="308"/>
      <c r="M1558" s="308"/>
      <c r="N1558" s="308"/>
      <c r="O1558" s="308"/>
      <c r="P1558" s="308"/>
      <c r="Q1558" s="308"/>
      <c r="R1558" s="292">
        <f t="shared" si="1382"/>
        <v>0</v>
      </c>
      <c r="S1558" s="308"/>
      <c r="T1558" s="308"/>
      <c r="U1558" s="308"/>
      <c r="V1558" s="308"/>
      <c r="W1558" s="308"/>
      <c r="X1558" s="308"/>
      <c r="Y1558" s="308"/>
      <c r="Z1558" s="308"/>
      <c r="AA1558" s="309">
        <f t="shared" si="1383"/>
        <v>0</v>
      </c>
      <c r="AB1558" s="309">
        <f t="shared" si="1384"/>
        <v>0</v>
      </c>
      <c r="AC1558" s="37" t="e">
        <f t="shared" si="1385"/>
        <v>#DIV/0!</v>
      </c>
    </row>
    <row r="1559" spans="2:29" hidden="1" x14ac:dyDescent="0.2">
      <c r="B1559" s="97" t="s">
        <v>998</v>
      </c>
      <c r="C1559" s="98" t="s">
        <v>999</v>
      </c>
      <c r="D1559" s="308">
        <v>0</v>
      </c>
      <c r="E1559" s="291">
        <f>SUM('ADICIONES  2018'!C1559:K1559)</f>
        <v>0</v>
      </c>
      <c r="F1559" s="308"/>
      <c r="G1559" s="308"/>
      <c r="H1559" s="308"/>
      <c r="I1559" s="308"/>
      <c r="J1559" s="308"/>
      <c r="K1559" s="292">
        <f t="shared" si="1386"/>
        <v>0</v>
      </c>
      <c r="L1559" s="308"/>
      <c r="M1559" s="308"/>
      <c r="N1559" s="308"/>
      <c r="O1559" s="308"/>
      <c r="P1559" s="308"/>
      <c r="Q1559" s="308"/>
      <c r="R1559" s="292">
        <f t="shared" si="1382"/>
        <v>0</v>
      </c>
      <c r="S1559" s="308"/>
      <c r="T1559" s="308"/>
      <c r="U1559" s="308"/>
      <c r="V1559" s="308"/>
      <c r="W1559" s="308"/>
      <c r="X1559" s="308"/>
      <c r="Y1559" s="308"/>
      <c r="Z1559" s="308"/>
      <c r="AA1559" s="309">
        <f t="shared" si="1383"/>
        <v>0</v>
      </c>
      <c r="AB1559" s="309">
        <f t="shared" si="1384"/>
        <v>0</v>
      </c>
      <c r="AC1559" s="37" t="e">
        <f t="shared" si="1385"/>
        <v>#DIV/0!</v>
      </c>
    </row>
    <row r="1560" spans="2:29" hidden="1" x14ac:dyDescent="0.2">
      <c r="B1560" s="97" t="s">
        <v>998</v>
      </c>
      <c r="C1560" s="98" t="s">
        <v>999</v>
      </c>
      <c r="D1560" s="308">
        <v>0</v>
      </c>
      <c r="E1560" s="291">
        <f>SUM('ADICIONES  2018'!C1560:K1560)</f>
        <v>0</v>
      </c>
      <c r="F1560" s="308"/>
      <c r="G1560" s="308"/>
      <c r="H1560" s="308"/>
      <c r="I1560" s="308"/>
      <c r="J1560" s="308"/>
      <c r="K1560" s="292">
        <f t="shared" si="1386"/>
        <v>0</v>
      </c>
      <c r="L1560" s="308"/>
      <c r="M1560" s="308"/>
      <c r="N1560" s="308"/>
      <c r="O1560" s="308"/>
      <c r="P1560" s="308"/>
      <c r="Q1560" s="308"/>
      <c r="R1560" s="292">
        <f t="shared" si="1382"/>
        <v>0</v>
      </c>
      <c r="S1560" s="308"/>
      <c r="T1560" s="308"/>
      <c r="U1560" s="308"/>
      <c r="V1560" s="308"/>
      <c r="W1560" s="308"/>
      <c r="X1560" s="308"/>
      <c r="Y1560" s="308"/>
      <c r="Z1560" s="308"/>
      <c r="AA1560" s="309">
        <f t="shared" si="1383"/>
        <v>0</v>
      </c>
      <c r="AB1560" s="309">
        <f t="shared" si="1384"/>
        <v>0</v>
      </c>
      <c r="AC1560" s="37" t="e">
        <f t="shared" si="1385"/>
        <v>#DIV/0!</v>
      </c>
    </row>
    <row r="1561" spans="2:29" hidden="1" x14ac:dyDescent="0.2">
      <c r="B1561" s="97" t="s">
        <v>998</v>
      </c>
      <c r="C1561" s="98" t="s">
        <v>999</v>
      </c>
      <c r="D1561" s="308">
        <v>0</v>
      </c>
      <c r="E1561" s="291">
        <f>SUM('ADICIONES  2018'!C1561:K1561)</f>
        <v>0</v>
      </c>
      <c r="F1561" s="308"/>
      <c r="G1561" s="308"/>
      <c r="H1561" s="308"/>
      <c r="I1561" s="308"/>
      <c r="J1561" s="308"/>
      <c r="K1561" s="292">
        <f t="shared" si="1386"/>
        <v>0</v>
      </c>
      <c r="L1561" s="308"/>
      <c r="M1561" s="308"/>
      <c r="N1561" s="308"/>
      <c r="O1561" s="308"/>
      <c r="P1561" s="308"/>
      <c r="Q1561" s="308"/>
      <c r="R1561" s="292">
        <f t="shared" si="1382"/>
        <v>0</v>
      </c>
      <c r="S1561" s="308"/>
      <c r="T1561" s="308"/>
      <c r="U1561" s="308"/>
      <c r="V1561" s="308"/>
      <c r="W1561" s="308"/>
      <c r="X1561" s="308"/>
      <c r="Y1561" s="308"/>
      <c r="Z1561" s="308"/>
      <c r="AA1561" s="309">
        <f t="shared" si="1383"/>
        <v>0</v>
      </c>
      <c r="AB1561" s="309">
        <f t="shared" si="1384"/>
        <v>0</v>
      </c>
      <c r="AC1561" s="37" t="e">
        <f t="shared" si="1385"/>
        <v>#DIV/0!</v>
      </c>
    </row>
    <row r="1562" spans="2:29" hidden="1" x14ac:dyDescent="0.2">
      <c r="B1562" s="97" t="s">
        <v>998</v>
      </c>
      <c r="C1562" s="98" t="s">
        <v>999</v>
      </c>
      <c r="D1562" s="308">
        <v>0</v>
      </c>
      <c r="E1562" s="291">
        <f>SUM('ADICIONES  2018'!C1562:K1562)</f>
        <v>0</v>
      </c>
      <c r="F1562" s="308"/>
      <c r="G1562" s="308"/>
      <c r="H1562" s="308"/>
      <c r="I1562" s="308"/>
      <c r="J1562" s="308"/>
      <c r="K1562" s="292">
        <f t="shared" si="1386"/>
        <v>0</v>
      </c>
      <c r="L1562" s="308"/>
      <c r="M1562" s="308"/>
      <c r="N1562" s="308"/>
      <c r="O1562" s="308"/>
      <c r="P1562" s="308"/>
      <c r="Q1562" s="308"/>
      <c r="R1562" s="292">
        <f t="shared" si="1382"/>
        <v>0</v>
      </c>
      <c r="S1562" s="308"/>
      <c r="T1562" s="308"/>
      <c r="U1562" s="308"/>
      <c r="V1562" s="308"/>
      <c r="W1562" s="308"/>
      <c r="X1562" s="308"/>
      <c r="Y1562" s="308"/>
      <c r="Z1562" s="308"/>
      <c r="AA1562" s="309">
        <f t="shared" si="1383"/>
        <v>0</v>
      </c>
      <c r="AB1562" s="309">
        <f t="shared" si="1384"/>
        <v>0</v>
      </c>
      <c r="AC1562" s="37" t="e">
        <f t="shared" si="1385"/>
        <v>#DIV/0!</v>
      </c>
    </row>
    <row r="1563" spans="2:29" hidden="1" x14ac:dyDescent="0.2">
      <c r="B1563" s="97" t="s">
        <v>998</v>
      </c>
      <c r="C1563" s="98" t="s">
        <v>999</v>
      </c>
      <c r="D1563" s="308">
        <v>0</v>
      </c>
      <c r="E1563" s="291">
        <f>SUM('ADICIONES  2018'!C1563:K1563)</f>
        <v>0</v>
      </c>
      <c r="F1563" s="308"/>
      <c r="G1563" s="308"/>
      <c r="H1563" s="308"/>
      <c r="I1563" s="308"/>
      <c r="J1563" s="308"/>
      <c r="K1563" s="292">
        <f t="shared" si="1386"/>
        <v>0</v>
      </c>
      <c r="L1563" s="308"/>
      <c r="M1563" s="308"/>
      <c r="N1563" s="308"/>
      <c r="O1563" s="308"/>
      <c r="P1563" s="308"/>
      <c r="Q1563" s="308"/>
      <c r="R1563" s="292">
        <f t="shared" si="1382"/>
        <v>0</v>
      </c>
      <c r="S1563" s="308"/>
      <c r="T1563" s="308"/>
      <c r="U1563" s="308"/>
      <c r="V1563" s="308"/>
      <c r="W1563" s="308"/>
      <c r="X1563" s="308"/>
      <c r="Y1563" s="308"/>
      <c r="Z1563" s="308"/>
      <c r="AA1563" s="309">
        <f t="shared" si="1383"/>
        <v>0</v>
      </c>
      <c r="AB1563" s="309">
        <f t="shared" si="1384"/>
        <v>0</v>
      </c>
      <c r="AC1563" s="37" t="e">
        <f t="shared" si="1385"/>
        <v>#DIV/0!</v>
      </c>
    </row>
    <row r="1564" spans="2:29" hidden="1" x14ac:dyDescent="0.2">
      <c r="B1564" s="97" t="s">
        <v>998</v>
      </c>
      <c r="C1564" s="98" t="s">
        <v>999</v>
      </c>
      <c r="D1564" s="308">
        <v>0</v>
      </c>
      <c r="E1564" s="291">
        <f>SUM('ADICIONES  2018'!C1564:K1564)</f>
        <v>0</v>
      </c>
      <c r="F1564" s="308"/>
      <c r="G1564" s="308"/>
      <c r="H1564" s="308"/>
      <c r="I1564" s="308"/>
      <c r="J1564" s="308"/>
      <c r="K1564" s="292">
        <f t="shared" si="1386"/>
        <v>0</v>
      </c>
      <c r="L1564" s="308"/>
      <c r="M1564" s="308"/>
      <c r="N1564" s="308"/>
      <c r="O1564" s="308"/>
      <c r="P1564" s="308"/>
      <c r="Q1564" s="308"/>
      <c r="R1564" s="292">
        <f t="shared" si="1382"/>
        <v>0</v>
      </c>
      <c r="S1564" s="308"/>
      <c r="T1564" s="308"/>
      <c r="U1564" s="308"/>
      <c r="V1564" s="308"/>
      <c r="W1564" s="308"/>
      <c r="X1564" s="308"/>
      <c r="Y1564" s="308"/>
      <c r="Z1564" s="308"/>
      <c r="AA1564" s="309">
        <f t="shared" si="1383"/>
        <v>0</v>
      </c>
      <c r="AB1564" s="309">
        <f t="shared" si="1384"/>
        <v>0</v>
      </c>
      <c r="AC1564" s="37" t="e">
        <f t="shared" si="1385"/>
        <v>#DIV/0!</v>
      </c>
    </row>
    <row r="1565" spans="2:29" hidden="1" x14ac:dyDescent="0.2">
      <c r="B1565" s="97" t="s">
        <v>998</v>
      </c>
      <c r="C1565" s="98" t="s">
        <v>999</v>
      </c>
      <c r="D1565" s="308">
        <v>0</v>
      </c>
      <c r="E1565" s="291">
        <f>SUM('ADICIONES  2018'!C1565:K1565)</f>
        <v>0</v>
      </c>
      <c r="F1565" s="308"/>
      <c r="G1565" s="308"/>
      <c r="H1565" s="308"/>
      <c r="I1565" s="308"/>
      <c r="J1565" s="308"/>
      <c r="K1565" s="292">
        <f t="shared" si="1386"/>
        <v>0</v>
      </c>
      <c r="L1565" s="308"/>
      <c r="M1565" s="308"/>
      <c r="N1565" s="308"/>
      <c r="O1565" s="308"/>
      <c r="P1565" s="308"/>
      <c r="Q1565" s="308"/>
      <c r="R1565" s="292">
        <f t="shared" si="1382"/>
        <v>0</v>
      </c>
      <c r="S1565" s="308"/>
      <c r="T1565" s="308"/>
      <c r="U1565" s="308"/>
      <c r="V1565" s="308"/>
      <c r="W1565" s="308"/>
      <c r="X1565" s="308"/>
      <c r="Y1565" s="308"/>
      <c r="Z1565" s="308"/>
      <c r="AA1565" s="309">
        <f t="shared" si="1383"/>
        <v>0</v>
      </c>
      <c r="AB1565" s="309">
        <f t="shared" si="1384"/>
        <v>0</v>
      </c>
      <c r="AC1565" s="37" t="e">
        <f t="shared" si="1385"/>
        <v>#DIV/0!</v>
      </c>
    </row>
    <row r="1566" spans="2:29" hidden="1" x14ac:dyDescent="0.2">
      <c r="B1566" s="97" t="s">
        <v>998</v>
      </c>
      <c r="C1566" s="98" t="s">
        <v>999</v>
      </c>
      <c r="D1566" s="308">
        <v>0</v>
      </c>
      <c r="E1566" s="291">
        <f>SUM('ADICIONES  2018'!C1566:K1566)</f>
        <v>0</v>
      </c>
      <c r="F1566" s="308"/>
      <c r="G1566" s="308"/>
      <c r="H1566" s="308"/>
      <c r="I1566" s="308"/>
      <c r="J1566" s="308"/>
      <c r="K1566" s="292">
        <f t="shared" si="1386"/>
        <v>0</v>
      </c>
      <c r="L1566" s="308"/>
      <c r="M1566" s="308"/>
      <c r="N1566" s="308"/>
      <c r="O1566" s="308"/>
      <c r="P1566" s="308"/>
      <c r="Q1566" s="308"/>
      <c r="R1566" s="292">
        <f t="shared" si="1382"/>
        <v>0</v>
      </c>
      <c r="S1566" s="308"/>
      <c r="T1566" s="308"/>
      <c r="U1566" s="308"/>
      <c r="V1566" s="308"/>
      <c r="W1566" s="308"/>
      <c r="X1566" s="308"/>
      <c r="Y1566" s="308"/>
      <c r="Z1566" s="308"/>
      <c r="AA1566" s="309">
        <f t="shared" si="1383"/>
        <v>0</v>
      </c>
      <c r="AB1566" s="309">
        <f t="shared" si="1384"/>
        <v>0</v>
      </c>
      <c r="AC1566" s="37" t="e">
        <f t="shared" si="1385"/>
        <v>#DIV/0!</v>
      </c>
    </row>
    <row r="1567" spans="2:29" hidden="1" x14ac:dyDescent="0.2">
      <c r="B1567" s="97" t="s">
        <v>998</v>
      </c>
      <c r="C1567" s="98" t="s">
        <v>999</v>
      </c>
      <c r="D1567" s="308">
        <v>0</v>
      </c>
      <c r="E1567" s="291">
        <f>SUM('ADICIONES  2018'!C1567:K1567)</f>
        <v>0</v>
      </c>
      <c r="F1567" s="308"/>
      <c r="G1567" s="308"/>
      <c r="H1567" s="308"/>
      <c r="I1567" s="308"/>
      <c r="J1567" s="308"/>
      <c r="K1567" s="292">
        <f t="shared" si="1386"/>
        <v>0</v>
      </c>
      <c r="L1567" s="308"/>
      <c r="M1567" s="308"/>
      <c r="N1567" s="308"/>
      <c r="O1567" s="308"/>
      <c r="P1567" s="308"/>
      <c r="Q1567" s="308"/>
      <c r="R1567" s="292">
        <f t="shared" si="1382"/>
        <v>0</v>
      </c>
      <c r="S1567" s="308"/>
      <c r="T1567" s="308"/>
      <c r="U1567" s="308"/>
      <c r="V1567" s="308"/>
      <c r="W1567" s="308"/>
      <c r="X1567" s="308"/>
      <c r="Y1567" s="308"/>
      <c r="Z1567" s="308"/>
      <c r="AA1567" s="309">
        <f t="shared" si="1383"/>
        <v>0</v>
      </c>
      <c r="AB1567" s="309">
        <f t="shared" si="1384"/>
        <v>0</v>
      </c>
      <c r="AC1567" s="37" t="e">
        <f t="shared" si="1385"/>
        <v>#DIV/0!</v>
      </c>
    </row>
    <row r="1568" spans="2:29" hidden="1" x14ac:dyDescent="0.2">
      <c r="B1568" s="97" t="s">
        <v>998</v>
      </c>
      <c r="C1568" s="98" t="s">
        <v>999</v>
      </c>
      <c r="D1568" s="308">
        <v>0</v>
      </c>
      <c r="E1568" s="291">
        <f>SUM('ADICIONES  2018'!C1568:K1568)</f>
        <v>0</v>
      </c>
      <c r="F1568" s="308"/>
      <c r="G1568" s="308"/>
      <c r="H1568" s="308"/>
      <c r="I1568" s="308"/>
      <c r="J1568" s="308"/>
      <c r="K1568" s="292">
        <f t="shared" si="1386"/>
        <v>0</v>
      </c>
      <c r="L1568" s="308"/>
      <c r="M1568" s="308"/>
      <c r="N1568" s="308"/>
      <c r="O1568" s="308"/>
      <c r="P1568" s="308"/>
      <c r="Q1568" s="308"/>
      <c r="R1568" s="292">
        <f t="shared" si="1382"/>
        <v>0</v>
      </c>
      <c r="S1568" s="308"/>
      <c r="T1568" s="308"/>
      <c r="U1568" s="308"/>
      <c r="V1568" s="308"/>
      <c r="W1568" s="308"/>
      <c r="X1568" s="308"/>
      <c r="Y1568" s="308"/>
      <c r="Z1568" s="308"/>
      <c r="AA1568" s="309">
        <f t="shared" si="1383"/>
        <v>0</v>
      </c>
      <c r="AB1568" s="309">
        <f t="shared" si="1384"/>
        <v>0</v>
      </c>
      <c r="AC1568" s="37" t="e">
        <f t="shared" si="1385"/>
        <v>#DIV/0!</v>
      </c>
    </row>
    <row r="1569" spans="2:29" hidden="1" x14ac:dyDescent="0.2">
      <c r="B1569" s="97" t="s">
        <v>998</v>
      </c>
      <c r="C1569" s="98" t="s">
        <v>999</v>
      </c>
      <c r="D1569" s="308">
        <v>0</v>
      </c>
      <c r="E1569" s="291">
        <f>SUM('ADICIONES  2018'!C1569:K1569)</f>
        <v>0</v>
      </c>
      <c r="F1569" s="308"/>
      <c r="G1569" s="308"/>
      <c r="H1569" s="308"/>
      <c r="I1569" s="308"/>
      <c r="J1569" s="308"/>
      <c r="K1569" s="292">
        <f t="shared" si="1386"/>
        <v>0</v>
      </c>
      <c r="L1569" s="308"/>
      <c r="M1569" s="308"/>
      <c r="N1569" s="308"/>
      <c r="O1569" s="308"/>
      <c r="P1569" s="308"/>
      <c r="Q1569" s="308"/>
      <c r="R1569" s="292">
        <f t="shared" si="1382"/>
        <v>0</v>
      </c>
      <c r="S1569" s="308"/>
      <c r="T1569" s="308"/>
      <c r="U1569" s="308"/>
      <c r="V1569" s="308"/>
      <c r="W1569" s="308"/>
      <c r="X1569" s="308"/>
      <c r="Y1569" s="308"/>
      <c r="Z1569" s="308"/>
      <c r="AA1569" s="309">
        <f t="shared" si="1383"/>
        <v>0</v>
      </c>
      <c r="AB1569" s="309">
        <f t="shared" si="1384"/>
        <v>0</v>
      </c>
      <c r="AC1569" s="37" t="e">
        <f t="shared" si="1385"/>
        <v>#DIV/0!</v>
      </c>
    </row>
    <row r="1570" spans="2:29" hidden="1" x14ac:dyDescent="0.2">
      <c r="B1570" s="97" t="s">
        <v>998</v>
      </c>
      <c r="C1570" s="98" t="s">
        <v>999</v>
      </c>
      <c r="D1570" s="308">
        <v>0</v>
      </c>
      <c r="E1570" s="291">
        <f>SUM('ADICIONES  2018'!C1570:K1570)</f>
        <v>0</v>
      </c>
      <c r="F1570" s="308"/>
      <c r="G1570" s="308"/>
      <c r="H1570" s="308"/>
      <c r="I1570" s="308"/>
      <c r="J1570" s="308"/>
      <c r="K1570" s="292">
        <f t="shared" si="1386"/>
        <v>0</v>
      </c>
      <c r="L1570" s="308"/>
      <c r="M1570" s="308"/>
      <c r="N1570" s="308"/>
      <c r="O1570" s="308"/>
      <c r="P1570" s="308"/>
      <c r="Q1570" s="308"/>
      <c r="R1570" s="292">
        <f t="shared" si="1382"/>
        <v>0</v>
      </c>
      <c r="S1570" s="308"/>
      <c r="T1570" s="308"/>
      <c r="U1570" s="308"/>
      <c r="V1570" s="308"/>
      <c r="W1570" s="308"/>
      <c r="X1570" s="308"/>
      <c r="Y1570" s="308"/>
      <c r="Z1570" s="308"/>
      <c r="AA1570" s="309">
        <f t="shared" si="1383"/>
        <v>0</v>
      </c>
      <c r="AB1570" s="309">
        <f t="shared" si="1384"/>
        <v>0</v>
      </c>
      <c r="AC1570" s="37" t="e">
        <f t="shared" si="1385"/>
        <v>#DIV/0!</v>
      </c>
    </row>
    <row r="1571" spans="2:29" hidden="1" x14ac:dyDescent="0.2">
      <c r="B1571" s="97" t="s">
        <v>998</v>
      </c>
      <c r="C1571" s="98" t="s">
        <v>999</v>
      </c>
      <c r="D1571" s="308">
        <v>0</v>
      </c>
      <c r="E1571" s="291">
        <f>SUM('ADICIONES  2018'!C1571:K1571)</f>
        <v>0</v>
      </c>
      <c r="F1571" s="308"/>
      <c r="G1571" s="308"/>
      <c r="H1571" s="308"/>
      <c r="I1571" s="308"/>
      <c r="J1571" s="308"/>
      <c r="K1571" s="292">
        <f t="shared" si="1386"/>
        <v>0</v>
      </c>
      <c r="L1571" s="308"/>
      <c r="M1571" s="308"/>
      <c r="N1571" s="308"/>
      <c r="O1571" s="308"/>
      <c r="P1571" s="308"/>
      <c r="Q1571" s="308"/>
      <c r="R1571" s="292">
        <f t="shared" si="1382"/>
        <v>0</v>
      </c>
      <c r="S1571" s="308"/>
      <c r="T1571" s="308"/>
      <c r="U1571" s="308"/>
      <c r="V1571" s="308"/>
      <c r="W1571" s="308"/>
      <c r="X1571" s="308"/>
      <c r="Y1571" s="308"/>
      <c r="Z1571" s="308"/>
      <c r="AA1571" s="309">
        <f t="shared" si="1383"/>
        <v>0</v>
      </c>
      <c r="AB1571" s="309">
        <f t="shared" si="1384"/>
        <v>0</v>
      </c>
      <c r="AC1571" s="37" t="e">
        <f t="shared" si="1385"/>
        <v>#DIV/0!</v>
      </c>
    </row>
    <row r="1572" spans="2:29" hidden="1" x14ac:dyDescent="0.2">
      <c r="B1572" s="97" t="s">
        <v>998</v>
      </c>
      <c r="C1572" s="98" t="s">
        <v>999</v>
      </c>
      <c r="D1572" s="308">
        <v>0</v>
      </c>
      <c r="E1572" s="291">
        <f>SUM('ADICIONES  2018'!C1572:K1572)</f>
        <v>0</v>
      </c>
      <c r="F1572" s="308"/>
      <c r="G1572" s="308"/>
      <c r="H1572" s="308"/>
      <c r="I1572" s="308"/>
      <c r="J1572" s="308"/>
      <c r="K1572" s="292">
        <f t="shared" si="1386"/>
        <v>0</v>
      </c>
      <c r="L1572" s="308"/>
      <c r="M1572" s="308"/>
      <c r="N1572" s="308"/>
      <c r="O1572" s="308"/>
      <c r="P1572" s="308"/>
      <c r="Q1572" s="308"/>
      <c r="R1572" s="292">
        <f t="shared" si="1382"/>
        <v>0</v>
      </c>
      <c r="S1572" s="308"/>
      <c r="T1572" s="308"/>
      <c r="U1572" s="308"/>
      <c r="V1572" s="308"/>
      <c r="W1572" s="308"/>
      <c r="X1572" s="308"/>
      <c r="Y1572" s="308"/>
      <c r="Z1572" s="308"/>
      <c r="AA1572" s="309">
        <f t="shared" si="1383"/>
        <v>0</v>
      </c>
      <c r="AB1572" s="309">
        <f t="shared" si="1384"/>
        <v>0</v>
      </c>
      <c r="AC1572" s="37" t="e">
        <f t="shared" si="1385"/>
        <v>#DIV/0!</v>
      </c>
    </row>
    <row r="1573" spans="2:29" hidden="1" x14ac:dyDescent="0.2">
      <c r="B1573" s="97" t="s">
        <v>998</v>
      </c>
      <c r="C1573" s="98" t="s">
        <v>999</v>
      </c>
      <c r="D1573" s="308">
        <v>0</v>
      </c>
      <c r="E1573" s="291">
        <f>SUM('ADICIONES  2018'!C1573:K1573)</f>
        <v>0</v>
      </c>
      <c r="F1573" s="308"/>
      <c r="G1573" s="308"/>
      <c r="H1573" s="308"/>
      <c r="I1573" s="308"/>
      <c r="J1573" s="308"/>
      <c r="K1573" s="292">
        <f t="shared" si="1386"/>
        <v>0</v>
      </c>
      <c r="L1573" s="308"/>
      <c r="M1573" s="308"/>
      <c r="N1573" s="308"/>
      <c r="O1573" s="308"/>
      <c r="P1573" s="308"/>
      <c r="Q1573" s="308"/>
      <c r="R1573" s="292">
        <f t="shared" si="1382"/>
        <v>0</v>
      </c>
      <c r="S1573" s="308"/>
      <c r="T1573" s="308"/>
      <c r="U1573" s="308"/>
      <c r="V1573" s="308"/>
      <c r="W1573" s="308"/>
      <c r="X1573" s="308"/>
      <c r="Y1573" s="308"/>
      <c r="Z1573" s="308"/>
      <c r="AA1573" s="309">
        <f t="shared" si="1383"/>
        <v>0</v>
      </c>
      <c r="AB1573" s="309">
        <f t="shared" si="1384"/>
        <v>0</v>
      </c>
      <c r="AC1573" s="37" t="e">
        <f t="shared" si="1385"/>
        <v>#DIV/0!</v>
      </c>
    </row>
    <row r="1574" spans="2:29" hidden="1" x14ac:dyDescent="0.2">
      <c r="B1574" s="97" t="s">
        <v>998</v>
      </c>
      <c r="C1574" s="98" t="s">
        <v>999</v>
      </c>
      <c r="D1574" s="308">
        <v>0</v>
      </c>
      <c r="E1574" s="291">
        <f>SUM('ADICIONES  2018'!C1574:K1574)</f>
        <v>0</v>
      </c>
      <c r="F1574" s="308"/>
      <c r="G1574" s="308"/>
      <c r="H1574" s="308"/>
      <c r="I1574" s="308"/>
      <c r="J1574" s="308"/>
      <c r="K1574" s="292">
        <f t="shared" si="1386"/>
        <v>0</v>
      </c>
      <c r="L1574" s="308"/>
      <c r="M1574" s="308"/>
      <c r="N1574" s="308"/>
      <c r="O1574" s="308"/>
      <c r="P1574" s="308"/>
      <c r="Q1574" s="308"/>
      <c r="R1574" s="292">
        <f t="shared" si="1382"/>
        <v>0</v>
      </c>
      <c r="S1574" s="308"/>
      <c r="T1574" s="308"/>
      <c r="U1574" s="308"/>
      <c r="V1574" s="308"/>
      <c r="W1574" s="308"/>
      <c r="X1574" s="308"/>
      <c r="Y1574" s="308"/>
      <c r="Z1574" s="308"/>
      <c r="AA1574" s="309">
        <f t="shared" si="1383"/>
        <v>0</v>
      </c>
      <c r="AB1574" s="309">
        <f t="shared" si="1384"/>
        <v>0</v>
      </c>
      <c r="AC1574" s="37" t="e">
        <f t="shared" si="1385"/>
        <v>#DIV/0!</v>
      </c>
    </row>
    <row r="1575" spans="2:29" hidden="1" x14ac:dyDescent="0.2">
      <c r="B1575" s="97" t="s">
        <v>998</v>
      </c>
      <c r="C1575" s="98" t="s">
        <v>999</v>
      </c>
      <c r="D1575" s="308">
        <v>0</v>
      </c>
      <c r="E1575" s="291">
        <f>SUM('ADICIONES  2018'!C1575:K1575)</f>
        <v>0</v>
      </c>
      <c r="F1575" s="308"/>
      <c r="G1575" s="308"/>
      <c r="H1575" s="308"/>
      <c r="I1575" s="308"/>
      <c r="J1575" s="308"/>
      <c r="K1575" s="292">
        <f t="shared" si="1386"/>
        <v>0</v>
      </c>
      <c r="L1575" s="308"/>
      <c r="M1575" s="308"/>
      <c r="N1575" s="308"/>
      <c r="O1575" s="308"/>
      <c r="P1575" s="308"/>
      <c r="Q1575" s="308"/>
      <c r="R1575" s="292">
        <f t="shared" si="1382"/>
        <v>0</v>
      </c>
      <c r="S1575" s="308"/>
      <c r="T1575" s="308"/>
      <c r="U1575" s="308"/>
      <c r="V1575" s="308"/>
      <c r="W1575" s="308"/>
      <c r="X1575" s="308"/>
      <c r="Y1575" s="308"/>
      <c r="Z1575" s="308"/>
      <c r="AA1575" s="309">
        <f t="shared" si="1383"/>
        <v>0</v>
      </c>
      <c r="AB1575" s="309">
        <f t="shared" si="1384"/>
        <v>0</v>
      </c>
      <c r="AC1575" s="37" t="e">
        <f t="shared" si="1385"/>
        <v>#DIV/0!</v>
      </c>
    </row>
    <row r="1576" spans="2:29" hidden="1" x14ac:dyDescent="0.2">
      <c r="B1576" s="97" t="s">
        <v>998</v>
      </c>
      <c r="C1576" s="98" t="s">
        <v>999</v>
      </c>
      <c r="D1576" s="308">
        <v>0</v>
      </c>
      <c r="E1576" s="291">
        <f>SUM('ADICIONES  2018'!C1576:K1576)</f>
        <v>0</v>
      </c>
      <c r="F1576" s="308"/>
      <c r="G1576" s="308"/>
      <c r="H1576" s="308"/>
      <c r="I1576" s="308"/>
      <c r="J1576" s="308"/>
      <c r="K1576" s="292">
        <f t="shared" si="1386"/>
        <v>0</v>
      </c>
      <c r="L1576" s="308"/>
      <c r="M1576" s="308"/>
      <c r="N1576" s="308"/>
      <c r="O1576" s="308"/>
      <c r="P1576" s="308"/>
      <c r="Q1576" s="308"/>
      <c r="R1576" s="292">
        <f t="shared" si="1382"/>
        <v>0</v>
      </c>
      <c r="S1576" s="308"/>
      <c r="T1576" s="308"/>
      <c r="U1576" s="308"/>
      <c r="V1576" s="308"/>
      <c r="W1576" s="308"/>
      <c r="X1576" s="308"/>
      <c r="Y1576" s="308"/>
      <c r="Z1576" s="308"/>
      <c r="AA1576" s="309">
        <f t="shared" si="1383"/>
        <v>0</v>
      </c>
      <c r="AB1576" s="309">
        <f t="shared" si="1384"/>
        <v>0</v>
      </c>
      <c r="AC1576" s="37" t="e">
        <f t="shared" si="1385"/>
        <v>#DIV/0!</v>
      </c>
    </row>
    <row r="1577" spans="2:29" hidden="1" x14ac:dyDescent="0.2">
      <c r="B1577" s="97" t="s">
        <v>998</v>
      </c>
      <c r="C1577" s="98" t="s">
        <v>999</v>
      </c>
      <c r="D1577" s="308">
        <v>0</v>
      </c>
      <c r="E1577" s="291">
        <f>SUM('ADICIONES  2018'!C1577:K1577)</f>
        <v>0</v>
      </c>
      <c r="F1577" s="308"/>
      <c r="G1577" s="308"/>
      <c r="H1577" s="308"/>
      <c r="I1577" s="308"/>
      <c r="J1577" s="308"/>
      <c r="K1577" s="292">
        <f t="shared" si="1386"/>
        <v>0</v>
      </c>
      <c r="L1577" s="308"/>
      <c r="M1577" s="308"/>
      <c r="N1577" s="308"/>
      <c r="O1577" s="308"/>
      <c r="P1577" s="308"/>
      <c r="Q1577" s="308"/>
      <c r="R1577" s="292">
        <f t="shared" si="1382"/>
        <v>0</v>
      </c>
      <c r="S1577" s="308"/>
      <c r="T1577" s="308"/>
      <c r="U1577" s="308"/>
      <c r="V1577" s="308"/>
      <c r="W1577" s="308"/>
      <c r="X1577" s="308"/>
      <c r="Y1577" s="308"/>
      <c r="Z1577" s="308"/>
      <c r="AA1577" s="309">
        <f t="shared" si="1383"/>
        <v>0</v>
      </c>
      <c r="AB1577" s="309">
        <f t="shared" si="1384"/>
        <v>0</v>
      </c>
      <c r="AC1577" s="37" t="e">
        <f t="shared" si="1385"/>
        <v>#DIV/0!</v>
      </c>
    </row>
    <row r="1578" spans="2:29" hidden="1" x14ac:dyDescent="0.2">
      <c r="B1578" s="97" t="s">
        <v>998</v>
      </c>
      <c r="C1578" s="98" t="s">
        <v>999</v>
      </c>
      <c r="D1578" s="308">
        <v>0</v>
      </c>
      <c r="E1578" s="291">
        <f>SUM('ADICIONES  2018'!C1578:K1578)</f>
        <v>0</v>
      </c>
      <c r="F1578" s="308"/>
      <c r="G1578" s="308"/>
      <c r="H1578" s="308"/>
      <c r="I1578" s="308"/>
      <c r="J1578" s="308"/>
      <c r="K1578" s="292">
        <f t="shared" si="1386"/>
        <v>0</v>
      </c>
      <c r="L1578" s="308"/>
      <c r="M1578" s="308"/>
      <c r="N1578" s="308"/>
      <c r="O1578" s="308"/>
      <c r="P1578" s="308"/>
      <c r="Q1578" s="308"/>
      <c r="R1578" s="292">
        <f t="shared" si="1382"/>
        <v>0</v>
      </c>
      <c r="S1578" s="308"/>
      <c r="T1578" s="308"/>
      <c r="U1578" s="308"/>
      <c r="V1578" s="308"/>
      <c r="W1578" s="308"/>
      <c r="X1578" s="308"/>
      <c r="Y1578" s="308"/>
      <c r="Z1578" s="308"/>
      <c r="AA1578" s="309">
        <f t="shared" si="1383"/>
        <v>0</v>
      </c>
      <c r="AB1578" s="309">
        <f t="shared" si="1384"/>
        <v>0</v>
      </c>
      <c r="AC1578" s="37" t="e">
        <f t="shared" si="1385"/>
        <v>#DIV/0!</v>
      </c>
    </row>
    <row r="1579" spans="2:29" hidden="1" x14ac:dyDescent="0.2">
      <c r="B1579" s="97" t="s">
        <v>998</v>
      </c>
      <c r="C1579" s="98" t="s">
        <v>999</v>
      </c>
      <c r="D1579" s="308">
        <v>0</v>
      </c>
      <c r="E1579" s="291">
        <f>SUM('ADICIONES  2018'!C1579:K1579)</f>
        <v>0</v>
      </c>
      <c r="F1579" s="308"/>
      <c r="G1579" s="308"/>
      <c r="H1579" s="308"/>
      <c r="I1579" s="308"/>
      <c r="J1579" s="308"/>
      <c r="K1579" s="292">
        <f t="shared" si="1386"/>
        <v>0</v>
      </c>
      <c r="L1579" s="308"/>
      <c r="M1579" s="308"/>
      <c r="N1579" s="308"/>
      <c r="O1579" s="308"/>
      <c r="P1579" s="308"/>
      <c r="Q1579" s="308"/>
      <c r="R1579" s="292">
        <f t="shared" si="1382"/>
        <v>0</v>
      </c>
      <c r="S1579" s="308"/>
      <c r="T1579" s="308"/>
      <c r="U1579" s="308"/>
      <c r="V1579" s="308"/>
      <c r="W1579" s="308"/>
      <c r="X1579" s="308"/>
      <c r="Y1579" s="308"/>
      <c r="Z1579" s="308"/>
      <c r="AA1579" s="309">
        <f t="shared" si="1383"/>
        <v>0</v>
      </c>
      <c r="AB1579" s="309">
        <f t="shared" si="1384"/>
        <v>0</v>
      </c>
      <c r="AC1579" s="37" t="e">
        <f t="shared" si="1385"/>
        <v>#DIV/0!</v>
      </c>
    </row>
    <row r="1580" spans="2:29" hidden="1" x14ac:dyDescent="0.2">
      <c r="B1580" s="97" t="s">
        <v>998</v>
      </c>
      <c r="C1580" s="98" t="s">
        <v>999</v>
      </c>
      <c r="D1580" s="308">
        <v>0</v>
      </c>
      <c r="E1580" s="291">
        <f>SUM('ADICIONES  2018'!C1580:K1580)</f>
        <v>0</v>
      </c>
      <c r="F1580" s="308"/>
      <c r="G1580" s="308"/>
      <c r="H1580" s="308"/>
      <c r="I1580" s="308"/>
      <c r="J1580" s="308"/>
      <c r="K1580" s="292">
        <f t="shared" si="1386"/>
        <v>0</v>
      </c>
      <c r="L1580" s="308"/>
      <c r="M1580" s="308"/>
      <c r="N1580" s="308"/>
      <c r="O1580" s="308"/>
      <c r="P1580" s="308"/>
      <c r="Q1580" s="308"/>
      <c r="R1580" s="292">
        <f t="shared" si="1382"/>
        <v>0</v>
      </c>
      <c r="S1580" s="308"/>
      <c r="T1580" s="308"/>
      <c r="U1580" s="308"/>
      <c r="V1580" s="308"/>
      <c r="W1580" s="308"/>
      <c r="X1580" s="308"/>
      <c r="Y1580" s="308"/>
      <c r="Z1580" s="308"/>
      <c r="AA1580" s="309">
        <f t="shared" si="1383"/>
        <v>0</v>
      </c>
      <c r="AB1580" s="309">
        <f t="shared" si="1384"/>
        <v>0</v>
      </c>
      <c r="AC1580" s="37" t="e">
        <f t="shared" si="1385"/>
        <v>#DIV/0!</v>
      </c>
    </row>
    <row r="1581" spans="2:29" hidden="1" x14ac:dyDescent="0.2">
      <c r="B1581" s="97" t="s">
        <v>998</v>
      </c>
      <c r="C1581" s="98" t="s">
        <v>999</v>
      </c>
      <c r="D1581" s="308">
        <v>0</v>
      </c>
      <c r="E1581" s="291">
        <f>SUM('ADICIONES  2018'!C1581:K1581)</f>
        <v>0</v>
      </c>
      <c r="F1581" s="308"/>
      <c r="G1581" s="308"/>
      <c r="H1581" s="308"/>
      <c r="I1581" s="308"/>
      <c r="J1581" s="308"/>
      <c r="K1581" s="292">
        <f t="shared" si="1386"/>
        <v>0</v>
      </c>
      <c r="L1581" s="308"/>
      <c r="M1581" s="308"/>
      <c r="N1581" s="308"/>
      <c r="O1581" s="308"/>
      <c r="P1581" s="308"/>
      <c r="Q1581" s="308"/>
      <c r="R1581" s="292">
        <f t="shared" si="1382"/>
        <v>0</v>
      </c>
      <c r="S1581" s="308"/>
      <c r="T1581" s="308"/>
      <c r="U1581" s="308"/>
      <c r="V1581" s="308"/>
      <c r="W1581" s="308"/>
      <c r="X1581" s="308"/>
      <c r="Y1581" s="308"/>
      <c r="Z1581" s="308"/>
      <c r="AA1581" s="309">
        <f t="shared" si="1383"/>
        <v>0</v>
      </c>
      <c r="AB1581" s="309">
        <f t="shared" si="1384"/>
        <v>0</v>
      </c>
      <c r="AC1581" s="37" t="e">
        <f t="shared" si="1385"/>
        <v>#DIV/0!</v>
      </c>
    </row>
    <row r="1582" spans="2:29" hidden="1" x14ac:dyDescent="0.2">
      <c r="B1582" s="97" t="s">
        <v>998</v>
      </c>
      <c r="C1582" s="98" t="s">
        <v>999</v>
      </c>
      <c r="D1582" s="308">
        <v>0</v>
      </c>
      <c r="E1582" s="291">
        <f>SUM('ADICIONES  2018'!C1582:K1582)</f>
        <v>0</v>
      </c>
      <c r="F1582" s="308"/>
      <c r="G1582" s="308"/>
      <c r="H1582" s="308"/>
      <c r="I1582" s="308"/>
      <c r="J1582" s="308"/>
      <c r="K1582" s="292">
        <f t="shared" si="1386"/>
        <v>0</v>
      </c>
      <c r="L1582" s="308"/>
      <c r="M1582" s="308"/>
      <c r="N1582" s="308"/>
      <c r="O1582" s="308"/>
      <c r="P1582" s="308"/>
      <c r="Q1582" s="308"/>
      <c r="R1582" s="292">
        <f t="shared" si="1382"/>
        <v>0</v>
      </c>
      <c r="S1582" s="308"/>
      <c r="T1582" s="308"/>
      <c r="U1582" s="308"/>
      <c r="V1582" s="308"/>
      <c r="W1582" s="308"/>
      <c r="X1582" s="308"/>
      <c r="Y1582" s="308"/>
      <c r="Z1582" s="308"/>
      <c r="AA1582" s="309">
        <f t="shared" si="1383"/>
        <v>0</v>
      </c>
      <c r="AB1582" s="309">
        <f t="shared" si="1384"/>
        <v>0</v>
      </c>
      <c r="AC1582" s="37" t="e">
        <f t="shared" si="1385"/>
        <v>#DIV/0!</v>
      </c>
    </row>
    <row r="1583" spans="2:29" hidden="1" x14ac:dyDescent="0.2">
      <c r="B1583" s="97" t="s">
        <v>998</v>
      </c>
      <c r="C1583" s="98" t="s">
        <v>999</v>
      </c>
      <c r="D1583" s="308">
        <v>0</v>
      </c>
      <c r="E1583" s="291">
        <f>SUM('ADICIONES  2018'!C1583:K1583)</f>
        <v>0</v>
      </c>
      <c r="F1583" s="308"/>
      <c r="G1583" s="308"/>
      <c r="H1583" s="308"/>
      <c r="I1583" s="308"/>
      <c r="J1583" s="308"/>
      <c r="K1583" s="292">
        <f t="shared" si="1386"/>
        <v>0</v>
      </c>
      <c r="L1583" s="308"/>
      <c r="M1583" s="308"/>
      <c r="N1583" s="308"/>
      <c r="O1583" s="308"/>
      <c r="P1583" s="308"/>
      <c r="Q1583" s="308"/>
      <c r="R1583" s="292">
        <f t="shared" si="1382"/>
        <v>0</v>
      </c>
      <c r="S1583" s="308"/>
      <c r="T1583" s="308"/>
      <c r="U1583" s="308"/>
      <c r="V1583" s="308"/>
      <c r="W1583" s="308"/>
      <c r="X1583" s="308"/>
      <c r="Y1583" s="308"/>
      <c r="Z1583" s="308"/>
      <c r="AA1583" s="309">
        <f t="shared" si="1383"/>
        <v>0</v>
      </c>
      <c r="AB1583" s="309">
        <f t="shared" si="1384"/>
        <v>0</v>
      </c>
      <c r="AC1583" s="37" t="e">
        <f t="shared" si="1385"/>
        <v>#DIV/0!</v>
      </c>
    </row>
    <row r="1584" spans="2:29" hidden="1" x14ac:dyDescent="0.2">
      <c r="B1584" s="97" t="s">
        <v>998</v>
      </c>
      <c r="C1584" s="98" t="s">
        <v>999</v>
      </c>
      <c r="D1584" s="308">
        <v>0</v>
      </c>
      <c r="E1584" s="291">
        <f>SUM('ADICIONES  2018'!C1584:K1584)</f>
        <v>0</v>
      </c>
      <c r="F1584" s="308"/>
      <c r="G1584" s="308"/>
      <c r="H1584" s="308"/>
      <c r="I1584" s="308"/>
      <c r="J1584" s="308"/>
      <c r="K1584" s="292">
        <f t="shared" si="1386"/>
        <v>0</v>
      </c>
      <c r="L1584" s="308"/>
      <c r="M1584" s="308"/>
      <c r="N1584" s="308"/>
      <c r="O1584" s="308"/>
      <c r="P1584" s="308"/>
      <c r="Q1584" s="308"/>
      <c r="R1584" s="292">
        <f t="shared" si="1382"/>
        <v>0</v>
      </c>
      <c r="S1584" s="308"/>
      <c r="T1584" s="308"/>
      <c r="U1584" s="308"/>
      <c r="V1584" s="308"/>
      <c r="W1584" s="308"/>
      <c r="X1584" s="308"/>
      <c r="Y1584" s="308"/>
      <c r="Z1584" s="308"/>
      <c r="AA1584" s="309">
        <f t="shared" si="1383"/>
        <v>0</v>
      </c>
      <c r="AB1584" s="309">
        <f t="shared" si="1384"/>
        <v>0</v>
      </c>
      <c r="AC1584" s="37" t="e">
        <f t="shared" si="1385"/>
        <v>#DIV/0!</v>
      </c>
    </row>
    <row r="1585" spans="1:29" hidden="1" x14ac:dyDescent="0.2">
      <c r="B1585" s="97" t="s">
        <v>998</v>
      </c>
      <c r="C1585" s="98" t="s">
        <v>999</v>
      </c>
      <c r="D1585" s="308">
        <v>0</v>
      </c>
      <c r="E1585" s="291">
        <f>SUM('ADICIONES  2018'!C1585:K1585)</f>
        <v>0</v>
      </c>
      <c r="F1585" s="308"/>
      <c r="G1585" s="308"/>
      <c r="H1585" s="308"/>
      <c r="I1585" s="308"/>
      <c r="J1585" s="308"/>
      <c r="K1585" s="292">
        <f t="shared" si="1386"/>
        <v>0</v>
      </c>
      <c r="L1585" s="308"/>
      <c r="M1585" s="308"/>
      <c r="N1585" s="308"/>
      <c r="O1585" s="308"/>
      <c r="P1585" s="308"/>
      <c r="Q1585" s="308"/>
      <c r="R1585" s="292">
        <f t="shared" si="1382"/>
        <v>0</v>
      </c>
      <c r="S1585" s="308"/>
      <c r="T1585" s="308"/>
      <c r="U1585" s="308"/>
      <c r="V1585" s="308"/>
      <c r="W1585" s="308"/>
      <c r="X1585" s="308"/>
      <c r="Y1585" s="308"/>
      <c r="Z1585" s="308"/>
      <c r="AA1585" s="309">
        <f t="shared" si="1383"/>
        <v>0</v>
      </c>
      <c r="AB1585" s="309">
        <f t="shared" si="1384"/>
        <v>0</v>
      </c>
      <c r="AC1585" s="37" t="e">
        <f t="shared" si="1385"/>
        <v>#DIV/0!</v>
      </c>
    </row>
    <row r="1586" spans="1:29" hidden="1" x14ac:dyDescent="0.2">
      <c r="B1586" s="97" t="s">
        <v>998</v>
      </c>
      <c r="C1586" s="98" t="s">
        <v>999</v>
      </c>
      <c r="D1586" s="308">
        <v>0</v>
      </c>
      <c r="E1586" s="291">
        <f>SUM('ADICIONES  2018'!C1586:K1586)</f>
        <v>0</v>
      </c>
      <c r="F1586" s="308"/>
      <c r="G1586" s="308"/>
      <c r="H1586" s="308"/>
      <c r="I1586" s="308"/>
      <c r="J1586" s="308"/>
      <c r="K1586" s="292">
        <f t="shared" si="1386"/>
        <v>0</v>
      </c>
      <c r="L1586" s="308"/>
      <c r="M1586" s="308"/>
      <c r="N1586" s="308"/>
      <c r="O1586" s="308"/>
      <c r="P1586" s="308"/>
      <c r="Q1586" s="308"/>
      <c r="R1586" s="292">
        <f t="shared" si="1382"/>
        <v>0</v>
      </c>
      <c r="S1586" s="308"/>
      <c r="T1586" s="308"/>
      <c r="U1586" s="308"/>
      <c r="V1586" s="308"/>
      <c r="W1586" s="308"/>
      <c r="X1586" s="308"/>
      <c r="Y1586" s="308"/>
      <c r="Z1586" s="308"/>
      <c r="AA1586" s="309">
        <f t="shared" si="1383"/>
        <v>0</v>
      </c>
      <c r="AB1586" s="309">
        <f t="shared" si="1384"/>
        <v>0</v>
      </c>
      <c r="AC1586" s="37" t="e">
        <f t="shared" si="1385"/>
        <v>#DIV/0!</v>
      </c>
    </row>
    <row r="1587" spans="1:29" hidden="1" x14ac:dyDescent="0.2">
      <c r="B1587" s="97" t="s">
        <v>998</v>
      </c>
      <c r="C1587" s="98" t="s">
        <v>999</v>
      </c>
      <c r="D1587" s="308">
        <v>0</v>
      </c>
      <c r="E1587" s="291">
        <f>SUM('ADICIONES  2018'!C1587:K1587)</f>
        <v>0</v>
      </c>
      <c r="F1587" s="308"/>
      <c r="G1587" s="308"/>
      <c r="H1587" s="308"/>
      <c r="I1587" s="308"/>
      <c r="J1587" s="308"/>
      <c r="K1587" s="292">
        <f t="shared" si="1386"/>
        <v>0</v>
      </c>
      <c r="L1587" s="308"/>
      <c r="M1587" s="308"/>
      <c r="N1587" s="308"/>
      <c r="O1587" s="308"/>
      <c r="P1587" s="308"/>
      <c r="Q1587" s="308"/>
      <c r="R1587" s="292">
        <f t="shared" si="1382"/>
        <v>0</v>
      </c>
      <c r="S1587" s="308"/>
      <c r="T1587" s="308"/>
      <c r="U1587" s="308"/>
      <c r="V1587" s="308"/>
      <c r="W1587" s="308"/>
      <c r="X1587" s="308"/>
      <c r="Y1587" s="308"/>
      <c r="Z1587" s="308"/>
      <c r="AA1587" s="309">
        <f t="shared" si="1383"/>
        <v>0</v>
      </c>
      <c r="AB1587" s="309">
        <f t="shared" si="1384"/>
        <v>0</v>
      </c>
      <c r="AC1587" s="37" t="e">
        <f t="shared" si="1385"/>
        <v>#DIV/0!</v>
      </c>
    </row>
    <row r="1588" spans="1:29" hidden="1" x14ac:dyDescent="0.2">
      <c r="B1588" s="97" t="s">
        <v>998</v>
      </c>
      <c r="C1588" s="98" t="s">
        <v>999</v>
      </c>
      <c r="D1588" s="308">
        <v>0</v>
      </c>
      <c r="E1588" s="291">
        <f>SUM('ADICIONES  2018'!C1588:K1588)</f>
        <v>0</v>
      </c>
      <c r="F1588" s="308"/>
      <c r="G1588" s="308"/>
      <c r="H1588" s="308"/>
      <c r="I1588" s="308"/>
      <c r="J1588" s="308"/>
      <c r="K1588" s="292">
        <f t="shared" si="1386"/>
        <v>0</v>
      </c>
      <c r="L1588" s="308"/>
      <c r="M1588" s="308"/>
      <c r="N1588" s="308"/>
      <c r="O1588" s="308"/>
      <c r="P1588" s="308"/>
      <c r="Q1588" s="308"/>
      <c r="R1588" s="292">
        <f t="shared" ref="R1588:R1651" si="1387">SUM(L1588:Q1588)</f>
        <v>0</v>
      </c>
      <c r="S1588" s="308"/>
      <c r="T1588" s="308"/>
      <c r="U1588" s="308"/>
      <c r="V1588" s="308"/>
      <c r="W1588" s="308"/>
      <c r="X1588" s="308"/>
      <c r="Y1588" s="308"/>
      <c r="Z1588" s="308"/>
      <c r="AA1588" s="309">
        <f t="shared" si="1383"/>
        <v>0</v>
      </c>
      <c r="AB1588" s="309">
        <f t="shared" si="1384"/>
        <v>0</v>
      </c>
      <c r="AC1588" s="37" t="e">
        <f t="shared" si="1385"/>
        <v>#DIV/0!</v>
      </c>
    </row>
    <row r="1589" spans="1:29" hidden="1" x14ac:dyDescent="0.2">
      <c r="B1589" s="97" t="s">
        <v>998</v>
      </c>
      <c r="C1589" s="98" t="s">
        <v>999</v>
      </c>
      <c r="D1589" s="308">
        <v>0</v>
      </c>
      <c r="E1589" s="291">
        <f>SUM('ADICIONES  2018'!C1589:K1589)</f>
        <v>0</v>
      </c>
      <c r="F1589" s="308"/>
      <c r="G1589" s="308"/>
      <c r="H1589" s="308"/>
      <c r="I1589" s="308"/>
      <c r="J1589" s="308"/>
      <c r="K1589" s="292">
        <f t="shared" si="1386"/>
        <v>0</v>
      </c>
      <c r="L1589" s="308"/>
      <c r="M1589" s="308"/>
      <c r="N1589" s="308"/>
      <c r="O1589" s="308"/>
      <c r="P1589" s="308"/>
      <c r="Q1589" s="308"/>
      <c r="R1589" s="292">
        <f t="shared" si="1387"/>
        <v>0</v>
      </c>
      <c r="S1589" s="308"/>
      <c r="T1589" s="308"/>
      <c r="U1589" s="308"/>
      <c r="V1589" s="308"/>
      <c r="W1589" s="308"/>
      <c r="X1589" s="308"/>
      <c r="Y1589" s="308"/>
      <c r="Z1589" s="308"/>
      <c r="AA1589" s="309">
        <f t="shared" ref="AA1589:AA1652" si="1388">SUM(S1589:Z1589)</f>
        <v>0</v>
      </c>
      <c r="AB1589" s="309">
        <f t="shared" ref="AB1589:AB1652" si="1389">+AA1589+R1589</f>
        <v>0</v>
      </c>
      <c r="AC1589" s="37" t="e">
        <f t="shared" si="1385"/>
        <v>#DIV/0!</v>
      </c>
    </row>
    <row r="1590" spans="1:29" hidden="1" x14ac:dyDescent="0.2">
      <c r="B1590" s="97" t="s">
        <v>998</v>
      </c>
      <c r="C1590" s="98" t="s">
        <v>999</v>
      </c>
      <c r="D1590" s="308">
        <v>0</v>
      </c>
      <c r="E1590" s="291">
        <f>SUM('ADICIONES  2018'!C1590:K1590)</f>
        <v>0</v>
      </c>
      <c r="F1590" s="308"/>
      <c r="G1590" s="308"/>
      <c r="H1590" s="308"/>
      <c r="I1590" s="308"/>
      <c r="J1590" s="308"/>
      <c r="K1590" s="292">
        <f t="shared" si="1386"/>
        <v>0</v>
      </c>
      <c r="L1590" s="308"/>
      <c r="M1590" s="308"/>
      <c r="N1590" s="308"/>
      <c r="O1590" s="308"/>
      <c r="P1590" s="308"/>
      <c r="Q1590" s="308"/>
      <c r="R1590" s="292">
        <f t="shared" si="1387"/>
        <v>0</v>
      </c>
      <c r="S1590" s="308"/>
      <c r="T1590" s="308"/>
      <c r="U1590" s="308"/>
      <c r="V1590" s="308"/>
      <c r="W1590" s="308"/>
      <c r="X1590" s="308"/>
      <c r="Y1590" s="308"/>
      <c r="Z1590" s="308"/>
      <c r="AA1590" s="309">
        <f t="shared" si="1388"/>
        <v>0</v>
      </c>
      <c r="AB1590" s="309">
        <f t="shared" si="1389"/>
        <v>0</v>
      </c>
      <c r="AC1590" s="37" t="e">
        <f t="shared" si="1385"/>
        <v>#DIV/0!</v>
      </c>
    </row>
    <row r="1591" spans="1:29" hidden="1" x14ac:dyDescent="0.2">
      <c r="B1591" s="97" t="s">
        <v>998</v>
      </c>
      <c r="C1591" s="98" t="s">
        <v>999</v>
      </c>
      <c r="D1591" s="308">
        <v>0</v>
      </c>
      <c r="E1591" s="291">
        <f>SUM('ADICIONES  2018'!C1591:K1591)</f>
        <v>0</v>
      </c>
      <c r="F1591" s="308"/>
      <c r="G1591" s="308"/>
      <c r="H1591" s="308"/>
      <c r="I1591" s="308"/>
      <c r="J1591" s="308"/>
      <c r="K1591" s="292">
        <f t="shared" si="1386"/>
        <v>0</v>
      </c>
      <c r="L1591" s="308"/>
      <c r="M1591" s="308"/>
      <c r="N1591" s="308"/>
      <c r="O1591" s="308"/>
      <c r="P1591" s="308"/>
      <c r="Q1591" s="308"/>
      <c r="R1591" s="292">
        <f t="shared" si="1387"/>
        <v>0</v>
      </c>
      <c r="S1591" s="308"/>
      <c r="T1591" s="308"/>
      <c r="U1591" s="308"/>
      <c r="V1591" s="308"/>
      <c r="W1591" s="308"/>
      <c r="X1591" s="308"/>
      <c r="Y1591" s="308"/>
      <c r="Z1591" s="308"/>
      <c r="AA1591" s="309">
        <f t="shared" si="1388"/>
        <v>0</v>
      </c>
      <c r="AB1591" s="309">
        <f t="shared" si="1389"/>
        <v>0</v>
      </c>
      <c r="AC1591" s="37" t="e">
        <f t="shared" si="1385"/>
        <v>#DIV/0!</v>
      </c>
    </row>
    <row r="1592" spans="1:29" hidden="1" x14ac:dyDescent="0.2">
      <c r="B1592" s="97" t="s">
        <v>998</v>
      </c>
      <c r="C1592" s="98" t="s">
        <v>999</v>
      </c>
      <c r="D1592" s="308">
        <v>0</v>
      </c>
      <c r="E1592" s="291">
        <f>SUM('ADICIONES  2018'!C1592:K1592)</f>
        <v>0</v>
      </c>
      <c r="F1592" s="308"/>
      <c r="G1592" s="308"/>
      <c r="H1592" s="308"/>
      <c r="I1592" s="308"/>
      <c r="J1592" s="308"/>
      <c r="K1592" s="292">
        <f t="shared" si="1386"/>
        <v>0</v>
      </c>
      <c r="L1592" s="308"/>
      <c r="M1592" s="308"/>
      <c r="N1592" s="308"/>
      <c r="O1592" s="308"/>
      <c r="P1592" s="308"/>
      <c r="Q1592" s="308"/>
      <c r="R1592" s="292">
        <f t="shared" si="1387"/>
        <v>0</v>
      </c>
      <c r="S1592" s="308"/>
      <c r="T1592" s="308"/>
      <c r="U1592" s="308"/>
      <c r="V1592" s="308"/>
      <c r="W1592" s="308"/>
      <c r="X1592" s="308"/>
      <c r="Y1592" s="308"/>
      <c r="Z1592" s="308"/>
      <c r="AA1592" s="309">
        <f t="shared" si="1388"/>
        <v>0</v>
      </c>
      <c r="AB1592" s="309">
        <f t="shared" si="1389"/>
        <v>0</v>
      </c>
      <c r="AC1592" s="37" t="e">
        <f t="shared" si="1385"/>
        <v>#DIV/0!</v>
      </c>
    </row>
    <row r="1593" spans="1:29" hidden="1" x14ac:dyDescent="0.2">
      <c r="B1593" s="97" t="s">
        <v>998</v>
      </c>
      <c r="C1593" s="98" t="s">
        <v>999</v>
      </c>
      <c r="D1593" s="308">
        <v>0</v>
      </c>
      <c r="E1593" s="291">
        <f>SUM('ADICIONES  2018'!C1593:K1593)</f>
        <v>0</v>
      </c>
      <c r="F1593" s="308"/>
      <c r="G1593" s="308"/>
      <c r="H1593" s="308"/>
      <c r="I1593" s="308"/>
      <c r="J1593" s="308"/>
      <c r="K1593" s="292">
        <f t="shared" si="1386"/>
        <v>0</v>
      </c>
      <c r="L1593" s="308"/>
      <c r="M1593" s="308"/>
      <c r="N1593" s="308"/>
      <c r="O1593" s="308"/>
      <c r="P1593" s="308"/>
      <c r="Q1593" s="308"/>
      <c r="R1593" s="292">
        <f t="shared" si="1387"/>
        <v>0</v>
      </c>
      <c r="S1593" s="308"/>
      <c r="T1593" s="308"/>
      <c r="U1593" s="308"/>
      <c r="V1593" s="308"/>
      <c r="W1593" s="308"/>
      <c r="X1593" s="308"/>
      <c r="Y1593" s="308"/>
      <c r="Z1593" s="308"/>
      <c r="AA1593" s="309">
        <f t="shared" si="1388"/>
        <v>0</v>
      </c>
      <c r="AB1593" s="309">
        <f t="shared" si="1389"/>
        <v>0</v>
      </c>
      <c r="AC1593" s="37" t="e">
        <f t="shared" si="1385"/>
        <v>#DIV/0!</v>
      </c>
    </row>
    <row r="1594" spans="1:29" hidden="1" x14ac:dyDescent="0.2">
      <c r="B1594" s="97" t="s">
        <v>998</v>
      </c>
      <c r="C1594" s="98" t="s">
        <v>999</v>
      </c>
      <c r="D1594" s="308">
        <v>0</v>
      </c>
      <c r="E1594" s="291">
        <f>SUM('ADICIONES  2018'!C1594:K1594)</f>
        <v>0</v>
      </c>
      <c r="F1594" s="308"/>
      <c r="G1594" s="308"/>
      <c r="H1594" s="308"/>
      <c r="I1594" s="308"/>
      <c r="J1594" s="308"/>
      <c r="K1594" s="292">
        <f t="shared" si="1386"/>
        <v>0</v>
      </c>
      <c r="L1594" s="308"/>
      <c r="M1594" s="308"/>
      <c r="N1594" s="308"/>
      <c r="O1594" s="308"/>
      <c r="P1594" s="308"/>
      <c r="Q1594" s="308"/>
      <c r="R1594" s="292">
        <f t="shared" si="1387"/>
        <v>0</v>
      </c>
      <c r="S1594" s="308"/>
      <c r="T1594" s="308"/>
      <c r="U1594" s="308"/>
      <c r="V1594" s="308"/>
      <c r="W1594" s="308"/>
      <c r="X1594" s="308"/>
      <c r="Y1594" s="308"/>
      <c r="Z1594" s="308"/>
      <c r="AA1594" s="309">
        <f t="shared" si="1388"/>
        <v>0</v>
      </c>
      <c r="AB1594" s="309">
        <f t="shared" si="1389"/>
        <v>0</v>
      </c>
      <c r="AC1594" s="37" t="e">
        <f t="shared" si="1385"/>
        <v>#DIV/0!</v>
      </c>
    </row>
    <row r="1595" spans="1:29" hidden="1" x14ac:dyDescent="0.2">
      <c r="B1595" s="97" t="s">
        <v>998</v>
      </c>
      <c r="C1595" s="98" t="s">
        <v>999</v>
      </c>
      <c r="D1595" s="308">
        <v>0</v>
      </c>
      <c r="E1595" s="291">
        <f>SUM('ADICIONES  2018'!C1595:K1595)</f>
        <v>0</v>
      </c>
      <c r="F1595" s="308"/>
      <c r="G1595" s="308"/>
      <c r="H1595" s="308"/>
      <c r="I1595" s="308"/>
      <c r="J1595" s="308"/>
      <c r="K1595" s="292">
        <f t="shared" si="1386"/>
        <v>0</v>
      </c>
      <c r="L1595" s="308"/>
      <c r="M1595" s="308"/>
      <c r="N1595" s="308"/>
      <c r="O1595" s="308"/>
      <c r="P1595" s="308"/>
      <c r="Q1595" s="308"/>
      <c r="R1595" s="292">
        <f t="shared" si="1387"/>
        <v>0</v>
      </c>
      <c r="S1595" s="308"/>
      <c r="T1595" s="308"/>
      <c r="U1595" s="308"/>
      <c r="V1595" s="308"/>
      <c r="W1595" s="308"/>
      <c r="X1595" s="308"/>
      <c r="Y1595" s="308"/>
      <c r="Z1595" s="308"/>
      <c r="AA1595" s="309">
        <f t="shared" si="1388"/>
        <v>0</v>
      </c>
      <c r="AB1595" s="309">
        <f t="shared" si="1389"/>
        <v>0</v>
      </c>
      <c r="AC1595" s="37" t="e">
        <f t="shared" si="1385"/>
        <v>#DIV/0!</v>
      </c>
    </row>
    <row r="1596" spans="1:29" hidden="1" x14ac:dyDescent="0.2">
      <c r="B1596" s="97" t="s">
        <v>998</v>
      </c>
      <c r="C1596" s="98" t="s">
        <v>999</v>
      </c>
      <c r="D1596" s="308">
        <v>0</v>
      </c>
      <c r="E1596" s="291">
        <f>SUM('ADICIONES  2018'!C1596:K1596)</f>
        <v>0</v>
      </c>
      <c r="F1596" s="308"/>
      <c r="G1596" s="308"/>
      <c r="H1596" s="308"/>
      <c r="I1596" s="308"/>
      <c r="J1596" s="308"/>
      <c r="K1596" s="292">
        <f t="shared" si="1386"/>
        <v>0</v>
      </c>
      <c r="L1596" s="308"/>
      <c r="M1596" s="308"/>
      <c r="N1596" s="308"/>
      <c r="O1596" s="308"/>
      <c r="P1596" s="308"/>
      <c r="Q1596" s="308"/>
      <c r="R1596" s="292">
        <f t="shared" si="1387"/>
        <v>0</v>
      </c>
      <c r="S1596" s="308"/>
      <c r="T1596" s="308"/>
      <c r="U1596" s="308"/>
      <c r="V1596" s="308"/>
      <c r="W1596" s="308"/>
      <c r="X1596" s="308"/>
      <c r="Y1596" s="308"/>
      <c r="Z1596" s="308"/>
      <c r="AA1596" s="309">
        <f t="shared" si="1388"/>
        <v>0</v>
      </c>
      <c r="AB1596" s="309">
        <f t="shared" si="1389"/>
        <v>0</v>
      </c>
      <c r="AC1596" s="37" t="e">
        <f t="shared" si="1385"/>
        <v>#DIV/0!</v>
      </c>
    </row>
    <row r="1597" spans="1:29" hidden="1" x14ac:dyDescent="0.2">
      <c r="B1597" s="97" t="s">
        <v>998</v>
      </c>
      <c r="C1597" s="98" t="s">
        <v>999</v>
      </c>
      <c r="D1597" s="308">
        <v>0</v>
      </c>
      <c r="E1597" s="291">
        <f>SUM('ADICIONES  2018'!C1597:K1597)</f>
        <v>0</v>
      </c>
      <c r="F1597" s="308"/>
      <c r="G1597" s="308"/>
      <c r="H1597" s="308"/>
      <c r="I1597" s="308"/>
      <c r="J1597" s="308"/>
      <c r="K1597" s="292">
        <f t="shared" si="1386"/>
        <v>0</v>
      </c>
      <c r="L1597" s="308"/>
      <c r="M1597" s="308"/>
      <c r="N1597" s="308"/>
      <c r="O1597" s="308"/>
      <c r="P1597" s="308"/>
      <c r="Q1597" s="308"/>
      <c r="R1597" s="292">
        <f t="shared" si="1387"/>
        <v>0</v>
      </c>
      <c r="S1597" s="308"/>
      <c r="T1597" s="308"/>
      <c r="U1597" s="308"/>
      <c r="V1597" s="308"/>
      <c r="W1597" s="308"/>
      <c r="X1597" s="308"/>
      <c r="Y1597" s="308"/>
      <c r="Z1597" s="308"/>
      <c r="AA1597" s="309">
        <f t="shared" si="1388"/>
        <v>0</v>
      </c>
      <c r="AB1597" s="309">
        <f t="shared" si="1389"/>
        <v>0</v>
      </c>
      <c r="AC1597" s="37" t="e">
        <f t="shared" si="1385"/>
        <v>#DIV/0!</v>
      </c>
    </row>
    <row r="1598" spans="1:29" hidden="1" x14ac:dyDescent="0.2">
      <c r="B1598" s="97" t="s">
        <v>998</v>
      </c>
      <c r="C1598" s="98" t="s">
        <v>999</v>
      </c>
      <c r="D1598" s="308">
        <v>0</v>
      </c>
      <c r="E1598" s="291">
        <f>SUM('ADICIONES  2018'!C1598:K1598)</f>
        <v>0</v>
      </c>
      <c r="F1598" s="308"/>
      <c r="G1598" s="308"/>
      <c r="H1598" s="308"/>
      <c r="I1598" s="308"/>
      <c r="J1598" s="308"/>
      <c r="K1598" s="292">
        <f t="shared" si="1386"/>
        <v>0</v>
      </c>
      <c r="L1598" s="308"/>
      <c r="M1598" s="308"/>
      <c r="N1598" s="308"/>
      <c r="O1598" s="308"/>
      <c r="P1598" s="308"/>
      <c r="Q1598" s="308"/>
      <c r="R1598" s="292">
        <f t="shared" si="1387"/>
        <v>0</v>
      </c>
      <c r="S1598" s="308"/>
      <c r="T1598" s="308"/>
      <c r="U1598" s="308"/>
      <c r="V1598" s="308"/>
      <c r="W1598" s="308"/>
      <c r="X1598" s="308"/>
      <c r="Y1598" s="308"/>
      <c r="Z1598" s="308"/>
      <c r="AA1598" s="309">
        <f t="shared" si="1388"/>
        <v>0</v>
      </c>
      <c r="AB1598" s="309">
        <f t="shared" si="1389"/>
        <v>0</v>
      </c>
      <c r="AC1598" s="37" t="e">
        <f t="shared" si="1385"/>
        <v>#DIV/0!</v>
      </c>
    </row>
    <row r="1599" spans="1:29" s="79" customFormat="1" ht="31.5" hidden="1" x14ac:dyDescent="0.2">
      <c r="A1599" s="433"/>
      <c r="B1599" s="111" t="s">
        <v>1840</v>
      </c>
      <c r="C1599" s="107" t="s">
        <v>999</v>
      </c>
      <c r="D1599" s="307">
        <v>0</v>
      </c>
      <c r="E1599" s="106">
        <f>SUM('ADICIONES  2018'!C1599:K1599)</f>
        <v>0</v>
      </c>
      <c r="F1599" s="307">
        <v>0</v>
      </c>
      <c r="G1599" s="307">
        <v>0</v>
      </c>
      <c r="H1599" s="307">
        <v>0</v>
      </c>
      <c r="I1599" s="307">
        <v>0</v>
      </c>
      <c r="J1599" s="307">
        <v>0</v>
      </c>
      <c r="K1599" s="290">
        <f t="shared" si="1386"/>
        <v>0</v>
      </c>
      <c r="L1599" s="307">
        <v>0</v>
      </c>
      <c r="M1599" s="307">
        <v>0</v>
      </c>
      <c r="N1599" s="307">
        <v>0</v>
      </c>
      <c r="O1599" s="307">
        <v>0</v>
      </c>
      <c r="P1599" s="307">
        <v>0</v>
      </c>
      <c r="Q1599" s="307">
        <v>0</v>
      </c>
      <c r="R1599" s="290">
        <f t="shared" si="1387"/>
        <v>0</v>
      </c>
      <c r="S1599" s="307">
        <v>0</v>
      </c>
      <c r="T1599" s="307">
        <v>0</v>
      </c>
      <c r="U1599" s="307">
        <v>0</v>
      </c>
      <c r="V1599" s="307">
        <v>0</v>
      </c>
      <c r="W1599" s="307">
        <v>0</v>
      </c>
      <c r="X1599" s="307">
        <v>0</v>
      </c>
      <c r="Y1599" s="307">
        <v>0</v>
      </c>
      <c r="Z1599" s="307">
        <v>0</v>
      </c>
      <c r="AA1599" s="306">
        <f t="shared" si="1388"/>
        <v>0</v>
      </c>
      <c r="AB1599" s="306">
        <f t="shared" si="1389"/>
        <v>0</v>
      </c>
      <c r="AC1599" s="105" t="e">
        <f t="shared" si="1385"/>
        <v>#DIV/0!</v>
      </c>
    </row>
    <row r="1600" spans="1:29" hidden="1" x14ac:dyDescent="0.2">
      <c r="B1600" s="97" t="s">
        <v>1841</v>
      </c>
      <c r="C1600" s="98" t="s">
        <v>309</v>
      </c>
      <c r="D1600" s="308">
        <v>0</v>
      </c>
      <c r="E1600" s="291">
        <f>SUM('ADICIONES  2018'!C1600:K1600)</f>
        <v>0</v>
      </c>
      <c r="F1600" s="308"/>
      <c r="G1600" s="308"/>
      <c r="H1600" s="308"/>
      <c r="I1600" s="308"/>
      <c r="J1600" s="308"/>
      <c r="K1600" s="292">
        <f t="shared" si="1386"/>
        <v>0</v>
      </c>
      <c r="L1600" s="308"/>
      <c r="M1600" s="308"/>
      <c r="N1600" s="308"/>
      <c r="O1600" s="308"/>
      <c r="P1600" s="308"/>
      <c r="Q1600" s="308"/>
      <c r="R1600" s="292">
        <f t="shared" si="1387"/>
        <v>0</v>
      </c>
      <c r="S1600" s="308"/>
      <c r="T1600" s="308"/>
      <c r="U1600" s="308"/>
      <c r="V1600" s="308"/>
      <c r="W1600" s="308"/>
      <c r="X1600" s="308"/>
      <c r="Y1600" s="308"/>
      <c r="Z1600" s="308"/>
      <c r="AA1600" s="309">
        <f t="shared" si="1388"/>
        <v>0</v>
      </c>
      <c r="AB1600" s="309">
        <f t="shared" si="1389"/>
        <v>0</v>
      </c>
      <c r="AC1600" s="37" t="e">
        <f t="shared" si="1385"/>
        <v>#DIV/0!</v>
      </c>
    </row>
    <row r="1601" spans="2:29" hidden="1" x14ac:dyDescent="0.2">
      <c r="B1601" s="97" t="s">
        <v>1841</v>
      </c>
      <c r="C1601" s="98" t="s">
        <v>309</v>
      </c>
      <c r="D1601" s="308">
        <v>0</v>
      </c>
      <c r="E1601" s="291">
        <f>SUM('ADICIONES  2018'!C1601:K1601)</f>
        <v>0</v>
      </c>
      <c r="F1601" s="308"/>
      <c r="G1601" s="308"/>
      <c r="H1601" s="308"/>
      <c r="I1601" s="308"/>
      <c r="J1601" s="308"/>
      <c r="K1601" s="292">
        <f t="shared" si="1386"/>
        <v>0</v>
      </c>
      <c r="L1601" s="308"/>
      <c r="M1601" s="308"/>
      <c r="N1601" s="308"/>
      <c r="O1601" s="308"/>
      <c r="P1601" s="308"/>
      <c r="Q1601" s="308"/>
      <c r="R1601" s="292">
        <f t="shared" si="1387"/>
        <v>0</v>
      </c>
      <c r="S1601" s="308"/>
      <c r="T1601" s="308"/>
      <c r="U1601" s="308"/>
      <c r="V1601" s="308"/>
      <c r="W1601" s="308"/>
      <c r="X1601" s="308"/>
      <c r="Y1601" s="308"/>
      <c r="Z1601" s="308"/>
      <c r="AA1601" s="309">
        <f t="shared" si="1388"/>
        <v>0</v>
      </c>
      <c r="AB1601" s="309">
        <f t="shared" si="1389"/>
        <v>0</v>
      </c>
      <c r="AC1601" s="37" t="e">
        <f t="shared" si="1385"/>
        <v>#DIV/0!</v>
      </c>
    </row>
    <row r="1602" spans="2:29" ht="28.5" hidden="1" x14ac:dyDescent="0.2">
      <c r="B1602" s="97" t="s">
        <v>1842</v>
      </c>
      <c r="C1602" s="98" t="s">
        <v>1843</v>
      </c>
      <c r="D1602" s="308">
        <v>0</v>
      </c>
      <c r="E1602" s="291">
        <f>SUM('ADICIONES  2018'!C1602:K1602)</f>
        <v>0</v>
      </c>
      <c r="F1602" s="308"/>
      <c r="G1602" s="308"/>
      <c r="H1602" s="308"/>
      <c r="I1602" s="308"/>
      <c r="J1602" s="308"/>
      <c r="K1602" s="292">
        <f t="shared" si="1386"/>
        <v>0</v>
      </c>
      <c r="L1602" s="308"/>
      <c r="M1602" s="308"/>
      <c r="N1602" s="308"/>
      <c r="O1602" s="308"/>
      <c r="P1602" s="308"/>
      <c r="Q1602" s="308"/>
      <c r="R1602" s="292">
        <f t="shared" si="1387"/>
        <v>0</v>
      </c>
      <c r="S1602" s="308"/>
      <c r="T1602" s="308"/>
      <c r="U1602" s="308"/>
      <c r="V1602" s="308"/>
      <c r="W1602" s="308"/>
      <c r="X1602" s="308"/>
      <c r="Y1602" s="308"/>
      <c r="Z1602" s="308"/>
      <c r="AA1602" s="309">
        <f t="shared" si="1388"/>
        <v>0</v>
      </c>
      <c r="AB1602" s="309">
        <f t="shared" si="1389"/>
        <v>0</v>
      </c>
      <c r="AC1602" s="37" t="e">
        <f t="shared" si="1385"/>
        <v>#DIV/0!</v>
      </c>
    </row>
    <row r="1603" spans="2:29" ht="28.5" hidden="1" x14ac:dyDescent="0.2">
      <c r="B1603" s="97" t="s">
        <v>1842</v>
      </c>
      <c r="C1603" s="98" t="s">
        <v>1843</v>
      </c>
      <c r="D1603" s="308">
        <v>0</v>
      </c>
      <c r="E1603" s="291">
        <f>SUM('ADICIONES  2018'!C1603:K1603)</f>
        <v>0</v>
      </c>
      <c r="F1603" s="308"/>
      <c r="G1603" s="308"/>
      <c r="H1603" s="308"/>
      <c r="I1603" s="308"/>
      <c r="J1603" s="308"/>
      <c r="K1603" s="292">
        <f t="shared" si="1386"/>
        <v>0</v>
      </c>
      <c r="L1603" s="308"/>
      <c r="M1603" s="308"/>
      <c r="N1603" s="308"/>
      <c r="O1603" s="308"/>
      <c r="P1603" s="308"/>
      <c r="Q1603" s="308"/>
      <c r="R1603" s="292">
        <f t="shared" si="1387"/>
        <v>0</v>
      </c>
      <c r="S1603" s="308"/>
      <c r="T1603" s="308"/>
      <c r="U1603" s="308"/>
      <c r="V1603" s="308"/>
      <c r="W1603" s="308"/>
      <c r="X1603" s="308"/>
      <c r="Y1603" s="308"/>
      <c r="Z1603" s="308"/>
      <c r="AA1603" s="309">
        <f t="shared" si="1388"/>
        <v>0</v>
      </c>
      <c r="AB1603" s="309">
        <f t="shared" si="1389"/>
        <v>0</v>
      </c>
      <c r="AC1603" s="37" t="e">
        <f t="shared" si="1385"/>
        <v>#DIV/0!</v>
      </c>
    </row>
    <row r="1604" spans="2:29" ht="28.5" hidden="1" x14ac:dyDescent="0.2">
      <c r="B1604" s="97" t="s">
        <v>1844</v>
      </c>
      <c r="C1604" s="98" t="s">
        <v>1845</v>
      </c>
      <c r="D1604" s="308">
        <v>0</v>
      </c>
      <c r="E1604" s="291">
        <f>SUM('ADICIONES  2018'!C1604:K1604)</f>
        <v>0</v>
      </c>
      <c r="F1604" s="308"/>
      <c r="G1604" s="308"/>
      <c r="H1604" s="308"/>
      <c r="I1604" s="308"/>
      <c r="J1604" s="308"/>
      <c r="K1604" s="292">
        <f t="shared" si="1386"/>
        <v>0</v>
      </c>
      <c r="L1604" s="308"/>
      <c r="M1604" s="308"/>
      <c r="N1604" s="308"/>
      <c r="O1604" s="308"/>
      <c r="P1604" s="308"/>
      <c r="Q1604" s="308"/>
      <c r="R1604" s="292">
        <f t="shared" si="1387"/>
        <v>0</v>
      </c>
      <c r="S1604" s="308"/>
      <c r="T1604" s="308"/>
      <c r="U1604" s="308"/>
      <c r="V1604" s="308"/>
      <c r="W1604" s="308"/>
      <c r="X1604" s="308"/>
      <c r="Y1604" s="308"/>
      <c r="Z1604" s="308"/>
      <c r="AA1604" s="309">
        <f t="shared" si="1388"/>
        <v>0</v>
      </c>
      <c r="AB1604" s="309">
        <f t="shared" si="1389"/>
        <v>0</v>
      </c>
      <c r="AC1604" s="37" t="e">
        <f t="shared" si="1385"/>
        <v>#DIV/0!</v>
      </c>
    </row>
    <row r="1605" spans="2:29" ht="28.5" hidden="1" x14ac:dyDescent="0.2">
      <c r="B1605" s="97" t="s">
        <v>1844</v>
      </c>
      <c r="C1605" s="98" t="s">
        <v>1843</v>
      </c>
      <c r="D1605" s="308">
        <v>0</v>
      </c>
      <c r="E1605" s="291">
        <f>SUM('ADICIONES  2018'!C1605:K1605)</f>
        <v>0</v>
      </c>
      <c r="F1605" s="308"/>
      <c r="G1605" s="308"/>
      <c r="H1605" s="308"/>
      <c r="I1605" s="308"/>
      <c r="J1605" s="308"/>
      <c r="K1605" s="292">
        <f t="shared" si="1386"/>
        <v>0</v>
      </c>
      <c r="L1605" s="308"/>
      <c r="M1605" s="308"/>
      <c r="N1605" s="308"/>
      <c r="O1605" s="308"/>
      <c r="P1605" s="308"/>
      <c r="Q1605" s="308"/>
      <c r="R1605" s="292">
        <f t="shared" si="1387"/>
        <v>0</v>
      </c>
      <c r="S1605" s="308"/>
      <c r="T1605" s="308"/>
      <c r="U1605" s="308"/>
      <c r="V1605" s="308"/>
      <c r="W1605" s="308"/>
      <c r="X1605" s="308"/>
      <c r="Y1605" s="308"/>
      <c r="Z1605" s="308"/>
      <c r="AA1605" s="309">
        <f t="shared" si="1388"/>
        <v>0</v>
      </c>
      <c r="AB1605" s="309">
        <f t="shared" si="1389"/>
        <v>0</v>
      </c>
      <c r="AC1605" s="37" t="e">
        <f t="shared" si="1385"/>
        <v>#DIV/0!</v>
      </c>
    </row>
    <row r="1606" spans="2:29" ht="28.5" hidden="1" x14ac:dyDescent="0.2">
      <c r="B1606" s="97" t="s">
        <v>1844</v>
      </c>
      <c r="C1606" s="98" t="s">
        <v>1843</v>
      </c>
      <c r="D1606" s="308">
        <v>0</v>
      </c>
      <c r="E1606" s="291">
        <f>SUM('ADICIONES  2018'!C1606:K1606)</f>
        <v>0</v>
      </c>
      <c r="F1606" s="308"/>
      <c r="G1606" s="308"/>
      <c r="H1606" s="308"/>
      <c r="I1606" s="308"/>
      <c r="J1606" s="308"/>
      <c r="K1606" s="292">
        <f t="shared" si="1386"/>
        <v>0</v>
      </c>
      <c r="L1606" s="308"/>
      <c r="M1606" s="308"/>
      <c r="N1606" s="308"/>
      <c r="O1606" s="308"/>
      <c r="P1606" s="308"/>
      <c r="Q1606" s="308"/>
      <c r="R1606" s="292">
        <f t="shared" si="1387"/>
        <v>0</v>
      </c>
      <c r="S1606" s="308"/>
      <c r="T1606" s="308"/>
      <c r="U1606" s="308"/>
      <c r="V1606" s="308"/>
      <c r="W1606" s="308"/>
      <c r="X1606" s="308"/>
      <c r="Y1606" s="308"/>
      <c r="Z1606" s="308"/>
      <c r="AA1606" s="309">
        <f t="shared" si="1388"/>
        <v>0</v>
      </c>
      <c r="AB1606" s="309">
        <f t="shared" si="1389"/>
        <v>0</v>
      </c>
      <c r="AC1606" s="37" t="e">
        <f t="shared" si="1385"/>
        <v>#DIV/0!</v>
      </c>
    </row>
    <row r="1607" spans="2:29" ht="28.5" hidden="1" x14ac:dyDescent="0.2">
      <c r="B1607" s="97" t="s">
        <v>1846</v>
      </c>
      <c r="C1607" s="98" t="s">
        <v>1847</v>
      </c>
      <c r="D1607" s="308">
        <v>0</v>
      </c>
      <c r="E1607" s="291">
        <f>SUM('ADICIONES  2018'!C1607:K1607)</f>
        <v>0</v>
      </c>
      <c r="F1607" s="308"/>
      <c r="G1607" s="308"/>
      <c r="H1607" s="308"/>
      <c r="I1607" s="308"/>
      <c r="J1607" s="308"/>
      <c r="K1607" s="292">
        <f t="shared" si="1386"/>
        <v>0</v>
      </c>
      <c r="L1607" s="308"/>
      <c r="M1607" s="308"/>
      <c r="N1607" s="308"/>
      <c r="O1607" s="308"/>
      <c r="P1607" s="308"/>
      <c r="Q1607" s="308"/>
      <c r="R1607" s="292">
        <f t="shared" si="1387"/>
        <v>0</v>
      </c>
      <c r="S1607" s="308"/>
      <c r="T1607" s="308"/>
      <c r="U1607" s="308"/>
      <c r="V1607" s="308"/>
      <c r="W1607" s="308"/>
      <c r="X1607" s="308"/>
      <c r="Y1607" s="308"/>
      <c r="Z1607" s="308"/>
      <c r="AA1607" s="309">
        <f t="shared" si="1388"/>
        <v>0</v>
      </c>
      <c r="AB1607" s="309">
        <f t="shared" si="1389"/>
        <v>0</v>
      </c>
      <c r="AC1607" s="37" t="e">
        <f t="shared" ref="AC1607:AC1667" si="1390">+AB1607/K1607</f>
        <v>#DIV/0!</v>
      </c>
    </row>
    <row r="1608" spans="2:29" hidden="1" x14ac:dyDescent="0.2">
      <c r="B1608" s="97" t="s">
        <v>1848</v>
      </c>
      <c r="C1608" s="98" t="s">
        <v>1797</v>
      </c>
      <c r="D1608" s="308">
        <v>0</v>
      </c>
      <c r="E1608" s="291">
        <f>SUM('ADICIONES  2018'!C1608:K1608)</f>
        <v>0</v>
      </c>
      <c r="F1608" s="308"/>
      <c r="G1608" s="308"/>
      <c r="H1608" s="308"/>
      <c r="I1608" s="308"/>
      <c r="J1608" s="308"/>
      <c r="K1608" s="292">
        <f t="shared" si="1386"/>
        <v>0</v>
      </c>
      <c r="L1608" s="308"/>
      <c r="M1608" s="308"/>
      <c r="N1608" s="308"/>
      <c r="O1608" s="308"/>
      <c r="P1608" s="308"/>
      <c r="Q1608" s="308"/>
      <c r="R1608" s="292">
        <f t="shared" si="1387"/>
        <v>0</v>
      </c>
      <c r="S1608" s="308"/>
      <c r="T1608" s="308"/>
      <c r="U1608" s="308"/>
      <c r="V1608" s="308"/>
      <c r="W1608" s="308"/>
      <c r="X1608" s="308"/>
      <c r="Y1608" s="308"/>
      <c r="Z1608" s="308"/>
      <c r="AA1608" s="309">
        <f t="shared" si="1388"/>
        <v>0</v>
      </c>
      <c r="AB1608" s="309">
        <f t="shared" si="1389"/>
        <v>0</v>
      </c>
      <c r="AC1608" s="37" t="e">
        <f t="shared" si="1390"/>
        <v>#DIV/0!</v>
      </c>
    </row>
    <row r="1609" spans="2:29" hidden="1" x14ac:dyDescent="0.2">
      <c r="B1609" s="97" t="s">
        <v>1848</v>
      </c>
      <c r="C1609" s="98" t="s">
        <v>1797</v>
      </c>
      <c r="D1609" s="308">
        <v>0</v>
      </c>
      <c r="E1609" s="291">
        <f>SUM('ADICIONES  2018'!C1609:K1609)</f>
        <v>0</v>
      </c>
      <c r="F1609" s="308"/>
      <c r="G1609" s="308"/>
      <c r="H1609" s="308"/>
      <c r="I1609" s="308"/>
      <c r="J1609" s="308"/>
      <c r="K1609" s="292">
        <f t="shared" si="1386"/>
        <v>0</v>
      </c>
      <c r="L1609" s="308"/>
      <c r="M1609" s="308"/>
      <c r="N1609" s="308"/>
      <c r="O1609" s="308"/>
      <c r="P1609" s="308"/>
      <c r="Q1609" s="308"/>
      <c r="R1609" s="292">
        <f t="shared" si="1387"/>
        <v>0</v>
      </c>
      <c r="S1609" s="308"/>
      <c r="T1609" s="308"/>
      <c r="U1609" s="308"/>
      <c r="V1609" s="308"/>
      <c r="W1609" s="308"/>
      <c r="X1609" s="308"/>
      <c r="Y1609" s="308"/>
      <c r="Z1609" s="308"/>
      <c r="AA1609" s="309">
        <f t="shared" si="1388"/>
        <v>0</v>
      </c>
      <c r="AB1609" s="309">
        <f t="shared" si="1389"/>
        <v>0</v>
      </c>
      <c r="AC1609" s="37" t="e">
        <f t="shared" si="1390"/>
        <v>#DIV/0!</v>
      </c>
    </row>
    <row r="1610" spans="2:29" hidden="1" x14ac:dyDescent="0.2">
      <c r="B1610" s="97" t="s">
        <v>1849</v>
      </c>
      <c r="C1610" s="98" t="s">
        <v>1002</v>
      </c>
      <c r="D1610" s="308">
        <v>0</v>
      </c>
      <c r="E1610" s="291">
        <f>SUM('ADICIONES  2018'!C1610:K1610)</f>
        <v>0</v>
      </c>
      <c r="F1610" s="308"/>
      <c r="G1610" s="308"/>
      <c r="H1610" s="308"/>
      <c r="I1610" s="308"/>
      <c r="J1610" s="308"/>
      <c r="K1610" s="292">
        <f t="shared" si="1386"/>
        <v>0</v>
      </c>
      <c r="L1610" s="308"/>
      <c r="M1610" s="308"/>
      <c r="N1610" s="308"/>
      <c r="O1610" s="308"/>
      <c r="P1610" s="308"/>
      <c r="Q1610" s="308"/>
      <c r="R1610" s="292">
        <f t="shared" si="1387"/>
        <v>0</v>
      </c>
      <c r="S1610" s="308"/>
      <c r="T1610" s="308"/>
      <c r="U1610" s="308"/>
      <c r="V1610" s="308"/>
      <c r="W1610" s="308"/>
      <c r="X1610" s="308"/>
      <c r="Y1610" s="308"/>
      <c r="Z1610" s="308"/>
      <c r="AA1610" s="309">
        <f t="shared" si="1388"/>
        <v>0</v>
      </c>
      <c r="AB1610" s="309">
        <f t="shared" si="1389"/>
        <v>0</v>
      </c>
      <c r="AC1610" s="37" t="e">
        <f t="shared" si="1390"/>
        <v>#DIV/0!</v>
      </c>
    </row>
    <row r="1611" spans="2:29" hidden="1" x14ac:dyDescent="0.2">
      <c r="B1611" s="97" t="s">
        <v>1849</v>
      </c>
      <c r="C1611" s="98" t="s">
        <v>1002</v>
      </c>
      <c r="D1611" s="308">
        <v>0</v>
      </c>
      <c r="E1611" s="291">
        <f>SUM('ADICIONES  2018'!C1611:K1611)</f>
        <v>0</v>
      </c>
      <c r="F1611" s="308"/>
      <c r="G1611" s="308"/>
      <c r="H1611" s="308"/>
      <c r="I1611" s="308"/>
      <c r="J1611" s="308"/>
      <c r="K1611" s="292">
        <f t="shared" si="1386"/>
        <v>0</v>
      </c>
      <c r="L1611" s="308"/>
      <c r="M1611" s="308"/>
      <c r="N1611" s="308"/>
      <c r="O1611" s="308"/>
      <c r="P1611" s="308"/>
      <c r="Q1611" s="308"/>
      <c r="R1611" s="292">
        <f t="shared" si="1387"/>
        <v>0</v>
      </c>
      <c r="S1611" s="308"/>
      <c r="T1611" s="308"/>
      <c r="U1611" s="308"/>
      <c r="V1611" s="308"/>
      <c r="W1611" s="308"/>
      <c r="X1611" s="308"/>
      <c r="Y1611" s="308"/>
      <c r="Z1611" s="308"/>
      <c r="AA1611" s="309">
        <f t="shared" si="1388"/>
        <v>0</v>
      </c>
      <c r="AB1611" s="309">
        <f t="shared" si="1389"/>
        <v>0</v>
      </c>
      <c r="AC1611" s="37" t="e">
        <f t="shared" si="1390"/>
        <v>#DIV/0!</v>
      </c>
    </row>
    <row r="1612" spans="2:29" hidden="1" x14ac:dyDescent="0.2">
      <c r="B1612" s="97" t="s">
        <v>1849</v>
      </c>
      <c r="C1612" s="98" t="s">
        <v>1002</v>
      </c>
      <c r="D1612" s="308">
        <v>0</v>
      </c>
      <c r="E1612" s="291">
        <f>SUM('ADICIONES  2018'!C1612:K1612)</f>
        <v>0</v>
      </c>
      <c r="F1612" s="308"/>
      <c r="G1612" s="308"/>
      <c r="H1612" s="308"/>
      <c r="I1612" s="308"/>
      <c r="J1612" s="308"/>
      <c r="K1612" s="292">
        <f t="shared" si="1386"/>
        <v>0</v>
      </c>
      <c r="L1612" s="308"/>
      <c r="M1612" s="308"/>
      <c r="N1612" s="308"/>
      <c r="O1612" s="308"/>
      <c r="P1612" s="308"/>
      <c r="Q1612" s="308"/>
      <c r="R1612" s="292">
        <f t="shared" si="1387"/>
        <v>0</v>
      </c>
      <c r="S1612" s="308"/>
      <c r="T1612" s="308"/>
      <c r="U1612" s="308"/>
      <c r="V1612" s="308"/>
      <c r="W1612" s="308"/>
      <c r="X1612" s="308"/>
      <c r="Y1612" s="308"/>
      <c r="Z1612" s="308"/>
      <c r="AA1612" s="309">
        <f t="shared" si="1388"/>
        <v>0</v>
      </c>
      <c r="AB1612" s="309">
        <f t="shared" si="1389"/>
        <v>0</v>
      </c>
      <c r="AC1612" s="37" t="e">
        <f t="shared" si="1390"/>
        <v>#DIV/0!</v>
      </c>
    </row>
    <row r="1613" spans="2:29" hidden="1" x14ac:dyDescent="0.2">
      <c r="B1613" s="97" t="s">
        <v>1849</v>
      </c>
      <c r="C1613" s="98" t="s">
        <v>1002</v>
      </c>
      <c r="D1613" s="308">
        <v>0</v>
      </c>
      <c r="E1613" s="291">
        <f>SUM('ADICIONES  2018'!C1613:K1613)</f>
        <v>0</v>
      </c>
      <c r="F1613" s="308"/>
      <c r="G1613" s="308"/>
      <c r="H1613" s="308"/>
      <c r="I1613" s="308"/>
      <c r="J1613" s="308"/>
      <c r="K1613" s="292">
        <f t="shared" si="1386"/>
        <v>0</v>
      </c>
      <c r="L1613" s="308"/>
      <c r="M1613" s="308"/>
      <c r="N1613" s="308"/>
      <c r="O1613" s="308"/>
      <c r="P1613" s="308"/>
      <c r="Q1613" s="308"/>
      <c r="R1613" s="292">
        <f t="shared" si="1387"/>
        <v>0</v>
      </c>
      <c r="S1613" s="308"/>
      <c r="T1613" s="308"/>
      <c r="U1613" s="308"/>
      <c r="V1613" s="308"/>
      <c r="W1613" s="308"/>
      <c r="X1613" s="308"/>
      <c r="Y1613" s="308"/>
      <c r="Z1613" s="308"/>
      <c r="AA1613" s="309">
        <f t="shared" si="1388"/>
        <v>0</v>
      </c>
      <c r="AB1613" s="309">
        <f t="shared" si="1389"/>
        <v>0</v>
      </c>
      <c r="AC1613" s="37" t="e">
        <f t="shared" si="1390"/>
        <v>#DIV/0!</v>
      </c>
    </row>
    <row r="1614" spans="2:29" hidden="1" x14ac:dyDescent="0.2">
      <c r="B1614" s="97" t="s">
        <v>1849</v>
      </c>
      <c r="C1614" s="98" t="s">
        <v>1002</v>
      </c>
      <c r="D1614" s="308">
        <v>0</v>
      </c>
      <c r="E1614" s="291">
        <f>SUM('ADICIONES  2018'!C1614:K1614)</f>
        <v>0</v>
      </c>
      <c r="F1614" s="308"/>
      <c r="G1614" s="308"/>
      <c r="H1614" s="308"/>
      <c r="I1614" s="308"/>
      <c r="J1614" s="308"/>
      <c r="K1614" s="292">
        <f t="shared" si="1386"/>
        <v>0</v>
      </c>
      <c r="L1614" s="308"/>
      <c r="M1614" s="308"/>
      <c r="N1614" s="308"/>
      <c r="O1614" s="308"/>
      <c r="P1614" s="308"/>
      <c r="Q1614" s="308"/>
      <c r="R1614" s="292">
        <f t="shared" si="1387"/>
        <v>0</v>
      </c>
      <c r="S1614" s="308"/>
      <c r="T1614" s="308"/>
      <c r="U1614" s="308"/>
      <c r="V1614" s="308"/>
      <c r="W1614" s="308"/>
      <c r="X1614" s="308"/>
      <c r="Y1614" s="308"/>
      <c r="Z1614" s="308"/>
      <c r="AA1614" s="309">
        <f t="shared" si="1388"/>
        <v>0</v>
      </c>
      <c r="AB1614" s="309">
        <f t="shared" si="1389"/>
        <v>0</v>
      </c>
      <c r="AC1614" s="37" t="e">
        <f t="shared" si="1390"/>
        <v>#DIV/0!</v>
      </c>
    </row>
    <row r="1615" spans="2:29" hidden="1" x14ac:dyDescent="0.2">
      <c r="B1615" s="97" t="s">
        <v>1849</v>
      </c>
      <c r="C1615" s="98" t="s">
        <v>1002</v>
      </c>
      <c r="D1615" s="308">
        <v>0</v>
      </c>
      <c r="E1615" s="291">
        <f>SUM('ADICIONES  2018'!C1615:K1615)</f>
        <v>0</v>
      </c>
      <c r="F1615" s="308"/>
      <c r="G1615" s="308"/>
      <c r="H1615" s="308"/>
      <c r="I1615" s="308"/>
      <c r="J1615" s="308"/>
      <c r="K1615" s="292">
        <f t="shared" si="1386"/>
        <v>0</v>
      </c>
      <c r="L1615" s="308"/>
      <c r="M1615" s="308"/>
      <c r="N1615" s="308"/>
      <c r="O1615" s="308"/>
      <c r="P1615" s="308"/>
      <c r="Q1615" s="308"/>
      <c r="R1615" s="292">
        <f t="shared" si="1387"/>
        <v>0</v>
      </c>
      <c r="S1615" s="308"/>
      <c r="T1615" s="308"/>
      <c r="U1615" s="308"/>
      <c r="V1615" s="308"/>
      <c r="W1615" s="308"/>
      <c r="X1615" s="308"/>
      <c r="Y1615" s="308"/>
      <c r="Z1615" s="308"/>
      <c r="AA1615" s="309">
        <f t="shared" si="1388"/>
        <v>0</v>
      </c>
      <c r="AB1615" s="309">
        <f t="shared" si="1389"/>
        <v>0</v>
      </c>
      <c r="AC1615" s="37" t="e">
        <f t="shared" si="1390"/>
        <v>#DIV/0!</v>
      </c>
    </row>
    <row r="1616" spans="2:29" hidden="1" x14ac:dyDescent="0.2">
      <c r="B1616" s="97" t="s">
        <v>1849</v>
      </c>
      <c r="C1616" s="98" t="s">
        <v>1002</v>
      </c>
      <c r="D1616" s="308">
        <v>0</v>
      </c>
      <c r="E1616" s="291">
        <f>SUM('ADICIONES  2018'!C1616:K1616)</f>
        <v>0</v>
      </c>
      <c r="F1616" s="308"/>
      <c r="G1616" s="308"/>
      <c r="H1616" s="308"/>
      <c r="I1616" s="308"/>
      <c r="J1616" s="308"/>
      <c r="K1616" s="292">
        <f t="shared" si="1386"/>
        <v>0</v>
      </c>
      <c r="L1616" s="308"/>
      <c r="M1616" s="308"/>
      <c r="N1616" s="308"/>
      <c r="O1616" s="308"/>
      <c r="P1616" s="308"/>
      <c r="Q1616" s="308"/>
      <c r="R1616" s="292">
        <f t="shared" si="1387"/>
        <v>0</v>
      </c>
      <c r="S1616" s="308"/>
      <c r="T1616" s="308"/>
      <c r="U1616" s="308"/>
      <c r="V1616" s="308"/>
      <c r="W1616" s="308"/>
      <c r="X1616" s="308"/>
      <c r="Y1616" s="308"/>
      <c r="Z1616" s="308"/>
      <c r="AA1616" s="309">
        <f t="shared" si="1388"/>
        <v>0</v>
      </c>
      <c r="AB1616" s="309">
        <f t="shared" si="1389"/>
        <v>0</v>
      </c>
      <c r="AC1616" s="37" t="e">
        <f t="shared" si="1390"/>
        <v>#DIV/0!</v>
      </c>
    </row>
    <row r="1617" spans="1:29" hidden="1" x14ac:dyDescent="0.2">
      <c r="B1617" s="97" t="s">
        <v>1849</v>
      </c>
      <c r="C1617" s="98" t="s">
        <v>1002</v>
      </c>
      <c r="D1617" s="308">
        <v>0</v>
      </c>
      <c r="E1617" s="291">
        <f>SUM('ADICIONES  2018'!C1617:K1617)</f>
        <v>0</v>
      </c>
      <c r="F1617" s="308"/>
      <c r="G1617" s="308"/>
      <c r="H1617" s="308"/>
      <c r="I1617" s="308"/>
      <c r="J1617" s="308"/>
      <c r="K1617" s="292">
        <f t="shared" si="1386"/>
        <v>0</v>
      </c>
      <c r="L1617" s="308"/>
      <c r="M1617" s="308"/>
      <c r="N1617" s="308"/>
      <c r="O1617" s="308"/>
      <c r="P1617" s="308"/>
      <c r="Q1617" s="308"/>
      <c r="R1617" s="292">
        <f t="shared" si="1387"/>
        <v>0</v>
      </c>
      <c r="S1617" s="308"/>
      <c r="T1617" s="308"/>
      <c r="U1617" s="308"/>
      <c r="V1617" s="308"/>
      <c r="W1617" s="308"/>
      <c r="X1617" s="308"/>
      <c r="Y1617" s="308"/>
      <c r="Z1617" s="308"/>
      <c r="AA1617" s="309">
        <f t="shared" si="1388"/>
        <v>0</v>
      </c>
      <c r="AB1617" s="309">
        <f t="shared" si="1389"/>
        <v>0</v>
      </c>
      <c r="AC1617" s="37" t="e">
        <f t="shared" si="1390"/>
        <v>#DIV/0!</v>
      </c>
    </row>
    <row r="1618" spans="1:29" hidden="1" x14ac:dyDescent="0.2">
      <c r="B1618" s="97" t="s">
        <v>1849</v>
      </c>
      <c r="C1618" s="98" t="s">
        <v>1002</v>
      </c>
      <c r="D1618" s="308">
        <v>0</v>
      </c>
      <c r="E1618" s="291">
        <f>SUM('ADICIONES  2018'!C1618:K1618)</f>
        <v>0</v>
      </c>
      <c r="F1618" s="308"/>
      <c r="G1618" s="308"/>
      <c r="H1618" s="308"/>
      <c r="I1618" s="308"/>
      <c r="J1618" s="308"/>
      <c r="K1618" s="292">
        <f t="shared" si="1386"/>
        <v>0</v>
      </c>
      <c r="L1618" s="308"/>
      <c r="M1618" s="308"/>
      <c r="N1618" s="308"/>
      <c r="O1618" s="308"/>
      <c r="P1618" s="308"/>
      <c r="Q1618" s="308"/>
      <c r="R1618" s="292">
        <f t="shared" si="1387"/>
        <v>0</v>
      </c>
      <c r="S1618" s="308"/>
      <c r="T1618" s="308"/>
      <c r="U1618" s="308"/>
      <c r="V1618" s="308"/>
      <c r="W1618" s="308"/>
      <c r="X1618" s="308"/>
      <c r="Y1618" s="308"/>
      <c r="Z1618" s="308"/>
      <c r="AA1618" s="309">
        <f t="shared" si="1388"/>
        <v>0</v>
      </c>
      <c r="AB1618" s="309">
        <f t="shared" si="1389"/>
        <v>0</v>
      </c>
      <c r="AC1618" s="37" t="e">
        <f t="shared" si="1390"/>
        <v>#DIV/0!</v>
      </c>
    </row>
    <row r="1619" spans="1:29" hidden="1" x14ac:dyDescent="0.2">
      <c r="B1619" s="97" t="s">
        <v>1850</v>
      </c>
      <c r="C1619" s="98" t="s">
        <v>1773</v>
      </c>
      <c r="D1619" s="308">
        <v>0</v>
      </c>
      <c r="E1619" s="291">
        <f>SUM('ADICIONES  2018'!C1619:K1619)</f>
        <v>0</v>
      </c>
      <c r="F1619" s="308"/>
      <c r="G1619" s="308"/>
      <c r="H1619" s="308"/>
      <c r="I1619" s="308"/>
      <c r="J1619" s="308"/>
      <c r="K1619" s="292">
        <f t="shared" si="1386"/>
        <v>0</v>
      </c>
      <c r="L1619" s="308"/>
      <c r="M1619" s="308"/>
      <c r="N1619" s="308"/>
      <c r="O1619" s="308"/>
      <c r="P1619" s="308"/>
      <c r="Q1619" s="308"/>
      <c r="R1619" s="292">
        <f t="shared" si="1387"/>
        <v>0</v>
      </c>
      <c r="S1619" s="308"/>
      <c r="T1619" s="308"/>
      <c r="U1619" s="308"/>
      <c r="V1619" s="308"/>
      <c r="W1619" s="308"/>
      <c r="X1619" s="308"/>
      <c r="Y1619" s="308"/>
      <c r="Z1619" s="308"/>
      <c r="AA1619" s="309">
        <f t="shared" si="1388"/>
        <v>0</v>
      </c>
      <c r="AB1619" s="309">
        <f t="shared" si="1389"/>
        <v>0</v>
      </c>
      <c r="AC1619" s="37" t="e">
        <f t="shared" si="1390"/>
        <v>#DIV/0!</v>
      </c>
    </row>
    <row r="1620" spans="1:29" hidden="1" x14ac:dyDescent="0.2">
      <c r="B1620" s="97" t="s">
        <v>1850</v>
      </c>
      <c r="C1620" s="98" t="s">
        <v>1773</v>
      </c>
      <c r="D1620" s="308">
        <v>0</v>
      </c>
      <c r="E1620" s="291">
        <f>SUM('ADICIONES  2018'!C1620:K1620)</f>
        <v>0</v>
      </c>
      <c r="F1620" s="308"/>
      <c r="G1620" s="308"/>
      <c r="H1620" s="308"/>
      <c r="I1620" s="308"/>
      <c r="J1620" s="308"/>
      <c r="K1620" s="292">
        <f t="shared" ref="K1620:K1667" si="1391">+D1620+E1620-F1620+G1620-H1620</f>
        <v>0</v>
      </c>
      <c r="L1620" s="308"/>
      <c r="M1620" s="308"/>
      <c r="N1620" s="308"/>
      <c r="O1620" s="308"/>
      <c r="P1620" s="308"/>
      <c r="Q1620" s="308"/>
      <c r="R1620" s="292">
        <f t="shared" si="1387"/>
        <v>0</v>
      </c>
      <c r="S1620" s="308"/>
      <c r="T1620" s="308"/>
      <c r="U1620" s="308"/>
      <c r="V1620" s="308"/>
      <c r="W1620" s="308"/>
      <c r="X1620" s="308"/>
      <c r="Y1620" s="308"/>
      <c r="Z1620" s="308"/>
      <c r="AA1620" s="309">
        <f t="shared" si="1388"/>
        <v>0</v>
      </c>
      <c r="AB1620" s="309">
        <f t="shared" si="1389"/>
        <v>0</v>
      </c>
      <c r="AC1620" s="37" t="e">
        <f t="shared" si="1390"/>
        <v>#DIV/0!</v>
      </c>
    </row>
    <row r="1621" spans="1:29" hidden="1" x14ac:dyDescent="0.2">
      <c r="B1621" s="97" t="s">
        <v>1850</v>
      </c>
      <c r="C1621" s="98" t="s">
        <v>1773</v>
      </c>
      <c r="D1621" s="308">
        <v>0</v>
      </c>
      <c r="E1621" s="291">
        <f>SUM('ADICIONES  2018'!C1621:K1621)</f>
        <v>0</v>
      </c>
      <c r="F1621" s="308"/>
      <c r="G1621" s="308"/>
      <c r="H1621" s="308"/>
      <c r="I1621" s="308"/>
      <c r="J1621" s="308"/>
      <c r="K1621" s="292">
        <f t="shared" si="1391"/>
        <v>0</v>
      </c>
      <c r="L1621" s="308"/>
      <c r="M1621" s="308"/>
      <c r="N1621" s="308"/>
      <c r="O1621" s="308"/>
      <c r="P1621" s="308"/>
      <c r="Q1621" s="308"/>
      <c r="R1621" s="292">
        <f t="shared" si="1387"/>
        <v>0</v>
      </c>
      <c r="S1621" s="308"/>
      <c r="T1621" s="308"/>
      <c r="U1621" s="308"/>
      <c r="V1621" s="308"/>
      <c r="W1621" s="308"/>
      <c r="X1621" s="308"/>
      <c r="Y1621" s="308"/>
      <c r="Z1621" s="308"/>
      <c r="AA1621" s="309">
        <f t="shared" si="1388"/>
        <v>0</v>
      </c>
      <c r="AB1621" s="309">
        <f t="shared" si="1389"/>
        <v>0</v>
      </c>
      <c r="AC1621" s="37" t="e">
        <f t="shared" si="1390"/>
        <v>#DIV/0!</v>
      </c>
    </row>
    <row r="1622" spans="1:29" hidden="1" x14ac:dyDescent="0.2">
      <c r="B1622" s="97" t="s">
        <v>1850</v>
      </c>
      <c r="C1622" s="98" t="s">
        <v>1773</v>
      </c>
      <c r="D1622" s="308">
        <v>0</v>
      </c>
      <c r="E1622" s="291">
        <f>SUM('ADICIONES  2018'!C1622:K1622)</f>
        <v>0</v>
      </c>
      <c r="F1622" s="308"/>
      <c r="G1622" s="308"/>
      <c r="H1622" s="308"/>
      <c r="I1622" s="308"/>
      <c r="J1622" s="308"/>
      <c r="K1622" s="292">
        <f t="shared" si="1391"/>
        <v>0</v>
      </c>
      <c r="L1622" s="308"/>
      <c r="M1622" s="308"/>
      <c r="N1622" s="308"/>
      <c r="O1622" s="308"/>
      <c r="P1622" s="308"/>
      <c r="Q1622" s="308"/>
      <c r="R1622" s="292">
        <f t="shared" si="1387"/>
        <v>0</v>
      </c>
      <c r="S1622" s="308"/>
      <c r="T1622" s="308"/>
      <c r="U1622" s="308"/>
      <c r="V1622" s="308"/>
      <c r="W1622" s="308"/>
      <c r="X1622" s="308"/>
      <c r="Y1622" s="308"/>
      <c r="Z1622" s="308"/>
      <c r="AA1622" s="309">
        <f t="shared" si="1388"/>
        <v>0</v>
      </c>
      <c r="AB1622" s="309">
        <f t="shared" si="1389"/>
        <v>0</v>
      </c>
      <c r="AC1622" s="37" t="e">
        <f t="shared" si="1390"/>
        <v>#DIV/0!</v>
      </c>
    </row>
    <row r="1623" spans="1:29" hidden="1" x14ac:dyDescent="0.2">
      <c r="B1623" s="97" t="s">
        <v>1850</v>
      </c>
      <c r="C1623" s="98" t="s">
        <v>1773</v>
      </c>
      <c r="D1623" s="308">
        <v>0</v>
      </c>
      <c r="E1623" s="291">
        <f>SUM('ADICIONES  2018'!C1623:K1623)</f>
        <v>0</v>
      </c>
      <c r="F1623" s="308"/>
      <c r="G1623" s="308"/>
      <c r="H1623" s="308"/>
      <c r="I1623" s="308"/>
      <c r="J1623" s="308"/>
      <c r="K1623" s="292">
        <f t="shared" si="1391"/>
        <v>0</v>
      </c>
      <c r="L1623" s="308"/>
      <c r="M1623" s="308"/>
      <c r="N1623" s="308"/>
      <c r="O1623" s="308"/>
      <c r="P1623" s="308"/>
      <c r="Q1623" s="308"/>
      <c r="R1623" s="292">
        <f t="shared" si="1387"/>
        <v>0</v>
      </c>
      <c r="S1623" s="308"/>
      <c r="T1623" s="308"/>
      <c r="U1623" s="308"/>
      <c r="V1623" s="308"/>
      <c r="W1623" s="308"/>
      <c r="X1623" s="308"/>
      <c r="Y1623" s="308"/>
      <c r="Z1623" s="308"/>
      <c r="AA1623" s="309">
        <f t="shared" si="1388"/>
        <v>0</v>
      </c>
      <c r="AB1623" s="309">
        <f t="shared" si="1389"/>
        <v>0</v>
      </c>
      <c r="AC1623" s="37" t="e">
        <f t="shared" si="1390"/>
        <v>#DIV/0!</v>
      </c>
    </row>
    <row r="1624" spans="1:29" hidden="1" x14ac:dyDescent="0.2">
      <c r="B1624" s="97" t="s">
        <v>1850</v>
      </c>
      <c r="C1624" s="98" t="s">
        <v>1773</v>
      </c>
      <c r="D1624" s="308">
        <v>0</v>
      </c>
      <c r="E1624" s="291">
        <f>SUM('ADICIONES  2018'!C1624:K1624)</f>
        <v>0</v>
      </c>
      <c r="F1624" s="308"/>
      <c r="G1624" s="308"/>
      <c r="H1624" s="308"/>
      <c r="I1624" s="308"/>
      <c r="J1624" s="308"/>
      <c r="K1624" s="292">
        <f t="shared" si="1391"/>
        <v>0</v>
      </c>
      <c r="L1624" s="308"/>
      <c r="M1624" s="308"/>
      <c r="N1624" s="308"/>
      <c r="O1624" s="308"/>
      <c r="P1624" s="308"/>
      <c r="Q1624" s="308"/>
      <c r="R1624" s="292">
        <f t="shared" si="1387"/>
        <v>0</v>
      </c>
      <c r="S1624" s="308"/>
      <c r="T1624" s="308"/>
      <c r="U1624" s="308"/>
      <c r="V1624" s="308"/>
      <c r="W1624" s="308"/>
      <c r="X1624" s="308"/>
      <c r="Y1624" s="308"/>
      <c r="Z1624" s="308"/>
      <c r="AA1624" s="309">
        <f t="shared" si="1388"/>
        <v>0</v>
      </c>
      <c r="AB1624" s="309">
        <f t="shared" si="1389"/>
        <v>0</v>
      </c>
      <c r="AC1624" s="37" t="e">
        <f t="shared" si="1390"/>
        <v>#DIV/0!</v>
      </c>
    </row>
    <row r="1625" spans="1:29" hidden="1" x14ac:dyDescent="0.2">
      <c r="B1625" s="97" t="s">
        <v>1850</v>
      </c>
      <c r="C1625" s="98" t="s">
        <v>1773</v>
      </c>
      <c r="D1625" s="308">
        <v>0</v>
      </c>
      <c r="E1625" s="291">
        <f>SUM('ADICIONES  2018'!C1625:K1625)</f>
        <v>0</v>
      </c>
      <c r="F1625" s="308"/>
      <c r="G1625" s="308"/>
      <c r="H1625" s="308"/>
      <c r="I1625" s="308"/>
      <c r="J1625" s="308"/>
      <c r="K1625" s="292">
        <f t="shared" si="1391"/>
        <v>0</v>
      </c>
      <c r="L1625" s="308"/>
      <c r="M1625" s="308"/>
      <c r="N1625" s="308"/>
      <c r="O1625" s="308"/>
      <c r="P1625" s="308"/>
      <c r="Q1625" s="308"/>
      <c r="R1625" s="292">
        <f t="shared" si="1387"/>
        <v>0</v>
      </c>
      <c r="S1625" s="308"/>
      <c r="T1625" s="308"/>
      <c r="U1625" s="308"/>
      <c r="V1625" s="308"/>
      <c r="W1625" s="308"/>
      <c r="X1625" s="308"/>
      <c r="Y1625" s="308"/>
      <c r="Z1625" s="308"/>
      <c r="AA1625" s="309">
        <f t="shared" si="1388"/>
        <v>0</v>
      </c>
      <c r="AB1625" s="309">
        <f t="shared" si="1389"/>
        <v>0</v>
      </c>
      <c r="AC1625" s="37" t="e">
        <f t="shared" si="1390"/>
        <v>#DIV/0!</v>
      </c>
    </row>
    <row r="1626" spans="1:29" hidden="1" x14ac:dyDescent="0.2">
      <c r="B1626" s="97" t="s">
        <v>1850</v>
      </c>
      <c r="C1626" s="98" t="s">
        <v>1773</v>
      </c>
      <c r="D1626" s="308">
        <v>0</v>
      </c>
      <c r="E1626" s="291">
        <f>SUM('ADICIONES  2018'!C1626:K1626)</f>
        <v>0</v>
      </c>
      <c r="F1626" s="308"/>
      <c r="G1626" s="308"/>
      <c r="H1626" s="308"/>
      <c r="I1626" s="308"/>
      <c r="J1626" s="308"/>
      <c r="K1626" s="292">
        <f t="shared" si="1391"/>
        <v>0</v>
      </c>
      <c r="L1626" s="308"/>
      <c r="M1626" s="308"/>
      <c r="N1626" s="308"/>
      <c r="O1626" s="308"/>
      <c r="P1626" s="308"/>
      <c r="Q1626" s="308"/>
      <c r="R1626" s="292">
        <f t="shared" si="1387"/>
        <v>0</v>
      </c>
      <c r="S1626" s="308"/>
      <c r="T1626" s="308"/>
      <c r="U1626" s="308"/>
      <c r="V1626" s="308"/>
      <c r="W1626" s="308"/>
      <c r="X1626" s="308"/>
      <c r="Y1626" s="308"/>
      <c r="Z1626" s="308"/>
      <c r="AA1626" s="309">
        <f t="shared" si="1388"/>
        <v>0</v>
      </c>
      <c r="AB1626" s="309">
        <f t="shared" si="1389"/>
        <v>0</v>
      </c>
      <c r="AC1626" s="37" t="e">
        <f t="shared" si="1390"/>
        <v>#DIV/0!</v>
      </c>
    </row>
    <row r="1627" spans="1:29" hidden="1" x14ac:dyDescent="0.2">
      <c r="B1627" s="97" t="s">
        <v>1850</v>
      </c>
      <c r="C1627" s="98" t="s">
        <v>1773</v>
      </c>
      <c r="D1627" s="308">
        <v>0</v>
      </c>
      <c r="E1627" s="291">
        <f>SUM('ADICIONES  2018'!C1627:K1627)</f>
        <v>0</v>
      </c>
      <c r="F1627" s="308"/>
      <c r="G1627" s="308"/>
      <c r="H1627" s="308"/>
      <c r="I1627" s="308"/>
      <c r="J1627" s="308"/>
      <c r="K1627" s="292">
        <f t="shared" si="1391"/>
        <v>0</v>
      </c>
      <c r="L1627" s="308"/>
      <c r="M1627" s="308"/>
      <c r="N1627" s="308"/>
      <c r="O1627" s="308"/>
      <c r="P1627" s="308"/>
      <c r="Q1627" s="308"/>
      <c r="R1627" s="292">
        <f t="shared" si="1387"/>
        <v>0</v>
      </c>
      <c r="S1627" s="308"/>
      <c r="T1627" s="308"/>
      <c r="U1627" s="308"/>
      <c r="V1627" s="308"/>
      <c r="W1627" s="308"/>
      <c r="X1627" s="308"/>
      <c r="Y1627" s="308"/>
      <c r="Z1627" s="308"/>
      <c r="AA1627" s="309">
        <f t="shared" si="1388"/>
        <v>0</v>
      </c>
      <c r="AB1627" s="309">
        <f t="shared" si="1389"/>
        <v>0</v>
      </c>
      <c r="AC1627" s="37" t="e">
        <f t="shared" si="1390"/>
        <v>#DIV/0!</v>
      </c>
    </row>
    <row r="1628" spans="1:29" hidden="1" x14ac:dyDescent="0.2">
      <c r="B1628" s="97" t="s">
        <v>1850</v>
      </c>
      <c r="C1628" s="98" t="s">
        <v>1773</v>
      </c>
      <c r="D1628" s="308">
        <v>0</v>
      </c>
      <c r="E1628" s="291">
        <f>SUM('ADICIONES  2018'!C1628:K1628)</f>
        <v>0</v>
      </c>
      <c r="F1628" s="308"/>
      <c r="G1628" s="308"/>
      <c r="H1628" s="308"/>
      <c r="I1628" s="308"/>
      <c r="J1628" s="308"/>
      <c r="K1628" s="292">
        <f t="shared" si="1391"/>
        <v>0</v>
      </c>
      <c r="L1628" s="308"/>
      <c r="M1628" s="308"/>
      <c r="N1628" s="308"/>
      <c r="O1628" s="308"/>
      <c r="P1628" s="308"/>
      <c r="Q1628" s="308"/>
      <c r="R1628" s="292">
        <f t="shared" si="1387"/>
        <v>0</v>
      </c>
      <c r="S1628" s="308"/>
      <c r="T1628" s="308"/>
      <c r="U1628" s="308"/>
      <c r="V1628" s="308"/>
      <c r="W1628" s="308"/>
      <c r="X1628" s="308"/>
      <c r="Y1628" s="308"/>
      <c r="Z1628" s="308"/>
      <c r="AA1628" s="309">
        <f t="shared" si="1388"/>
        <v>0</v>
      </c>
      <c r="AB1628" s="309">
        <f t="shared" si="1389"/>
        <v>0</v>
      </c>
      <c r="AC1628" s="37" t="e">
        <f t="shared" si="1390"/>
        <v>#DIV/0!</v>
      </c>
    </row>
    <row r="1629" spans="1:29" s="79" customFormat="1" ht="31.5" hidden="1" x14ac:dyDescent="0.2">
      <c r="A1629" s="433"/>
      <c r="B1629" s="111" t="s">
        <v>1851</v>
      </c>
      <c r="C1629" s="107" t="s">
        <v>199</v>
      </c>
      <c r="D1629" s="307">
        <f>SUM(D1630:D1631)</f>
        <v>0</v>
      </c>
      <c r="E1629" s="106">
        <f>SUM('ADICIONES  2018'!C1629:K1629)</f>
        <v>0</v>
      </c>
      <c r="F1629" s="307">
        <f t="shared" ref="F1629" si="1392">SUM(F1630:F1631)</f>
        <v>0</v>
      </c>
      <c r="G1629" s="307">
        <f t="shared" ref="G1629:J1629" si="1393">SUM(G1630:G1631)</f>
        <v>0</v>
      </c>
      <c r="H1629" s="307">
        <f t="shared" si="1393"/>
        <v>0</v>
      </c>
      <c r="I1629" s="307">
        <f t="shared" si="1393"/>
        <v>0</v>
      </c>
      <c r="J1629" s="307">
        <f t="shared" si="1393"/>
        <v>0</v>
      </c>
      <c r="K1629" s="290">
        <f t="shared" si="1391"/>
        <v>0</v>
      </c>
      <c r="L1629" s="307">
        <f t="shared" ref="L1629:Q1629" si="1394">SUM(L1630:L1631)</f>
        <v>0</v>
      </c>
      <c r="M1629" s="307">
        <f t="shared" si="1394"/>
        <v>0</v>
      </c>
      <c r="N1629" s="307">
        <f t="shared" si="1394"/>
        <v>0</v>
      </c>
      <c r="O1629" s="307">
        <f t="shared" si="1394"/>
        <v>0</v>
      </c>
      <c r="P1629" s="307">
        <f t="shared" si="1394"/>
        <v>0</v>
      </c>
      <c r="Q1629" s="307">
        <f t="shared" si="1394"/>
        <v>0</v>
      </c>
      <c r="R1629" s="290">
        <f t="shared" si="1387"/>
        <v>0</v>
      </c>
      <c r="S1629" s="307">
        <f t="shared" ref="S1629:Z1629" si="1395">SUM(S1630:S1631)</f>
        <v>0</v>
      </c>
      <c r="T1629" s="307">
        <f t="shared" si="1395"/>
        <v>0</v>
      </c>
      <c r="U1629" s="307">
        <f t="shared" si="1395"/>
        <v>0</v>
      </c>
      <c r="V1629" s="307">
        <f t="shared" si="1395"/>
        <v>0</v>
      </c>
      <c r="W1629" s="307">
        <f t="shared" si="1395"/>
        <v>0</v>
      </c>
      <c r="X1629" s="307">
        <f t="shared" si="1395"/>
        <v>0</v>
      </c>
      <c r="Y1629" s="307">
        <f t="shared" si="1395"/>
        <v>0</v>
      </c>
      <c r="Z1629" s="307">
        <f t="shared" si="1395"/>
        <v>0</v>
      </c>
      <c r="AA1629" s="306">
        <f t="shared" si="1388"/>
        <v>0</v>
      </c>
      <c r="AB1629" s="306">
        <f t="shared" si="1389"/>
        <v>0</v>
      </c>
      <c r="AC1629" s="105" t="e">
        <f t="shared" si="1390"/>
        <v>#DIV/0!</v>
      </c>
    </row>
    <row r="1630" spans="1:29" hidden="1" x14ac:dyDescent="0.2">
      <c r="B1630" s="97" t="s">
        <v>1852</v>
      </c>
      <c r="C1630" s="98" t="s">
        <v>1773</v>
      </c>
      <c r="D1630" s="308">
        <v>0</v>
      </c>
      <c r="E1630" s="291">
        <f>SUM('ADICIONES  2018'!C1630:K1630)</f>
        <v>0</v>
      </c>
      <c r="F1630" s="308"/>
      <c r="G1630" s="308"/>
      <c r="H1630" s="308"/>
      <c r="I1630" s="308"/>
      <c r="J1630" s="308"/>
      <c r="K1630" s="292">
        <f t="shared" si="1391"/>
        <v>0</v>
      </c>
      <c r="L1630" s="308"/>
      <c r="M1630" s="308"/>
      <c r="N1630" s="308"/>
      <c r="O1630" s="308"/>
      <c r="P1630" s="308"/>
      <c r="Q1630" s="308"/>
      <c r="R1630" s="292">
        <f t="shared" si="1387"/>
        <v>0</v>
      </c>
      <c r="S1630" s="308"/>
      <c r="T1630" s="308"/>
      <c r="U1630" s="308"/>
      <c r="V1630" s="308"/>
      <c r="W1630" s="308"/>
      <c r="X1630" s="308"/>
      <c r="Y1630" s="308"/>
      <c r="Z1630" s="308"/>
      <c r="AA1630" s="309">
        <f t="shared" si="1388"/>
        <v>0</v>
      </c>
      <c r="AB1630" s="309">
        <f t="shared" si="1389"/>
        <v>0</v>
      </c>
      <c r="AC1630" s="37" t="e">
        <f t="shared" si="1390"/>
        <v>#DIV/0!</v>
      </c>
    </row>
    <row r="1631" spans="1:29" hidden="1" x14ac:dyDescent="0.2">
      <c r="B1631" s="97" t="s">
        <v>1852</v>
      </c>
      <c r="C1631" s="98" t="s">
        <v>1773</v>
      </c>
      <c r="D1631" s="308">
        <v>0</v>
      </c>
      <c r="E1631" s="291">
        <f>SUM('ADICIONES  2018'!C1631:K1631)</f>
        <v>0</v>
      </c>
      <c r="F1631" s="308"/>
      <c r="G1631" s="308"/>
      <c r="H1631" s="308"/>
      <c r="I1631" s="308"/>
      <c r="J1631" s="308"/>
      <c r="K1631" s="292">
        <f t="shared" si="1391"/>
        <v>0</v>
      </c>
      <c r="L1631" s="308"/>
      <c r="M1631" s="308"/>
      <c r="N1631" s="308"/>
      <c r="O1631" s="308"/>
      <c r="P1631" s="308"/>
      <c r="Q1631" s="308"/>
      <c r="R1631" s="292">
        <f t="shared" si="1387"/>
        <v>0</v>
      </c>
      <c r="S1631" s="308"/>
      <c r="T1631" s="308"/>
      <c r="U1631" s="308"/>
      <c r="V1631" s="308"/>
      <c r="W1631" s="308"/>
      <c r="X1631" s="308"/>
      <c r="Y1631" s="308"/>
      <c r="Z1631" s="308"/>
      <c r="AA1631" s="309">
        <f t="shared" si="1388"/>
        <v>0</v>
      </c>
      <c r="AB1631" s="309">
        <f t="shared" si="1389"/>
        <v>0</v>
      </c>
      <c r="AC1631" s="37" t="e">
        <f t="shared" si="1390"/>
        <v>#DIV/0!</v>
      </c>
    </row>
    <row r="1632" spans="1:29" s="79" customFormat="1" ht="31.5" hidden="1" x14ac:dyDescent="0.2">
      <c r="A1632" s="433"/>
      <c r="B1632" s="111" t="s">
        <v>1853</v>
      </c>
      <c r="C1632" s="107" t="s">
        <v>1854</v>
      </c>
      <c r="D1632" s="307">
        <f>SUM(D1633:D1636)</f>
        <v>0</v>
      </c>
      <c r="E1632" s="106">
        <f>SUM('ADICIONES  2018'!C1632:K1632)</f>
        <v>0</v>
      </c>
      <c r="F1632" s="307">
        <f t="shared" ref="F1632" si="1396">SUM(F1633:F1636)</f>
        <v>0</v>
      </c>
      <c r="G1632" s="307">
        <f t="shared" ref="G1632:J1632" si="1397">SUM(G1633:G1636)</f>
        <v>0</v>
      </c>
      <c r="H1632" s="307">
        <f t="shared" si="1397"/>
        <v>0</v>
      </c>
      <c r="I1632" s="307">
        <f t="shared" si="1397"/>
        <v>0</v>
      </c>
      <c r="J1632" s="307">
        <f t="shared" si="1397"/>
        <v>0</v>
      </c>
      <c r="K1632" s="290">
        <f t="shared" si="1391"/>
        <v>0</v>
      </c>
      <c r="L1632" s="307">
        <f t="shared" ref="L1632:Q1632" si="1398">SUM(L1633:L1636)</f>
        <v>0</v>
      </c>
      <c r="M1632" s="307">
        <f t="shared" si="1398"/>
        <v>0</v>
      </c>
      <c r="N1632" s="307">
        <f t="shared" si="1398"/>
        <v>0</v>
      </c>
      <c r="O1632" s="307">
        <f t="shared" si="1398"/>
        <v>0</v>
      </c>
      <c r="P1632" s="307">
        <f t="shared" si="1398"/>
        <v>0</v>
      </c>
      <c r="Q1632" s="307">
        <f t="shared" si="1398"/>
        <v>0</v>
      </c>
      <c r="R1632" s="290">
        <f t="shared" si="1387"/>
        <v>0</v>
      </c>
      <c r="S1632" s="307">
        <f t="shared" ref="S1632:Z1632" si="1399">SUM(S1633:S1636)</f>
        <v>0</v>
      </c>
      <c r="T1632" s="307">
        <f t="shared" si="1399"/>
        <v>0</v>
      </c>
      <c r="U1632" s="307">
        <f t="shared" si="1399"/>
        <v>0</v>
      </c>
      <c r="V1632" s="307">
        <f t="shared" si="1399"/>
        <v>0</v>
      </c>
      <c r="W1632" s="307">
        <f t="shared" si="1399"/>
        <v>0</v>
      </c>
      <c r="X1632" s="307">
        <f t="shared" si="1399"/>
        <v>0</v>
      </c>
      <c r="Y1632" s="307">
        <f t="shared" si="1399"/>
        <v>0</v>
      </c>
      <c r="Z1632" s="307">
        <f t="shared" si="1399"/>
        <v>0</v>
      </c>
      <c r="AA1632" s="306">
        <f t="shared" si="1388"/>
        <v>0</v>
      </c>
      <c r="AB1632" s="306">
        <f t="shared" si="1389"/>
        <v>0</v>
      </c>
      <c r="AC1632" s="105" t="e">
        <f t="shared" si="1390"/>
        <v>#DIV/0!</v>
      </c>
    </row>
    <row r="1633" spans="1:29" ht="28.5" hidden="1" x14ac:dyDescent="0.2">
      <c r="B1633" s="97" t="s">
        <v>1855</v>
      </c>
      <c r="C1633" s="98" t="s">
        <v>1843</v>
      </c>
      <c r="D1633" s="308">
        <v>0</v>
      </c>
      <c r="E1633" s="291">
        <f>SUM('ADICIONES  2018'!C1633:K1633)</f>
        <v>0</v>
      </c>
      <c r="F1633" s="308"/>
      <c r="G1633" s="308"/>
      <c r="H1633" s="308"/>
      <c r="I1633" s="308"/>
      <c r="J1633" s="308"/>
      <c r="K1633" s="292">
        <f t="shared" si="1391"/>
        <v>0</v>
      </c>
      <c r="L1633" s="308"/>
      <c r="M1633" s="308"/>
      <c r="N1633" s="308"/>
      <c r="O1633" s="308"/>
      <c r="P1633" s="308"/>
      <c r="Q1633" s="308"/>
      <c r="R1633" s="292">
        <f t="shared" si="1387"/>
        <v>0</v>
      </c>
      <c r="S1633" s="308"/>
      <c r="T1633" s="308"/>
      <c r="U1633" s="308"/>
      <c r="V1633" s="308"/>
      <c r="W1633" s="308"/>
      <c r="X1633" s="308"/>
      <c r="Y1633" s="308"/>
      <c r="Z1633" s="308"/>
      <c r="AA1633" s="309">
        <f t="shared" si="1388"/>
        <v>0</v>
      </c>
      <c r="AB1633" s="309">
        <f t="shared" si="1389"/>
        <v>0</v>
      </c>
      <c r="AC1633" s="37" t="e">
        <f t="shared" si="1390"/>
        <v>#DIV/0!</v>
      </c>
    </row>
    <row r="1634" spans="1:29" ht="28.5" hidden="1" x14ac:dyDescent="0.2">
      <c r="B1634" s="97" t="s">
        <v>1855</v>
      </c>
      <c r="C1634" s="98" t="s">
        <v>1843</v>
      </c>
      <c r="D1634" s="308">
        <v>0</v>
      </c>
      <c r="E1634" s="291">
        <f>SUM('ADICIONES  2018'!C1634:K1634)</f>
        <v>0</v>
      </c>
      <c r="F1634" s="308"/>
      <c r="G1634" s="308"/>
      <c r="H1634" s="308"/>
      <c r="I1634" s="308"/>
      <c r="J1634" s="308"/>
      <c r="K1634" s="292">
        <f t="shared" si="1391"/>
        <v>0</v>
      </c>
      <c r="L1634" s="308"/>
      <c r="M1634" s="308"/>
      <c r="N1634" s="308"/>
      <c r="O1634" s="308"/>
      <c r="P1634" s="308"/>
      <c r="Q1634" s="308"/>
      <c r="R1634" s="292">
        <f t="shared" si="1387"/>
        <v>0</v>
      </c>
      <c r="S1634" s="308"/>
      <c r="T1634" s="308"/>
      <c r="U1634" s="308"/>
      <c r="V1634" s="308"/>
      <c r="W1634" s="308"/>
      <c r="X1634" s="308"/>
      <c r="Y1634" s="308"/>
      <c r="Z1634" s="308"/>
      <c r="AA1634" s="309">
        <f t="shared" si="1388"/>
        <v>0</v>
      </c>
      <c r="AB1634" s="309">
        <f t="shared" si="1389"/>
        <v>0</v>
      </c>
      <c r="AC1634" s="37" t="e">
        <f t="shared" si="1390"/>
        <v>#DIV/0!</v>
      </c>
    </row>
    <row r="1635" spans="1:29" ht="28.5" hidden="1" x14ac:dyDescent="0.2">
      <c r="B1635" s="97" t="s">
        <v>1856</v>
      </c>
      <c r="C1635" s="98" t="s">
        <v>1845</v>
      </c>
      <c r="D1635" s="308">
        <v>0</v>
      </c>
      <c r="E1635" s="291">
        <f>SUM('ADICIONES  2018'!C1635:K1635)</f>
        <v>0</v>
      </c>
      <c r="F1635" s="308"/>
      <c r="G1635" s="308"/>
      <c r="H1635" s="308"/>
      <c r="I1635" s="308"/>
      <c r="J1635" s="308"/>
      <c r="K1635" s="292">
        <f t="shared" si="1391"/>
        <v>0</v>
      </c>
      <c r="L1635" s="308"/>
      <c r="M1635" s="308"/>
      <c r="N1635" s="308"/>
      <c r="O1635" s="308"/>
      <c r="P1635" s="308"/>
      <c r="Q1635" s="308"/>
      <c r="R1635" s="292">
        <f t="shared" si="1387"/>
        <v>0</v>
      </c>
      <c r="S1635" s="308"/>
      <c r="T1635" s="308"/>
      <c r="U1635" s="308"/>
      <c r="V1635" s="308"/>
      <c r="W1635" s="308"/>
      <c r="X1635" s="308"/>
      <c r="Y1635" s="308"/>
      <c r="Z1635" s="308"/>
      <c r="AA1635" s="309">
        <f t="shared" si="1388"/>
        <v>0</v>
      </c>
      <c r="AB1635" s="309">
        <f t="shared" si="1389"/>
        <v>0</v>
      </c>
      <c r="AC1635" s="37" t="e">
        <f t="shared" si="1390"/>
        <v>#DIV/0!</v>
      </c>
    </row>
    <row r="1636" spans="1:29" ht="28.5" hidden="1" x14ac:dyDescent="0.2">
      <c r="B1636" s="97" t="s">
        <v>1856</v>
      </c>
      <c r="C1636" s="98" t="s">
        <v>1857</v>
      </c>
      <c r="D1636" s="308">
        <v>0</v>
      </c>
      <c r="E1636" s="291">
        <f>SUM('ADICIONES  2018'!C1636:K1636)</f>
        <v>0</v>
      </c>
      <c r="F1636" s="308"/>
      <c r="G1636" s="308"/>
      <c r="H1636" s="308"/>
      <c r="I1636" s="308"/>
      <c r="J1636" s="308"/>
      <c r="K1636" s="292">
        <f t="shared" si="1391"/>
        <v>0</v>
      </c>
      <c r="L1636" s="308"/>
      <c r="M1636" s="308"/>
      <c r="N1636" s="308"/>
      <c r="O1636" s="308"/>
      <c r="P1636" s="308"/>
      <c r="Q1636" s="308"/>
      <c r="R1636" s="292">
        <f t="shared" si="1387"/>
        <v>0</v>
      </c>
      <c r="S1636" s="308"/>
      <c r="T1636" s="308"/>
      <c r="U1636" s="308"/>
      <c r="V1636" s="308"/>
      <c r="W1636" s="308"/>
      <c r="X1636" s="308"/>
      <c r="Y1636" s="308"/>
      <c r="Z1636" s="308"/>
      <c r="AA1636" s="309">
        <f t="shared" si="1388"/>
        <v>0</v>
      </c>
      <c r="AB1636" s="309">
        <f t="shared" si="1389"/>
        <v>0</v>
      </c>
      <c r="AC1636" s="37" t="e">
        <f t="shared" si="1390"/>
        <v>#DIV/0!</v>
      </c>
    </row>
    <row r="1637" spans="1:29" s="79" customFormat="1" ht="31.5" hidden="1" x14ac:dyDescent="0.2">
      <c r="A1637" s="433"/>
      <c r="B1637" s="111" t="s">
        <v>1858</v>
      </c>
      <c r="C1637" s="107" t="s">
        <v>199</v>
      </c>
      <c r="D1637" s="307">
        <f>SUM(D1638:D1639)</f>
        <v>0</v>
      </c>
      <c r="E1637" s="106">
        <f>SUM('ADICIONES  2018'!C1637:K1637)</f>
        <v>0</v>
      </c>
      <c r="F1637" s="307">
        <f t="shared" ref="F1637" si="1400">SUM(F1638:F1639)</f>
        <v>0</v>
      </c>
      <c r="G1637" s="307">
        <f t="shared" ref="G1637:J1637" si="1401">SUM(G1638:G1639)</f>
        <v>0</v>
      </c>
      <c r="H1637" s="307">
        <f t="shared" si="1401"/>
        <v>0</v>
      </c>
      <c r="I1637" s="307">
        <f t="shared" si="1401"/>
        <v>0</v>
      </c>
      <c r="J1637" s="307">
        <f t="shared" si="1401"/>
        <v>0</v>
      </c>
      <c r="K1637" s="290">
        <f t="shared" si="1391"/>
        <v>0</v>
      </c>
      <c r="L1637" s="307">
        <f t="shared" ref="L1637:Q1637" si="1402">SUM(L1638:L1639)</f>
        <v>0</v>
      </c>
      <c r="M1637" s="307">
        <f t="shared" si="1402"/>
        <v>0</v>
      </c>
      <c r="N1637" s="307">
        <f t="shared" si="1402"/>
        <v>0</v>
      </c>
      <c r="O1637" s="307">
        <f t="shared" si="1402"/>
        <v>0</v>
      </c>
      <c r="P1637" s="307">
        <f t="shared" si="1402"/>
        <v>0</v>
      </c>
      <c r="Q1637" s="307">
        <f t="shared" si="1402"/>
        <v>0</v>
      </c>
      <c r="R1637" s="290">
        <f t="shared" si="1387"/>
        <v>0</v>
      </c>
      <c r="S1637" s="307">
        <f t="shared" ref="S1637:Z1637" si="1403">SUM(S1638:S1639)</f>
        <v>0</v>
      </c>
      <c r="T1637" s="307">
        <f t="shared" si="1403"/>
        <v>0</v>
      </c>
      <c r="U1637" s="307">
        <f t="shared" si="1403"/>
        <v>0</v>
      </c>
      <c r="V1637" s="307">
        <f t="shared" si="1403"/>
        <v>0</v>
      </c>
      <c r="W1637" s="307">
        <f t="shared" si="1403"/>
        <v>0</v>
      </c>
      <c r="X1637" s="307">
        <f t="shared" si="1403"/>
        <v>0</v>
      </c>
      <c r="Y1637" s="307">
        <f t="shared" si="1403"/>
        <v>0</v>
      </c>
      <c r="Z1637" s="307">
        <f t="shared" si="1403"/>
        <v>0</v>
      </c>
      <c r="AA1637" s="306">
        <f t="shared" si="1388"/>
        <v>0</v>
      </c>
      <c r="AB1637" s="306">
        <f t="shared" si="1389"/>
        <v>0</v>
      </c>
      <c r="AC1637" s="105" t="e">
        <f t="shared" si="1390"/>
        <v>#DIV/0!</v>
      </c>
    </row>
    <row r="1638" spans="1:29" hidden="1" x14ac:dyDescent="0.2">
      <c r="B1638" s="97" t="s">
        <v>1859</v>
      </c>
      <c r="C1638" s="98" t="s">
        <v>1797</v>
      </c>
      <c r="D1638" s="308">
        <v>0</v>
      </c>
      <c r="E1638" s="291">
        <f>SUM('ADICIONES  2018'!C1638:K1638)</f>
        <v>0</v>
      </c>
      <c r="F1638" s="308"/>
      <c r="G1638" s="308"/>
      <c r="H1638" s="308"/>
      <c r="I1638" s="308"/>
      <c r="J1638" s="308"/>
      <c r="K1638" s="292">
        <f t="shared" si="1391"/>
        <v>0</v>
      </c>
      <c r="L1638" s="308"/>
      <c r="M1638" s="308"/>
      <c r="N1638" s="308"/>
      <c r="O1638" s="308"/>
      <c r="P1638" s="308"/>
      <c r="Q1638" s="308"/>
      <c r="R1638" s="292">
        <f t="shared" si="1387"/>
        <v>0</v>
      </c>
      <c r="S1638" s="308"/>
      <c r="T1638" s="308"/>
      <c r="U1638" s="308"/>
      <c r="V1638" s="308"/>
      <c r="W1638" s="308"/>
      <c r="X1638" s="308"/>
      <c r="Y1638" s="308"/>
      <c r="Z1638" s="308"/>
      <c r="AA1638" s="309">
        <f t="shared" si="1388"/>
        <v>0</v>
      </c>
      <c r="AB1638" s="309">
        <f t="shared" si="1389"/>
        <v>0</v>
      </c>
      <c r="AC1638" s="37" t="e">
        <f t="shared" si="1390"/>
        <v>#DIV/0!</v>
      </c>
    </row>
    <row r="1639" spans="1:29" hidden="1" x14ac:dyDescent="0.2">
      <c r="B1639" s="97" t="s">
        <v>1859</v>
      </c>
      <c r="C1639" s="98" t="s">
        <v>1797</v>
      </c>
      <c r="D1639" s="308">
        <v>0</v>
      </c>
      <c r="E1639" s="291">
        <f>SUM('ADICIONES  2018'!C1639:K1639)</f>
        <v>0</v>
      </c>
      <c r="F1639" s="308"/>
      <c r="G1639" s="308"/>
      <c r="H1639" s="308"/>
      <c r="I1639" s="308"/>
      <c r="J1639" s="308"/>
      <c r="K1639" s="292">
        <f t="shared" si="1391"/>
        <v>0</v>
      </c>
      <c r="L1639" s="308"/>
      <c r="M1639" s="308"/>
      <c r="N1639" s="308"/>
      <c r="O1639" s="308"/>
      <c r="P1639" s="308"/>
      <c r="Q1639" s="308"/>
      <c r="R1639" s="292">
        <f t="shared" si="1387"/>
        <v>0</v>
      </c>
      <c r="S1639" s="308"/>
      <c r="T1639" s="308"/>
      <c r="U1639" s="308"/>
      <c r="V1639" s="308"/>
      <c r="W1639" s="308"/>
      <c r="X1639" s="308"/>
      <c r="Y1639" s="308"/>
      <c r="Z1639" s="308"/>
      <c r="AA1639" s="309">
        <f t="shared" si="1388"/>
        <v>0</v>
      </c>
      <c r="AB1639" s="309">
        <f t="shared" si="1389"/>
        <v>0</v>
      </c>
      <c r="AC1639" s="37" t="e">
        <f t="shared" si="1390"/>
        <v>#DIV/0!</v>
      </c>
    </row>
    <row r="1640" spans="1:29" s="79" customFormat="1" ht="31.5" hidden="1" x14ac:dyDescent="0.2">
      <c r="A1640" s="433"/>
      <c r="B1640" s="111" t="s">
        <v>1860</v>
      </c>
      <c r="C1640" s="107" t="s">
        <v>1819</v>
      </c>
      <c r="D1640" s="307">
        <f>SUM(D1641:D1643)</f>
        <v>0</v>
      </c>
      <c r="E1640" s="106">
        <f>SUM('ADICIONES  2018'!C1640:K1640)</f>
        <v>0</v>
      </c>
      <c r="F1640" s="307">
        <f t="shared" ref="F1640" si="1404">SUM(F1641:F1643)</f>
        <v>0</v>
      </c>
      <c r="G1640" s="307">
        <f t="shared" ref="G1640:J1640" si="1405">SUM(G1641:G1643)</f>
        <v>0</v>
      </c>
      <c r="H1640" s="307">
        <f t="shared" si="1405"/>
        <v>0</v>
      </c>
      <c r="I1640" s="307">
        <f t="shared" si="1405"/>
        <v>0</v>
      </c>
      <c r="J1640" s="307">
        <f t="shared" si="1405"/>
        <v>0</v>
      </c>
      <c r="K1640" s="290">
        <f t="shared" si="1391"/>
        <v>0</v>
      </c>
      <c r="L1640" s="307">
        <f t="shared" ref="L1640:Q1640" si="1406">SUM(L1641:L1643)</f>
        <v>0</v>
      </c>
      <c r="M1640" s="307">
        <f t="shared" si="1406"/>
        <v>0</v>
      </c>
      <c r="N1640" s="307">
        <f t="shared" si="1406"/>
        <v>0</v>
      </c>
      <c r="O1640" s="307">
        <f t="shared" si="1406"/>
        <v>0</v>
      </c>
      <c r="P1640" s="307">
        <f t="shared" si="1406"/>
        <v>0</v>
      </c>
      <c r="Q1640" s="307">
        <f t="shared" si="1406"/>
        <v>0</v>
      </c>
      <c r="R1640" s="290">
        <f t="shared" si="1387"/>
        <v>0</v>
      </c>
      <c r="S1640" s="307">
        <f t="shared" ref="S1640:Z1640" si="1407">SUM(S1641:S1643)</f>
        <v>0</v>
      </c>
      <c r="T1640" s="307">
        <f t="shared" si="1407"/>
        <v>0</v>
      </c>
      <c r="U1640" s="307">
        <f t="shared" si="1407"/>
        <v>0</v>
      </c>
      <c r="V1640" s="307">
        <f t="shared" si="1407"/>
        <v>0</v>
      </c>
      <c r="W1640" s="307">
        <f t="shared" si="1407"/>
        <v>0</v>
      </c>
      <c r="X1640" s="307">
        <f t="shared" si="1407"/>
        <v>0</v>
      </c>
      <c r="Y1640" s="307">
        <f t="shared" si="1407"/>
        <v>0</v>
      </c>
      <c r="Z1640" s="307">
        <f t="shared" si="1407"/>
        <v>0</v>
      </c>
      <c r="AA1640" s="306">
        <f t="shared" si="1388"/>
        <v>0</v>
      </c>
      <c r="AB1640" s="306">
        <f t="shared" si="1389"/>
        <v>0</v>
      </c>
      <c r="AC1640" s="105" t="e">
        <f t="shared" si="1390"/>
        <v>#DIV/0!</v>
      </c>
    </row>
    <row r="1641" spans="1:29" hidden="1" x14ac:dyDescent="0.2">
      <c r="B1641" s="97" t="s">
        <v>1861</v>
      </c>
      <c r="C1641" s="98" t="s">
        <v>1797</v>
      </c>
      <c r="D1641" s="308">
        <v>0</v>
      </c>
      <c r="E1641" s="291">
        <f>SUM('ADICIONES  2018'!C1641:K1641)</f>
        <v>0</v>
      </c>
      <c r="F1641" s="308"/>
      <c r="G1641" s="308"/>
      <c r="H1641" s="308"/>
      <c r="I1641" s="308"/>
      <c r="J1641" s="308"/>
      <c r="K1641" s="292">
        <f t="shared" si="1391"/>
        <v>0</v>
      </c>
      <c r="L1641" s="308"/>
      <c r="M1641" s="308"/>
      <c r="N1641" s="308"/>
      <c r="O1641" s="308"/>
      <c r="P1641" s="308"/>
      <c r="Q1641" s="308"/>
      <c r="R1641" s="292">
        <f t="shared" si="1387"/>
        <v>0</v>
      </c>
      <c r="S1641" s="308"/>
      <c r="T1641" s="308"/>
      <c r="U1641" s="308"/>
      <c r="V1641" s="308"/>
      <c r="W1641" s="308"/>
      <c r="X1641" s="308"/>
      <c r="Y1641" s="308"/>
      <c r="Z1641" s="308"/>
      <c r="AA1641" s="309">
        <f t="shared" si="1388"/>
        <v>0</v>
      </c>
      <c r="AB1641" s="309">
        <f t="shared" si="1389"/>
        <v>0</v>
      </c>
      <c r="AC1641" s="37" t="e">
        <f t="shared" si="1390"/>
        <v>#DIV/0!</v>
      </c>
    </row>
    <row r="1642" spans="1:29" hidden="1" x14ac:dyDescent="0.2">
      <c r="B1642" s="97" t="s">
        <v>1861</v>
      </c>
      <c r="C1642" s="98" t="s">
        <v>1797</v>
      </c>
      <c r="D1642" s="308">
        <v>0</v>
      </c>
      <c r="E1642" s="291">
        <f>SUM('ADICIONES  2018'!C1642:K1642)</f>
        <v>0</v>
      </c>
      <c r="F1642" s="308"/>
      <c r="G1642" s="308"/>
      <c r="H1642" s="308"/>
      <c r="I1642" s="308"/>
      <c r="J1642" s="308"/>
      <c r="K1642" s="292">
        <f t="shared" si="1391"/>
        <v>0</v>
      </c>
      <c r="L1642" s="308"/>
      <c r="M1642" s="308"/>
      <c r="N1642" s="308"/>
      <c r="O1642" s="308"/>
      <c r="P1642" s="308"/>
      <c r="Q1642" s="308"/>
      <c r="R1642" s="292">
        <f t="shared" si="1387"/>
        <v>0</v>
      </c>
      <c r="S1642" s="308"/>
      <c r="T1642" s="308"/>
      <c r="U1642" s="308"/>
      <c r="V1642" s="308"/>
      <c r="W1642" s="308"/>
      <c r="X1642" s="308"/>
      <c r="Y1642" s="308"/>
      <c r="Z1642" s="308"/>
      <c r="AA1642" s="309">
        <f t="shared" si="1388"/>
        <v>0</v>
      </c>
      <c r="AB1642" s="309">
        <f t="shared" si="1389"/>
        <v>0</v>
      </c>
      <c r="AC1642" s="37" t="e">
        <f t="shared" si="1390"/>
        <v>#DIV/0!</v>
      </c>
    </row>
    <row r="1643" spans="1:29" hidden="1" x14ac:dyDescent="0.2">
      <c r="B1643" s="97" t="s">
        <v>1861</v>
      </c>
      <c r="C1643" s="98" t="s">
        <v>1797</v>
      </c>
      <c r="D1643" s="308">
        <v>0</v>
      </c>
      <c r="E1643" s="291">
        <f>SUM('ADICIONES  2018'!C1643:K1643)</f>
        <v>0</v>
      </c>
      <c r="F1643" s="308"/>
      <c r="G1643" s="308"/>
      <c r="H1643" s="308"/>
      <c r="I1643" s="308"/>
      <c r="J1643" s="308"/>
      <c r="K1643" s="292">
        <f t="shared" si="1391"/>
        <v>0</v>
      </c>
      <c r="L1643" s="308"/>
      <c r="M1643" s="308"/>
      <c r="N1643" s="308"/>
      <c r="O1643" s="308"/>
      <c r="P1643" s="308"/>
      <c r="Q1643" s="308"/>
      <c r="R1643" s="292">
        <f t="shared" si="1387"/>
        <v>0</v>
      </c>
      <c r="S1643" s="308"/>
      <c r="T1643" s="308"/>
      <c r="U1643" s="308"/>
      <c r="V1643" s="308"/>
      <c r="W1643" s="308"/>
      <c r="X1643" s="308"/>
      <c r="Y1643" s="308"/>
      <c r="Z1643" s="308"/>
      <c r="AA1643" s="309">
        <f t="shared" si="1388"/>
        <v>0</v>
      </c>
      <c r="AB1643" s="309">
        <f t="shared" si="1389"/>
        <v>0</v>
      </c>
      <c r="AC1643" s="37" t="e">
        <f t="shared" si="1390"/>
        <v>#DIV/0!</v>
      </c>
    </row>
    <row r="1644" spans="1:29" s="21" customFormat="1" ht="15.75" x14ac:dyDescent="0.2">
      <c r="A1644" s="92">
        <v>1</v>
      </c>
      <c r="B1644" s="113" t="s">
        <v>1183</v>
      </c>
      <c r="C1644" s="114" t="s">
        <v>1184</v>
      </c>
      <c r="D1644" s="307">
        <f>+D1645</f>
        <v>0</v>
      </c>
      <c r="E1644" s="106">
        <f>SUM('ADICIONES  2018'!C1644:K1644)</f>
        <v>0</v>
      </c>
      <c r="F1644" s="307">
        <f t="shared" ref="F1644:J1646" si="1408">+F1645</f>
        <v>0</v>
      </c>
      <c r="G1644" s="307">
        <f t="shared" si="1408"/>
        <v>0</v>
      </c>
      <c r="H1644" s="307">
        <f t="shared" si="1408"/>
        <v>0</v>
      </c>
      <c r="I1644" s="307">
        <f t="shared" si="1408"/>
        <v>0</v>
      </c>
      <c r="J1644" s="307">
        <f t="shared" si="1408"/>
        <v>0</v>
      </c>
      <c r="K1644" s="294">
        <f t="shared" si="1391"/>
        <v>0</v>
      </c>
      <c r="L1644" s="307">
        <f t="shared" ref="L1644:Q1646" si="1409">+L1645</f>
        <v>0</v>
      </c>
      <c r="M1644" s="307">
        <f t="shared" si="1409"/>
        <v>0</v>
      </c>
      <c r="N1644" s="307">
        <f t="shared" si="1409"/>
        <v>0</v>
      </c>
      <c r="O1644" s="307">
        <f t="shared" si="1409"/>
        <v>0</v>
      </c>
      <c r="P1644" s="307">
        <f t="shared" si="1409"/>
        <v>0</v>
      </c>
      <c r="Q1644" s="307">
        <f t="shared" si="1409"/>
        <v>0</v>
      </c>
      <c r="R1644" s="294">
        <f t="shared" si="1387"/>
        <v>0</v>
      </c>
      <c r="S1644" s="308">
        <f t="shared" ref="S1644:Z1646" si="1410">+S1645</f>
        <v>0</v>
      </c>
      <c r="T1644" s="308">
        <f t="shared" si="1410"/>
        <v>0</v>
      </c>
      <c r="U1644" s="308">
        <f t="shared" si="1410"/>
        <v>0</v>
      </c>
      <c r="V1644" s="307">
        <f t="shared" si="1410"/>
        <v>0</v>
      </c>
      <c r="W1644" s="307">
        <f t="shared" si="1410"/>
        <v>0</v>
      </c>
      <c r="X1644" s="307">
        <f t="shared" si="1410"/>
        <v>0</v>
      </c>
      <c r="Y1644" s="308">
        <f t="shared" si="1410"/>
        <v>0</v>
      </c>
      <c r="Z1644" s="307">
        <f t="shared" si="1410"/>
        <v>0</v>
      </c>
      <c r="AA1644" s="306">
        <f t="shared" si="1388"/>
        <v>0</v>
      </c>
      <c r="AB1644" s="310">
        <f t="shared" si="1389"/>
        <v>0</v>
      </c>
      <c r="AC1644" s="115" t="e">
        <f t="shared" si="1390"/>
        <v>#DIV/0!</v>
      </c>
    </row>
    <row r="1645" spans="1:29" s="79" customFormat="1" ht="15.75" hidden="1" x14ac:dyDescent="0.2">
      <c r="A1645" s="433"/>
      <c r="B1645" s="111" t="s">
        <v>1185</v>
      </c>
      <c r="C1645" s="107" t="s">
        <v>1195</v>
      </c>
      <c r="D1645" s="307">
        <f>+D1646</f>
        <v>0</v>
      </c>
      <c r="E1645" s="106">
        <f>SUM('ADICIONES  2018'!C1645:K1645)</f>
        <v>0</v>
      </c>
      <c r="F1645" s="307">
        <f t="shared" si="1408"/>
        <v>0</v>
      </c>
      <c r="G1645" s="307">
        <f t="shared" si="1408"/>
        <v>0</v>
      </c>
      <c r="H1645" s="307">
        <f t="shared" si="1408"/>
        <v>0</v>
      </c>
      <c r="I1645" s="307">
        <f t="shared" si="1408"/>
        <v>0</v>
      </c>
      <c r="J1645" s="307">
        <f t="shared" si="1408"/>
        <v>0</v>
      </c>
      <c r="K1645" s="290">
        <f t="shared" si="1391"/>
        <v>0</v>
      </c>
      <c r="L1645" s="307">
        <f t="shared" si="1409"/>
        <v>0</v>
      </c>
      <c r="M1645" s="307">
        <f t="shared" si="1409"/>
        <v>0</v>
      </c>
      <c r="N1645" s="307">
        <f t="shared" si="1409"/>
        <v>0</v>
      </c>
      <c r="O1645" s="307">
        <f t="shared" si="1409"/>
        <v>0</v>
      </c>
      <c r="P1645" s="307">
        <f t="shared" si="1409"/>
        <v>0</v>
      </c>
      <c r="Q1645" s="307">
        <f t="shared" si="1409"/>
        <v>0</v>
      </c>
      <c r="R1645" s="290">
        <f t="shared" si="1387"/>
        <v>0</v>
      </c>
      <c r="S1645" s="307">
        <f t="shared" si="1410"/>
        <v>0</v>
      </c>
      <c r="T1645" s="307">
        <f t="shared" si="1410"/>
        <v>0</v>
      </c>
      <c r="U1645" s="307">
        <f t="shared" si="1410"/>
        <v>0</v>
      </c>
      <c r="V1645" s="307">
        <f t="shared" si="1410"/>
        <v>0</v>
      </c>
      <c r="W1645" s="307">
        <f t="shared" si="1410"/>
        <v>0</v>
      </c>
      <c r="X1645" s="307">
        <f t="shared" si="1410"/>
        <v>0</v>
      </c>
      <c r="Y1645" s="307">
        <f t="shared" si="1410"/>
        <v>0</v>
      </c>
      <c r="Z1645" s="307">
        <f t="shared" si="1410"/>
        <v>0</v>
      </c>
      <c r="AA1645" s="306">
        <f t="shared" si="1388"/>
        <v>0</v>
      </c>
      <c r="AB1645" s="306">
        <f t="shared" si="1389"/>
        <v>0</v>
      </c>
      <c r="AC1645" s="105" t="e">
        <f t="shared" si="1390"/>
        <v>#DIV/0!</v>
      </c>
    </row>
    <row r="1646" spans="1:29" s="79" customFormat="1" ht="15.75" hidden="1" x14ac:dyDescent="0.2">
      <c r="A1646" s="433"/>
      <c r="B1646" s="111" t="s">
        <v>1862</v>
      </c>
      <c r="C1646" s="107" t="s">
        <v>1863</v>
      </c>
      <c r="D1646" s="307">
        <f>+D1647</f>
        <v>0</v>
      </c>
      <c r="E1646" s="106">
        <f>SUM('ADICIONES  2018'!C1646:K1646)</f>
        <v>0</v>
      </c>
      <c r="F1646" s="307">
        <f t="shared" si="1408"/>
        <v>0</v>
      </c>
      <c r="G1646" s="307">
        <f t="shared" si="1408"/>
        <v>0</v>
      </c>
      <c r="H1646" s="307">
        <f t="shared" si="1408"/>
        <v>0</v>
      </c>
      <c r="I1646" s="307">
        <f t="shared" si="1408"/>
        <v>0</v>
      </c>
      <c r="J1646" s="307">
        <f t="shared" si="1408"/>
        <v>0</v>
      </c>
      <c r="K1646" s="290">
        <f t="shared" si="1391"/>
        <v>0</v>
      </c>
      <c r="L1646" s="307">
        <f t="shared" si="1409"/>
        <v>0</v>
      </c>
      <c r="M1646" s="307">
        <f t="shared" si="1409"/>
        <v>0</v>
      </c>
      <c r="N1646" s="307">
        <f t="shared" si="1409"/>
        <v>0</v>
      </c>
      <c r="O1646" s="307">
        <f t="shared" si="1409"/>
        <v>0</v>
      </c>
      <c r="P1646" s="307">
        <f t="shared" si="1409"/>
        <v>0</v>
      </c>
      <c r="Q1646" s="307">
        <f t="shared" si="1409"/>
        <v>0</v>
      </c>
      <c r="R1646" s="290">
        <f t="shared" si="1387"/>
        <v>0</v>
      </c>
      <c r="S1646" s="307">
        <f t="shared" si="1410"/>
        <v>0</v>
      </c>
      <c r="T1646" s="307">
        <f t="shared" si="1410"/>
        <v>0</v>
      </c>
      <c r="U1646" s="307">
        <f t="shared" si="1410"/>
        <v>0</v>
      </c>
      <c r="V1646" s="307">
        <f t="shared" si="1410"/>
        <v>0</v>
      </c>
      <c r="W1646" s="307">
        <f t="shared" si="1410"/>
        <v>0</v>
      </c>
      <c r="X1646" s="307">
        <f t="shared" si="1410"/>
        <v>0</v>
      </c>
      <c r="Y1646" s="307">
        <f t="shared" si="1410"/>
        <v>0</v>
      </c>
      <c r="Z1646" s="307">
        <f t="shared" si="1410"/>
        <v>0</v>
      </c>
      <c r="AA1646" s="306">
        <f t="shared" si="1388"/>
        <v>0</v>
      </c>
      <c r="AB1646" s="306">
        <f t="shared" si="1389"/>
        <v>0</v>
      </c>
      <c r="AC1646" s="105" t="e">
        <f t="shared" si="1390"/>
        <v>#DIV/0!</v>
      </c>
    </row>
    <row r="1647" spans="1:29" ht="42.75" hidden="1" x14ac:dyDescent="0.2">
      <c r="B1647" s="97" t="s">
        <v>1864</v>
      </c>
      <c r="C1647" s="98" t="s">
        <v>1865</v>
      </c>
      <c r="D1647" s="308">
        <v>0</v>
      </c>
      <c r="E1647" s="291">
        <f>SUM('ADICIONES  2018'!C1647:K1647)</f>
        <v>0</v>
      </c>
      <c r="F1647" s="308"/>
      <c r="G1647" s="308"/>
      <c r="H1647" s="308"/>
      <c r="I1647" s="308"/>
      <c r="J1647" s="308"/>
      <c r="K1647" s="292">
        <f t="shared" si="1391"/>
        <v>0</v>
      </c>
      <c r="L1647" s="308"/>
      <c r="M1647" s="308"/>
      <c r="N1647" s="308"/>
      <c r="O1647" s="308"/>
      <c r="P1647" s="308"/>
      <c r="Q1647" s="308"/>
      <c r="R1647" s="292">
        <f t="shared" si="1387"/>
        <v>0</v>
      </c>
      <c r="S1647" s="308"/>
      <c r="T1647" s="308"/>
      <c r="U1647" s="308"/>
      <c r="V1647" s="308"/>
      <c r="W1647" s="308"/>
      <c r="X1647" s="308"/>
      <c r="Y1647" s="308"/>
      <c r="Z1647" s="308"/>
      <c r="AA1647" s="309">
        <f t="shared" si="1388"/>
        <v>0</v>
      </c>
      <c r="AB1647" s="309">
        <f t="shared" si="1389"/>
        <v>0</v>
      </c>
      <c r="AC1647" s="37" t="e">
        <f t="shared" si="1390"/>
        <v>#DIV/0!</v>
      </c>
    </row>
    <row r="1648" spans="1:29" s="21" customFormat="1" ht="30.75" thickBot="1" x14ac:dyDescent="0.25">
      <c r="A1648" s="92">
        <v>1</v>
      </c>
      <c r="B1648" s="113" t="s">
        <v>310</v>
      </c>
      <c r="C1648" s="114" t="s">
        <v>105</v>
      </c>
      <c r="D1648" s="307">
        <f>+D1649</f>
        <v>1284477910.51</v>
      </c>
      <c r="E1648" s="106">
        <f>SUM('ADICIONES  2018'!C1648:K1648)</f>
        <v>0</v>
      </c>
      <c r="F1648" s="307">
        <f t="shared" ref="F1648:J1648" si="1411">+F1649</f>
        <v>0</v>
      </c>
      <c r="G1648" s="307">
        <f t="shared" si="1411"/>
        <v>0</v>
      </c>
      <c r="H1648" s="307">
        <f t="shared" si="1411"/>
        <v>0</v>
      </c>
      <c r="I1648" s="307">
        <f t="shared" si="1411"/>
        <v>0</v>
      </c>
      <c r="J1648" s="307">
        <f t="shared" si="1411"/>
        <v>0</v>
      </c>
      <c r="K1648" s="294">
        <f t="shared" si="1391"/>
        <v>1284477910.51</v>
      </c>
      <c r="L1648" s="307">
        <f t="shared" ref="L1648:Q1648" si="1412">+L1649</f>
        <v>183344974.31999999</v>
      </c>
      <c r="M1648" s="307">
        <f t="shared" si="1412"/>
        <v>183309974.22</v>
      </c>
      <c r="N1648" s="307">
        <f t="shared" si="1412"/>
        <v>0.01</v>
      </c>
      <c r="O1648" s="307">
        <f t="shared" si="1412"/>
        <v>495830125.09999996</v>
      </c>
      <c r="P1648" s="307">
        <f t="shared" si="1412"/>
        <v>273665295.65999997</v>
      </c>
      <c r="Q1648" s="307">
        <f t="shared" si="1412"/>
        <v>0</v>
      </c>
      <c r="R1648" s="294">
        <f t="shared" si="1387"/>
        <v>1136150369.3099999</v>
      </c>
      <c r="S1648" s="308">
        <f t="shared" ref="S1648:Z1648" si="1413">+S1649</f>
        <v>532829005.79000002</v>
      </c>
      <c r="T1648" s="308">
        <f t="shared" si="1413"/>
        <v>119255253.75</v>
      </c>
      <c r="U1648" s="308">
        <f t="shared" si="1413"/>
        <v>122611659.92000002</v>
      </c>
      <c r="V1648" s="307">
        <f t="shared" si="1413"/>
        <v>0</v>
      </c>
      <c r="W1648" s="307">
        <f t="shared" si="1413"/>
        <v>0</v>
      </c>
      <c r="X1648" s="307">
        <f t="shared" si="1413"/>
        <v>0</v>
      </c>
      <c r="Y1648" s="308">
        <f t="shared" si="1413"/>
        <v>0</v>
      </c>
      <c r="Z1648" s="307">
        <f t="shared" si="1413"/>
        <v>0</v>
      </c>
      <c r="AA1648" s="306">
        <f t="shared" si="1388"/>
        <v>774695919.46000004</v>
      </c>
      <c r="AB1648" s="310">
        <f t="shared" si="1389"/>
        <v>1910846288.77</v>
      </c>
      <c r="AC1648" s="115">
        <f t="shared" si="1390"/>
        <v>1.4876443363757819</v>
      </c>
    </row>
    <row r="1649" spans="1:29" s="79" customFormat="1" ht="32.25" hidden="1" thickBot="1" x14ac:dyDescent="0.25">
      <c r="A1649" s="433"/>
      <c r="B1649" s="111" t="s">
        <v>311</v>
      </c>
      <c r="C1649" s="107" t="s">
        <v>108</v>
      </c>
      <c r="D1649" s="307">
        <f>+D1650+D1658</f>
        <v>1284477910.51</v>
      </c>
      <c r="E1649" s="106">
        <f>SUM('ADICIONES  2018'!C1649:K1649)</f>
        <v>0</v>
      </c>
      <c r="F1649" s="307">
        <f t="shared" ref="F1649:J1649" si="1414">+F1650+F1658</f>
        <v>0</v>
      </c>
      <c r="G1649" s="307">
        <f t="shared" si="1414"/>
        <v>0</v>
      </c>
      <c r="H1649" s="307">
        <f t="shared" si="1414"/>
        <v>0</v>
      </c>
      <c r="I1649" s="307">
        <f t="shared" si="1414"/>
        <v>0</v>
      </c>
      <c r="J1649" s="307">
        <f t="shared" si="1414"/>
        <v>0</v>
      </c>
      <c r="K1649" s="290">
        <f t="shared" si="1391"/>
        <v>1284477910.51</v>
      </c>
      <c r="L1649" s="307">
        <f t="shared" ref="L1649:Q1649" si="1415">+L1650+L1658</f>
        <v>183344974.31999999</v>
      </c>
      <c r="M1649" s="307">
        <f t="shared" si="1415"/>
        <v>183309974.22</v>
      </c>
      <c r="N1649" s="307">
        <f t="shared" si="1415"/>
        <v>0.01</v>
      </c>
      <c r="O1649" s="307">
        <f t="shared" si="1415"/>
        <v>495830125.09999996</v>
      </c>
      <c r="P1649" s="307">
        <f t="shared" si="1415"/>
        <v>273665295.65999997</v>
      </c>
      <c r="Q1649" s="307">
        <f t="shared" si="1415"/>
        <v>0</v>
      </c>
      <c r="R1649" s="290">
        <f t="shared" si="1387"/>
        <v>1136150369.3099999</v>
      </c>
      <c r="S1649" s="307">
        <f t="shared" ref="S1649:Z1649" si="1416">+S1650+S1658</f>
        <v>532829005.79000002</v>
      </c>
      <c r="T1649" s="307">
        <f t="shared" si="1416"/>
        <v>119255253.75</v>
      </c>
      <c r="U1649" s="307">
        <f t="shared" si="1416"/>
        <v>122611659.92000002</v>
      </c>
      <c r="V1649" s="307">
        <f t="shared" si="1416"/>
        <v>0</v>
      </c>
      <c r="W1649" s="307">
        <f t="shared" si="1416"/>
        <v>0</v>
      </c>
      <c r="X1649" s="307">
        <f t="shared" si="1416"/>
        <v>0</v>
      </c>
      <c r="Y1649" s="307">
        <f t="shared" si="1416"/>
        <v>0</v>
      </c>
      <c r="Z1649" s="307">
        <f t="shared" si="1416"/>
        <v>0</v>
      </c>
      <c r="AA1649" s="306">
        <f t="shared" si="1388"/>
        <v>774695919.46000004</v>
      </c>
      <c r="AB1649" s="306">
        <f t="shared" si="1389"/>
        <v>1910846288.77</v>
      </c>
      <c r="AC1649" s="105">
        <f t="shared" si="1390"/>
        <v>1.4876443363757819</v>
      </c>
    </row>
    <row r="1650" spans="1:29" s="79" customFormat="1" ht="32.25" hidden="1" thickBot="1" x14ac:dyDescent="0.25">
      <c r="A1650" s="433"/>
      <c r="B1650" s="111" t="s">
        <v>357</v>
      </c>
      <c r="C1650" s="107" t="s">
        <v>358</v>
      </c>
      <c r="D1650" s="307">
        <f>SUM(D1651:D1653)</f>
        <v>0</v>
      </c>
      <c r="E1650" s="106">
        <f>SUM('ADICIONES  2018'!C1650:K1650)</f>
        <v>0</v>
      </c>
      <c r="F1650" s="307">
        <f t="shared" ref="F1650" si="1417">SUM(F1651:F1653)</f>
        <v>0</v>
      </c>
      <c r="G1650" s="307">
        <f t="shared" ref="G1650:J1650" si="1418">SUM(G1651:G1653)</f>
        <v>0</v>
      </c>
      <c r="H1650" s="307">
        <f t="shared" si="1418"/>
        <v>0</v>
      </c>
      <c r="I1650" s="307">
        <f t="shared" si="1418"/>
        <v>0</v>
      </c>
      <c r="J1650" s="307">
        <f t="shared" si="1418"/>
        <v>0</v>
      </c>
      <c r="K1650" s="290">
        <f t="shared" si="1391"/>
        <v>0</v>
      </c>
      <c r="L1650" s="307">
        <f t="shared" ref="L1650:Q1650" si="1419">SUM(L1651:L1653)</f>
        <v>0</v>
      </c>
      <c r="M1650" s="307">
        <f t="shared" si="1419"/>
        <v>0</v>
      </c>
      <c r="N1650" s="307">
        <f t="shared" si="1419"/>
        <v>0</v>
      </c>
      <c r="O1650" s="307">
        <f t="shared" si="1419"/>
        <v>0</v>
      </c>
      <c r="P1650" s="307">
        <f t="shared" si="1419"/>
        <v>0</v>
      </c>
      <c r="Q1650" s="307">
        <f t="shared" si="1419"/>
        <v>0</v>
      </c>
      <c r="R1650" s="290">
        <f t="shared" si="1387"/>
        <v>0</v>
      </c>
      <c r="S1650" s="307">
        <f t="shared" ref="S1650:Z1650" si="1420">SUM(S1651:S1653)</f>
        <v>0</v>
      </c>
      <c r="T1650" s="307">
        <f t="shared" si="1420"/>
        <v>0</v>
      </c>
      <c r="U1650" s="307">
        <f t="shared" si="1420"/>
        <v>0</v>
      </c>
      <c r="V1650" s="307">
        <f t="shared" si="1420"/>
        <v>0</v>
      </c>
      <c r="W1650" s="307">
        <f t="shared" si="1420"/>
        <v>0</v>
      </c>
      <c r="X1650" s="307">
        <f t="shared" si="1420"/>
        <v>0</v>
      </c>
      <c r="Y1650" s="307">
        <f t="shared" si="1420"/>
        <v>0</v>
      </c>
      <c r="Z1650" s="307">
        <f t="shared" si="1420"/>
        <v>0</v>
      </c>
      <c r="AA1650" s="306">
        <f t="shared" si="1388"/>
        <v>0</v>
      </c>
      <c r="AB1650" s="306">
        <f t="shared" si="1389"/>
        <v>0</v>
      </c>
      <c r="AC1650" s="105" t="e">
        <f t="shared" si="1390"/>
        <v>#DIV/0!</v>
      </c>
    </row>
    <row r="1651" spans="1:29" ht="29.25" hidden="1" thickBot="1" x14ac:dyDescent="0.25">
      <c r="B1651" s="97" t="s">
        <v>359</v>
      </c>
      <c r="C1651" s="98" t="s">
        <v>360</v>
      </c>
      <c r="D1651" s="308">
        <v>0</v>
      </c>
      <c r="E1651" s="291">
        <f>SUM('ADICIONES  2018'!C1651:K1651)</f>
        <v>0</v>
      </c>
      <c r="F1651" s="308"/>
      <c r="G1651" s="308"/>
      <c r="H1651" s="308"/>
      <c r="I1651" s="308"/>
      <c r="J1651" s="308"/>
      <c r="K1651" s="292">
        <f t="shared" si="1391"/>
        <v>0</v>
      </c>
      <c r="L1651" s="308"/>
      <c r="M1651" s="308"/>
      <c r="N1651" s="308"/>
      <c r="O1651" s="308"/>
      <c r="P1651" s="308"/>
      <c r="Q1651" s="308"/>
      <c r="R1651" s="292">
        <f t="shared" si="1387"/>
        <v>0</v>
      </c>
      <c r="S1651" s="308"/>
      <c r="T1651" s="308"/>
      <c r="U1651" s="308"/>
      <c r="V1651" s="308"/>
      <c r="W1651" s="308"/>
      <c r="X1651" s="308"/>
      <c r="Y1651" s="308"/>
      <c r="Z1651" s="308"/>
      <c r="AA1651" s="309">
        <f t="shared" si="1388"/>
        <v>0</v>
      </c>
      <c r="AB1651" s="309">
        <f t="shared" si="1389"/>
        <v>0</v>
      </c>
      <c r="AC1651" s="37" t="e">
        <f t="shared" si="1390"/>
        <v>#DIV/0!</v>
      </c>
    </row>
    <row r="1652" spans="1:29" ht="43.5" hidden="1" thickBot="1" x14ac:dyDescent="0.25">
      <c r="B1652" s="97" t="s">
        <v>1866</v>
      </c>
      <c r="C1652" s="98" t="s">
        <v>1867</v>
      </c>
      <c r="D1652" s="308">
        <v>0</v>
      </c>
      <c r="E1652" s="291">
        <f>SUM('ADICIONES  2018'!C1652:K1652)</f>
        <v>0</v>
      </c>
      <c r="F1652" s="308"/>
      <c r="G1652" s="308"/>
      <c r="H1652" s="308"/>
      <c r="I1652" s="308"/>
      <c r="J1652" s="308"/>
      <c r="K1652" s="292">
        <f t="shared" si="1391"/>
        <v>0</v>
      </c>
      <c r="L1652" s="308"/>
      <c r="M1652" s="308"/>
      <c r="N1652" s="308"/>
      <c r="O1652" s="308"/>
      <c r="P1652" s="308"/>
      <c r="Q1652" s="308"/>
      <c r="R1652" s="292">
        <f t="shared" ref="R1652:R1667" si="1421">SUM(L1652:Q1652)</f>
        <v>0</v>
      </c>
      <c r="S1652" s="308"/>
      <c r="T1652" s="308"/>
      <c r="U1652" s="308"/>
      <c r="V1652" s="308"/>
      <c r="W1652" s="308"/>
      <c r="X1652" s="308"/>
      <c r="Y1652" s="308"/>
      <c r="Z1652" s="308"/>
      <c r="AA1652" s="309">
        <f t="shared" si="1388"/>
        <v>0</v>
      </c>
      <c r="AB1652" s="309">
        <f t="shared" si="1389"/>
        <v>0</v>
      </c>
      <c r="AC1652" s="37" t="e">
        <f t="shared" si="1390"/>
        <v>#DIV/0!</v>
      </c>
    </row>
    <row r="1653" spans="1:29" s="79" customFormat="1" ht="48" hidden="1" thickBot="1" x14ac:dyDescent="0.25">
      <c r="A1653" s="433"/>
      <c r="B1653" s="111" t="s">
        <v>361</v>
      </c>
      <c r="C1653" s="107" t="s">
        <v>362</v>
      </c>
      <c r="D1653" s="307">
        <f>SUM(D1654:D1657)</f>
        <v>0</v>
      </c>
      <c r="E1653" s="106">
        <f>SUM('ADICIONES  2018'!C1653:K1653)</f>
        <v>0</v>
      </c>
      <c r="F1653" s="307">
        <f t="shared" ref="F1653" si="1422">SUM(F1654:F1657)</f>
        <v>0</v>
      </c>
      <c r="G1653" s="307">
        <f t="shared" ref="G1653:J1653" si="1423">SUM(G1654:G1657)</f>
        <v>0</v>
      </c>
      <c r="H1653" s="307">
        <f t="shared" si="1423"/>
        <v>0</v>
      </c>
      <c r="I1653" s="307">
        <f t="shared" si="1423"/>
        <v>0</v>
      </c>
      <c r="J1653" s="307">
        <f t="shared" si="1423"/>
        <v>0</v>
      </c>
      <c r="K1653" s="290">
        <f t="shared" si="1391"/>
        <v>0</v>
      </c>
      <c r="L1653" s="307">
        <f t="shared" ref="L1653:Q1653" si="1424">SUM(L1654:L1657)</f>
        <v>0</v>
      </c>
      <c r="M1653" s="307">
        <f t="shared" si="1424"/>
        <v>0</v>
      </c>
      <c r="N1653" s="307">
        <f t="shared" si="1424"/>
        <v>0</v>
      </c>
      <c r="O1653" s="307">
        <f t="shared" si="1424"/>
        <v>0</v>
      </c>
      <c r="P1653" s="307">
        <f t="shared" si="1424"/>
        <v>0</v>
      </c>
      <c r="Q1653" s="307">
        <f t="shared" si="1424"/>
        <v>0</v>
      </c>
      <c r="R1653" s="290">
        <f t="shared" si="1421"/>
        <v>0</v>
      </c>
      <c r="S1653" s="307">
        <f t="shared" ref="S1653:Z1653" si="1425">SUM(S1654:S1657)</f>
        <v>0</v>
      </c>
      <c r="T1653" s="307">
        <f t="shared" si="1425"/>
        <v>0</v>
      </c>
      <c r="U1653" s="307">
        <f t="shared" si="1425"/>
        <v>0</v>
      </c>
      <c r="V1653" s="307">
        <f t="shared" si="1425"/>
        <v>0</v>
      </c>
      <c r="W1653" s="307">
        <f t="shared" si="1425"/>
        <v>0</v>
      </c>
      <c r="X1653" s="307">
        <f t="shared" si="1425"/>
        <v>0</v>
      </c>
      <c r="Y1653" s="307">
        <f t="shared" si="1425"/>
        <v>0</v>
      </c>
      <c r="Z1653" s="307">
        <f t="shared" si="1425"/>
        <v>0</v>
      </c>
      <c r="AA1653" s="306">
        <f t="shared" ref="AA1653:AA1667" si="1426">SUM(S1653:Z1653)</f>
        <v>0</v>
      </c>
      <c r="AB1653" s="306">
        <f t="shared" ref="AB1653:AB1667" si="1427">+AA1653+R1653</f>
        <v>0</v>
      </c>
      <c r="AC1653" s="105" t="e">
        <f t="shared" si="1390"/>
        <v>#DIV/0!</v>
      </c>
    </row>
    <row r="1654" spans="1:29" ht="29.25" hidden="1" thickBot="1" x14ac:dyDescent="0.25">
      <c r="B1654" s="97" t="s">
        <v>363</v>
      </c>
      <c r="C1654" s="98" t="s">
        <v>364</v>
      </c>
      <c r="D1654" s="308">
        <v>0</v>
      </c>
      <c r="E1654" s="291">
        <f>SUM('ADICIONES  2018'!C1654:K1654)</f>
        <v>0</v>
      </c>
      <c r="F1654" s="308"/>
      <c r="G1654" s="308"/>
      <c r="H1654" s="308"/>
      <c r="I1654" s="308"/>
      <c r="J1654" s="308"/>
      <c r="K1654" s="292">
        <f t="shared" si="1391"/>
        <v>0</v>
      </c>
      <c r="L1654" s="308"/>
      <c r="M1654" s="308"/>
      <c r="N1654" s="308"/>
      <c r="O1654" s="308"/>
      <c r="P1654" s="308"/>
      <c r="Q1654" s="308"/>
      <c r="R1654" s="292">
        <f t="shared" si="1421"/>
        <v>0</v>
      </c>
      <c r="S1654" s="308"/>
      <c r="T1654" s="308"/>
      <c r="U1654" s="308"/>
      <c r="V1654" s="308"/>
      <c r="W1654" s="308"/>
      <c r="X1654" s="308"/>
      <c r="Y1654" s="308"/>
      <c r="Z1654" s="308"/>
      <c r="AA1654" s="309">
        <f t="shared" si="1426"/>
        <v>0</v>
      </c>
      <c r="AB1654" s="309">
        <f t="shared" si="1427"/>
        <v>0</v>
      </c>
      <c r="AC1654" s="37" t="e">
        <f t="shared" si="1390"/>
        <v>#DIV/0!</v>
      </c>
    </row>
    <row r="1655" spans="1:29" ht="29.25" hidden="1" thickBot="1" x14ac:dyDescent="0.25">
      <c r="B1655" s="97" t="s">
        <v>365</v>
      </c>
      <c r="C1655" s="98" t="s">
        <v>366</v>
      </c>
      <c r="D1655" s="308">
        <v>0</v>
      </c>
      <c r="E1655" s="291">
        <f>SUM('ADICIONES  2018'!C1655:K1655)</f>
        <v>0</v>
      </c>
      <c r="F1655" s="308"/>
      <c r="G1655" s="308"/>
      <c r="H1655" s="308"/>
      <c r="I1655" s="308"/>
      <c r="J1655" s="308"/>
      <c r="K1655" s="292">
        <f t="shared" si="1391"/>
        <v>0</v>
      </c>
      <c r="L1655" s="308"/>
      <c r="M1655" s="308"/>
      <c r="N1655" s="308"/>
      <c r="O1655" s="308"/>
      <c r="P1655" s="308"/>
      <c r="Q1655" s="308"/>
      <c r="R1655" s="292">
        <f t="shared" si="1421"/>
        <v>0</v>
      </c>
      <c r="S1655" s="308"/>
      <c r="T1655" s="308"/>
      <c r="U1655" s="308"/>
      <c r="V1655" s="308"/>
      <c r="W1655" s="308"/>
      <c r="X1655" s="308"/>
      <c r="Y1655" s="308"/>
      <c r="Z1655" s="308"/>
      <c r="AA1655" s="309">
        <f t="shared" si="1426"/>
        <v>0</v>
      </c>
      <c r="AB1655" s="309">
        <f t="shared" si="1427"/>
        <v>0</v>
      </c>
      <c r="AC1655" s="37" t="e">
        <f t="shared" si="1390"/>
        <v>#DIV/0!</v>
      </c>
    </row>
    <row r="1656" spans="1:29" ht="29.25" hidden="1" thickBot="1" x14ac:dyDescent="0.25">
      <c r="B1656" s="97" t="s">
        <v>367</v>
      </c>
      <c r="C1656" s="98" t="s">
        <v>368</v>
      </c>
      <c r="D1656" s="308">
        <v>0</v>
      </c>
      <c r="E1656" s="291">
        <f>SUM('ADICIONES  2018'!C1656:K1656)</f>
        <v>0</v>
      </c>
      <c r="F1656" s="308"/>
      <c r="G1656" s="308"/>
      <c r="H1656" s="308"/>
      <c r="I1656" s="308"/>
      <c r="J1656" s="308"/>
      <c r="K1656" s="292">
        <f t="shared" si="1391"/>
        <v>0</v>
      </c>
      <c r="L1656" s="308"/>
      <c r="M1656" s="308"/>
      <c r="N1656" s="308"/>
      <c r="O1656" s="308"/>
      <c r="P1656" s="308"/>
      <c r="Q1656" s="308"/>
      <c r="R1656" s="292">
        <f t="shared" si="1421"/>
        <v>0</v>
      </c>
      <c r="S1656" s="308"/>
      <c r="T1656" s="308"/>
      <c r="U1656" s="308"/>
      <c r="V1656" s="308"/>
      <c r="W1656" s="308"/>
      <c r="X1656" s="308"/>
      <c r="Y1656" s="308"/>
      <c r="Z1656" s="308"/>
      <c r="AA1656" s="309">
        <f t="shared" si="1426"/>
        <v>0</v>
      </c>
      <c r="AB1656" s="309">
        <f t="shared" si="1427"/>
        <v>0</v>
      </c>
      <c r="AC1656" s="37" t="e">
        <f t="shared" si="1390"/>
        <v>#DIV/0!</v>
      </c>
    </row>
    <row r="1657" spans="1:29" ht="15.75" hidden="1" thickBot="1" x14ac:dyDescent="0.25">
      <c r="B1657" s="97" t="s">
        <v>1868</v>
      </c>
      <c r="C1657" s="98" t="s">
        <v>1869</v>
      </c>
      <c r="D1657" s="308">
        <v>0</v>
      </c>
      <c r="E1657" s="291">
        <f>SUM('ADICIONES  2018'!C1657:K1657)</f>
        <v>0</v>
      </c>
      <c r="F1657" s="308"/>
      <c r="G1657" s="308"/>
      <c r="H1657" s="308"/>
      <c r="I1657" s="308"/>
      <c r="J1657" s="308"/>
      <c r="K1657" s="292">
        <f t="shared" si="1391"/>
        <v>0</v>
      </c>
      <c r="L1657" s="308"/>
      <c r="M1657" s="308"/>
      <c r="N1657" s="308"/>
      <c r="O1657" s="308"/>
      <c r="P1657" s="308"/>
      <c r="Q1657" s="308"/>
      <c r="R1657" s="292">
        <f t="shared" si="1421"/>
        <v>0</v>
      </c>
      <c r="S1657" s="308"/>
      <c r="T1657" s="308"/>
      <c r="U1657" s="308"/>
      <c r="V1657" s="308"/>
      <c r="W1657" s="308"/>
      <c r="X1657" s="308"/>
      <c r="Y1657" s="308"/>
      <c r="Z1657" s="308"/>
      <c r="AA1657" s="309">
        <f t="shared" si="1426"/>
        <v>0</v>
      </c>
      <c r="AB1657" s="309">
        <f t="shared" si="1427"/>
        <v>0</v>
      </c>
      <c r="AC1657" s="37" t="e">
        <f t="shared" si="1390"/>
        <v>#DIV/0!</v>
      </c>
    </row>
    <row r="1658" spans="1:29" s="79" customFormat="1" ht="48" hidden="1" thickBot="1" x14ac:dyDescent="0.25">
      <c r="A1658" s="433"/>
      <c r="B1658" s="111" t="s">
        <v>312</v>
      </c>
      <c r="C1658" s="107" t="s">
        <v>313</v>
      </c>
      <c r="D1658" s="307">
        <f>+D1659+D1662</f>
        <v>1284477910.51</v>
      </c>
      <c r="E1658" s="106">
        <f>SUM('ADICIONES  2018'!C1658:K1658)</f>
        <v>0</v>
      </c>
      <c r="F1658" s="307">
        <f t="shared" ref="F1658:J1658" si="1428">+F1659+F1662</f>
        <v>0</v>
      </c>
      <c r="G1658" s="307">
        <f t="shared" si="1428"/>
        <v>0</v>
      </c>
      <c r="H1658" s="307">
        <f t="shared" si="1428"/>
        <v>0</v>
      </c>
      <c r="I1658" s="307">
        <f t="shared" si="1428"/>
        <v>0</v>
      </c>
      <c r="J1658" s="307">
        <f t="shared" si="1428"/>
        <v>0</v>
      </c>
      <c r="K1658" s="290">
        <f t="shared" si="1391"/>
        <v>1284477910.51</v>
      </c>
      <c r="L1658" s="307">
        <f t="shared" ref="L1658:Q1658" si="1429">+L1659+L1662</f>
        <v>183344974.31999999</v>
      </c>
      <c r="M1658" s="307">
        <f t="shared" si="1429"/>
        <v>183309974.22</v>
      </c>
      <c r="N1658" s="307">
        <f t="shared" si="1429"/>
        <v>0.01</v>
      </c>
      <c r="O1658" s="307">
        <f t="shared" si="1429"/>
        <v>495830125.09999996</v>
      </c>
      <c r="P1658" s="307">
        <f t="shared" si="1429"/>
        <v>273665295.65999997</v>
      </c>
      <c r="Q1658" s="307">
        <f t="shared" si="1429"/>
        <v>0</v>
      </c>
      <c r="R1658" s="290">
        <f t="shared" si="1421"/>
        <v>1136150369.3099999</v>
      </c>
      <c r="S1658" s="307">
        <f t="shared" ref="S1658:Z1658" si="1430">+S1659+S1662</f>
        <v>532829005.79000002</v>
      </c>
      <c r="T1658" s="307">
        <f t="shared" si="1430"/>
        <v>119255253.75</v>
      </c>
      <c r="U1658" s="307">
        <f t="shared" si="1430"/>
        <v>122611659.92000002</v>
      </c>
      <c r="V1658" s="307">
        <f t="shared" si="1430"/>
        <v>0</v>
      </c>
      <c r="W1658" s="307">
        <f t="shared" si="1430"/>
        <v>0</v>
      </c>
      <c r="X1658" s="307">
        <f t="shared" si="1430"/>
        <v>0</v>
      </c>
      <c r="Y1658" s="307">
        <f t="shared" si="1430"/>
        <v>0</v>
      </c>
      <c r="Z1658" s="307">
        <f t="shared" si="1430"/>
        <v>0</v>
      </c>
      <c r="AA1658" s="306">
        <f t="shared" si="1426"/>
        <v>774695919.46000004</v>
      </c>
      <c r="AB1658" s="306">
        <f t="shared" si="1427"/>
        <v>1910846288.77</v>
      </c>
      <c r="AC1658" s="105">
        <f t="shared" si="1390"/>
        <v>1.4876443363757819</v>
      </c>
    </row>
    <row r="1659" spans="1:29" s="79" customFormat="1" ht="32.25" hidden="1" thickBot="1" x14ac:dyDescent="0.25">
      <c r="A1659" s="433"/>
      <c r="B1659" s="111" t="s">
        <v>314</v>
      </c>
      <c r="C1659" s="107" t="s">
        <v>315</v>
      </c>
      <c r="D1659" s="307">
        <f>SUM(D1660:D1661)</f>
        <v>125000000</v>
      </c>
      <c r="E1659" s="106">
        <f>SUM('ADICIONES  2018'!C1659:K1659)</f>
        <v>0</v>
      </c>
      <c r="F1659" s="307">
        <f t="shared" ref="F1659" si="1431">SUM(F1660:F1661)</f>
        <v>0</v>
      </c>
      <c r="G1659" s="307">
        <f t="shared" ref="G1659:J1659" si="1432">SUM(G1660:G1661)</f>
        <v>0</v>
      </c>
      <c r="H1659" s="307">
        <f t="shared" si="1432"/>
        <v>0</v>
      </c>
      <c r="I1659" s="307">
        <f t="shared" si="1432"/>
        <v>0</v>
      </c>
      <c r="J1659" s="307">
        <f t="shared" si="1432"/>
        <v>0</v>
      </c>
      <c r="K1659" s="290">
        <f t="shared" si="1391"/>
        <v>125000000</v>
      </c>
      <c r="L1659" s="307">
        <f t="shared" ref="L1659:Q1659" si="1433">SUM(L1660:L1661)</f>
        <v>11217237.279999999</v>
      </c>
      <c r="M1659" s="307">
        <f t="shared" si="1433"/>
        <v>8929791.6500000004</v>
      </c>
      <c r="N1659" s="307">
        <f t="shared" si="1433"/>
        <v>0</v>
      </c>
      <c r="O1659" s="307">
        <f t="shared" si="1433"/>
        <v>21420296.140000001</v>
      </c>
      <c r="P1659" s="307">
        <f t="shared" si="1433"/>
        <v>12860457.779999999</v>
      </c>
      <c r="Q1659" s="307">
        <f t="shared" si="1433"/>
        <v>0</v>
      </c>
      <c r="R1659" s="290">
        <f t="shared" si="1421"/>
        <v>54427782.850000001</v>
      </c>
      <c r="S1659" s="307">
        <f t="shared" ref="S1659:Z1659" si="1434">SUM(S1660:S1661)</f>
        <v>27125263.82</v>
      </c>
      <c r="T1659" s="307">
        <f t="shared" si="1434"/>
        <v>14217700.93</v>
      </c>
      <c r="U1659" s="307">
        <f t="shared" si="1434"/>
        <v>13798445.619999999</v>
      </c>
      <c r="V1659" s="307">
        <f t="shared" si="1434"/>
        <v>0</v>
      </c>
      <c r="W1659" s="307">
        <f t="shared" si="1434"/>
        <v>0</v>
      </c>
      <c r="X1659" s="307">
        <f t="shared" si="1434"/>
        <v>0</v>
      </c>
      <c r="Y1659" s="307">
        <f t="shared" si="1434"/>
        <v>0</v>
      </c>
      <c r="Z1659" s="307">
        <f t="shared" si="1434"/>
        <v>0</v>
      </c>
      <c r="AA1659" s="306">
        <f t="shared" si="1426"/>
        <v>55141410.369999997</v>
      </c>
      <c r="AB1659" s="306">
        <f t="shared" si="1427"/>
        <v>109569193.22</v>
      </c>
      <c r="AC1659" s="105">
        <f t="shared" si="1390"/>
        <v>0.87655354576</v>
      </c>
    </row>
    <row r="1660" spans="1:29" ht="29.25" hidden="1" thickBot="1" x14ac:dyDescent="0.25">
      <c r="B1660" s="97" t="s">
        <v>316</v>
      </c>
      <c r="C1660" s="98" t="s">
        <v>173</v>
      </c>
      <c r="D1660" s="308">
        <v>84000000</v>
      </c>
      <c r="E1660" s="291">
        <f>SUM('ADICIONES  2018'!C1660:K1660)</f>
        <v>0</v>
      </c>
      <c r="F1660" s="308"/>
      <c r="G1660" s="308"/>
      <c r="H1660" s="308"/>
      <c r="I1660" s="308"/>
      <c r="J1660" s="308"/>
      <c r="K1660" s="292">
        <f t="shared" si="1391"/>
        <v>84000000</v>
      </c>
      <c r="L1660" s="308">
        <v>8646413.2799999993</v>
      </c>
      <c r="M1660" s="308">
        <v>6928089.6500000004</v>
      </c>
      <c r="N1660" s="308"/>
      <c r="O1660" s="308">
        <v>17421871.140000001</v>
      </c>
      <c r="P1660" s="308">
        <v>10653644.779999999</v>
      </c>
      <c r="Q1660" s="308"/>
      <c r="R1660" s="292">
        <f t="shared" si="1421"/>
        <v>43650018.850000001</v>
      </c>
      <c r="S1660" s="308">
        <v>20974050.82</v>
      </c>
      <c r="T1660" s="308">
        <v>11347498.93</v>
      </c>
      <c r="U1660" s="308">
        <v>10866881.619999999</v>
      </c>
      <c r="V1660" s="308"/>
      <c r="W1660" s="308"/>
      <c r="X1660" s="308"/>
      <c r="Y1660" s="308"/>
      <c r="Z1660" s="308"/>
      <c r="AA1660" s="309">
        <f t="shared" si="1426"/>
        <v>43188431.369999997</v>
      </c>
      <c r="AB1660" s="309">
        <f t="shared" si="1427"/>
        <v>86838450.219999999</v>
      </c>
      <c r="AC1660" s="37">
        <f t="shared" si="1390"/>
        <v>1.0337910740476191</v>
      </c>
    </row>
    <row r="1661" spans="1:29" ht="29.25" hidden="1" thickBot="1" x14ac:dyDescent="0.25">
      <c r="B1661" s="97" t="s">
        <v>337</v>
      </c>
      <c r="C1661" s="98" t="s">
        <v>335</v>
      </c>
      <c r="D1661" s="308">
        <v>41000000</v>
      </c>
      <c r="E1661" s="291">
        <f>SUM('ADICIONES  2018'!C1661:K1661)</f>
        <v>0</v>
      </c>
      <c r="F1661" s="308"/>
      <c r="G1661" s="308"/>
      <c r="H1661" s="308"/>
      <c r="I1661" s="308"/>
      <c r="J1661" s="308"/>
      <c r="K1661" s="292">
        <f t="shared" si="1391"/>
        <v>41000000</v>
      </c>
      <c r="L1661" s="308">
        <v>2570824</v>
      </c>
      <c r="M1661" s="308">
        <v>2001702</v>
      </c>
      <c r="N1661" s="308"/>
      <c r="O1661" s="308">
        <v>3998425</v>
      </c>
      <c r="P1661" s="308">
        <v>2206813</v>
      </c>
      <c r="Q1661" s="308"/>
      <c r="R1661" s="292">
        <f t="shared" si="1421"/>
        <v>10777764</v>
      </c>
      <c r="S1661" s="308">
        <v>6151213</v>
      </c>
      <c r="T1661" s="308">
        <v>2870202</v>
      </c>
      <c r="U1661" s="308">
        <v>2931564</v>
      </c>
      <c r="V1661" s="308"/>
      <c r="W1661" s="308"/>
      <c r="X1661" s="308"/>
      <c r="Y1661" s="308"/>
      <c r="Z1661" s="308"/>
      <c r="AA1661" s="309">
        <f t="shared" si="1426"/>
        <v>11952979</v>
      </c>
      <c r="AB1661" s="309">
        <f t="shared" si="1427"/>
        <v>22730743</v>
      </c>
      <c r="AC1661" s="37">
        <f t="shared" si="1390"/>
        <v>0.55440836585365849</v>
      </c>
    </row>
    <row r="1662" spans="1:29" s="79" customFormat="1" ht="32.25" hidden="1" thickBot="1" x14ac:dyDescent="0.25">
      <c r="A1662" s="433"/>
      <c r="B1662" s="111" t="s">
        <v>317</v>
      </c>
      <c r="C1662" s="107" t="s">
        <v>140</v>
      </c>
      <c r="D1662" s="307">
        <f>SUM(D1663:D1667)</f>
        <v>1159477910.51</v>
      </c>
      <c r="E1662" s="106">
        <f>SUM('ADICIONES  2018'!C1662:K1662)</f>
        <v>0</v>
      </c>
      <c r="F1662" s="307">
        <f t="shared" ref="F1662" si="1435">SUM(F1663:F1667)</f>
        <v>0</v>
      </c>
      <c r="G1662" s="307">
        <f t="shared" ref="G1662:J1662" si="1436">SUM(G1663:G1667)</f>
        <v>0</v>
      </c>
      <c r="H1662" s="307">
        <f t="shared" si="1436"/>
        <v>0</v>
      </c>
      <c r="I1662" s="307">
        <f t="shared" si="1436"/>
        <v>0</v>
      </c>
      <c r="J1662" s="307">
        <f t="shared" si="1436"/>
        <v>0</v>
      </c>
      <c r="K1662" s="290">
        <f t="shared" si="1391"/>
        <v>1159477910.51</v>
      </c>
      <c r="L1662" s="307">
        <f t="shared" ref="L1662:Q1662" si="1437">SUM(L1663:L1667)</f>
        <v>172127737.03999999</v>
      </c>
      <c r="M1662" s="307">
        <f t="shared" si="1437"/>
        <v>174380182.56999999</v>
      </c>
      <c r="N1662" s="307">
        <f t="shared" si="1437"/>
        <v>0.01</v>
      </c>
      <c r="O1662" s="307">
        <f t="shared" si="1437"/>
        <v>474409828.95999998</v>
      </c>
      <c r="P1662" s="307">
        <f t="shared" si="1437"/>
        <v>260804837.88</v>
      </c>
      <c r="Q1662" s="307">
        <f t="shared" si="1437"/>
        <v>0</v>
      </c>
      <c r="R1662" s="290">
        <f t="shared" si="1421"/>
        <v>1081722586.46</v>
      </c>
      <c r="S1662" s="307">
        <f t="shared" ref="S1662:Z1662" si="1438">SUM(S1663:S1667)</f>
        <v>505703741.97000003</v>
      </c>
      <c r="T1662" s="307">
        <f t="shared" si="1438"/>
        <v>105037552.81999999</v>
      </c>
      <c r="U1662" s="307">
        <f t="shared" si="1438"/>
        <v>108813214.30000001</v>
      </c>
      <c r="V1662" s="307">
        <f t="shared" si="1438"/>
        <v>0</v>
      </c>
      <c r="W1662" s="307">
        <f t="shared" si="1438"/>
        <v>0</v>
      </c>
      <c r="X1662" s="307">
        <f t="shared" si="1438"/>
        <v>0</v>
      </c>
      <c r="Y1662" s="307">
        <f t="shared" si="1438"/>
        <v>0</v>
      </c>
      <c r="Z1662" s="307">
        <f t="shared" si="1438"/>
        <v>0</v>
      </c>
      <c r="AA1662" s="306">
        <f t="shared" si="1426"/>
        <v>719554509.08999991</v>
      </c>
      <c r="AB1662" s="306">
        <f t="shared" si="1427"/>
        <v>1801277095.55</v>
      </c>
      <c r="AC1662" s="105">
        <f t="shared" si="1390"/>
        <v>1.5535242881493987</v>
      </c>
    </row>
    <row r="1663" spans="1:29" ht="29.25" hidden="1" thickBot="1" x14ac:dyDescent="0.25">
      <c r="B1663" s="97" t="s">
        <v>318</v>
      </c>
      <c r="C1663" s="98" t="s">
        <v>172</v>
      </c>
      <c r="D1663" s="308">
        <v>403471851.23000002</v>
      </c>
      <c r="E1663" s="291">
        <f>SUM('ADICIONES  2018'!C1663:K1663)</f>
        <v>0</v>
      </c>
      <c r="F1663" s="308"/>
      <c r="G1663" s="308"/>
      <c r="H1663" s="308"/>
      <c r="I1663" s="308"/>
      <c r="J1663" s="308"/>
      <c r="K1663" s="292">
        <f t="shared" si="1391"/>
        <v>403471851.23000002</v>
      </c>
      <c r="L1663" s="308">
        <v>49322911.82</v>
      </c>
      <c r="M1663" s="308">
        <v>62708211.380000003</v>
      </c>
      <c r="N1663" s="308">
        <v>0.01</v>
      </c>
      <c r="O1663" s="308">
        <v>230560502.25999999</v>
      </c>
      <c r="P1663" s="308">
        <v>135882152.56999999</v>
      </c>
      <c r="Q1663" s="308"/>
      <c r="R1663" s="292">
        <f t="shared" si="1421"/>
        <v>478473778.04000002</v>
      </c>
      <c r="S1663" s="308">
        <v>308311298.63</v>
      </c>
      <c r="T1663" s="308">
        <v>0</v>
      </c>
      <c r="U1663" s="308">
        <v>0</v>
      </c>
      <c r="V1663" s="308"/>
      <c r="W1663" s="308"/>
      <c r="X1663" s="308"/>
      <c r="Y1663" s="308"/>
      <c r="Z1663" s="308"/>
      <c r="AA1663" s="309">
        <f t="shared" si="1426"/>
        <v>308311298.63</v>
      </c>
      <c r="AB1663" s="309">
        <f t="shared" si="1427"/>
        <v>786785076.67000008</v>
      </c>
      <c r="AC1663" s="37">
        <f>+AB1663/K1663</f>
        <v>1.9500370949583086</v>
      </c>
    </row>
    <row r="1664" spans="1:29" ht="29.25" hidden="1" thickBot="1" x14ac:dyDescent="0.25">
      <c r="B1664" s="97" t="s">
        <v>876</v>
      </c>
      <c r="C1664" s="98" t="s">
        <v>369</v>
      </c>
      <c r="D1664" s="308">
        <v>466006059.27999997</v>
      </c>
      <c r="E1664" s="291">
        <f>SUM('ADICIONES  2018'!C1664:K1664)</f>
        <v>0</v>
      </c>
      <c r="F1664" s="308"/>
      <c r="G1664" s="308"/>
      <c r="H1664" s="308"/>
      <c r="I1664" s="308"/>
      <c r="J1664" s="308"/>
      <c r="K1664" s="292">
        <f t="shared" si="1391"/>
        <v>466006059.27999997</v>
      </c>
      <c r="L1664" s="308">
        <v>67741597</v>
      </c>
      <c r="M1664" s="308">
        <v>69140999</v>
      </c>
      <c r="N1664" s="308">
        <v>0</v>
      </c>
      <c r="O1664" s="308">
        <v>157117380</v>
      </c>
      <c r="P1664" s="308">
        <v>80126373</v>
      </c>
      <c r="Q1664" s="308"/>
      <c r="R1664" s="292">
        <f t="shared" si="1421"/>
        <v>374126349</v>
      </c>
      <c r="S1664" s="308">
        <v>116524496</v>
      </c>
      <c r="T1664" s="308">
        <v>62379059</v>
      </c>
      <c r="U1664" s="308">
        <v>65135775</v>
      </c>
      <c r="V1664" s="308"/>
      <c r="W1664" s="308"/>
      <c r="X1664" s="308"/>
      <c r="Y1664" s="308"/>
      <c r="Z1664" s="308"/>
      <c r="AA1664" s="309">
        <f t="shared" si="1426"/>
        <v>244039330</v>
      </c>
      <c r="AB1664" s="309">
        <f t="shared" si="1427"/>
        <v>618165679</v>
      </c>
      <c r="AC1664" s="37">
        <f t="shared" si="1390"/>
        <v>1.3265185434607725</v>
      </c>
    </row>
    <row r="1665" spans="1:29" ht="29.25" hidden="1" thickBot="1" x14ac:dyDescent="0.25">
      <c r="B1665" s="97" t="s">
        <v>319</v>
      </c>
      <c r="C1665" s="98" t="s">
        <v>320</v>
      </c>
      <c r="D1665" s="308">
        <v>290000000</v>
      </c>
      <c r="E1665" s="291">
        <f>SUM('ADICIONES  2018'!C1665:K1665)</f>
        <v>0</v>
      </c>
      <c r="F1665" s="308"/>
      <c r="G1665" s="308"/>
      <c r="H1665" s="308"/>
      <c r="I1665" s="308"/>
      <c r="J1665" s="308"/>
      <c r="K1665" s="292">
        <f>+D1665+E1665-F1665+G1665-H1665</f>
        <v>290000000</v>
      </c>
      <c r="L1665" s="308">
        <v>32399573.199999999</v>
      </c>
      <c r="M1665" s="308">
        <v>33524963.219999999</v>
      </c>
      <c r="N1665" s="308">
        <v>0</v>
      </c>
      <c r="O1665" s="308">
        <v>71757982.049999997</v>
      </c>
      <c r="P1665" s="308">
        <v>33247508.93</v>
      </c>
      <c r="Q1665" s="308"/>
      <c r="R1665" s="292">
        <f t="shared" si="1421"/>
        <v>170930027.40000001</v>
      </c>
      <c r="S1665" s="308">
        <v>54732351.869999997</v>
      </c>
      <c r="T1665" s="308">
        <v>26338563.690000001</v>
      </c>
      <c r="U1665" s="308">
        <v>25152268.010000002</v>
      </c>
      <c r="V1665" s="308"/>
      <c r="W1665" s="308"/>
      <c r="X1665" s="308"/>
      <c r="Y1665" s="308"/>
      <c r="Z1665" s="308"/>
      <c r="AA1665" s="309">
        <f t="shared" si="1426"/>
        <v>106223183.57000001</v>
      </c>
      <c r="AB1665" s="309">
        <f t="shared" si="1427"/>
        <v>277153210.97000003</v>
      </c>
      <c r="AC1665" s="37">
        <f t="shared" si="1390"/>
        <v>0.95570072748275869</v>
      </c>
    </row>
    <row r="1666" spans="1:29" ht="15.75" hidden="1" thickBot="1" x14ac:dyDescent="0.25">
      <c r="B1666" s="97" t="s">
        <v>1308</v>
      </c>
      <c r="C1666" s="98" t="s">
        <v>1309</v>
      </c>
      <c r="D1666" s="308">
        <v>0</v>
      </c>
      <c r="E1666" s="291">
        <f>SUM('ADICIONES  2018'!C1666:K1666)</f>
        <v>0</v>
      </c>
      <c r="F1666" s="308"/>
      <c r="G1666" s="308"/>
      <c r="H1666" s="308"/>
      <c r="I1666" s="308"/>
      <c r="J1666" s="308"/>
      <c r="K1666" s="292">
        <f t="shared" si="1391"/>
        <v>0</v>
      </c>
      <c r="L1666" s="308">
        <v>22663655.02</v>
      </c>
      <c r="M1666" s="308">
        <v>9006008.9700000007</v>
      </c>
      <c r="N1666" s="308">
        <v>0</v>
      </c>
      <c r="O1666" s="308">
        <v>14973964.65</v>
      </c>
      <c r="P1666" s="308">
        <v>11548803.380000001</v>
      </c>
      <c r="Q1666" s="308"/>
      <c r="R1666" s="292">
        <f t="shared" si="1421"/>
        <v>58192432.020000003</v>
      </c>
      <c r="S1666" s="308">
        <v>26135595.469999999</v>
      </c>
      <c r="T1666" s="308">
        <v>16319930.130000001</v>
      </c>
      <c r="U1666" s="308">
        <v>18525171.289999999</v>
      </c>
      <c r="V1666" s="308"/>
      <c r="W1666" s="308"/>
      <c r="X1666" s="308"/>
      <c r="Y1666" s="308"/>
      <c r="Z1666" s="308"/>
      <c r="AA1666" s="309">
        <f t="shared" si="1426"/>
        <v>60980696.890000001</v>
      </c>
      <c r="AB1666" s="309">
        <f t="shared" si="1427"/>
        <v>119173128.91</v>
      </c>
      <c r="AC1666" s="37">
        <v>0</v>
      </c>
    </row>
    <row r="1667" spans="1:29" ht="15.75" hidden="1" thickBot="1" x14ac:dyDescent="0.25">
      <c r="B1667" s="348" t="s">
        <v>1870</v>
      </c>
      <c r="C1667" s="349" t="s">
        <v>1869</v>
      </c>
      <c r="D1667" s="350">
        <v>0</v>
      </c>
      <c r="E1667" s="291">
        <f>SUM('ADICIONES  2018'!C1667:K1667)</f>
        <v>0</v>
      </c>
      <c r="F1667" s="350"/>
      <c r="G1667" s="350"/>
      <c r="H1667" s="350"/>
      <c r="I1667" s="350"/>
      <c r="J1667" s="350"/>
      <c r="K1667" s="351">
        <f t="shared" si="1391"/>
        <v>0</v>
      </c>
      <c r="L1667" s="350">
        <v>0</v>
      </c>
      <c r="M1667" s="350">
        <v>0</v>
      </c>
      <c r="N1667" s="350">
        <v>0</v>
      </c>
      <c r="O1667" s="350">
        <v>0</v>
      </c>
      <c r="P1667" s="350">
        <v>0</v>
      </c>
      <c r="Q1667" s="350"/>
      <c r="R1667" s="351">
        <f t="shared" si="1421"/>
        <v>0</v>
      </c>
      <c r="S1667" s="350">
        <v>0</v>
      </c>
      <c r="T1667" s="350">
        <v>0</v>
      </c>
      <c r="U1667" s="350">
        <v>0</v>
      </c>
      <c r="V1667" s="350"/>
      <c r="W1667" s="350"/>
      <c r="X1667" s="350"/>
      <c r="Y1667" s="350"/>
      <c r="Z1667" s="350"/>
      <c r="AA1667" s="352">
        <f t="shared" si="1426"/>
        <v>0</v>
      </c>
      <c r="AB1667" s="352">
        <f t="shared" si="1427"/>
        <v>0</v>
      </c>
      <c r="AC1667" s="39" t="e">
        <f t="shared" si="1390"/>
        <v>#DIV/0!</v>
      </c>
    </row>
    <row r="1668" spans="1:29" s="79" customFormat="1" ht="31.5" customHeight="1" thickBot="1" x14ac:dyDescent="0.25">
      <c r="A1668" s="433">
        <v>1</v>
      </c>
      <c r="B1668" s="444" t="s">
        <v>23</v>
      </c>
      <c r="C1668" s="445"/>
      <c r="D1668" s="419">
        <f t="shared" ref="D1668:AB1668" si="1439">+D1104</f>
        <v>103133015452.86998</v>
      </c>
      <c r="E1668" s="401">
        <f t="shared" si="1439"/>
        <v>121164682710.78</v>
      </c>
      <c r="F1668" s="401">
        <f t="shared" si="1439"/>
        <v>672314984.52999985</v>
      </c>
      <c r="G1668" s="401">
        <f t="shared" si="1439"/>
        <v>0</v>
      </c>
      <c r="H1668" s="401">
        <f t="shared" si="1439"/>
        <v>0</v>
      </c>
      <c r="I1668" s="401">
        <f t="shared" si="1439"/>
        <v>0</v>
      </c>
      <c r="J1668" s="418">
        <f t="shared" si="1439"/>
        <v>0</v>
      </c>
      <c r="K1668" s="382">
        <f t="shared" si="1439"/>
        <v>223625383179.11996</v>
      </c>
      <c r="L1668" s="420">
        <f t="shared" si="1439"/>
        <v>1666536233.74</v>
      </c>
      <c r="M1668" s="402">
        <f t="shared" si="1439"/>
        <v>24349635091.52</v>
      </c>
      <c r="N1668" s="402">
        <f t="shared" si="1439"/>
        <v>4443562109.4700003</v>
      </c>
      <c r="O1668" s="402">
        <f t="shared" si="1439"/>
        <v>10287034733.410002</v>
      </c>
      <c r="P1668" s="402">
        <f t="shared" si="1439"/>
        <v>22835477888.969997</v>
      </c>
      <c r="Q1668" s="400">
        <f t="shared" si="1439"/>
        <v>5428513036.1100006</v>
      </c>
      <c r="R1668" s="362">
        <f t="shared" si="1439"/>
        <v>69010759093.220001</v>
      </c>
      <c r="S1668" s="353">
        <f t="shared" si="1439"/>
        <v>66209275884</v>
      </c>
      <c r="T1668" s="353">
        <f t="shared" si="1439"/>
        <v>8637851393.5</v>
      </c>
      <c r="U1668" s="363">
        <f t="shared" si="1439"/>
        <v>8624193621.7000008</v>
      </c>
      <c r="V1668" s="420">
        <f t="shared" si="1439"/>
        <v>0</v>
      </c>
      <c r="W1668" s="402">
        <f t="shared" si="1439"/>
        <v>0</v>
      </c>
      <c r="X1668" s="400">
        <f t="shared" si="1439"/>
        <v>0</v>
      </c>
      <c r="Y1668" s="391">
        <f t="shared" si="1439"/>
        <v>900000000</v>
      </c>
      <c r="Z1668" s="420">
        <f t="shared" si="1439"/>
        <v>0</v>
      </c>
      <c r="AA1668" s="400">
        <f t="shared" si="1439"/>
        <v>84371320899.199997</v>
      </c>
      <c r="AB1668" s="362">
        <f t="shared" si="1439"/>
        <v>153382079992.41998</v>
      </c>
      <c r="AC1668" s="112">
        <f>AB1668/K1668</f>
        <v>0.68588850608950624</v>
      </c>
    </row>
    <row r="1669" spans="1:29" x14ac:dyDescent="0.2">
      <c r="A1669" s="159">
        <v>1</v>
      </c>
      <c r="B1669" s="22"/>
      <c r="C1669" s="3"/>
      <c r="D1669" s="317"/>
      <c r="E1669" s="305"/>
      <c r="F1669" s="304"/>
      <c r="G1669" s="304">
        <v>0</v>
      </c>
      <c r="H1669" s="304">
        <v>0</v>
      </c>
      <c r="I1669" s="305"/>
      <c r="J1669" s="305"/>
      <c r="K1669" s="305"/>
      <c r="L1669" s="305"/>
      <c r="M1669" s="305"/>
      <c r="N1669" s="305"/>
      <c r="O1669" s="305"/>
      <c r="P1669" s="305"/>
      <c r="Q1669" s="305"/>
      <c r="R1669" s="305"/>
      <c r="S1669" s="305"/>
      <c r="T1669" s="305"/>
      <c r="U1669" s="305"/>
      <c r="V1669" s="305"/>
      <c r="W1669" s="305"/>
      <c r="X1669" s="305"/>
      <c r="Y1669" s="305"/>
      <c r="Z1669" s="305"/>
      <c r="AA1669" s="305"/>
      <c r="AB1669" s="305"/>
      <c r="AC1669" s="40"/>
    </row>
    <row r="1670" spans="1:29" ht="19.5" x14ac:dyDescent="0.2">
      <c r="A1670" s="159">
        <v>1</v>
      </c>
      <c r="B1670" s="452" t="s">
        <v>1946</v>
      </c>
      <c r="C1670" s="453"/>
      <c r="D1670" s="294"/>
      <c r="E1670" s="292"/>
      <c r="F1670" s="296"/>
      <c r="G1670" s="296"/>
      <c r="H1670" s="296"/>
      <c r="I1670" s="292"/>
      <c r="J1670" s="292"/>
      <c r="K1670" s="292"/>
      <c r="L1670" s="292"/>
      <c r="M1670" s="292"/>
      <c r="N1670" s="292"/>
      <c r="O1670" s="292"/>
      <c r="P1670" s="292"/>
      <c r="Q1670" s="292"/>
      <c r="R1670" s="292"/>
      <c r="S1670" s="292"/>
      <c r="T1670" s="292"/>
      <c r="U1670" s="292"/>
      <c r="V1670" s="292"/>
      <c r="W1670" s="292"/>
      <c r="X1670" s="292"/>
      <c r="Y1670" s="292"/>
      <c r="Z1670" s="292"/>
      <c r="AA1670" s="292"/>
      <c r="AB1670" s="292"/>
      <c r="AC1670" s="37"/>
    </row>
    <row r="1671" spans="1:29" s="79" customFormat="1" ht="15.75" x14ac:dyDescent="0.25">
      <c r="A1671" s="433">
        <v>1</v>
      </c>
      <c r="B1671" s="422" t="s">
        <v>186</v>
      </c>
      <c r="C1671" s="423" t="s">
        <v>1947</v>
      </c>
      <c r="D1671" s="290">
        <f>+D1672+D1685</f>
        <v>0</v>
      </c>
      <c r="E1671" s="106">
        <f>SUM('ADICIONES  2018'!C1671:K1671)</f>
        <v>3279075420.3299999</v>
      </c>
      <c r="F1671" s="290">
        <f t="shared" ref="F1671:J1671" si="1440">+F1672+F1685</f>
        <v>0</v>
      </c>
      <c r="G1671" s="290">
        <f t="shared" si="1440"/>
        <v>0</v>
      </c>
      <c r="H1671" s="290">
        <f t="shared" si="1440"/>
        <v>0</v>
      </c>
      <c r="I1671" s="290">
        <f t="shared" si="1440"/>
        <v>0</v>
      </c>
      <c r="J1671" s="290">
        <f t="shared" si="1440"/>
        <v>0</v>
      </c>
      <c r="K1671" s="290">
        <f>+D1671+E1671-F1671+G1671-H1671</f>
        <v>3279075420.3299999</v>
      </c>
      <c r="L1671" s="290">
        <f t="shared" ref="L1671:Q1671" si="1441">+L1672+L1685</f>
        <v>0</v>
      </c>
      <c r="M1671" s="290">
        <f t="shared" si="1441"/>
        <v>0</v>
      </c>
      <c r="N1671" s="290">
        <f t="shared" si="1441"/>
        <v>0</v>
      </c>
      <c r="O1671" s="290">
        <f t="shared" si="1441"/>
        <v>0</v>
      </c>
      <c r="P1671" s="290">
        <f t="shared" si="1441"/>
        <v>0</v>
      </c>
      <c r="Q1671" s="290">
        <f t="shared" si="1441"/>
        <v>298790324.04000002</v>
      </c>
      <c r="R1671" s="290">
        <f>SUM(L1671:Q1671)</f>
        <v>298790324.04000002</v>
      </c>
      <c r="S1671" s="290">
        <f t="shared" ref="S1671:Y1671" si="1442">+S1672+S1685</f>
        <v>0</v>
      </c>
      <c r="T1671" s="290">
        <f t="shared" si="1442"/>
        <v>0</v>
      </c>
      <c r="U1671" s="290">
        <f t="shared" si="1442"/>
        <v>0</v>
      </c>
      <c r="V1671" s="290">
        <f t="shared" si="1442"/>
        <v>0</v>
      </c>
      <c r="W1671" s="290">
        <f t="shared" si="1442"/>
        <v>0</v>
      </c>
      <c r="X1671" s="290">
        <f t="shared" si="1442"/>
        <v>0</v>
      </c>
      <c r="Y1671" s="290">
        <f t="shared" si="1442"/>
        <v>305141501.56</v>
      </c>
      <c r="Z1671" s="296"/>
      <c r="AA1671" s="311">
        <f t="shared" ref="AA1671:AA1703" si="1443">SUM(S1671:Z1671)</f>
        <v>305141501.56</v>
      </c>
      <c r="AB1671" s="306">
        <f t="shared" ref="AB1671:AB1704" si="1444">+AA1671+R1671</f>
        <v>603931825.60000002</v>
      </c>
      <c r="AC1671" s="105">
        <f t="shared" ref="AC1671:AC1705" si="1445">+AB1671/K1671</f>
        <v>0.18417747327666573</v>
      </c>
    </row>
    <row r="1672" spans="1:29" s="79" customFormat="1" ht="15.75" x14ac:dyDescent="0.25">
      <c r="A1672" s="433">
        <v>1</v>
      </c>
      <c r="B1672" s="422" t="s">
        <v>188</v>
      </c>
      <c r="C1672" s="423" t="s">
        <v>91</v>
      </c>
      <c r="D1672" s="290">
        <f t="shared" ref="D1672:D1678" si="1446">+D1673</f>
        <v>0</v>
      </c>
      <c r="E1672" s="106">
        <f>SUM('ADICIONES  2018'!C1672:K1672)</f>
        <v>2680285809.9099998</v>
      </c>
      <c r="F1672" s="290">
        <f t="shared" ref="F1672:J1678" si="1447">+F1673</f>
        <v>0</v>
      </c>
      <c r="G1672" s="290">
        <f t="shared" si="1447"/>
        <v>0</v>
      </c>
      <c r="H1672" s="290">
        <f t="shared" si="1447"/>
        <v>0</v>
      </c>
      <c r="I1672" s="290">
        <f t="shared" si="1447"/>
        <v>0</v>
      </c>
      <c r="J1672" s="290">
        <f t="shared" si="1447"/>
        <v>0</v>
      </c>
      <c r="K1672" s="290">
        <f t="shared" ref="K1672:K1704" si="1448">+D1672+E1672-F1672+G1672-H1672</f>
        <v>2680285809.9099998</v>
      </c>
      <c r="L1672" s="290">
        <f t="shared" ref="L1672:Q1678" si="1449">+L1673</f>
        <v>0</v>
      </c>
      <c r="M1672" s="290">
        <f t="shared" si="1449"/>
        <v>0</v>
      </c>
      <c r="N1672" s="290">
        <f t="shared" si="1449"/>
        <v>0</v>
      </c>
      <c r="O1672" s="290">
        <f t="shared" si="1449"/>
        <v>0</v>
      </c>
      <c r="P1672" s="290">
        <f t="shared" si="1449"/>
        <v>0</v>
      </c>
      <c r="Q1672" s="290">
        <f t="shared" si="1449"/>
        <v>296285041</v>
      </c>
      <c r="R1672" s="290">
        <f t="shared" ref="R1672:R1704" si="1450">SUM(L1672:Q1672)</f>
        <v>296285041</v>
      </c>
      <c r="S1672" s="290">
        <f t="shared" ref="S1672:Y1678" si="1451">+S1673</f>
        <v>0</v>
      </c>
      <c r="T1672" s="290">
        <f t="shared" si="1451"/>
        <v>0</v>
      </c>
      <c r="U1672" s="290">
        <f t="shared" si="1451"/>
        <v>0</v>
      </c>
      <c r="V1672" s="290">
        <f t="shared" si="1451"/>
        <v>0</v>
      </c>
      <c r="W1672" s="290">
        <f t="shared" si="1451"/>
        <v>0</v>
      </c>
      <c r="X1672" s="290">
        <f t="shared" si="1451"/>
        <v>0</v>
      </c>
      <c r="Y1672" s="290">
        <f t="shared" si="1451"/>
        <v>0</v>
      </c>
      <c r="Z1672" s="296"/>
      <c r="AA1672" s="311">
        <f t="shared" si="1443"/>
        <v>0</v>
      </c>
      <c r="AB1672" s="306">
        <f t="shared" si="1444"/>
        <v>296285041</v>
      </c>
      <c r="AC1672" s="105">
        <f t="shared" si="1445"/>
        <v>0.11054233093520308</v>
      </c>
    </row>
    <row r="1673" spans="1:29" s="79" customFormat="1" ht="15.75" x14ac:dyDescent="0.25">
      <c r="A1673" s="433">
        <v>1</v>
      </c>
      <c r="B1673" s="422" t="s">
        <v>237</v>
      </c>
      <c r="C1673" s="423" t="s">
        <v>238</v>
      </c>
      <c r="D1673" s="290">
        <f t="shared" si="1446"/>
        <v>0</v>
      </c>
      <c r="E1673" s="106">
        <f>SUM('ADICIONES  2018'!C1673:K1673)</f>
        <v>2680285809.9099998</v>
      </c>
      <c r="F1673" s="290">
        <f t="shared" si="1447"/>
        <v>0</v>
      </c>
      <c r="G1673" s="290">
        <f t="shared" si="1447"/>
        <v>0</v>
      </c>
      <c r="H1673" s="290">
        <f t="shared" si="1447"/>
        <v>0</v>
      </c>
      <c r="I1673" s="290">
        <f t="shared" si="1447"/>
        <v>0</v>
      </c>
      <c r="J1673" s="290">
        <f t="shared" si="1447"/>
        <v>0</v>
      </c>
      <c r="K1673" s="290">
        <f t="shared" si="1448"/>
        <v>2680285809.9099998</v>
      </c>
      <c r="L1673" s="290">
        <f t="shared" si="1449"/>
        <v>0</v>
      </c>
      <c r="M1673" s="290">
        <f t="shared" si="1449"/>
        <v>0</v>
      </c>
      <c r="N1673" s="290">
        <f t="shared" si="1449"/>
        <v>0</v>
      </c>
      <c r="O1673" s="290">
        <f t="shared" si="1449"/>
        <v>0</v>
      </c>
      <c r="P1673" s="290">
        <f t="shared" si="1449"/>
        <v>0</v>
      </c>
      <c r="Q1673" s="290">
        <f t="shared" si="1449"/>
        <v>296285041</v>
      </c>
      <c r="R1673" s="290">
        <f t="shared" si="1450"/>
        <v>296285041</v>
      </c>
      <c r="S1673" s="290">
        <f t="shared" si="1451"/>
        <v>0</v>
      </c>
      <c r="T1673" s="290">
        <f t="shared" si="1451"/>
        <v>0</v>
      </c>
      <c r="U1673" s="290">
        <f t="shared" si="1451"/>
        <v>0</v>
      </c>
      <c r="V1673" s="290">
        <f t="shared" si="1451"/>
        <v>0</v>
      </c>
      <c r="W1673" s="290">
        <f t="shared" si="1451"/>
        <v>0</v>
      </c>
      <c r="X1673" s="290">
        <f t="shared" si="1451"/>
        <v>0</v>
      </c>
      <c r="Y1673" s="290">
        <f t="shared" si="1451"/>
        <v>0</v>
      </c>
      <c r="Z1673" s="296"/>
      <c r="AA1673" s="311">
        <f t="shared" si="1443"/>
        <v>0</v>
      </c>
      <c r="AB1673" s="306">
        <f t="shared" si="1444"/>
        <v>296285041</v>
      </c>
      <c r="AC1673" s="105">
        <f t="shared" si="1445"/>
        <v>0.11054233093520308</v>
      </c>
    </row>
    <row r="1674" spans="1:29" s="5" customFormat="1" ht="15.75" hidden="1" x14ac:dyDescent="0.25">
      <c r="A1674" s="159"/>
      <c r="B1674" s="221" t="s">
        <v>268</v>
      </c>
      <c r="C1674" s="141" t="s">
        <v>269</v>
      </c>
      <c r="D1674" s="290">
        <f t="shared" si="1446"/>
        <v>0</v>
      </c>
      <c r="E1674" s="106">
        <f>SUM('ADICIONES  2018'!C1674:K1674)</f>
        <v>2680285809.9099998</v>
      </c>
      <c r="F1674" s="290">
        <f t="shared" si="1447"/>
        <v>0</v>
      </c>
      <c r="G1674" s="290">
        <f t="shared" si="1447"/>
        <v>0</v>
      </c>
      <c r="H1674" s="290">
        <f t="shared" si="1447"/>
        <v>0</v>
      </c>
      <c r="I1674" s="290">
        <f t="shared" si="1447"/>
        <v>0</v>
      </c>
      <c r="J1674" s="290">
        <f t="shared" si="1447"/>
        <v>0</v>
      </c>
      <c r="K1674" s="296">
        <f t="shared" si="1448"/>
        <v>2680285809.9099998</v>
      </c>
      <c r="L1674" s="290">
        <f t="shared" si="1449"/>
        <v>0</v>
      </c>
      <c r="M1674" s="290">
        <f t="shared" si="1449"/>
        <v>0</v>
      </c>
      <c r="N1674" s="290">
        <f t="shared" si="1449"/>
        <v>0</v>
      </c>
      <c r="O1674" s="290">
        <f t="shared" si="1449"/>
        <v>0</v>
      </c>
      <c r="P1674" s="290">
        <f t="shared" si="1449"/>
        <v>0</v>
      </c>
      <c r="Q1674" s="290">
        <f t="shared" si="1449"/>
        <v>296285041</v>
      </c>
      <c r="R1674" s="290">
        <f t="shared" si="1450"/>
        <v>296285041</v>
      </c>
      <c r="S1674" s="290">
        <f t="shared" si="1451"/>
        <v>0</v>
      </c>
      <c r="T1674" s="290">
        <f t="shared" si="1451"/>
        <v>0</v>
      </c>
      <c r="U1674" s="290">
        <f t="shared" si="1451"/>
        <v>0</v>
      </c>
      <c r="V1674" s="290">
        <f t="shared" si="1451"/>
        <v>0</v>
      </c>
      <c r="W1674" s="290">
        <f t="shared" si="1451"/>
        <v>0</v>
      </c>
      <c r="X1674" s="290">
        <f t="shared" si="1451"/>
        <v>0</v>
      </c>
      <c r="Y1674" s="290">
        <f t="shared" si="1451"/>
        <v>0</v>
      </c>
      <c r="Z1674" s="296"/>
      <c r="AA1674" s="311">
        <f t="shared" si="1443"/>
        <v>0</v>
      </c>
      <c r="AB1674" s="311">
        <f t="shared" si="1444"/>
        <v>296285041</v>
      </c>
      <c r="AC1674" s="36">
        <f t="shared" si="1445"/>
        <v>0.11054233093520308</v>
      </c>
    </row>
    <row r="1675" spans="1:29" s="5" customFormat="1" ht="15.75" hidden="1" x14ac:dyDescent="0.25">
      <c r="A1675" s="159"/>
      <c r="B1675" s="221" t="s">
        <v>270</v>
      </c>
      <c r="C1675" s="141" t="s">
        <v>1948</v>
      </c>
      <c r="D1675" s="290">
        <f t="shared" si="1446"/>
        <v>0</v>
      </c>
      <c r="E1675" s="106">
        <f>SUM('ADICIONES  2018'!C1675:K1675)</f>
        <v>2680285809.9099998</v>
      </c>
      <c r="F1675" s="290">
        <f t="shared" si="1447"/>
        <v>0</v>
      </c>
      <c r="G1675" s="290">
        <f t="shared" si="1447"/>
        <v>0</v>
      </c>
      <c r="H1675" s="290">
        <f t="shared" si="1447"/>
        <v>0</v>
      </c>
      <c r="I1675" s="290">
        <f t="shared" si="1447"/>
        <v>0</v>
      </c>
      <c r="J1675" s="290">
        <f t="shared" si="1447"/>
        <v>0</v>
      </c>
      <c r="K1675" s="296">
        <f t="shared" si="1448"/>
        <v>2680285809.9099998</v>
      </c>
      <c r="L1675" s="290">
        <f t="shared" si="1449"/>
        <v>0</v>
      </c>
      <c r="M1675" s="290">
        <f t="shared" si="1449"/>
        <v>0</v>
      </c>
      <c r="N1675" s="290">
        <f t="shared" si="1449"/>
        <v>0</v>
      </c>
      <c r="O1675" s="290">
        <f t="shared" si="1449"/>
        <v>0</v>
      </c>
      <c r="P1675" s="290">
        <f t="shared" si="1449"/>
        <v>0</v>
      </c>
      <c r="Q1675" s="290">
        <f t="shared" si="1449"/>
        <v>296285041</v>
      </c>
      <c r="R1675" s="290">
        <f t="shared" si="1450"/>
        <v>296285041</v>
      </c>
      <c r="S1675" s="290">
        <f t="shared" si="1451"/>
        <v>0</v>
      </c>
      <c r="T1675" s="290">
        <f t="shared" si="1451"/>
        <v>0</v>
      </c>
      <c r="U1675" s="290">
        <f t="shared" si="1451"/>
        <v>0</v>
      </c>
      <c r="V1675" s="290">
        <f t="shared" si="1451"/>
        <v>0</v>
      </c>
      <c r="W1675" s="290">
        <f t="shared" si="1451"/>
        <v>0</v>
      </c>
      <c r="X1675" s="290">
        <f t="shared" si="1451"/>
        <v>0</v>
      </c>
      <c r="Y1675" s="290">
        <f t="shared" si="1451"/>
        <v>0</v>
      </c>
      <c r="Z1675" s="296"/>
      <c r="AA1675" s="311">
        <f t="shared" si="1443"/>
        <v>0</v>
      </c>
      <c r="AB1675" s="311">
        <f t="shared" si="1444"/>
        <v>296285041</v>
      </c>
      <c r="AC1675" s="36">
        <f t="shared" si="1445"/>
        <v>0.11054233093520308</v>
      </c>
    </row>
    <row r="1676" spans="1:29" s="5" customFormat="1" ht="15.75" hidden="1" x14ac:dyDescent="0.25">
      <c r="A1676" s="159"/>
      <c r="B1676" s="221" t="s">
        <v>271</v>
      </c>
      <c r="C1676" s="141" t="s">
        <v>97</v>
      </c>
      <c r="D1676" s="290">
        <f t="shared" si="1446"/>
        <v>0</v>
      </c>
      <c r="E1676" s="106">
        <f>SUM('ADICIONES  2018'!C1676:K1676)</f>
        <v>2680285809.9099998</v>
      </c>
      <c r="F1676" s="290">
        <f t="shared" si="1447"/>
        <v>0</v>
      </c>
      <c r="G1676" s="290">
        <f t="shared" si="1447"/>
        <v>0</v>
      </c>
      <c r="H1676" s="290">
        <f t="shared" si="1447"/>
        <v>0</v>
      </c>
      <c r="I1676" s="290">
        <f t="shared" si="1447"/>
        <v>0</v>
      </c>
      <c r="J1676" s="290">
        <f t="shared" si="1447"/>
        <v>0</v>
      </c>
      <c r="K1676" s="296">
        <f t="shared" si="1448"/>
        <v>2680285809.9099998</v>
      </c>
      <c r="L1676" s="290">
        <f t="shared" si="1449"/>
        <v>0</v>
      </c>
      <c r="M1676" s="290">
        <f t="shared" si="1449"/>
        <v>0</v>
      </c>
      <c r="N1676" s="290">
        <f t="shared" si="1449"/>
        <v>0</v>
      </c>
      <c r="O1676" s="290">
        <f t="shared" si="1449"/>
        <v>0</v>
      </c>
      <c r="P1676" s="290">
        <f t="shared" si="1449"/>
        <v>0</v>
      </c>
      <c r="Q1676" s="290">
        <f t="shared" si="1449"/>
        <v>296285041</v>
      </c>
      <c r="R1676" s="290">
        <f t="shared" si="1450"/>
        <v>296285041</v>
      </c>
      <c r="S1676" s="290">
        <f t="shared" si="1451"/>
        <v>0</v>
      </c>
      <c r="T1676" s="290">
        <f t="shared" si="1451"/>
        <v>0</v>
      </c>
      <c r="U1676" s="290">
        <f t="shared" si="1451"/>
        <v>0</v>
      </c>
      <c r="V1676" s="290">
        <f t="shared" si="1451"/>
        <v>0</v>
      </c>
      <c r="W1676" s="290">
        <f t="shared" si="1451"/>
        <v>0</v>
      </c>
      <c r="X1676" s="290">
        <f t="shared" si="1451"/>
        <v>0</v>
      </c>
      <c r="Y1676" s="290">
        <f t="shared" si="1451"/>
        <v>0</v>
      </c>
      <c r="Z1676" s="296"/>
      <c r="AA1676" s="311">
        <f t="shared" si="1443"/>
        <v>0</v>
      </c>
      <c r="AB1676" s="311">
        <f t="shared" si="1444"/>
        <v>296285041</v>
      </c>
      <c r="AC1676" s="36">
        <f t="shared" si="1445"/>
        <v>0.11054233093520308</v>
      </c>
    </row>
    <row r="1677" spans="1:29" s="5" customFormat="1" ht="15.75" hidden="1" x14ac:dyDescent="0.25">
      <c r="A1677" s="159"/>
      <c r="B1677" s="221" t="s">
        <v>272</v>
      </c>
      <c r="C1677" s="141" t="s">
        <v>1949</v>
      </c>
      <c r="D1677" s="290">
        <f t="shared" si="1446"/>
        <v>0</v>
      </c>
      <c r="E1677" s="106">
        <f>SUM('ADICIONES  2018'!C1677:K1677)</f>
        <v>2680285809.9099998</v>
      </c>
      <c r="F1677" s="290">
        <f t="shared" si="1447"/>
        <v>0</v>
      </c>
      <c r="G1677" s="290">
        <f t="shared" si="1447"/>
        <v>0</v>
      </c>
      <c r="H1677" s="290">
        <f t="shared" si="1447"/>
        <v>0</v>
      </c>
      <c r="I1677" s="290">
        <f t="shared" si="1447"/>
        <v>0</v>
      </c>
      <c r="J1677" s="290">
        <f t="shared" si="1447"/>
        <v>0</v>
      </c>
      <c r="K1677" s="296">
        <f t="shared" si="1448"/>
        <v>2680285809.9099998</v>
      </c>
      <c r="L1677" s="290">
        <f t="shared" si="1449"/>
        <v>0</v>
      </c>
      <c r="M1677" s="290">
        <f t="shared" si="1449"/>
        <v>0</v>
      </c>
      <c r="N1677" s="290">
        <f t="shared" si="1449"/>
        <v>0</v>
      </c>
      <c r="O1677" s="290">
        <f t="shared" si="1449"/>
        <v>0</v>
      </c>
      <c r="P1677" s="290">
        <f t="shared" si="1449"/>
        <v>0</v>
      </c>
      <c r="Q1677" s="290">
        <f t="shared" si="1449"/>
        <v>296285041</v>
      </c>
      <c r="R1677" s="290">
        <f t="shared" si="1450"/>
        <v>296285041</v>
      </c>
      <c r="S1677" s="290">
        <f t="shared" si="1451"/>
        <v>0</v>
      </c>
      <c r="T1677" s="290">
        <f t="shared" si="1451"/>
        <v>0</v>
      </c>
      <c r="U1677" s="290">
        <f t="shared" si="1451"/>
        <v>0</v>
      </c>
      <c r="V1677" s="290">
        <f t="shared" si="1451"/>
        <v>0</v>
      </c>
      <c r="W1677" s="290">
        <f t="shared" si="1451"/>
        <v>0</v>
      </c>
      <c r="X1677" s="290">
        <f t="shared" si="1451"/>
        <v>0</v>
      </c>
      <c r="Y1677" s="290">
        <f t="shared" si="1451"/>
        <v>0</v>
      </c>
      <c r="Z1677" s="296"/>
      <c r="AA1677" s="311">
        <f t="shared" si="1443"/>
        <v>0</v>
      </c>
      <c r="AB1677" s="311">
        <f t="shared" si="1444"/>
        <v>296285041</v>
      </c>
      <c r="AC1677" s="36">
        <f t="shared" si="1445"/>
        <v>0.11054233093520308</v>
      </c>
    </row>
    <row r="1678" spans="1:29" s="5" customFormat="1" ht="15.75" hidden="1" x14ac:dyDescent="0.25">
      <c r="A1678" s="159"/>
      <c r="B1678" s="221" t="s">
        <v>747</v>
      </c>
      <c r="C1678" s="141" t="s">
        <v>748</v>
      </c>
      <c r="D1678" s="290">
        <f t="shared" si="1446"/>
        <v>0</v>
      </c>
      <c r="E1678" s="106">
        <f>SUM('ADICIONES  2018'!C1678:K1678)</f>
        <v>2680285809.9099998</v>
      </c>
      <c r="F1678" s="290">
        <f t="shared" si="1447"/>
        <v>0</v>
      </c>
      <c r="G1678" s="290">
        <f t="shared" si="1447"/>
        <v>0</v>
      </c>
      <c r="H1678" s="290">
        <f t="shared" si="1447"/>
        <v>0</v>
      </c>
      <c r="I1678" s="290">
        <f t="shared" si="1447"/>
        <v>0</v>
      </c>
      <c r="J1678" s="290">
        <f t="shared" si="1447"/>
        <v>0</v>
      </c>
      <c r="K1678" s="296">
        <f t="shared" si="1448"/>
        <v>2680285809.9099998</v>
      </c>
      <c r="L1678" s="290">
        <f t="shared" si="1449"/>
        <v>0</v>
      </c>
      <c r="M1678" s="290">
        <f t="shared" si="1449"/>
        <v>0</v>
      </c>
      <c r="N1678" s="290">
        <f t="shared" si="1449"/>
        <v>0</v>
      </c>
      <c r="O1678" s="290">
        <f t="shared" si="1449"/>
        <v>0</v>
      </c>
      <c r="P1678" s="290">
        <f t="shared" si="1449"/>
        <v>0</v>
      </c>
      <c r="Q1678" s="290">
        <f t="shared" si="1449"/>
        <v>296285041</v>
      </c>
      <c r="R1678" s="290">
        <f t="shared" si="1450"/>
        <v>296285041</v>
      </c>
      <c r="S1678" s="290">
        <f t="shared" si="1451"/>
        <v>0</v>
      </c>
      <c r="T1678" s="290">
        <f t="shared" si="1451"/>
        <v>0</v>
      </c>
      <c r="U1678" s="290">
        <f t="shared" si="1451"/>
        <v>0</v>
      </c>
      <c r="V1678" s="290">
        <f t="shared" si="1451"/>
        <v>0</v>
      </c>
      <c r="W1678" s="290">
        <f t="shared" si="1451"/>
        <v>0</v>
      </c>
      <c r="X1678" s="290">
        <f t="shared" si="1451"/>
        <v>0</v>
      </c>
      <c r="Y1678" s="290">
        <f t="shared" si="1451"/>
        <v>0</v>
      </c>
      <c r="Z1678" s="296"/>
      <c r="AA1678" s="311">
        <f t="shared" si="1443"/>
        <v>0</v>
      </c>
      <c r="AB1678" s="311">
        <f t="shared" si="1444"/>
        <v>296285041</v>
      </c>
      <c r="AC1678" s="36">
        <f t="shared" si="1445"/>
        <v>0.11054233093520308</v>
      </c>
    </row>
    <row r="1679" spans="1:29" s="5" customFormat="1" ht="30" hidden="1" x14ac:dyDescent="0.25">
      <c r="A1679" s="159"/>
      <c r="B1679" s="221" t="s">
        <v>1950</v>
      </c>
      <c r="C1679" s="141" t="s">
        <v>1951</v>
      </c>
      <c r="D1679" s="290">
        <f>SUM(D1680:D1684)</f>
        <v>0</v>
      </c>
      <c r="E1679" s="106">
        <f>SUM('ADICIONES  2018'!C1679:K1679)</f>
        <v>2680285809.9099998</v>
      </c>
      <c r="F1679" s="290">
        <f t="shared" ref="F1679:J1679" si="1452">SUM(F1680:F1684)</f>
        <v>0</v>
      </c>
      <c r="G1679" s="290">
        <f t="shared" si="1452"/>
        <v>0</v>
      </c>
      <c r="H1679" s="290">
        <f t="shared" si="1452"/>
        <v>0</v>
      </c>
      <c r="I1679" s="290">
        <f t="shared" si="1452"/>
        <v>0</v>
      </c>
      <c r="J1679" s="290">
        <f t="shared" si="1452"/>
        <v>0</v>
      </c>
      <c r="K1679" s="296">
        <f t="shared" si="1448"/>
        <v>2680285809.9099998</v>
      </c>
      <c r="L1679" s="290">
        <f t="shared" ref="L1679:Q1679" si="1453">SUM(L1680:L1684)</f>
        <v>0</v>
      </c>
      <c r="M1679" s="290">
        <f t="shared" si="1453"/>
        <v>0</v>
      </c>
      <c r="N1679" s="290">
        <f t="shared" si="1453"/>
        <v>0</v>
      </c>
      <c r="O1679" s="290">
        <f t="shared" si="1453"/>
        <v>0</v>
      </c>
      <c r="P1679" s="290">
        <f t="shared" si="1453"/>
        <v>0</v>
      </c>
      <c r="Q1679" s="290">
        <f t="shared" si="1453"/>
        <v>296285041</v>
      </c>
      <c r="R1679" s="290">
        <f t="shared" si="1450"/>
        <v>296285041</v>
      </c>
      <c r="S1679" s="290">
        <f t="shared" ref="S1679:Z1679" si="1454">SUM(S1680:S1684)</f>
        <v>0</v>
      </c>
      <c r="T1679" s="290">
        <f t="shared" si="1454"/>
        <v>0</v>
      </c>
      <c r="U1679" s="290">
        <f t="shared" si="1454"/>
        <v>0</v>
      </c>
      <c r="V1679" s="290">
        <f t="shared" si="1454"/>
        <v>0</v>
      </c>
      <c r="W1679" s="290">
        <f t="shared" si="1454"/>
        <v>0</v>
      </c>
      <c r="X1679" s="290">
        <f t="shared" si="1454"/>
        <v>0</v>
      </c>
      <c r="Y1679" s="290">
        <f t="shared" si="1454"/>
        <v>0</v>
      </c>
      <c r="Z1679" s="290">
        <f t="shared" si="1454"/>
        <v>0</v>
      </c>
      <c r="AA1679" s="311">
        <f t="shared" si="1443"/>
        <v>0</v>
      </c>
      <c r="AB1679" s="311">
        <f t="shared" si="1444"/>
        <v>296285041</v>
      </c>
      <c r="AC1679" s="36">
        <f t="shared" si="1445"/>
        <v>0.11054233093520308</v>
      </c>
    </row>
    <row r="1680" spans="1:29" ht="42.75" hidden="1" x14ac:dyDescent="0.2">
      <c r="A1680" s="159"/>
      <c r="B1680" s="409" t="s">
        <v>1952</v>
      </c>
      <c r="C1680" s="408" t="s">
        <v>1953</v>
      </c>
      <c r="D1680" s="294"/>
      <c r="E1680" s="291">
        <f>SUM('ADICIONES  2018'!C1680:K1680)</f>
        <v>1046383879</v>
      </c>
      <c r="F1680" s="294"/>
      <c r="G1680" s="294"/>
      <c r="H1680" s="294"/>
      <c r="I1680" s="294"/>
      <c r="J1680" s="294"/>
      <c r="K1680" s="292">
        <f t="shared" si="1448"/>
        <v>1046383879</v>
      </c>
      <c r="L1680" s="294"/>
      <c r="M1680" s="294"/>
      <c r="N1680" s="294"/>
      <c r="O1680" s="294"/>
      <c r="P1680" s="294"/>
      <c r="Q1680" s="294">
        <v>71412088</v>
      </c>
      <c r="R1680" s="292">
        <f t="shared" si="1450"/>
        <v>71412088</v>
      </c>
      <c r="S1680" s="294"/>
      <c r="T1680" s="294"/>
      <c r="U1680" s="294"/>
      <c r="V1680" s="294"/>
      <c r="W1680" s="294"/>
      <c r="X1680" s="294"/>
      <c r="Y1680" s="294"/>
      <c r="Z1680" s="292"/>
      <c r="AA1680" s="309">
        <f t="shared" si="1443"/>
        <v>0</v>
      </c>
      <c r="AB1680" s="309">
        <f t="shared" si="1444"/>
        <v>71412088</v>
      </c>
      <c r="AC1680" s="37">
        <f t="shared" si="1445"/>
        <v>6.8246548358759637E-2</v>
      </c>
    </row>
    <row r="1681" spans="1:29" ht="28.5" hidden="1" x14ac:dyDescent="0.2">
      <c r="A1681" s="159"/>
      <c r="B1681" s="409" t="s">
        <v>1954</v>
      </c>
      <c r="C1681" s="408" t="s">
        <v>1955</v>
      </c>
      <c r="D1681" s="294"/>
      <c r="E1681" s="291">
        <f>SUM('ADICIONES  2018'!C1681:K1681)</f>
        <v>499738874</v>
      </c>
      <c r="F1681" s="294"/>
      <c r="G1681" s="294"/>
      <c r="H1681" s="294"/>
      <c r="I1681" s="294"/>
      <c r="J1681" s="294"/>
      <c r="K1681" s="292">
        <f t="shared" si="1448"/>
        <v>499738874</v>
      </c>
      <c r="L1681" s="294"/>
      <c r="M1681" s="294"/>
      <c r="N1681" s="294"/>
      <c r="O1681" s="294"/>
      <c r="P1681" s="294"/>
      <c r="Q1681" s="294">
        <v>51087894</v>
      </c>
      <c r="R1681" s="292">
        <f t="shared" si="1450"/>
        <v>51087894</v>
      </c>
      <c r="S1681" s="294"/>
      <c r="T1681" s="294"/>
      <c r="U1681" s="294"/>
      <c r="V1681" s="294"/>
      <c r="W1681" s="294"/>
      <c r="X1681" s="294"/>
      <c r="Y1681" s="294"/>
      <c r="Z1681" s="292"/>
      <c r="AA1681" s="309">
        <f t="shared" si="1443"/>
        <v>0</v>
      </c>
      <c r="AB1681" s="309">
        <f t="shared" si="1444"/>
        <v>51087894</v>
      </c>
      <c r="AC1681" s="37">
        <f t="shared" si="1445"/>
        <v>0.10222917739235152</v>
      </c>
    </row>
    <row r="1682" spans="1:29" ht="42.75" hidden="1" x14ac:dyDescent="0.2">
      <c r="A1682" s="159"/>
      <c r="B1682" s="409" t="s">
        <v>1956</v>
      </c>
      <c r="C1682" s="408" t="s">
        <v>1957</v>
      </c>
      <c r="D1682" s="294"/>
      <c r="E1682" s="291">
        <f>SUM('ADICIONES  2018'!C1682:K1682)</f>
        <v>681430453</v>
      </c>
      <c r="F1682" s="294"/>
      <c r="G1682" s="294"/>
      <c r="H1682" s="294"/>
      <c r="I1682" s="294"/>
      <c r="J1682" s="294"/>
      <c r="K1682" s="292">
        <f t="shared" si="1448"/>
        <v>681430453</v>
      </c>
      <c r="L1682" s="294"/>
      <c r="M1682" s="294"/>
      <c r="N1682" s="294"/>
      <c r="O1682" s="294"/>
      <c r="P1682" s="294"/>
      <c r="Q1682" s="294">
        <v>173785059</v>
      </c>
      <c r="R1682" s="292">
        <f t="shared" si="1450"/>
        <v>173785059</v>
      </c>
      <c r="S1682" s="294"/>
      <c r="T1682" s="294"/>
      <c r="U1682" s="294"/>
      <c r="V1682" s="294"/>
      <c r="W1682" s="294"/>
      <c r="X1682" s="294"/>
      <c r="Y1682" s="294"/>
      <c r="Z1682" s="292"/>
      <c r="AA1682" s="309">
        <f t="shared" si="1443"/>
        <v>0</v>
      </c>
      <c r="AB1682" s="309">
        <f t="shared" si="1444"/>
        <v>173785059</v>
      </c>
      <c r="AC1682" s="37">
        <f t="shared" si="1445"/>
        <v>0.25502978071336652</v>
      </c>
    </row>
    <row r="1683" spans="1:29" ht="42.75" hidden="1" x14ac:dyDescent="0.2">
      <c r="A1683" s="159"/>
      <c r="B1683" s="409" t="s">
        <v>2553</v>
      </c>
      <c r="C1683" s="408" t="s">
        <v>2554</v>
      </c>
      <c r="D1683" s="294"/>
      <c r="E1683" s="291">
        <f>SUM('ADICIONES  2018'!C1683:K1683)</f>
        <v>6391470.9100000001</v>
      </c>
      <c r="F1683" s="294"/>
      <c r="G1683" s="294"/>
      <c r="H1683" s="294"/>
      <c r="I1683" s="294"/>
      <c r="J1683" s="294"/>
      <c r="K1683" s="292">
        <f t="shared" si="1448"/>
        <v>6391470.9100000001</v>
      </c>
      <c r="L1683" s="294"/>
      <c r="M1683" s="294"/>
      <c r="N1683" s="294"/>
      <c r="O1683" s="294"/>
      <c r="P1683" s="294"/>
      <c r="Q1683" s="294"/>
      <c r="R1683" s="292">
        <f t="shared" si="1450"/>
        <v>0</v>
      </c>
      <c r="S1683" s="294"/>
      <c r="T1683" s="294"/>
      <c r="U1683" s="294"/>
      <c r="V1683" s="294"/>
      <c r="W1683" s="294"/>
      <c r="X1683" s="294"/>
      <c r="Y1683" s="294"/>
      <c r="Z1683" s="292"/>
      <c r="AA1683" s="309">
        <f t="shared" ref="AA1683:AA1684" si="1455">SUM(S1683:Z1683)</f>
        <v>0</v>
      </c>
      <c r="AB1683" s="309">
        <f t="shared" si="1444"/>
        <v>0</v>
      </c>
      <c r="AC1683" s="37">
        <f t="shared" si="1445"/>
        <v>0</v>
      </c>
    </row>
    <row r="1684" spans="1:29" ht="42.75" hidden="1" x14ac:dyDescent="0.2">
      <c r="A1684" s="159"/>
      <c r="B1684" s="409" t="s">
        <v>2553</v>
      </c>
      <c r="C1684" s="408" t="s">
        <v>2554</v>
      </c>
      <c r="D1684" s="294"/>
      <c r="E1684" s="291">
        <f>SUM('ADICIONES  2018'!C1684:K1684)</f>
        <v>446341133</v>
      </c>
      <c r="F1684" s="294"/>
      <c r="G1684" s="294"/>
      <c r="H1684" s="294"/>
      <c r="I1684" s="294"/>
      <c r="J1684" s="294"/>
      <c r="K1684" s="292">
        <f t="shared" si="1448"/>
        <v>446341133</v>
      </c>
      <c r="L1684" s="294"/>
      <c r="M1684" s="294"/>
      <c r="N1684" s="294"/>
      <c r="O1684" s="294"/>
      <c r="P1684" s="294"/>
      <c r="Q1684" s="294"/>
      <c r="R1684" s="292">
        <f t="shared" si="1450"/>
        <v>0</v>
      </c>
      <c r="S1684" s="294"/>
      <c r="T1684" s="294"/>
      <c r="U1684" s="294"/>
      <c r="V1684" s="294"/>
      <c r="W1684" s="294"/>
      <c r="X1684" s="294"/>
      <c r="Y1684" s="294"/>
      <c r="Z1684" s="292"/>
      <c r="AA1684" s="309">
        <f t="shared" si="1455"/>
        <v>0</v>
      </c>
      <c r="AB1684" s="309">
        <f t="shared" si="1444"/>
        <v>0</v>
      </c>
      <c r="AC1684" s="37">
        <f t="shared" si="1445"/>
        <v>0</v>
      </c>
    </row>
    <row r="1685" spans="1:29" s="79" customFormat="1" ht="15.75" x14ac:dyDescent="0.25">
      <c r="A1685" s="433">
        <v>1</v>
      </c>
      <c r="B1685" s="422" t="s">
        <v>308</v>
      </c>
      <c r="C1685" s="423" t="s">
        <v>102</v>
      </c>
      <c r="D1685" s="290">
        <f>+D1686+D1696</f>
        <v>0</v>
      </c>
      <c r="E1685" s="106">
        <f>SUM('ADICIONES  2018'!C1685:K1685)</f>
        <v>598789610.42000008</v>
      </c>
      <c r="F1685" s="290">
        <f t="shared" ref="F1685:J1685" si="1456">+F1686+F1696</f>
        <v>0</v>
      </c>
      <c r="G1685" s="290">
        <f t="shared" si="1456"/>
        <v>0</v>
      </c>
      <c r="H1685" s="290">
        <f t="shared" si="1456"/>
        <v>0</v>
      </c>
      <c r="I1685" s="290">
        <f t="shared" si="1456"/>
        <v>0</v>
      </c>
      <c r="J1685" s="290">
        <f t="shared" si="1456"/>
        <v>0</v>
      </c>
      <c r="K1685" s="290">
        <f t="shared" si="1448"/>
        <v>598789610.42000008</v>
      </c>
      <c r="L1685" s="290">
        <f t="shared" ref="L1685:Q1685" si="1457">+L1686+L1696</f>
        <v>0</v>
      </c>
      <c r="M1685" s="290">
        <f t="shared" si="1457"/>
        <v>0</v>
      </c>
      <c r="N1685" s="290">
        <f t="shared" si="1457"/>
        <v>0</v>
      </c>
      <c r="O1685" s="290">
        <f t="shared" si="1457"/>
        <v>0</v>
      </c>
      <c r="P1685" s="290">
        <f t="shared" si="1457"/>
        <v>0</v>
      </c>
      <c r="Q1685" s="290">
        <f t="shared" si="1457"/>
        <v>2505283.04</v>
      </c>
      <c r="R1685" s="290">
        <f t="shared" si="1450"/>
        <v>2505283.04</v>
      </c>
      <c r="S1685" s="290">
        <f t="shared" ref="S1685:Y1685" si="1458">+S1686+S1696</f>
        <v>0</v>
      </c>
      <c r="T1685" s="290">
        <f t="shared" si="1458"/>
        <v>0</v>
      </c>
      <c r="U1685" s="290">
        <f t="shared" si="1458"/>
        <v>0</v>
      </c>
      <c r="V1685" s="290">
        <f t="shared" si="1458"/>
        <v>0</v>
      </c>
      <c r="W1685" s="290">
        <f t="shared" si="1458"/>
        <v>0</v>
      </c>
      <c r="X1685" s="290">
        <f t="shared" si="1458"/>
        <v>0</v>
      </c>
      <c r="Y1685" s="290">
        <f t="shared" si="1458"/>
        <v>305141501.56</v>
      </c>
      <c r="Z1685" s="296"/>
      <c r="AA1685" s="309">
        <f t="shared" si="1443"/>
        <v>305141501.56</v>
      </c>
      <c r="AB1685" s="306">
        <f t="shared" si="1444"/>
        <v>307646784.60000002</v>
      </c>
      <c r="AC1685" s="105">
        <f t="shared" si="1445"/>
        <v>0.51378109981603037</v>
      </c>
    </row>
    <row r="1686" spans="1:29" s="21" customFormat="1" ht="15.75" x14ac:dyDescent="0.2">
      <c r="A1686" s="92">
        <v>1</v>
      </c>
      <c r="B1686" s="424" t="s">
        <v>799</v>
      </c>
      <c r="C1686" s="425" t="s">
        <v>1958</v>
      </c>
      <c r="D1686" s="290">
        <f t="shared" ref="D1686:D1691" si="1459">+D1687</f>
        <v>0</v>
      </c>
      <c r="E1686" s="106">
        <f>SUM('ADICIONES  2018'!C1686:K1686)</f>
        <v>578289610.42000008</v>
      </c>
      <c r="F1686" s="290">
        <f t="shared" ref="F1686:J1691" si="1460">+F1687</f>
        <v>0</v>
      </c>
      <c r="G1686" s="290">
        <f t="shared" si="1460"/>
        <v>0</v>
      </c>
      <c r="H1686" s="290">
        <f t="shared" si="1460"/>
        <v>0</v>
      </c>
      <c r="I1686" s="290">
        <f t="shared" si="1460"/>
        <v>0</v>
      </c>
      <c r="J1686" s="290">
        <f t="shared" si="1460"/>
        <v>0</v>
      </c>
      <c r="K1686" s="294">
        <f t="shared" si="1448"/>
        <v>578289610.42000008</v>
      </c>
      <c r="L1686" s="290">
        <f t="shared" ref="L1686:Q1691" si="1461">+L1687</f>
        <v>0</v>
      </c>
      <c r="M1686" s="290">
        <f t="shared" si="1461"/>
        <v>0</v>
      </c>
      <c r="N1686" s="290">
        <f t="shared" si="1461"/>
        <v>0</v>
      </c>
      <c r="O1686" s="290">
        <f t="shared" si="1461"/>
        <v>0</v>
      </c>
      <c r="P1686" s="290">
        <f t="shared" si="1461"/>
        <v>0</v>
      </c>
      <c r="Q1686" s="290">
        <f t="shared" si="1461"/>
        <v>0</v>
      </c>
      <c r="R1686" s="294">
        <f t="shared" si="1450"/>
        <v>0</v>
      </c>
      <c r="S1686" s="294">
        <f t="shared" ref="S1686:Y1691" si="1462">+S1687</f>
        <v>0</v>
      </c>
      <c r="T1686" s="294">
        <f t="shared" si="1462"/>
        <v>0</v>
      </c>
      <c r="U1686" s="294">
        <f t="shared" si="1462"/>
        <v>0</v>
      </c>
      <c r="V1686" s="290">
        <f t="shared" si="1462"/>
        <v>0</v>
      </c>
      <c r="W1686" s="290">
        <f t="shared" si="1462"/>
        <v>0</v>
      </c>
      <c r="X1686" s="290">
        <f t="shared" si="1462"/>
        <v>0</v>
      </c>
      <c r="Y1686" s="294">
        <f t="shared" si="1462"/>
        <v>303906293</v>
      </c>
      <c r="Z1686" s="296"/>
      <c r="AA1686" s="309">
        <f t="shared" si="1443"/>
        <v>303906293</v>
      </c>
      <c r="AB1686" s="310">
        <f t="shared" si="1444"/>
        <v>303906293</v>
      </c>
      <c r="AC1686" s="115">
        <f t="shared" si="1445"/>
        <v>0.52552611619509992</v>
      </c>
    </row>
    <row r="1687" spans="1:29" s="5" customFormat="1" ht="15.75" hidden="1" x14ac:dyDescent="0.25">
      <c r="A1687" s="159"/>
      <c r="B1687" s="221" t="s">
        <v>352</v>
      </c>
      <c r="C1687" s="141" t="s">
        <v>1959</v>
      </c>
      <c r="D1687" s="290">
        <f t="shared" si="1459"/>
        <v>0</v>
      </c>
      <c r="E1687" s="106">
        <f>SUM('ADICIONES  2018'!C1687:K1687)</f>
        <v>578289610.42000008</v>
      </c>
      <c r="F1687" s="290">
        <f t="shared" si="1460"/>
        <v>0</v>
      </c>
      <c r="G1687" s="290">
        <f t="shared" si="1460"/>
        <v>0</v>
      </c>
      <c r="H1687" s="290">
        <f t="shared" si="1460"/>
        <v>0</v>
      </c>
      <c r="I1687" s="290">
        <f t="shared" si="1460"/>
        <v>0</v>
      </c>
      <c r="J1687" s="290">
        <f t="shared" si="1460"/>
        <v>0</v>
      </c>
      <c r="K1687" s="296">
        <f t="shared" si="1448"/>
        <v>578289610.42000008</v>
      </c>
      <c r="L1687" s="290">
        <f t="shared" si="1461"/>
        <v>0</v>
      </c>
      <c r="M1687" s="290">
        <f t="shared" si="1461"/>
        <v>0</v>
      </c>
      <c r="N1687" s="290">
        <f t="shared" si="1461"/>
        <v>0</v>
      </c>
      <c r="O1687" s="290">
        <f t="shared" si="1461"/>
        <v>0</v>
      </c>
      <c r="P1687" s="290">
        <f t="shared" si="1461"/>
        <v>0</v>
      </c>
      <c r="Q1687" s="290">
        <f t="shared" si="1461"/>
        <v>0</v>
      </c>
      <c r="R1687" s="290">
        <f t="shared" si="1450"/>
        <v>0</v>
      </c>
      <c r="S1687" s="290">
        <f t="shared" si="1462"/>
        <v>0</v>
      </c>
      <c r="T1687" s="290">
        <f t="shared" si="1462"/>
        <v>0</v>
      </c>
      <c r="U1687" s="290">
        <f t="shared" si="1462"/>
        <v>0</v>
      </c>
      <c r="V1687" s="290">
        <f t="shared" si="1462"/>
        <v>0</v>
      </c>
      <c r="W1687" s="290">
        <f t="shared" si="1462"/>
        <v>0</v>
      </c>
      <c r="X1687" s="290">
        <f t="shared" si="1462"/>
        <v>0</v>
      </c>
      <c r="Y1687" s="290">
        <f t="shared" si="1462"/>
        <v>303906293</v>
      </c>
      <c r="Z1687" s="296"/>
      <c r="AA1687" s="309">
        <f t="shared" si="1443"/>
        <v>303906293</v>
      </c>
      <c r="AB1687" s="311">
        <f t="shared" si="1444"/>
        <v>303906293</v>
      </c>
      <c r="AC1687" s="36">
        <f t="shared" si="1445"/>
        <v>0.52552611619509992</v>
      </c>
    </row>
    <row r="1688" spans="1:29" s="5" customFormat="1" ht="15.75" hidden="1" x14ac:dyDescent="0.25">
      <c r="A1688" s="159"/>
      <c r="B1688" s="221" t="s">
        <v>353</v>
      </c>
      <c r="C1688" s="141" t="s">
        <v>1960</v>
      </c>
      <c r="D1688" s="290">
        <f t="shared" si="1459"/>
        <v>0</v>
      </c>
      <c r="E1688" s="106">
        <f>SUM('ADICIONES  2018'!C1688:K1688)</f>
        <v>578289610.42000008</v>
      </c>
      <c r="F1688" s="290">
        <f t="shared" si="1460"/>
        <v>0</v>
      </c>
      <c r="G1688" s="290">
        <f t="shared" si="1460"/>
        <v>0</v>
      </c>
      <c r="H1688" s="290">
        <f t="shared" si="1460"/>
        <v>0</v>
      </c>
      <c r="I1688" s="290">
        <f t="shared" si="1460"/>
        <v>0</v>
      </c>
      <c r="J1688" s="290">
        <f t="shared" si="1460"/>
        <v>0</v>
      </c>
      <c r="K1688" s="296">
        <f t="shared" si="1448"/>
        <v>578289610.42000008</v>
      </c>
      <c r="L1688" s="290">
        <f t="shared" si="1461"/>
        <v>0</v>
      </c>
      <c r="M1688" s="290">
        <f t="shared" si="1461"/>
        <v>0</v>
      </c>
      <c r="N1688" s="290">
        <f t="shared" si="1461"/>
        <v>0</v>
      </c>
      <c r="O1688" s="290">
        <f t="shared" si="1461"/>
        <v>0</v>
      </c>
      <c r="P1688" s="290">
        <f t="shared" si="1461"/>
        <v>0</v>
      </c>
      <c r="Q1688" s="290">
        <f t="shared" si="1461"/>
        <v>0</v>
      </c>
      <c r="R1688" s="290">
        <f t="shared" si="1450"/>
        <v>0</v>
      </c>
      <c r="S1688" s="290">
        <f t="shared" si="1462"/>
        <v>0</v>
      </c>
      <c r="T1688" s="290">
        <f t="shared" si="1462"/>
        <v>0</v>
      </c>
      <c r="U1688" s="290">
        <f t="shared" si="1462"/>
        <v>0</v>
      </c>
      <c r="V1688" s="290">
        <f t="shared" si="1462"/>
        <v>0</v>
      </c>
      <c r="W1688" s="290">
        <f t="shared" si="1462"/>
        <v>0</v>
      </c>
      <c r="X1688" s="290">
        <f t="shared" si="1462"/>
        <v>0</v>
      </c>
      <c r="Y1688" s="290">
        <f t="shared" si="1462"/>
        <v>303906293</v>
      </c>
      <c r="Z1688" s="296"/>
      <c r="AA1688" s="309">
        <f t="shared" si="1443"/>
        <v>303906293</v>
      </c>
      <c r="AB1688" s="311">
        <f t="shared" si="1444"/>
        <v>303906293</v>
      </c>
      <c r="AC1688" s="36">
        <f t="shared" si="1445"/>
        <v>0.52552611619509992</v>
      </c>
    </row>
    <row r="1689" spans="1:29" s="5" customFormat="1" ht="30" hidden="1" x14ac:dyDescent="0.25">
      <c r="A1689" s="159"/>
      <c r="B1689" s="221" t="s">
        <v>931</v>
      </c>
      <c r="C1689" s="141" t="s">
        <v>990</v>
      </c>
      <c r="D1689" s="290">
        <f t="shared" si="1459"/>
        <v>0</v>
      </c>
      <c r="E1689" s="106">
        <f>SUM('ADICIONES  2018'!C1689:K1689)</f>
        <v>578289610.42000008</v>
      </c>
      <c r="F1689" s="290">
        <f t="shared" si="1460"/>
        <v>0</v>
      </c>
      <c r="G1689" s="290">
        <f t="shared" si="1460"/>
        <v>0</v>
      </c>
      <c r="H1689" s="290">
        <f t="shared" si="1460"/>
        <v>0</v>
      </c>
      <c r="I1689" s="290">
        <f t="shared" si="1460"/>
        <v>0</v>
      </c>
      <c r="J1689" s="290">
        <f t="shared" si="1460"/>
        <v>0</v>
      </c>
      <c r="K1689" s="296">
        <f t="shared" si="1448"/>
        <v>578289610.42000008</v>
      </c>
      <c r="L1689" s="290">
        <f t="shared" si="1461"/>
        <v>0</v>
      </c>
      <c r="M1689" s="290">
        <f t="shared" si="1461"/>
        <v>0</v>
      </c>
      <c r="N1689" s="290">
        <f t="shared" si="1461"/>
        <v>0</v>
      </c>
      <c r="O1689" s="290">
        <f t="shared" si="1461"/>
        <v>0</v>
      </c>
      <c r="P1689" s="290">
        <f t="shared" si="1461"/>
        <v>0</v>
      </c>
      <c r="Q1689" s="290">
        <f t="shared" si="1461"/>
        <v>0</v>
      </c>
      <c r="R1689" s="290">
        <f t="shared" si="1450"/>
        <v>0</v>
      </c>
      <c r="S1689" s="290">
        <f t="shared" si="1462"/>
        <v>0</v>
      </c>
      <c r="T1689" s="290">
        <f t="shared" si="1462"/>
        <v>0</v>
      </c>
      <c r="U1689" s="290">
        <f t="shared" si="1462"/>
        <v>0</v>
      </c>
      <c r="V1689" s="290">
        <f t="shared" si="1462"/>
        <v>0</v>
      </c>
      <c r="W1689" s="290">
        <f t="shared" si="1462"/>
        <v>0</v>
      </c>
      <c r="X1689" s="290">
        <f t="shared" si="1462"/>
        <v>0</v>
      </c>
      <c r="Y1689" s="290">
        <f t="shared" si="1462"/>
        <v>303906293</v>
      </c>
      <c r="Z1689" s="296"/>
      <c r="AA1689" s="309">
        <f t="shared" si="1443"/>
        <v>303906293</v>
      </c>
      <c r="AB1689" s="311">
        <f t="shared" si="1444"/>
        <v>303906293</v>
      </c>
      <c r="AC1689" s="36">
        <f t="shared" si="1445"/>
        <v>0.52552611619509992</v>
      </c>
    </row>
    <row r="1690" spans="1:29" s="5" customFormat="1" ht="30" hidden="1" x14ac:dyDescent="0.25">
      <c r="A1690" s="159"/>
      <c r="B1690" s="221" t="s">
        <v>932</v>
      </c>
      <c r="C1690" s="141" t="s">
        <v>1961</v>
      </c>
      <c r="D1690" s="290">
        <f t="shared" si="1459"/>
        <v>0</v>
      </c>
      <c r="E1690" s="106">
        <f>SUM('ADICIONES  2018'!C1690:K1690)</f>
        <v>578289610.42000008</v>
      </c>
      <c r="F1690" s="290">
        <f t="shared" si="1460"/>
        <v>0</v>
      </c>
      <c r="G1690" s="290">
        <f t="shared" si="1460"/>
        <v>0</v>
      </c>
      <c r="H1690" s="290">
        <f t="shared" si="1460"/>
        <v>0</v>
      </c>
      <c r="I1690" s="290">
        <f t="shared" si="1460"/>
        <v>0</v>
      </c>
      <c r="J1690" s="290">
        <f t="shared" si="1460"/>
        <v>0</v>
      </c>
      <c r="K1690" s="296">
        <f t="shared" si="1448"/>
        <v>578289610.42000008</v>
      </c>
      <c r="L1690" s="290">
        <f t="shared" si="1461"/>
        <v>0</v>
      </c>
      <c r="M1690" s="290">
        <f t="shared" si="1461"/>
        <v>0</v>
      </c>
      <c r="N1690" s="290">
        <f t="shared" si="1461"/>
        <v>0</v>
      </c>
      <c r="O1690" s="290">
        <f t="shared" si="1461"/>
        <v>0</v>
      </c>
      <c r="P1690" s="290">
        <f t="shared" si="1461"/>
        <v>0</v>
      </c>
      <c r="Q1690" s="290">
        <f t="shared" si="1461"/>
        <v>0</v>
      </c>
      <c r="R1690" s="290">
        <f t="shared" si="1450"/>
        <v>0</v>
      </c>
      <c r="S1690" s="290">
        <f t="shared" si="1462"/>
        <v>0</v>
      </c>
      <c r="T1690" s="290">
        <f t="shared" si="1462"/>
        <v>0</v>
      </c>
      <c r="U1690" s="290">
        <f t="shared" si="1462"/>
        <v>0</v>
      </c>
      <c r="V1690" s="290">
        <f t="shared" si="1462"/>
        <v>0</v>
      </c>
      <c r="W1690" s="290">
        <f t="shared" si="1462"/>
        <v>0</v>
      </c>
      <c r="X1690" s="290">
        <f t="shared" si="1462"/>
        <v>0</v>
      </c>
      <c r="Y1690" s="290">
        <f t="shared" si="1462"/>
        <v>303906293</v>
      </c>
      <c r="Z1690" s="296"/>
      <c r="AA1690" s="309">
        <f t="shared" si="1443"/>
        <v>303906293</v>
      </c>
      <c r="AB1690" s="311">
        <f t="shared" si="1444"/>
        <v>303906293</v>
      </c>
      <c r="AC1690" s="36">
        <f t="shared" si="1445"/>
        <v>0.52552611619509992</v>
      </c>
    </row>
    <row r="1691" spans="1:29" s="5" customFormat="1" ht="30" hidden="1" x14ac:dyDescent="0.25">
      <c r="A1691" s="159"/>
      <c r="B1691" s="221" t="s">
        <v>933</v>
      </c>
      <c r="C1691" s="141" t="s">
        <v>1962</v>
      </c>
      <c r="D1691" s="290">
        <f t="shared" si="1459"/>
        <v>0</v>
      </c>
      <c r="E1691" s="106">
        <f>SUM('ADICIONES  2018'!C1691:K1691)</f>
        <v>578289610.42000008</v>
      </c>
      <c r="F1691" s="290">
        <f t="shared" si="1460"/>
        <v>0</v>
      </c>
      <c r="G1691" s="290">
        <f t="shared" si="1460"/>
        <v>0</v>
      </c>
      <c r="H1691" s="290">
        <f t="shared" si="1460"/>
        <v>0</v>
      </c>
      <c r="I1691" s="290">
        <f t="shared" si="1460"/>
        <v>0</v>
      </c>
      <c r="J1691" s="290">
        <f t="shared" si="1460"/>
        <v>0</v>
      </c>
      <c r="K1691" s="296">
        <f t="shared" si="1448"/>
        <v>578289610.42000008</v>
      </c>
      <c r="L1691" s="290">
        <f t="shared" si="1461"/>
        <v>0</v>
      </c>
      <c r="M1691" s="290">
        <f t="shared" si="1461"/>
        <v>0</v>
      </c>
      <c r="N1691" s="290">
        <f t="shared" si="1461"/>
        <v>0</v>
      </c>
      <c r="O1691" s="290">
        <f t="shared" si="1461"/>
        <v>0</v>
      </c>
      <c r="P1691" s="290">
        <f t="shared" si="1461"/>
        <v>0</v>
      </c>
      <c r="Q1691" s="290">
        <f t="shared" si="1461"/>
        <v>0</v>
      </c>
      <c r="R1691" s="290">
        <f t="shared" si="1450"/>
        <v>0</v>
      </c>
      <c r="S1691" s="290">
        <f t="shared" si="1462"/>
        <v>0</v>
      </c>
      <c r="T1691" s="290">
        <f t="shared" si="1462"/>
        <v>0</v>
      </c>
      <c r="U1691" s="290">
        <f t="shared" si="1462"/>
        <v>0</v>
      </c>
      <c r="V1691" s="290">
        <f t="shared" si="1462"/>
        <v>0</v>
      </c>
      <c r="W1691" s="290">
        <f t="shared" si="1462"/>
        <v>0</v>
      </c>
      <c r="X1691" s="290">
        <f t="shared" si="1462"/>
        <v>0</v>
      </c>
      <c r="Y1691" s="290">
        <f t="shared" si="1462"/>
        <v>303906293</v>
      </c>
      <c r="Z1691" s="296"/>
      <c r="AA1691" s="309">
        <f t="shared" si="1443"/>
        <v>303906293</v>
      </c>
      <c r="AB1691" s="311">
        <f t="shared" si="1444"/>
        <v>303906293</v>
      </c>
      <c r="AC1691" s="36">
        <f t="shared" si="1445"/>
        <v>0.52552611619509992</v>
      </c>
    </row>
    <row r="1692" spans="1:29" s="5" customFormat="1" ht="30" hidden="1" x14ac:dyDescent="0.25">
      <c r="A1692" s="159"/>
      <c r="B1692" s="221" t="s">
        <v>1963</v>
      </c>
      <c r="C1692" s="141" t="s">
        <v>1962</v>
      </c>
      <c r="D1692" s="290">
        <f>SUM(D1693:D1695)</f>
        <v>0</v>
      </c>
      <c r="E1692" s="106">
        <f>SUM('ADICIONES  2018'!C1692:K1692)</f>
        <v>578289610.42000008</v>
      </c>
      <c r="F1692" s="290">
        <f t="shared" ref="F1692:J1692" si="1463">SUM(F1693:F1695)</f>
        <v>0</v>
      </c>
      <c r="G1692" s="290">
        <f t="shared" si="1463"/>
        <v>0</v>
      </c>
      <c r="H1692" s="290">
        <f t="shared" si="1463"/>
        <v>0</v>
      </c>
      <c r="I1692" s="290">
        <f t="shared" si="1463"/>
        <v>0</v>
      </c>
      <c r="J1692" s="290">
        <f t="shared" si="1463"/>
        <v>0</v>
      </c>
      <c r="K1692" s="296">
        <f t="shared" si="1448"/>
        <v>578289610.42000008</v>
      </c>
      <c r="L1692" s="290">
        <f t="shared" ref="L1692:Q1692" si="1464">SUM(L1693:L1695)</f>
        <v>0</v>
      </c>
      <c r="M1692" s="290">
        <f t="shared" si="1464"/>
        <v>0</v>
      </c>
      <c r="N1692" s="290">
        <f t="shared" si="1464"/>
        <v>0</v>
      </c>
      <c r="O1692" s="290">
        <f t="shared" si="1464"/>
        <v>0</v>
      </c>
      <c r="P1692" s="290">
        <f t="shared" si="1464"/>
        <v>0</v>
      </c>
      <c r="Q1692" s="290">
        <f t="shared" si="1464"/>
        <v>0</v>
      </c>
      <c r="R1692" s="290">
        <f t="shared" si="1450"/>
        <v>0</v>
      </c>
      <c r="S1692" s="290">
        <f t="shared" ref="S1692:Y1692" si="1465">SUM(S1693:S1695)</f>
        <v>0</v>
      </c>
      <c r="T1692" s="290">
        <f t="shared" si="1465"/>
        <v>0</v>
      </c>
      <c r="U1692" s="290">
        <f t="shared" si="1465"/>
        <v>0</v>
      </c>
      <c r="V1692" s="290">
        <f t="shared" si="1465"/>
        <v>0</v>
      </c>
      <c r="W1692" s="290">
        <f t="shared" si="1465"/>
        <v>0</v>
      </c>
      <c r="X1692" s="290">
        <f t="shared" si="1465"/>
        <v>0</v>
      </c>
      <c r="Y1692" s="290">
        <f t="shared" si="1465"/>
        <v>303906293</v>
      </c>
      <c r="Z1692" s="296"/>
      <c r="AA1692" s="309">
        <f t="shared" si="1443"/>
        <v>303906293</v>
      </c>
      <c r="AB1692" s="311">
        <f t="shared" si="1444"/>
        <v>303906293</v>
      </c>
      <c r="AC1692" s="36">
        <f t="shared" si="1445"/>
        <v>0.52552611619509992</v>
      </c>
    </row>
    <row r="1693" spans="1:29" ht="42.75" hidden="1" x14ac:dyDescent="0.2">
      <c r="A1693" s="159"/>
      <c r="B1693" s="409" t="s">
        <v>1964</v>
      </c>
      <c r="C1693" s="408" t="s">
        <v>1953</v>
      </c>
      <c r="D1693" s="294"/>
      <c r="E1693" s="291">
        <f>SUM('ADICIONES  2018'!C1693:K1693)</f>
        <v>373644744</v>
      </c>
      <c r="F1693" s="294"/>
      <c r="G1693" s="294"/>
      <c r="H1693" s="294"/>
      <c r="I1693" s="294"/>
      <c r="J1693" s="294"/>
      <c r="K1693" s="292">
        <f t="shared" si="1448"/>
        <v>373644744</v>
      </c>
      <c r="L1693" s="294"/>
      <c r="M1693" s="294"/>
      <c r="N1693" s="294"/>
      <c r="O1693" s="294"/>
      <c r="P1693" s="294"/>
      <c r="Q1693" s="294"/>
      <c r="R1693" s="294">
        <f t="shared" si="1450"/>
        <v>0</v>
      </c>
      <c r="S1693" s="294"/>
      <c r="T1693" s="294"/>
      <c r="U1693" s="294"/>
      <c r="V1693" s="294"/>
      <c r="W1693" s="294"/>
      <c r="X1693" s="294"/>
      <c r="Y1693" s="294">
        <v>97199152</v>
      </c>
      <c r="Z1693" s="292"/>
      <c r="AA1693" s="309">
        <f t="shared" si="1443"/>
        <v>97199152</v>
      </c>
      <c r="AB1693" s="309">
        <f t="shared" si="1444"/>
        <v>97199152</v>
      </c>
      <c r="AC1693" s="37">
        <f t="shared" si="1445"/>
        <v>0.26013788113128122</v>
      </c>
    </row>
    <row r="1694" spans="1:29" ht="28.5" hidden="1" x14ac:dyDescent="0.2">
      <c r="A1694" s="159"/>
      <c r="B1694" s="409" t="s">
        <v>1965</v>
      </c>
      <c r="C1694" s="408" t="s">
        <v>1955</v>
      </c>
      <c r="D1694" s="294"/>
      <c r="E1694" s="291">
        <f>SUM('ADICIONES  2018'!C1694:K1694)</f>
        <v>86012313.420000002</v>
      </c>
      <c r="F1694" s="294"/>
      <c r="G1694" s="294"/>
      <c r="H1694" s="294"/>
      <c r="I1694" s="294"/>
      <c r="J1694" s="294"/>
      <c r="K1694" s="292">
        <f t="shared" si="1448"/>
        <v>86012313.420000002</v>
      </c>
      <c r="L1694" s="294"/>
      <c r="M1694" s="294"/>
      <c r="N1694" s="294"/>
      <c r="O1694" s="294"/>
      <c r="P1694" s="294"/>
      <c r="Q1694" s="294"/>
      <c r="R1694" s="294">
        <f t="shared" si="1450"/>
        <v>0</v>
      </c>
      <c r="S1694" s="294"/>
      <c r="T1694" s="294"/>
      <c r="U1694" s="294"/>
      <c r="V1694" s="294"/>
      <c r="W1694" s="294"/>
      <c r="X1694" s="294"/>
      <c r="Y1694" s="294">
        <v>46631865</v>
      </c>
      <c r="Z1694" s="292"/>
      <c r="AA1694" s="309">
        <f t="shared" si="1443"/>
        <v>46631865</v>
      </c>
      <c r="AB1694" s="309">
        <f t="shared" si="1444"/>
        <v>46631865</v>
      </c>
      <c r="AC1694" s="37">
        <f t="shared" si="1445"/>
        <v>0.54215336323179197</v>
      </c>
    </row>
    <row r="1695" spans="1:29" ht="42.75" hidden="1" x14ac:dyDescent="0.2">
      <c r="A1695" s="159"/>
      <c r="B1695" s="409" t="s">
        <v>1966</v>
      </c>
      <c r="C1695" s="408" t="s">
        <v>1957</v>
      </c>
      <c r="D1695" s="294"/>
      <c r="E1695" s="291">
        <f>SUM('ADICIONES  2018'!C1695:K1695)</f>
        <v>118632553</v>
      </c>
      <c r="F1695" s="294"/>
      <c r="G1695" s="294"/>
      <c r="H1695" s="294"/>
      <c r="I1695" s="294"/>
      <c r="J1695" s="294"/>
      <c r="K1695" s="292">
        <f t="shared" si="1448"/>
        <v>118632553</v>
      </c>
      <c r="L1695" s="294"/>
      <c r="M1695" s="294"/>
      <c r="N1695" s="294"/>
      <c r="O1695" s="294"/>
      <c r="P1695" s="294"/>
      <c r="Q1695" s="294"/>
      <c r="R1695" s="294">
        <f t="shared" si="1450"/>
        <v>0</v>
      </c>
      <c r="S1695" s="294"/>
      <c r="T1695" s="294"/>
      <c r="U1695" s="294"/>
      <c r="V1695" s="294"/>
      <c r="W1695" s="294"/>
      <c r="X1695" s="294"/>
      <c r="Y1695" s="294">
        <v>160075276</v>
      </c>
      <c r="Z1695" s="292"/>
      <c r="AA1695" s="309">
        <f t="shared" si="1443"/>
        <v>160075276</v>
      </c>
      <c r="AB1695" s="309">
        <f t="shared" si="1444"/>
        <v>160075276</v>
      </c>
      <c r="AC1695" s="37">
        <f t="shared" si="1445"/>
        <v>1.349336855289627</v>
      </c>
    </row>
    <row r="1696" spans="1:29" s="21" customFormat="1" ht="16.5" thickBot="1" x14ac:dyDescent="0.25">
      <c r="A1696" s="92">
        <v>1</v>
      </c>
      <c r="B1696" s="424" t="s">
        <v>310</v>
      </c>
      <c r="C1696" s="425" t="s">
        <v>1967</v>
      </c>
      <c r="D1696" s="290">
        <f>+D1697</f>
        <v>0</v>
      </c>
      <c r="E1696" s="106">
        <f>SUM('ADICIONES  2018'!C1696:K1696)</f>
        <v>20500000</v>
      </c>
      <c r="F1696" s="290">
        <f t="shared" ref="F1696:J1699" si="1466">+F1697</f>
        <v>0</v>
      </c>
      <c r="G1696" s="290">
        <f t="shared" si="1466"/>
        <v>0</v>
      </c>
      <c r="H1696" s="290">
        <f t="shared" si="1466"/>
        <v>0</v>
      </c>
      <c r="I1696" s="290">
        <f t="shared" si="1466"/>
        <v>0</v>
      </c>
      <c r="J1696" s="290">
        <f t="shared" si="1466"/>
        <v>0</v>
      </c>
      <c r="K1696" s="294">
        <f t="shared" si="1448"/>
        <v>20500000</v>
      </c>
      <c r="L1696" s="290">
        <f t="shared" ref="L1696:Q1699" si="1467">+L1697</f>
        <v>0</v>
      </c>
      <c r="M1696" s="290">
        <f t="shared" si="1467"/>
        <v>0</v>
      </c>
      <c r="N1696" s="290">
        <f t="shared" si="1467"/>
        <v>0</v>
      </c>
      <c r="O1696" s="290">
        <f t="shared" si="1467"/>
        <v>0</v>
      </c>
      <c r="P1696" s="290">
        <f t="shared" si="1467"/>
        <v>0</v>
      </c>
      <c r="Q1696" s="290">
        <f t="shared" si="1467"/>
        <v>2505283.04</v>
      </c>
      <c r="R1696" s="294">
        <f t="shared" si="1450"/>
        <v>2505283.04</v>
      </c>
      <c r="S1696" s="294">
        <f t="shared" ref="S1696:Y1699" si="1468">+S1697</f>
        <v>0</v>
      </c>
      <c r="T1696" s="294">
        <f t="shared" si="1468"/>
        <v>0</v>
      </c>
      <c r="U1696" s="294">
        <f t="shared" si="1468"/>
        <v>0</v>
      </c>
      <c r="V1696" s="290">
        <f t="shared" si="1468"/>
        <v>0</v>
      </c>
      <c r="W1696" s="290">
        <f t="shared" si="1468"/>
        <v>0</v>
      </c>
      <c r="X1696" s="290">
        <f t="shared" si="1468"/>
        <v>0</v>
      </c>
      <c r="Y1696" s="294">
        <f t="shared" si="1468"/>
        <v>1235208.56</v>
      </c>
      <c r="Z1696" s="296"/>
      <c r="AA1696" s="311">
        <f t="shared" si="1443"/>
        <v>1235208.56</v>
      </c>
      <c r="AB1696" s="310">
        <f t="shared" si="1444"/>
        <v>3740491.6</v>
      </c>
      <c r="AC1696" s="115">
        <f t="shared" si="1445"/>
        <v>0.18246300487804878</v>
      </c>
    </row>
    <row r="1697" spans="1:29" s="5" customFormat="1" ht="30" hidden="1" x14ac:dyDescent="0.25">
      <c r="A1697" s="159"/>
      <c r="B1697" s="221" t="s">
        <v>311</v>
      </c>
      <c r="C1697" s="141" t="s">
        <v>1968</v>
      </c>
      <c r="D1697" s="290">
        <f>+D1698</f>
        <v>0</v>
      </c>
      <c r="E1697" s="106">
        <f>SUM('ADICIONES  2018'!C1697:K1697)</f>
        <v>20500000</v>
      </c>
      <c r="F1697" s="290">
        <f t="shared" si="1466"/>
        <v>0</v>
      </c>
      <c r="G1697" s="290">
        <f t="shared" si="1466"/>
        <v>0</v>
      </c>
      <c r="H1697" s="290">
        <f t="shared" si="1466"/>
        <v>0</v>
      </c>
      <c r="I1697" s="290">
        <f t="shared" si="1466"/>
        <v>0</v>
      </c>
      <c r="J1697" s="290">
        <f t="shared" si="1466"/>
        <v>0</v>
      </c>
      <c r="K1697" s="296">
        <f t="shared" si="1448"/>
        <v>20500000</v>
      </c>
      <c r="L1697" s="290">
        <f t="shared" si="1467"/>
        <v>0</v>
      </c>
      <c r="M1697" s="290">
        <f t="shared" si="1467"/>
        <v>0</v>
      </c>
      <c r="N1697" s="290">
        <f t="shared" si="1467"/>
        <v>0</v>
      </c>
      <c r="O1697" s="290">
        <f t="shared" si="1467"/>
        <v>0</v>
      </c>
      <c r="P1697" s="290">
        <f t="shared" si="1467"/>
        <v>0</v>
      </c>
      <c r="Q1697" s="290">
        <f t="shared" si="1467"/>
        <v>2505283.04</v>
      </c>
      <c r="R1697" s="290">
        <f t="shared" si="1450"/>
        <v>2505283.04</v>
      </c>
      <c r="S1697" s="290">
        <f t="shared" si="1468"/>
        <v>0</v>
      </c>
      <c r="T1697" s="290">
        <f t="shared" si="1468"/>
        <v>0</v>
      </c>
      <c r="U1697" s="290">
        <f t="shared" si="1468"/>
        <v>0</v>
      </c>
      <c r="V1697" s="290">
        <f t="shared" si="1468"/>
        <v>0</v>
      </c>
      <c r="W1697" s="290">
        <f t="shared" si="1468"/>
        <v>0</v>
      </c>
      <c r="X1697" s="290">
        <f t="shared" si="1468"/>
        <v>0</v>
      </c>
      <c r="Y1697" s="290">
        <f t="shared" si="1468"/>
        <v>1235208.56</v>
      </c>
      <c r="Z1697" s="296"/>
      <c r="AA1697" s="311">
        <f t="shared" si="1443"/>
        <v>1235208.56</v>
      </c>
      <c r="AB1697" s="311">
        <f t="shared" si="1444"/>
        <v>3740491.6</v>
      </c>
      <c r="AC1697" s="36">
        <f t="shared" si="1445"/>
        <v>0.18246300487804878</v>
      </c>
    </row>
    <row r="1698" spans="1:29" s="5" customFormat="1" ht="30" hidden="1" x14ac:dyDescent="0.25">
      <c r="A1698" s="159"/>
      <c r="B1698" s="221" t="s">
        <v>811</v>
      </c>
      <c r="C1698" s="141" t="s">
        <v>812</v>
      </c>
      <c r="D1698" s="290">
        <f>+D1699</f>
        <v>0</v>
      </c>
      <c r="E1698" s="106">
        <f>SUM('ADICIONES  2018'!C1698:K1698)</f>
        <v>20500000</v>
      </c>
      <c r="F1698" s="290">
        <f t="shared" si="1466"/>
        <v>0</v>
      </c>
      <c r="G1698" s="290">
        <f t="shared" si="1466"/>
        <v>0</v>
      </c>
      <c r="H1698" s="290">
        <f t="shared" si="1466"/>
        <v>0</v>
      </c>
      <c r="I1698" s="290">
        <f t="shared" si="1466"/>
        <v>0</v>
      </c>
      <c r="J1698" s="290">
        <f t="shared" si="1466"/>
        <v>0</v>
      </c>
      <c r="K1698" s="296">
        <f t="shared" si="1448"/>
        <v>20500000</v>
      </c>
      <c r="L1698" s="290">
        <f t="shared" si="1467"/>
        <v>0</v>
      </c>
      <c r="M1698" s="290">
        <f t="shared" si="1467"/>
        <v>0</v>
      </c>
      <c r="N1698" s="290">
        <f t="shared" si="1467"/>
        <v>0</v>
      </c>
      <c r="O1698" s="290">
        <f t="shared" si="1467"/>
        <v>0</v>
      </c>
      <c r="P1698" s="290">
        <f t="shared" si="1467"/>
        <v>0</v>
      </c>
      <c r="Q1698" s="290">
        <f t="shared" si="1467"/>
        <v>2505283.04</v>
      </c>
      <c r="R1698" s="290">
        <f t="shared" si="1450"/>
        <v>2505283.04</v>
      </c>
      <c r="S1698" s="290">
        <f t="shared" si="1468"/>
        <v>0</v>
      </c>
      <c r="T1698" s="290">
        <f t="shared" si="1468"/>
        <v>0</v>
      </c>
      <c r="U1698" s="290">
        <f t="shared" si="1468"/>
        <v>0</v>
      </c>
      <c r="V1698" s="290">
        <f t="shared" si="1468"/>
        <v>0</v>
      </c>
      <c r="W1698" s="290">
        <f t="shared" si="1468"/>
        <v>0</v>
      </c>
      <c r="X1698" s="290">
        <f t="shared" si="1468"/>
        <v>0</v>
      </c>
      <c r="Y1698" s="290">
        <f t="shared" si="1468"/>
        <v>1235208.56</v>
      </c>
      <c r="Z1698" s="296"/>
      <c r="AA1698" s="311">
        <f t="shared" si="1443"/>
        <v>1235208.56</v>
      </c>
      <c r="AB1698" s="311">
        <f t="shared" si="1444"/>
        <v>3740491.6</v>
      </c>
      <c r="AC1698" s="36">
        <f t="shared" si="1445"/>
        <v>0.18246300487804878</v>
      </c>
    </row>
    <row r="1699" spans="1:29" s="5" customFormat="1" ht="45" hidden="1" x14ac:dyDescent="0.25">
      <c r="A1699" s="159"/>
      <c r="B1699" s="221" t="s">
        <v>813</v>
      </c>
      <c r="C1699" s="141" t="s">
        <v>1969</v>
      </c>
      <c r="D1699" s="290">
        <f>+D1700</f>
        <v>0</v>
      </c>
      <c r="E1699" s="106">
        <f>SUM('ADICIONES  2018'!C1699:K1699)</f>
        <v>20500000</v>
      </c>
      <c r="F1699" s="290">
        <f t="shared" si="1466"/>
        <v>0</v>
      </c>
      <c r="G1699" s="290">
        <f t="shared" si="1466"/>
        <v>0</v>
      </c>
      <c r="H1699" s="290">
        <f t="shared" si="1466"/>
        <v>0</v>
      </c>
      <c r="I1699" s="290">
        <f t="shared" si="1466"/>
        <v>0</v>
      </c>
      <c r="J1699" s="290">
        <f t="shared" si="1466"/>
        <v>0</v>
      </c>
      <c r="K1699" s="296">
        <f t="shared" si="1448"/>
        <v>20500000</v>
      </c>
      <c r="L1699" s="290">
        <f t="shared" si="1467"/>
        <v>0</v>
      </c>
      <c r="M1699" s="290">
        <f t="shared" si="1467"/>
        <v>0</v>
      </c>
      <c r="N1699" s="290">
        <f t="shared" si="1467"/>
        <v>0</v>
      </c>
      <c r="O1699" s="290">
        <f t="shared" si="1467"/>
        <v>0</v>
      </c>
      <c r="P1699" s="290">
        <f t="shared" si="1467"/>
        <v>0</v>
      </c>
      <c r="Q1699" s="290">
        <f t="shared" si="1467"/>
        <v>2505283.04</v>
      </c>
      <c r="R1699" s="290">
        <f t="shared" si="1450"/>
        <v>2505283.04</v>
      </c>
      <c r="S1699" s="290">
        <f t="shared" si="1468"/>
        <v>0</v>
      </c>
      <c r="T1699" s="290">
        <f t="shared" si="1468"/>
        <v>0</v>
      </c>
      <c r="U1699" s="290">
        <f t="shared" si="1468"/>
        <v>0</v>
      </c>
      <c r="V1699" s="290">
        <f t="shared" si="1468"/>
        <v>0</v>
      </c>
      <c r="W1699" s="290">
        <f t="shared" si="1468"/>
        <v>0</v>
      </c>
      <c r="X1699" s="290">
        <f t="shared" si="1468"/>
        <v>0</v>
      </c>
      <c r="Y1699" s="290">
        <f t="shared" si="1468"/>
        <v>1235208.56</v>
      </c>
      <c r="Z1699" s="296"/>
      <c r="AA1699" s="311">
        <f t="shared" si="1443"/>
        <v>1235208.56</v>
      </c>
      <c r="AB1699" s="311">
        <f t="shared" si="1444"/>
        <v>3740491.6</v>
      </c>
      <c r="AC1699" s="36">
        <f t="shared" si="1445"/>
        <v>0.18246300487804878</v>
      </c>
    </row>
    <row r="1700" spans="1:29" s="5" customFormat="1" ht="30" hidden="1" x14ac:dyDescent="0.25">
      <c r="A1700" s="159"/>
      <c r="B1700" s="221" t="s">
        <v>1970</v>
      </c>
      <c r="C1700" s="141" t="s">
        <v>1951</v>
      </c>
      <c r="D1700" s="290">
        <f>SUM(D1701:D1704)</f>
        <v>0</v>
      </c>
      <c r="E1700" s="106">
        <f>SUM('ADICIONES  2018'!C1700:K1700)</f>
        <v>20500000</v>
      </c>
      <c r="F1700" s="290">
        <f t="shared" ref="F1700:J1700" si="1469">SUM(F1701:F1704)</f>
        <v>0</v>
      </c>
      <c r="G1700" s="290">
        <f t="shared" si="1469"/>
        <v>0</v>
      </c>
      <c r="H1700" s="290">
        <f t="shared" si="1469"/>
        <v>0</v>
      </c>
      <c r="I1700" s="290">
        <f t="shared" si="1469"/>
        <v>0</v>
      </c>
      <c r="J1700" s="290">
        <f t="shared" si="1469"/>
        <v>0</v>
      </c>
      <c r="K1700" s="296">
        <f t="shared" si="1448"/>
        <v>20500000</v>
      </c>
      <c r="L1700" s="290">
        <f t="shared" ref="L1700:Q1700" si="1470">SUM(L1701:L1704)</f>
        <v>0</v>
      </c>
      <c r="M1700" s="290">
        <f t="shared" si="1470"/>
        <v>0</v>
      </c>
      <c r="N1700" s="290">
        <f t="shared" si="1470"/>
        <v>0</v>
      </c>
      <c r="O1700" s="290">
        <f t="shared" si="1470"/>
        <v>0</v>
      </c>
      <c r="P1700" s="290">
        <f t="shared" si="1470"/>
        <v>0</v>
      </c>
      <c r="Q1700" s="290">
        <f t="shared" si="1470"/>
        <v>2505283.04</v>
      </c>
      <c r="R1700" s="290">
        <f t="shared" si="1450"/>
        <v>2505283.04</v>
      </c>
      <c r="S1700" s="290">
        <f t="shared" ref="S1700:Z1700" si="1471">SUM(S1701:S1704)</f>
        <v>0</v>
      </c>
      <c r="T1700" s="290">
        <f t="shared" si="1471"/>
        <v>0</v>
      </c>
      <c r="U1700" s="290">
        <f t="shared" si="1471"/>
        <v>0</v>
      </c>
      <c r="V1700" s="290">
        <f t="shared" si="1471"/>
        <v>0</v>
      </c>
      <c r="W1700" s="290">
        <f t="shared" si="1471"/>
        <v>0</v>
      </c>
      <c r="X1700" s="290">
        <f t="shared" si="1471"/>
        <v>0</v>
      </c>
      <c r="Y1700" s="290">
        <f t="shared" si="1471"/>
        <v>1235208.56</v>
      </c>
      <c r="Z1700" s="290">
        <f t="shared" si="1471"/>
        <v>0</v>
      </c>
      <c r="AA1700" s="311">
        <f t="shared" si="1443"/>
        <v>1235208.56</v>
      </c>
      <c r="AB1700" s="311">
        <f t="shared" si="1444"/>
        <v>3740491.6</v>
      </c>
      <c r="AC1700" s="36">
        <f t="shared" si="1445"/>
        <v>0.18246300487804878</v>
      </c>
    </row>
    <row r="1701" spans="1:29" ht="42.75" hidden="1" x14ac:dyDescent="0.2">
      <c r="A1701" s="159"/>
      <c r="B1701" s="409" t="s">
        <v>1971</v>
      </c>
      <c r="C1701" s="408" t="s">
        <v>1953</v>
      </c>
      <c r="D1701" s="294"/>
      <c r="E1701" s="291">
        <f>SUM('ADICIONES  2018'!C1701:K1701)</f>
        <v>1500000</v>
      </c>
      <c r="F1701" s="294"/>
      <c r="G1701" s="294"/>
      <c r="H1701" s="294"/>
      <c r="I1701" s="294"/>
      <c r="J1701" s="294"/>
      <c r="K1701" s="292">
        <f t="shared" si="1448"/>
        <v>1500000</v>
      </c>
      <c r="L1701" s="294"/>
      <c r="M1701" s="294"/>
      <c r="N1701" s="294"/>
      <c r="O1701" s="294"/>
      <c r="P1701" s="294"/>
      <c r="Q1701" s="294">
        <v>547188</v>
      </c>
      <c r="R1701" s="294">
        <f t="shared" si="1450"/>
        <v>547188</v>
      </c>
      <c r="S1701" s="294"/>
      <c r="T1701" s="294"/>
      <c r="U1701" s="294"/>
      <c r="V1701" s="294"/>
      <c r="W1701" s="294"/>
      <c r="X1701" s="294"/>
      <c r="Y1701" s="294">
        <v>265643</v>
      </c>
      <c r="Z1701" s="292"/>
      <c r="AA1701" s="309">
        <f t="shared" si="1443"/>
        <v>265643</v>
      </c>
      <c r="AB1701" s="309">
        <f t="shared" si="1444"/>
        <v>812831</v>
      </c>
      <c r="AC1701" s="37">
        <f t="shared" si="1445"/>
        <v>0.54188733333333339</v>
      </c>
    </row>
    <row r="1702" spans="1:29" ht="28.5" hidden="1" x14ac:dyDescent="0.2">
      <c r="A1702" s="159"/>
      <c r="B1702" s="409" t="s">
        <v>1972</v>
      </c>
      <c r="C1702" s="408" t="s">
        <v>1955</v>
      </c>
      <c r="D1702" s="294"/>
      <c r="E1702" s="291">
        <f>SUM('ADICIONES  2018'!C1702:K1702)</f>
        <v>1500000</v>
      </c>
      <c r="F1702" s="294"/>
      <c r="G1702" s="294"/>
      <c r="H1702" s="294"/>
      <c r="I1702" s="294"/>
      <c r="J1702" s="294"/>
      <c r="K1702" s="292">
        <f t="shared" si="1448"/>
        <v>1500000</v>
      </c>
      <c r="L1702" s="294"/>
      <c r="M1702" s="294"/>
      <c r="N1702" s="294"/>
      <c r="O1702" s="294"/>
      <c r="P1702" s="294"/>
      <c r="Q1702" s="294">
        <v>788173.04</v>
      </c>
      <c r="R1702" s="294">
        <f t="shared" si="1450"/>
        <v>788173.04</v>
      </c>
      <c r="S1702" s="294"/>
      <c r="T1702" s="294"/>
      <c r="U1702" s="294"/>
      <c r="V1702" s="294"/>
      <c r="W1702" s="294"/>
      <c r="X1702" s="294"/>
      <c r="Y1702" s="294">
        <v>475133.56</v>
      </c>
      <c r="Z1702" s="292"/>
      <c r="AA1702" s="309">
        <f t="shared" si="1443"/>
        <v>475133.56</v>
      </c>
      <c r="AB1702" s="309">
        <f t="shared" si="1444"/>
        <v>1263306.6000000001</v>
      </c>
      <c r="AC1702" s="37">
        <f t="shared" si="1445"/>
        <v>0.84220440000000008</v>
      </c>
    </row>
    <row r="1703" spans="1:29" ht="42.75" hidden="1" x14ac:dyDescent="0.2">
      <c r="A1703" s="159"/>
      <c r="B1703" s="409" t="s">
        <v>1973</v>
      </c>
      <c r="C1703" s="408" t="s">
        <v>1957</v>
      </c>
      <c r="D1703" s="294"/>
      <c r="E1703" s="291">
        <f>SUM('ADICIONES  2018'!C1703:K1703)</f>
        <v>1500000</v>
      </c>
      <c r="F1703" s="294"/>
      <c r="G1703" s="294"/>
      <c r="H1703" s="294"/>
      <c r="I1703" s="294"/>
      <c r="J1703" s="294"/>
      <c r="K1703" s="292">
        <f t="shared" si="1448"/>
        <v>1500000</v>
      </c>
      <c r="L1703" s="294"/>
      <c r="M1703" s="294"/>
      <c r="N1703" s="294"/>
      <c r="O1703" s="294"/>
      <c r="P1703" s="294"/>
      <c r="Q1703" s="294">
        <v>1169922</v>
      </c>
      <c r="R1703" s="294">
        <f t="shared" si="1450"/>
        <v>1169922</v>
      </c>
      <c r="S1703" s="294"/>
      <c r="T1703" s="294"/>
      <c r="U1703" s="294"/>
      <c r="V1703" s="294"/>
      <c r="W1703" s="294"/>
      <c r="X1703" s="294"/>
      <c r="Y1703" s="294">
        <v>494432</v>
      </c>
      <c r="Z1703" s="292"/>
      <c r="AA1703" s="309">
        <f t="shared" si="1443"/>
        <v>494432</v>
      </c>
      <c r="AB1703" s="309">
        <f t="shared" si="1444"/>
        <v>1664354</v>
      </c>
      <c r="AC1703" s="37">
        <f t="shared" si="1445"/>
        <v>1.1095693333333334</v>
      </c>
    </row>
    <row r="1704" spans="1:29" ht="43.5" hidden="1" thickBot="1" x14ac:dyDescent="0.25">
      <c r="A1704" s="159"/>
      <c r="B1704" s="410" t="s">
        <v>2555</v>
      </c>
      <c r="C1704" s="411" t="s">
        <v>2554</v>
      </c>
      <c r="D1704" s="298"/>
      <c r="E1704" s="291">
        <f>SUM('ADICIONES  2018'!C1704:K1704)</f>
        <v>16000000</v>
      </c>
      <c r="F1704" s="298"/>
      <c r="G1704" s="298"/>
      <c r="H1704" s="298"/>
      <c r="I1704" s="298"/>
      <c r="J1704" s="298"/>
      <c r="K1704" s="299">
        <f t="shared" si="1448"/>
        <v>16000000</v>
      </c>
      <c r="L1704" s="298"/>
      <c r="M1704" s="298"/>
      <c r="N1704" s="298"/>
      <c r="O1704" s="298"/>
      <c r="P1704" s="298"/>
      <c r="Q1704" s="298"/>
      <c r="R1704" s="298">
        <f t="shared" si="1450"/>
        <v>0</v>
      </c>
      <c r="S1704" s="298"/>
      <c r="T1704" s="298"/>
      <c r="U1704" s="298"/>
      <c r="V1704" s="298"/>
      <c r="W1704" s="298"/>
      <c r="X1704" s="298"/>
      <c r="Y1704" s="298"/>
      <c r="Z1704" s="299"/>
      <c r="AA1704" s="316">
        <f t="shared" ref="AA1704" si="1472">SUM(S1704:Z1704)</f>
        <v>0</v>
      </c>
      <c r="AB1704" s="316">
        <f t="shared" si="1444"/>
        <v>0</v>
      </c>
      <c r="AC1704" s="38">
        <f t="shared" si="1445"/>
        <v>0</v>
      </c>
    </row>
    <row r="1705" spans="1:29" s="373" customFormat="1" ht="32.25" customHeight="1" thickBot="1" x14ac:dyDescent="0.25">
      <c r="A1705" s="372">
        <v>1</v>
      </c>
      <c r="B1705" s="454" t="s">
        <v>1974</v>
      </c>
      <c r="C1705" s="483"/>
      <c r="D1705" s="421">
        <f>+D1671</f>
        <v>0</v>
      </c>
      <c r="E1705" s="405">
        <f>+E1671</f>
        <v>3279075420.3299999</v>
      </c>
      <c r="F1705" s="405">
        <f t="shared" ref="F1705:AB1705" si="1473">+F1671</f>
        <v>0</v>
      </c>
      <c r="G1705" s="405">
        <f t="shared" si="1473"/>
        <v>0</v>
      </c>
      <c r="H1705" s="405">
        <f t="shared" si="1473"/>
        <v>0</v>
      </c>
      <c r="I1705" s="405">
        <f t="shared" si="1473"/>
        <v>0</v>
      </c>
      <c r="J1705" s="406">
        <f t="shared" si="1473"/>
        <v>0</v>
      </c>
      <c r="K1705" s="388">
        <f t="shared" si="1473"/>
        <v>3279075420.3299999</v>
      </c>
      <c r="L1705" s="421">
        <f t="shared" si="1473"/>
        <v>0</v>
      </c>
      <c r="M1705" s="405">
        <f t="shared" si="1473"/>
        <v>0</v>
      </c>
      <c r="N1705" s="405">
        <f t="shared" si="1473"/>
        <v>0</v>
      </c>
      <c r="O1705" s="405">
        <f t="shared" si="1473"/>
        <v>0</v>
      </c>
      <c r="P1705" s="405">
        <f t="shared" si="1473"/>
        <v>0</v>
      </c>
      <c r="Q1705" s="406">
        <f t="shared" si="1473"/>
        <v>298790324.04000002</v>
      </c>
      <c r="R1705" s="386">
        <f t="shared" si="1473"/>
        <v>298790324.04000002</v>
      </c>
      <c r="S1705" s="383">
        <f t="shared" si="1473"/>
        <v>0</v>
      </c>
      <c r="T1705" s="383">
        <f t="shared" si="1473"/>
        <v>0</v>
      </c>
      <c r="U1705" s="387">
        <f t="shared" si="1473"/>
        <v>0</v>
      </c>
      <c r="V1705" s="421">
        <f t="shared" si="1473"/>
        <v>0</v>
      </c>
      <c r="W1705" s="405">
        <f t="shared" si="1473"/>
        <v>0</v>
      </c>
      <c r="X1705" s="406">
        <f t="shared" si="1473"/>
        <v>0</v>
      </c>
      <c r="Y1705" s="388">
        <f t="shared" si="1473"/>
        <v>305141501.56</v>
      </c>
      <c r="Z1705" s="421">
        <f t="shared" si="1473"/>
        <v>0</v>
      </c>
      <c r="AA1705" s="406">
        <f t="shared" si="1473"/>
        <v>305141501.56</v>
      </c>
      <c r="AB1705" s="392">
        <f t="shared" si="1473"/>
        <v>603931825.60000002</v>
      </c>
      <c r="AC1705" s="390">
        <f t="shared" si="1445"/>
        <v>0.18417747327666573</v>
      </c>
    </row>
    <row r="1706" spans="1:29" x14ac:dyDescent="0.2">
      <c r="A1706" s="159">
        <v>1</v>
      </c>
      <c r="B1706" s="329"/>
      <c r="C1706" s="330"/>
      <c r="D1706" s="331"/>
      <c r="E1706" s="332"/>
      <c r="F1706" s="333"/>
      <c r="G1706" s="333"/>
      <c r="H1706" s="333"/>
      <c r="I1706" s="332"/>
      <c r="J1706" s="332"/>
      <c r="K1706" s="332"/>
      <c r="L1706" s="332"/>
      <c r="M1706" s="332"/>
      <c r="N1706" s="332"/>
      <c r="O1706" s="332"/>
      <c r="P1706" s="332"/>
      <c r="Q1706" s="332"/>
      <c r="R1706" s="332"/>
      <c r="S1706" s="332"/>
      <c r="T1706" s="332"/>
      <c r="U1706" s="332"/>
      <c r="V1706" s="332"/>
      <c r="W1706" s="332"/>
      <c r="X1706" s="332"/>
      <c r="Y1706" s="332"/>
      <c r="Z1706" s="332"/>
      <c r="AA1706" s="332"/>
      <c r="AB1706" s="332"/>
      <c r="AC1706" s="334"/>
    </row>
    <row r="1707" spans="1:29" ht="19.5" hidden="1" x14ac:dyDescent="0.2">
      <c r="A1707" s="159"/>
      <c r="B1707" s="448" t="s">
        <v>1889</v>
      </c>
      <c r="C1707" s="449"/>
      <c r="D1707" s="294"/>
      <c r="E1707" s="292"/>
      <c r="F1707" s="296"/>
      <c r="G1707" s="296"/>
      <c r="H1707" s="296"/>
      <c r="I1707" s="292"/>
      <c r="J1707" s="292"/>
      <c r="K1707" s="292"/>
      <c r="L1707" s="292"/>
      <c r="M1707" s="292"/>
      <c r="N1707" s="292"/>
      <c r="O1707" s="292"/>
      <c r="P1707" s="292"/>
      <c r="Q1707" s="292"/>
      <c r="R1707" s="292"/>
      <c r="S1707" s="292"/>
      <c r="T1707" s="292"/>
      <c r="U1707" s="292"/>
      <c r="V1707" s="292"/>
      <c r="W1707" s="292"/>
      <c r="X1707" s="292"/>
      <c r="Y1707" s="292"/>
      <c r="Z1707" s="292"/>
      <c r="AA1707" s="292"/>
      <c r="AB1707" s="292"/>
      <c r="AC1707" s="37"/>
    </row>
    <row r="1708" spans="1:29" ht="38.25" hidden="1" x14ac:dyDescent="0.2">
      <c r="A1708" s="159"/>
      <c r="B1708" s="377"/>
      <c r="C1708" s="378" t="s">
        <v>1891</v>
      </c>
      <c r="D1708" s="379"/>
      <c r="E1708" s="384">
        <f>SUM('ADICIONES  2018'!C1708:K1708)</f>
        <v>607642880</v>
      </c>
      <c r="F1708" s="380"/>
      <c r="G1708" s="380"/>
      <c r="H1708" s="380"/>
      <c r="I1708" s="351"/>
      <c r="J1708" s="351"/>
      <c r="K1708" s="351">
        <f t="shared" ref="K1708" si="1474">+D1708+E1708-F1708+G1708-H1708</f>
        <v>607642880</v>
      </c>
      <c r="L1708" s="351"/>
      <c r="M1708" s="351"/>
      <c r="N1708" s="351"/>
      <c r="O1708" s="351"/>
      <c r="P1708" s="351"/>
      <c r="Q1708" s="351"/>
      <c r="R1708" s="351">
        <f t="shared" ref="R1708" si="1475">SUM(L1708:Q1708)</f>
        <v>0</v>
      </c>
      <c r="S1708" s="351"/>
      <c r="T1708" s="351"/>
      <c r="U1708" s="351"/>
      <c r="V1708" s="351"/>
      <c r="W1708" s="351"/>
      <c r="X1708" s="351"/>
      <c r="Y1708" s="351"/>
      <c r="Z1708" s="351"/>
      <c r="AA1708" s="352">
        <f t="shared" ref="AA1708" si="1476">SUM(S1708:Z1708)</f>
        <v>0</v>
      </c>
      <c r="AB1708" s="352">
        <f t="shared" ref="AB1708" si="1477">+AA1708+R1708</f>
        <v>0</v>
      </c>
      <c r="AC1708" s="39">
        <v>0</v>
      </c>
    </row>
    <row r="1709" spans="1:29" ht="20.25" hidden="1" thickBot="1" x14ac:dyDescent="0.25">
      <c r="A1709" s="159"/>
      <c r="B1709" s="454" t="s">
        <v>1890</v>
      </c>
      <c r="C1709" s="455"/>
      <c r="D1709" s="353">
        <f>+D1708</f>
        <v>0</v>
      </c>
      <c r="E1709" s="353">
        <f>+E1708</f>
        <v>607642880</v>
      </c>
      <c r="F1709" s="353">
        <f t="shared" ref="F1709:AB1709" si="1478">+F1708</f>
        <v>0</v>
      </c>
      <c r="G1709" s="353">
        <f t="shared" si="1478"/>
        <v>0</v>
      </c>
      <c r="H1709" s="353">
        <f t="shared" si="1478"/>
        <v>0</v>
      </c>
      <c r="I1709" s="353">
        <f t="shared" si="1478"/>
        <v>0</v>
      </c>
      <c r="J1709" s="353">
        <f t="shared" si="1478"/>
        <v>0</v>
      </c>
      <c r="K1709" s="353">
        <f t="shared" si="1478"/>
        <v>607642880</v>
      </c>
      <c r="L1709" s="353">
        <f t="shared" si="1478"/>
        <v>0</v>
      </c>
      <c r="M1709" s="353">
        <f t="shared" si="1478"/>
        <v>0</v>
      </c>
      <c r="N1709" s="353">
        <f t="shared" si="1478"/>
        <v>0</v>
      </c>
      <c r="O1709" s="353">
        <f t="shared" si="1478"/>
        <v>0</v>
      </c>
      <c r="P1709" s="353">
        <f t="shared" si="1478"/>
        <v>0</v>
      </c>
      <c r="Q1709" s="353">
        <f t="shared" si="1478"/>
        <v>0</v>
      </c>
      <c r="R1709" s="353">
        <f t="shared" si="1478"/>
        <v>0</v>
      </c>
      <c r="S1709" s="353">
        <f t="shared" si="1478"/>
        <v>0</v>
      </c>
      <c r="T1709" s="353">
        <f t="shared" si="1478"/>
        <v>0</v>
      </c>
      <c r="U1709" s="353">
        <f t="shared" si="1478"/>
        <v>0</v>
      </c>
      <c r="V1709" s="353">
        <f t="shared" si="1478"/>
        <v>0</v>
      </c>
      <c r="W1709" s="353">
        <f t="shared" si="1478"/>
        <v>0</v>
      </c>
      <c r="X1709" s="353">
        <f t="shared" si="1478"/>
        <v>0</v>
      </c>
      <c r="Y1709" s="353">
        <f t="shared" si="1478"/>
        <v>0</v>
      </c>
      <c r="Z1709" s="353">
        <f t="shared" si="1478"/>
        <v>0</v>
      </c>
      <c r="AA1709" s="353">
        <f t="shared" si="1478"/>
        <v>0</v>
      </c>
      <c r="AB1709" s="353">
        <f t="shared" si="1478"/>
        <v>0</v>
      </c>
      <c r="AC1709" s="116">
        <f t="shared" ref="AC1709" si="1479">+AB1709/K1709</f>
        <v>0</v>
      </c>
    </row>
    <row r="1710" spans="1:29" hidden="1" x14ac:dyDescent="0.2">
      <c r="A1710" s="159"/>
      <c r="B1710" s="329"/>
      <c r="C1710" s="330"/>
      <c r="D1710" s="331"/>
      <c r="E1710" s="332"/>
      <c r="F1710" s="333"/>
      <c r="G1710" s="333">
        <v>0</v>
      </c>
      <c r="H1710" s="333">
        <v>0</v>
      </c>
      <c r="I1710" s="332"/>
      <c r="J1710" s="332"/>
      <c r="K1710" s="332"/>
      <c r="L1710" s="332"/>
      <c r="M1710" s="332"/>
      <c r="N1710" s="332"/>
      <c r="O1710" s="332"/>
      <c r="P1710" s="332"/>
      <c r="Q1710" s="332"/>
      <c r="R1710" s="332"/>
      <c r="S1710" s="332"/>
      <c r="T1710" s="332"/>
      <c r="U1710" s="332"/>
      <c r="V1710" s="332"/>
      <c r="W1710" s="332"/>
      <c r="X1710" s="332"/>
      <c r="Y1710" s="332"/>
      <c r="Z1710" s="332"/>
      <c r="AA1710" s="332"/>
      <c r="AB1710" s="332"/>
      <c r="AC1710" s="334"/>
    </row>
    <row r="1711" spans="1:29" ht="19.5" x14ac:dyDescent="0.2">
      <c r="A1711" s="159">
        <v>1</v>
      </c>
      <c r="B1711" s="448" t="s">
        <v>32</v>
      </c>
      <c r="C1711" s="449"/>
      <c r="D1711" s="290"/>
      <c r="E1711" s="290"/>
      <c r="F1711" s="290"/>
      <c r="G1711" s="290"/>
      <c r="H1711" s="290"/>
      <c r="I1711" s="290"/>
      <c r="J1711" s="296"/>
      <c r="K1711" s="296"/>
      <c r="L1711" s="296"/>
      <c r="M1711" s="296"/>
      <c r="N1711" s="296"/>
      <c r="O1711" s="296"/>
      <c r="P1711" s="296"/>
      <c r="Q1711" s="296"/>
      <c r="R1711" s="296"/>
      <c r="S1711" s="296"/>
      <c r="T1711" s="296"/>
      <c r="U1711" s="296"/>
      <c r="V1711" s="296"/>
      <c r="W1711" s="296"/>
      <c r="X1711" s="296"/>
      <c r="Y1711" s="296"/>
      <c r="Z1711" s="296"/>
      <c r="AA1711" s="296"/>
      <c r="AB1711" s="292"/>
      <c r="AC1711" s="36"/>
    </row>
    <row r="1712" spans="1:29" s="79" customFormat="1" ht="15.75" x14ac:dyDescent="0.2">
      <c r="A1712" s="433">
        <v>1</v>
      </c>
      <c r="B1712" s="135" t="s">
        <v>90</v>
      </c>
      <c r="C1712" s="140" t="s">
        <v>355</v>
      </c>
      <c r="D1712" s="318">
        <f>+D1713</f>
        <v>522208495081</v>
      </c>
      <c r="E1712" s="106">
        <f>SUM('ADICIONES  2018'!C1712:K1712)</f>
        <v>13516566917</v>
      </c>
      <c r="F1712" s="318">
        <f t="shared" ref="F1712:J1712" si="1480">+F1713</f>
        <v>0</v>
      </c>
      <c r="G1712" s="318">
        <f t="shared" si="1480"/>
        <v>0</v>
      </c>
      <c r="H1712" s="318">
        <f t="shared" si="1480"/>
        <v>0</v>
      </c>
      <c r="I1712" s="318">
        <f t="shared" si="1480"/>
        <v>0</v>
      </c>
      <c r="J1712" s="318">
        <f t="shared" si="1480"/>
        <v>0</v>
      </c>
      <c r="K1712" s="318">
        <f>+D1712+E1712-F1712+G1712-H1712</f>
        <v>535725061998</v>
      </c>
      <c r="L1712" s="318">
        <f t="shared" ref="L1712:Q1712" si="1481">+L1713</f>
        <v>37773099177.309998</v>
      </c>
      <c r="M1712" s="318">
        <f t="shared" si="1481"/>
        <v>33443485307.389999</v>
      </c>
      <c r="N1712" s="318">
        <f t="shared" si="1481"/>
        <v>43885047325</v>
      </c>
      <c r="O1712" s="318">
        <f t="shared" si="1481"/>
        <v>37342432702</v>
      </c>
      <c r="P1712" s="318">
        <f t="shared" si="1481"/>
        <v>36688025197</v>
      </c>
      <c r="Q1712" s="318">
        <f t="shared" si="1481"/>
        <v>43542580430.580002</v>
      </c>
      <c r="R1712" s="318">
        <f>SUM(L1712:Q1712)</f>
        <v>232674670139.28003</v>
      </c>
      <c r="S1712" s="318">
        <f t="shared" ref="S1712:Z1712" si="1482">+S1713</f>
        <v>74895888799.119995</v>
      </c>
      <c r="T1712" s="318">
        <f t="shared" si="1482"/>
        <v>35297251320</v>
      </c>
      <c r="U1712" s="318">
        <f t="shared" si="1482"/>
        <v>35555303837.480003</v>
      </c>
      <c r="V1712" s="318">
        <f t="shared" si="1482"/>
        <v>0</v>
      </c>
      <c r="W1712" s="318">
        <f t="shared" si="1482"/>
        <v>0</v>
      </c>
      <c r="X1712" s="318">
        <f t="shared" si="1482"/>
        <v>0</v>
      </c>
      <c r="Y1712" s="318">
        <f t="shared" si="1482"/>
        <v>0</v>
      </c>
      <c r="Z1712" s="318">
        <f t="shared" si="1482"/>
        <v>0</v>
      </c>
      <c r="AA1712" s="290">
        <f>SUM(S1712:Z1712)</f>
        <v>145748443956.60001</v>
      </c>
      <c r="AB1712" s="290">
        <f>+R1712+AA1712</f>
        <v>378423114095.88</v>
      </c>
      <c r="AC1712" s="105">
        <f>AB1712/K1712</f>
        <v>0.70637560371833552</v>
      </c>
    </row>
    <row r="1713" spans="1:29" s="79" customFormat="1" ht="15.75" x14ac:dyDescent="0.2">
      <c r="A1713" s="433">
        <v>1</v>
      </c>
      <c r="B1713" s="135" t="s">
        <v>186</v>
      </c>
      <c r="C1713" s="140" t="s">
        <v>355</v>
      </c>
      <c r="D1713" s="318">
        <f>+D1714+D1735</f>
        <v>522208495081</v>
      </c>
      <c r="E1713" s="106">
        <f>SUM('ADICIONES  2018'!C1713:K1713)</f>
        <v>13516566917</v>
      </c>
      <c r="F1713" s="318">
        <f t="shared" ref="F1713:J1713" si="1483">+F1714+F1735</f>
        <v>0</v>
      </c>
      <c r="G1713" s="318">
        <f t="shared" si="1483"/>
        <v>0</v>
      </c>
      <c r="H1713" s="318">
        <f t="shared" si="1483"/>
        <v>0</v>
      </c>
      <c r="I1713" s="318">
        <f t="shared" si="1483"/>
        <v>0</v>
      </c>
      <c r="J1713" s="318">
        <f t="shared" si="1483"/>
        <v>0</v>
      </c>
      <c r="K1713" s="318">
        <f t="shared" ref="K1713:K1769" si="1484">+D1713+E1713-F1713+G1713-H1713</f>
        <v>535725061998</v>
      </c>
      <c r="L1713" s="318">
        <f t="shared" ref="L1713:Q1713" si="1485">+L1714+L1735</f>
        <v>37773099177.309998</v>
      </c>
      <c r="M1713" s="318">
        <f t="shared" si="1485"/>
        <v>33443485307.389999</v>
      </c>
      <c r="N1713" s="318">
        <f t="shared" si="1485"/>
        <v>43885047325</v>
      </c>
      <c r="O1713" s="318">
        <f t="shared" si="1485"/>
        <v>37342432702</v>
      </c>
      <c r="P1713" s="318">
        <f t="shared" si="1485"/>
        <v>36688025197</v>
      </c>
      <c r="Q1713" s="318">
        <f t="shared" si="1485"/>
        <v>43542580430.580002</v>
      </c>
      <c r="R1713" s="318">
        <f t="shared" ref="R1713:R1769" si="1486">SUM(L1713:Q1713)</f>
        <v>232674670139.28003</v>
      </c>
      <c r="S1713" s="318">
        <f t="shared" ref="S1713:Z1713" si="1487">+S1714+S1735</f>
        <v>74895888799.119995</v>
      </c>
      <c r="T1713" s="318">
        <f t="shared" si="1487"/>
        <v>35297251320</v>
      </c>
      <c r="U1713" s="318">
        <f t="shared" si="1487"/>
        <v>35555303837.480003</v>
      </c>
      <c r="V1713" s="318">
        <f t="shared" si="1487"/>
        <v>0</v>
      </c>
      <c r="W1713" s="318">
        <f t="shared" si="1487"/>
        <v>0</v>
      </c>
      <c r="X1713" s="318">
        <f t="shared" si="1487"/>
        <v>0</v>
      </c>
      <c r="Y1713" s="318">
        <f t="shared" si="1487"/>
        <v>0</v>
      </c>
      <c r="Z1713" s="318">
        <f t="shared" si="1487"/>
        <v>0</v>
      </c>
      <c r="AA1713" s="290">
        <f t="shared" ref="AA1713:AA1752" si="1488">SUM(S1713:Z1713)</f>
        <v>145748443956.60001</v>
      </c>
      <c r="AB1713" s="290">
        <f t="shared" ref="AB1713:AB1769" si="1489">+R1713+AA1713</f>
        <v>378423114095.88</v>
      </c>
      <c r="AC1713" s="105">
        <f t="shared" ref="AC1713:AC1770" si="1490">AB1713/K1713</f>
        <v>0.70637560371833552</v>
      </c>
    </row>
    <row r="1714" spans="1:29" s="79" customFormat="1" ht="15.75" x14ac:dyDescent="0.2">
      <c r="A1714" s="433">
        <v>1</v>
      </c>
      <c r="B1714" s="135" t="s">
        <v>188</v>
      </c>
      <c r="C1714" s="140" t="s">
        <v>91</v>
      </c>
      <c r="D1714" s="318">
        <f>+D1715</f>
        <v>521097495081</v>
      </c>
      <c r="E1714" s="106">
        <f>SUM('ADICIONES  2018'!C1714:K1714)</f>
        <v>0</v>
      </c>
      <c r="F1714" s="318">
        <f t="shared" ref="F1714:J1714" si="1491">+F1715</f>
        <v>0</v>
      </c>
      <c r="G1714" s="318">
        <f t="shared" si="1491"/>
        <v>0</v>
      </c>
      <c r="H1714" s="318">
        <f t="shared" si="1491"/>
        <v>0</v>
      </c>
      <c r="I1714" s="318">
        <f t="shared" si="1491"/>
        <v>0</v>
      </c>
      <c r="J1714" s="318">
        <f t="shared" si="1491"/>
        <v>0</v>
      </c>
      <c r="K1714" s="318">
        <f t="shared" si="1484"/>
        <v>521097495081</v>
      </c>
      <c r="L1714" s="318">
        <f t="shared" ref="L1714:Q1714" si="1492">+L1715</f>
        <v>37700249028</v>
      </c>
      <c r="M1714" s="318">
        <f t="shared" si="1492"/>
        <v>33369269866</v>
      </c>
      <c r="N1714" s="318">
        <f t="shared" si="1492"/>
        <v>43419755420</v>
      </c>
      <c r="O1714" s="318">
        <f t="shared" si="1492"/>
        <v>37272503942</v>
      </c>
      <c r="P1714" s="318">
        <f t="shared" si="1492"/>
        <v>36624425101</v>
      </c>
      <c r="Q1714" s="318">
        <f t="shared" si="1492"/>
        <v>43459197304</v>
      </c>
      <c r="R1714" s="318">
        <f t="shared" si="1486"/>
        <v>231845400661</v>
      </c>
      <c r="S1714" s="318">
        <f t="shared" ref="S1714:Z1714" si="1493">+S1715</f>
        <v>61284476030</v>
      </c>
      <c r="T1714" s="318">
        <f t="shared" si="1493"/>
        <v>35214276201</v>
      </c>
      <c r="U1714" s="318">
        <f t="shared" si="1493"/>
        <v>35427210257</v>
      </c>
      <c r="V1714" s="318">
        <f t="shared" si="1493"/>
        <v>0</v>
      </c>
      <c r="W1714" s="318">
        <f t="shared" si="1493"/>
        <v>0</v>
      </c>
      <c r="X1714" s="318">
        <f t="shared" si="1493"/>
        <v>0</v>
      </c>
      <c r="Y1714" s="318">
        <f t="shared" si="1493"/>
        <v>0</v>
      </c>
      <c r="Z1714" s="318">
        <f t="shared" si="1493"/>
        <v>0</v>
      </c>
      <c r="AA1714" s="290">
        <f t="shared" si="1488"/>
        <v>131925962488</v>
      </c>
      <c r="AB1714" s="290">
        <f t="shared" si="1489"/>
        <v>363771363149</v>
      </c>
      <c r="AC1714" s="105">
        <f t="shared" si="1490"/>
        <v>0.69808695413601052</v>
      </c>
    </row>
    <row r="1715" spans="1:29" s="79" customFormat="1" ht="15.75" x14ac:dyDescent="0.2">
      <c r="A1715" s="433">
        <v>1</v>
      </c>
      <c r="B1715" s="135" t="s">
        <v>237</v>
      </c>
      <c r="C1715" s="140" t="s">
        <v>658</v>
      </c>
      <c r="D1715" s="318">
        <f>+D1716+D1733</f>
        <v>521097495081</v>
      </c>
      <c r="E1715" s="106">
        <f>SUM('ADICIONES  2018'!C1715:K1715)</f>
        <v>0</v>
      </c>
      <c r="F1715" s="318">
        <f t="shared" ref="F1715:J1715" si="1494">+F1716+F1733</f>
        <v>0</v>
      </c>
      <c r="G1715" s="318">
        <f t="shared" si="1494"/>
        <v>0</v>
      </c>
      <c r="H1715" s="318">
        <f t="shared" si="1494"/>
        <v>0</v>
      </c>
      <c r="I1715" s="318">
        <f t="shared" si="1494"/>
        <v>0</v>
      </c>
      <c r="J1715" s="318">
        <f t="shared" si="1494"/>
        <v>0</v>
      </c>
      <c r="K1715" s="318">
        <f t="shared" si="1484"/>
        <v>521097495081</v>
      </c>
      <c r="L1715" s="318">
        <f t="shared" ref="L1715:Q1715" si="1495">+L1716+L1733</f>
        <v>37700249028</v>
      </c>
      <c r="M1715" s="318">
        <f t="shared" si="1495"/>
        <v>33369269866</v>
      </c>
      <c r="N1715" s="318">
        <f t="shared" si="1495"/>
        <v>43419755420</v>
      </c>
      <c r="O1715" s="318">
        <f t="shared" si="1495"/>
        <v>37272503942</v>
      </c>
      <c r="P1715" s="318">
        <f t="shared" si="1495"/>
        <v>36624425101</v>
      </c>
      <c r="Q1715" s="318">
        <f t="shared" si="1495"/>
        <v>43459197304</v>
      </c>
      <c r="R1715" s="318">
        <f t="shared" si="1486"/>
        <v>231845400661</v>
      </c>
      <c r="S1715" s="318">
        <f t="shared" ref="S1715:Z1715" si="1496">+S1716+S1733</f>
        <v>61284476030</v>
      </c>
      <c r="T1715" s="318">
        <f t="shared" si="1496"/>
        <v>35214276201</v>
      </c>
      <c r="U1715" s="318">
        <f t="shared" si="1496"/>
        <v>35427210257</v>
      </c>
      <c r="V1715" s="318">
        <f t="shared" si="1496"/>
        <v>0</v>
      </c>
      <c r="W1715" s="318">
        <f t="shared" si="1496"/>
        <v>0</v>
      </c>
      <c r="X1715" s="318">
        <f t="shared" si="1496"/>
        <v>0</v>
      </c>
      <c r="Y1715" s="318">
        <f t="shared" si="1496"/>
        <v>0</v>
      </c>
      <c r="Z1715" s="318">
        <f t="shared" si="1496"/>
        <v>0</v>
      </c>
      <c r="AA1715" s="290">
        <f t="shared" si="1488"/>
        <v>131925962488</v>
      </c>
      <c r="AB1715" s="290">
        <f t="shared" si="1489"/>
        <v>363771363149</v>
      </c>
      <c r="AC1715" s="105">
        <f t="shared" si="1490"/>
        <v>0.69808695413601052</v>
      </c>
    </row>
    <row r="1716" spans="1:29" s="79" customFormat="1" ht="15.75" x14ac:dyDescent="0.2">
      <c r="A1716" s="433">
        <v>1</v>
      </c>
      <c r="B1716" s="135" t="s">
        <v>268</v>
      </c>
      <c r="C1716" s="140" t="s">
        <v>269</v>
      </c>
      <c r="D1716" s="318">
        <f>+D1717+D1721</f>
        <v>521097495081</v>
      </c>
      <c r="E1716" s="106">
        <f>SUM('ADICIONES  2018'!C1716:K1716)</f>
        <v>0</v>
      </c>
      <c r="F1716" s="318">
        <f t="shared" ref="F1716:J1716" si="1497">+F1717+F1721</f>
        <v>0</v>
      </c>
      <c r="G1716" s="318">
        <f t="shared" si="1497"/>
        <v>0</v>
      </c>
      <c r="H1716" s="318">
        <f t="shared" si="1497"/>
        <v>0</v>
      </c>
      <c r="I1716" s="318">
        <f t="shared" si="1497"/>
        <v>0</v>
      </c>
      <c r="J1716" s="318">
        <f t="shared" si="1497"/>
        <v>0</v>
      </c>
      <c r="K1716" s="318">
        <f t="shared" si="1484"/>
        <v>521097495081</v>
      </c>
      <c r="L1716" s="318">
        <f t="shared" ref="L1716:Q1716" si="1498">+L1717+L1721</f>
        <v>37700249028</v>
      </c>
      <c r="M1716" s="318">
        <f t="shared" si="1498"/>
        <v>33369269866</v>
      </c>
      <c r="N1716" s="318">
        <f t="shared" si="1498"/>
        <v>43419755420</v>
      </c>
      <c r="O1716" s="318">
        <f t="shared" si="1498"/>
        <v>37272503942</v>
      </c>
      <c r="P1716" s="318">
        <f t="shared" si="1498"/>
        <v>36624425101</v>
      </c>
      <c r="Q1716" s="318">
        <f t="shared" si="1498"/>
        <v>43459197304</v>
      </c>
      <c r="R1716" s="318">
        <f t="shared" si="1486"/>
        <v>231845400661</v>
      </c>
      <c r="S1716" s="318">
        <f t="shared" ref="S1716:Z1716" si="1499">+S1717+S1721</f>
        <v>61284476030</v>
      </c>
      <c r="T1716" s="318">
        <f t="shared" si="1499"/>
        <v>35214276201</v>
      </c>
      <c r="U1716" s="318">
        <f t="shared" si="1499"/>
        <v>35427210257</v>
      </c>
      <c r="V1716" s="318">
        <f t="shared" si="1499"/>
        <v>0</v>
      </c>
      <c r="W1716" s="318">
        <f t="shared" si="1499"/>
        <v>0</v>
      </c>
      <c r="X1716" s="318">
        <f t="shared" si="1499"/>
        <v>0</v>
      </c>
      <c r="Y1716" s="318">
        <f t="shared" si="1499"/>
        <v>0</v>
      </c>
      <c r="Z1716" s="318">
        <f t="shared" si="1499"/>
        <v>0</v>
      </c>
      <c r="AA1716" s="290">
        <f t="shared" si="1488"/>
        <v>131925962488</v>
      </c>
      <c r="AB1716" s="290">
        <f t="shared" si="1489"/>
        <v>363771363149</v>
      </c>
      <c r="AC1716" s="105">
        <f t="shared" si="1490"/>
        <v>0.69808695413601052</v>
      </c>
    </row>
    <row r="1717" spans="1:29" s="79" customFormat="1" ht="15.75" hidden="1" x14ac:dyDescent="0.2">
      <c r="A1717" s="433"/>
      <c r="B1717" s="135" t="s">
        <v>736</v>
      </c>
      <c r="C1717" s="140" t="s">
        <v>1871</v>
      </c>
      <c r="D1717" s="318">
        <f>+D1718</f>
        <v>0</v>
      </c>
      <c r="E1717" s="106">
        <f>SUM('ADICIONES  2018'!C1717:K1717)</f>
        <v>0</v>
      </c>
      <c r="F1717" s="318">
        <f t="shared" ref="F1717:J1719" si="1500">+F1718</f>
        <v>0</v>
      </c>
      <c r="G1717" s="318">
        <f t="shared" si="1500"/>
        <v>0</v>
      </c>
      <c r="H1717" s="318">
        <f t="shared" si="1500"/>
        <v>0</v>
      </c>
      <c r="I1717" s="318">
        <f t="shared" si="1500"/>
        <v>0</v>
      </c>
      <c r="J1717" s="318">
        <f t="shared" si="1500"/>
        <v>0</v>
      </c>
      <c r="K1717" s="318">
        <f t="shared" si="1484"/>
        <v>0</v>
      </c>
      <c r="L1717" s="318">
        <f t="shared" ref="L1717:Q1719" si="1501">+L1718</f>
        <v>0</v>
      </c>
      <c r="M1717" s="318">
        <f t="shared" si="1501"/>
        <v>0</v>
      </c>
      <c r="N1717" s="318">
        <f t="shared" si="1501"/>
        <v>0</v>
      </c>
      <c r="O1717" s="318">
        <f t="shared" si="1501"/>
        <v>0</v>
      </c>
      <c r="P1717" s="318">
        <f t="shared" si="1501"/>
        <v>0</v>
      </c>
      <c r="Q1717" s="318">
        <f t="shared" si="1501"/>
        <v>0</v>
      </c>
      <c r="R1717" s="318">
        <f t="shared" si="1486"/>
        <v>0</v>
      </c>
      <c r="S1717" s="318">
        <f t="shared" ref="S1717:Z1719" si="1502">+S1718</f>
        <v>0</v>
      </c>
      <c r="T1717" s="318">
        <f t="shared" si="1502"/>
        <v>0</v>
      </c>
      <c r="U1717" s="318">
        <f t="shared" si="1502"/>
        <v>0</v>
      </c>
      <c r="V1717" s="318">
        <f t="shared" si="1502"/>
        <v>0</v>
      </c>
      <c r="W1717" s="318">
        <f t="shared" si="1502"/>
        <v>0</v>
      </c>
      <c r="X1717" s="318">
        <f t="shared" si="1502"/>
        <v>0</v>
      </c>
      <c r="Y1717" s="318">
        <f t="shared" si="1502"/>
        <v>0</v>
      </c>
      <c r="Z1717" s="318">
        <f t="shared" si="1502"/>
        <v>0</v>
      </c>
      <c r="AA1717" s="290">
        <f t="shared" si="1488"/>
        <v>0</v>
      </c>
      <c r="AB1717" s="290">
        <f t="shared" si="1489"/>
        <v>0</v>
      </c>
      <c r="AC1717" s="105" t="e">
        <f t="shared" si="1490"/>
        <v>#DIV/0!</v>
      </c>
    </row>
    <row r="1718" spans="1:29" s="79" customFormat="1" ht="15.75" hidden="1" x14ac:dyDescent="0.2">
      <c r="A1718" s="433"/>
      <c r="B1718" s="135" t="s">
        <v>1872</v>
      </c>
      <c r="C1718" s="140" t="s">
        <v>1873</v>
      </c>
      <c r="D1718" s="318">
        <f>+D1719</f>
        <v>0</v>
      </c>
      <c r="E1718" s="106">
        <f>SUM('ADICIONES  2018'!C1718:K1718)</f>
        <v>0</v>
      </c>
      <c r="F1718" s="318">
        <f t="shared" si="1500"/>
        <v>0</v>
      </c>
      <c r="G1718" s="318">
        <f t="shared" si="1500"/>
        <v>0</v>
      </c>
      <c r="H1718" s="318">
        <f t="shared" si="1500"/>
        <v>0</v>
      </c>
      <c r="I1718" s="318">
        <f t="shared" si="1500"/>
        <v>0</v>
      </c>
      <c r="J1718" s="318">
        <f t="shared" si="1500"/>
        <v>0</v>
      </c>
      <c r="K1718" s="318">
        <f t="shared" si="1484"/>
        <v>0</v>
      </c>
      <c r="L1718" s="318">
        <f t="shared" si="1501"/>
        <v>0</v>
      </c>
      <c r="M1718" s="318">
        <f t="shared" si="1501"/>
        <v>0</v>
      </c>
      <c r="N1718" s="318">
        <f t="shared" si="1501"/>
        <v>0</v>
      </c>
      <c r="O1718" s="318">
        <f t="shared" si="1501"/>
        <v>0</v>
      </c>
      <c r="P1718" s="318">
        <f t="shared" si="1501"/>
        <v>0</v>
      </c>
      <c r="Q1718" s="318">
        <f t="shared" si="1501"/>
        <v>0</v>
      </c>
      <c r="R1718" s="318">
        <f t="shared" si="1486"/>
        <v>0</v>
      </c>
      <c r="S1718" s="318">
        <f t="shared" si="1502"/>
        <v>0</v>
      </c>
      <c r="T1718" s="318">
        <f t="shared" si="1502"/>
        <v>0</v>
      </c>
      <c r="U1718" s="318">
        <f t="shared" si="1502"/>
        <v>0</v>
      </c>
      <c r="V1718" s="318">
        <f t="shared" si="1502"/>
        <v>0</v>
      </c>
      <c r="W1718" s="318">
        <f t="shared" si="1502"/>
        <v>0</v>
      </c>
      <c r="X1718" s="318">
        <f t="shared" si="1502"/>
        <v>0</v>
      </c>
      <c r="Y1718" s="318">
        <f t="shared" si="1502"/>
        <v>0</v>
      </c>
      <c r="Z1718" s="318">
        <f t="shared" si="1502"/>
        <v>0</v>
      </c>
      <c r="AA1718" s="290">
        <f t="shared" si="1488"/>
        <v>0</v>
      </c>
      <c r="AB1718" s="290">
        <f t="shared" si="1489"/>
        <v>0</v>
      </c>
      <c r="AC1718" s="105" t="e">
        <f t="shared" si="1490"/>
        <v>#DIV/0!</v>
      </c>
    </row>
    <row r="1719" spans="1:29" s="79" customFormat="1" ht="31.5" hidden="1" x14ac:dyDescent="0.2">
      <c r="A1719" s="433"/>
      <c r="B1719" s="135" t="s">
        <v>1874</v>
      </c>
      <c r="C1719" s="140" t="s">
        <v>1875</v>
      </c>
      <c r="D1719" s="318">
        <f>+D1720</f>
        <v>0</v>
      </c>
      <c r="E1719" s="106">
        <f>SUM('ADICIONES  2018'!C1719:K1719)</f>
        <v>0</v>
      </c>
      <c r="F1719" s="318">
        <f t="shared" si="1500"/>
        <v>0</v>
      </c>
      <c r="G1719" s="318">
        <f t="shared" si="1500"/>
        <v>0</v>
      </c>
      <c r="H1719" s="318">
        <f t="shared" si="1500"/>
        <v>0</v>
      </c>
      <c r="I1719" s="318">
        <f t="shared" si="1500"/>
        <v>0</v>
      </c>
      <c r="J1719" s="318">
        <f t="shared" si="1500"/>
        <v>0</v>
      </c>
      <c r="K1719" s="318">
        <f t="shared" si="1484"/>
        <v>0</v>
      </c>
      <c r="L1719" s="318">
        <f t="shared" si="1501"/>
        <v>0</v>
      </c>
      <c r="M1719" s="318">
        <f t="shared" si="1501"/>
        <v>0</v>
      </c>
      <c r="N1719" s="318">
        <f t="shared" si="1501"/>
        <v>0</v>
      </c>
      <c r="O1719" s="318">
        <f t="shared" si="1501"/>
        <v>0</v>
      </c>
      <c r="P1719" s="318">
        <f t="shared" si="1501"/>
        <v>0</v>
      </c>
      <c r="Q1719" s="318">
        <f t="shared" si="1501"/>
        <v>0</v>
      </c>
      <c r="R1719" s="318">
        <f t="shared" si="1486"/>
        <v>0</v>
      </c>
      <c r="S1719" s="318">
        <f t="shared" si="1502"/>
        <v>0</v>
      </c>
      <c r="T1719" s="318">
        <f t="shared" si="1502"/>
        <v>0</v>
      </c>
      <c r="U1719" s="318">
        <f t="shared" si="1502"/>
        <v>0</v>
      </c>
      <c r="V1719" s="318">
        <f t="shared" si="1502"/>
        <v>0</v>
      </c>
      <c r="W1719" s="318">
        <f t="shared" si="1502"/>
        <v>0</v>
      </c>
      <c r="X1719" s="318">
        <f t="shared" si="1502"/>
        <v>0</v>
      </c>
      <c r="Y1719" s="318">
        <f t="shared" si="1502"/>
        <v>0</v>
      </c>
      <c r="Z1719" s="318">
        <f t="shared" si="1502"/>
        <v>0</v>
      </c>
      <c r="AA1719" s="290">
        <f t="shared" si="1488"/>
        <v>0</v>
      </c>
      <c r="AB1719" s="290">
        <f t="shared" si="1489"/>
        <v>0</v>
      </c>
      <c r="AC1719" s="105" t="e">
        <f t="shared" si="1490"/>
        <v>#DIV/0!</v>
      </c>
    </row>
    <row r="1720" spans="1:29" s="21" customFormat="1" ht="28.5" hidden="1" x14ac:dyDescent="0.2">
      <c r="A1720" s="92"/>
      <c r="B1720" s="136" t="s">
        <v>1876</v>
      </c>
      <c r="C1720" s="139" t="s">
        <v>1875</v>
      </c>
      <c r="D1720" s="319">
        <v>0</v>
      </c>
      <c r="E1720" s="291">
        <f>SUM('ADICIONES  2018'!C1720:K1720)</f>
        <v>0</v>
      </c>
      <c r="F1720" s="319"/>
      <c r="G1720" s="319"/>
      <c r="H1720" s="319"/>
      <c r="I1720" s="319"/>
      <c r="J1720" s="319"/>
      <c r="K1720" s="319">
        <f t="shared" si="1484"/>
        <v>0</v>
      </c>
      <c r="L1720" s="319"/>
      <c r="M1720" s="319">
        <v>0</v>
      </c>
      <c r="N1720" s="319">
        <v>0</v>
      </c>
      <c r="O1720" s="319">
        <v>0</v>
      </c>
      <c r="P1720" s="319">
        <v>0</v>
      </c>
      <c r="Q1720" s="319"/>
      <c r="R1720" s="319">
        <f t="shared" si="1486"/>
        <v>0</v>
      </c>
      <c r="S1720" s="319">
        <v>0</v>
      </c>
      <c r="T1720" s="319">
        <v>0</v>
      </c>
      <c r="U1720" s="319">
        <v>0</v>
      </c>
      <c r="V1720" s="319"/>
      <c r="W1720" s="319"/>
      <c r="X1720" s="319"/>
      <c r="Y1720" s="319"/>
      <c r="Z1720" s="319"/>
      <c r="AA1720" s="294">
        <f t="shared" si="1488"/>
        <v>0</v>
      </c>
      <c r="AB1720" s="294">
        <f t="shared" si="1489"/>
        <v>0</v>
      </c>
      <c r="AC1720" s="115" t="e">
        <f t="shared" si="1490"/>
        <v>#DIV/0!</v>
      </c>
    </row>
    <row r="1721" spans="1:29" s="21" customFormat="1" ht="15.75" x14ac:dyDescent="0.2">
      <c r="A1721" s="92">
        <v>1</v>
      </c>
      <c r="B1721" s="143" t="s">
        <v>270</v>
      </c>
      <c r="C1721" s="144" t="s">
        <v>96</v>
      </c>
      <c r="D1721" s="318">
        <f>+D1722</f>
        <v>521097495081</v>
      </c>
      <c r="E1721" s="106">
        <f>SUM('ADICIONES  2018'!C1721:K1721)</f>
        <v>0</v>
      </c>
      <c r="F1721" s="318">
        <f t="shared" ref="F1721:J1721" si="1503">+F1722</f>
        <v>0</v>
      </c>
      <c r="G1721" s="318">
        <f t="shared" si="1503"/>
        <v>0</v>
      </c>
      <c r="H1721" s="318">
        <f t="shared" si="1503"/>
        <v>0</v>
      </c>
      <c r="I1721" s="318">
        <f t="shared" si="1503"/>
        <v>0</v>
      </c>
      <c r="J1721" s="318">
        <f t="shared" si="1503"/>
        <v>0</v>
      </c>
      <c r="K1721" s="319">
        <f t="shared" si="1484"/>
        <v>521097495081</v>
      </c>
      <c r="L1721" s="318">
        <f t="shared" ref="L1721:Q1721" si="1504">+L1722</f>
        <v>37700249028</v>
      </c>
      <c r="M1721" s="318">
        <f t="shared" si="1504"/>
        <v>33369269866</v>
      </c>
      <c r="N1721" s="318">
        <f t="shared" si="1504"/>
        <v>43419755420</v>
      </c>
      <c r="O1721" s="318">
        <f t="shared" si="1504"/>
        <v>37272503942</v>
      </c>
      <c r="P1721" s="318">
        <f t="shared" si="1504"/>
        <v>36624425101</v>
      </c>
      <c r="Q1721" s="318">
        <f t="shared" si="1504"/>
        <v>43459197304</v>
      </c>
      <c r="R1721" s="319">
        <f t="shared" si="1486"/>
        <v>231845400661</v>
      </c>
      <c r="S1721" s="319">
        <f t="shared" ref="S1721:Z1721" si="1505">+S1722</f>
        <v>61284476030</v>
      </c>
      <c r="T1721" s="319">
        <f t="shared" si="1505"/>
        <v>35214276201</v>
      </c>
      <c r="U1721" s="319">
        <f t="shared" si="1505"/>
        <v>35427210257</v>
      </c>
      <c r="V1721" s="318">
        <f t="shared" si="1505"/>
        <v>0</v>
      </c>
      <c r="W1721" s="318">
        <f t="shared" si="1505"/>
        <v>0</v>
      </c>
      <c r="X1721" s="318">
        <f t="shared" si="1505"/>
        <v>0</v>
      </c>
      <c r="Y1721" s="319">
        <f t="shared" si="1505"/>
        <v>0</v>
      </c>
      <c r="Z1721" s="318">
        <f t="shared" si="1505"/>
        <v>0</v>
      </c>
      <c r="AA1721" s="290">
        <f t="shared" si="1488"/>
        <v>131925962488</v>
      </c>
      <c r="AB1721" s="294">
        <f t="shared" si="1489"/>
        <v>363771363149</v>
      </c>
      <c r="AC1721" s="115">
        <f t="shared" si="1490"/>
        <v>0.69808695413601052</v>
      </c>
    </row>
    <row r="1722" spans="1:29" s="79" customFormat="1" ht="15.75" hidden="1" x14ac:dyDescent="0.2">
      <c r="A1722" s="433"/>
      <c r="B1722" s="135" t="s">
        <v>271</v>
      </c>
      <c r="C1722" s="140" t="s">
        <v>97</v>
      </c>
      <c r="D1722" s="318">
        <f>+D1723+D1730</f>
        <v>521097495081</v>
      </c>
      <c r="E1722" s="106">
        <f>SUM('ADICIONES  2018'!C1722:K1722)</f>
        <v>0</v>
      </c>
      <c r="F1722" s="318">
        <f t="shared" ref="F1722:J1722" si="1506">+F1723+F1730</f>
        <v>0</v>
      </c>
      <c r="G1722" s="318">
        <f t="shared" si="1506"/>
        <v>0</v>
      </c>
      <c r="H1722" s="318">
        <f t="shared" si="1506"/>
        <v>0</v>
      </c>
      <c r="I1722" s="318">
        <f t="shared" si="1506"/>
        <v>0</v>
      </c>
      <c r="J1722" s="318">
        <f t="shared" si="1506"/>
        <v>0</v>
      </c>
      <c r="K1722" s="318">
        <f t="shared" si="1484"/>
        <v>521097495081</v>
      </c>
      <c r="L1722" s="318">
        <f t="shared" ref="L1722:Q1722" si="1507">+L1723+L1730</f>
        <v>37700249028</v>
      </c>
      <c r="M1722" s="318">
        <f t="shared" si="1507"/>
        <v>33369269866</v>
      </c>
      <c r="N1722" s="318">
        <f t="shared" si="1507"/>
        <v>43419755420</v>
      </c>
      <c r="O1722" s="318">
        <f t="shared" si="1507"/>
        <v>37272503942</v>
      </c>
      <c r="P1722" s="318">
        <f t="shared" si="1507"/>
        <v>36624425101</v>
      </c>
      <c r="Q1722" s="318">
        <f t="shared" si="1507"/>
        <v>43459197304</v>
      </c>
      <c r="R1722" s="318">
        <f t="shared" si="1486"/>
        <v>231845400661</v>
      </c>
      <c r="S1722" s="318">
        <f t="shared" ref="S1722:Z1722" si="1508">+S1723+S1730</f>
        <v>61284476030</v>
      </c>
      <c r="T1722" s="318">
        <f t="shared" si="1508"/>
        <v>35214276201</v>
      </c>
      <c r="U1722" s="318">
        <f t="shared" si="1508"/>
        <v>35427210257</v>
      </c>
      <c r="V1722" s="318">
        <f t="shared" si="1508"/>
        <v>0</v>
      </c>
      <c r="W1722" s="318">
        <f t="shared" si="1508"/>
        <v>0</v>
      </c>
      <c r="X1722" s="318">
        <f t="shared" si="1508"/>
        <v>0</v>
      </c>
      <c r="Y1722" s="318">
        <f t="shared" si="1508"/>
        <v>0</v>
      </c>
      <c r="Z1722" s="318">
        <f t="shared" si="1508"/>
        <v>0</v>
      </c>
      <c r="AA1722" s="290">
        <f t="shared" si="1488"/>
        <v>131925962488</v>
      </c>
      <c r="AB1722" s="290">
        <f t="shared" si="1489"/>
        <v>363771363149</v>
      </c>
      <c r="AC1722" s="105">
        <f t="shared" si="1490"/>
        <v>0.69808695413601052</v>
      </c>
    </row>
    <row r="1723" spans="1:29" s="79" customFormat="1" ht="31.5" hidden="1" x14ac:dyDescent="0.2">
      <c r="A1723" s="433"/>
      <c r="B1723" s="135" t="s">
        <v>272</v>
      </c>
      <c r="C1723" s="140" t="s">
        <v>98</v>
      </c>
      <c r="D1723" s="318">
        <f>+D1724</f>
        <v>505445411562</v>
      </c>
      <c r="E1723" s="106">
        <f>SUM('ADICIONES  2018'!C1723:K1723)</f>
        <v>0</v>
      </c>
      <c r="F1723" s="318">
        <f t="shared" ref="F1723:J1724" si="1509">+F1724</f>
        <v>0</v>
      </c>
      <c r="G1723" s="318">
        <f t="shared" si="1509"/>
        <v>0</v>
      </c>
      <c r="H1723" s="318">
        <f t="shared" si="1509"/>
        <v>0</v>
      </c>
      <c r="I1723" s="318">
        <f t="shared" si="1509"/>
        <v>0</v>
      </c>
      <c r="J1723" s="318">
        <f t="shared" si="1509"/>
        <v>0</v>
      </c>
      <c r="K1723" s="318">
        <f t="shared" si="1484"/>
        <v>505445411562</v>
      </c>
      <c r="L1723" s="318">
        <f t="shared" ref="L1723:Q1724" si="1510">+L1724</f>
        <v>35308603761</v>
      </c>
      <c r="M1723" s="318">
        <f t="shared" si="1510"/>
        <v>33369269866</v>
      </c>
      <c r="N1723" s="318">
        <f t="shared" si="1510"/>
        <v>43419755420</v>
      </c>
      <c r="O1723" s="318">
        <f t="shared" si="1510"/>
        <v>37272503942</v>
      </c>
      <c r="P1723" s="318">
        <f t="shared" si="1510"/>
        <v>34784606583</v>
      </c>
      <c r="Q1723" s="318">
        <f t="shared" si="1510"/>
        <v>41456540844</v>
      </c>
      <c r="R1723" s="318">
        <f t="shared" si="1486"/>
        <v>225611280416</v>
      </c>
      <c r="S1723" s="318">
        <f t="shared" ref="S1723:Z1724" si="1511">+S1724</f>
        <v>52158292192</v>
      </c>
      <c r="T1723" s="318">
        <f t="shared" si="1511"/>
        <v>35214276201</v>
      </c>
      <c r="U1723" s="318">
        <f t="shared" si="1511"/>
        <v>35300901973</v>
      </c>
      <c r="V1723" s="318">
        <f t="shared" si="1511"/>
        <v>0</v>
      </c>
      <c r="W1723" s="318">
        <f t="shared" si="1511"/>
        <v>0</v>
      </c>
      <c r="X1723" s="318">
        <f t="shared" si="1511"/>
        <v>0</v>
      </c>
      <c r="Y1723" s="318">
        <f t="shared" si="1511"/>
        <v>0</v>
      </c>
      <c r="Z1723" s="318">
        <f t="shared" si="1511"/>
        <v>0</v>
      </c>
      <c r="AA1723" s="290">
        <f t="shared" si="1488"/>
        <v>122673470366</v>
      </c>
      <c r="AB1723" s="290">
        <f t="shared" si="1489"/>
        <v>348284750782</v>
      </c>
      <c r="AC1723" s="105">
        <f t="shared" si="1490"/>
        <v>0.68906501634999606</v>
      </c>
    </row>
    <row r="1724" spans="1:29" s="79" customFormat="1" ht="31.5" hidden="1" x14ac:dyDescent="0.2">
      <c r="A1724" s="433"/>
      <c r="B1724" s="135" t="s">
        <v>877</v>
      </c>
      <c r="C1724" s="140" t="s">
        <v>878</v>
      </c>
      <c r="D1724" s="318">
        <f>+D1725</f>
        <v>505445411562</v>
      </c>
      <c r="E1724" s="106">
        <f>SUM('ADICIONES  2018'!C1724:K1724)</f>
        <v>0</v>
      </c>
      <c r="F1724" s="318">
        <f t="shared" si="1509"/>
        <v>0</v>
      </c>
      <c r="G1724" s="318">
        <f t="shared" si="1509"/>
        <v>0</v>
      </c>
      <c r="H1724" s="318">
        <f t="shared" si="1509"/>
        <v>0</v>
      </c>
      <c r="I1724" s="318">
        <f t="shared" si="1509"/>
        <v>0</v>
      </c>
      <c r="J1724" s="318">
        <f t="shared" si="1509"/>
        <v>0</v>
      </c>
      <c r="K1724" s="318">
        <f t="shared" si="1484"/>
        <v>505445411562</v>
      </c>
      <c r="L1724" s="318">
        <f t="shared" si="1510"/>
        <v>35308603761</v>
      </c>
      <c r="M1724" s="318">
        <f t="shared" si="1510"/>
        <v>33369269866</v>
      </c>
      <c r="N1724" s="318">
        <f t="shared" si="1510"/>
        <v>43419755420</v>
      </c>
      <c r="O1724" s="318">
        <f t="shared" si="1510"/>
        <v>37272503942</v>
      </c>
      <c r="P1724" s="318">
        <f t="shared" si="1510"/>
        <v>34784606583</v>
      </c>
      <c r="Q1724" s="318">
        <f t="shared" si="1510"/>
        <v>41456540844</v>
      </c>
      <c r="R1724" s="318">
        <f t="shared" si="1486"/>
        <v>225611280416</v>
      </c>
      <c r="S1724" s="318">
        <f t="shared" si="1511"/>
        <v>52158292192</v>
      </c>
      <c r="T1724" s="318">
        <f t="shared" si="1511"/>
        <v>35214276201</v>
      </c>
      <c r="U1724" s="318">
        <f t="shared" si="1511"/>
        <v>35300901973</v>
      </c>
      <c r="V1724" s="318">
        <f t="shared" si="1511"/>
        <v>0</v>
      </c>
      <c r="W1724" s="318">
        <f t="shared" si="1511"/>
        <v>0</v>
      </c>
      <c r="X1724" s="318">
        <f t="shared" si="1511"/>
        <v>0</v>
      </c>
      <c r="Y1724" s="318">
        <f t="shared" si="1511"/>
        <v>0</v>
      </c>
      <c r="Z1724" s="318">
        <f t="shared" si="1511"/>
        <v>0</v>
      </c>
      <c r="AA1724" s="290">
        <f t="shared" si="1488"/>
        <v>122673470366</v>
      </c>
      <c r="AB1724" s="290">
        <f t="shared" si="1489"/>
        <v>348284750782</v>
      </c>
      <c r="AC1724" s="105">
        <f t="shared" si="1490"/>
        <v>0.68906501634999606</v>
      </c>
    </row>
    <row r="1725" spans="1:29" s="79" customFormat="1" ht="31.5" hidden="1" x14ac:dyDescent="0.2">
      <c r="A1725" s="433"/>
      <c r="B1725" s="135" t="s">
        <v>879</v>
      </c>
      <c r="C1725" s="140" t="s">
        <v>880</v>
      </c>
      <c r="D1725" s="318">
        <f>SUM(D1726:D1729)</f>
        <v>505445411562</v>
      </c>
      <c r="E1725" s="106">
        <f>SUM('ADICIONES  2018'!C1725:K1725)</f>
        <v>0</v>
      </c>
      <c r="F1725" s="318">
        <f t="shared" ref="F1725:J1725" si="1512">SUM(F1726:F1729)</f>
        <v>0</v>
      </c>
      <c r="G1725" s="318">
        <f t="shared" si="1512"/>
        <v>0</v>
      </c>
      <c r="H1725" s="318">
        <f t="shared" si="1512"/>
        <v>0</v>
      </c>
      <c r="I1725" s="318">
        <f t="shared" si="1512"/>
        <v>0</v>
      </c>
      <c r="J1725" s="318">
        <f t="shared" si="1512"/>
        <v>0</v>
      </c>
      <c r="K1725" s="318">
        <f t="shared" si="1484"/>
        <v>505445411562</v>
      </c>
      <c r="L1725" s="318">
        <f t="shared" ref="L1725:Q1725" si="1513">SUM(L1726:L1729)</f>
        <v>35308603761</v>
      </c>
      <c r="M1725" s="318">
        <f t="shared" si="1513"/>
        <v>33369269866</v>
      </c>
      <c r="N1725" s="318">
        <f t="shared" si="1513"/>
        <v>43419755420</v>
      </c>
      <c r="O1725" s="318">
        <f t="shared" si="1513"/>
        <v>37272503942</v>
      </c>
      <c r="P1725" s="318">
        <f t="shared" si="1513"/>
        <v>34784606583</v>
      </c>
      <c r="Q1725" s="318">
        <f t="shared" si="1513"/>
        <v>41456540844</v>
      </c>
      <c r="R1725" s="318">
        <f t="shared" si="1486"/>
        <v>225611280416</v>
      </c>
      <c r="S1725" s="318">
        <f t="shared" ref="S1725:Z1725" si="1514">SUM(S1726:S1729)</f>
        <v>52158292192</v>
      </c>
      <c r="T1725" s="318">
        <f t="shared" si="1514"/>
        <v>35214276201</v>
      </c>
      <c r="U1725" s="318">
        <f t="shared" si="1514"/>
        <v>35300901973</v>
      </c>
      <c r="V1725" s="318">
        <f t="shared" si="1514"/>
        <v>0</v>
      </c>
      <c r="W1725" s="318">
        <f t="shared" si="1514"/>
        <v>0</v>
      </c>
      <c r="X1725" s="318">
        <f t="shared" si="1514"/>
        <v>0</v>
      </c>
      <c r="Y1725" s="318">
        <f t="shared" si="1514"/>
        <v>0</v>
      </c>
      <c r="Z1725" s="318">
        <f t="shared" si="1514"/>
        <v>0</v>
      </c>
      <c r="AA1725" s="290">
        <f t="shared" si="1488"/>
        <v>122673470366</v>
      </c>
      <c r="AB1725" s="290">
        <f t="shared" si="1489"/>
        <v>348284750782</v>
      </c>
      <c r="AC1725" s="105">
        <f t="shared" si="1490"/>
        <v>0.68906501634999606</v>
      </c>
    </row>
    <row r="1726" spans="1:29" hidden="1" x14ac:dyDescent="0.2">
      <c r="B1726" s="136" t="s">
        <v>881</v>
      </c>
      <c r="C1726" s="139" t="s">
        <v>882</v>
      </c>
      <c r="D1726" s="320">
        <v>54345322343</v>
      </c>
      <c r="E1726" s="291">
        <f>SUM('ADICIONES  2018'!C1726:K1726)</f>
        <v>0</v>
      </c>
      <c r="F1726" s="320"/>
      <c r="G1726" s="320"/>
      <c r="H1726" s="320"/>
      <c r="I1726" s="320"/>
      <c r="J1726" s="320"/>
      <c r="K1726" s="320">
        <f t="shared" si="1484"/>
        <v>54345322343</v>
      </c>
      <c r="L1726" s="320">
        <v>3853429501</v>
      </c>
      <c r="M1726" s="320">
        <v>0</v>
      </c>
      <c r="N1726" s="320">
        <v>4435497128</v>
      </c>
      <c r="O1726" s="320">
        <v>3534004815</v>
      </c>
      <c r="P1726" s="320">
        <v>3455664303</v>
      </c>
      <c r="Q1726" s="320">
        <v>4679823074</v>
      </c>
      <c r="R1726" s="320">
        <f t="shared" si="1486"/>
        <v>19958418821</v>
      </c>
      <c r="S1726" s="320">
        <v>2875122886</v>
      </c>
      <c r="T1726" s="320">
        <v>3473039775</v>
      </c>
      <c r="U1726" s="320">
        <v>3505174818</v>
      </c>
      <c r="V1726" s="320"/>
      <c r="W1726" s="320"/>
      <c r="X1726" s="320"/>
      <c r="Y1726" s="320"/>
      <c r="Z1726" s="320"/>
      <c r="AA1726" s="292">
        <f t="shared" si="1488"/>
        <v>9853337479</v>
      </c>
      <c r="AB1726" s="292">
        <f t="shared" si="1489"/>
        <v>29811756300</v>
      </c>
      <c r="AC1726" s="115">
        <f t="shared" si="1490"/>
        <v>0.54856158754277651</v>
      </c>
    </row>
    <row r="1727" spans="1:29" hidden="1" x14ac:dyDescent="0.2">
      <c r="B1727" s="136" t="s">
        <v>883</v>
      </c>
      <c r="C1727" s="139" t="s">
        <v>884</v>
      </c>
      <c r="D1727" s="320">
        <v>376357537531</v>
      </c>
      <c r="E1727" s="291">
        <f>SUM('ADICIONES  2018'!C1727:K1727)</f>
        <v>0</v>
      </c>
      <c r="F1727" s="320"/>
      <c r="G1727" s="320"/>
      <c r="H1727" s="320"/>
      <c r="I1727" s="320"/>
      <c r="J1727" s="320"/>
      <c r="K1727" s="320">
        <f t="shared" si="1484"/>
        <v>376357537531</v>
      </c>
      <c r="L1727" s="320">
        <v>25729327847</v>
      </c>
      <c r="M1727" s="320">
        <v>29521877814</v>
      </c>
      <c r="N1727" s="320">
        <v>31150806388</v>
      </c>
      <c r="O1727" s="320">
        <v>27805914923</v>
      </c>
      <c r="P1727" s="320">
        <v>25396358076</v>
      </c>
      <c r="Q1727" s="320">
        <v>29571703836</v>
      </c>
      <c r="R1727" s="320">
        <f t="shared" si="1486"/>
        <v>169175988884</v>
      </c>
      <c r="S1727" s="320">
        <v>42172461960</v>
      </c>
      <c r="T1727" s="320">
        <v>26115948594</v>
      </c>
      <c r="U1727" s="320">
        <v>26083813551</v>
      </c>
      <c r="V1727" s="320"/>
      <c r="W1727" s="320"/>
      <c r="X1727" s="320"/>
      <c r="Y1727" s="320"/>
      <c r="Z1727" s="320"/>
      <c r="AA1727" s="292">
        <f t="shared" si="1488"/>
        <v>94372224105</v>
      </c>
      <c r="AB1727" s="292">
        <f t="shared" si="1489"/>
        <v>263548212989</v>
      </c>
      <c r="AC1727" s="115">
        <f t="shared" si="1490"/>
        <v>0.70026022254779985</v>
      </c>
    </row>
    <row r="1728" spans="1:29" hidden="1" x14ac:dyDescent="0.2">
      <c r="B1728" s="136" t="s">
        <v>885</v>
      </c>
      <c r="C1728" s="139" t="s">
        <v>886</v>
      </c>
      <c r="D1728" s="320">
        <v>22650586400</v>
      </c>
      <c r="E1728" s="291">
        <f>SUM('ADICIONES  2018'!C1728:K1728)</f>
        <v>0</v>
      </c>
      <c r="F1728" s="292"/>
      <c r="G1728" s="295"/>
      <c r="H1728" s="292"/>
      <c r="I1728" s="292"/>
      <c r="J1728" s="292"/>
      <c r="K1728" s="320">
        <f t="shared" si="1484"/>
        <v>22650586400</v>
      </c>
      <c r="L1728" s="292">
        <v>1878454361</v>
      </c>
      <c r="M1728" s="292">
        <v>1878454361</v>
      </c>
      <c r="N1728" s="292">
        <v>1838730664</v>
      </c>
      <c r="O1728" s="292">
        <v>1903281205</v>
      </c>
      <c r="P1728" s="292">
        <v>1903281205</v>
      </c>
      <c r="Q1728" s="292">
        <v>2071337276</v>
      </c>
      <c r="R1728" s="320">
        <f t="shared" si="1486"/>
        <v>11473539072</v>
      </c>
      <c r="S1728" s="292">
        <v>1926003403</v>
      </c>
      <c r="T1728" s="292">
        <v>1975430562</v>
      </c>
      <c r="U1728" s="292">
        <v>1975430562</v>
      </c>
      <c r="V1728" s="292"/>
      <c r="W1728" s="292"/>
      <c r="X1728" s="292"/>
      <c r="Y1728" s="292"/>
      <c r="Z1728" s="292"/>
      <c r="AA1728" s="292">
        <f t="shared" si="1488"/>
        <v>5876864527</v>
      </c>
      <c r="AB1728" s="292">
        <f t="shared" si="1489"/>
        <v>17350403599</v>
      </c>
      <c r="AC1728" s="115">
        <f t="shared" si="1490"/>
        <v>0.76600240243669804</v>
      </c>
    </row>
    <row r="1729" spans="1:29" hidden="1" x14ac:dyDescent="0.2">
      <c r="B1729" s="136" t="s">
        <v>887</v>
      </c>
      <c r="C1729" s="139" t="s">
        <v>888</v>
      </c>
      <c r="D1729" s="320">
        <v>52091965288</v>
      </c>
      <c r="E1729" s="291">
        <f>SUM('ADICIONES  2018'!C1729:K1729)</f>
        <v>0</v>
      </c>
      <c r="F1729" s="320"/>
      <c r="G1729" s="320"/>
      <c r="H1729" s="320"/>
      <c r="I1729" s="320"/>
      <c r="J1729" s="320"/>
      <c r="K1729" s="320">
        <f t="shared" si="1484"/>
        <v>52091965288</v>
      </c>
      <c r="L1729" s="320">
        <v>3847392052</v>
      </c>
      <c r="M1729" s="320">
        <v>1968937691</v>
      </c>
      <c r="N1729" s="320">
        <v>5994721240</v>
      </c>
      <c r="O1729" s="320">
        <v>4029302999</v>
      </c>
      <c r="P1729" s="320">
        <v>4029302999</v>
      </c>
      <c r="Q1729" s="320">
        <v>5133676658</v>
      </c>
      <c r="R1729" s="320">
        <f t="shared" si="1486"/>
        <v>25003333639</v>
      </c>
      <c r="S1729" s="320">
        <v>5184703943</v>
      </c>
      <c r="T1729" s="320">
        <v>3649857270</v>
      </c>
      <c r="U1729" s="320">
        <v>3736483042</v>
      </c>
      <c r="V1729" s="320"/>
      <c r="W1729" s="320"/>
      <c r="X1729" s="320"/>
      <c r="Y1729" s="320"/>
      <c r="Z1729" s="320"/>
      <c r="AA1729" s="292">
        <f t="shared" si="1488"/>
        <v>12571044255</v>
      </c>
      <c r="AB1729" s="292">
        <f t="shared" si="1489"/>
        <v>37574377894</v>
      </c>
      <c r="AC1729" s="115">
        <f t="shared" si="1490"/>
        <v>0.72130851055941447</v>
      </c>
    </row>
    <row r="1730" spans="1:29" s="79" customFormat="1" ht="31.5" hidden="1" x14ac:dyDescent="0.2">
      <c r="A1730" s="433"/>
      <c r="B1730" s="135" t="s">
        <v>281</v>
      </c>
      <c r="C1730" s="140" t="s">
        <v>889</v>
      </c>
      <c r="D1730" s="318">
        <f>+D1731</f>
        <v>15652083519</v>
      </c>
      <c r="E1730" s="106">
        <f>SUM('ADICIONES  2018'!C1730:K1730)</f>
        <v>0</v>
      </c>
      <c r="F1730" s="318">
        <f t="shared" ref="F1730:J1731" si="1515">+F1731</f>
        <v>0</v>
      </c>
      <c r="G1730" s="318">
        <f t="shared" si="1515"/>
        <v>0</v>
      </c>
      <c r="H1730" s="318">
        <f t="shared" si="1515"/>
        <v>0</v>
      </c>
      <c r="I1730" s="318">
        <f t="shared" si="1515"/>
        <v>0</v>
      </c>
      <c r="J1730" s="318">
        <f t="shared" si="1515"/>
        <v>0</v>
      </c>
      <c r="K1730" s="318">
        <f t="shared" si="1484"/>
        <v>15652083519</v>
      </c>
      <c r="L1730" s="318">
        <f t="shared" ref="L1730:Q1731" si="1516">+L1731</f>
        <v>2391645267</v>
      </c>
      <c r="M1730" s="318">
        <f t="shared" si="1516"/>
        <v>0</v>
      </c>
      <c r="N1730" s="318">
        <f t="shared" si="1516"/>
        <v>0</v>
      </c>
      <c r="O1730" s="318">
        <f t="shared" si="1516"/>
        <v>0</v>
      </c>
      <c r="P1730" s="318">
        <f t="shared" si="1516"/>
        <v>1839818518</v>
      </c>
      <c r="Q1730" s="318">
        <f t="shared" si="1516"/>
        <v>2002656460</v>
      </c>
      <c r="R1730" s="318">
        <f t="shared" si="1486"/>
        <v>6234120245</v>
      </c>
      <c r="S1730" s="318">
        <f t="shared" ref="S1730:Z1731" si="1517">+S1731</f>
        <v>9126183838</v>
      </c>
      <c r="T1730" s="318">
        <f t="shared" si="1517"/>
        <v>0</v>
      </c>
      <c r="U1730" s="318">
        <f t="shared" si="1517"/>
        <v>126308284</v>
      </c>
      <c r="V1730" s="318">
        <f t="shared" si="1517"/>
        <v>0</v>
      </c>
      <c r="W1730" s="318">
        <f t="shared" si="1517"/>
        <v>0</v>
      </c>
      <c r="X1730" s="318">
        <f t="shared" si="1517"/>
        <v>0</v>
      </c>
      <c r="Y1730" s="318">
        <f t="shared" si="1517"/>
        <v>0</v>
      </c>
      <c r="Z1730" s="318">
        <f t="shared" si="1517"/>
        <v>0</v>
      </c>
      <c r="AA1730" s="290">
        <f t="shared" si="1488"/>
        <v>9252492122</v>
      </c>
      <c r="AB1730" s="290">
        <f t="shared" si="1489"/>
        <v>15486612367</v>
      </c>
      <c r="AC1730" s="105">
        <f t="shared" si="1490"/>
        <v>0.98942817090139246</v>
      </c>
    </row>
    <row r="1731" spans="1:29" s="79" customFormat="1" ht="15.75" hidden="1" x14ac:dyDescent="0.2">
      <c r="A1731" s="433"/>
      <c r="B1731" s="135" t="s">
        <v>890</v>
      </c>
      <c r="C1731" s="140" t="s">
        <v>891</v>
      </c>
      <c r="D1731" s="318">
        <f>+D1732</f>
        <v>15652083519</v>
      </c>
      <c r="E1731" s="106">
        <f>SUM('ADICIONES  2018'!C1731:K1731)</f>
        <v>0</v>
      </c>
      <c r="F1731" s="318">
        <f t="shared" si="1515"/>
        <v>0</v>
      </c>
      <c r="G1731" s="318">
        <f t="shared" si="1515"/>
        <v>0</v>
      </c>
      <c r="H1731" s="318">
        <f t="shared" si="1515"/>
        <v>0</v>
      </c>
      <c r="I1731" s="318">
        <f t="shared" si="1515"/>
        <v>0</v>
      </c>
      <c r="J1731" s="318">
        <f t="shared" si="1515"/>
        <v>0</v>
      </c>
      <c r="K1731" s="318">
        <f t="shared" si="1484"/>
        <v>15652083519</v>
      </c>
      <c r="L1731" s="318">
        <f t="shared" si="1516"/>
        <v>2391645267</v>
      </c>
      <c r="M1731" s="318">
        <f t="shared" si="1516"/>
        <v>0</v>
      </c>
      <c r="N1731" s="318">
        <f t="shared" si="1516"/>
        <v>0</v>
      </c>
      <c r="O1731" s="318">
        <f t="shared" si="1516"/>
        <v>0</v>
      </c>
      <c r="P1731" s="318">
        <f t="shared" si="1516"/>
        <v>1839818518</v>
      </c>
      <c r="Q1731" s="318">
        <f t="shared" si="1516"/>
        <v>2002656460</v>
      </c>
      <c r="R1731" s="318">
        <f t="shared" si="1486"/>
        <v>6234120245</v>
      </c>
      <c r="S1731" s="318">
        <f t="shared" si="1517"/>
        <v>9126183838</v>
      </c>
      <c r="T1731" s="318">
        <f t="shared" si="1517"/>
        <v>0</v>
      </c>
      <c r="U1731" s="318">
        <f t="shared" si="1517"/>
        <v>126308284</v>
      </c>
      <c r="V1731" s="318">
        <f t="shared" si="1517"/>
        <v>0</v>
      </c>
      <c r="W1731" s="318">
        <f t="shared" si="1517"/>
        <v>0</v>
      </c>
      <c r="X1731" s="318">
        <f t="shared" si="1517"/>
        <v>0</v>
      </c>
      <c r="Y1731" s="318">
        <f t="shared" si="1517"/>
        <v>0</v>
      </c>
      <c r="Z1731" s="318">
        <f t="shared" si="1517"/>
        <v>0</v>
      </c>
      <c r="AA1731" s="290">
        <f t="shared" si="1488"/>
        <v>9252492122</v>
      </c>
      <c r="AB1731" s="290">
        <f t="shared" si="1489"/>
        <v>15486612367</v>
      </c>
      <c r="AC1731" s="105">
        <f t="shared" si="1490"/>
        <v>0.98942817090139246</v>
      </c>
    </row>
    <row r="1732" spans="1:29" ht="28.5" hidden="1" x14ac:dyDescent="0.2">
      <c r="B1732" s="136" t="s">
        <v>892</v>
      </c>
      <c r="C1732" s="139" t="s">
        <v>893</v>
      </c>
      <c r="D1732" s="320">
        <v>15652083519</v>
      </c>
      <c r="E1732" s="291">
        <f>SUM('ADICIONES  2018'!C1732:K1732)</f>
        <v>0</v>
      </c>
      <c r="F1732" s="320"/>
      <c r="G1732" s="320"/>
      <c r="H1732" s="320"/>
      <c r="I1732" s="320"/>
      <c r="J1732" s="320"/>
      <c r="K1732" s="320">
        <f t="shared" si="1484"/>
        <v>15652083519</v>
      </c>
      <c r="L1732" s="320">
        <v>2391645267</v>
      </c>
      <c r="M1732" s="320">
        <v>0</v>
      </c>
      <c r="N1732" s="320"/>
      <c r="O1732" s="320"/>
      <c r="P1732" s="320">
        <v>1839818518</v>
      </c>
      <c r="Q1732" s="320">
        <v>2002656460</v>
      </c>
      <c r="R1732" s="320">
        <f t="shared" si="1486"/>
        <v>6234120245</v>
      </c>
      <c r="S1732" s="320">
        <v>9126183838</v>
      </c>
      <c r="T1732" s="320"/>
      <c r="U1732" s="320">
        <v>126308284</v>
      </c>
      <c r="V1732" s="320"/>
      <c r="W1732" s="320"/>
      <c r="X1732" s="320"/>
      <c r="Y1732" s="320"/>
      <c r="Z1732" s="320"/>
      <c r="AA1732" s="292">
        <f t="shared" si="1488"/>
        <v>9252492122</v>
      </c>
      <c r="AB1732" s="292">
        <f t="shared" si="1489"/>
        <v>15486612367</v>
      </c>
      <c r="AC1732" s="115">
        <f t="shared" si="1490"/>
        <v>0.98942817090139246</v>
      </c>
    </row>
    <row r="1733" spans="1:29" s="79" customFormat="1" ht="15.75" hidden="1" x14ac:dyDescent="0.2">
      <c r="A1733" s="433"/>
      <c r="B1733" s="135" t="s">
        <v>294</v>
      </c>
      <c r="C1733" s="140" t="s">
        <v>99</v>
      </c>
      <c r="D1733" s="318">
        <f>+D1734</f>
        <v>0</v>
      </c>
      <c r="E1733" s="106">
        <f>SUM('ADICIONES  2018'!C1733:K1733)</f>
        <v>0</v>
      </c>
      <c r="F1733" s="318">
        <f t="shared" ref="F1733:J1733" si="1518">+F1734</f>
        <v>0</v>
      </c>
      <c r="G1733" s="318">
        <f t="shared" si="1518"/>
        <v>0</v>
      </c>
      <c r="H1733" s="318">
        <f t="shared" si="1518"/>
        <v>0</v>
      </c>
      <c r="I1733" s="318">
        <f t="shared" si="1518"/>
        <v>0</v>
      </c>
      <c r="J1733" s="318">
        <f t="shared" si="1518"/>
        <v>0</v>
      </c>
      <c r="K1733" s="318">
        <f t="shared" si="1484"/>
        <v>0</v>
      </c>
      <c r="L1733" s="318">
        <f t="shared" ref="L1733:Q1733" si="1519">+L1734</f>
        <v>0</v>
      </c>
      <c r="M1733" s="318">
        <f t="shared" si="1519"/>
        <v>0</v>
      </c>
      <c r="N1733" s="318">
        <f t="shared" si="1519"/>
        <v>0</v>
      </c>
      <c r="O1733" s="318">
        <f t="shared" si="1519"/>
        <v>0</v>
      </c>
      <c r="P1733" s="318">
        <f t="shared" si="1519"/>
        <v>0</v>
      </c>
      <c r="Q1733" s="318">
        <f t="shared" si="1519"/>
        <v>0</v>
      </c>
      <c r="R1733" s="318">
        <f t="shared" si="1486"/>
        <v>0</v>
      </c>
      <c r="S1733" s="318">
        <f t="shared" ref="S1733:Z1733" si="1520">+S1734</f>
        <v>0</v>
      </c>
      <c r="T1733" s="318">
        <f t="shared" si="1520"/>
        <v>0</v>
      </c>
      <c r="U1733" s="318">
        <f t="shared" si="1520"/>
        <v>0</v>
      </c>
      <c r="V1733" s="318">
        <f t="shared" si="1520"/>
        <v>0</v>
      </c>
      <c r="W1733" s="318">
        <f t="shared" si="1520"/>
        <v>0</v>
      </c>
      <c r="X1733" s="318">
        <f t="shared" si="1520"/>
        <v>0</v>
      </c>
      <c r="Y1733" s="318">
        <f t="shared" si="1520"/>
        <v>0</v>
      </c>
      <c r="Z1733" s="318">
        <f t="shared" si="1520"/>
        <v>0</v>
      </c>
      <c r="AA1733" s="290">
        <f t="shared" si="1488"/>
        <v>0</v>
      </c>
      <c r="AB1733" s="290">
        <f t="shared" si="1489"/>
        <v>0</v>
      </c>
      <c r="AC1733" s="105">
        <v>0</v>
      </c>
    </row>
    <row r="1734" spans="1:29" hidden="1" x14ac:dyDescent="0.2">
      <c r="B1734" s="136" t="s">
        <v>356</v>
      </c>
      <c r="C1734" s="139" t="s">
        <v>1877</v>
      </c>
      <c r="D1734" s="291">
        <v>0</v>
      </c>
      <c r="E1734" s="291">
        <f>SUM('ADICIONES  2018'!C1734:K1734)</f>
        <v>0</v>
      </c>
      <c r="F1734" s="291"/>
      <c r="G1734" s="291"/>
      <c r="H1734" s="291"/>
      <c r="I1734" s="291"/>
      <c r="J1734" s="291"/>
      <c r="K1734" s="319">
        <f t="shared" si="1484"/>
        <v>0</v>
      </c>
      <c r="L1734" s="291"/>
      <c r="M1734" s="291">
        <v>0</v>
      </c>
      <c r="N1734" s="291">
        <v>0</v>
      </c>
      <c r="O1734" s="291">
        <v>0</v>
      </c>
      <c r="P1734" s="291">
        <v>0</v>
      </c>
      <c r="Q1734" s="291">
        <v>0</v>
      </c>
      <c r="R1734" s="319">
        <f t="shared" si="1486"/>
        <v>0</v>
      </c>
      <c r="S1734" s="291"/>
      <c r="T1734" s="291"/>
      <c r="U1734" s="291"/>
      <c r="V1734" s="291"/>
      <c r="W1734" s="291"/>
      <c r="X1734" s="291"/>
      <c r="Y1734" s="291"/>
      <c r="Z1734" s="291"/>
      <c r="AA1734" s="294">
        <f t="shared" ref="AA1734:AA1743" si="1521">SUM(S1734:Z1734)</f>
        <v>0</v>
      </c>
      <c r="AB1734" s="294">
        <f t="shared" si="1489"/>
        <v>0</v>
      </c>
      <c r="AC1734" s="115">
        <v>0</v>
      </c>
    </row>
    <row r="1735" spans="1:29" s="79" customFormat="1" ht="15.75" x14ac:dyDescent="0.2">
      <c r="A1735" s="433">
        <v>1</v>
      </c>
      <c r="B1735" s="135" t="s">
        <v>308</v>
      </c>
      <c r="C1735" s="140" t="s">
        <v>102</v>
      </c>
      <c r="D1735" s="106">
        <f>+D1736+D1740+D1742+D1761</f>
        <v>1111000000</v>
      </c>
      <c r="E1735" s="106">
        <f>SUM('ADICIONES  2018'!C1735:K1735)</f>
        <v>13516566917</v>
      </c>
      <c r="F1735" s="106">
        <f t="shared" ref="F1735:J1735" si="1522">+F1736+F1740+F1742+F1761</f>
        <v>0</v>
      </c>
      <c r="G1735" s="106">
        <f t="shared" si="1522"/>
        <v>0</v>
      </c>
      <c r="H1735" s="106">
        <f t="shared" si="1522"/>
        <v>0</v>
      </c>
      <c r="I1735" s="106">
        <f t="shared" si="1522"/>
        <v>0</v>
      </c>
      <c r="J1735" s="106">
        <f t="shared" si="1522"/>
        <v>0</v>
      </c>
      <c r="K1735" s="318">
        <f t="shared" si="1484"/>
        <v>14627566917</v>
      </c>
      <c r="L1735" s="106">
        <f t="shared" ref="L1735:Q1735" si="1523">+L1736+L1740+L1742+L1761</f>
        <v>72850149.310000002</v>
      </c>
      <c r="M1735" s="106">
        <f t="shared" si="1523"/>
        <v>74215441.390000001</v>
      </c>
      <c r="N1735" s="106">
        <f t="shared" si="1523"/>
        <v>465291905</v>
      </c>
      <c r="O1735" s="106">
        <f t="shared" si="1523"/>
        <v>69928760</v>
      </c>
      <c r="P1735" s="106">
        <f t="shared" si="1523"/>
        <v>63600096</v>
      </c>
      <c r="Q1735" s="106">
        <f t="shared" si="1523"/>
        <v>83383126.579999998</v>
      </c>
      <c r="R1735" s="318">
        <f t="shared" si="1486"/>
        <v>829269478.28000009</v>
      </c>
      <c r="S1735" s="106">
        <f t="shared" ref="S1735:Z1735" si="1524">+S1736+S1740+S1742+S1761</f>
        <v>13611412769.120001</v>
      </c>
      <c r="T1735" s="106">
        <f t="shared" si="1524"/>
        <v>82975119</v>
      </c>
      <c r="U1735" s="106">
        <f t="shared" si="1524"/>
        <v>128093580.47999999</v>
      </c>
      <c r="V1735" s="106">
        <f t="shared" si="1524"/>
        <v>0</v>
      </c>
      <c r="W1735" s="106">
        <f t="shared" si="1524"/>
        <v>0</v>
      </c>
      <c r="X1735" s="106">
        <f t="shared" si="1524"/>
        <v>0</v>
      </c>
      <c r="Y1735" s="106">
        <f t="shared" si="1524"/>
        <v>0</v>
      </c>
      <c r="Z1735" s="106">
        <f t="shared" si="1524"/>
        <v>0</v>
      </c>
      <c r="AA1735" s="290">
        <f t="shared" si="1521"/>
        <v>13822481468.6</v>
      </c>
      <c r="AB1735" s="290">
        <f t="shared" si="1489"/>
        <v>14651750946.880001</v>
      </c>
      <c r="AC1735" s="105">
        <f t="shared" si="1490"/>
        <v>1.001653318697308</v>
      </c>
    </row>
    <row r="1736" spans="1:29" s="21" customFormat="1" ht="15.75" x14ac:dyDescent="0.2">
      <c r="A1736" s="92">
        <v>1</v>
      </c>
      <c r="B1736" s="143" t="s">
        <v>894</v>
      </c>
      <c r="C1736" s="144" t="s">
        <v>184</v>
      </c>
      <c r="D1736" s="106">
        <f>+D1737+D1739</f>
        <v>800000000</v>
      </c>
      <c r="E1736" s="106">
        <f>SUM('ADICIONES  2018'!C1736:K1736)</f>
        <v>0</v>
      </c>
      <c r="F1736" s="106">
        <f t="shared" ref="F1736:J1736" si="1525">+F1737+F1739</f>
        <v>0</v>
      </c>
      <c r="G1736" s="106">
        <f t="shared" si="1525"/>
        <v>0</v>
      </c>
      <c r="H1736" s="106">
        <f t="shared" si="1525"/>
        <v>0</v>
      </c>
      <c r="I1736" s="106">
        <f t="shared" si="1525"/>
        <v>0</v>
      </c>
      <c r="J1736" s="106">
        <f t="shared" si="1525"/>
        <v>0</v>
      </c>
      <c r="K1736" s="319">
        <f t="shared" si="1484"/>
        <v>800000000</v>
      </c>
      <c r="L1736" s="106">
        <f t="shared" ref="L1736:Q1736" si="1526">+L1737+L1739</f>
        <v>42951527</v>
      </c>
      <c r="M1736" s="106">
        <f t="shared" si="1526"/>
        <v>34741195</v>
      </c>
      <c r="N1736" s="106">
        <f t="shared" si="1526"/>
        <v>423168383</v>
      </c>
      <c r="O1736" s="106">
        <f t="shared" si="1526"/>
        <v>29009090</v>
      </c>
      <c r="P1736" s="106">
        <f t="shared" si="1526"/>
        <v>22252305</v>
      </c>
      <c r="Q1736" s="106">
        <f t="shared" si="1526"/>
        <v>33501351</v>
      </c>
      <c r="R1736" s="319">
        <f t="shared" si="1486"/>
        <v>585623851</v>
      </c>
      <c r="S1736" s="291">
        <f t="shared" ref="S1736:Z1736" si="1527">+S1737+S1739</f>
        <v>191613767.12</v>
      </c>
      <c r="T1736" s="291">
        <f t="shared" si="1527"/>
        <v>19046284</v>
      </c>
      <c r="U1736" s="291">
        <f t="shared" si="1527"/>
        <v>59172716.5</v>
      </c>
      <c r="V1736" s="106">
        <f t="shared" si="1527"/>
        <v>0</v>
      </c>
      <c r="W1736" s="106">
        <f t="shared" si="1527"/>
        <v>0</v>
      </c>
      <c r="X1736" s="106">
        <f t="shared" si="1527"/>
        <v>0</v>
      </c>
      <c r="Y1736" s="291">
        <f t="shared" si="1527"/>
        <v>0</v>
      </c>
      <c r="Z1736" s="106">
        <f t="shared" si="1527"/>
        <v>0</v>
      </c>
      <c r="AA1736" s="290">
        <f t="shared" si="1521"/>
        <v>269832767.62</v>
      </c>
      <c r="AB1736" s="294">
        <f t="shared" si="1489"/>
        <v>855456618.62</v>
      </c>
      <c r="AC1736" s="115">
        <f t="shared" si="1490"/>
        <v>1.0693207732750001</v>
      </c>
    </row>
    <row r="1737" spans="1:29" s="79" customFormat="1" ht="15.75" hidden="1" x14ac:dyDescent="0.2">
      <c r="A1737" s="433"/>
      <c r="B1737" s="135" t="s">
        <v>1878</v>
      </c>
      <c r="C1737" s="140" t="s">
        <v>1879</v>
      </c>
      <c r="D1737" s="106">
        <f>+D1738</f>
        <v>0</v>
      </c>
      <c r="E1737" s="291">
        <f>SUM('ADICIONES  2018'!C1737:K1737)</f>
        <v>0</v>
      </c>
      <c r="F1737" s="106">
        <f t="shared" ref="F1737:J1737" si="1528">+F1738</f>
        <v>0</v>
      </c>
      <c r="G1737" s="106">
        <f t="shared" si="1528"/>
        <v>0</v>
      </c>
      <c r="H1737" s="106">
        <f t="shared" si="1528"/>
        <v>0</v>
      </c>
      <c r="I1737" s="106">
        <f t="shared" si="1528"/>
        <v>0</v>
      </c>
      <c r="J1737" s="106">
        <f t="shared" si="1528"/>
        <v>0</v>
      </c>
      <c r="K1737" s="318">
        <f t="shared" si="1484"/>
        <v>0</v>
      </c>
      <c r="L1737" s="106">
        <f t="shared" ref="L1737:Q1737" si="1529">+L1738</f>
        <v>0</v>
      </c>
      <c r="M1737" s="106">
        <f t="shared" si="1529"/>
        <v>0</v>
      </c>
      <c r="N1737" s="106">
        <f t="shared" si="1529"/>
        <v>0</v>
      </c>
      <c r="O1737" s="106">
        <f t="shared" si="1529"/>
        <v>0</v>
      </c>
      <c r="P1737" s="106">
        <f t="shared" si="1529"/>
        <v>0</v>
      </c>
      <c r="Q1737" s="106">
        <f t="shared" si="1529"/>
        <v>0</v>
      </c>
      <c r="R1737" s="318">
        <f t="shared" si="1486"/>
        <v>0</v>
      </c>
      <c r="S1737" s="106">
        <f t="shared" ref="S1737:Z1737" si="1530">+S1738</f>
        <v>0</v>
      </c>
      <c r="T1737" s="106">
        <f t="shared" si="1530"/>
        <v>0</v>
      </c>
      <c r="U1737" s="106">
        <f t="shared" si="1530"/>
        <v>0</v>
      </c>
      <c r="V1737" s="106">
        <f t="shared" si="1530"/>
        <v>0</v>
      </c>
      <c r="W1737" s="106">
        <f t="shared" si="1530"/>
        <v>0</v>
      </c>
      <c r="X1737" s="106">
        <f t="shared" si="1530"/>
        <v>0</v>
      </c>
      <c r="Y1737" s="106">
        <f t="shared" si="1530"/>
        <v>0</v>
      </c>
      <c r="Z1737" s="106">
        <f t="shared" si="1530"/>
        <v>0</v>
      </c>
      <c r="AA1737" s="290">
        <f t="shared" si="1521"/>
        <v>0</v>
      </c>
      <c r="AB1737" s="290">
        <f t="shared" si="1489"/>
        <v>0</v>
      </c>
      <c r="AC1737" s="105">
        <v>0</v>
      </c>
    </row>
    <row r="1738" spans="1:29" hidden="1" x14ac:dyDescent="0.2">
      <c r="B1738" s="136" t="s">
        <v>1880</v>
      </c>
      <c r="C1738" s="139" t="s">
        <v>1881</v>
      </c>
      <c r="D1738" s="295">
        <v>0</v>
      </c>
      <c r="E1738" s="291">
        <f>SUM('ADICIONES  2018'!C1738:K1738)</f>
        <v>0</v>
      </c>
      <c r="F1738" s="295"/>
      <c r="G1738" s="295"/>
      <c r="H1738" s="295"/>
      <c r="I1738" s="295"/>
      <c r="J1738" s="295"/>
      <c r="K1738" s="320">
        <f t="shared" si="1484"/>
        <v>0</v>
      </c>
      <c r="L1738" s="295">
        <v>0</v>
      </c>
      <c r="M1738" s="295">
        <v>0</v>
      </c>
      <c r="N1738" s="295">
        <v>0</v>
      </c>
      <c r="O1738" s="295">
        <v>0</v>
      </c>
      <c r="P1738" s="295">
        <v>0</v>
      </c>
      <c r="Q1738" s="295">
        <v>0</v>
      </c>
      <c r="R1738" s="320">
        <f t="shared" si="1486"/>
        <v>0</v>
      </c>
      <c r="S1738" s="295">
        <v>0</v>
      </c>
      <c r="T1738" s="295">
        <v>0</v>
      </c>
      <c r="U1738" s="295">
        <v>0</v>
      </c>
      <c r="V1738" s="295"/>
      <c r="W1738" s="295"/>
      <c r="X1738" s="295"/>
      <c r="Y1738" s="295"/>
      <c r="Z1738" s="295"/>
      <c r="AA1738" s="292">
        <f t="shared" si="1521"/>
        <v>0</v>
      </c>
      <c r="AB1738" s="292">
        <f t="shared" si="1489"/>
        <v>0</v>
      </c>
      <c r="AC1738" s="115">
        <v>0</v>
      </c>
    </row>
    <row r="1739" spans="1:29" ht="28.5" hidden="1" x14ac:dyDescent="0.2">
      <c r="B1739" s="136" t="s">
        <v>895</v>
      </c>
      <c r="C1739" s="139" t="s">
        <v>896</v>
      </c>
      <c r="D1739" s="295">
        <v>800000000</v>
      </c>
      <c r="E1739" s="291">
        <f>SUM('ADICIONES  2018'!C1739:K1739)</f>
        <v>0</v>
      </c>
      <c r="F1739" s="295"/>
      <c r="G1739" s="295"/>
      <c r="H1739" s="295"/>
      <c r="I1739" s="295"/>
      <c r="J1739" s="295"/>
      <c r="K1739" s="320">
        <f t="shared" si="1484"/>
        <v>800000000</v>
      </c>
      <c r="L1739" s="295">
        <v>42951527</v>
      </c>
      <c r="M1739" s="295">
        <v>34741195</v>
      </c>
      <c r="N1739" s="295">
        <v>423168383</v>
      </c>
      <c r="O1739" s="295">
        <v>29009090</v>
      </c>
      <c r="P1739" s="295">
        <v>22252305</v>
      </c>
      <c r="Q1739" s="295">
        <v>33501351</v>
      </c>
      <c r="R1739" s="320">
        <f t="shared" si="1486"/>
        <v>585623851</v>
      </c>
      <c r="S1739" s="295">
        <v>191613767.12</v>
      </c>
      <c r="T1739" s="295">
        <v>19046284</v>
      </c>
      <c r="U1739" s="295">
        <v>59172716.5</v>
      </c>
      <c r="V1739" s="295"/>
      <c r="W1739" s="295"/>
      <c r="X1739" s="295"/>
      <c r="Y1739" s="295"/>
      <c r="Z1739" s="295"/>
      <c r="AA1739" s="292">
        <f t="shared" si="1521"/>
        <v>269832767.62</v>
      </c>
      <c r="AB1739" s="292">
        <f t="shared" si="1489"/>
        <v>855456618.62</v>
      </c>
      <c r="AC1739" s="115">
        <f t="shared" si="1490"/>
        <v>1.0693207732750001</v>
      </c>
    </row>
    <row r="1740" spans="1:29" s="21" customFormat="1" ht="15.75" x14ac:dyDescent="0.2">
      <c r="A1740" s="92">
        <v>1</v>
      </c>
      <c r="B1740" s="143" t="s">
        <v>897</v>
      </c>
      <c r="C1740" s="144" t="s">
        <v>898</v>
      </c>
      <c r="D1740" s="318">
        <f>+D1741</f>
        <v>50000000</v>
      </c>
      <c r="E1740" s="106">
        <f>SUM('ADICIONES  2018'!C1740:K1740)</f>
        <v>0</v>
      </c>
      <c r="F1740" s="318">
        <f t="shared" ref="F1740:J1740" si="1531">+F1741</f>
        <v>0</v>
      </c>
      <c r="G1740" s="318">
        <f t="shared" si="1531"/>
        <v>0</v>
      </c>
      <c r="H1740" s="318">
        <f t="shared" si="1531"/>
        <v>0</v>
      </c>
      <c r="I1740" s="318">
        <f t="shared" si="1531"/>
        <v>0</v>
      </c>
      <c r="J1740" s="318">
        <f t="shared" si="1531"/>
        <v>0</v>
      </c>
      <c r="K1740" s="319">
        <f t="shared" si="1484"/>
        <v>50000000</v>
      </c>
      <c r="L1740" s="318">
        <f t="shared" ref="L1740:Q1740" si="1532">+L1741</f>
        <v>1171850</v>
      </c>
      <c r="M1740" s="318">
        <f t="shared" si="1532"/>
        <v>0</v>
      </c>
      <c r="N1740" s="318">
        <f t="shared" si="1532"/>
        <v>0</v>
      </c>
      <c r="O1740" s="318">
        <f t="shared" si="1532"/>
        <v>0</v>
      </c>
      <c r="P1740" s="318">
        <f t="shared" si="1532"/>
        <v>0</v>
      </c>
      <c r="Q1740" s="318">
        <f t="shared" si="1532"/>
        <v>0</v>
      </c>
      <c r="R1740" s="319">
        <f t="shared" si="1486"/>
        <v>1171850</v>
      </c>
      <c r="S1740" s="319">
        <f t="shared" ref="S1740:Z1740" si="1533">+S1741</f>
        <v>5078110</v>
      </c>
      <c r="T1740" s="319">
        <f t="shared" si="1533"/>
        <v>0</v>
      </c>
      <c r="U1740" s="319">
        <f t="shared" si="1533"/>
        <v>7031028</v>
      </c>
      <c r="V1740" s="318">
        <f t="shared" si="1533"/>
        <v>0</v>
      </c>
      <c r="W1740" s="318">
        <f t="shared" si="1533"/>
        <v>0</v>
      </c>
      <c r="X1740" s="318">
        <f t="shared" si="1533"/>
        <v>0</v>
      </c>
      <c r="Y1740" s="319">
        <f t="shared" si="1533"/>
        <v>0</v>
      </c>
      <c r="Z1740" s="318">
        <f t="shared" si="1533"/>
        <v>0</v>
      </c>
      <c r="AA1740" s="290">
        <f t="shared" si="1521"/>
        <v>12109138</v>
      </c>
      <c r="AB1740" s="294">
        <f t="shared" si="1489"/>
        <v>13280988</v>
      </c>
      <c r="AC1740" s="115">
        <f t="shared" si="1490"/>
        <v>0.26561975999999998</v>
      </c>
    </row>
    <row r="1741" spans="1:29" hidden="1" x14ac:dyDescent="0.2">
      <c r="B1741" s="136" t="s">
        <v>899</v>
      </c>
      <c r="C1741" s="139" t="s">
        <v>900</v>
      </c>
      <c r="D1741" s="320">
        <v>50000000</v>
      </c>
      <c r="E1741" s="291">
        <f>SUM('ADICIONES  2018'!C1741:K1741)</f>
        <v>0</v>
      </c>
      <c r="F1741" s="292"/>
      <c r="G1741" s="295"/>
      <c r="H1741" s="292"/>
      <c r="I1741" s="292"/>
      <c r="J1741" s="292"/>
      <c r="K1741" s="320">
        <f t="shared" si="1484"/>
        <v>50000000</v>
      </c>
      <c r="L1741" s="292">
        <v>1171850</v>
      </c>
      <c r="M1741" s="292"/>
      <c r="N1741" s="292"/>
      <c r="O1741" s="292"/>
      <c r="P1741" s="292"/>
      <c r="Q1741" s="292"/>
      <c r="R1741" s="320">
        <f t="shared" si="1486"/>
        <v>1171850</v>
      </c>
      <c r="S1741" s="292">
        <v>5078110</v>
      </c>
      <c r="T1741" s="292"/>
      <c r="U1741" s="292">
        <v>7031028</v>
      </c>
      <c r="V1741" s="292"/>
      <c r="W1741" s="292"/>
      <c r="X1741" s="292"/>
      <c r="Y1741" s="292"/>
      <c r="Z1741" s="292"/>
      <c r="AA1741" s="292">
        <f t="shared" si="1521"/>
        <v>12109138</v>
      </c>
      <c r="AB1741" s="292">
        <f t="shared" si="1489"/>
        <v>13280988</v>
      </c>
      <c r="AC1741" s="115">
        <f t="shared" si="1490"/>
        <v>0.26561975999999998</v>
      </c>
    </row>
    <row r="1742" spans="1:29" s="21" customFormat="1" ht="15.75" x14ac:dyDescent="0.2">
      <c r="A1742" s="92">
        <v>1</v>
      </c>
      <c r="B1742" s="143" t="s">
        <v>799</v>
      </c>
      <c r="C1742" s="144" t="s">
        <v>174</v>
      </c>
      <c r="D1742" s="318">
        <f>+D1743</f>
        <v>0</v>
      </c>
      <c r="E1742" s="106">
        <f>SUM('ADICIONES  2018'!C1742:K1742)</f>
        <v>13366566917</v>
      </c>
      <c r="F1742" s="318">
        <f t="shared" ref="F1742:J1742" si="1534">+F1743</f>
        <v>0</v>
      </c>
      <c r="G1742" s="318">
        <f t="shared" si="1534"/>
        <v>0</v>
      </c>
      <c r="H1742" s="318">
        <f t="shared" si="1534"/>
        <v>0</v>
      </c>
      <c r="I1742" s="318">
        <f t="shared" si="1534"/>
        <v>0</v>
      </c>
      <c r="J1742" s="318">
        <f t="shared" si="1534"/>
        <v>0</v>
      </c>
      <c r="K1742" s="319">
        <f t="shared" si="1484"/>
        <v>13366566917</v>
      </c>
      <c r="L1742" s="318">
        <f t="shared" ref="L1742:Q1742" si="1535">+L1743</f>
        <v>0</v>
      </c>
      <c r="M1742" s="318">
        <f t="shared" si="1535"/>
        <v>0</v>
      </c>
      <c r="N1742" s="318">
        <f t="shared" si="1535"/>
        <v>0</v>
      </c>
      <c r="O1742" s="318">
        <f t="shared" si="1535"/>
        <v>781242</v>
      </c>
      <c r="P1742" s="318">
        <f t="shared" si="1535"/>
        <v>0</v>
      </c>
      <c r="Q1742" s="318">
        <f t="shared" si="1535"/>
        <v>4296868</v>
      </c>
      <c r="R1742" s="319">
        <f t="shared" si="1486"/>
        <v>5078110</v>
      </c>
      <c r="S1742" s="319">
        <f t="shared" ref="S1742:Z1742" si="1536">+S1743</f>
        <v>13361488807</v>
      </c>
      <c r="T1742" s="319">
        <f t="shared" si="1536"/>
        <v>0</v>
      </c>
      <c r="U1742" s="319">
        <f t="shared" si="1536"/>
        <v>0</v>
      </c>
      <c r="V1742" s="318">
        <f t="shared" si="1536"/>
        <v>0</v>
      </c>
      <c r="W1742" s="318">
        <f t="shared" si="1536"/>
        <v>0</v>
      </c>
      <c r="X1742" s="318">
        <f t="shared" si="1536"/>
        <v>0</v>
      </c>
      <c r="Y1742" s="319">
        <f t="shared" si="1536"/>
        <v>0</v>
      </c>
      <c r="Z1742" s="318">
        <f t="shared" si="1536"/>
        <v>0</v>
      </c>
      <c r="AA1742" s="290">
        <f t="shared" si="1521"/>
        <v>13361488807</v>
      </c>
      <c r="AB1742" s="294">
        <f t="shared" si="1489"/>
        <v>13366566917</v>
      </c>
      <c r="AC1742" s="115">
        <v>0</v>
      </c>
    </row>
    <row r="1743" spans="1:29" s="79" customFormat="1" ht="15.75" hidden="1" x14ac:dyDescent="0.2">
      <c r="A1743" s="433"/>
      <c r="B1743" s="135" t="s">
        <v>352</v>
      </c>
      <c r="C1743" s="140" t="s">
        <v>175</v>
      </c>
      <c r="D1743" s="318">
        <f>+D1744+D1755</f>
        <v>0</v>
      </c>
      <c r="E1743" s="106">
        <f>SUM('ADICIONES  2018'!C1743:K1743)</f>
        <v>13366566917</v>
      </c>
      <c r="F1743" s="318">
        <f t="shared" ref="F1743:J1743" si="1537">+F1744+F1755</f>
        <v>0</v>
      </c>
      <c r="G1743" s="318">
        <f t="shared" si="1537"/>
        <v>0</v>
      </c>
      <c r="H1743" s="318">
        <f t="shared" si="1537"/>
        <v>0</v>
      </c>
      <c r="I1743" s="318">
        <f t="shared" si="1537"/>
        <v>0</v>
      </c>
      <c r="J1743" s="318">
        <f t="shared" si="1537"/>
        <v>0</v>
      </c>
      <c r="K1743" s="318">
        <f t="shared" si="1484"/>
        <v>13366566917</v>
      </c>
      <c r="L1743" s="318">
        <f t="shared" ref="L1743:Q1743" si="1538">+L1744+L1755</f>
        <v>0</v>
      </c>
      <c r="M1743" s="318">
        <f t="shared" si="1538"/>
        <v>0</v>
      </c>
      <c r="N1743" s="318">
        <f t="shared" si="1538"/>
        <v>0</v>
      </c>
      <c r="O1743" s="318">
        <f t="shared" si="1538"/>
        <v>781242</v>
      </c>
      <c r="P1743" s="318">
        <f t="shared" si="1538"/>
        <v>0</v>
      </c>
      <c r="Q1743" s="318">
        <f t="shared" si="1538"/>
        <v>4296868</v>
      </c>
      <c r="R1743" s="318">
        <f t="shared" si="1486"/>
        <v>5078110</v>
      </c>
      <c r="S1743" s="318">
        <f t="shared" ref="S1743:Z1743" si="1539">+S1744+S1755</f>
        <v>13361488807</v>
      </c>
      <c r="T1743" s="318">
        <f t="shared" si="1539"/>
        <v>0</v>
      </c>
      <c r="U1743" s="318">
        <f t="shared" si="1539"/>
        <v>0</v>
      </c>
      <c r="V1743" s="318">
        <f t="shared" si="1539"/>
        <v>0</v>
      </c>
      <c r="W1743" s="318">
        <f t="shared" si="1539"/>
        <v>0</v>
      </c>
      <c r="X1743" s="318">
        <f t="shared" si="1539"/>
        <v>0</v>
      </c>
      <c r="Y1743" s="318">
        <f t="shared" si="1539"/>
        <v>0</v>
      </c>
      <c r="Z1743" s="318">
        <f t="shared" si="1539"/>
        <v>0</v>
      </c>
      <c r="AA1743" s="290">
        <f t="shared" si="1521"/>
        <v>13361488807</v>
      </c>
      <c r="AB1743" s="290">
        <f t="shared" si="1489"/>
        <v>13366566917</v>
      </c>
      <c r="AC1743" s="105">
        <v>0</v>
      </c>
    </row>
    <row r="1744" spans="1:29" s="79" customFormat="1" ht="31.5" hidden="1" x14ac:dyDescent="0.2">
      <c r="A1744" s="433"/>
      <c r="B1744" s="135" t="s">
        <v>353</v>
      </c>
      <c r="C1744" s="140" t="s">
        <v>354</v>
      </c>
      <c r="D1744" s="318">
        <f>+D1745</f>
        <v>0</v>
      </c>
      <c r="E1744" s="106">
        <f>SUM('ADICIONES  2018'!C1744:K1744)</f>
        <v>11669719971</v>
      </c>
      <c r="F1744" s="318">
        <f t="shared" ref="F1744:J1744" si="1540">+F1745</f>
        <v>0</v>
      </c>
      <c r="G1744" s="318">
        <f t="shared" si="1540"/>
        <v>0</v>
      </c>
      <c r="H1744" s="318">
        <f t="shared" si="1540"/>
        <v>0</v>
      </c>
      <c r="I1744" s="318">
        <f t="shared" si="1540"/>
        <v>0</v>
      </c>
      <c r="J1744" s="318">
        <f t="shared" si="1540"/>
        <v>0</v>
      </c>
      <c r="K1744" s="318">
        <f t="shared" si="1484"/>
        <v>11669719971</v>
      </c>
      <c r="L1744" s="318">
        <f t="shared" ref="L1744:Q1744" si="1541">+L1745</f>
        <v>0</v>
      </c>
      <c r="M1744" s="318">
        <f t="shared" si="1541"/>
        <v>0</v>
      </c>
      <c r="N1744" s="318">
        <f t="shared" si="1541"/>
        <v>0</v>
      </c>
      <c r="O1744" s="318">
        <f t="shared" si="1541"/>
        <v>781242</v>
      </c>
      <c r="P1744" s="318">
        <f t="shared" si="1541"/>
        <v>0</v>
      </c>
      <c r="Q1744" s="318">
        <f t="shared" si="1541"/>
        <v>4296868</v>
      </c>
      <c r="R1744" s="318">
        <f t="shared" si="1486"/>
        <v>5078110</v>
      </c>
      <c r="S1744" s="318">
        <f t="shared" ref="S1744:Z1744" si="1542">+S1745</f>
        <v>11664641861</v>
      </c>
      <c r="T1744" s="318">
        <f t="shared" si="1542"/>
        <v>0</v>
      </c>
      <c r="U1744" s="318">
        <f t="shared" si="1542"/>
        <v>0</v>
      </c>
      <c r="V1744" s="318">
        <f t="shared" si="1542"/>
        <v>0</v>
      </c>
      <c r="W1744" s="318">
        <f t="shared" si="1542"/>
        <v>0</v>
      </c>
      <c r="X1744" s="318">
        <f t="shared" si="1542"/>
        <v>0</v>
      </c>
      <c r="Y1744" s="318">
        <f t="shared" si="1542"/>
        <v>0</v>
      </c>
      <c r="Z1744" s="318">
        <f t="shared" si="1542"/>
        <v>0</v>
      </c>
      <c r="AA1744" s="290">
        <f t="shared" si="1488"/>
        <v>11664641861</v>
      </c>
      <c r="AB1744" s="290">
        <f t="shared" si="1489"/>
        <v>11669719971</v>
      </c>
      <c r="AC1744" s="105">
        <v>0</v>
      </c>
    </row>
    <row r="1745" spans="1:29" s="79" customFormat="1" ht="31.5" hidden="1" x14ac:dyDescent="0.2">
      <c r="A1745" s="433"/>
      <c r="B1745" s="135" t="s">
        <v>931</v>
      </c>
      <c r="C1745" s="140" t="s">
        <v>1197</v>
      </c>
      <c r="D1745" s="318">
        <f>+D1746+D1750+D1751+D1752+D1753+D1754+D1749</f>
        <v>0</v>
      </c>
      <c r="E1745" s="106">
        <f>SUM('ADICIONES  2018'!C1745:K1745)</f>
        <v>11669719971</v>
      </c>
      <c r="F1745" s="318">
        <f t="shared" ref="F1745:J1745" si="1543">+F1746+F1750+F1751+F1752+F1753+F1754+F1749</f>
        <v>0</v>
      </c>
      <c r="G1745" s="318">
        <f t="shared" si="1543"/>
        <v>0</v>
      </c>
      <c r="H1745" s="318">
        <f t="shared" si="1543"/>
        <v>0</v>
      </c>
      <c r="I1745" s="318">
        <f t="shared" si="1543"/>
        <v>0</v>
      </c>
      <c r="J1745" s="318">
        <f t="shared" si="1543"/>
        <v>0</v>
      </c>
      <c r="K1745" s="318">
        <f t="shared" si="1484"/>
        <v>11669719971</v>
      </c>
      <c r="L1745" s="318">
        <f t="shared" ref="L1745:Q1745" si="1544">+L1746+L1750+L1751+L1752+L1753+L1754+L1749</f>
        <v>0</v>
      </c>
      <c r="M1745" s="318">
        <f t="shared" si="1544"/>
        <v>0</v>
      </c>
      <c r="N1745" s="318">
        <f t="shared" si="1544"/>
        <v>0</v>
      </c>
      <c r="O1745" s="318">
        <f t="shared" si="1544"/>
        <v>781242</v>
      </c>
      <c r="P1745" s="318">
        <f t="shared" si="1544"/>
        <v>0</v>
      </c>
      <c r="Q1745" s="318">
        <f t="shared" si="1544"/>
        <v>4296868</v>
      </c>
      <c r="R1745" s="318">
        <f t="shared" si="1486"/>
        <v>5078110</v>
      </c>
      <c r="S1745" s="318">
        <f t="shared" ref="S1745:Z1745" si="1545">+S1746+S1750+S1751+S1752+S1753+S1754+S1749</f>
        <v>11664641861</v>
      </c>
      <c r="T1745" s="318">
        <f t="shared" si="1545"/>
        <v>0</v>
      </c>
      <c r="U1745" s="318">
        <f t="shared" si="1545"/>
        <v>0</v>
      </c>
      <c r="V1745" s="318">
        <f t="shared" si="1545"/>
        <v>0</v>
      </c>
      <c r="W1745" s="318">
        <f t="shared" si="1545"/>
        <v>0</v>
      </c>
      <c r="X1745" s="318">
        <f t="shared" si="1545"/>
        <v>0</v>
      </c>
      <c r="Y1745" s="318">
        <f t="shared" si="1545"/>
        <v>0</v>
      </c>
      <c r="Z1745" s="318">
        <f t="shared" si="1545"/>
        <v>0</v>
      </c>
      <c r="AA1745" s="290">
        <f t="shared" si="1488"/>
        <v>11664641861</v>
      </c>
      <c r="AB1745" s="290">
        <f t="shared" si="1489"/>
        <v>11669719971</v>
      </c>
      <c r="AC1745" s="105">
        <v>0</v>
      </c>
    </row>
    <row r="1746" spans="1:29" s="79" customFormat="1" ht="31.5" hidden="1" x14ac:dyDescent="0.2">
      <c r="A1746" s="433"/>
      <c r="B1746" s="135" t="s">
        <v>932</v>
      </c>
      <c r="C1746" s="140" t="s">
        <v>1198</v>
      </c>
      <c r="D1746" s="318">
        <f>+D1747</f>
        <v>0</v>
      </c>
      <c r="E1746" s="106">
        <f>SUM('ADICIONES  2018'!C1746:K1746)</f>
        <v>6860170889</v>
      </c>
      <c r="F1746" s="318">
        <f t="shared" ref="F1746:J1747" si="1546">+F1747</f>
        <v>0</v>
      </c>
      <c r="G1746" s="318">
        <f t="shared" si="1546"/>
        <v>0</v>
      </c>
      <c r="H1746" s="318">
        <f t="shared" si="1546"/>
        <v>0</v>
      </c>
      <c r="I1746" s="318">
        <f t="shared" si="1546"/>
        <v>0</v>
      </c>
      <c r="J1746" s="318">
        <f t="shared" si="1546"/>
        <v>0</v>
      </c>
      <c r="K1746" s="318">
        <f t="shared" si="1484"/>
        <v>6860170889</v>
      </c>
      <c r="L1746" s="318">
        <f t="shared" ref="L1746:Q1747" si="1547">+L1747</f>
        <v>0</v>
      </c>
      <c r="M1746" s="318">
        <f t="shared" si="1547"/>
        <v>0</v>
      </c>
      <c r="N1746" s="318">
        <f t="shared" si="1547"/>
        <v>0</v>
      </c>
      <c r="O1746" s="318">
        <f t="shared" si="1547"/>
        <v>0</v>
      </c>
      <c r="P1746" s="318">
        <f t="shared" si="1547"/>
        <v>0</v>
      </c>
      <c r="Q1746" s="318">
        <f t="shared" si="1547"/>
        <v>0</v>
      </c>
      <c r="R1746" s="318">
        <f t="shared" si="1486"/>
        <v>0</v>
      </c>
      <c r="S1746" s="318">
        <f t="shared" ref="S1746:Z1747" si="1548">+S1747</f>
        <v>6860170889</v>
      </c>
      <c r="T1746" s="318">
        <f t="shared" si="1548"/>
        <v>0</v>
      </c>
      <c r="U1746" s="318">
        <f t="shared" si="1548"/>
        <v>0</v>
      </c>
      <c r="V1746" s="318">
        <f t="shared" si="1548"/>
        <v>0</v>
      </c>
      <c r="W1746" s="318">
        <f t="shared" si="1548"/>
        <v>0</v>
      </c>
      <c r="X1746" s="318">
        <f t="shared" si="1548"/>
        <v>0</v>
      </c>
      <c r="Y1746" s="318">
        <f t="shared" si="1548"/>
        <v>0</v>
      </c>
      <c r="Z1746" s="318">
        <f t="shared" si="1548"/>
        <v>0</v>
      </c>
      <c r="AA1746" s="290">
        <f t="shared" si="1488"/>
        <v>6860170889</v>
      </c>
      <c r="AB1746" s="290">
        <f t="shared" si="1489"/>
        <v>6860170889</v>
      </c>
      <c r="AC1746" s="105">
        <f t="shared" si="1490"/>
        <v>1</v>
      </c>
    </row>
    <row r="1747" spans="1:29" s="79" customFormat="1" ht="31.5" hidden="1" x14ac:dyDescent="0.2">
      <c r="A1747" s="433"/>
      <c r="B1747" s="135" t="s">
        <v>1199</v>
      </c>
      <c r="C1747" s="140" t="s">
        <v>1200</v>
      </c>
      <c r="D1747" s="318">
        <f>+D1748</f>
        <v>0</v>
      </c>
      <c r="E1747" s="106">
        <f>SUM('ADICIONES  2018'!C1747:K1747)</f>
        <v>6860170889</v>
      </c>
      <c r="F1747" s="318">
        <f t="shared" si="1546"/>
        <v>0</v>
      </c>
      <c r="G1747" s="318">
        <f t="shared" si="1546"/>
        <v>0</v>
      </c>
      <c r="H1747" s="318">
        <f t="shared" si="1546"/>
        <v>0</v>
      </c>
      <c r="I1747" s="318">
        <f t="shared" si="1546"/>
        <v>0</v>
      </c>
      <c r="J1747" s="318">
        <f t="shared" si="1546"/>
        <v>0</v>
      </c>
      <c r="K1747" s="318">
        <f t="shared" si="1484"/>
        <v>6860170889</v>
      </c>
      <c r="L1747" s="318">
        <f t="shared" si="1547"/>
        <v>0</v>
      </c>
      <c r="M1747" s="318">
        <f t="shared" si="1547"/>
        <v>0</v>
      </c>
      <c r="N1747" s="318">
        <f t="shared" si="1547"/>
        <v>0</v>
      </c>
      <c r="O1747" s="318">
        <f t="shared" si="1547"/>
        <v>0</v>
      </c>
      <c r="P1747" s="318">
        <f t="shared" si="1547"/>
        <v>0</v>
      </c>
      <c r="Q1747" s="318">
        <f t="shared" si="1547"/>
        <v>0</v>
      </c>
      <c r="R1747" s="318">
        <f t="shared" si="1486"/>
        <v>0</v>
      </c>
      <c r="S1747" s="318">
        <f t="shared" si="1548"/>
        <v>6860170889</v>
      </c>
      <c r="T1747" s="318">
        <f t="shared" si="1548"/>
        <v>0</v>
      </c>
      <c r="U1747" s="318">
        <f t="shared" si="1548"/>
        <v>0</v>
      </c>
      <c r="V1747" s="318">
        <f t="shared" si="1548"/>
        <v>0</v>
      </c>
      <c r="W1747" s="318">
        <f t="shared" si="1548"/>
        <v>0</v>
      </c>
      <c r="X1747" s="318">
        <f t="shared" si="1548"/>
        <v>0</v>
      </c>
      <c r="Y1747" s="318">
        <f t="shared" si="1548"/>
        <v>0</v>
      </c>
      <c r="Z1747" s="318">
        <f t="shared" si="1548"/>
        <v>0</v>
      </c>
      <c r="AA1747" s="290">
        <f t="shared" si="1488"/>
        <v>6860170889</v>
      </c>
      <c r="AB1747" s="290">
        <f t="shared" si="1489"/>
        <v>6860170889</v>
      </c>
      <c r="AC1747" s="105">
        <f t="shared" si="1490"/>
        <v>1</v>
      </c>
    </row>
    <row r="1748" spans="1:29" hidden="1" x14ac:dyDescent="0.2">
      <c r="B1748" s="136" t="s">
        <v>1201</v>
      </c>
      <c r="C1748" s="139" t="s">
        <v>1202</v>
      </c>
      <c r="D1748" s="320">
        <v>0</v>
      </c>
      <c r="E1748" s="291">
        <f>SUM('ADICIONES  2018'!C1748:K1748)</f>
        <v>6860170889</v>
      </c>
      <c r="F1748" s="292"/>
      <c r="G1748" s="295"/>
      <c r="H1748" s="292"/>
      <c r="I1748" s="292"/>
      <c r="J1748" s="292"/>
      <c r="K1748" s="320">
        <f t="shared" si="1484"/>
        <v>6860170889</v>
      </c>
      <c r="L1748" s="292"/>
      <c r="M1748" s="292"/>
      <c r="N1748" s="292"/>
      <c r="O1748" s="292">
        <v>0</v>
      </c>
      <c r="P1748" s="292"/>
      <c r="Q1748" s="292"/>
      <c r="R1748" s="320">
        <f t="shared" si="1486"/>
        <v>0</v>
      </c>
      <c r="S1748" s="292">
        <v>6860170889</v>
      </c>
      <c r="T1748" s="292"/>
      <c r="U1748" s="292">
        <v>0</v>
      </c>
      <c r="V1748" s="292"/>
      <c r="W1748" s="292"/>
      <c r="X1748" s="292"/>
      <c r="Y1748" s="292"/>
      <c r="Z1748" s="292"/>
      <c r="AA1748" s="292">
        <f t="shared" si="1488"/>
        <v>6860170889</v>
      </c>
      <c r="AB1748" s="292">
        <f t="shared" si="1489"/>
        <v>6860170889</v>
      </c>
      <c r="AC1748" s="115">
        <f t="shared" si="1490"/>
        <v>1</v>
      </c>
    </row>
    <row r="1749" spans="1:29" ht="28.5" hidden="1" x14ac:dyDescent="0.2">
      <c r="B1749" s="136" t="s">
        <v>2532</v>
      </c>
      <c r="C1749" s="139" t="s">
        <v>2533</v>
      </c>
      <c r="D1749" s="320"/>
      <c r="E1749" s="291">
        <f>SUM('ADICIONES  2018'!C1749:K1749)</f>
        <v>4082293992</v>
      </c>
      <c r="F1749" s="292"/>
      <c r="G1749" s="295"/>
      <c r="H1749" s="292"/>
      <c r="I1749" s="292"/>
      <c r="J1749" s="292"/>
      <c r="K1749" s="320">
        <f t="shared" si="1484"/>
        <v>4082293992</v>
      </c>
      <c r="L1749" s="292"/>
      <c r="M1749" s="292"/>
      <c r="N1749" s="292"/>
      <c r="O1749" s="292"/>
      <c r="P1749" s="292"/>
      <c r="Q1749" s="292"/>
      <c r="R1749" s="320">
        <f t="shared" si="1486"/>
        <v>0</v>
      </c>
      <c r="S1749" s="292">
        <v>4082293992</v>
      </c>
      <c r="T1749" s="292"/>
      <c r="U1749" s="292">
        <v>0</v>
      </c>
      <c r="V1749" s="292"/>
      <c r="W1749" s="292"/>
      <c r="X1749" s="292"/>
      <c r="Y1749" s="292"/>
      <c r="Z1749" s="292"/>
      <c r="AA1749" s="292">
        <f t="shared" ref="AA1749" si="1549">SUM(S1749:Z1749)</f>
        <v>4082293992</v>
      </c>
      <c r="AB1749" s="292">
        <f t="shared" si="1489"/>
        <v>4082293992</v>
      </c>
      <c r="AC1749" s="115">
        <f t="shared" si="1490"/>
        <v>1</v>
      </c>
    </row>
    <row r="1750" spans="1:29" ht="28.5" hidden="1" x14ac:dyDescent="0.2">
      <c r="B1750" s="136" t="s">
        <v>934</v>
      </c>
      <c r="C1750" s="139" t="s">
        <v>1203</v>
      </c>
      <c r="D1750" s="320">
        <v>0</v>
      </c>
      <c r="E1750" s="291">
        <f>SUM('ADICIONES  2018'!C1750:K1750)</f>
        <v>125395289</v>
      </c>
      <c r="F1750" s="320"/>
      <c r="G1750" s="320"/>
      <c r="H1750" s="320"/>
      <c r="I1750" s="320"/>
      <c r="J1750" s="320"/>
      <c r="K1750" s="320">
        <f t="shared" si="1484"/>
        <v>125395289</v>
      </c>
      <c r="L1750" s="320"/>
      <c r="M1750" s="320"/>
      <c r="N1750" s="320"/>
      <c r="O1750" s="320">
        <v>0</v>
      </c>
      <c r="P1750" s="320"/>
      <c r="Q1750" s="320"/>
      <c r="R1750" s="320">
        <f t="shared" si="1486"/>
        <v>0</v>
      </c>
      <c r="S1750" s="320">
        <v>125395289</v>
      </c>
      <c r="T1750" s="320"/>
      <c r="U1750" s="320">
        <v>0</v>
      </c>
      <c r="V1750" s="320"/>
      <c r="W1750" s="320"/>
      <c r="X1750" s="320"/>
      <c r="Y1750" s="320"/>
      <c r="Z1750" s="320"/>
      <c r="AA1750" s="292">
        <f t="shared" si="1488"/>
        <v>125395289</v>
      </c>
      <c r="AB1750" s="292">
        <f t="shared" si="1489"/>
        <v>125395289</v>
      </c>
      <c r="AC1750" s="115">
        <f t="shared" si="1490"/>
        <v>1</v>
      </c>
    </row>
    <row r="1751" spans="1:29" ht="28.5" hidden="1" x14ac:dyDescent="0.2">
      <c r="B1751" s="136" t="s">
        <v>934</v>
      </c>
      <c r="C1751" s="139" t="s">
        <v>1203</v>
      </c>
      <c r="D1751" s="320">
        <v>0</v>
      </c>
      <c r="E1751" s="291">
        <f>SUM('ADICIONES  2018'!C1751:K1751)</f>
        <v>0</v>
      </c>
      <c r="F1751" s="292"/>
      <c r="G1751" s="295"/>
      <c r="H1751" s="292"/>
      <c r="I1751" s="292"/>
      <c r="J1751" s="292"/>
      <c r="K1751" s="320">
        <f t="shared" si="1484"/>
        <v>0</v>
      </c>
      <c r="L1751" s="292"/>
      <c r="M1751" s="292"/>
      <c r="N1751" s="292"/>
      <c r="O1751" s="292">
        <v>0</v>
      </c>
      <c r="P1751" s="292"/>
      <c r="Q1751" s="292"/>
      <c r="R1751" s="320">
        <f t="shared" si="1486"/>
        <v>0</v>
      </c>
      <c r="S1751" s="292">
        <v>0</v>
      </c>
      <c r="T1751" s="292"/>
      <c r="U1751" s="292">
        <v>0</v>
      </c>
      <c r="V1751" s="292"/>
      <c r="W1751" s="292"/>
      <c r="X1751" s="292"/>
      <c r="Y1751" s="292"/>
      <c r="Z1751" s="292"/>
      <c r="AA1751" s="292">
        <f t="shared" si="1488"/>
        <v>0</v>
      </c>
      <c r="AB1751" s="292">
        <f t="shared" si="1489"/>
        <v>0</v>
      </c>
      <c r="AC1751" s="115" t="e">
        <f t="shared" si="1490"/>
        <v>#DIV/0!</v>
      </c>
    </row>
    <row r="1752" spans="1:29" ht="28.5" hidden="1" x14ac:dyDescent="0.2">
      <c r="B1752" s="136" t="s">
        <v>934</v>
      </c>
      <c r="C1752" s="139" t="s">
        <v>1203</v>
      </c>
      <c r="D1752" s="320">
        <v>0</v>
      </c>
      <c r="E1752" s="291">
        <f>SUM('ADICIONES  2018'!C1752:K1752)</f>
        <v>0</v>
      </c>
      <c r="F1752" s="292"/>
      <c r="G1752" s="295"/>
      <c r="H1752" s="292"/>
      <c r="I1752" s="292"/>
      <c r="J1752" s="292"/>
      <c r="K1752" s="320">
        <f t="shared" si="1484"/>
        <v>0</v>
      </c>
      <c r="L1752" s="292"/>
      <c r="M1752" s="292"/>
      <c r="N1752" s="292"/>
      <c r="O1752" s="292">
        <v>0</v>
      </c>
      <c r="P1752" s="292"/>
      <c r="Q1752" s="292"/>
      <c r="R1752" s="320">
        <f t="shared" si="1486"/>
        <v>0</v>
      </c>
      <c r="S1752" s="292">
        <v>0</v>
      </c>
      <c r="T1752" s="292"/>
      <c r="U1752" s="292">
        <v>0</v>
      </c>
      <c r="V1752" s="292"/>
      <c r="W1752" s="292"/>
      <c r="X1752" s="292"/>
      <c r="Y1752" s="292"/>
      <c r="Z1752" s="292"/>
      <c r="AA1752" s="292">
        <f t="shared" si="1488"/>
        <v>0</v>
      </c>
      <c r="AB1752" s="292">
        <f t="shared" si="1489"/>
        <v>0</v>
      </c>
      <c r="AC1752" s="105" t="e">
        <f t="shared" si="1490"/>
        <v>#DIV/0!</v>
      </c>
    </row>
    <row r="1753" spans="1:29" ht="28.5" hidden="1" x14ac:dyDescent="0.2">
      <c r="B1753" s="136" t="s">
        <v>934</v>
      </c>
      <c r="C1753" s="139" t="s">
        <v>1203</v>
      </c>
      <c r="D1753" s="320">
        <v>0</v>
      </c>
      <c r="E1753" s="291">
        <f>SUM('ADICIONES  2018'!C1753:K1753)</f>
        <v>0</v>
      </c>
      <c r="F1753" s="292"/>
      <c r="G1753" s="295"/>
      <c r="H1753" s="292"/>
      <c r="I1753" s="292"/>
      <c r="J1753" s="292"/>
      <c r="K1753" s="320">
        <f t="shared" si="1484"/>
        <v>0</v>
      </c>
      <c r="L1753" s="292"/>
      <c r="M1753" s="292"/>
      <c r="N1753" s="292"/>
      <c r="O1753" s="292">
        <v>781242</v>
      </c>
      <c r="P1753" s="292"/>
      <c r="Q1753" s="292">
        <v>4296868</v>
      </c>
      <c r="R1753" s="320">
        <f t="shared" si="1486"/>
        <v>5078110</v>
      </c>
      <c r="S1753" s="292">
        <v>-5078110</v>
      </c>
      <c r="T1753" s="292"/>
      <c r="U1753" s="292">
        <v>0</v>
      </c>
      <c r="V1753" s="292"/>
      <c r="W1753" s="292"/>
      <c r="X1753" s="292"/>
      <c r="Y1753" s="292"/>
      <c r="Z1753" s="292"/>
      <c r="AA1753" s="292">
        <f t="shared" ref="AA1753:AA1769" si="1550">SUM(S1753:Z1753)</f>
        <v>-5078110</v>
      </c>
      <c r="AB1753" s="292">
        <f t="shared" si="1489"/>
        <v>0</v>
      </c>
      <c r="AC1753" s="115">
        <v>0</v>
      </c>
    </row>
    <row r="1754" spans="1:29" ht="28.5" hidden="1" x14ac:dyDescent="0.2">
      <c r="B1754" s="136" t="s">
        <v>934</v>
      </c>
      <c r="C1754" s="139" t="s">
        <v>1203</v>
      </c>
      <c r="D1754" s="320">
        <v>0</v>
      </c>
      <c r="E1754" s="291">
        <f>SUM('ADICIONES  2018'!C1754:K1754)</f>
        <v>601859801</v>
      </c>
      <c r="F1754" s="292"/>
      <c r="G1754" s="295"/>
      <c r="H1754" s="292"/>
      <c r="I1754" s="292"/>
      <c r="J1754" s="292"/>
      <c r="K1754" s="320">
        <f t="shared" si="1484"/>
        <v>601859801</v>
      </c>
      <c r="L1754" s="292"/>
      <c r="M1754" s="292"/>
      <c r="N1754" s="292"/>
      <c r="O1754" s="292">
        <v>0</v>
      </c>
      <c r="P1754" s="292"/>
      <c r="Q1754" s="292"/>
      <c r="R1754" s="320">
        <f t="shared" si="1486"/>
        <v>0</v>
      </c>
      <c r="S1754" s="292">
        <v>601859801</v>
      </c>
      <c r="T1754" s="292"/>
      <c r="U1754" s="292">
        <v>0</v>
      </c>
      <c r="V1754" s="292"/>
      <c r="W1754" s="292"/>
      <c r="X1754" s="292"/>
      <c r="Y1754" s="292"/>
      <c r="Z1754" s="292"/>
      <c r="AA1754" s="292">
        <f t="shared" si="1550"/>
        <v>601859801</v>
      </c>
      <c r="AB1754" s="292">
        <f t="shared" si="1489"/>
        <v>601859801</v>
      </c>
      <c r="AC1754" s="105">
        <f t="shared" si="1490"/>
        <v>1</v>
      </c>
    </row>
    <row r="1755" spans="1:29" s="79" customFormat="1" ht="31.5" hidden="1" x14ac:dyDescent="0.2">
      <c r="A1755" s="433"/>
      <c r="B1755" s="135" t="s">
        <v>987</v>
      </c>
      <c r="C1755" s="140" t="s">
        <v>1882</v>
      </c>
      <c r="D1755" s="318">
        <f>+D1756</f>
        <v>0</v>
      </c>
      <c r="E1755" s="106">
        <f>SUM('ADICIONES  2018'!C1755:K1755)</f>
        <v>1696846946</v>
      </c>
      <c r="F1755" s="318">
        <f t="shared" ref="F1755:J1755" si="1551">+F1756</f>
        <v>0</v>
      </c>
      <c r="G1755" s="318">
        <f t="shared" si="1551"/>
        <v>0</v>
      </c>
      <c r="H1755" s="318">
        <f t="shared" si="1551"/>
        <v>0</v>
      </c>
      <c r="I1755" s="318">
        <f t="shared" si="1551"/>
        <v>0</v>
      </c>
      <c r="J1755" s="318">
        <f t="shared" si="1551"/>
        <v>0</v>
      </c>
      <c r="K1755" s="321">
        <f t="shared" si="1484"/>
        <v>1696846946</v>
      </c>
      <c r="L1755" s="318">
        <f t="shared" ref="L1755:Q1755" si="1552">+L1756</f>
        <v>0</v>
      </c>
      <c r="M1755" s="318">
        <f t="shared" si="1552"/>
        <v>0</v>
      </c>
      <c r="N1755" s="318">
        <f t="shared" si="1552"/>
        <v>0</v>
      </c>
      <c r="O1755" s="318">
        <f t="shared" si="1552"/>
        <v>0</v>
      </c>
      <c r="P1755" s="318">
        <f t="shared" si="1552"/>
        <v>0</v>
      </c>
      <c r="Q1755" s="318">
        <f t="shared" si="1552"/>
        <v>0</v>
      </c>
      <c r="R1755" s="321">
        <f t="shared" si="1486"/>
        <v>0</v>
      </c>
      <c r="S1755" s="318">
        <f t="shared" ref="S1755:Z1755" si="1553">+S1756</f>
        <v>1696846946</v>
      </c>
      <c r="T1755" s="318">
        <f t="shared" si="1553"/>
        <v>0</v>
      </c>
      <c r="U1755" s="318">
        <f t="shared" si="1553"/>
        <v>0</v>
      </c>
      <c r="V1755" s="318">
        <f t="shared" si="1553"/>
        <v>0</v>
      </c>
      <c r="W1755" s="318">
        <f t="shared" si="1553"/>
        <v>0</v>
      </c>
      <c r="X1755" s="318">
        <f t="shared" si="1553"/>
        <v>0</v>
      </c>
      <c r="Y1755" s="318">
        <f t="shared" si="1553"/>
        <v>0</v>
      </c>
      <c r="Z1755" s="318">
        <f t="shared" si="1553"/>
        <v>0</v>
      </c>
      <c r="AA1755" s="290">
        <f t="shared" si="1550"/>
        <v>1696846946</v>
      </c>
      <c r="AB1755" s="290">
        <f t="shared" si="1489"/>
        <v>1696846946</v>
      </c>
      <c r="AC1755" s="105">
        <f t="shared" si="1490"/>
        <v>1</v>
      </c>
    </row>
    <row r="1756" spans="1:29" s="79" customFormat="1" ht="31.5" hidden="1" x14ac:dyDescent="0.2">
      <c r="A1756" s="433"/>
      <c r="B1756" s="135" t="s">
        <v>989</v>
      </c>
      <c r="C1756" s="140" t="s">
        <v>1883</v>
      </c>
      <c r="D1756" s="318">
        <f>+D1757+D1760</f>
        <v>0</v>
      </c>
      <c r="E1756" s="106">
        <f>SUM('ADICIONES  2018'!C1756:K1756)</f>
        <v>1696846946</v>
      </c>
      <c r="F1756" s="318">
        <f t="shared" ref="F1756:J1756" si="1554">+F1757+F1760</f>
        <v>0</v>
      </c>
      <c r="G1756" s="318">
        <f t="shared" si="1554"/>
        <v>0</v>
      </c>
      <c r="H1756" s="318">
        <f t="shared" si="1554"/>
        <v>0</v>
      </c>
      <c r="I1756" s="318">
        <f t="shared" si="1554"/>
        <v>0</v>
      </c>
      <c r="J1756" s="318">
        <f t="shared" si="1554"/>
        <v>0</v>
      </c>
      <c r="K1756" s="321">
        <f t="shared" si="1484"/>
        <v>1696846946</v>
      </c>
      <c r="L1756" s="318">
        <f t="shared" ref="L1756:Q1756" si="1555">+L1757+L1760</f>
        <v>0</v>
      </c>
      <c r="M1756" s="318">
        <f t="shared" si="1555"/>
        <v>0</v>
      </c>
      <c r="N1756" s="318">
        <f t="shared" si="1555"/>
        <v>0</v>
      </c>
      <c r="O1756" s="318">
        <f t="shared" si="1555"/>
        <v>0</v>
      </c>
      <c r="P1756" s="318">
        <f t="shared" si="1555"/>
        <v>0</v>
      </c>
      <c r="Q1756" s="318">
        <f t="shared" si="1555"/>
        <v>0</v>
      </c>
      <c r="R1756" s="321">
        <f t="shared" si="1486"/>
        <v>0</v>
      </c>
      <c r="S1756" s="318">
        <f t="shared" ref="S1756:Z1756" si="1556">+S1757+S1760</f>
        <v>1696846946</v>
      </c>
      <c r="T1756" s="318">
        <f t="shared" si="1556"/>
        <v>0</v>
      </c>
      <c r="U1756" s="318">
        <f t="shared" si="1556"/>
        <v>0</v>
      </c>
      <c r="V1756" s="318">
        <f t="shared" si="1556"/>
        <v>0</v>
      </c>
      <c r="W1756" s="318">
        <f t="shared" si="1556"/>
        <v>0</v>
      </c>
      <c r="X1756" s="318">
        <f t="shared" si="1556"/>
        <v>0</v>
      </c>
      <c r="Y1756" s="318">
        <f t="shared" si="1556"/>
        <v>0</v>
      </c>
      <c r="Z1756" s="318">
        <f t="shared" si="1556"/>
        <v>0</v>
      </c>
      <c r="AA1756" s="290">
        <f t="shared" si="1550"/>
        <v>1696846946</v>
      </c>
      <c r="AB1756" s="290">
        <f t="shared" si="1489"/>
        <v>1696846946</v>
      </c>
      <c r="AC1756" s="105">
        <f t="shared" si="1490"/>
        <v>1</v>
      </c>
    </row>
    <row r="1757" spans="1:29" s="79" customFormat="1" ht="31.5" hidden="1" x14ac:dyDescent="0.2">
      <c r="A1757" s="433"/>
      <c r="B1757" s="135" t="s">
        <v>991</v>
      </c>
      <c r="C1757" s="140" t="s">
        <v>1198</v>
      </c>
      <c r="D1757" s="318">
        <f>+D1758</f>
        <v>0</v>
      </c>
      <c r="E1757" s="106">
        <f>SUM('ADICIONES  2018'!C1757:K1757)</f>
        <v>1696846946</v>
      </c>
      <c r="F1757" s="318">
        <f t="shared" ref="F1757:J1758" si="1557">+F1758</f>
        <v>0</v>
      </c>
      <c r="G1757" s="318">
        <f t="shared" si="1557"/>
        <v>0</v>
      </c>
      <c r="H1757" s="318">
        <f t="shared" si="1557"/>
        <v>0</v>
      </c>
      <c r="I1757" s="318">
        <f t="shared" si="1557"/>
        <v>0</v>
      </c>
      <c r="J1757" s="318">
        <f t="shared" si="1557"/>
        <v>0</v>
      </c>
      <c r="K1757" s="321">
        <f t="shared" si="1484"/>
        <v>1696846946</v>
      </c>
      <c r="L1757" s="318">
        <f t="shared" ref="L1757:Q1758" si="1558">+L1758</f>
        <v>0</v>
      </c>
      <c r="M1757" s="318">
        <f t="shared" si="1558"/>
        <v>0</v>
      </c>
      <c r="N1757" s="318">
        <f t="shared" si="1558"/>
        <v>0</v>
      </c>
      <c r="O1757" s="318">
        <f t="shared" si="1558"/>
        <v>0</v>
      </c>
      <c r="P1757" s="318">
        <f t="shared" si="1558"/>
        <v>0</v>
      </c>
      <c r="Q1757" s="318">
        <f t="shared" si="1558"/>
        <v>0</v>
      </c>
      <c r="R1757" s="321">
        <f t="shared" si="1486"/>
        <v>0</v>
      </c>
      <c r="S1757" s="318">
        <f t="shared" ref="S1757:Z1758" si="1559">+S1758</f>
        <v>1696846946</v>
      </c>
      <c r="T1757" s="318">
        <f t="shared" si="1559"/>
        <v>0</v>
      </c>
      <c r="U1757" s="318">
        <f t="shared" si="1559"/>
        <v>0</v>
      </c>
      <c r="V1757" s="318">
        <f t="shared" si="1559"/>
        <v>0</v>
      </c>
      <c r="W1757" s="318">
        <f t="shared" si="1559"/>
        <v>0</v>
      </c>
      <c r="X1757" s="318">
        <f t="shared" si="1559"/>
        <v>0</v>
      </c>
      <c r="Y1757" s="318">
        <f t="shared" si="1559"/>
        <v>0</v>
      </c>
      <c r="Z1757" s="318">
        <f t="shared" si="1559"/>
        <v>0</v>
      </c>
      <c r="AA1757" s="290">
        <f t="shared" si="1550"/>
        <v>1696846946</v>
      </c>
      <c r="AB1757" s="290">
        <f t="shared" si="1489"/>
        <v>1696846946</v>
      </c>
      <c r="AC1757" s="105">
        <f t="shared" si="1490"/>
        <v>1</v>
      </c>
    </row>
    <row r="1758" spans="1:29" s="79" customFormat="1" ht="31.5" hidden="1" x14ac:dyDescent="0.2">
      <c r="A1758" s="433"/>
      <c r="B1758" s="135" t="s">
        <v>1884</v>
      </c>
      <c r="C1758" s="140" t="s">
        <v>1885</v>
      </c>
      <c r="D1758" s="318">
        <f>+D1759</f>
        <v>0</v>
      </c>
      <c r="E1758" s="106">
        <f>SUM('ADICIONES  2018'!C1758:K1758)</f>
        <v>1696846946</v>
      </c>
      <c r="F1758" s="318">
        <f t="shared" si="1557"/>
        <v>0</v>
      </c>
      <c r="G1758" s="318">
        <f t="shared" si="1557"/>
        <v>0</v>
      </c>
      <c r="H1758" s="318">
        <f t="shared" si="1557"/>
        <v>0</v>
      </c>
      <c r="I1758" s="318">
        <f t="shared" si="1557"/>
        <v>0</v>
      </c>
      <c r="J1758" s="318">
        <f t="shared" si="1557"/>
        <v>0</v>
      </c>
      <c r="K1758" s="321">
        <f t="shared" si="1484"/>
        <v>1696846946</v>
      </c>
      <c r="L1758" s="318">
        <f t="shared" si="1558"/>
        <v>0</v>
      </c>
      <c r="M1758" s="318">
        <f t="shared" si="1558"/>
        <v>0</v>
      </c>
      <c r="N1758" s="318">
        <f t="shared" si="1558"/>
        <v>0</v>
      </c>
      <c r="O1758" s="318">
        <f t="shared" si="1558"/>
        <v>0</v>
      </c>
      <c r="P1758" s="318">
        <f t="shared" si="1558"/>
        <v>0</v>
      </c>
      <c r="Q1758" s="318">
        <f t="shared" si="1558"/>
        <v>0</v>
      </c>
      <c r="R1758" s="321">
        <f t="shared" si="1486"/>
        <v>0</v>
      </c>
      <c r="S1758" s="318">
        <f t="shared" si="1559"/>
        <v>1696846946</v>
      </c>
      <c r="T1758" s="318">
        <f t="shared" si="1559"/>
        <v>0</v>
      </c>
      <c r="U1758" s="318">
        <f t="shared" si="1559"/>
        <v>0</v>
      </c>
      <c r="V1758" s="318">
        <f t="shared" si="1559"/>
        <v>0</v>
      </c>
      <c r="W1758" s="318">
        <f t="shared" si="1559"/>
        <v>0</v>
      </c>
      <c r="X1758" s="318">
        <f t="shared" si="1559"/>
        <v>0</v>
      </c>
      <c r="Y1758" s="318">
        <f t="shared" si="1559"/>
        <v>0</v>
      </c>
      <c r="Z1758" s="318">
        <f t="shared" si="1559"/>
        <v>0</v>
      </c>
      <c r="AA1758" s="290">
        <f t="shared" si="1550"/>
        <v>1696846946</v>
      </c>
      <c r="AB1758" s="290">
        <f t="shared" si="1489"/>
        <v>1696846946</v>
      </c>
      <c r="AC1758" s="105">
        <f t="shared" si="1490"/>
        <v>1</v>
      </c>
    </row>
    <row r="1759" spans="1:29" ht="15.75" hidden="1" x14ac:dyDescent="0.2">
      <c r="B1759" s="136" t="s">
        <v>1886</v>
      </c>
      <c r="C1759" s="139" t="s">
        <v>1202</v>
      </c>
      <c r="D1759" s="320">
        <v>0</v>
      </c>
      <c r="E1759" s="291">
        <f>SUM('ADICIONES  2018'!C1759:K1759)</f>
        <v>1696846946</v>
      </c>
      <c r="F1759" s="292"/>
      <c r="G1759" s="295"/>
      <c r="H1759" s="292"/>
      <c r="I1759" s="292"/>
      <c r="J1759" s="292"/>
      <c r="K1759" s="320">
        <f t="shared" si="1484"/>
        <v>1696846946</v>
      </c>
      <c r="L1759" s="292"/>
      <c r="M1759" s="292"/>
      <c r="N1759" s="292"/>
      <c r="O1759" s="292"/>
      <c r="P1759" s="292"/>
      <c r="Q1759" s="292"/>
      <c r="R1759" s="320">
        <f t="shared" si="1486"/>
        <v>0</v>
      </c>
      <c r="S1759" s="292">
        <v>1696846946</v>
      </c>
      <c r="T1759" s="292"/>
      <c r="U1759" s="292"/>
      <c r="V1759" s="292"/>
      <c r="W1759" s="292"/>
      <c r="X1759" s="292"/>
      <c r="Y1759" s="292"/>
      <c r="Z1759" s="292"/>
      <c r="AA1759" s="292">
        <f t="shared" si="1550"/>
        <v>1696846946</v>
      </c>
      <c r="AB1759" s="292">
        <f t="shared" si="1489"/>
        <v>1696846946</v>
      </c>
      <c r="AC1759" s="105">
        <f t="shared" si="1490"/>
        <v>1</v>
      </c>
    </row>
    <row r="1760" spans="1:29" ht="28.5" hidden="1" x14ac:dyDescent="0.2">
      <c r="B1760" s="136" t="s">
        <v>995</v>
      </c>
      <c r="C1760" s="139" t="s">
        <v>1887</v>
      </c>
      <c r="D1760" s="320">
        <v>0</v>
      </c>
      <c r="E1760" s="291">
        <f>SUM('ADICIONES  2018'!C1760:K1760)</f>
        <v>0</v>
      </c>
      <c r="F1760" s="292"/>
      <c r="G1760" s="295"/>
      <c r="H1760" s="292"/>
      <c r="I1760" s="292"/>
      <c r="J1760" s="292"/>
      <c r="K1760" s="320">
        <f t="shared" si="1484"/>
        <v>0</v>
      </c>
      <c r="L1760" s="292"/>
      <c r="M1760" s="292"/>
      <c r="N1760" s="292"/>
      <c r="O1760" s="292"/>
      <c r="P1760" s="292"/>
      <c r="Q1760" s="292"/>
      <c r="R1760" s="320">
        <f t="shared" si="1486"/>
        <v>0</v>
      </c>
      <c r="S1760" s="292">
        <v>0</v>
      </c>
      <c r="T1760" s="292"/>
      <c r="U1760" s="292"/>
      <c r="V1760" s="292"/>
      <c r="W1760" s="292"/>
      <c r="X1760" s="292"/>
      <c r="Y1760" s="292"/>
      <c r="Z1760" s="292"/>
      <c r="AA1760" s="292">
        <f t="shared" si="1550"/>
        <v>0</v>
      </c>
      <c r="AB1760" s="292">
        <f t="shared" si="1489"/>
        <v>0</v>
      </c>
      <c r="AC1760" s="105" t="e">
        <f t="shared" si="1490"/>
        <v>#DIV/0!</v>
      </c>
    </row>
    <row r="1761" spans="1:29" s="21" customFormat="1" ht="30.75" thickBot="1" x14ac:dyDescent="0.25">
      <c r="A1761" s="92">
        <v>1</v>
      </c>
      <c r="B1761" s="143" t="s">
        <v>310</v>
      </c>
      <c r="C1761" s="144" t="s">
        <v>105</v>
      </c>
      <c r="D1761" s="318">
        <f>+D1762</f>
        <v>261000000</v>
      </c>
      <c r="E1761" s="106">
        <f>SUM('ADICIONES  2018'!C1761:K1761)</f>
        <v>150000000</v>
      </c>
      <c r="F1761" s="318">
        <f t="shared" ref="F1761:J1761" si="1560">+F1762</f>
        <v>0</v>
      </c>
      <c r="G1761" s="318">
        <f t="shared" si="1560"/>
        <v>0</v>
      </c>
      <c r="H1761" s="318">
        <f t="shared" si="1560"/>
        <v>0</v>
      </c>
      <c r="I1761" s="318">
        <f t="shared" si="1560"/>
        <v>0</v>
      </c>
      <c r="J1761" s="318">
        <f t="shared" si="1560"/>
        <v>0</v>
      </c>
      <c r="K1761" s="320">
        <f t="shared" si="1484"/>
        <v>411000000</v>
      </c>
      <c r="L1761" s="318">
        <f t="shared" ref="L1761:Q1761" si="1561">+L1762</f>
        <v>28726772.309999999</v>
      </c>
      <c r="M1761" s="318">
        <f t="shared" si="1561"/>
        <v>39474246.390000001</v>
      </c>
      <c r="N1761" s="318">
        <f t="shared" si="1561"/>
        <v>42123522</v>
      </c>
      <c r="O1761" s="318">
        <f t="shared" si="1561"/>
        <v>40138428</v>
      </c>
      <c r="P1761" s="318">
        <f t="shared" si="1561"/>
        <v>41347791</v>
      </c>
      <c r="Q1761" s="318">
        <f t="shared" si="1561"/>
        <v>45584907.579999998</v>
      </c>
      <c r="R1761" s="320">
        <f t="shared" si="1486"/>
        <v>237395667.27999997</v>
      </c>
      <c r="S1761" s="319">
        <f t="shared" ref="S1761:Z1761" si="1562">+S1762</f>
        <v>53232085</v>
      </c>
      <c r="T1761" s="319">
        <f t="shared" si="1562"/>
        <v>63928835</v>
      </c>
      <c r="U1761" s="319">
        <f t="shared" si="1562"/>
        <v>61889835.979999997</v>
      </c>
      <c r="V1761" s="318">
        <f t="shared" si="1562"/>
        <v>0</v>
      </c>
      <c r="W1761" s="318">
        <f t="shared" si="1562"/>
        <v>0</v>
      </c>
      <c r="X1761" s="318">
        <f t="shared" si="1562"/>
        <v>0</v>
      </c>
      <c r="Y1761" s="319">
        <f t="shared" si="1562"/>
        <v>0</v>
      </c>
      <c r="Z1761" s="318">
        <f t="shared" si="1562"/>
        <v>0</v>
      </c>
      <c r="AA1761" s="290">
        <f t="shared" si="1550"/>
        <v>179050755.97999999</v>
      </c>
      <c r="AB1761" s="294">
        <f t="shared" si="1489"/>
        <v>416446423.25999999</v>
      </c>
      <c r="AC1761" s="115">
        <f t="shared" si="1490"/>
        <v>1.0132516381021897</v>
      </c>
    </row>
    <row r="1762" spans="1:29" s="79" customFormat="1" ht="32.25" hidden="1" thickBot="1" x14ac:dyDescent="0.25">
      <c r="A1762" s="433"/>
      <c r="B1762" s="135" t="s">
        <v>311</v>
      </c>
      <c r="C1762" s="140" t="s">
        <v>108</v>
      </c>
      <c r="D1762" s="318">
        <f>+D1763+D1766</f>
        <v>261000000</v>
      </c>
      <c r="E1762" s="106">
        <f>SUM('ADICIONES  2018'!C1762:K1762)</f>
        <v>150000000</v>
      </c>
      <c r="F1762" s="318">
        <f t="shared" ref="F1762:J1762" si="1563">+F1763+F1766</f>
        <v>0</v>
      </c>
      <c r="G1762" s="318">
        <f t="shared" si="1563"/>
        <v>0</v>
      </c>
      <c r="H1762" s="318">
        <f t="shared" si="1563"/>
        <v>0</v>
      </c>
      <c r="I1762" s="318">
        <f t="shared" si="1563"/>
        <v>0</v>
      </c>
      <c r="J1762" s="318">
        <f t="shared" si="1563"/>
        <v>0</v>
      </c>
      <c r="K1762" s="321">
        <f t="shared" si="1484"/>
        <v>411000000</v>
      </c>
      <c r="L1762" s="318">
        <f t="shared" ref="L1762:Q1762" si="1564">+L1763+L1766</f>
        <v>28726772.309999999</v>
      </c>
      <c r="M1762" s="318">
        <f t="shared" si="1564"/>
        <v>39474246.390000001</v>
      </c>
      <c r="N1762" s="318">
        <f t="shared" si="1564"/>
        <v>42123522</v>
      </c>
      <c r="O1762" s="318">
        <f t="shared" si="1564"/>
        <v>40138428</v>
      </c>
      <c r="P1762" s="318">
        <f t="shared" si="1564"/>
        <v>41347791</v>
      </c>
      <c r="Q1762" s="318">
        <f t="shared" si="1564"/>
        <v>45584907.579999998</v>
      </c>
      <c r="R1762" s="321">
        <f t="shared" si="1486"/>
        <v>237395667.27999997</v>
      </c>
      <c r="S1762" s="318">
        <f t="shared" ref="S1762:Z1762" si="1565">+S1763+S1766</f>
        <v>53232085</v>
      </c>
      <c r="T1762" s="318">
        <f t="shared" si="1565"/>
        <v>63928835</v>
      </c>
      <c r="U1762" s="318">
        <f t="shared" si="1565"/>
        <v>61889835.979999997</v>
      </c>
      <c r="V1762" s="318">
        <f t="shared" si="1565"/>
        <v>0</v>
      </c>
      <c r="W1762" s="318">
        <f t="shared" si="1565"/>
        <v>0</v>
      </c>
      <c r="X1762" s="318">
        <f t="shared" si="1565"/>
        <v>0</v>
      </c>
      <c r="Y1762" s="318">
        <f t="shared" si="1565"/>
        <v>0</v>
      </c>
      <c r="Z1762" s="318">
        <f t="shared" si="1565"/>
        <v>0</v>
      </c>
      <c r="AA1762" s="290">
        <f t="shared" si="1550"/>
        <v>179050755.97999999</v>
      </c>
      <c r="AB1762" s="290">
        <f t="shared" si="1489"/>
        <v>416446423.25999999</v>
      </c>
      <c r="AC1762" s="105">
        <f t="shared" si="1490"/>
        <v>1.0132516381021897</v>
      </c>
    </row>
    <row r="1763" spans="1:29" s="79" customFormat="1" ht="32.25" hidden="1" thickBot="1" x14ac:dyDescent="0.25">
      <c r="A1763" s="433"/>
      <c r="B1763" s="135" t="s">
        <v>811</v>
      </c>
      <c r="C1763" s="140" t="s">
        <v>901</v>
      </c>
      <c r="D1763" s="318">
        <f>+D1764</f>
        <v>100000000</v>
      </c>
      <c r="E1763" s="106">
        <f>SUM('ADICIONES  2018'!C1763:K1763)</f>
        <v>150000000</v>
      </c>
      <c r="F1763" s="318">
        <f t="shared" ref="F1763:J1764" si="1566">+F1764</f>
        <v>0</v>
      </c>
      <c r="G1763" s="318">
        <f t="shared" si="1566"/>
        <v>0</v>
      </c>
      <c r="H1763" s="318">
        <f t="shared" si="1566"/>
        <v>0</v>
      </c>
      <c r="I1763" s="318">
        <f t="shared" si="1566"/>
        <v>0</v>
      </c>
      <c r="J1763" s="318">
        <f t="shared" si="1566"/>
        <v>0</v>
      </c>
      <c r="K1763" s="321">
        <f t="shared" si="1484"/>
        <v>250000000</v>
      </c>
      <c r="L1763" s="318">
        <f t="shared" ref="L1763:Q1764" si="1567">+L1764</f>
        <v>21656764.309999999</v>
      </c>
      <c r="M1763" s="318">
        <f t="shared" si="1567"/>
        <v>28535805.390000001</v>
      </c>
      <c r="N1763" s="318">
        <f t="shared" si="1567"/>
        <v>31171932</v>
      </c>
      <c r="O1763" s="318">
        <f t="shared" si="1567"/>
        <v>29168452</v>
      </c>
      <c r="P1763" s="318">
        <f t="shared" si="1567"/>
        <v>30259905</v>
      </c>
      <c r="Q1763" s="318">
        <f t="shared" si="1567"/>
        <v>31286373.579999998</v>
      </c>
      <c r="R1763" s="321">
        <f t="shared" si="1486"/>
        <v>172079232.27999997</v>
      </c>
      <c r="S1763" s="318">
        <f t="shared" ref="S1763:Z1764" si="1568">+S1764</f>
        <v>35302907</v>
      </c>
      <c r="T1763" s="318">
        <f t="shared" si="1568"/>
        <v>34779389</v>
      </c>
      <c r="U1763" s="318">
        <f t="shared" si="1568"/>
        <v>34018379.979999997</v>
      </c>
      <c r="V1763" s="318">
        <f t="shared" si="1568"/>
        <v>0</v>
      </c>
      <c r="W1763" s="318">
        <f t="shared" si="1568"/>
        <v>0</v>
      </c>
      <c r="X1763" s="318">
        <f t="shared" si="1568"/>
        <v>0</v>
      </c>
      <c r="Y1763" s="318">
        <f t="shared" si="1568"/>
        <v>0</v>
      </c>
      <c r="Z1763" s="318">
        <f t="shared" si="1568"/>
        <v>0</v>
      </c>
      <c r="AA1763" s="290">
        <f t="shared" si="1550"/>
        <v>104100675.97999999</v>
      </c>
      <c r="AB1763" s="290">
        <f t="shared" si="1489"/>
        <v>276179908.25999999</v>
      </c>
      <c r="AC1763" s="105">
        <f t="shared" si="1490"/>
        <v>1.10471963304</v>
      </c>
    </row>
    <row r="1764" spans="1:29" s="79" customFormat="1" ht="32.25" hidden="1" thickBot="1" x14ac:dyDescent="0.25">
      <c r="A1764" s="433"/>
      <c r="B1764" s="135" t="s">
        <v>902</v>
      </c>
      <c r="C1764" s="140" t="s">
        <v>903</v>
      </c>
      <c r="D1764" s="318">
        <f>+D1765</f>
        <v>100000000</v>
      </c>
      <c r="E1764" s="106">
        <f>SUM('ADICIONES  2018'!C1764:K1764)</f>
        <v>150000000</v>
      </c>
      <c r="F1764" s="318">
        <f t="shared" si="1566"/>
        <v>0</v>
      </c>
      <c r="G1764" s="318">
        <f t="shared" si="1566"/>
        <v>0</v>
      </c>
      <c r="H1764" s="318">
        <f t="shared" si="1566"/>
        <v>0</v>
      </c>
      <c r="I1764" s="318">
        <f t="shared" si="1566"/>
        <v>0</v>
      </c>
      <c r="J1764" s="318">
        <f t="shared" si="1566"/>
        <v>0</v>
      </c>
      <c r="K1764" s="321">
        <f t="shared" si="1484"/>
        <v>250000000</v>
      </c>
      <c r="L1764" s="318">
        <f t="shared" si="1567"/>
        <v>21656764.309999999</v>
      </c>
      <c r="M1764" s="318">
        <f t="shared" si="1567"/>
        <v>28535805.390000001</v>
      </c>
      <c r="N1764" s="318">
        <f t="shared" si="1567"/>
        <v>31171932</v>
      </c>
      <c r="O1764" s="318">
        <f t="shared" si="1567"/>
        <v>29168452</v>
      </c>
      <c r="P1764" s="318">
        <f t="shared" si="1567"/>
        <v>30259905</v>
      </c>
      <c r="Q1764" s="318">
        <f t="shared" si="1567"/>
        <v>31286373.579999998</v>
      </c>
      <c r="R1764" s="321">
        <f t="shared" si="1486"/>
        <v>172079232.27999997</v>
      </c>
      <c r="S1764" s="318">
        <f t="shared" si="1568"/>
        <v>35302907</v>
      </c>
      <c r="T1764" s="318">
        <f t="shared" si="1568"/>
        <v>34779389</v>
      </c>
      <c r="U1764" s="318">
        <f t="shared" si="1568"/>
        <v>34018379.979999997</v>
      </c>
      <c r="V1764" s="318">
        <f t="shared" si="1568"/>
        <v>0</v>
      </c>
      <c r="W1764" s="318">
        <f t="shared" si="1568"/>
        <v>0</v>
      </c>
      <c r="X1764" s="318">
        <f t="shared" si="1568"/>
        <v>0</v>
      </c>
      <c r="Y1764" s="318">
        <f t="shared" si="1568"/>
        <v>0</v>
      </c>
      <c r="Z1764" s="318">
        <f t="shared" si="1568"/>
        <v>0</v>
      </c>
      <c r="AA1764" s="290">
        <f t="shared" si="1550"/>
        <v>104100675.97999999</v>
      </c>
      <c r="AB1764" s="290">
        <f t="shared" si="1489"/>
        <v>276179908.25999999</v>
      </c>
      <c r="AC1764" s="105">
        <f t="shared" si="1490"/>
        <v>1.10471963304</v>
      </c>
    </row>
    <row r="1765" spans="1:29" ht="15.75" hidden="1" thickBot="1" x14ac:dyDescent="0.25">
      <c r="B1765" s="136" t="s">
        <v>904</v>
      </c>
      <c r="C1765" s="139" t="s">
        <v>905</v>
      </c>
      <c r="D1765" s="320">
        <v>100000000</v>
      </c>
      <c r="E1765" s="291">
        <f>SUM('ADICIONES  2018'!C1765:K1765)</f>
        <v>150000000</v>
      </c>
      <c r="F1765" s="292"/>
      <c r="G1765" s="295"/>
      <c r="H1765" s="292"/>
      <c r="I1765" s="292"/>
      <c r="J1765" s="292"/>
      <c r="K1765" s="320">
        <f t="shared" si="1484"/>
        <v>250000000</v>
      </c>
      <c r="L1765" s="292">
        <v>21656764.309999999</v>
      </c>
      <c r="M1765" s="292">
        <v>28535805.390000001</v>
      </c>
      <c r="N1765" s="292">
        <v>31171932</v>
      </c>
      <c r="O1765" s="292">
        <v>29168452</v>
      </c>
      <c r="P1765" s="292">
        <v>30259905</v>
      </c>
      <c r="Q1765" s="292">
        <v>31286373.579999998</v>
      </c>
      <c r="R1765" s="320">
        <f t="shared" si="1486"/>
        <v>172079232.27999997</v>
      </c>
      <c r="S1765" s="292">
        <v>35302907</v>
      </c>
      <c r="T1765" s="292">
        <v>34779389</v>
      </c>
      <c r="U1765" s="292">
        <v>34018379.979999997</v>
      </c>
      <c r="V1765" s="292"/>
      <c r="W1765" s="292"/>
      <c r="X1765" s="292"/>
      <c r="Y1765" s="292"/>
      <c r="Z1765" s="292"/>
      <c r="AA1765" s="292">
        <f t="shared" si="1550"/>
        <v>104100675.97999999</v>
      </c>
      <c r="AB1765" s="292">
        <f t="shared" si="1489"/>
        <v>276179908.25999999</v>
      </c>
      <c r="AC1765" s="115">
        <f t="shared" si="1490"/>
        <v>1.10471963304</v>
      </c>
    </row>
    <row r="1766" spans="1:29" s="79" customFormat="1" ht="32.25" hidden="1" thickBot="1" x14ac:dyDescent="0.25">
      <c r="A1766" s="433"/>
      <c r="B1766" s="135" t="s">
        <v>312</v>
      </c>
      <c r="C1766" s="140" t="s">
        <v>906</v>
      </c>
      <c r="D1766" s="318">
        <f>SUM(D1767:D1769)</f>
        <v>161000000</v>
      </c>
      <c r="E1766" s="106">
        <f>SUM('ADICIONES  2018'!C1766:K1766)</f>
        <v>0</v>
      </c>
      <c r="F1766" s="318">
        <f t="shared" ref="F1766:J1766" si="1569">SUM(F1767:F1769)</f>
        <v>0</v>
      </c>
      <c r="G1766" s="318">
        <f t="shared" si="1569"/>
        <v>0</v>
      </c>
      <c r="H1766" s="318">
        <f t="shared" si="1569"/>
        <v>0</v>
      </c>
      <c r="I1766" s="318">
        <f t="shared" si="1569"/>
        <v>0</v>
      </c>
      <c r="J1766" s="318">
        <f t="shared" si="1569"/>
        <v>0</v>
      </c>
      <c r="K1766" s="321">
        <f t="shared" si="1484"/>
        <v>161000000</v>
      </c>
      <c r="L1766" s="318">
        <f t="shared" ref="L1766:Q1766" si="1570">SUM(L1767:L1769)</f>
        <v>7070008</v>
      </c>
      <c r="M1766" s="318">
        <f t="shared" si="1570"/>
        <v>10938441</v>
      </c>
      <c r="N1766" s="318">
        <f t="shared" si="1570"/>
        <v>10951590</v>
      </c>
      <c r="O1766" s="318">
        <f t="shared" si="1570"/>
        <v>10969976</v>
      </c>
      <c r="P1766" s="318">
        <f t="shared" si="1570"/>
        <v>11087886</v>
      </c>
      <c r="Q1766" s="318">
        <f t="shared" si="1570"/>
        <v>14298534</v>
      </c>
      <c r="R1766" s="318">
        <f t="shared" si="1486"/>
        <v>65316435</v>
      </c>
      <c r="S1766" s="318">
        <f t="shared" ref="S1766:Z1766" si="1571">SUM(S1767:S1769)</f>
        <v>17929178</v>
      </c>
      <c r="T1766" s="318">
        <f t="shared" si="1571"/>
        <v>29149446</v>
      </c>
      <c r="U1766" s="318">
        <f t="shared" si="1571"/>
        <v>27871456</v>
      </c>
      <c r="V1766" s="318">
        <f t="shared" si="1571"/>
        <v>0</v>
      </c>
      <c r="W1766" s="318">
        <f t="shared" si="1571"/>
        <v>0</v>
      </c>
      <c r="X1766" s="318">
        <f t="shared" si="1571"/>
        <v>0</v>
      </c>
      <c r="Y1766" s="318">
        <f t="shared" si="1571"/>
        <v>0</v>
      </c>
      <c r="Z1766" s="318">
        <f t="shared" si="1571"/>
        <v>0</v>
      </c>
      <c r="AA1766" s="290">
        <f t="shared" si="1550"/>
        <v>74950080</v>
      </c>
      <c r="AB1766" s="290">
        <f t="shared" si="1489"/>
        <v>140266515</v>
      </c>
      <c r="AC1766" s="105">
        <f t="shared" si="1490"/>
        <v>0.87122059006211183</v>
      </c>
    </row>
    <row r="1767" spans="1:29" ht="29.25" hidden="1" thickBot="1" x14ac:dyDescent="0.25">
      <c r="B1767" s="136" t="s">
        <v>314</v>
      </c>
      <c r="C1767" s="139" t="s">
        <v>906</v>
      </c>
      <c r="D1767" s="320">
        <v>0</v>
      </c>
      <c r="E1767" s="291">
        <f>SUM('ADICIONES  2018'!C1767:K1767)</f>
        <v>0</v>
      </c>
      <c r="F1767" s="292"/>
      <c r="G1767" s="295"/>
      <c r="H1767" s="292"/>
      <c r="I1767" s="292"/>
      <c r="J1767" s="292"/>
      <c r="K1767" s="320">
        <f t="shared" si="1484"/>
        <v>0</v>
      </c>
      <c r="L1767" s="292">
        <v>0</v>
      </c>
      <c r="M1767" s="292">
        <v>0</v>
      </c>
      <c r="N1767" s="292"/>
      <c r="O1767" s="292">
        <v>0</v>
      </c>
      <c r="P1767" s="292">
        <v>0</v>
      </c>
      <c r="Q1767" s="292">
        <v>0</v>
      </c>
      <c r="R1767" s="320">
        <f t="shared" si="1486"/>
        <v>0</v>
      </c>
      <c r="S1767" s="292">
        <v>0</v>
      </c>
      <c r="T1767" s="292">
        <v>0</v>
      </c>
      <c r="U1767" s="292">
        <v>0</v>
      </c>
      <c r="V1767" s="292"/>
      <c r="W1767" s="292"/>
      <c r="X1767" s="292"/>
      <c r="Y1767" s="292"/>
      <c r="Z1767" s="292"/>
      <c r="AA1767" s="292">
        <f t="shared" si="1550"/>
        <v>0</v>
      </c>
      <c r="AB1767" s="292">
        <f t="shared" si="1489"/>
        <v>0</v>
      </c>
      <c r="AC1767" s="105" t="e">
        <f t="shared" si="1490"/>
        <v>#DIV/0!</v>
      </c>
    </row>
    <row r="1768" spans="1:29" ht="29.25" hidden="1" thickBot="1" x14ac:dyDescent="0.25">
      <c r="B1768" s="136" t="s">
        <v>314</v>
      </c>
      <c r="C1768" s="139" t="s">
        <v>906</v>
      </c>
      <c r="D1768" s="320">
        <v>160000000</v>
      </c>
      <c r="E1768" s="291">
        <f>SUM('ADICIONES  2018'!C1768:K1768)</f>
        <v>0</v>
      </c>
      <c r="F1768" s="292"/>
      <c r="G1768" s="295"/>
      <c r="H1768" s="292"/>
      <c r="I1768" s="292"/>
      <c r="J1768" s="292"/>
      <c r="K1768" s="320">
        <f t="shared" si="1484"/>
        <v>160000000</v>
      </c>
      <c r="L1768" s="292">
        <v>6939073</v>
      </c>
      <c r="M1768" s="292">
        <v>10806464</v>
      </c>
      <c r="N1768" s="292">
        <v>10819475</v>
      </c>
      <c r="O1768" s="292">
        <v>10837507</v>
      </c>
      <c r="P1768" s="292">
        <v>10954485</v>
      </c>
      <c r="Q1768" s="292">
        <v>14162709</v>
      </c>
      <c r="R1768" s="320">
        <f t="shared" si="1486"/>
        <v>64519713</v>
      </c>
      <c r="S1768" s="292">
        <v>17791218</v>
      </c>
      <c r="T1768" s="292">
        <v>29011342</v>
      </c>
      <c r="U1768" s="292">
        <v>27731580</v>
      </c>
      <c r="V1768" s="292"/>
      <c r="W1768" s="292"/>
      <c r="X1768" s="292"/>
      <c r="Y1768" s="292"/>
      <c r="Z1768" s="292"/>
      <c r="AA1768" s="292">
        <f t="shared" si="1550"/>
        <v>74534140</v>
      </c>
      <c r="AB1768" s="292">
        <f t="shared" si="1489"/>
        <v>139053853</v>
      </c>
      <c r="AC1768" s="115">
        <f t="shared" si="1490"/>
        <v>0.86908658125000005</v>
      </c>
    </row>
    <row r="1769" spans="1:29" ht="29.25" hidden="1" thickBot="1" x14ac:dyDescent="0.25">
      <c r="B1769" s="137" t="s">
        <v>317</v>
      </c>
      <c r="C1769" s="277" t="s">
        <v>1888</v>
      </c>
      <c r="D1769" s="322">
        <v>1000000</v>
      </c>
      <c r="E1769" s="291">
        <f>SUM('ADICIONES  2018'!C1769:K1769)</f>
        <v>0</v>
      </c>
      <c r="F1769" s="299"/>
      <c r="G1769" s="297"/>
      <c r="H1769" s="299"/>
      <c r="I1769" s="299"/>
      <c r="J1769" s="299"/>
      <c r="K1769" s="322">
        <f t="shared" si="1484"/>
        <v>1000000</v>
      </c>
      <c r="L1769" s="299">
        <v>130935</v>
      </c>
      <c r="M1769" s="299">
        <v>131977</v>
      </c>
      <c r="N1769" s="299">
        <v>132115</v>
      </c>
      <c r="O1769" s="299">
        <v>132469</v>
      </c>
      <c r="P1769" s="299">
        <v>133401</v>
      </c>
      <c r="Q1769" s="299">
        <v>135825</v>
      </c>
      <c r="R1769" s="322">
        <f t="shared" si="1486"/>
        <v>796722</v>
      </c>
      <c r="S1769" s="299">
        <v>137960</v>
      </c>
      <c r="T1769" s="299">
        <v>138104</v>
      </c>
      <c r="U1769" s="299">
        <v>139876</v>
      </c>
      <c r="V1769" s="299"/>
      <c r="W1769" s="299"/>
      <c r="X1769" s="299"/>
      <c r="Y1769" s="299"/>
      <c r="Z1769" s="299"/>
      <c r="AA1769" s="299">
        <f t="shared" si="1550"/>
        <v>415940</v>
      </c>
      <c r="AB1769" s="299">
        <f t="shared" si="1489"/>
        <v>1212662</v>
      </c>
      <c r="AC1769" s="385">
        <f t="shared" si="1490"/>
        <v>1.2126619999999999</v>
      </c>
    </row>
    <row r="1770" spans="1:29" s="79" customFormat="1" ht="31.5" customHeight="1" thickBot="1" x14ac:dyDescent="0.25">
      <c r="A1770" s="433">
        <v>1</v>
      </c>
      <c r="B1770" s="444" t="s">
        <v>26</v>
      </c>
      <c r="C1770" s="445"/>
      <c r="D1770" s="323">
        <f>+D1712</f>
        <v>522208495081</v>
      </c>
      <c r="E1770" s="324">
        <f t="shared" ref="E1770:AB1770" si="1572">+E1712</f>
        <v>13516566917</v>
      </c>
      <c r="F1770" s="323">
        <f t="shared" si="1572"/>
        <v>0</v>
      </c>
      <c r="G1770" s="323">
        <f t="shared" si="1572"/>
        <v>0</v>
      </c>
      <c r="H1770" s="323">
        <f t="shared" si="1572"/>
        <v>0</v>
      </c>
      <c r="I1770" s="323">
        <f t="shared" si="1572"/>
        <v>0</v>
      </c>
      <c r="J1770" s="323">
        <f t="shared" si="1572"/>
        <v>0</v>
      </c>
      <c r="K1770" s="324">
        <f t="shared" si="1572"/>
        <v>535725061998</v>
      </c>
      <c r="L1770" s="323">
        <f t="shared" si="1572"/>
        <v>37773099177.309998</v>
      </c>
      <c r="M1770" s="323">
        <f t="shared" si="1572"/>
        <v>33443485307.389999</v>
      </c>
      <c r="N1770" s="323">
        <f t="shared" si="1572"/>
        <v>43885047325</v>
      </c>
      <c r="O1770" s="323">
        <f t="shared" si="1572"/>
        <v>37342432702</v>
      </c>
      <c r="P1770" s="323">
        <f t="shared" si="1572"/>
        <v>36688025197</v>
      </c>
      <c r="Q1770" s="323">
        <f t="shared" si="1572"/>
        <v>43542580430.580002</v>
      </c>
      <c r="R1770" s="324">
        <f t="shared" si="1572"/>
        <v>232674670139.28003</v>
      </c>
      <c r="S1770" s="324">
        <f t="shared" si="1572"/>
        <v>74895888799.119995</v>
      </c>
      <c r="T1770" s="324">
        <f t="shared" si="1572"/>
        <v>35297251320</v>
      </c>
      <c r="U1770" s="324">
        <f t="shared" si="1572"/>
        <v>35555303837.480003</v>
      </c>
      <c r="V1770" s="323">
        <f t="shared" si="1572"/>
        <v>0</v>
      </c>
      <c r="W1770" s="323">
        <f t="shared" si="1572"/>
        <v>0</v>
      </c>
      <c r="X1770" s="323">
        <f t="shared" si="1572"/>
        <v>0</v>
      </c>
      <c r="Y1770" s="324">
        <f t="shared" si="1572"/>
        <v>0</v>
      </c>
      <c r="Z1770" s="323">
        <f t="shared" si="1572"/>
        <v>0</v>
      </c>
      <c r="AA1770" s="323">
        <f t="shared" si="1572"/>
        <v>145748443956.60001</v>
      </c>
      <c r="AB1770" s="324">
        <f t="shared" si="1572"/>
        <v>378423114095.88</v>
      </c>
      <c r="AC1770" s="116">
        <f t="shared" si="1490"/>
        <v>0.70637560371833552</v>
      </c>
    </row>
    <row r="1771" spans="1:29" ht="28.5" customHeight="1" thickBot="1" x14ac:dyDescent="0.25">
      <c r="A1771" s="159">
        <v>1</v>
      </c>
      <c r="B1771" s="444" t="s">
        <v>49</v>
      </c>
      <c r="C1771" s="445"/>
      <c r="D1771" s="324">
        <f t="shared" ref="D1771:AB1771" si="1573">+D1101+D1668+D1770+D1705</f>
        <v>1247384580885.1699</v>
      </c>
      <c r="E1771" s="324">
        <f t="shared" si="1573"/>
        <v>550473154599.71008</v>
      </c>
      <c r="F1771" s="324">
        <f t="shared" si="1573"/>
        <v>1938636598.9699998</v>
      </c>
      <c r="G1771" s="324">
        <f t="shared" si="1573"/>
        <v>0</v>
      </c>
      <c r="H1771" s="324">
        <f t="shared" si="1573"/>
        <v>0</v>
      </c>
      <c r="I1771" s="324">
        <f t="shared" si="1573"/>
        <v>0</v>
      </c>
      <c r="J1771" s="324">
        <f t="shared" si="1573"/>
        <v>0</v>
      </c>
      <c r="K1771" s="324">
        <f t="shared" si="1573"/>
        <v>1795919098885.9102</v>
      </c>
      <c r="L1771" s="324">
        <f t="shared" si="1573"/>
        <v>99248804284.12999</v>
      </c>
      <c r="M1771" s="324">
        <f t="shared" si="1573"/>
        <v>97344905555.979996</v>
      </c>
      <c r="N1771" s="324">
        <f t="shared" si="1573"/>
        <v>96958360679.729996</v>
      </c>
      <c r="O1771" s="324">
        <f t="shared" si="1573"/>
        <v>114909623088.69</v>
      </c>
      <c r="P1771" s="324">
        <f t="shared" si="1573"/>
        <v>335067818201.85004</v>
      </c>
      <c r="Q1771" s="324">
        <f t="shared" si="1573"/>
        <v>101361163473.90001</v>
      </c>
      <c r="R1771" s="324">
        <f t="shared" si="1573"/>
        <v>844890675284.28015</v>
      </c>
      <c r="S1771" s="324">
        <f t="shared" si="1573"/>
        <v>185883109305.40997</v>
      </c>
      <c r="T1771" s="324">
        <f t="shared" si="1573"/>
        <v>85948003584.290009</v>
      </c>
      <c r="U1771" s="324">
        <f t="shared" si="1573"/>
        <v>183146939081.89005</v>
      </c>
      <c r="V1771" s="324">
        <f t="shared" si="1573"/>
        <v>0</v>
      </c>
      <c r="W1771" s="324">
        <f t="shared" si="1573"/>
        <v>0</v>
      </c>
      <c r="X1771" s="324">
        <f t="shared" si="1573"/>
        <v>0</v>
      </c>
      <c r="Y1771" s="324">
        <f t="shared" si="1573"/>
        <v>-10726563515.870001</v>
      </c>
      <c r="Z1771" s="324">
        <f t="shared" si="1573"/>
        <v>0</v>
      </c>
      <c r="AA1771" s="324">
        <f t="shared" si="1573"/>
        <v>444251488455.72003</v>
      </c>
      <c r="AB1771" s="324">
        <f t="shared" si="1573"/>
        <v>1289142163740</v>
      </c>
      <c r="AC1771" s="116">
        <f>AB1771/K1771</f>
        <v>0.71781750332724514</v>
      </c>
    </row>
    <row r="1772" spans="1:29" x14ac:dyDescent="0.2">
      <c r="A1772" s="159">
        <v>1</v>
      </c>
      <c r="B1772" s="446" t="s">
        <v>2614</v>
      </c>
      <c r="C1772" s="447"/>
      <c r="D1772" s="447"/>
      <c r="E1772" s="447"/>
      <c r="F1772" s="447"/>
      <c r="G1772" s="447"/>
      <c r="H1772" s="447"/>
      <c r="I1772" s="447"/>
      <c r="J1772" s="447"/>
      <c r="K1772" s="447"/>
      <c r="L1772" s="447"/>
      <c r="M1772" s="447"/>
      <c r="N1772" s="447"/>
      <c r="O1772" s="447"/>
      <c r="P1772" s="447"/>
      <c r="Q1772" s="447"/>
      <c r="R1772" s="447"/>
      <c r="S1772" s="447"/>
      <c r="T1772" s="447"/>
      <c r="U1772" s="447"/>
      <c r="V1772" s="447"/>
      <c r="W1772" s="447"/>
      <c r="X1772" s="447"/>
      <c r="Y1772" s="447"/>
      <c r="Z1772" s="447"/>
      <c r="AA1772" s="447"/>
      <c r="AB1772" s="447"/>
      <c r="AC1772" s="447"/>
    </row>
    <row r="1773" spans="1:29" x14ac:dyDescent="0.2">
      <c r="A1773" s="159">
        <v>1</v>
      </c>
      <c r="B1773" s="464"/>
      <c r="C1773" s="465"/>
      <c r="D1773" s="465"/>
      <c r="E1773" s="465"/>
      <c r="F1773" s="465"/>
      <c r="G1773" s="465"/>
      <c r="H1773" s="465"/>
      <c r="I1773" s="465"/>
      <c r="J1773" s="465"/>
      <c r="K1773" s="465"/>
      <c r="L1773" s="465"/>
      <c r="M1773" s="465"/>
      <c r="N1773" s="465"/>
      <c r="O1773" s="465"/>
      <c r="P1773" s="465"/>
      <c r="Q1773" s="465"/>
      <c r="R1773" s="465"/>
      <c r="S1773" s="465"/>
      <c r="T1773" s="465"/>
      <c r="U1773" s="465"/>
      <c r="V1773" s="465"/>
      <c r="W1773" s="465"/>
      <c r="X1773" s="465"/>
      <c r="Y1773" s="465"/>
      <c r="Z1773" s="465"/>
      <c r="AA1773" s="465"/>
      <c r="AB1773" s="465"/>
      <c r="AC1773" s="465"/>
    </row>
    <row r="1774" spans="1:29" hidden="1" x14ac:dyDescent="0.2">
      <c r="A1774" s="159"/>
      <c r="B1774" s="435"/>
      <c r="C1774" s="436"/>
      <c r="D1774" s="436"/>
      <c r="E1774" s="436"/>
      <c r="F1774" s="436"/>
      <c r="G1774" s="436">
        <v>0</v>
      </c>
      <c r="H1774" s="436">
        <v>0</v>
      </c>
      <c r="I1774" s="436"/>
      <c r="J1774" s="436"/>
      <c r="K1774" s="436"/>
      <c r="L1774" s="436"/>
      <c r="M1774" s="436"/>
      <c r="N1774" s="436"/>
      <c r="O1774" s="436"/>
      <c r="P1774" s="436"/>
      <c r="Q1774" s="436"/>
      <c r="R1774" s="436"/>
      <c r="S1774" s="436"/>
      <c r="T1774" s="436"/>
      <c r="U1774" s="436"/>
      <c r="V1774" s="436"/>
      <c r="W1774" s="436"/>
      <c r="X1774" s="436"/>
      <c r="Y1774" s="436"/>
      <c r="Z1774" s="436"/>
      <c r="AA1774" s="436"/>
      <c r="AB1774" s="436"/>
      <c r="AC1774" s="436"/>
    </row>
    <row r="1775" spans="1:29" hidden="1" x14ac:dyDescent="0.2">
      <c r="A1775" s="159"/>
      <c r="B1775" s="435"/>
      <c r="C1775" s="436"/>
      <c r="D1775" s="436"/>
      <c r="E1775" s="436"/>
      <c r="F1775" s="436"/>
      <c r="G1775" s="436"/>
      <c r="H1775" s="436"/>
      <c r="I1775" s="436"/>
      <c r="J1775" s="436"/>
      <c r="K1775" s="436"/>
      <c r="L1775" s="436"/>
      <c r="M1775" s="436"/>
      <c r="N1775" s="436"/>
      <c r="O1775" s="436"/>
      <c r="P1775" s="436"/>
      <c r="Q1775" s="436"/>
      <c r="R1775" s="436"/>
      <c r="S1775" s="436"/>
      <c r="T1775" s="436"/>
      <c r="U1775" s="436"/>
      <c r="V1775" s="436"/>
      <c r="W1775" s="436"/>
      <c r="X1775" s="436"/>
      <c r="Y1775" s="436"/>
      <c r="Z1775" s="436"/>
      <c r="AA1775" s="436"/>
      <c r="AB1775" s="436"/>
      <c r="AC1775" s="436"/>
    </row>
    <row r="1776" spans="1:29" x14ac:dyDescent="0.2">
      <c r="A1776" s="159"/>
      <c r="B1776" s="435"/>
      <c r="C1776" s="436"/>
      <c r="D1776" s="436"/>
      <c r="E1776" s="436"/>
      <c r="F1776" s="436"/>
      <c r="G1776" s="436"/>
      <c r="H1776" s="436"/>
      <c r="I1776" s="436"/>
      <c r="J1776" s="436"/>
      <c r="K1776" s="436"/>
      <c r="L1776" s="436"/>
      <c r="M1776" s="436"/>
      <c r="N1776" s="436"/>
      <c r="O1776" s="436"/>
      <c r="P1776" s="436"/>
      <c r="Q1776" s="436"/>
      <c r="R1776" s="436"/>
      <c r="S1776" s="436"/>
      <c r="T1776" s="436"/>
      <c r="U1776" s="436"/>
      <c r="V1776" s="436"/>
      <c r="W1776" s="436"/>
      <c r="X1776" s="436"/>
      <c r="Y1776" s="436"/>
      <c r="Z1776" s="436"/>
      <c r="AA1776" s="436"/>
      <c r="AB1776" s="436"/>
      <c r="AC1776" s="436"/>
    </row>
    <row r="1777" spans="1:29" x14ac:dyDescent="0.2">
      <c r="A1777" s="159"/>
      <c r="B1777" s="435"/>
      <c r="C1777" s="436"/>
      <c r="D1777" s="436"/>
      <c r="E1777" s="436"/>
      <c r="F1777" s="436"/>
      <c r="G1777" s="436"/>
      <c r="H1777" s="436"/>
      <c r="I1777" s="436"/>
      <c r="J1777" s="436"/>
      <c r="K1777" s="436"/>
      <c r="L1777" s="436"/>
      <c r="M1777" s="436"/>
      <c r="N1777" s="436"/>
      <c r="O1777" s="436"/>
      <c r="P1777" s="436"/>
      <c r="Q1777" s="436"/>
      <c r="R1777" s="436"/>
      <c r="S1777" s="436"/>
      <c r="T1777" s="436"/>
      <c r="U1777" s="436"/>
      <c r="V1777" s="436"/>
      <c r="W1777" s="436"/>
      <c r="X1777" s="436"/>
      <c r="Y1777" s="436"/>
      <c r="Z1777" s="436"/>
      <c r="AA1777" s="436"/>
      <c r="AB1777" s="436"/>
      <c r="AC1777" s="436"/>
    </row>
    <row r="1778" spans="1:29" x14ac:dyDescent="0.2">
      <c r="A1778" s="159">
        <v>1</v>
      </c>
      <c r="C1778" s="45"/>
      <c r="D1778" s="325"/>
      <c r="E1778" s="325"/>
      <c r="F1778" s="325"/>
      <c r="G1778" s="325"/>
      <c r="H1778" s="325"/>
      <c r="I1778" s="325"/>
      <c r="J1778" s="325"/>
      <c r="K1778" s="325"/>
      <c r="L1778" s="326"/>
      <c r="M1778" s="326"/>
      <c r="N1778" s="326"/>
      <c r="O1778" s="326"/>
      <c r="P1778" s="326"/>
      <c r="Q1778" s="326"/>
      <c r="R1778" s="326"/>
      <c r="S1778" s="326"/>
      <c r="T1778" s="326"/>
      <c r="U1778" s="326"/>
      <c r="V1778" s="326"/>
      <c r="W1778" s="326"/>
      <c r="X1778" s="326"/>
      <c r="Y1778" s="326"/>
      <c r="Z1778" s="326"/>
      <c r="AA1778" s="326"/>
      <c r="AB1778" s="326"/>
      <c r="AC1778" s="43"/>
    </row>
    <row r="1779" spans="1:29" ht="15" customHeight="1" x14ac:dyDescent="0.2">
      <c r="A1779" s="159">
        <v>1</v>
      </c>
      <c r="B1779" s="456" t="s">
        <v>54</v>
      </c>
      <c r="C1779" s="456"/>
      <c r="D1779" s="456"/>
      <c r="E1779" s="456"/>
      <c r="F1779" s="456"/>
      <c r="G1779" s="456"/>
      <c r="H1779" s="456"/>
      <c r="I1779" s="456"/>
      <c r="J1779" s="456"/>
      <c r="K1779" s="456"/>
      <c r="L1779" s="456"/>
      <c r="M1779" s="456"/>
      <c r="N1779" s="456"/>
      <c r="O1779" s="456"/>
      <c r="P1779" s="456"/>
      <c r="Q1779" s="456"/>
      <c r="R1779" s="456"/>
      <c r="S1779" s="456"/>
      <c r="T1779" s="456"/>
      <c r="U1779" s="456"/>
      <c r="V1779" s="456"/>
      <c r="W1779" s="456"/>
      <c r="X1779" s="456"/>
      <c r="Y1779" s="456"/>
      <c r="Z1779" s="456"/>
      <c r="AA1779" s="456"/>
      <c r="AB1779" s="456"/>
      <c r="AC1779" s="456"/>
    </row>
    <row r="1780" spans="1:29" ht="15" customHeight="1" x14ac:dyDescent="0.2">
      <c r="A1780" s="159">
        <v>1</v>
      </c>
      <c r="B1780" s="457" t="s">
        <v>89</v>
      </c>
      <c r="C1780" s="457"/>
      <c r="D1780" s="457"/>
      <c r="E1780" s="457"/>
      <c r="F1780" s="457"/>
      <c r="G1780" s="457"/>
      <c r="H1780" s="457"/>
      <c r="I1780" s="457"/>
      <c r="J1780" s="457"/>
      <c r="K1780" s="457"/>
      <c r="L1780" s="457"/>
      <c r="M1780" s="457"/>
      <c r="N1780" s="457"/>
      <c r="O1780" s="457"/>
      <c r="P1780" s="457"/>
      <c r="Q1780" s="457"/>
      <c r="R1780" s="457"/>
      <c r="S1780" s="457"/>
      <c r="T1780" s="457"/>
      <c r="U1780" s="457"/>
      <c r="V1780" s="457"/>
      <c r="W1780" s="457"/>
      <c r="X1780" s="457"/>
      <c r="Y1780" s="457"/>
      <c r="Z1780" s="457"/>
      <c r="AA1780" s="457"/>
      <c r="AB1780" s="457"/>
      <c r="AC1780" s="457"/>
    </row>
    <row r="1781" spans="1:29" x14ac:dyDescent="0.2">
      <c r="E1781" s="285"/>
      <c r="F1781" s="285"/>
      <c r="G1781" s="285"/>
      <c r="H1781" s="285"/>
    </row>
    <row r="1782" spans="1:29" x14ac:dyDescent="0.2">
      <c r="E1782" s="285"/>
      <c r="F1782" s="285"/>
      <c r="G1782" s="285"/>
      <c r="H1782" s="285"/>
    </row>
    <row r="1783" spans="1:29" x14ac:dyDescent="0.2">
      <c r="E1783" s="285"/>
      <c r="F1783" s="285"/>
      <c r="G1783" s="285"/>
      <c r="H1783" s="285"/>
      <c r="I1783" s="285"/>
      <c r="J1783" s="285"/>
      <c r="K1783" s="285"/>
      <c r="L1783" s="285">
        <f t="shared" ref="L1783:Q1783" si="1574">+L1782-L1770</f>
        <v>-37773099177.309998</v>
      </c>
      <c r="M1783" s="285">
        <f t="shared" si="1574"/>
        <v>-33443485307.389999</v>
      </c>
      <c r="N1783" s="285">
        <f t="shared" si="1574"/>
        <v>-43885047325</v>
      </c>
      <c r="O1783" s="285">
        <f t="shared" si="1574"/>
        <v>-37342432702</v>
      </c>
      <c r="P1783" s="285">
        <f t="shared" si="1574"/>
        <v>-36688025197</v>
      </c>
      <c r="Q1783" s="285">
        <f t="shared" si="1574"/>
        <v>-43542580430.580002</v>
      </c>
      <c r="R1783" s="285"/>
    </row>
    <row r="1784" spans="1:29" x14ac:dyDescent="0.2">
      <c r="E1784" s="285"/>
      <c r="F1784" s="285"/>
      <c r="G1784" s="285"/>
      <c r="H1784" s="285"/>
    </row>
    <row r="1785" spans="1:29" x14ac:dyDescent="0.2">
      <c r="E1785" s="285"/>
      <c r="F1785" s="285"/>
      <c r="G1785" s="285"/>
      <c r="H1785" s="285"/>
    </row>
    <row r="1790" spans="1:29" s="286" customFormat="1" x14ac:dyDescent="0.2">
      <c r="A1790" s="434"/>
      <c r="B1790" s="24"/>
      <c r="C1790" s="1"/>
      <c r="D1790" s="285"/>
      <c r="G1790" s="327"/>
      <c r="H1790" s="328"/>
      <c r="AC1790" s="41"/>
    </row>
  </sheetData>
  <autoFilter ref="A8:AC1780">
    <filterColumn colId="0">
      <customFilters>
        <customFilter operator="notEqual" val=" "/>
      </custom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3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B1705:C1705"/>
    <mergeCell ref="W9:W10"/>
    <mergeCell ref="X9:X10"/>
    <mergeCell ref="Y9:Y10"/>
    <mergeCell ref="Z9:Z10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AC9:AC10"/>
    <mergeCell ref="B1101:C1101"/>
    <mergeCell ref="C1103:D1103"/>
    <mergeCell ref="B1668:C1668"/>
    <mergeCell ref="B1670:C1670"/>
    <mergeCell ref="AA9:AA10"/>
    <mergeCell ref="AB9:AB10"/>
    <mergeCell ref="P9:P10"/>
    <mergeCell ref="B1773:AC1773"/>
    <mergeCell ref="B1779:AC1779"/>
    <mergeCell ref="B1780:AC1780"/>
    <mergeCell ref="B1707:C1707"/>
    <mergeCell ref="B1709:C1709"/>
    <mergeCell ref="B1711:C1711"/>
    <mergeCell ref="B1770:C1770"/>
    <mergeCell ref="B1771:C1771"/>
    <mergeCell ref="B1772:AC1772"/>
  </mergeCells>
  <printOptions gridLines="1"/>
  <pageMargins left="1.2598425196850394" right="0" top="0.55118110236220474" bottom="0.78740157480314965" header="0.31496062992125984" footer="0.59055118110236227"/>
  <pageSetup paperSize="5" scale="60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SEPTIEMBRE   2018  -  ELABORO: JOSE LUNA D
                                       FUENTE: CONTABILIDAD &amp;C&amp;P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1"/>
  <sheetViews>
    <sheetView zoomScaleNormal="100" workbookViewId="0">
      <pane xSplit="1" ySplit="3" topLeftCell="E4" activePane="bottomRight" state="frozen"/>
      <selection activeCell="K60" sqref="K60"/>
      <selection pane="topRight" activeCell="K60" sqref="K60"/>
      <selection pane="bottomLeft" activeCell="K60" sqref="K60"/>
      <selection pane="bottomRight" activeCell="AC167" sqref="AC167"/>
    </sheetView>
  </sheetViews>
  <sheetFormatPr baseColWidth="10" defaultColWidth="11.42578125" defaultRowHeight="14.25" x14ac:dyDescent="0.2"/>
  <cols>
    <col min="1" max="1" width="70" style="1" customWidth="1"/>
    <col min="2" max="2" width="11" style="1" hidden="1" customWidth="1"/>
    <col min="3" max="3" width="19.42578125" style="1" hidden="1" customWidth="1"/>
    <col min="4" max="4" width="17.85546875" style="1" hidden="1" customWidth="1"/>
    <col min="5" max="5" width="18.5703125" style="32" bestFit="1" customWidth="1"/>
    <col min="6" max="6" width="17.28515625" style="1" bestFit="1" customWidth="1"/>
    <col min="7" max="7" width="17.7109375" style="1" hidden="1" customWidth="1"/>
    <col min="8" max="8" width="14.140625" style="1" hidden="1" customWidth="1"/>
    <col min="9" max="9" width="18.5703125" style="1" bestFit="1" customWidth="1"/>
    <col min="10" max="10" width="11.140625" style="1" customWidth="1"/>
    <col min="11" max="11" width="18.5703125" style="1" bestFit="1" customWidth="1"/>
    <col min="12" max="12" width="16.7109375" style="1" bestFit="1" customWidth="1"/>
    <col min="13" max="14" width="7.28515625" style="1" bestFit="1" customWidth="1"/>
    <col min="15" max="15" width="16.7109375" style="1" bestFit="1" customWidth="1"/>
    <col min="16" max="16" width="21.85546875" style="1" hidden="1" customWidth="1"/>
    <col min="17" max="17" width="14.7109375" style="1" bestFit="1" customWidth="1"/>
    <col min="18" max="18" width="6.5703125" style="1" customWidth="1"/>
    <col min="19" max="19" width="7.140625" style="1" customWidth="1"/>
    <col min="20" max="20" width="11.85546875" style="1" hidden="1" customWidth="1"/>
    <col min="21" max="21" width="14" style="1" hidden="1" customWidth="1"/>
    <col min="22" max="22" width="16.7109375" style="1" hidden="1" customWidth="1"/>
    <col min="23" max="23" width="13" style="1" hidden="1" customWidth="1"/>
    <col min="24" max="24" width="21.42578125" style="1" hidden="1" customWidth="1"/>
    <col min="25" max="25" width="16.5703125" style="1" hidden="1" customWidth="1"/>
    <col min="26" max="26" width="18.5703125" style="1" bestFit="1" customWidth="1"/>
    <col min="27" max="27" width="8.140625" style="41" customWidth="1"/>
    <col min="28" max="28" width="12.42578125" style="1" bestFit="1" customWidth="1"/>
    <col min="29" max="16384" width="11.42578125" style="1"/>
  </cols>
  <sheetData>
    <row r="1" spans="1:27" ht="27.75" customHeight="1" thickBot="1" x14ac:dyDescent="0.25">
      <c r="A1" s="484" t="s">
        <v>2616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</row>
    <row r="2" spans="1:27" s="18" customFormat="1" ht="29.25" customHeight="1" x14ac:dyDescent="0.2">
      <c r="A2" s="416" t="s">
        <v>0</v>
      </c>
      <c r="B2" s="416" t="s">
        <v>1</v>
      </c>
      <c r="C2" s="486" t="s">
        <v>28</v>
      </c>
      <c r="D2" s="486" t="s">
        <v>29</v>
      </c>
      <c r="E2" s="488" t="s">
        <v>2</v>
      </c>
      <c r="F2" s="486" t="s">
        <v>3</v>
      </c>
      <c r="G2" s="486" t="s">
        <v>39</v>
      </c>
      <c r="H2" s="486" t="s">
        <v>53</v>
      </c>
      <c r="I2" s="416" t="s">
        <v>4</v>
      </c>
      <c r="J2" s="486" t="s">
        <v>5</v>
      </c>
      <c r="K2" s="486" t="s">
        <v>6</v>
      </c>
      <c r="L2" s="486" t="s">
        <v>7</v>
      </c>
      <c r="M2" s="486" t="s">
        <v>8</v>
      </c>
      <c r="N2" s="486" t="s">
        <v>9</v>
      </c>
      <c r="O2" s="486" t="s">
        <v>40</v>
      </c>
      <c r="P2" s="416" t="s">
        <v>11</v>
      </c>
      <c r="Q2" s="486" t="s">
        <v>12</v>
      </c>
      <c r="R2" s="486" t="s">
        <v>13</v>
      </c>
      <c r="S2" s="486" t="s">
        <v>14</v>
      </c>
      <c r="T2" s="486" t="s">
        <v>15</v>
      </c>
      <c r="U2" s="486" t="s">
        <v>16</v>
      </c>
      <c r="V2" s="486" t="s">
        <v>17</v>
      </c>
      <c r="W2" s="486" t="s">
        <v>51</v>
      </c>
      <c r="X2" s="486" t="s">
        <v>52</v>
      </c>
      <c r="Y2" s="416" t="s">
        <v>11</v>
      </c>
      <c r="Z2" s="416" t="s">
        <v>18</v>
      </c>
      <c r="AA2" s="33" t="s">
        <v>19</v>
      </c>
    </row>
    <row r="3" spans="1:27" s="18" customFormat="1" ht="16.5" customHeight="1" thickBot="1" x14ac:dyDescent="0.25">
      <c r="A3" s="417" t="s">
        <v>25</v>
      </c>
      <c r="B3" s="417" t="s">
        <v>20</v>
      </c>
      <c r="C3" s="487"/>
      <c r="D3" s="487"/>
      <c r="E3" s="489"/>
      <c r="F3" s="487"/>
      <c r="G3" s="487"/>
      <c r="H3" s="487"/>
      <c r="I3" s="417" t="s">
        <v>21</v>
      </c>
      <c r="J3" s="487"/>
      <c r="K3" s="487"/>
      <c r="L3" s="487"/>
      <c r="M3" s="487"/>
      <c r="N3" s="487"/>
      <c r="O3" s="487"/>
      <c r="P3" s="417" t="s">
        <v>30</v>
      </c>
      <c r="Q3" s="487"/>
      <c r="R3" s="487"/>
      <c r="S3" s="487"/>
      <c r="T3" s="487"/>
      <c r="U3" s="487"/>
      <c r="V3" s="487"/>
      <c r="W3" s="487"/>
      <c r="X3" s="487"/>
      <c r="Y3" s="417" t="s">
        <v>31</v>
      </c>
      <c r="Z3" s="417" t="s">
        <v>27</v>
      </c>
      <c r="AA3" s="34" t="s">
        <v>24</v>
      </c>
    </row>
    <row r="4" spans="1:27" ht="15" x14ac:dyDescent="0.2">
      <c r="A4" s="118" t="s">
        <v>86</v>
      </c>
      <c r="B4" s="14"/>
      <c r="C4" s="14"/>
      <c r="D4" s="14"/>
      <c r="E4" s="29"/>
      <c r="F4" s="14"/>
      <c r="G4" s="15"/>
      <c r="H4" s="15"/>
      <c r="I4" s="14"/>
      <c r="J4" s="30"/>
      <c r="K4" s="15"/>
      <c r="L4" s="15"/>
      <c r="M4" s="15"/>
      <c r="N4" s="15"/>
      <c r="O4" s="15"/>
      <c r="P4" s="15"/>
      <c r="Q4" s="19"/>
      <c r="R4" s="15"/>
      <c r="S4" s="15"/>
      <c r="T4" s="15"/>
      <c r="U4" s="15"/>
      <c r="V4" s="15"/>
      <c r="W4" s="15"/>
      <c r="X4" s="15"/>
      <c r="Y4" s="15"/>
      <c r="Z4" s="3"/>
      <c r="AA4" s="40"/>
    </row>
    <row r="5" spans="1:27" s="5" customFormat="1" ht="15" x14ac:dyDescent="0.2">
      <c r="A5" s="66" t="s">
        <v>42</v>
      </c>
      <c r="B5" s="25">
        <f t="shared" ref="B5:H5" si="0">+B6</f>
        <v>0</v>
      </c>
      <c r="C5" s="25">
        <f t="shared" si="0"/>
        <v>0</v>
      </c>
      <c r="D5" s="25">
        <f t="shared" si="0"/>
        <v>0</v>
      </c>
      <c r="E5" s="25">
        <f t="shared" si="0"/>
        <v>213997602702.73001</v>
      </c>
      <c r="F5" s="25">
        <f t="shared" si="0"/>
        <v>6030267158.6199999</v>
      </c>
      <c r="G5" s="25">
        <f t="shared" si="0"/>
        <v>0</v>
      </c>
      <c r="H5" s="25">
        <f t="shared" si="0"/>
        <v>0</v>
      </c>
      <c r="I5" s="25">
        <f>+B5+C5-D5+E5-F5</f>
        <v>207967335544.11002</v>
      </c>
      <c r="J5" s="25">
        <f t="shared" ref="J5:O5" si="1">+J6</f>
        <v>0</v>
      </c>
      <c r="K5" s="25">
        <f t="shared" si="1"/>
        <v>213997602702.73001</v>
      </c>
      <c r="L5" s="25">
        <f t="shared" si="1"/>
        <v>-5622348486.1099997</v>
      </c>
      <c r="M5" s="25">
        <f t="shared" si="1"/>
        <v>0</v>
      </c>
      <c r="N5" s="25">
        <f t="shared" si="1"/>
        <v>0</v>
      </c>
      <c r="O5" s="25">
        <f t="shared" si="1"/>
        <v>-158070193.41999999</v>
      </c>
      <c r="P5" s="25">
        <f>SUM(J5:O5)</f>
        <v>208217184023.20001</v>
      </c>
      <c r="Q5" s="25">
        <f t="shared" ref="Q5:X5" si="2">+Q6</f>
        <v>-249848479.09</v>
      </c>
      <c r="R5" s="25">
        <f t="shared" si="2"/>
        <v>0</v>
      </c>
      <c r="S5" s="25">
        <f t="shared" si="2"/>
        <v>0</v>
      </c>
      <c r="T5" s="25">
        <f t="shared" si="2"/>
        <v>0</v>
      </c>
      <c r="U5" s="25">
        <f t="shared" si="2"/>
        <v>0</v>
      </c>
      <c r="V5" s="25">
        <f t="shared" si="2"/>
        <v>0</v>
      </c>
      <c r="W5" s="25">
        <f t="shared" si="2"/>
        <v>0</v>
      </c>
      <c r="X5" s="25">
        <f t="shared" si="2"/>
        <v>0</v>
      </c>
      <c r="Y5" s="25">
        <f>SUM(Q5:X5)</f>
        <v>-249848479.09</v>
      </c>
      <c r="Z5" s="25">
        <f>+P5+Y5</f>
        <v>207967335544.11002</v>
      </c>
      <c r="AA5" s="36">
        <f>+Z5/I5</f>
        <v>1</v>
      </c>
    </row>
    <row r="6" spans="1:27" s="5" customFormat="1" ht="15" x14ac:dyDescent="0.2">
      <c r="A6" s="66" t="s">
        <v>43</v>
      </c>
      <c r="B6" s="25">
        <f t="shared" ref="B6:H6" si="3">+B7+B13+B29+B35+B37+B39+B43+B47+B53+B55+B57+B61+B65+B67+B69+B71+B82+B114+B59+B63+B45+B74+B78+B80+B27+B76</f>
        <v>0</v>
      </c>
      <c r="C6" s="25">
        <f t="shared" si="3"/>
        <v>0</v>
      </c>
      <c r="D6" s="25">
        <f t="shared" si="3"/>
        <v>0</v>
      </c>
      <c r="E6" s="25">
        <f t="shared" si="3"/>
        <v>213997602702.73001</v>
      </c>
      <c r="F6" s="25">
        <f t="shared" si="3"/>
        <v>6030267158.6199999</v>
      </c>
      <c r="G6" s="25">
        <f t="shared" si="3"/>
        <v>0</v>
      </c>
      <c r="H6" s="25">
        <f t="shared" si="3"/>
        <v>0</v>
      </c>
      <c r="I6" s="25">
        <f>+B6+C6-D6+E6-F6</f>
        <v>207967335544.11002</v>
      </c>
      <c r="J6" s="25">
        <f t="shared" ref="J6:O6" si="4">+J7+J13+J29+J35+J37+J39+J43+J47+J53+J55+J57+J61+J65+J67+J69+J71+J82+J114+J59+J63+J45+J74+J78+J80+J27+J76</f>
        <v>0</v>
      </c>
      <c r="K6" s="25">
        <f t="shared" si="4"/>
        <v>213997602702.73001</v>
      </c>
      <c r="L6" s="25">
        <f t="shared" si="4"/>
        <v>-5622348486.1099997</v>
      </c>
      <c r="M6" s="25">
        <f t="shared" si="4"/>
        <v>0</v>
      </c>
      <c r="N6" s="25">
        <f t="shared" si="4"/>
        <v>0</v>
      </c>
      <c r="O6" s="25">
        <f t="shared" si="4"/>
        <v>-158070193.41999999</v>
      </c>
      <c r="P6" s="25">
        <f t="shared" ref="P6:P72" si="5">SUM(J6:O6)</f>
        <v>208217184023.20001</v>
      </c>
      <c r="Q6" s="25">
        <f t="shared" ref="Q6:X6" si="6">+Q7+Q13+Q29+Q35+Q37+Q39+Q43+Q47+Q53+Q55+Q57+Q61+Q65+Q67+Q69+Q71+Q82+Q114+Q59+Q63+Q45+Q74+Q78+Q80+Q27+Q76</f>
        <v>-249848479.09</v>
      </c>
      <c r="R6" s="25">
        <f t="shared" si="6"/>
        <v>0</v>
      </c>
      <c r="S6" s="25">
        <f t="shared" si="6"/>
        <v>0</v>
      </c>
      <c r="T6" s="25">
        <f t="shared" si="6"/>
        <v>0</v>
      </c>
      <c r="U6" s="25">
        <f t="shared" si="6"/>
        <v>0</v>
      </c>
      <c r="V6" s="25">
        <f t="shared" si="6"/>
        <v>0</v>
      </c>
      <c r="W6" s="25">
        <f t="shared" si="6"/>
        <v>0</v>
      </c>
      <c r="X6" s="25">
        <f t="shared" si="6"/>
        <v>0</v>
      </c>
      <c r="Y6" s="25">
        <f>SUM(Q6:X6)</f>
        <v>-249848479.09</v>
      </c>
      <c r="Z6" s="25">
        <f>+P6+Y6</f>
        <v>207967335544.11002</v>
      </c>
      <c r="AA6" s="36">
        <f>+Z6/I6</f>
        <v>1</v>
      </c>
    </row>
    <row r="7" spans="1:27" s="5" customFormat="1" ht="24" customHeight="1" x14ac:dyDescent="0.2">
      <c r="A7" s="66" t="s">
        <v>44</v>
      </c>
      <c r="B7" s="25">
        <f t="shared" ref="B7:H7" si="7">SUM(B8:B12)</f>
        <v>0</v>
      </c>
      <c r="C7" s="25">
        <f t="shared" si="7"/>
        <v>0</v>
      </c>
      <c r="D7" s="25">
        <f t="shared" si="7"/>
        <v>0</v>
      </c>
      <c r="E7" s="25">
        <f t="shared" si="7"/>
        <v>20360844444.120003</v>
      </c>
      <c r="F7" s="25">
        <f t="shared" si="7"/>
        <v>398141856.39999992</v>
      </c>
      <c r="G7" s="25">
        <f t="shared" si="7"/>
        <v>0</v>
      </c>
      <c r="H7" s="25">
        <f t="shared" si="7"/>
        <v>0</v>
      </c>
      <c r="I7" s="25">
        <f>+B7+C7-D7+E7-F7</f>
        <v>19962702587.720001</v>
      </c>
      <c r="J7" s="25">
        <f t="shared" ref="J7:O7" si="8">SUM(J8:J12)</f>
        <v>0</v>
      </c>
      <c r="K7" s="25">
        <f t="shared" si="8"/>
        <v>20360844444.120003</v>
      </c>
      <c r="L7" s="25">
        <f t="shared" si="8"/>
        <v>0</v>
      </c>
      <c r="M7" s="25">
        <f t="shared" si="8"/>
        <v>0</v>
      </c>
      <c r="N7" s="25">
        <f t="shared" si="8"/>
        <v>0</v>
      </c>
      <c r="O7" s="25">
        <f t="shared" si="8"/>
        <v>-148293377.31</v>
      </c>
      <c r="P7" s="25">
        <f t="shared" si="5"/>
        <v>20212551066.810001</v>
      </c>
      <c r="Q7" s="25">
        <f t="shared" ref="Q7:X7" si="9">SUM(Q8:Q12)</f>
        <v>-249848479.09</v>
      </c>
      <c r="R7" s="25">
        <f t="shared" si="9"/>
        <v>0</v>
      </c>
      <c r="S7" s="25">
        <f t="shared" si="9"/>
        <v>0</v>
      </c>
      <c r="T7" s="25">
        <f t="shared" si="9"/>
        <v>0</v>
      </c>
      <c r="U7" s="25">
        <f t="shared" si="9"/>
        <v>0</v>
      </c>
      <c r="V7" s="25">
        <f t="shared" si="9"/>
        <v>0</v>
      </c>
      <c r="W7" s="25">
        <f t="shared" si="9"/>
        <v>0</v>
      </c>
      <c r="X7" s="25">
        <f t="shared" si="9"/>
        <v>0</v>
      </c>
      <c r="Y7" s="25">
        <f>SUM(Q7:X7)</f>
        <v>-249848479.09</v>
      </c>
      <c r="Z7" s="25">
        <f>+P7+Y7</f>
        <v>19962702587.720001</v>
      </c>
      <c r="AA7" s="36">
        <f>+Z7/I7</f>
        <v>1</v>
      </c>
    </row>
    <row r="8" spans="1:27" x14ac:dyDescent="0.2">
      <c r="A8" s="67" t="s">
        <v>56</v>
      </c>
      <c r="B8" s="16"/>
      <c r="C8" s="16"/>
      <c r="D8" s="16"/>
      <c r="E8" s="27">
        <v>20030094723.120003</v>
      </c>
      <c r="F8" s="16">
        <v>397424356.39999992</v>
      </c>
      <c r="G8" s="16"/>
      <c r="H8" s="16"/>
      <c r="I8" s="27">
        <f>+B8+C8-D8+E8-F8</f>
        <v>19632670366.720001</v>
      </c>
      <c r="J8" s="16"/>
      <c r="K8" s="16">
        <v>20030094723.120003</v>
      </c>
      <c r="L8" s="16"/>
      <c r="M8" s="16"/>
      <c r="N8" s="16"/>
      <c r="O8" s="16">
        <v>-147575877.31</v>
      </c>
      <c r="P8" s="27">
        <f t="shared" si="5"/>
        <v>19882518845.810001</v>
      </c>
      <c r="Q8" s="16">
        <v>-249848479.09</v>
      </c>
      <c r="R8" s="16"/>
      <c r="S8" s="16"/>
      <c r="T8" s="16"/>
      <c r="U8" s="16"/>
      <c r="V8" s="16"/>
      <c r="W8" s="16"/>
      <c r="X8" s="16"/>
      <c r="Y8" s="27">
        <f>SUM(Q8:X8)</f>
        <v>-249848479.09</v>
      </c>
      <c r="Z8" s="27">
        <f>+P8+Y8</f>
        <v>19632670366.720001</v>
      </c>
      <c r="AA8" s="37">
        <f>+Z8/I8</f>
        <v>1</v>
      </c>
    </row>
    <row r="9" spans="1:27" x14ac:dyDescent="0.2">
      <c r="A9" s="67" t="s">
        <v>176</v>
      </c>
      <c r="B9" s="16"/>
      <c r="C9" s="16"/>
      <c r="D9" s="16"/>
      <c r="E9" s="27">
        <v>57303332</v>
      </c>
      <c r="F9" s="16"/>
      <c r="G9" s="16"/>
      <c r="H9" s="16"/>
      <c r="I9" s="27">
        <f t="shared" ref="I9:I73" si="10">+B9+C9-D9+E9-F9</f>
        <v>57303332</v>
      </c>
      <c r="J9" s="16"/>
      <c r="K9" s="16">
        <v>57303332</v>
      </c>
      <c r="L9" s="16"/>
      <c r="M9" s="16"/>
      <c r="N9" s="16"/>
      <c r="O9" s="16"/>
      <c r="P9" s="27">
        <f t="shared" si="5"/>
        <v>57303332</v>
      </c>
      <c r="Q9" s="16"/>
      <c r="R9" s="16"/>
      <c r="S9" s="16"/>
      <c r="T9" s="16"/>
      <c r="U9" s="16"/>
      <c r="V9" s="16"/>
      <c r="W9" s="16"/>
      <c r="X9" s="16"/>
      <c r="Y9" s="27">
        <f t="shared" ref="Y9:Y12" si="11">SUM(Q9:X9)</f>
        <v>0</v>
      </c>
      <c r="Z9" s="27">
        <f t="shared" ref="Z9:Z73" si="12">+P9+Y9</f>
        <v>57303332</v>
      </c>
      <c r="AA9" s="37">
        <f t="shared" ref="AA9:AA73" si="13">+Z9/I9</f>
        <v>1</v>
      </c>
    </row>
    <row r="10" spans="1:27" ht="25.5" x14ac:dyDescent="0.2">
      <c r="A10" s="67" t="s">
        <v>342</v>
      </c>
      <c r="B10" s="16"/>
      <c r="C10" s="16"/>
      <c r="D10" s="16"/>
      <c r="E10" s="27">
        <v>7105000</v>
      </c>
      <c r="F10" s="16"/>
      <c r="G10" s="16"/>
      <c r="H10" s="16"/>
      <c r="I10" s="27">
        <f t="shared" si="10"/>
        <v>7105000</v>
      </c>
      <c r="J10" s="16"/>
      <c r="K10" s="16">
        <v>7105000</v>
      </c>
      <c r="L10" s="16"/>
      <c r="M10" s="16"/>
      <c r="N10" s="16"/>
      <c r="O10" s="16"/>
      <c r="P10" s="27">
        <f t="shared" si="5"/>
        <v>7105000</v>
      </c>
      <c r="Q10" s="16"/>
      <c r="R10" s="16"/>
      <c r="S10" s="16"/>
      <c r="T10" s="16"/>
      <c r="U10" s="16"/>
      <c r="V10" s="16"/>
      <c r="W10" s="16"/>
      <c r="X10" s="16"/>
      <c r="Y10" s="27">
        <f t="shared" si="11"/>
        <v>0</v>
      </c>
      <c r="Z10" s="27">
        <f t="shared" si="12"/>
        <v>7105000</v>
      </c>
      <c r="AA10" s="37">
        <f t="shared" si="13"/>
        <v>1</v>
      </c>
    </row>
    <row r="11" spans="1:27" x14ac:dyDescent="0.2">
      <c r="A11" s="67" t="s">
        <v>1900</v>
      </c>
      <c r="B11" s="16"/>
      <c r="C11" s="16"/>
      <c r="D11" s="16"/>
      <c r="E11" s="27">
        <v>238932889</v>
      </c>
      <c r="F11" s="16"/>
      <c r="G11" s="16"/>
      <c r="H11" s="16"/>
      <c r="I11" s="27">
        <f t="shared" si="10"/>
        <v>238932889</v>
      </c>
      <c r="J11" s="16"/>
      <c r="K11" s="27">
        <v>238932889</v>
      </c>
      <c r="L11" s="16"/>
      <c r="M11" s="16"/>
      <c r="N11" s="16"/>
      <c r="O11" s="16">
        <v>-717500</v>
      </c>
      <c r="P11" s="27">
        <f t="shared" si="5"/>
        <v>238215389</v>
      </c>
      <c r="Q11" s="16"/>
      <c r="R11" s="16"/>
      <c r="S11" s="16"/>
      <c r="T11" s="16"/>
      <c r="U11" s="16"/>
      <c r="V11" s="16"/>
      <c r="W11" s="16"/>
      <c r="X11" s="16"/>
      <c r="Y11" s="27">
        <f t="shared" si="11"/>
        <v>0</v>
      </c>
      <c r="Z11" s="27">
        <f t="shared" si="12"/>
        <v>238215389</v>
      </c>
      <c r="AA11" s="37">
        <f t="shared" si="13"/>
        <v>0.99699706472807936</v>
      </c>
    </row>
    <row r="12" spans="1:27" x14ac:dyDescent="0.2">
      <c r="A12" s="67" t="s">
        <v>182</v>
      </c>
      <c r="B12" s="16"/>
      <c r="C12" s="16"/>
      <c r="D12" s="16"/>
      <c r="E12" s="27">
        <v>27408500</v>
      </c>
      <c r="F12" s="16">
        <v>717500</v>
      </c>
      <c r="G12" s="16"/>
      <c r="H12" s="16"/>
      <c r="I12" s="27">
        <f t="shared" si="10"/>
        <v>26691000</v>
      </c>
      <c r="J12" s="16"/>
      <c r="K12" s="27">
        <v>27408500</v>
      </c>
      <c r="L12" s="16"/>
      <c r="M12" s="16"/>
      <c r="N12" s="16"/>
      <c r="O12" s="16"/>
      <c r="P12" s="27">
        <f t="shared" si="5"/>
        <v>27408500</v>
      </c>
      <c r="Q12" s="16"/>
      <c r="R12" s="16"/>
      <c r="S12" s="16"/>
      <c r="T12" s="16"/>
      <c r="U12" s="16"/>
      <c r="V12" s="16"/>
      <c r="W12" s="16"/>
      <c r="X12" s="16"/>
      <c r="Y12" s="27">
        <f t="shared" si="11"/>
        <v>0</v>
      </c>
      <c r="Z12" s="27">
        <f t="shared" si="12"/>
        <v>27408500</v>
      </c>
      <c r="AA12" s="37">
        <f t="shared" si="13"/>
        <v>1.0268817204301075</v>
      </c>
    </row>
    <row r="13" spans="1:27" s="5" customFormat="1" ht="15" x14ac:dyDescent="0.2">
      <c r="A13" s="66" t="s">
        <v>37</v>
      </c>
      <c r="B13" s="25">
        <f>+B17+B19+B14+B23+B25</f>
        <v>0</v>
      </c>
      <c r="C13" s="25">
        <f t="shared" ref="C13:H13" si="14">+C17+C19+C14+C23+C25</f>
        <v>0</v>
      </c>
      <c r="D13" s="25">
        <f t="shared" si="14"/>
        <v>0</v>
      </c>
      <c r="E13" s="25">
        <f t="shared" si="14"/>
        <v>18710639214.139999</v>
      </c>
      <c r="F13" s="25">
        <f t="shared" si="14"/>
        <v>8849250.9000000004</v>
      </c>
      <c r="G13" s="25">
        <f t="shared" si="14"/>
        <v>0</v>
      </c>
      <c r="H13" s="25">
        <f t="shared" si="14"/>
        <v>0</v>
      </c>
      <c r="I13" s="25">
        <f t="shared" si="10"/>
        <v>18701789963.239998</v>
      </c>
      <c r="J13" s="25">
        <f t="shared" ref="J13:O13" si="15">+J17+J19+J14+J23+J25</f>
        <v>0</v>
      </c>
      <c r="K13" s="25">
        <f t="shared" si="15"/>
        <v>18710639214.139999</v>
      </c>
      <c r="L13" s="25">
        <f t="shared" si="15"/>
        <v>0</v>
      </c>
      <c r="M13" s="25">
        <f t="shared" si="15"/>
        <v>0</v>
      </c>
      <c r="N13" s="25">
        <f t="shared" si="15"/>
        <v>0</v>
      </c>
      <c r="O13" s="25">
        <f t="shared" si="15"/>
        <v>-8849250.9000000004</v>
      </c>
      <c r="P13" s="25">
        <f>SUM(J13:O13)</f>
        <v>18701789963.239998</v>
      </c>
      <c r="Q13" s="25">
        <f t="shared" ref="Q13:X13" si="16">+Q17+Q19+Q14+Q23+Q25</f>
        <v>0</v>
      </c>
      <c r="R13" s="25">
        <f t="shared" si="16"/>
        <v>0</v>
      </c>
      <c r="S13" s="25">
        <f t="shared" si="16"/>
        <v>0</v>
      </c>
      <c r="T13" s="25">
        <f t="shared" si="16"/>
        <v>0</v>
      </c>
      <c r="U13" s="25">
        <f t="shared" si="16"/>
        <v>0</v>
      </c>
      <c r="V13" s="25">
        <f t="shared" si="16"/>
        <v>0</v>
      </c>
      <c r="W13" s="25">
        <f t="shared" si="16"/>
        <v>0</v>
      </c>
      <c r="X13" s="25">
        <f t="shared" si="16"/>
        <v>0</v>
      </c>
      <c r="Y13" s="25">
        <f t="shared" ref="Y13:Y75" si="17">SUM(Q13:X13)</f>
        <v>0</v>
      </c>
      <c r="Z13" s="25">
        <f t="shared" si="12"/>
        <v>18701789963.239998</v>
      </c>
      <c r="AA13" s="36">
        <f t="shared" si="13"/>
        <v>1</v>
      </c>
    </row>
    <row r="14" spans="1:27" s="5" customFormat="1" ht="15" x14ac:dyDescent="0.2">
      <c r="A14" s="66" t="s">
        <v>33</v>
      </c>
      <c r="B14" s="25">
        <f t="shared" ref="B14:H14" si="18">+B15+B16</f>
        <v>0</v>
      </c>
      <c r="C14" s="25">
        <f t="shared" si="18"/>
        <v>0</v>
      </c>
      <c r="D14" s="25">
        <f t="shared" si="18"/>
        <v>0</v>
      </c>
      <c r="E14" s="25">
        <f t="shared" si="18"/>
        <v>2395632400</v>
      </c>
      <c r="F14" s="25">
        <f t="shared" si="18"/>
        <v>0</v>
      </c>
      <c r="G14" s="25">
        <f t="shared" si="18"/>
        <v>0</v>
      </c>
      <c r="H14" s="25">
        <f t="shared" si="18"/>
        <v>0</v>
      </c>
      <c r="I14" s="25">
        <f t="shared" si="10"/>
        <v>2395632400</v>
      </c>
      <c r="J14" s="25">
        <f t="shared" ref="J14:O14" si="19">+J15+J16</f>
        <v>0</v>
      </c>
      <c r="K14" s="25">
        <f t="shared" si="19"/>
        <v>2395632400</v>
      </c>
      <c r="L14" s="25">
        <f t="shared" si="19"/>
        <v>0</v>
      </c>
      <c r="M14" s="25">
        <f t="shared" si="19"/>
        <v>0</v>
      </c>
      <c r="N14" s="25">
        <f t="shared" si="19"/>
        <v>0</v>
      </c>
      <c r="O14" s="25">
        <f t="shared" si="19"/>
        <v>0</v>
      </c>
      <c r="P14" s="25">
        <f t="shared" si="5"/>
        <v>2395632400</v>
      </c>
      <c r="Q14" s="25">
        <f t="shared" ref="Q14:X14" si="20">+Q15+Q16</f>
        <v>0</v>
      </c>
      <c r="R14" s="25">
        <f t="shared" si="20"/>
        <v>0</v>
      </c>
      <c r="S14" s="25">
        <f t="shared" si="20"/>
        <v>0</v>
      </c>
      <c r="T14" s="25">
        <f t="shared" si="20"/>
        <v>0</v>
      </c>
      <c r="U14" s="25">
        <f t="shared" si="20"/>
        <v>0</v>
      </c>
      <c r="V14" s="25">
        <f t="shared" si="20"/>
        <v>0</v>
      </c>
      <c r="W14" s="25">
        <f t="shared" si="20"/>
        <v>0</v>
      </c>
      <c r="X14" s="25">
        <f t="shared" si="20"/>
        <v>0</v>
      </c>
      <c r="Y14" s="25">
        <f t="shared" si="17"/>
        <v>0</v>
      </c>
      <c r="Z14" s="25">
        <f t="shared" si="12"/>
        <v>2395632400</v>
      </c>
      <c r="AA14" s="36">
        <f t="shared" si="13"/>
        <v>1</v>
      </c>
    </row>
    <row r="15" spans="1:27" x14ac:dyDescent="0.2">
      <c r="A15" s="67" t="s">
        <v>57</v>
      </c>
      <c r="B15" s="27"/>
      <c r="C15" s="27"/>
      <c r="D15" s="27"/>
      <c r="E15" s="27">
        <v>2395632400</v>
      </c>
      <c r="F15" s="27"/>
      <c r="G15" s="27"/>
      <c r="H15" s="27"/>
      <c r="I15" s="27">
        <f t="shared" si="10"/>
        <v>2395632400</v>
      </c>
      <c r="J15" s="27"/>
      <c r="K15" s="27">
        <v>2395632400</v>
      </c>
      <c r="L15" s="27"/>
      <c r="M15" s="27"/>
      <c r="N15" s="27"/>
      <c r="O15" s="27"/>
      <c r="P15" s="27">
        <f t="shared" si="5"/>
        <v>2395632400</v>
      </c>
      <c r="Q15" s="27"/>
      <c r="R15" s="27"/>
      <c r="S15" s="27"/>
      <c r="T15" s="27"/>
      <c r="U15" s="27"/>
      <c r="V15" s="27"/>
      <c r="W15" s="27"/>
      <c r="X15" s="27"/>
      <c r="Y15" s="27">
        <f t="shared" si="17"/>
        <v>0</v>
      </c>
      <c r="Z15" s="27">
        <f t="shared" si="12"/>
        <v>2395632400</v>
      </c>
      <c r="AA15" s="37">
        <f t="shared" si="13"/>
        <v>1</v>
      </c>
    </row>
    <row r="16" spans="1:27" hidden="1" x14ac:dyDescent="0.2">
      <c r="A16" s="67" t="s">
        <v>340</v>
      </c>
      <c r="B16" s="27"/>
      <c r="C16" s="27"/>
      <c r="D16" s="27"/>
      <c r="E16" s="27"/>
      <c r="F16" s="27"/>
      <c r="G16" s="27"/>
      <c r="H16" s="27"/>
      <c r="I16" s="27">
        <f t="shared" si="10"/>
        <v>0</v>
      </c>
      <c r="J16" s="27"/>
      <c r="K16" s="27"/>
      <c r="L16" s="27"/>
      <c r="M16" s="27"/>
      <c r="N16" s="27"/>
      <c r="O16" s="27"/>
      <c r="P16" s="27">
        <f t="shared" si="5"/>
        <v>0</v>
      </c>
      <c r="Q16" s="27"/>
      <c r="R16" s="27"/>
      <c r="S16" s="27"/>
      <c r="T16" s="27"/>
      <c r="U16" s="27"/>
      <c r="V16" s="27"/>
      <c r="W16" s="27"/>
      <c r="X16" s="27"/>
      <c r="Y16" s="27">
        <f t="shared" si="17"/>
        <v>0</v>
      </c>
      <c r="Z16" s="27">
        <f t="shared" si="12"/>
        <v>0</v>
      </c>
      <c r="AA16" s="37" t="e">
        <f t="shared" si="13"/>
        <v>#DIV/0!</v>
      </c>
    </row>
    <row r="17" spans="1:27" s="5" customFormat="1" ht="15" x14ac:dyDescent="0.2">
      <c r="A17" s="66" t="s">
        <v>38</v>
      </c>
      <c r="B17" s="25">
        <f t="shared" ref="B17:H17" si="21">+B18</f>
        <v>0</v>
      </c>
      <c r="C17" s="25">
        <f t="shared" si="21"/>
        <v>0</v>
      </c>
      <c r="D17" s="25">
        <f t="shared" si="21"/>
        <v>0</v>
      </c>
      <c r="E17" s="25">
        <f t="shared" si="21"/>
        <v>1137382886.1999998</v>
      </c>
      <c r="F17" s="25">
        <f t="shared" si="21"/>
        <v>0</v>
      </c>
      <c r="G17" s="25">
        <f t="shared" si="21"/>
        <v>0</v>
      </c>
      <c r="H17" s="25">
        <f t="shared" si="21"/>
        <v>0</v>
      </c>
      <c r="I17" s="25">
        <f t="shared" si="10"/>
        <v>1137382886.1999998</v>
      </c>
      <c r="J17" s="25">
        <f t="shared" ref="J17:O17" si="22">+J18</f>
        <v>0</v>
      </c>
      <c r="K17" s="25">
        <f t="shared" si="22"/>
        <v>1137382886.1999998</v>
      </c>
      <c r="L17" s="25">
        <f t="shared" si="22"/>
        <v>0</v>
      </c>
      <c r="M17" s="25">
        <f t="shared" si="22"/>
        <v>0</v>
      </c>
      <c r="N17" s="25">
        <f t="shared" si="22"/>
        <v>0</v>
      </c>
      <c r="O17" s="25">
        <f t="shared" si="22"/>
        <v>0</v>
      </c>
      <c r="P17" s="25">
        <f t="shared" si="5"/>
        <v>1137382886.1999998</v>
      </c>
      <c r="Q17" s="25">
        <f t="shared" ref="Q17:X17" si="23">+Q18</f>
        <v>0</v>
      </c>
      <c r="R17" s="25">
        <f t="shared" si="23"/>
        <v>0</v>
      </c>
      <c r="S17" s="25">
        <f t="shared" si="23"/>
        <v>0</v>
      </c>
      <c r="T17" s="25">
        <f t="shared" si="23"/>
        <v>0</v>
      </c>
      <c r="U17" s="25">
        <f t="shared" si="23"/>
        <v>0</v>
      </c>
      <c r="V17" s="25">
        <f t="shared" si="23"/>
        <v>0</v>
      </c>
      <c r="W17" s="25">
        <f t="shared" si="23"/>
        <v>0</v>
      </c>
      <c r="X17" s="25">
        <f t="shared" si="23"/>
        <v>0</v>
      </c>
      <c r="Y17" s="25">
        <f t="shared" si="17"/>
        <v>0</v>
      </c>
      <c r="Z17" s="25">
        <f t="shared" si="12"/>
        <v>1137382886.1999998</v>
      </c>
      <c r="AA17" s="36">
        <f t="shared" si="13"/>
        <v>1</v>
      </c>
    </row>
    <row r="18" spans="1:27" x14ac:dyDescent="0.2">
      <c r="A18" s="67" t="s">
        <v>58</v>
      </c>
      <c r="B18" s="16"/>
      <c r="C18" s="16"/>
      <c r="D18" s="16"/>
      <c r="E18" s="27">
        <v>1137382886.1999998</v>
      </c>
      <c r="F18" s="16"/>
      <c r="G18" s="16"/>
      <c r="H18" s="16"/>
      <c r="I18" s="27">
        <f t="shared" si="10"/>
        <v>1137382886.1999998</v>
      </c>
      <c r="J18" s="16"/>
      <c r="K18" s="27">
        <v>1137382886.1999998</v>
      </c>
      <c r="L18" s="16"/>
      <c r="M18" s="16"/>
      <c r="N18" s="16"/>
      <c r="O18" s="16"/>
      <c r="P18" s="27">
        <f t="shared" si="5"/>
        <v>1137382886.1999998</v>
      </c>
      <c r="Q18" s="16"/>
      <c r="R18" s="16"/>
      <c r="S18" s="16"/>
      <c r="T18" s="16"/>
      <c r="U18" s="16"/>
      <c r="V18" s="16"/>
      <c r="W18" s="16"/>
      <c r="X18" s="16"/>
      <c r="Y18" s="27">
        <f t="shared" si="17"/>
        <v>0</v>
      </c>
      <c r="Z18" s="27">
        <f t="shared" si="12"/>
        <v>1137382886.1999998</v>
      </c>
      <c r="AA18" s="37">
        <f t="shared" si="13"/>
        <v>1</v>
      </c>
    </row>
    <row r="19" spans="1:27" s="5" customFormat="1" ht="15" x14ac:dyDescent="0.2">
      <c r="A19" s="66" t="s">
        <v>34</v>
      </c>
      <c r="B19" s="25">
        <f t="shared" ref="B19:H19" si="24">SUM(B20:B22)</f>
        <v>0</v>
      </c>
      <c r="C19" s="25">
        <f t="shared" si="24"/>
        <v>0</v>
      </c>
      <c r="D19" s="25">
        <f t="shared" si="24"/>
        <v>0</v>
      </c>
      <c r="E19" s="25">
        <f t="shared" si="24"/>
        <v>8357118113.829999</v>
      </c>
      <c r="F19" s="25">
        <f t="shared" si="24"/>
        <v>8849250.9000000004</v>
      </c>
      <c r="G19" s="25">
        <f t="shared" si="24"/>
        <v>0</v>
      </c>
      <c r="H19" s="25">
        <f t="shared" si="24"/>
        <v>0</v>
      </c>
      <c r="I19" s="25">
        <f t="shared" si="10"/>
        <v>8348268862.9299994</v>
      </c>
      <c r="J19" s="25">
        <f t="shared" ref="J19:O19" si="25">SUM(J20:J22)</f>
        <v>0</v>
      </c>
      <c r="K19" s="25">
        <f t="shared" si="25"/>
        <v>8357118113.829999</v>
      </c>
      <c r="L19" s="25">
        <f t="shared" si="25"/>
        <v>0</v>
      </c>
      <c r="M19" s="25">
        <f t="shared" si="25"/>
        <v>0</v>
      </c>
      <c r="N19" s="25">
        <f t="shared" si="25"/>
        <v>0</v>
      </c>
      <c r="O19" s="25">
        <f t="shared" si="25"/>
        <v>-8849250.9000000004</v>
      </c>
      <c r="P19" s="25">
        <f t="shared" si="5"/>
        <v>8348268862.9299994</v>
      </c>
      <c r="Q19" s="25">
        <f t="shared" ref="Q19:X19" si="26">SUM(Q20:Q22)</f>
        <v>0</v>
      </c>
      <c r="R19" s="25">
        <f t="shared" si="26"/>
        <v>0</v>
      </c>
      <c r="S19" s="25">
        <f t="shared" si="26"/>
        <v>0</v>
      </c>
      <c r="T19" s="25">
        <f t="shared" si="26"/>
        <v>0</v>
      </c>
      <c r="U19" s="25">
        <f t="shared" si="26"/>
        <v>0</v>
      </c>
      <c r="V19" s="25">
        <f t="shared" si="26"/>
        <v>0</v>
      </c>
      <c r="W19" s="25">
        <f t="shared" si="26"/>
        <v>0</v>
      </c>
      <c r="X19" s="25">
        <f t="shared" si="26"/>
        <v>0</v>
      </c>
      <c r="Y19" s="25">
        <f t="shared" si="17"/>
        <v>0</v>
      </c>
      <c r="Z19" s="25">
        <f t="shared" si="12"/>
        <v>8348268862.9299994</v>
      </c>
      <c r="AA19" s="36">
        <f t="shared" si="13"/>
        <v>1</v>
      </c>
    </row>
    <row r="20" spans="1:27" s="5" customFormat="1" ht="24" customHeight="1" x14ac:dyDescent="0.2">
      <c r="A20" s="67" t="s">
        <v>59</v>
      </c>
      <c r="B20" s="16"/>
      <c r="C20" s="16"/>
      <c r="D20" s="16"/>
      <c r="E20" s="27">
        <v>830409926.77999997</v>
      </c>
      <c r="F20" s="16">
        <v>8849250.9000000004</v>
      </c>
      <c r="G20" s="16"/>
      <c r="H20" s="16"/>
      <c r="I20" s="27">
        <f t="shared" si="10"/>
        <v>821560675.88</v>
      </c>
      <c r="J20" s="16"/>
      <c r="K20" s="27">
        <v>830409926.77999997</v>
      </c>
      <c r="L20" s="16"/>
      <c r="M20" s="16"/>
      <c r="N20" s="16"/>
      <c r="O20" s="16">
        <v>-8849250.9000000004</v>
      </c>
      <c r="P20" s="27">
        <f t="shared" si="5"/>
        <v>821560675.88</v>
      </c>
      <c r="Q20" s="16"/>
      <c r="R20" s="16"/>
      <c r="S20" s="16"/>
      <c r="T20" s="16"/>
      <c r="U20" s="16"/>
      <c r="V20" s="16"/>
      <c r="W20" s="16"/>
      <c r="X20" s="16"/>
      <c r="Y20" s="27">
        <f t="shared" si="17"/>
        <v>0</v>
      </c>
      <c r="Z20" s="27">
        <f t="shared" si="12"/>
        <v>821560675.88</v>
      </c>
      <c r="AA20" s="37">
        <f t="shared" si="13"/>
        <v>1</v>
      </c>
    </row>
    <row r="21" spans="1:27" ht="24.75" hidden="1" customHeight="1" x14ac:dyDescent="0.2">
      <c r="A21" s="67" t="s">
        <v>60</v>
      </c>
      <c r="B21" s="16"/>
      <c r="C21" s="16"/>
      <c r="D21" s="16"/>
      <c r="E21" s="27"/>
      <c r="F21" s="16"/>
      <c r="G21" s="16"/>
      <c r="H21" s="16"/>
      <c r="I21" s="27">
        <f t="shared" si="10"/>
        <v>0</v>
      </c>
      <c r="J21" s="16"/>
      <c r="K21" s="27"/>
      <c r="L21" s="16"/>
      <c r="M21" s="16"/>
      <c r="N21" s="16"/>
      <c r="O21" s="16"/>
      <c r="P21" s="27">
        <f t="shared" si="5"/>
        <v>0</v>
      </c>
      <c r="Q21" s="16"/>
      <c r="R21" s="16"/>
      <c r="S21" s="16"/>
      <c r="T21" s="16"/>
      <c r="U21" s="16"/>
      <c r="V21" s="16"/>
      <c r="W21" s="16"/>
      <c r="X21" s="16"/>
      <c r="Y21" s="27">
        <f t="shared" si="17"/>
        <v>0</v>
      </c>
      <c r="Z21" s="27">
        <f t="shared" si="12"/>
        <v>0</v>
      </c>
      <c r="AA21" s="37" t="e">
        <f t="shared" si="13"/>
        <v>#DIV/0!</v>
      </c>
    </row>
    <row r="22" spans="1:27" ht="24" customHeight="1" x14ac:dyDescent="0.2">
      <c r="A22" s="67" t="s">
        <v>61</v>
      </c>
      <c r="B22" s="16"/>
      <c r="C22" s="16"/>
      <c r="D22" s="16"/>
      <c r="E22" s="27">
        <v>7526708187.0499992</v>
      </c>
      <c r="F22" s="16"/>
      <c r="G22" s="16"/>
      <c r="H22" s="16"/>
      <c r="I22" s="27">
        <f t="shared" si="10"/>
        <v>7526708187.0499992</v>
      </c>
      <c r="J22" s="16"/>
      <c r="K22" s="27">
        <v>7526708187.0499992</v>
      </c>
      <c r="L22" s="16"/>
      <c r="M22" s="16"/>
      <c r="N22" s="16"/>
      <c r="O22" s="16"/>
      <c r="P22" s="27">
        <f t="shared" si="5"/>
        <v>7526708187.0499992</v>
      </c>
      <c r="Q22" s="16"/>
      <c r="R22" s="16"/>
      <c r="S22" s="16"/>
      <c r="T22" s="16"/>
      <c r="U22" s="16"/>
      <c r="V22" s="16"/>
      <c r="W22" s="16"/>
      <c r="X22" s="16"/>
      <c r="Y22" s="27">
        <f t="shared" si="17"/>
        <v>0</v>
      </c>
      <c r="Z22" s="27">
        <f t="shared" si="12"/>
        <v>7526708187.0499992</v>
      </c>
      <c r="AA22" s="37">
        <f t="shared" si="13"/>
        <v>1</v>
      </c>
    </row>
    <row r="23" spans="1:27" s="5" customFormat="1" ht="15" x14ac:dyDescent="0.2">
      <c r="A23" s="66" t="s">
        <v>35</v>
      </c>
      <c r="B23" s="7">
        <f t="shared" ref="B23:H23" si="27">+B24</f>
        <v>0</v>
      </c>
      <c r="C23" s="7">
        <f t="shared" si="27"/>
        <v>0</v>
      </c>
      <c r="D23" s="7">
        <f t="shared" si="27"/>
        <v>0</v>
      </c>
      <c r="E23" s="7">
        <f t="shared" si="27"/>
        <v>4526114037.1099997</v>
      </c>
      <c r="F23" s="7">
        <f t="shared" si="27"/>
        <v>0</v>
      </c>
      <c r="G23" s="7">
        <f t="shared" si="27"/>
        <v>0</v>
      </c>
      <c r="H23" s="7">
        <f t="shared" si="27"/>
        <v>0</v>
      </c>
      <c r="I23" s="25">
        <f t="shared" si="10"/>
        <v>4526114037.1099997</v>
      </c>
      <c r="J23" s="7">
        <f t="shared" ref="J23:O23" si="28">+J24</f>
        <v>0</v>
      </c>
      <c r="K23" s="7">
        <f t="shared" si="28"/>
        <v>4526114037.1099997</v>
      </c>
      <c r="L23" s="7">
        <f t="shared" si="28"/>
        <v>0</v>
      </c>
      <c r="M23" s="7">
        <f t="shared" si="28"/>
        <v>0</v>
      </c>
      <c r="N23" s="7">
        <f t="shared" si="28"/>
        <v>0</v>
      </c>
      <c r="O23" s="7">
        <f t="shared" si="28"/>
        <v>0</v>
      </c>
      <c r="P23" s="25">
        <f t="shared" si="5"/>
        <v>4526114037.1099997</v>
      </c>
      <c r="Q23" s="7">
        <f t="shared" ref="Q23:X23" si="29">+Q24</f>
        <v>0</v>
      </c>
      <c r="R23" s="7">
        <f t="shared" si="29"/>
        <v>0</v>
      </c>
      <c r="S23" s="7">
        <f t="shared" si="29"/>
        <v>0</v>
      </c>
      <c r="T23" s="7">
        <f t="shared" si="29"/>
        <v>0</v>
      </c>
      <c r="U23" s="7">
        <f t="shared" si="29"/>
        <v>0</v>
      </c>
      <c r="V23" s="7">
        <f t="shared" si="29"/>
        <v>0</v>
      </c>
      <c r="W23" s="7">
        <f t="shared" si="29"/>
        <v>0</v>
      </c>
      <c r="X23" s="7">
        <f t="shared" si="29"/>
        <v>0</v>
      </c>
      <c r="Y23" s="25">
        <f t="shared" si="17"/>
        <v>0</v>
      </c>
      <c r="Z23" s="25">
        <f t="shared" si="12"/>
        <v>4526114037.1099997</v>
      </c>
      <c r="AA23" s="36">
        <f t="shared" si="13"/>
        <v>1</v>
      </c>
    </row>
    <row r="24" spans="1:27" x14ac:dyDescent="0.2">
      <c r="A24" s="67" t="s">
        <v>62</v>
      </c>
      <c r="B24" s="16"/>
      <c r="C24" s="16"/>
      <c r="D24" s="16"/>
      <c r="E24" s="27">
        <v>4526114037.1099997</v>
      </c>
      <c r="F24" s="16"/>
      <c r="G24" s="16"/>
      <c r="H24" s="16"/>
      <c r="I24" s="27">
        <f t="shared" si="10"/>
        <v>4526114037.1099997</v>
      </c>
      <c r="J24" s="16"/>
      <c r="K24" s="26">
        <v>4526114037.1099997</v>
      </c>
      <c r="L24" s="16"/>
      <c r="M24" s="16"/>
      <c r="N24" s="16"/>
      <c r="O24" s="16"/>
      <c r="P24" s="27">
        <f t="shared" si="5"/>
        <v>4526114037.1099997</v>
      </c>
      <c r="Q24" s="16"/>
      <c r="R24" s="16"/>
      <c r="S24" s="16"/>
      <c r="T24" s="16"/>
      <c r="U24" s="16"/>
      <c r="V24" s="16"/>
      <c r="W24" s="16"/>
      <c r="X24" s="16"/>
      <c r="Y24" s="27">
        <f t="shared" si="17"/>
        <v>0</v>
      </c>
      <c r="Z24" s="27">
        <f t="shared" si="12"/>
        <v>4526114037.1099997</v>
      </c>
      <c r="AA24" s="37">
        <f t="shared" si="13"/>
        <v>1</v>
      </c>
    </row>
    <row r="25" spans="1:27" s="5" customFormat="1" ht="15" x14ac:dyDescent="0.2">
      <c r="A25" s="66" t="s">
        <v>1894</v>
      </c>
      <c r="B25" s="7">
        <f>+B26</f>
        <v>0</v>
      </c>
      <c r="C25" s="7">
        <f t="shared" ref="C25:H25" si="30">+C26</f>
        <v>0</v>
      </c>
      <c r="D25" s="7">
        <f t="shared" si="30"/>
        <v>0</v>
      </c>
      <c r="E25" s="7">
        <f t="shared" si="30"/>
        <v>2294391777</v>
      </c>
      <c r="F25" s="7">
        <f t="shared" si="30"/>
        <v>0</v>
      </c>
      <c r="G25" s="7">
        <f t="shared" si="30"/>
        <v>0</v>
      </c>
      <c r="H25" s="7">
        <f t="shared" si="30"/>
        <v>0</v>
      </c>
      <c r="I25" s="25">
        <f t="shared" si="10"/>
        <v>2294391777</v>
      </c>
      <c r="J25" s="7">
        <f t="shared" ref="J25:O25" si="31">+J26</f>
        <v>0</v>
      </c>
      <c r="K25" s="7">
        <f t="shared" si="31"/>
        <v>2294391777</v>
      </c>
      <c r="L25" s="7">
        <f t="shared" si="31"/>
        <v>0</v>
      </c>
      <c r="M25" s="7">
        <f t="shared" si="31"/>
        <v>0</v>
      </c>
      <c r="N25" s="7">
        <f t="shared" si="31"/>
        <v>0</v>
      </c>
      <c r="O25" s="7">
        <f t="shared" si="31"/>
        <v>0</v>
      </c>
      <c r="P25" s="25">
        <f t="shared" si="5"/>
        <v>2294391777</v>
      </c>
      <c r="Q25" s="7">
        <f t="shared" ref="Q25:X25" si="32">+Q26</f>
        <v>0</v>
      </c>
      <c r="R25" s="7">
        <f t="shared" si="32"/>
        <v>0</v>
      </c>
      <c r="S25" s="7">
        <f t="shared" si="32"/>
        <v>0</v>
      </c>
      <c r="T25" s="7">
        <f t="shared" si="32"/>
        <v>0</v>
      </c>
      <c r="U25" s="7">
        <f t="shared" si="32"/>
        <v>0</v>
      </c>
      <c r="V25" s="7">
        <f t="shared" si="32"/>
        <v>0</v>
      </c>
      <c r="W25" s="7">
        <f t="shared" si="32"/>
        <v>0</v>
      </c>
      <c r="X25" s="7">
        <f t="shared" si="32"/>
        <v>0</v>
      </c>
      <c r="Y25" s="25">
        <f t="shared" ref="Y25:Y26" si="33">SUM(Q25:X25)</f>
        <v>0</v>
      </c>
      <c r="Z25" s="25">
        <f t="shared" si="12"/>
        <v>2294391777</v>
      </c>
      <c r="AA25" s="36">
        <f t="shared" si="13"/>
        <v>1</v>
      </c>
    </row>
    <row r="26" spans="1:27" x14ac:dyDescent="0.2">
      <c r="A26" s="67" t="s">
        <v>1894</v>
      </c>
      <c r="B26" s="16"/>
      <c r="C26" s="16"/>
      <c r="D26" s="16"/>
      <c r="E26" s="27">
        <v>2294391777</v>
      </c>
      <c r="F26" s="16"/>
      <c r="G26" s="16"/>
      <c r="H26" s="16"/>
      <c r="I26" s="27">
        <f t="shared" si="10"/>
        <v>2294391777</v>
      </c>
      <c r="J26" s="16"/>
      <c r="K26" s="26">
        <v>2294391777</v>
      </c>
      <c r="L26" s="16"/>
      <c r="M26" s="16"/>
      <c r="N26" s="16"/>
      <c r="O26" s="16"/>
      <c r="P26" s="27">
        <f t="shared" si="5"/>
        <v>2294391777</v>
      </c>
      <c r="Q26" s="16"/>
      <c r="R26" s="16"/>
      <c r="S26" s="16"/>
      <c r="T26" s="16"/>
      <c r="U26" s="16"/>
      <c r="V26" s="16"/>
      <c r="W26" s="16"/>
      <c r="X26" s="16"/>
      <c r="Y26" s="27">
        <f t="shared" si="33"/>
        <v>0</v>
      </c>
      <c r="Z26" s="27">
        <f t="shared" si="12"/>
        <v>2294391777</v>
      </c>
      <c r="AA26" s="37">
        <f t="shared" si="13"/>
        <v>1</v>
      </c>
    </row>
    <row r="27" spans="1:27" ht="15" hidden="1" x14ac:dyDescent="0.2">
      <c r="A27" s="66" t="s">
        <v>343</v>
      </c>
      <c r="B27" s="25">
        <f t="shared" ref="B27:H27" si="34">+B28</f>
        <v>0</v>
      </c>
      <c r="C27" s="25">
        <f t="shared" si="34"/>
        <v>0</v>
      </c>
      <c r="D27" s="25">
        <f t="shared" si="34"/>
        <v>0</v>
      </c>
      <c r="E27" s="25">
        <f t="shared" si="34"/>
        <v>0</v>
      </c>
      <c r="F27" s="25">
        <f t="shared" si="34"/>
        <v>0</v>
      </c>
      <c r="G27" s="25">
        <f t="shared" si="34"/>
        <v>0</v>
      </c>
      <c r="H27" s="25">
        <f t="shared" si="34"/>
        <v>0</v>
      </c>
      <c r="I27" s="25">
        <f t="shared" si="10"/>
        <v>0</v>
      </c>
      <c r="J27" s="25">
        <f t="shared" ref="J27:O27" si="35">+J28</f>
        <v>0</v>
      </c>
      <c r="K27" s="25">
        <f t="shared" si="35"/>
        <v>0</v>
      </c>
      <c r="L27" s="25">
        <f t="shared" si="35"/>
        <v>0</v>
      </c>
      <c r="M27" s="25">
        <f t="shared" si="35"/>
        <v>0</v>
      </c>
      <c r="N27" s="25">
        <f t="shared" si="35"/>
        <v>0</v>
      </c>
      <c r="O27" s="25">
        <f t="shared" si="35"/>
        <v>0</v>
      </c>
      <c r="P27" s="25">
        <f t="shared" si="5"/>
        <v>0</v>
      </c>
      <c r="Q27" s="25">
        <f t="shared" ref="Q27:X27" si="36">+Q28</f>
        <v>0</v>
      </c>
      <c r="R27" s="25">
        <f t="shared" si="36"/>
        <v>0</v>
      </c>
      <c r="S27" s="25">
        <f t="shared" si="36"/>
        <v>0</v>
      </c>
      <c r="T27" s="25">
        <f t="shared" si="36"/>
        <v>0</v>
      </c>
      <c r="U27" s="25">
        <f t="shared" si="36"/>
        <v>0</v>
      </c>
      <c r="V27" s="25">
        <f t="shared" si="36"/>
        <v>0</v>
      </c>
      <c r="W27" s="25">
        <f t="shared" si="36"/>
        <v>0</v>
      </c>
      <c r="X27" s="25">
        <f t="shared" si="36"/>
        <v>0</v>
      </c>
      <c r="Y27" s="25">
        <f t="shared" si="17"/>
        <v>0</v>
      </c>
      <c r="Z27" s="25">
        <f t="shared" si="12"/>
        <v>0</v>
      </c>
      <c r="AA27" s="36" t="e">
        <f t="shared" si="13"/>
        <v>#DIV/0!</v>
      </c>
    </row>
    <row r="28" spans="1:27" hidden="1" x14ac:dyDescent="0.2">
      <c r="A28" s="67" t="s">
        <v>344</v>
      </c>
      <c r="B28" s="16"/>
      <c r="C28" s="16"/>
      <c r="D28" s="16"/>
      <c r="E28" s="27"/>
      <c r="F28" s="16"/>
      <c r="G28" s="16"/>
      <c r="H28" s="16"/>
      <c r="I28" s="27">
        <f t="shared" si="10"/>
        <v>0</v>
      </c>
      <c r="J28" s="16"/>
      <c r="K28" s="26"/>
      <c r="L28" s="16"/>
      <c r="M28" s="16"/>
      <c r="N28" s="16"/>
      <c r="O28" s="16"/>
      <c r="P28" s="27">
        <f t="shared" si="5"/>
        <v>0</v>
      </c>
      <c r="Q28" s="16"/>
      <c r="R28" s="16"/>
      <c r="S28" s="16"/>
      <c r="T28" s="16"/>
      <c r="U28" s="16"/>
      <c r="V28" s="16"/>
      <c r="W28" s="16"/>
      <c r="X28" s="16"/>
      <c r="Y28" s="27">
        <f t="shared" si="17"/>
        <v>0</v>
      </c>
      <c r="Z28" s="27">
        <f t="shared" si="12"/>
        <v>0</v>
      </c>
      <c r="AA28" s="37" t="e">
        <f t="shared" si="13"/>
        <v>#DIV/0!</v>
      </c>
    </row>
    <row r="29" spans="1:27" s="5" customFormat="1" ht="15" x14ac:dyDescent="0.2">
      <c r="A29" s="66" t="s">
        <v>63</v>
      </c>
      <c r="B29" s="25">
        <f>SUM(B30:B34)</f>
        <v>0</v>
      </c>
      <c r="C29" s="25">
        <f t="shared" ref="C29:H29" si="37">SUM(C30:C34)</f>
        <v>0</v>
      </c>
      <c r="D29" s="25">
        <f t="shared" si="37"/>
        <v>0</v>
      </c>
      <c r="E29" s="25">
        <f t="shared" si="37"/>
        <v>6563001122.5900002</v>
      </c>
      <c r="F29" s="25">
        <f t="shared" si="37"/>
        <v>0</v>
      </c>
      <c r="G29" s="25">
        <f t="shared" si="37"/>
        <v>0</v>
      </c>
      <c r="H29" s="25">
        <f t="shared" si="37"/>
        <v>0</v>
      </c>
      <c r="I29" s="25">
        <f t="shared" si="10"/>
        <v>6563001122.5900002</v>
      </c>
      <c r="J29" s="25">
        <f t="shared" ref="J29:O29" si="38">SUM(J30:J34)</f>
        <v>0</v>
      </c>
      <c r="K29" s="25">
        <f t="shared" si="38"/>
        <v>6563001122.5900002</v>
      </c>
      <c r="L29" s="25">
        <f t="shared" si="38"/>
        <v>0</v>
      </c>
      <c r="M29" s="25">
        <f t="shared" si="38"/>
        <v>0</v>
      </c>
      <c r="N29" s="25">
        <f t="shared" si="38"/>
        <v>0</v>
      </c>
      <c r="O29" s="25">
        <f t="shared" si="38"/>
        <v>0</v>
      </c>
      <c r="P29" s="25">
        <f>SUM(J29:O29)</f>
        <v>6563001122.5900002</v>
      </c>
      <c r="Q29" s="25">
        <f t="shared" ref="Q29:X29" si="39">SUM(Q30:Q34)</f>
        <v>0</v>
      </c>
      <c r="R29" s="25">
        <f t="shared" si="39"/>
        <v>0</v>
      </c>
      <c r="S29" s="25">
        <f t="shared" si="39"/>
        <v>0</v>
      </c>
      <c r="T29" s="25">
        <f t="shared" si="39"/>
        <v>0</v>
      </c>
      <c r="U29" s="25">
        <f t="shared" si="39"/>
        <v>0</v>
      </c>
      <c r="V29" s="25">
        <f t="shared" si="39"/>
        <v>0</v>
      </c>
      <c r="W29" s="25">
        <f t="shared" si="39"/>
        <v>0</v>
      </c>
      <c r="X29" s="25">
        <f t="shared" si="39"/>
        <v>0</v>
      </c>
      <c r="Y29" s="25">
        <f>SUM(Q29:X29)</f>
        <v>0</v>
      </c>
      <c r="Z29" s="25">
        <f t="shared" si="12"/>
        <v>6563001122.5900002</v>
      </c>
      <c r="AA29" s="36">
        <f t="shared" si="13"/>
        <v>1</v>
      </c>
    </row>
    <row r="30" spans="1:27" s="5" customFormat="1" ht="25.5" x14ac:dyDescent="0.2">
      <c r="A30" s="64" t="s">
        <v>1895</v>
      </c>
      <c r="B30" s="4"/>
      <c r="C30" s="4"/>
      <c r="D30" s="4"/>
      <c r="E30" s="27">
        <v>408804314</v>
      </c>
      <c r="F30" s="4"/>
      <c r="G30" s="4"/>
      <c r="H30" s="4"/>
      <c r="I30" s="27">
        <f t="shared" si="10"/>
        <v>408804314</v>
      </c>
      <c r="J30" s="4"/>
      <c r="K30" s="26">
        <v>408804314</v>
      </c>
      <c r="L30" s="4"/>
      <c r="M30" s="4"/>
      <c r="N30" s="4"/>
      <c r="O30" s="4"/>
      <c r="P30" s="27">
        <f t="shared" si="5"/>
        <v>408804314</v>
      </c>
      <c r="Q30" s="4"/>
      <c r="R30" s="4"/>
      <c r="S30" s="4"/>
      <c r="T30" s="4"/>
      <c r="U30" s="4"/>
      <c r="V30" s="4"/>
      <c r="W30" s="4"/>
      <c r="X30" s="4"/>
      <c r="Y30" s="27">
        <f t="shared" si="17"/>
        <v>0</v>
      </c>
      <c r="Z30" s="27">
        <f t="shared" si="12"/>
        <v>408804314</v>
      </c>
      <c r="AA30" s="37">
        <f t="shared" si="13"/>
        <v>1</v>
      </c>
    </row>
    <row r="31" spans="1:27" x14ac:dyDescent="0.2">
      <c r="A31" s="64" t="s">
        <v>323</v>
      </c>
      <c r="B31" s="16"/>
      <c r="C31" s="16"/>
      <c r="D31" s="16"/>
      <c r="E31" s="27">
        <v>4106712944.5</v>
      </c>
      <c r="F31" s="16"/>
      <c r="G31" s="16"/>
      <c r="H31" s="16"/>
      <c r="I31" s="27">
        <f t="shared" si="10"/>
        <v>4106712944.5</v>
      </c>
      <c r="J31" s="16"/>
      <c r="K31" s="26">
        <v>4106712944.5</v>
      </c>
      <c r="L31" s="16"/>
      <c r="M31" s="16"/>
      <c r="N31" s="16"/>
      <c r="O31" s="16"/>
      <c r="P31" s="27">
        <f t="shared" si="5"/>
        <v>4106712944.5</v>
      </c>
      <c r="Q31" s="16"/>
      <c r="R31" s="16"/>
      <c r="S31" s="16"/>
      <c r="T31" s="16"/>
      <c r="U31" s="16"/>
      <c r="V31" s="16"/>
      <c r="W31" s="16"/>
      <c r="X31" s="16"/>
      <c r="Y31" s="27"/>
      <c r="Z31" s="27">
        <f t="shared" si="12"/>
        <v>4106712944.5</v>
      </c>
      <c r="AA31" s="37">
        <f t="shared" si="13"/>
        <v>1</v>
      </c>
    </row>
    <row r="32" spans="1:27" ht="25.5" x14ac:dyDescent="0.2">
      <c r="A32" s="64" t="s">
        <v>180</v>
      </c>
      <c r="B32" s="16"/>
      <c r="C32" s="16"/>
      <c r="D32" s="16"/>
      <c r="E32" s="27">
        <v>1170098543.0900002</v>
      </c>
      <c r="F32" s="16"/>
      <c r="G32" s="16"/>
      <c r="H32" s="16"/>
      <c r="I32" s="27">
        <f t="shared" si="10"/>
        <v>1170098543.0900002</v>
      </c>
      <c r="J32" s="16"/>
      <c r="K32" s="26">
        <v>1170098543.0900002</v>
      </c>
      <c r="L32" s="16"/>
      <c r="M32" s="16"/>
      <c r="N32" s="16"/>
      <c r="O32" s="16"/>
      <c r="P32" s="27">
        <f t="shared" si="5"/>
        <v>1170098543.0900002</v>
      </c>
      <c r="Q32" s="16"/>
      <c r="R32" s="16"/>
      <c r="S32" s="16"/>
      <c r="T32" s="16"/>
      <c r="U32" s="16"/>
      <c r="V32" s="16"/>
      <c r="W32" s="16"/>
      <c r="X32" s="16"/>
      <c r="Y32" s="27">
        <f t="shared" si="17"/>
        <v>0</v>
      </c>
      <c r="Z32" s="27">
        <f t="shared" si="12"/>
        <v>1170098543.0900002</v>
      </c>
      <c r="AA32" s="37">
        <f t="shared" si="13"/>
        <v>1</v>
      </c>
    </row>
    <row r="33" spans="1:27" x14ac:dyDescent="0.2">
      <c r="A33" s="64" t="s">
        <v>1896</v>
      </c>
      <c r="B33" s="16"/>
      <c r="C33" s="16"/>
      <c r="D33" s="16"/>
      <c r="E33" s="27">
        <v>795350000</v>
      </c>
      <c r="F33" s="16"/>
      <c r="G33" s="16"/>
      <c r="H33" s="16"/>
      <c r="I33" s="27">
        <f t="shared" si="10"/>
        <v>795350000</v>
      </c>
      <c r="J33" s="16"/>
      <c r="K33" s="26">
        <v>795350000</v>
      </c>
      <c r="L33" s="16"/>
      <c r="M33" s="16"/>
      <c r="N33" s="16"/>
      <c r="O33" s="16"/>
      <c r="P33" s="27">
        <f t="shared" si="5"/>
        <v>795350000</v>
      </c>
      <c r="Q33" s="16"/>
      <c r="R33" s="16"/>
      <c r="S33" s="16"/>
      <c r="T33" s="16"/>
      <c r="U33" s="16"/>
      <c r="V33" s="16"/>
      <c r="W33" s="16"/>
      <c r="X33" s="16"/>
      <c r="Y33" s="27">
        <f t="shared" ref="Y33" si="40">SUM(Q33:X33)</f>
        <v>0</v>
      </c>
      <c r="Z33" s="27">
        <f t="shared" si="12"/>
        <v>795350000</v>
      </c>
      <c r="AA33" s="37">
        <f t="shared" si="13"/>
        <v>1</v>
      </c>
    </row>
    <row r="34" spans="1:27" ht="25.5" x14ac:dyDescent="0.2">
      <c r="A34" s="64" t="s">
        <v>341</v>
      </c>
      <c r="B34" s="16"/>
      <c r="C34" s="16"/>
      <c r="D34" s="16"/>
      <c r="E34" s="27">
        <v>82035321</v>
      </c>
      <c r="F34" s="16"/>
      <c r="G34" s="16"/>
      <c r="H34" s="16"/>
      <c r="I34" s="27">
        <f t="shared" si="10"/>
        <v>82035321</v>
      </c>
      <c r="J34" s="16"/>
      <c r="K34" s="26">
        <v>82035321</v>
      </c>
      <c r="L34" s="16"/>
      <c r="M34" s="16"/>
      <c r="N34" s="16"/>
      <c r="O34" s="16"/>
      <c r="P34" s="27">
        <f t="shared" si="5"/>
        <v>82035321</v>
      </c>
      <c r="Q34" s="16"/>
      <c r="R34" s="16"/>
      <c r="S34" s="16"/>
      <c r="T34" s="16"/>
      <c r="U34" s="16"/>
      <c r="V34" s="16"/>
      <c r="W34" s="16"/>
      <c r="X34" s="16"/>
      <c r="Y34" s="27">
        <f t="shared" si="17"/>
        <v>0</v>
      </c>
      <c r="Z34" s="27">
        <f t="shared" si="12"/>
        <v>82035321</v>
      </c>
      <c r="AA34" s="37">
        <f t="shared" si="13"/>
        <v>1</v>
      </c>
    </row>
    <row r="35" spans="1:27" s="5" customFormat="1" ht="15" x14ac:dyDescent="0.2">
      <c r="A35" s="66" t="s">
        <v>64</v>
      </c>
      <c r="B35" s="25">
        <f t="shared" ref="B35:X35" si="41">+B36</f>
        <v>0</v>
      </c>
      <c r="C35" s="25">
        <f t="shared" si="41"/>
        <v>0</v>
      </c>
      <c r="D35" s="25">
        <f t="shared" si="41"/>
        <v>0</v>
      </c>
      <c r="E35" s="25">
        <f>+E36</f>
        <v>43046180</v>
      </c>
      <c r="F35" s="25">
        <f t="shared" si="41"/>
        <v>0</v>
      </c>
      <c r="G35" s="25">
        <f t="shared" si="41"/>
        <v>0</v>
      </c>
      <c r="H35" s="25">
        <f t="shared" si="41"/>
        <v>0</v>
      </c>
      <c r="I35" s="25">
        <f t="shared" si="10"/>
        <v>43046180</v>
      </c>
      <c r="J35" s="25">
        <f t="shared" si="41"/>
        <v>0</v>
      </c>
      <c r="K35" s="25">
        <f t="shared" si="41"/>
        <v>43046180</v>
      </c>
      <c r="L35" s="25">
        <f t="shared" si="41"/>
        <v>0</v>
      </c>
      <c r="M35" s="25">
        <f t="shared" si="41"/>
        <v>0</v>
      </c>
      <c r="N35" s="25">
        <f t="shared" si="41"/>
        <v>0</v>
      </c>
      <c r="O35" s="25">
        <f t="shared" si="41"/>
        <v>0</v>
      </c>
      <c r="P35" s="25">
        <f t="shared" si="5"/>
        <v>43046180</v>
      </c>
      <c r="Q35" s="25">
        <f t="shared" si="41"/>
        <v>0</v>
      </c>
      <c r="R35" s="25">
        <f t="shared" si="41"/>
        <v>0</v>
      </c>
      <c r="S35" s="25">
        <f t="shared" si="41"/>
        <v>0</v>
      </c>
      <c r="T35" s="25">
        <f t="shared" si="41"/>
        <v>0</v>
      </c>
      <c r="U35" s="25">
        <f t="shared" si="41"/>
        <v>0</v>
      </c>
      <c r="V35" s="25">
        <f t="shared" si="41"/>
        <v>0</v>
      </c>
      <c r="W35" s="25">
        <f t="shared" si="41"/>
        <v>0</v>
      </c>
      <c r="X35" s="25">
        <f t="shared" si="41"/>
        <v>0</v>
      </c>
      <c r="Y35" s="25">
        <f t="shared" si="17"/>
        <v>0</v>
      </c>
      <c r="Z35" s="25">
        <f t="shared" si="12"/>
        <v>43046180</v>
      </c>
      <c r="AA35" s="36">
        <f t="shared" si="13"/>
        <v>1</v>
      </c>
    </row>
    <row r="36" spans="1:27" x14ac:dyDescent="0.2">
      <c r="A36" s="67" t="s">
        <v>65</v>
      </c>
      <c r="B36" s="16"/>
      <c r="C36" s="16"/>
      <c r="D36" s="16"/>
      <c r="E36" s="27">
        <v>43046180</v>
      </c>
      <c r="F36" s="16"/>
      <c r="G36" s="16"/>
      <c r="H36" s="16"/>
      <c r="I36" s="27">
        <f t="shared" si="10"/>
        <v>43046180</v>
      </c>
      <c r="J36" s="16"/>
      <c r="K36" s="26">
        <v>43046180</v>
      </c>
      <c r="L36" s="16"/>
      <c r="M36" s="16"/>
      <c r="N36" s="16"/>
      <c r="O36" s="16"/>
      <c r="P36" s="27">
        <f t="shared" si="5"/>
        <v>43046180</v>
      </c>
      <c r="Q36" s="16"/>
      <c r="R36" s="16"/>
      <c r="S36" s="16"/>
      <c r="T36" s="16"/>
      <c r="U36" s="16"/>
      <c r="V36" s="16"/>
      <c r="W36" s="16"/>
      <c r="X36" s="16"/>
      <c r="Y36" s="27">
        <f t="shared" si="17"/>
        <v>0</v>
      </c>
      <c r="Z36" s="27">
        <f t="shared" si="12"/>
        <v>43046180</v>
      </c>
      <c r="AA36" s="37">
        <f t="shared" si="13"/>
        <v>1</v>
      </c>
    </row>
    <row r="37" spans="1:27" s="5" customFormat="1" ht="15" x14ac:dyDescent="0.2">
      <c r="A37" s="66" t="s">
        <v>1897</v>
      </c>
      <c r="B37" s="25">
        <f t="shared" ref="B37:H37" si="42">SUM(B38:B38)</f>
        <v>0</v>
      </c>
      <c r="C37" s="25">
        <f t="shared" si="42"/>
        <v>0</v>
      </c>
      <c r="D37" s="25">
        <f t="shared" si="42"/>
        <v>0</v>
      </c>
      <c r="E37" s="25">
        <f t="shared" si="42"/>
        <v>64595650773.349998</v>
      </c>
      <c r="F37" s="25">
        <f t="shared" si="42"/>
        <v>5622348486.1099997</v>
      </c>
      <c r="G37" s="25">
        <f t="shared" si="42"/>
        <v>0</v>
      </c>
      <c r="H37" s="25">
        <f t="shared" si="42"/>
        <v>0</v>
      </c>
      <c r="I37" s="25">
        <f t="shared" si="10"/>
        <v>58973302287.239998</v>
      </c>
      <c r="J37" s="25">
        <f t="shared" ref="J37:O37" si="43">SUM(J38:J38)</f>
        <v>0</v>
      </c>
      <c r="K37" s="25">
        <f t="shared" si="43"/>
        <v>64595650773.349998</v>
      </c>
      <c r="L37" s="25">
        <f t="shared" si="43"/>
        <v>-5622348486.1099997</v>
      </c>
      <c r="M37" s="25">
        <f t="shared" si="43"/>
        <v>0</v>
      </c>
      <c r="N37" s="25">
        <f t="shared" si="43"/>
        <v>0</v>
      </c>
      <c r="O37" s="25">
        <f t="shared" si="43"/>
        <v>0</v>
      </c>
      <c r="P37" s="25">
        <f t="shared" si="5"/>
        <v>58973302287.239998</v>
      </c>
      <c r="Q37" s="25">
        <f t="shared" ref="Q37:X37" si="44">SUM(Q38:Q38)</f>
        <v>0</v>
      </c>
      <c r="R37" s="25">
        <f t="shared" si="44"/>
        <v>0</v>
      </c>
      <c r="S37" s="25">
        <f t="shared" si="44"/>
        <v>0</v>
      </c>
      <c r="T37" s="25">
        <f t="shared" si="44"/>
        <v>0</v>
      </c>
      <c r="U37" s="25">
        <f t="shared" si="44"/>
        <v>0</v>
      </c>
      <c r="V37" s="25">
        <f t="shared" si="44"/>
        <v>0</v>
      </c>
      <c r="W37" s="25">
        <f t="shared" si="44"/>
        <v>0</v>
      </c>
      <c r="X37" s="25">
        <f t="shared" si="44"/>
        <v>0</v>
      </c>
      <c r="Y37" s="25">
        <f t="shared" si="17"/>
        <v>0</v>
      </c>
      <c r="Z37" s="25">
        <f t="shared" si="12"/>
        <v>58973302287.239998</v>
      </c>
      <c r="AA37" s="36">
        <f t="shared" si="13"/>
        <v>1</v>
      </c>
    </row>
    <row r="38" spans="1:27" s="5" customFormat="1" ht="15" x14ac:dyDescent="0.2">
      <c r="A38" s="64" t="s">
        <v>1897</v>
      </c>
      <c r="B38" s="4"/>
      <c r="C38" s="4"/>
      <c r="D38" s="4"/>
      <c r="E38" s="27">
        <v>64595650773.349998</v>
      </c>
      <c r="F38" s="4">
        <f>5622348486.11</f>
        <v>5622348486.1099997</v>
      </c>
      <c r="G38" s="4"/>
      <c r="H38" s="4"/>
      <c r="I38" s="27">
        <f t="shared" si="10"/>
        <v>58973302287.239998</v>
      </c>
      <c r="J38" s="4"/>
      <c r="K38" s="26">
        <v>64595650773.349998</v>
      </c>
      <c r="L38" s="4">
        <v>-5622348486.1099997</v>
      </c>
      <c r="M38" s="4"/>
      <c r="N38" s="4"/>
      <c r="O38" s="4"/>
      <c r="P38" s="27">
        <f t="shared" si="5"/>
        <v>58973302287.239998</v>
      </c>
      <c r="Q38" s="4"/>
      <c r="R38" s="4"/>
      <c r="S38" s="4"/>
      <c r="T38" s="4"/>
      <c r="U38" s="4"/>
      <c r="V38" s="4"/>
      <c r="W38" s="4"/>
      <c r="X38" s="4"/>
      <c r="Y38" s="27">
        <f t="shared" si="17"/>
        <v>0</v>
      </c>
      <c r="Z38" s="27">
        <f t="shared" si="12"/>
        <v>58973302287.239998</v>
      </c>
      <c r="AA38" s="37">
        <f t="shared" si="13"/>
        <v>1</v>
      </c>
    </row>
    <row r="39" spans="1:27" s="5" customFormat="1" ht="15" x14ac:dyDescent="0.2">
      <c r="A39" s="66" t="s">
        <v>66</v>
      </c>
      <c r="B39" s="25">
        <f>SUM(B40:B42)</f>
        <v>0</v>
      </c>
      <c r="C39" s="25">
        <f t="shared" ref="C39:H39" si="45">SUM(C40:C42)</f>
        <v>0</v>
      </c>
      <c r="D39" s="25">
        <f t="shared" si="45"/>
        <v>0</v>
      </c>
      <c r="E39" s="25">
        <f t="shared" si="45"/>
        <v>463384420.10000002</v>
      </c>
      <c r="F39" s="25">
        <f t="shared" si="45"/>
        <v>833000</v>
      </c>
      <c r="G39" s="25">
        <f t="shared" si="45"/>
        <v>0</v>
      </c>
      <c r="H39" s="25">
        <f t="shared" si="45"/>
        <v>0</v>
      </c>
      <c r="I39" s="25">
        <f t="shared" si="10"/>
        <v>462551420.10000002</v>
      </c>
      <c r="J39" s="25">
        <f t="shared" ref="J39:O39" si="46">SUM(J40:J42)</f>
        <v>0</v>
      </c>
      <c r="K39" s="25">
        <f t="shared" si="46"/>
        <v>463384420.10000002</v>
      </c>
      <c r="L39" s="25">
        <f t="shared" si="46"/>
        <v>0</v>
      </c>
      <c r="M39" s="25">
        <f t="shared" si="46"/>
        <v>0</v>
      </c>
      <c r="N39" s="25">
        <f t="shared" si="46"/>
        <v>0</v>
      </c>
      <c r="O39" s="25">
        <f t="shared" si="46"/>
        <v>-833000</v>
      </c>
      <c r="P39" s="25">
        <f t="shared" si="5"/>
        <v>462551420.10000002</v>
      </c>
      <c r="Q39" s="25">
        <f t="shared" ref="Q39:X39" si="47">SUM(Q40:Q42)</f>
        <v>0</v>
      </c>
      <c r="R39" s="25">
        <f t="shared" si="47"/>
        <v>0</v>
      </c>
      <c r="S39" s="25">
        <f t="shared" si="47"/>
        <v>0</v>
      </c>
      <c r="T39" s="25">
        <f t="shared" si="47"/>
        <v>0</v>
      </c>
      <c r="U39" s="25">
        <f t="shared" si="47"/>
        <v>0</v>
      </c>
      <c r="V39" s="25">
        <f t="shared" si="47"/>
        <v>0</v>
      </c>
      <c r="W39" s="25">
        <f t="shared" si="47"/>
        <v>0</v>
      </c>
      <c r="X39" s="25">
        <f t="shared" si="47"/>
        <v>0</v>
      </c>
      <c r="Y39" s="25">
        <f t="shared" si="17"/>
        <v>0</v>
      </c>
      <c r="Z39" s="25">
        <f t="shared" si="12"/>
        <v>462551420.10000002</v>
      </c>
      <c r="AA39" s="36">
        <f t="shared" si="13"/>
        <v>1</v>
      </c>
    </row>
    <row r="40" spans="1:27" hidden="1" x14ac:dyDescent="0.2">
      <c r="A40" s="67" t="s">
        <v>67</v>
      </c>
      <c r="B40" s="16"/>
      <c r="C40" s="16"/>
      <c r="D40" s="16"/>
      <c r="E40" s="27"/>
      <c r="F40" s="16"/>
      <c r="G40" s="16"/>
      <c r="H40" s="16"/>
      <c r="I40" s="27">
        <f t="shared" si="10"/>
        <v>0</v>
      </c>
      <c r="J40" s="16"/>
      <c r="K40" s="26"/>
      <c r="L40" s="16"/>
      <c r="M40" s="16"/>
      <c r="N40" s="16"/>
      <c r="O40" s="16"/>
      <c r="P40" s="27">
        <f t="shared" si="5"/>
        <v>0</v>
      </c>
      <c r="Q40" s="16"/>
      <c r="R40" s="16"/>
      <c r="S40" s="16"/>
      <c r="T40" s="16"/>
      <c r="U40" s="16"/>
      <c r="V40" s="16"/>
      <c r="W40" s="16"/>
      <c r="X40" s="16"/>
      <c r="Y40" s="27">
        <f t="shared" si="17"/>
        <v>0</v>
      </c>
      <c r="Z40" s="27">
        <f t="shared" si="12"/>
        <v>0</v>
      </c>
      <c r="AA40" s="37" t="e">
        <f t="shared" si="13"/>
        <v>#DIV/0!</v>
      </c>
    </row>
    <row r="41" spans="1:27" ht="25.5" x14ac:dyDescent="0.2">
      <c r="A41" s="67" t="s">
        <v>1892</v>
      </c>
      <c r="B41" s="16"/>
      <c r="C41" s="16"/>
      <c r="D41" s="16"/>
      <c r="E41" s="27">
        <v>7140000</v>
      </c>
      <c r="F41" s="16">
        <v>833000</v>
      </c>
      <c r="G41" s="16"/>
      <c r="H41" s="16"/>
      <c r="I41" s="27">
        <f t="shared" si="10"/>
        <v>6307000</v>
      </c>
      <c r="J41" s="16"/>
      <c r="K41" s="26">
        <v>7140000</v>
      </c>
      <c r="L41" s="16"/>
      <c r="M41" s="16"/>
      <c r="N41" s="16"/>
      <c r="O41" s="16">
        <v>-833000</v>
      </c>
      <c r="P41" s="27">
        <f t="shared" si="5"/>
        <v>6307000</v>
      </c>
      <c r="Q41" s="16"/>
      <c r="R41" s="16"/>
      <c r="S41" s="16"/>
      <c r="T41" s="16"/>
      <c r="U41" s="16"/>
      <c r="V41" s="16"/>
      <c r="W41" s="16"/>
      <c r="X41" s="16"/>
      <c r="Y41" s="27">
        <f t="shared" ref="Y41" si="48">SUM(Q41:X41)</f>
        <v>0</v>
      </c>
      <c r="Z41" s="27">
        <f t="shared" si="12"/>
        <v>6307000</v>
      </c>
      <c r="AA41" s="37">
        <f t="shared" si="13"/>
        <v>1</v>
      </c>
    </row>
    <row r="42" spans="1:27" x14ac:dyDescent="0.2">
      <c r="A42" s="67" t="s">
        <v>348</v>
      </c>
      <c r="B42" s="16"/>
      <c r="C42" s="16"/>
      <c r="D42" s="16"/>
      <c r="E42" s="27">
        <v>456244420.10000002</v>
      </c>
      <c r="F42" s="16"/>
      <c r="G42" s="16"/>
      <c r="H42" s="16"/>
      <c r="I42" s="27">
        <f t="shared" si="10"/>
        <v>456244420.10000002</v>
      </c>
      <c r="J42" s="16"/>
      <c r="K42" s="26">
        <v>456244420.10000002</v>
      </c>
      <c r="L42" s="16"/>
      <c r="M42" s="16"/>
      <c r="N42" s="16"/>
      <c r="O42" s="16"/>
      <c r="P42" s="27">
        <f t="shared" si="5"/>
        <v>456244420.10000002</v>
      </c>
      <c r="Q42" s="16"/>
      <c r="R42" s="16"/>
      <c r="S42" s="16"/>
      <c r="T42" s="16"/>
      <c r="U42" s="16"/>
      <c r="V42" s="16"/>
      <c r="W42" s="16"/>
      <c r="X42" s="16"/>
      <c r="Y42" s="27">
        <f>SUM(Q42:X42)</f>
        <v>0</v>
      </c>
      <c r="Z42" s="27">
        <f>+P42+Y42</f>
        <v>456244420.10000002</v>
      </c>
      <c r="AA42" s="37">
        <f>+Z42/I42</f>
        <v>1</v>
      </c>
    </row>
    <row r="43" spans="1:27" s="5" customFormat="1" ht="15" x14ac:dyDescent="0.2">
      <c r="A43" s="68" t="s">
        <v>913</v>
      </c>
      <c r="B43" s="25">
        <f t="shared" ref="B43:X43" si="49">SUM(B44:B44)</f>
        <v>0</v>
      </c>
      <c r="C43" s="25">
        <f t="shared" si="49"/>
        <v>0</v>
      </c>
      <c r="D43" s="25">
        <f t="shared" si="49"/>
        <v>0</v>
      </c>
      <c r="E43" s="25">
        <f>SUM(E44:E44)</f>
        <v>463844294.50999999</v>
      </c>
      <c r="F43" s="25">
        <f t="shared" si="49"/>
        <v>0</v>
      </c>
      <c r="G43" s="25">
        <f t="shared" si="49"/>
        <v>0</v>
      </c>
      <c r="H43" s="25">
        <f t="shared" si="49"/>
        <v>0</v>
      </c>
      <c r="I43" s="25">
        <f t="shared" si="10"/>
        <v>463844294.50999999</v>
      </c>
      <c r="J43" s="25">
        <f t="shared" si="49"/>
        <v>0</v>
      </c>
      <c r="K43" s="25">
        <f t="shared" si="49"/>
        <v>463844294.50999999</v>
      </c>
      <c r="L43" s="25">
        <f t="shared" si="49"/>
        <v>0</v>
      </c>
      <c r="M43" s="25">
        <f t="shared" si="49"/>
        <v>0</v>
      </c>
      <c r="N43" s="25">
        <f t="shared" si="49"/>
        <v>0</v>
      </c>
      <c r="O43" s="25">
        <f t="shared" si="49"/>
        <v>0</v>
      </c>
      <c r="P43" s="25">
        <f t="shared" si="5"/>
        <v>463844294.50999999</v>
      </c>
      <c r="Q43" s="25">
        <f t="shared" si="49"/>
        <v>0</v>
      </c>
      <c r="R43" s="25">
        <f t="shared" si="49"/>
        <v>0</v>
      </c>
      <c r="S43" s="25">
        <f t="shared" si="49"/>
        <v>0</v>
      </c>
      <c r="T43" s="25">
        <f t="shared" si="49"/>
        <v>0</v>
      </c>
      <c r="U43" s="25">
        <f t="shared" si="49"/>
        <v>0</v>
      </c>
      <c r="V43" s="25">
        <f t="shared" si="49"/>
        <v>0</v>
      </c>
      <c r="W43" s="25">
        <f t="shared" si="49"/>
        <v>0</v>
      </c>
      <c r="X43" s="25">
        <f t="shared" si="49"/>
        <v>0</v>
      </c>
      <c r="Y43" s="25">
        <f t="shared" si="17"/>
        <v>0</v>
      </c>
      <c r="Z43" s="25">
        <f t="shared" si="12"/>
        <v>463844294.50999999</v>
      </c>
      <c r="AA43" s="36">
        <f t="shared" si="13"/>
        <v>1</v>
      </c>
    </row>
    <row r="44" spans="1:27" x14ac:dyDescent="0.2">
      <c r="A44" s="65" t="s">
        <v>913</v>
      </c>
      <c r="B44" s="16"/>
      <c r="C44" s="16"/>
      <c r="D44" s="16"/>
      <c r="E44" s="27">
        <v>463844294.50999999</v>
      </c>
      <c r="F44" s="16"/>
      <c r="G44" s="16"/>
      <c r="H44" s="16"/>
      <c r="I44" s="27">
        <f t="shared" si="10"/>
        <v>463844294.50999999</v>
      </c>
      <c r="J44" s="16"/>
      <c r="K44" s="26">
        <v>463844294.50999999</v>
      </c>
      <c r="L44" s="16"/>
      <c r="M44" s="16"/>
      <c r="N44" s="16"/>
      <c r="O44" s="16"/>
      <c r="P44" s="27">
        <f t="shared" si="5"/>
        <v>463844294.50999999</v>
      </c>
      <c r="Q44" s="16"/>
      <c r="R44" s="16"/>
      <c r="S44" s="16"/>
      <c r="T44" s="16"/>
      <c r="U44" s="16"/>
      <c r="V44" s="16"/>
      <c r="W44" s="16"/>
      <c r="X44" s="16"/>
      <c r="Y44" s="27">
        <f t="shared" si="17"/>
        <v>0</v>
      </c>
      <c r="Z44" s="27">
        <f t="shared" si="12"/>
        <v>463844294.50999999</v>
      </c>
      <c r="AA44" s="37">
        <f t="shared" si="13"/>
        <v>1</v>
      </c>
    </row>
    <row r="45" spans="1:27" s="5" customFormat="1" ht="15" hidden="1" x14ac:dyDescent="0.2">
      <c r="A45" s="68" t="s">
        <v>911</v>
      </c>
      <c r="B45" s="7">
        <f t="shared" ref="B45:H45" si="50">+B46</f>
        <v>0</v>
      </c>
      <c r="C45" s="7">
        <f t="shared" si="50"/>
        <v>0</v>
      </c>
      <c r="D45" s="7">
        <f t="shared" si="50"/>
        <v>0</v>
      </c>
      <c r="E45" s="7">
        <f t="shared" si="50"/>
        <v>0</v>
      </c>
      <c r="F45" s="7">
        <f t="shared" si="50"/>
        <v>0</v>
      </c>
      <c r="G45" s="7">
        <f t="shared" si="50"/>
        <v>0</v>
      </c>
      <c r="H45" s="7">
        <f t="shared" si="50"/>
        <v>0</v>
      </c>
      <c r="I45" s="25">
        <f t="shared" si="10"/>
        <v>0</v>
      </c>
      <c r="J45" s="7">
        <f t="shared" ref="J45:O45" si="51">+J46</f>
        <v>0</v>
      </c>
      <c r="K45" s="7">
        <f t="shared" si="51"/>
        <v>0</v>
      </c>
      <c r="L45" s="7">
        <f t="shared" si="51"/>
        <v>0</v>
      </c>
      <c r="M45" s="7">
        <f t="shared" si="51"/>
        <v>0</v>
      </c>
      <c r="N45" s="7">
        <f t="shared" si="51"/>
        <v>0</v>
      </c>
      <c r="O45" s="7">
        <f t="shared" si="51"/>
        <v>0</v>
      </c>
      <c r="P45" s="25">
        <f t="shared" si="5"/>
        <v>0</v>
      </c>
      <c r="Q45" s="7">
        <f t="shared" ref="Q45:X45" si="52">+Q46</f>
        <v>0</v>
      </c>
      <c r="R45" s="7">
        <f t="shared" si="52"/>
        <v>0</v>
      </c>
      <c r="S45" s="7">
        <f t="shared" si="52"/>
        <v>0</v>
      </c>
      <c r="T45" s="7">
        <f t="shared" si="52"/>
        <v>0</v>
      </c>
      <c r="U45" s="7">
        <f t="shared" si="52"/>
        <v>0</v>
      </c>
      <c r="V45" s="7">
        <f t="shared" si="52"/>
        <v>0</v>
      </c>
      <c r="W45" s="7">
        <f t="shared" si="52"/>
        <v>0</v>
      </c>
      <c r="X45" s="7">
        <f t="shared" si="52"/>
        <v>0</v>
      </c>
      <c r="Y45" s="25">
        <f t="shared" si="17"/>
        <v>0</v>
      </c>
      <c r="Z45" s="25">
        <f t="shared" si="12"/>
        <v>0</v>
      </c>
      <c r="AA45" s="36" t="e">
        <f t="shared" si="13"/>
        <v>#DIV/0!</v>
      </c>
    </row>
    <row r="46" spans="1:27" hidden="1" x14ac:dyDescent="0.2">
      <c r="A46" s="67" t="s">
        <v>911</v>
      </c>
      <c r="B46" s="16"/>
      <c r="C46" s="16"/>
      <c r="D46" s="16"/>
      <c r="E46" s="27"/>
      <c r="F46" s="16"/>
      <c r="G46" s="16"/>
      <c r="H46" s="16"/>
      <c r="I46" s="27">
        <f t="shared" si="10"/>
        <v>0</v>
      </c>
      <c r="J46" s="16"/>
      <c r="K46" s="10"/>
      <c r="L46" s="16"/>
      <c r="M46" s="16"/>
      <c r="N46" s="16"/>
      <c r="O46" s="16"/>
      <c r="P46" s="27">
        <f t="shared" si="5"/>
        <v>0</v>
      </c>
      <c r="Q46" s="16"/>
      <c r="R46" s="16"/>
      <c r="S46" s="16"/>
      <c r="T46" s="16"/>
      <c r="U46" s="16"/>
      <c r="V46" s="16"/>
      <c r="W46" s="16"/>
      <c r="X46" s="16"/>
      <c r="Y46" s="27">
        <f t="shared" si="17"/>
        <v>0</v>
      </c>
      <c r="Z46" s="27">
        <f t="shared" si="12"/>
        <v>0</v>
      </c>
      <c r="AA46" s="37" t="e">
        <f t="shared" si="13"/>
        <v>#DIV/0!</v>
      </c>
    </row>
    <row r="47" spans="1:27" s="5" customFormat="1" ht="15" x14ac:dyDescent="0.2">
      <c r="A47" s="66" t="s">
        <v>68</v>
      </c>
      <c r="B47" s="25">
        <f t="shared" ref="B47:H47" si="53">SUM(B48:B52)</f>
        <v>0</v>
      </c>
      <c r="C47" s="25">
        <f t="shared" si="53"/>
        <v>0</v>
      </c>
      <c r="D47" s="25">
        <f t="shared" si="53"/>
        <v>0</v>
      </c>
      <c r="E47" s="25">
        <f>SUM(E48:E52)</f>
        <v>645131173.63000011</v>
      </c>
      <c r="F47" s="25">
        <f t="shared" si="53"/>
        <v>0</v>
      </c>
      <c r="G47" s="25">
        <f t="shared" si="53"/>
        <v>0</v>
      </c>
      <c r="H47" s="25">
        <f t="shared" si="53"/>
        <v>0</v>
      </c>
      <c r="I47" s="25">
        <f t="shared" si="10"/>
        <v>645131173.63000011</v>
      </c>
      <c r="J47" s="25">
        <f t="shared" ref="J47:O47" si="54">SUM(J48:J52)</f>
        <v>0</v>
      </c>
      <c r="K47" s="25">
        <f t="shared" si="54"/>
        <v>645131173.63000011</v>
      </c>
      <c r="L47" s="25">
        <f t="shared" si="54"/>
        <v>0</v>
      </c>
      <c r="M47" s="25">
        <f t="shared" si="54"/>
        <v>0</v>
      </c>
      <c r="N47" s="25">
        <f t="shared" si="54"/>
        <v>0</v>
      </c>
      <c r="O47" s="25">
        <f t="shared" si="54"/>
        <v>0</v>
      </c>
      <c r="P47" s="25">
        <f t="shared" si="5"/>
        <v>645131173.63000011</v>
      </c>
      <c r="Q47" s="25">
        <f t="shared" ref="Q47:X47" si="55">SUM(Q48:Q52)</f>
        <v>0</v>
      </c>
      <c r="R47" s="25">
        <f t="shared" si="55"/>
        <v>0</v>
      </c>
      <c r="S47" s="25">
        <f t="shared" si="55"/>
        <v>0</v>
      </c>
      <c r="T47" s="25">
        <f t="shared" si="55"/>
        <v>0</v>
      </c>
      <c r="U47" s="25">
        <f t="shared" si="55"/>
        <v>0</v>
      </c>
      <c r="V47" s="25">
        <f t="shared" si="55"/>
        <v>0</v>
      </c>
      <c r="W47" s="25">
        <f t="shared" si="55"/>
        <v>0</v>
      </c>
      <c r="X47" s="25">
        <f t="shared" si="55"/>
        <v>0</v>
      </c>
      <c r="Y47" s="25">
        <f t="shared" si="17"/>
        <v>0</v>
      </c>
      <c r="Z47" s="25">
        <f t="shared" si="12"/>
        <v>645131173.63000011</v>
      </c>
      <c r="AA47" s="36">
        <f t="shared" si="13"/>
        <v>1</v>
      </c>
    </row>
    <row r="48" spans="1:27" hidden="1" x14ac:dyDescent="0.2">
      <c r="A48" s="67" t="s">
        <v>69</v>
      </c>
      <c r="B48" s="16"/>
      <c r="C48" s="16"/>
      <c r="D48" s="16"/>
      <c r="E48" s="27"/>
      <c r="F48" s="16"/>
      <c r="G48" s="16"/>
      <c r="H48" s="16"/>
      <c r="I48" s="27">
        <f t="shared" si="10"/>
        <v>0</v>
      </c>
      <c r="J48" s="16"/>
      <c r="K48" s="27"/>
      <c r="L48" s="16"/>
      <c r="M48" s="16"/>
      <c r="N48" s="16"/>
      <c r="O48" s="16"/>
      <c r="P48" s="27">
        <f t="shared" si="5"/>
        <v>0</v>
      </c>
      <c r="Q48" s="16"/>
      <c r="R48" s="16"/>
      <c r="S48" s="16"/>
      <c r="T48" s="16"/>
      <c r="U48" s="16"/>
      <c r="V48" s="16"/>
      <c r="W48" s="16"/>
      <c r="X48" s="16"/>
      <c r="Y48" s="27">
        <f t="shared" si="17"/>
        <v>0</v>
      </c>
      <c r="Z48" s="27">
        <f t="shared" si="12"/>
        <v>0</v>
      </c>
      <c r="AA48" s="37" t="e">
        <f t="shared" si="13"/>
        <v>#DIV/0!</v>
      </c>
    </row>
    <row r="49" spans="1:29" x14ac:dyDescent="0.2">
      <c r="A49" s="67" t="s">
        <v>70</v>
      </c>
      <c r="B49" s="16"/>
      <c r="C49" s="16"/>
      <c r="D49" s="16"/>
      <c r="E49" s="27">
        <v>11006466.66</v>
      </c>
      <c r="F49" s="16"/>
      <c r="G49" s="16"/>
      <c r="H49" s="16"/>
      <c r="I49" s="27">
        <f t="shared" si="10"/>
        <v>11006466.66</v>
      </c>
      <c r="J49" s="16"/>
      <c r="K49" s="27">
        <v>11006466.66</v>
      </c>
      <c r="L49" s="16"/>
      <c r="M49" s="16"/>
      <c r="N49" s="16"/>
      <c r="O49" s="16"/>
      <c r="P49" s="27">
        <f t="shared" si="5"/>
        <v>11006466.66</v>
      </c>
      <c r="Q49" s="16"/>
      <c r="R49" s="16"/>
      <c r="S49" s="16"/>
      <c r="T49" s="16"/>
      <c r="U49" s="16"/>
      <c r="V49" s="16"/>
      <c r="W49" s="16"/>
      <c r="X49" s="16"/>
      <c r="Y49" s="27">
        <f t="shared" si="17"/>
        <v>0</v>
      </c>
      <c r="Z49" s="27">
        <f t="shared" si="12"/>
        <v>11006466.66</v>
      </c>
      <c r="AA49" s="37">
        <f t="shared" si="13"/>
        <v>1</v>
      </c>
    </row>
    <row r="50" spans="1:29" x14ac:dyDescent="0.2">
      <c r="A50" s="67" t="s">
        <v>179</v>
      </c>
      <c r="B50" s="16"/>
      <c r="C50" s="16"/>
      <c r="D50" s="16"/>
      <c r="E50" s="27">
        <v>429783739.17000002</v>
      </c>
      <c r="F50" s="16"/>
      <c r="G50" s="16"/>
      <c r="H50" s="16"/>
      <c r="I50" s="27">
        <f t="shared" si="10"/>
        <v>429783739.17000002</v>
      </c>
      <c r="J50" s="16"/>
      <c r="K50" s="27">
        <v>429783739.17000002</v>
      </c>
      <c r="L50" s="16"/>
      <c r="M50" s="16"/>
      <c r="N50" s="16"/>
      <c r="O50" s="16"/>
      <c r="P50" s="27">
        <f t="shared" si="5"/>
        <v>429783739.17000002</v>
      </c>
      <c r="Q50" s="16"/>
      <c r="R50" s="16"/>
      <c r="S50" s="16"/>
      <c r="T50" s="16"/>
      <c r="U50" s="16"/>
      <c r="V50" s="16"/>
      <c r="W50" s="16"/>
      <c r="X50" s="16"/>
      <c r="Y50" s="27">
        <f t="shared" si="17"/>
        <v>0</v>
      </c>
      <c r="Z50" s="27">
        <f t="shared" si="12"/>
        <v>429783739.17000002</v>
      </c>
      <c r="AA50" s="37">
        <f t="shared" si="13"/>
        <v>1</v>
      </c>
    </row>
    <row r="51" spans="1:29" hidden="1" x14ac:dyDescent="0.2">
      <c r="A51" s="67" t="s">
        <v>325</v>
      </c>
      <c r="B51" s="16"/>
      <c r="C51" s="16"/>
      <c r="D51" s="16"/>
      <c r="E51" s="27"/>
      <c r="F51" s="16"/>
      <c r="G51" s="16"/>
      <c r="H51" s="16"/>
      <c r="I51" s="27">
        <f t="shared" si="10"/>
        <v>0</v>
      </c>
      <c r="J51" s="16"/>
      <c r="K51" s="27"/>
      <c r="L51" s="16"/>
      <c r="M51" s="16"/>
      <c r="N51" s="16"/>
      <c r="O51" s="16"/>
      <c r="P51" s="27">
        <f t="shared" si="5"/>
        <v>0</v>
      </c>
      <c r="Q51" s="16"/>
      <c r="R51" s="16"/>
      <c r="S51" s="16"/>
      <c r="T51" s="16"/>
      <c r="U51" s="16"/>
      <c r="V51" s="16"/>
      <c r="W51" s="16"/>
      <c r="X51" s="16"/>
      <c r="Y51" s="27">
        <f t="shared" si="17"/>
        <v>0</v>
      </c>
      <c r="Z51" s="27">
        <f t="shared" si="12"/>
        <v>0</v>
      </c>
      <c r="AA51" s="37" t="e">
        <f t="shared" si="13"/>
        <v>#DIV/0!</v>
      </c>
    </row>
    <row r="52" spans="1:29" x14ac:dyDescent="0.2">
      <c r="A52" s="67" t="s">
        <v>1893</v>
      </c>
      <c r="B52" s="16"/>
      <c r="C52" s="16"/>
      <c r="D52" s="16"/>
      <c r="E52" s="27">
        <v>204340967.80000001</v>
      </c>
      <c r="F52" s="16"/>
      <c r="G52" s="16"/>
      <c r="H52" s="16"/>
      <c r="I52" s="27">
        <f t="shared" si="10"/>
        <v>204340967.80000001</v>
      </c>
      <c r="J52" s="16"/>
      <c r="K52" s="27">
        <v>204340967.80000001</v>
      </c>
      <c r="L52" s="16"/>
      <c r="M52" s="16"/>
      <c r="N52" s="16"/>
      <c r="O52" s="16"/>
      <c r="P52" s="27">
        <f t="shared" si="5"/>
        <v>204340967.80000001</v>
      </c>
      <c r="Q52" s="16"/>
      <c r="R52" s="16"/>
      <c r="S52" s="16"/>
      <c r="T52" s="16"/>
      <c r="U52" s="16"/>
      <c r="V52" s="16"/>
      <c r="W52" s="16"/>
      <c r="X52" s="16"/>
      <c r="Y52" s="27">
        <f t="shared" si="17"/>
        <v>0</v>
      </c>
      <c r="Z52" s="27">
        <f t="shared" si="12"/>
        <v>204340967.80000001</v>
      </c>
      <c r="AA52" s="37">
        <f t="shared" si="13"/>
        <v>1</v>
      </c>
    </row>
    <row r="53" spans="1:29" s="5" customFormat="1" ht="15" hidden="1" x14ac:dyDescent="0.2">
      <c r="A53" s="66" t="s">
        <v>71</v>
      </c>
      <c r="B53" s="25">
        <f t="shared" ref="B53:X53" si="56">+B54</f>
        <v>0</v>
      </c>
      <c r="C53" s="25">
        <f t="shared" si="56"/>
        <v>0</v>
      </c>
      <c r="D53" s="25">
        <f t="shared" si="56"/>
        <v>0</v>
      </c>
      <c r="E53" s="25">
        <f>+E54</f>
        <v>0</v>
      </c>
      <c r="F53" s="25">
        <f t="shared" si="56"/>
        <v>0</v>
      </c>
      <c r="G53" s="25">
        <f t="shared" si="56"/>
        <v>0</v>
      </c>
      <c r="H53" s="25">
        <f t="shared" si="56"/>
        <v>0</v>
      </c>
      <c r="I53" s="25">
        <f t="shared" si="10"/>
        <v>0</v>
      </c>
      <c r="J53" s="25">
        <f t="shared" si="56"/>
        <v>0</v>
      </c>
      <c r="K53" s="25">
        <f t="shared" si="56"/>
        <v>0</v>
      </c>
      <c r="L53" s="25">
        <f t="shared" si="56"/>
        <v>0</v>
      </c>
      <c r="M53" s="25">
        <f t="shared" si="56"/>
        <v>0</v>
      </c>
      <c r="N53" s="25">
        <f t="shared" si="56"/>
        <v>0</v>
      </c>
      <c r="O53" s="25">
        <f t="shared" si="56"/>
        <v>0</v>
      </c>
      <c r="P53" s="25">
        <f t="shared" si="5"/>
        <v>0</v>
      </c>
      <c r="Q53" s="25">
        <f t="shared" si="56"/>
        <v>0</v>
      </c>
      <c r="R53" s="25">
        <f t="shared" si="56"/>
        <v>0</v>
      </c>
      <c r="S53" s="25">
        <f t="shared" si="56"/>
        <v>0</v>
      </c>
      <c r="T53" s="25">
        <f t="shared" si="56"/>
        <v>0</v>
      </c>
      <c r="U53" s="25">
        <f t="shared" si="56"/>
        <v>0</v>
      </c>
      <c r="V53" s="25">
        <f t="shared" si="56"/>
        <v>0</v>
      </c>
      <c r="W53" s="25">
        <f t="shared" si="56"/>
        <v>0</v>
      </c>
      <c r="X53" s="25">
        <f t="shared" si="56"/>
        <v>0</v>
      </c>
      <c r="Y53" s="25">
        <f t="shared" si="17"/>
        <v>0</v>
      </c>
      <c r="Z53" s="25">
        <f t="shared" si="12"/>
        <v>0</v>
      </c>
      <c r="AA53" s="36" t="e">
        <f t="shared" si="13"/>
        <v>#DIV/0!</v>
      </c>
    </row>
    <row r="54" spans="1:29" hidden="1" x14ac:dyDescent="0.2">
      <c r="A54" s="67" t="s">
        <v>177</v>
      </c>
      <c r="B54" s="16"/>
      <c r="C54" s="16"/>
      <c r="D54" s="16"/>
      <c r="E54" s="27"/>
      <c r="F54" s="16"/>
      <c r="G54" s="16"/>
      <c r="H54" s="16"/>
      <c r="I54" s="27">
        <f t="shared" si="10"/>
        <v>0</v>
      </c>
      <c r="J54" s="16"/>
      <c r="K54" s="10"/>
      <c r="L54" s="16"/>
      <c r="M54" s="16"/>
      <c r="N54" s="16"/>
      <c r="O54" s="16"/>
      <c r="P54" s="27">
        <f t="shared" si="5"/>
        <v>0</v>
      </c>
      <c r="Q54" s="16"/>
      <c r="R54" s="16"/>
      <c r="S54" s="16"/>
      <c r="T54" s="16"/>
      <c r="U54" s="16"/>
      <c r="V54" s="16"/>
      <c r="W54" s="16"/>
      <c r="X54" s="16"/>
      <c r="Y54" s="27">
        <f t="shared" si="17"/>
        <v>0</v>
      </c>
      <c r="Z54" s="27">
        <f t="shared" si="12"/>
        <v>0</v>
      </c>
      <c r="AA54" s="37" t="e">
        <f t="shared" si="13"/>
        <v>#DIV/0!</v>
      </c>
    </row>
    <row r="55" spans="1:29" s="5" customFormat="1" ht="15" x14ac:dyDescent="0.2">
      <c r="A55" s="66" t="s">
        <v>72</v>
      </c>
      <c r="B55" s="25">
        <f t="shared" ref="B55:H55" si="57">+B56</f>
        <v>0</v>
      </c>
      <c r="C55" s="25">
        <f t="shared" si="57"/>
        <v>0</v>
      </c>
      <c r="D55" s="25">
        <f t="shared" si="57"/>
        <v>0</v>
      </c>
      <c r="E55" s="25">
        <f t="shared" si="57"/>
        <v>352216746.56999999</v>
      </c>
      <c r="F55" s="25">
        <f t="shared" si="57"/>
        <v>93660.82</v>
      </c>
      <c r="G55" s="25">
        <f t="shared" si="57"/>
        <v>0</v>
      </c>
      <c r="H55" s="25">
        <f t="shared" si="57"/>
        <v>0</v>
      </c>
      <c r="I55" s="25">
        <f t="shared" si="10"/>
        <v>352123085.75</v>
      </c>
      <c r="J55" s="25">
        <f t="shared" ref="J55:O55" si="58">+J56</f>
        <v>0</v>
      </c>
      <c r="K55" s="25">
        <f t="shared" si="58"/>
        <v>352216746.56999999</v>
      </c>
      <c r="L55" s="25">
        <f t="shared" si="58"/>
        <v>0</v>
      </c>
      <c r="M55" s="25">
        <f t="shared" si="58"/>
        <v>0</v>
      </c>
      <c r="N55" s="25">
        <f t="shared" si="58"/>
        <v>0</v>
      </c>
      <c r="O55" s="25">
        <f t="shared" si="58"/>
        <v>-93660.82</v>
      </c>
      <c r="P55" s="25">
        <f t="shared" si="5"/>
        <v>352123085.75</v>
      </c>
      <c r="Q55" s="25">
        <f t="shared" ref="Q55:X55" si="59">+Q56</f>
        <v>0</v>
      </c>
      <c r="R55" s="25">
        <f t="shared" si="59"/>
        <v>0</v>
      </c>
      <c r="S55" s="25">
        <f t="shared" si="59"/>
        <v>0</v>
      </c>
      <c r="T55" s="25">
        <f t="shared" si="59"/>
        <v>0</v>
      </c>
      <c r="U55" s="25">
        <f t="shared" si="59"/>
        <v>0</v>
      </c>
      <c r="V55" s="25">
        <f t="shared" si="59"/>
        <v>0</v>
      </c>
      <c r="W55" s="25">
        <f t="shared" si="59"/>
        <v>0</v>
      </c>
      <c r="X55" s="25">
        <f t="shared" si="59"/>
        <v>0</v>
      </c>
      <c r="Y55" s="25">
        <f t="shared" si="17"/>
        <v>0</v>
      </c>
      <c r="Z55" s="25">
        <f t="shared" si="12"/>
        <v>352123085.75</v>
      </c>
      <c r="AA55" s="36">
        <f t="shared" si="13"/>
        <v>1</v>
      </c>
    </row>
    <row r="56" spans="1:29" s="5" customFormat="1" ht="15" x14ac:dyDescent="0.2">
      <c r="A56" s="67" t="s">
        <v>73</v>
      </c>
      <c r="B56" s="16"/>
      <c r="C56" s="16"/>
      <c r="D56" s="16"/>
      <c r="E56" s="27">
        <v>352216746.56999999</v>
      </c>
      <c r="F56" s="16">
        <v>93660.82</v>
      </c>
      <c r="G56" s="16"/>
      <c r="H56" s="16"/>
      <c r="I56" s="27">
        <f t="shared" si="10"/>
        <v>352123085.75</v>
      </c>
      <c r="J56" s="16"/>
      <c r="K56" s="10">
        <v>352216746.56999999</v>
      </c>
      <c r="L56" s="16"/>
      <c r="M56" s="16"/>
      <c r="N56" s="16"/>
      <c r="O56" s="16">
        <v>-93660.82</v>
      </c>
      <c r="P56" s="27">
        <f t="shared" si="5"/>
        <v>352123085.75</v>
      </c>
      <c r="Q56" s="16"/>
      <c r="R56" s="16"/>
      <c r="S56" s="16"/>
      <c r="T56" s="16"/>
      <c r="U56" s="16"/>
      <c r="V56" s="16"/>
      <c r="W56" s="16"/>
      <c r="X56" s="16"/>
      <c r="Y56" s="27">
        <f t="shared" si="17"/>
        <v>0</v>
      </c>
      <c r="Z56" s="27">
        <f t="shared" si="12"/>
        <v>352123085.75</v>
      </c>
      <c r="AA56" s="37">
        <f t="shared" si="13"/>
        <v>1</v>
      </c>
      <c r="AC56" s="1"/>
    </row>
    <row r="57" spans="1:29" s="5" customFormat="1" ht="15" x14ac:dyDescent="0.2">
      <c r="A57" s="66" t="s">
        <v>1898</v>
      </c>
      <c r="B57" s="7">
        <f>+B58</f>
        <v>0</v>
      </c>
      <c r="C57" s="7">
        <f t="shared" ref="C57:H57" si="60">+C58</f>
        <v>0</v>
      </c>
      <c r="D57" s="7">
        <f t="shared" si="60"/>
        <v>0</v>
      </c>
      <c r="E57" s="7">
        <f t="shared" si="60"/>
        <v>84245802.219999999</v>
      </c>
      <c r="F57" s="7">
        <f t="shared" si="60"/>
        <v>0</v>
      </c>
      <c r="G57" s="7">
        <f t="shared" si="60"/>
        <v>0</v>
      </c>
      <c r="H57" s="7">
        <f t="shared" si="60"/>
        <v>0</v>
      </c>
      <c r="I57" s="25">
        <f t="shared" si="10"/>
        <v>84245802.219999999</v>
      </c>
      <c r="J57" s="7">
        <f t="shared" ref="J57:O57" si="61">+J58</f>
        <v>0</v>
      </c>
      <c r="K57" s="7">
        <f t="shared" si="61"/>
        <v>84245802.219999999</v>
      </c>
      <c r="L57" s="7">
        <f t="shared" si="61"/>
        <v>0</v>
      </c>
      <c r="M57" s="7">
        <f t="shared" si="61"/>
        <v>0</v>
      </c>
      <c r="N57" s="7">
        <f t="shared" si="61"/>
        <v>0</v>
      </c>
      <c r="O57" s="7">
        <f t="shared" si="61"/>
        <v>0</v>
      </c>
      <c r="P57" s="25">
        <f t="shared" si="5"/>
        <v>84245802.219999999</v>
      </c>
      <c r="Q57" s="7">
        <f t="shared" ref="Q57:X57" si="62">+Q58</f>
        <v>0</v>
      </c>
      <c r="R57" s="7">
        <f t="shared" si="62"/>
        <v>0</v>
      </c>
      <c r="S57" s="7">
        <f t="shared" si="62"/>
        <v>0</v>
      </c>
      <c r="T57" s="7">
        <f t="shared" si="62"/>
        <v>0</v>
      </c>
      <c r="U57" s="7">
        <f t="shared" si="62"/>
        <v>0</v>
      </c>
      <c r="V57" s="7">
        <f t="shared" si="62"/>
        <v>0</v>
      </c>
      <c r="W57" s="7">
        <f t="shared" si="62"/>
        <v>0</v>
      </c>
      <c r="X57" s="7">
        <f t="shared" si="62"/>
        <v>0</v>
      </c>
      <c r="Y57" s="25">
        <f>SUM(Q57:X57)</f>
        <v>0</v>
      </c>
      <c r="Z57" s="25">
        <f t="shared" si="12"/>
        <v>84245802.219999999</v>
      </c>
      <c r="AA57" s="36">
        <f t="shared" si="13"/>
        <v>1</v>
      </c>
      <c r="AC57" s="1"/>
    </row>
    <row r="58" spans="1:29" s="5" customFormat="1" ht="15" x14ac:dyDescent="0.2">
      <c r="A58" s="67" t="s">
        <v>1899</v>
      </c>
      <c r="B58" s="16"/>
      <c r="C58" s="16"/>
      <c r="D58" s="16"/>
      <c r="E58" s="27">
        <v>84245802.219999999</v>
      </c>
      <c r="F58" s="16"/>
      <c r="G58" s="16"/>
      <c r="H58" s="16"/>
      <c r="I58" s="27">
        <f t="shared" si="10"/>
        <v>84245802.219999999</v>
      </c>
      <c r="J58" s="16"/>
      <c r="K58" s="10">
        <v>84245802.219999999</v>
      </c>
      <c r="L58" s="16"/>
      <c r="M58" s="16"/>
      <c r="N58" s="16"/>
      <c r="O58" s="16"/>
      <c r="P58" s="27">
        <f t="shared" si="5"/>
        <v>84245802.219999999</v>
      </c>
      <c r="Q58" s="16"/>
      <c r="R58" s="16"/>
      <c r="S58" s="16"/>
      <c r="T58" s="16"/>
      <c r="U58" s="16"/>
      <c r="V58" s="16"/>
      <c r="W58" s="16"/>
      <c r="X58" s="16"/>
      <c r="Y58" s="27">
        <f>SUM(Q58:X58)</f>
        <v>0</v>
      </c>
      <c r="Z58" s="27">
        <f t="shared" si="12"/>
        <v>84245802.219999999</v>
      </c>
      <c r="AA58" s="37">
        <f t="shared" si="13"/>
        <v>1</v>
      </c>
      <c r="AC58" s="1"/>
    </row>
    <row r="59" spans="1:29" s="5" customFormat="1" ht="15" hidden="1" x14ac:dyDescent="0.2">
      <c r="A59" s="66" t="s">
        <v>74</v>
      </c>
      <c r="B59" s="7">
        <f t="shared" ref="B59:H59" si="63">+B60</f>
        <v>0</v>
      </c>
      <c r="C59" s="7">
        <f t="shared" si="63"/>
        <v>0</v>
      </c>
      <c r="D59" s="7">
        <f t="shared" si="63"/>
        <v>0</v>
      </c>
      <c r="E59" s="7">
        <f t="shared" si="63"/>
        <v>0</v>
      </c>
      <c r="F59" s="7">
        <f t="shared" si="63"/>
        <v>0</v>
      </c>
      <c r="G59" s="7">
        <f t="shared" si="63"/>
        <v>0</v>
      </c>
      <c r="H59" s="7">
        <f t="shared" si="63"/>
        <v>0</v>
      </c>
      <c r="I59" s="25">
        <f t="shared" si="10"/>
        <v>0</v>
      </c>
      <c r="J59" s="7">
        <f t="shared" ref="J59:O59" si="64">+J60</f>
        <v>0</v>
      </c>
      <c r="K59" s="7">
        <f t="shared" si="64"/>
        <v>0</v>
      </c>
      <c r="L59" s="7">
        <f t="shared" si="64"/>
        <v>0</v>
      </c>
      <c r="M59" s="7">
        <f t="shared" si="64"/>
        <v>0</v>
      </c>
      <c r="N59" s="7">
        <f t="shared" si="64"/>
        <v>0</v>
      </c>
      <c r="O59" s="7">
        <f t="shared" si="64"/>
        <v>0</v>
      </c>
      <c r="P59" s="25">
        <f t="shared" si="5"/>
        <v>0</v>
      </c>
      <c r="Q59" s="7">
        <f t="shared" ref="Q59:X59" si="65">+Q60</f>
        <v>0</v>
      </c>
      <c r="R59" s="7">
        <f t="shared" si="65"/>
        <v>0</v>
      </c>
      <c r="S59" s="7">
        <f t="shared" si="65"/>
        <v>0</v>
      </c>
      <c r="T59" s="7">
        <f t="shared" si="65"/>
        <v>0</v>
      </c>
      <c r="U59" s="7">
        <f t="shared" si="65"/>
        <v>0</v>
      </c>
      <c r="V59" s="7">
        <f t="shared" si="65"/>
        <v>0</v>
      </c>
      <c r="W59" s="7">
        <f t="shared" si="65"/>
        <v>0</v>
      </c>
      <c r="X59" s="7">
        <f t="shared" si="65"/>
        <v>0</v>
      </c>
      <c r="Y59" s="25">
        <f t="shared" si="17"/>
        <v>0</v>
      </c>
      <c r="Z59" s="25">
        <f t="shared" si="12"/>
        <v>0</v>
      </c>
      <c r="AA59" s="36" t="e">
        <f t="shared" si="13"/>
        <v>#DIV/0!</v>
      </c>
      <c r="AC59" s="1"/>
    </row>
    <row r="60" spans="1:29" hidden="1" x14ac:dyDescent="0.2">
      <c r="A60" s="67" t="s">
        <v>75</v>
      </c>
      <c r="B60" s="16"/>
      <c r="C60" s="16"/>
      <c r="D60" s="16"/>
      <c r="E60" s="27"/>
      <c r="F60" s="16"/>
      <c r="G60" s="16"/>
      <c r="H60" s="16"/>
      <c r="I60" s="27">
        <f t="shared" si="10"/>
        <v>0</v>
      </c>
      <c r="J60" s="16"/>
      <c r="K60" s="10"/>
      <c r="L60" s="16"/>
      <c r="M60" s="16"/>
      <c r="N60" s="16"/>
      <c r="O60" s="16"/>
      <c r="P60" s="27">
        <f t="shared" si="5"/>
        <v>0</v>
      </c>
      <c r="Q60" s="16"/>
      <c r="R60" s="16"/>
      <c r="S60" s="16"/>
      <c r="T60" s="16"/>
      <c r="U60" s="16"/>
      <c r="V60" s="16"/>
      <c r="W60" s="16"/>
      <c r="X60" s="16"/>
      <c r="Y60" s="27">
        <f t="shared" si="17"/>
        <v>0</v>
      </c>
      <c r="Z60" s="27">
        <f t="shared" si="12"/>
        <v>0</v>
      </c>
      <c r="AA60" s="37" t="e">
        <f t="shared" si="13"/>
        <v>#DIV/0!</v>
      </c>
    </row>
    <row r="61" spans="1:29" s="5" customFormat="1" ht="15" hidden="1" x14ac:dyDescent="0.2">
      <c r="A61" s="66" t="s">
        <v>76</v>
      </c>
      <c r="B61" s="25">
        <f t="shared" ref="B61:X61" si="66">SUM(B62:B62)</f>
        <v>0</v>
      </c>
      <c r="C61" s="25">
        <f t="shared" si="66"/>
        <v>0</v>
      </c>
      <c r="D61" s="25">
        <f t="shared" si="66"/>
        <v>0</v>
      </c>
      <c r="E61" s="25">
        <f>SUM(E62:E62)</f>
        <v>0</v>
      </c>
      <c r="F61" s="25">
        <f t="shared" si="66"/>
        <v>0</v>
      </c>
      <c r="G61" s="25">
        <f t="shared" si="66"/>
        <v>0</v>
      </c>
      <c r="H61" s="25">
        <f t="shared" si="66"/>
        <v>0</v>
      </c>
      <c r="I61" s="25">
        <f t="shared" si="10"/>
        <v>0</v>
      </c>
      <c r="J61" s="25">
        <f t="shared" si="66"/>
        <v>0</v>
      </c>
      <c r="K61" s="25">
        <f t="shared" si="66"/>
        <v>0</v>
      </c>
      <c r="L61" s="25">
        <f t="shared" si="66"/>
        <v>0</v>
      </c>
      <c r="M61" s="25">
        <f t="shared" si="66"/>
        <v>0</v>
      </c>
      <c r="N61" s="25">
        <f t="shared" si="66"/>
        <v>0</v>
      </c>
      <c r="O61" s="25">
        <f t="shared" si="66"/>
        <v>0</v>
      </c>
      <c r="P61" s="25">
        <f t="shared" si="5"/>
        <v>0</v>
      </c>
      <c r="Q61" s="25">
        <f t="shared" si="66"/>
        <v>0</v>
      </c>
      <c r="R61" s="25">
        <f t="shared" si="66"/>
        <v>0</v>
      </c>
      <c r="S61" s="25">
        <f t="shared" si="66"/>
        <v>0</v>
      </c>
      <c r="T61" s="25">
        <f t="shared" si="66"/>
        <v>0</v>
      </c>
      <c r="U61" s="25">
        <f t="shared" si="66"/>
        <v>0</v>
      </c>
      <c r="V61" s="25">
        <f t="shared" si="66"/>
        <v>0</v>
      </c>
      <c r="W61" s="25">
        <f t="shared" si="66"/>
        <v>0</v>
      </c>
      <c r="X61" s="25">
        <f t="shared" si="66"/>
        <v>0</v>
      </c>
      <c r="Y61" s="25">
        <f t="shared" si="17"/>
        <v>0</v>
      </c>
      <c r="Z61" s="25">
        <f t="shared" si="12"/>
        <v>0</v>
      </c>
      <c r="AA61" s="36" t="e">
        <f t="shared" si="13"/>
        <v>#DIV/0!</v>
      </c>
      <c r="AC61" s="1"/>
    </row>
    <row r="62" spans="1:29" hidden="1" x14ac:dyDescent="0.2">
      <c r="A62" s="67" t="s">
        <v>77</v>
      </c>
      <c r="B62" s="16"/>
      <c r="C62" s="16"/>
      <c r="D62" s="16"/>
      <c r="E62" s="27"/>
      <c r="F62" s="16"/>
      <c r="G62" s="16"/>
      <c r="H62" s="16"/>
      <c r="I62" s="27">
        <f t="shared" si="10"/>
        <v>0</v>
      </c>
      <c r="J62" s="16"/>
      <c r="K62" s="10"/>
      <c r="L62" s="16"/>
      <c r="M62" s="16"/>
      <c r="N62" s="16"/>
      <c r="O62" s="16"/>
      <c r="P62" s="27">
        <f t="shared" si="5"/>
        <v>0</v>
      </c>
      <c r="Q62" s="16"/>
      <c r="R62" s="16"/>
      <c r="S62" s="16"/>
      <c r="T62" s="16"/>
      <c r="U62" s="16"/>
      <c r="V62" s="16"/>
      <c r="W62" s="16"/>
      <c r="X62" s="16"/>
      <c r="Y62" s="27">
        <f t="shared" si="17"/>
        <v>0</v>
      </c>
      <c r="Z62" s="27">
        <f t="shared" si="12"/>
        <v>0</v>
      </c>
      <c r="AA62" s="37" t="e">
        <f t="shared" si="13"/>
        <v>#DIV/0!</v>
      </c>
    </row>
    <row r="63" spans="1:29" s="5" customFormat="1" ht="15" x14ac:dyDescent="0.2">
      <c r="A63" s="66" t="s">
        <v>1901</v>
      </c>
      <c r="B63" s="7">
        <f t="shared" ref="B63:H63" si="67">+B64</f>
        <v>0</v>
      </c>
      <c r="C63" s="7">
        <f t="shared" si="67"/>
        <v>0</v>
      </c>
      <c r="D63" s="7">
        <f t="shared" si="67"/>
        <v>0</v>
      </c>
      <c r="E63" s="7">
        <f t="shared" si="67"/>
        <v>276410440</v>
      </c>
      <c r="F63" s="7">
        <f t="shared" si="67"/>
        <v>0</v>
      </c>
      <c r="G63" s="7">
        <f t="shared" si="67"/>
        <v>0</v>
      </c>
      <c r="H63" s="7">
        <f t="shared" si="67"/>
        <v>0</v>
      </c>
      <c r="I63" s="25">
        <f t="shared" si="10"/>
        <v>276410440</v>
      </c>
      <c r="J63" s="7">
        <f t="shared" ref="J63:O63" si="68">+J64</f>
        <v>0</v>
      </c>
      <c r="K63" s="7">
        <f t="shared" si="68"/>
        <v>276410440</v>
      </c>
      <c r="L63" s="7">
        <f t="shared" si="68"/>
        <v>0</v>
      </c>
      <c r="M63" s="7">
        <f t="shared" si="68"/>
        <v>0</v>
      </c>
      <c r="N63" s="7">
        <f t="shared" si="68"/>
        <v>0</v>
      </c>
      <c r="O63" s="7">
        <f t="shared" si="68"/>
        <v>0</v>
      </c>
      <c r="P63" s="25">
        <f t="shared" si="5"/>
        <v>276410440</v>
      </c>
      <c r="Q63" s="7">
        <f t="shared" ref="Q63:X63" si="69">+Q64</f>
        <v>0</v>
      </c>
      <c r="R63" s="7">
        <f t="shared" si="69"/>
        <v>0</v>
      </c>
      <c r="S63" s="7">
        <f t="shared" si="69"/>
        <v>0</v>
      </c>
      <c r="T63" s="7">
        <f t="shared" si="69"/>
        <v>0</v>
      </c>
      <c r="U63" s="7">
        <f t="shared" si="69"/>
        <v>0</v>
      </c>
      <c r="V63" s="7">
        <f t="shared" si="69"/>
        <v>0</v>
      </c>
      <c r="W63" s="7">
        <f t="shared" si="69"/>
        <v>0</v>
      </c>
      <c r="X63" s="7">
        <f t="shared" si="69"/>
        <v>0</v>
      </c>
      <c r="Y63" s="25">
        <f t="shared" si="17"/>
        <v>0</v>
      </c>
      <c r="Z63" s="25">
        <f t="shared" si="12"/>
        <v>276410440</v>
      </c>
      <c r="AA63" s="36">
        <f t="shared" si="13"/>
        <v>1</v>
      </c>
      <c r="AC63" s="1"/>
    </row>
    <row r="64" spans="1:29" x14ac:dyDescent="0.2">
      <c r="A64" s="64" t="s">
        <v>1902</v>
      </c>
      <c r="B64" s="16"/>
      <c r="C64" s="16"/>
      <c r="D64" s="16"/>
      <c r="E64" s="27">
        <v>276410440</v>
      </c>
      <c r="F64" s="16"/>
      <c r="G64" s="16"/>
      <c r="H64" s="16"/>
      <c r="I64" s="27">
        <f t="shared" si="10"/>
        <v>276410440</v>
      </c>
      <c r="J64" s="16"/>
      <c r="K64" s="26">
        <v>276410440</v>
      </c>
      <c r="L64" s="16"/>
      <c r="M64" s="16"/>
      <c r="N64" s="16"/>
      <c r="O64" s="16"/>
      <c r="P64" s="27">
        <f t="shared" si="5"/>
        <v>276410440</v>
      </c>
      <c r="Q64" s="16"/>
      <c r="R64" s="16"/>
      <c r="S64" s="16"/>
      <c r="T64" s="16"/>
      <c r="U64" s="16"/>
      <c r="V64" s="16"/>
      <c r="W64" s="16"/>
      <c r="X64" s="16"/>
      <c r="Y64" s="27">
        <f t="shared" si="17"/>
        <v>0</v>
      </c>
      <c r="Z64" s="27">
        <f t="shared" si="12"/>
        <v>276410440</v>
      </c>
      <c r="AA64" s="37">
        <f t="shared" si="13"/>
        <v>1</v>
      </c>
    </row>
    <row r="65" spans="1:29" s="5" customFormat="1" ht="25.5" hidden="1" x14ac:dyDescent="0.2">
      <c r="A65" s="66" t="s">
        <v>326</v>
      </c>
      <c r="B65" s="25">
        <f t="shared" ref="B65:H65" si="70">+B66</f>
        <v>0</v>
      </c>
      <c r="C65" s="25">
        <f t="shared" si="70"/>
        <v>0</v>
      </c>
      <c r="D65" s="25">
        <f t="shared" si="70"/>
        <v>0</v>
      </c>
      <c r="E65" s="25">
        <f t="shared" si="70"/>
        <v>0</v>
      </c>
      <c r="F65" s="25">
        <f t="shared" si="70"/>
        <v>0</v>
      </c>
      <c r="G65" s="25">
        <f t="shared" si="70"/>
        <v>0</v>
      </c>
      <c r="H65" s="25">
        <f t="shared" si="70"/>
        <v>0</v>
      </c>
      <c r="I65" s="25">
        <f t="shared" si="10"/>
        <v>0</v>
      </c>
      <c r="J65" s="25">
        <f t="shared" ref="J65:O65" si="71">+J66</f>
        <v>0</v>
      </c>
      <c r="K65" s="25">
        <f t="shared" si="71"/>
        <v>0</v>
      </c>
      <c r="L65" s="25">
        <f t="shared" si="71"/>
        <v>0</v>
      </c>
      <c r="M65" s="25">
        <f t="shared" si="71"/>
        <v>0</v>
      </c>
      <c r="N65" s="25">
        <f t="shared" si="71"/>
        <v>0</v>
      </c>
      <c r="O65" s="25">
        <f t="shared" si="71"/>
        <v>0</v>
      </c>
      <c r="P65" s="25">
        <f t="shared" si="5"/>
        <v>0</v>
      </c>
      <c r="Q65" s="25">
        <f t="shared" ref="Q65:X65" si="72">+Q66</f>
        <v>0</v>
      </c>
      <c r="R65" s="25">
        <f t="shared" si="72"/>
        <v>0</v>
      </c>
      <c r="S65" s="25">
        <f t="shared" si="72"/>
        <v>0</v>
      </c>
      <c r="T65" s="25">
        <f t="shared" si="72"/>
        <v>0</v>
      </c>
      <c r="U65" s="25">
        <f t="shared" si="72"/>
        <v>0</v>
      </c>
      <c r="V65" s="25">
        <f t="shared" si="72"/>
        <v>0</v>
      </c>
      <c r="W65" s="25">
        <f t="shared" si="72"/>
        <v>0</v>
      </c>
      <c r="X65" s="25">
        <f t="shared" si="72"/>
        <v>0</v>
      </c>
      <c r="Y65" s="25">
        <f t="shared" si="17"/>
        <v>0</v>
      </c>
      <c r="Z65" s="25">
        <f t="shared" si="12"/>
        <v>0</v>
      </c>
      <c r="AA65" s="36" t="e">
        <f t="shared" si="13"/>
        <v>#DIV/0!</v>
      </c>
      <c r="AC65" s="1"/>
    </row>
    <row r="66" spans="1:29" ht="25.5" hidden="1" x14ac:dyDescent="0.2">
      <c r="A66" s="65" t="s">
        <v>326</v>
      </c>
      <c r="B66" s="16"/>
      <c r="C66" s="16"/>
      <c r="D66" s="16"/>
      <c r="E66" s="27"/>
      <c r="F66" s="16"/>
      <c r="G66" s="16"/>
      <c r="H66" s="16"/>
      <c r="I66" s="27">
        <f t="shared" si="10"/>
        <v>0</v>
      </c>
      <c r="J66" s="16"/>
      <c r="K66" s="16"/>
      <c r="L66" s="16"/>
      <c r="M66" s="16"/>
      <c r="N66" s="16"/>
      <c r="O66" s="16"/>
      <c r="P66" s="27">
        <f t="shared" si="5"/>
        <v>0</v>
      </c>
      <c r="Q66" s="16"/>
      <c r="R66" s="16"/>
      <c r="S66" s="16"/>
      <c r="T66" s="16"/>
      <c r="U66" s="16"/>
      <c r="V66" s="16"/>
      <c r="W66" s="16"/>
      <c r="X66" s="16"/>
      <c r="Y66" s="27">
        <f t="shared" si="17"/>
        <v>0</v>
      </c>
      <c r="Z66" s="27">
        <f t="shared" si="12"/>
        <v>0</v>
      </c>
      <c r="AA66" s="37" t="e">
        <f t="shared" si="13"/>
        <v>#DIV/0!</v>
      </c>
    </row>
    <row r="67" spans="1:29" s="5" customFormat="1" ht="25.5" hidden="1" x14ac:dyDescent="0.2">
      <c r="A67" s="66" t="s">
        <v>914</v>
      </c>
      <c r="B67" s="25">
        <f t="shared" ref="B67:H67" si="73">+B68</f>
        <v>0</v>
      </c>
      <c r="C67" s="25">
        <f t="shared" si="73"/>
        <v>0</v>
      </c>
      <c r="D67" s="25">
        <f t="shared" si="73"/>
        <v>0</v>
      </c>
      <c r="E67" s="25">
        <f t="shared" si="73"/>
        <v>0</v>
      </c>
      <c r="F67" s="25">
        <f t="shared" si="73"/>
        <v>0</v>
      </c>
      <c r="G67" s="25">
        <f t="shared" si="73"/>
        <v>0</v>
      </c>
      <c r="H67" s="25">
        <f t="shared" si="73"/>
        <v>0</v>
      </c>
      <c r="I67" s="25">
        <f t="shared" si="10"/>
        <v>0</v>
      </c>
      <c r="J67" s="25">
        <f t="shared" ref="J67:O67" si="74">+J68</f>
        <v>0</v>
      </c>
      <c r="K67" s="25">
        <f t="shared" si="74"/>
        <v>0</v>
      </c>
      <c r="L67" s="25">
        <f t="shared" si="74"/>
        <v>0</v>
      </c>
      <c r="M67" s="25">
        <f t="shared" si="74"/>
        <v>0</v>
      </c>
      <c r="N67" s="25">
        <f t="shared" si="74"/>
        <v>0</v>
      </c>
      <c r="O67" s="25">
        <f t="shared" si="74"/>
        <v>0</v>
      </c>
      <c r="P67" s="25">
        <f t="shared" si="5"/>
        <v>0</v>
      </c>
      <c r="Q67" s="25">
        <f t="shared" ref="Q67:X67" si="75">+Q68</f>
        <v>0</v>
      </c>
      <c r="R67" s="25">
        <f t="shared" si="75"/>
        <v>0</v>
      </c>
      <c r="S67" s="25">
        <f t="shared" si="75"/>
        <v>0</v>
      </c>
      <c r="T67" s="25">
        <f t="shared" si="75"/>
        <v>0</v>
      </c>
      <c r="U67" s="25">
        <f t="shared" si="75"/>
        <v>0</v>
      </c>
      <c r="V67" s="25">
        <f t="shared" si="75"/>
        <v>0</v>
      </c>
      <c r="W67" s="25">
        <f t="shared" si="75"/>
        <v>0</v>
      </c>
      <c r="X67" s="25">
        <f t="shared" si="75"/>
        <v>0</v>
      </c>
      <c r="Y67" s="25">
        <f t="shared" si="17"/>
        <v>0</v>
      </c>
      <c r="Z67" s="25">
        <f t="shared" si="12"/>
        <v>0</v>
      </c>
      <c r="AA67" s="36" t="e">
        <f t="shared" si="13"/>
        <v>#DIV/0!</v>
      </c>
    </row>
    <row r="68" spans="1:29" ht="25.5" hidden="1" x14ac:dyDescent="0.2">
      <c r="A68" s="67" t="s">
        <v>914</v>
      </c>
      <c r="B68" s="16"/>
      <c r="C68" s="16"/>
      <c r="D68" s="16"/>
      <c r="E68" s="27"/>
      <c r="F68" s="16"/>
      <c r="G68" s="16"/>
      <c r="H68" s="16"/>
      <c r="I68" s="27">
        <f t="shared" si="10"/>
        <v>0</v>
      </c>
      <c r="J68" s="16"/>
      <c r="K68" s="26"/>
      <c r="L68" s="16"/>
      <c r="M68" s="16"/>
      <c r="N68" s="16"/>
      <c r="O68" s="16"/>
      <c r="P68" s="27">
        <f t="shared" si="5"/>
        <v>0</v>
      </c>
      <c r="Q68" s="16"/>
      <c r="R68" s="16"/>
      <c r="S68" s="16"/>
      <c r="T68" s="16"/>
      <c r="U68" s="16"/>
      <c r="V68" s="16"/>
      <c r="W68" s="16"/>
      <c r="X68" s="16"/>
      <c r="Y68" s="27">
        <f t="shared" si="17"/>
        <v>0</v>
      </c>
      <c r="Z68" s="27">
        <f t="shared" si="12"/>
        <v>0</v>
      </c>
      <c r="AA68" s="37" t="e">
        <f t="shared" si="13"/>
        <v>#DIV/0!</v>
      </c>
    </row>
    <row r="69" spans="1:29" s="5" customFormat="1" ht="15" x14ac:dyDescent="0.2">
      <c r="A69" s="66" t="s">
        <v>78</v>
      </c>
      <c r="B69" s="25">
        <f t="shared" ref="B69:H69" si="76">+B70</f>
        <v>0</v>
      </c>
      <c r="C69" s="25">
        <f t="shared" si="76"/>
        <v>0</v>
      </c>
      <c r="D69" s="25">
        <f t="shared" si="76"/>
        <v>0</v>
      </c>
      <c r="E69" s="25">
        <f t="shared" si="76"/>
        <v>1614644843.4400001</v>
      </c>
      <c r="F69" s="25">
        <f t="shared" si="76"/>
        <v>904.39</v>
      </c>
      <c r="G69" s="25">
        <f t="shared" si="76"/>
        <v>0</v>
      </c>
      <c r="H69" s="25">
        <f t="shared" si="76"/>
        <v>0</v>
      </c>
      <c r="I69" s="25">
        <f t="shared" si="10"/>
        <v>1614643939.05</v>
      </c>
      <c r="J69" s="25">
        <f t="shared" ref="J69:O69" si="77">+J70</f>
        <v>0</v>
      </c>
      <c r="K69" s="25">
        <f t="shared" si="77"/>
        <v>1614644843.4400001</v>
      </c>
      <c r="L69" s="25">
        <f t="shared" si="77"/>
        <v>0</v>
      </c>
      <c r="M69" s="25">
        <f t="shared" si="77"/>
        <v>0</v>
      </c>
      <c r="N69" s="25">
        <f t="shared" si="77"/>
        <v>0</v>
      </c>
      <c r="O69" s="25">
        <f t="shared" si="77"/>
        <v>-904.39</v>
      </c>
      <c r="P69" s="25">
        <f t="shared" si="5"/>
        <v>1614643939.05</v>
      </c>
      <c r="Q69" s="25">
        <f t="shared" ref="Q69:X69" si="78">+Q70</f>
        <v>0</v>
      </c>
      <c r="R69" s="25">
        <f t="shared" si="78"/>
        <v>0</v>
      </c>
      <c r="S69" s="25">
        <f t="shared" si="78"/>
        <v>0</v>
      </c>
      <c r="T69" s="25">
        <f t="shared" si="78"/>
        <v>0</v>
      </c>
      <c r="U69" s="25">
        <f t="shared" si="78"/>
        <v>0</v>
      </c>
      <c r="V69" s="25">
        <f t="shared" si="78"/>
        <v>0</v>
      </c>
      <c r="W69" s="25">
        <f t="shared" si="78"/>
        <v>0</v>
      </c>
      <c r="X69" s="25">
        <f t="shared" si="78"/>
        <v>0</v>
      </c>
      <c r="Y69" s="25">
        <f t="shared" si="17"/>
        <v>0</v>
      </c>
      <c r="Z69" s="25">
        <f t="shared" si="12"/>
        <v>1614643939.05</v>
      </c>
      <c r="AA69" s="36">
        <f t="shared" si="13"/>
        <v>1</v>
      </c>
    </row>
    <row r="70" spans="1:29" x14ac:dyDescent="0.2">
      <c r="A70" s="67" t="s">
        <v>79</v>
      </c>
      <c r="B70" s="16"/>
      <c r="C70" s="16"/>
      <c r="D70" s="16"/>
      <c r="E70" s="27">
        <v>1614644843.4400001</v>
      </c>
      <c r="F70" s="16">
        <v>904.39</v>
      </c>
      <c r="G70" s="16"/>
      <c r="H70" s="16"/>
      <c r="I70" s="27">
        <f t="shared" si="10"/>
        <v>1614643939.05</v>
      </c>
      <c r="J70" s="16"/>
      <c r="K70" s="26">
        <v>1614644843.4400001</v>
      </c>
      <c r="L70" s="16"/>
      <c r="M70" s="16"/>
      <c r="N70" s="16"/>
      <c r="O70" s="16">
        <v>-904.39</v>
      </c>
      <c r="P70" s="27">
        <f t="shared" si="5"/>
        <v>1614643939.05</v>
      </c>
      <c r="Q70" s="16"/>
      <c r="R70" s="16"/>
      <c r="S70" s="16"/>
      <c r="T70" s="16"/>
      <c r="U70" s="16"/>
      <c r="V70" s="16"/>
      <c r="W70" s="16"/>
      <c r="X70" s="16"/>
      <c r="Y70" s="27">
        <f t="shared" si="17"/>
        <v>0</v>
      </c>
      <c r="Z70" s="27">
        <f t="shared" si="12"/>
        <v>1614643939.05</v>
      </c>
      <c r="AA70" s="37">
        <f t="shared" si="13"/>
        <v>1</v>
      </c>
    </row>
    <row r="71" spans="1:29" s="5" customFormat="1" ht="15" hidden="1" x14ac:dyDescent="0.2">
      <c r="A71" s="66" t="s">
        <v>80</v>
      </c>
      <c r="B71" s="25">
        <f t="shared" ref="B71:H71" si="79">SUM(B72:B73)</f>
        <v>0</v>
      </c>
      <c r="C71" s="25">
        <f t="shared" si="79"/>
        <v>0</v>
      </c>
      <c r="D71" s="25">
        <f t="shared" si="79"/>
        <v>0</v>
      </c>
      <c r="E71" s="25">
        <f t="shared" si="79"/>
        <v>0</v>
      </c>
      <c r="F71" s="25">
        <f t="shared" si="79"/>
        <v>0</v>
      </c>
      <c r="G71" s="25">
        <f t="shared" si="79"/>
        <v>0</v>
      </c>
      <c r="H71" s="25">
        <f t="shared" si="79"/>
        <v>0</v>
      </c>
      <c r="I71" s="25">
        <f t="shared" si="10"/>
        <v>0</v>
      </c>
      <c r="J71" s="25">
        <f t="shared" ref="J71:O71" si="80">SUM(J72:J73)</f>
        <v>0</v>
      </c>
      <c r="K71" s="25">
        <f t="shared" si="80"/>
        <v>0</v>
      </c>
      <c r="L71" s="25">
        <f t="shared" si="80"/>
        <v>0</v>
      </c>
      <c r="M71" s="25">
        <f t="shared" si="80"/>
        <v>0</v>
      </c>
      <c r="N71" s="25">
        <f t="shared" si="80"/>
        <v>0</v>
      </c>
      <c r="O71" s="25">
        <f t="shared" si="80"/>
        <v>0</v>
      </c>
      <c r="P71" s="25">
        <f t="shared" si="5"/>
        <v>0</v>
      </c>
      <c r="Q71" s="25">
        <f t="shared" ref="Q71:X71" si="81">SUM(Q72:Q73)</f>
        <v>0</v>
      </c>
      <c r="R71" s="25">
        <f t="shared" si="81"/>
        <v>0</v>
      </c>
      <c r="S71" s="25">
        <f t="shared" si="81"/>
        <v>0</v>
      </c>
      <c r="T71" s="25">
        <f t="shared" si="81"/>
        <v>0</v>
      </c>
      <c r="U71" s="25">
        <f t="shared" si="81"/>
        <v>0</v>
      </c>
      <c r="V71" s="25">
        <f t="shared" si="81"/>
        <v>0</v>
      </c>
      <c r="W71" s="25">
        <f t="shared" si="81"/>
        <v>0</v>
      </c>
      <c r="X71" s="25">
        <f t="shared" si="81"/>
        <v>0</v>
      </c>
      <c r="Y71" s="25">
        <f t="shared" si="17"/>
        <v>0</v>
      </c>
      <c r="Z71" s="25">
        <f t="shared" si="12"/>
        <v>0</v>
      </c>
      <c r="AA71" s="36" t="e">
        <f t="shared" si="13"/>
        <v>#DIV/0!</v>
      </c>
    </row>
    <row r="72" spans="1:29" s="5" customFormat="1" ht="15" hidden="1" x14ac:dyDescent="0.2">
      <c r="A72" s="67" t="s">
        <v>909</v>
      </c>
      <c r="B72" s="16"/>
      <c r="C72" s="16"/>
      <c r="D72" s="16"/>
      <c r="E72" s="27"/>
      <c r="F72" s="16"/>
      <c r="G72" s="16"/>
      <c r="H72" s="16"/>
      <c r="I72" s="27">
        <f t="shared" si="10"/>
        <v>0</v>
      </c>
      <c r="J72" s="16"/>
      <c r="K72" s="26"/>
      <c r="L72" s="16"/>
      <c r="M72" s="16"/>
      <c r="N72" s="16"/>
      <c r="O72" s="16"/>
      <c r="P72" s="27">
        <f t="shared" si="5"/>
        <v>0</v>
      </c>
      <c r="Q72" s="16"/>
      <c r="R72" s="16"/>
      <c r="S72" s="16"/>
      <c r="T72" s="16"/>
      <c r="U72" s="16"/>
      <c r="V72" s="16"/>
      <c r="W72" s="16"/>
      <c r="X72" s="16"/>
      <c r="Y72" s="27">
        <f t="shared" si="17"/>
        <v>0</v>
      </c>
      <c r="Z72" s="27">
        <f t="shared" si="12"/>
        <v>0</v>
      </c>
      <c r="AA72" s="37" t="e">
        <f t="shared" si="13"/>
        <v>#DIV/0!</v>
      </c>
    </row>
    <row r="73" spans="1:29" s="5" customFormat="1" ht="15" hidden="1" x14ac:dyDescent="0.2">
      <c r="A73" s="67" t="s">
        <v>324</v>
      </c>
      <c r="B73" s="16"/>
      <c r="C73" s="16"/>
      <c r="D73" s="16"/>
      <c r="E73" s="27"/>
      <c r="F73" s="16"/>
      <c r="G73" s="16"/>
      <c r="H73" s="16"/>
      <c r="I73" s="27">
        <f t="shared" si="10"/>
        <v>0</v>
      </c>
      <c r="J73" s="16"/>
      <c r="K73" s="26"/>
      <c r="L73" s="16"/>
      <c r="M73" s="16"/>
      <c r="N73" s="16"/>
      <c r="O73" s="16"/>
      <c r="P73" s="27">
        <f t="shared" ref="P73:P117" si="82">SUM(J73:O73)</f>
        <v>0</v>
      </c>
      <c r="Q73" s="16"/>
      <c r="R73" s="16"/>
      <c r="S73" s="16"/>
      <c r="T73" s="16"/>
      <c r="U73" s="16"/>
      <c r="V73" s="16"/>
      <c r="W73" s="16"/>
      <c r="X73" s="16"/>
      <c r="Y73" s="27">
        <f t="shared" si="17"/>
        <v>0</v>
      </c>
      <c r="Z73" s="27">
        <f t="shared" si="12"/>
        <v>0</v>
      </c>
      <c r="AA73" s="37" t="e">
        <f t="shared" si="13"/>
        <v>#DIV/0!</v>
      </c>
    </row>
    <row r="74" spans="1:29" s="5" customFormat="1" ht="15" hidden="1" x14ac:dyDescent="0.2">
      <c r="A74" s="66" t="s">
        <v>345</v>
      </c>
      <c r="B74" s="7">
        <f t="shared" ref="B74:H74" si="83">SUM(B75:B75)</f>
        <v>0</v>
      </c>
      <c r="C74" s="7">
        <f t="shared" si="83"/>
        <v>0</v>
      </c>
      <c r="D74" s="7">
        <f t="shared" si="83"/>
        <v>0</v>
      </c>
      <c r="E74" s="7">
        <f t="shared" si="83"/>
        <v>0</v>
      </c>
      <c r="F74" s="7">
        <f t="shared" si="83"/>
        <v>0</v>
      </c>
      <c r="G74" s="7">
        <f t="shared" si="83"/>
        <v>0</v>
      </c>
      <c r="H74" s="7">
        <f t="shared" si="83"/>
        <v>0</v>
      </c>
      <c r="I74" s="25">
        <f t="shared" ref="I74:I117" si="84">+B74+C74-D74+E74-F74</f>
        <v>0</v>
      </c>
      <c r="J74" s="7">
        <f t="shared" ref="J74:O74" si="85">SUM(J75:J75)</f>
        <v>0</v>
      </c>
      <c r="K74" s="7">
        <f t="shared" si="85"/>
        <v>0</v>
      </c>
      <c r="L74" s="7">
        <f t="shared" si="85"/>
        <v>0</v>
      </c>
      <c r="M74" s="7">
        <f t="shared" si="85"/>
        <v>0</v>
      </c>
      <c r="N74" s="7">
        <f t="shared" si="85"/>
        <v>0</v>
      </c>
      <c r="O74" s="7">
        <f t="shared" si="85"/>
        <v>0</v>
      </c>
      <c r="P74" s="25">
        <f t="shared" si="82"/>
        <v>0</v>
      </c>
      <c r="Q74" s="7">
        <f t="shared" ref="Q74:X74" si="86">SUM(Q75:Q75)</f>
        <v>0</v>
      </c>
      <c r="R74" s="7">
        <f t="shared" si="86"/>
        <v>0</v>
      </c>
      <c r="S74" s="7">
        <f t="shared" si="86"/>
        <v>0</v>
      </c>
      <c r="T74" s="7">
        <f t="shared" si="86"/>
        <v>0</v>
      </c>
      <c r="U74" s="7">
        <f t="shared" si="86"/>
        <v>0</v>
      </c>
      <c r="V74" s="7">
        <f t="shared" si="86"/>
        <v>0</v>
      </c>
      <c r="W74" s="7">
        <f t="shared" si="86"/>
        <v>0</v>
      </c>
      <c r="X74" s="7">
        <f t="shared" si="86"/>
        <v>0</v>
      </c>
      <c r="Y74" s="25">
        <f t="shared" si="17"/>
        <v>0</v>
      </c>
      <c r="Z74" s="25">
        <f t="shared" ref="Z74:Z117" si="87">+P74+Y74</f>
        <v>0</v>
      </c>
      <c r="AA74" s="36" t="e">
        <f t="shared" ref="AA74:AA117" si="88">+Z74/I74</f>
        <v>#DIV/0!</v>
      </c>
    </row>
    <row r="75" spans="1:29" s="5" customFormat="1" ht="15" hidden="1" x14ac:dyDescent="0.2">
      <c r="A75" s="67" t="s">
        <v>910</v>
      </c>
      <c r="B75" s="16"/>
      <c r="C75" s="16"/>
      <c r="D75" s="16"/>
      <c r="E75" s="27"/>
      <c r="F75" s="16"/>
      <c r="G75" s="16"/>
      <c r="H75" s="16"/>
      <c r="I75" s="27">
        <f t="shared" si="84"/>
        <v>0</v>
      </c>
      <c r="J75" s="16"/>
      <c r="K75" s="26"/>
      <c r="L75" s="16"/>
      <c r="M75" s="16"/>
      <c r="N75" s="16"/>
      <c r="O75" s="16"/>
      <c r="P75" s="27">
        <f t="shared" si="82"/>
        <v>0</v>
      </c>
      <c r="Q75" s="16"/>
      <c r="R75" s="16"/>
      <c r="S75" s="16"/>
      <c r="T75" s="16"/>
      <c r="U75" s="16"/>
      <c r="V75" s="16"/>
      <c r="W75" s="16"/>
      <c r="X75" s="16"/>
      <c r="Y75" s="27">
        <f t="shared" si="17"/>
        <v>0</v>
      </c>
      <c r="Z75" s="27">
        <f t="shared" si="87"/>
        <v>0</v>
      </c>
      <c r="AA75" s="37" t="e">
        <f t="shared" si="88"/>
        <v>#DIV/0!</v>
      </c>
    </row>
    <row r="76" spans="1:29" s="5" customFormat="1" ht="15" hidden="1" x14ac:dyDescent="0.2">
      <c r="A76" s="66" t="s">
        <v>346</v>
      </c>
      <c r="B76" s="7">
        <f t="shared" ref="B76:H76" si="89">+B77</f>
        <v>0</v>
      </c>
      <c r="C76" s="7">
        <f t="shared" si="89"/>
        <v>0</v>
      </c>
      <c r="D76" s="7">
        <f t="shared" si="89"/>
        <v>0</v>
      </c>
      <c r="E76" s="25">
        <f t="shared" si="89"/>
        <v>0</v>
      </c>
      <c r="F76" s="7">
        <f t="shared" si="89"/>
        <v>0</v>
      </c>
      <c r="G76" s="7">
        <f t="shared" si="89"/>
        <v>0</v>
      </c>
      <c r="H76" s="7">
        <f t="shared" si="89"/>
        <v>0</v>
      </c>
      <c r="I76" s="25">
        <f t="shared" si="84"/>
        <v>0</v>
      </c>
      <c r="J76" s="7">
        <f t="shared" ref="J76:O76" si="90">+J77</f>
        <v>0</v>
      </c>
      <c r="K76" s="7">
        <f t="shared" si="90"/>
        <v>0</v>
      </c>
      <c r="L76" s="7">
        <f t="shared" si="90"/>
        <v>0</v>
      </c>
      <c r="M76" s="7">
        <f t="shared" si="90"/>
        <v>0</v>
      </c>
      <c r="N76" s="7">
        <f t="shared" si="90"/>
        <v>0</v>
      </c>
      <c r="O76" s="7">
        <f t="shared" si="90"/>
        <v>0</v>
      </c>
      <c r="P76" s="25">
        <f t="shared" si="82"/>
        <v>0</v>
      </c>
      <c r="Q76" s="7">
        <f t="shared" ref="Q76:X76" si="91">+Q77</f>
        <v>0</v>
      </c>
      <c r="R76" s="7">
        <f t="shared" si="91"/>
        <v>0</v>
      </c>
      <c r="S76" s="7">
        <f t="shared" si="91"/>
        <v>0</v>
      </c>
      <c r="T76" s="7">
        <f t="shared" si="91"/>
        <v>0</v>
      </c>
      <c r="U76" s="7">
        <f t="shared" si="91"/>
        <v>0</v>
      </c>
      <c r="V76" s="7">
        <f t="shared" si="91"/>
        <v>0</v>
      </c>
      <c r="W76" s="7">
        <f t="shared" si="91"/>
        <v>0</v>
      </c>
      <c r="X76" s="7">
        <f t="shared" si="91"/>
        <v>0</v>
      </c>
      <c r="Y76" s="25">
        <f t="shared" ref="Y76:Y117" si="92">SUM(Q76:X76)</f>
        <v>0</v>
      </c>
      <c r="Z76" s="25">
        <f t="shared" si="87"/>
        <v>0</v>
      </c>
      <c r="AA76" s="36" t="e">
        <f t="shared" si="88"/>
        <v>#DIV/0!</v>
      </c>
    </row>
    <row r="77" spans="1:29" s="5" customFormat="1" ht="15" hidden="1" x14ac:dyDescent="0.2">
      <c r="A77" s="67" t="s">
        <v>347</v>
      </c>
      <c r="B77" s="16"/>
      <c r="C77" s="16"/>
      <c r="D77" s="16"/>
      <c r="E77" s="27"/>
      <c r="F77" s="16"/>
      <c r="G77" s="16"/>
      <c r="H77" s="16"/>
      <c r="I77" s="27">
        <f t="shared" si="84"/>
        <v>0</v>
      </c>
      <c r="J77" s="16"/>
      <c r="K77" s="26"/>
      <c r="L77" s="16"/>
      <c r="M77" s="16"/>
      <c r="N77" s="16"/>
      <c r="O77" s="16"/>
      <c r="P77" s="27">
        <f t="shared" si="82"/>
        <v>0</v>
      </c>
      <c r="Q77" s="16"/>
      <c r="R77" s="16"/>
      <c r="S77" s="16"/>
      <c r="T77" s="16"/>
      <c r="U77" s="16"/>
      <c r="V77" s="16"/>
      <c r="W77" s="16"/>
      <c r="X77" s="16"/>
      <c r="Y77" s="27">
        <f t="shared" si="92"/>
        <v>0</v>
      </c>
      <c r="Z77" s="27">
        <f t="shared" si="87"/>
        <v>0</v>
      </c>
      <c r="AA77" s="37" t="e">
        <f t="shared" si="88"/>
        <v>#DIV/0!</v>
      </c>
    </row>
    <row r="78" spans="1:29" s="5" customFormat="1" ht="15" hidden="1" x14ac:dyDescent="0.2">
      <c r="A78" s="66" t="s">
        <v>915</v>
      </c>
      <c r="B78" s="7">
        <f t="shared" ref="B78:H78" si="93">+B79</f>
        <v>0</v>
      </c>
      <c r="C78" s="7">
        <f t="shared" si="93"/>
        <v>0</v>
      </c>
      <c r="D78" s="7">
        <f t="shared" si="93"/>
        <v>0</v>
      </c>
      <c r="E78" s="7">
        <f t="shared" si="93"/>
        <v>0</v>
      </c>
      <c r="F78" s="7">
        <f t="shared" si="93"/>
        <v>0</v>
      </c>
      <c r="G78" s="7">
        <f t="shared" si="93"/>
        <v>0</v>
      </c>
      <c r="H78" s="7">
        <f t="shared" si="93"/>
        <v>0</v>
      </c>
      <c r="I78" s="25">
        <f t="shared" si="84"/>
        <v>0</v>
      </c>
      <c r="J78" s="7">
        <f t="shared" ref="J78:O78" si="94">+J79</f>
        <v>0</v>
      </c>
      <c r="K78" s="7">
        <f t="shared" si="94"/>
        <v>0</v>
      </c>
      <c r="L78" s="7">
        <f t="shared" si="94"/>
        <v>0</v>
      </c>
      <c r="M78" s="7">
        <f t="shared" si="94"/>
        <v>0</v>
      </c>
      <c r="N78" s="7">
        <f t="shared" si="94"/>
        <v>0</v>
      </c>
      <c r="O78" s="7">
        <f t="shared" si="94"/>
        <v>0</v>
      </c>
      <c r="P78" s="25">
        <f t="shared" si="82"/>
        <v>0</v>
      </c>
      <c r="Q78" s="7">
        <f t="shared" ref="Q78:X78" si="95">+Q79</f>
        <v>0</v>
      </c>
      <c r="R78" s="7">
        <f t="shared" si="95"/>
        <v>0</v>
      </c>
      <c r="S78" s="7">
        <f t="shared" si="95"/>
        <v>0</v>
      </c>
      <c r="T78" s="7">
        <f t="shared" si="95"/>
        <v>0</v>
      </c>
      <c r="U78" s="7">
        <f t="shared" si="95"/>
        <v>0</v>
      </c>
      <c r="V78" s="7">
        <f t="shared" si="95"/>
        <v>0</v>
      </c>
      <c r="W78" s="7">
        <f t="shared" si="95"/>
        <v>0</v>
      </c>
      <c r="X78" s="7">
        <f t="shared" si="95"/>
        <v>0</v>
      </c>
      <c r="Y78" s="25">
        <f t="shared" si="92"/>
        <v>0</v>
      </c>
      <c r="Z78" s="25">
        <f t="shared" si="87"/>
        <v>0</v>
      </c>
      <c r="AA78" s="36" t="e">
        <f t="shared" si="88"/>
        <v>#DIV/0!</v>
      </c>
    </row>
    <row r="79" spans="1:29" s="5" customFormat="1" ht="15" hidden="1" x14ac:dyDescent="0.2">
      <c r="A79" s="67" t="s">
        <v>915</v>
      </c>
      <c r="B79" s="16"/>
      <c r="C79" s="16"/>
      <c r="D79" s="16"/>
      <c r="E79" s="27"/>
      <c r="F79" s="16"/>
      <c r="G79" s="16"/>
      <c r="H79" s="16"/>
      <c r="I79" s="27">
        <f t="shared" si="84"/>
        <v>0</v>
      </c>
      <c r="J79" s="16"/>
      <c r="K79" s="26"/>
      <c r="L79" s="16"/>
      <c r="M79" s="16"/>
      <c r="N79" s="16"/>
      <c r="O79" s="16"/>
      <c r="P79" s="27">
        <f t="shared" si="82"/>
        <v>0</v>
      </c>
      <c r="Q79" s="16"/>
      <c r="R79" s="16"/>
      <c r="S79" s="16"/>
      <c r="T79" s="16"/>
      <c r="U79" s="16"/>
      <c r="V79" s="16"/>
      <c r="W79" s="16"/>
      <c r="X79" s="16"/>
      <c r="Y79" s="27">
        <f t="shared" si="92"/>
        <v>0</v>
      </c>
      <c r="Z79" s="27">
        <f t="shared" si="87"/>
        <v>0</v>
      </c>
      <c r="AA79" s="37" t="e">
        <f t="shared" si="88"/>
        <v>#DIV/0!</v>
      </c>
    </row>
    <row r="80" spans="1:29" s="5" customFormat="1" ht="15" hidden="1" x14ac:dyDescent="0.2">
      <c r="A80" s="66" t="s">
        <v>912</v>
      </c>
      <c r="B80" s="7">
        <f t="shared" ref="B80:H80" si="96">+B81</f>
        <v>0</v>
      </c>
      <c r="C80" s="7">
        <f t="shared" si="96"/>
        <v>0</v>
      </c>
      <c r="D80" s="7">
        <f t="shared" si="96"/>
        <v>0</v>
      </c>
      <c r="E80" s="7">
        <f t="shared" si="96"/>
        <v>0</v>
      </c>
      <c r="F80" s="7">
        <f t="shared" si="96"/>
        <v>0</v>
      </c>
      <c r="G80" s="7">
        <f t="shared" si="96"/>
        <v>0</v>
      </c>
      <c r="H80" s="7">
        <f t="shared" si="96"/>
        <v>0</v>
      </c>
      <c r="I80" s="25">
        <f t="shared" si="84"/>
        <v>0</v>
      </c>
      <c r="J80" s="7">
        <f t="shared" ref="J80:O80" si="97">+J81</f>
        <v>0</v>
      </c>
      <c r="K80" s="7">
        <f t="shared" si="97"/>
        <v>0</v>
      </c>
      <c r="L80" s="7">
        <f t="shared" si="97"/>
        <v>0</v>
      </c>
      <c r="M80" s="7">
        <f t="shared" si="97"/>
        <v>0</v>
      </c>
      <c r="N80" s="7">
        <f t="shared" si="97"/>
        <v>0</v>
      </c>
      <c r="O80" s="7">
        <f t="shared" si="97"/>
        <v>0</v>
      </c>
      <c r="P80" s="25">
        <f t="shared" si="82"/>
        <v>0</v>
      </c>
      <c r="Q80" s="7">
        <f t="shared" ref="Q80:X80" si="98">+Q81</f>
        <v>0</v>
      </c>
      <c r="R80" s="7">
        <f t="shared" si="98"/>
        <v>0</v>
      </c>
      <c r="S80" s="7">
        <f t="shared" si="98"/>
        <v>0</v>
      </c>
      <c r="T80" s="7">
        <f t="shared" si="98"/>
        <v>0</v>
      </c>
      <c r="U80" s="7">
        <f t="shared" si="98"/>
        <v>0</v>
      </c>
      <c r="V80" s="7">
        <f t="shared" si="98"/>
        <v>0</v>
      </c>
      <c r="W80" s="7">
        <f t="shared" si="98"/>
        <v>0</v>
      </c>
      <c r="X80" s="7">
        <f t="shared" si="98"/>
        <v>0</v>
      </c>
      <c r="Y80" s="25">
        <f t="shared" si="92"/>
        <v>0</v>
      </c>
      <c r="Z80" s="25">
        <f t="shared" si="87"/>
        <v>0</v>
      </c>
      <c r="AA80" s="36" t="e">
        <f t="shared" si="88"/>
        <v>#DIV/0!</v>
      </c>
    </row>
    <row r="81" spans="1:27" s="5" customFormat="1" ht="15" hidden="1" x14ac:dyDescent="0.2">
      <c r="A81" s="67" t="s">
        <v>912</v>
      </c>
      <c r="B81" s="16"/>
      <c r="C81" s="16"/>
      <c r="D81" s="16"/>
      <c r="E81" s="27"/>
      <c r="F81" s="16"/>
      <c r="G81" s="16"/>
      <c r="H81" s="16"/>
      <c r="I81" s="27">
        <f t="shared" si="84"/>
        <v>0</v>
      </c>
      <c r="J81" s="16"/>
      <c r="K81" s="16"/>
      <c r="L81" s="16"/>
      <c r="M81" s="16"/>
      <c r="N81" s="16"/>
      <c r="O81" s="16"/>
      <c r="P81" s="27">
        <f t="shared" si="82"/>
        <v>0</v>
      </c>
      <c r="Q81" s="16"/>
      <c r="R81" s="16"/>
      <c r="S81" s="16"/>
      <c r="T81" s="16"/>
      <c r="U81" s="16"/>
      <c r="V81" s="16"/>
      <c r="W81" s="16"/>
      <c r="X81" s="16"/>
      <c r="Y81" s="27">
        <f t="shared" si="92"/>
        <v>0</v>
      </c>
      <c r="Z81" s="27">
        <f t="shared" si="87"/>
        <v>0</v>
      </c>
      <c r="AA81" s="37" t="e">
        <f t="shared" si="88"/>
        <v>#DIV/0!</v>
      </c>
    </row>
    <row r="82" spans="1:27" s="5" customFormat="1" ht="15" x14ac:dyDescent="0.2">
      <c r="A82" s="66" t="s">
        <v>55</v>
      </c>
      <c r="B82" s="25">
        <f>SUM(B83:B113)</f>
        <v>0</v>
      </c>
      <c r="C82" s="25">
        <f t="shared" ref="C82:H82" si="99">SUM(C83:C113)</f>
        <v>0</v>
      </c>
      <c r="D82" s="25">
        <f t="shared" si="99"/>
        <v>0</v>
      </c>
      <c r="E82" s="25">
        <f t="shared" si="99"/>
        <v>99313605920.069992</v>
      </c>
      <c r="F82" s="25">
        <f t="shared" si="99"/>
        <v>0</v>
      </c>
      <c r="G82" s="25">
        <f t="shared" si="99"/>
        <v>0</v>
      </c>
      <c r="H82" s="25">
        <f t="shared" si="99"/>
        <v>0</v>
      </c>
      <c r="I82" s="25">
        <f t="shared" si="84"/>
        <v>99313605920.069992</v>
      </c>
      <c r="J82" s="25">
        <f t="shared" ref="J82:O82" si="100">SUM(J83:J113)</f>
        <v>0</v>
      </c>
      <c r="K82" s="25">
        <f t="shared" si="100"/>
        <v>99313605920.069992</v>
      </c>
      <c r="L82" s="25">
        <f t="shared" si="100"/>
        <v>0</v>
      </c>
      <c r="M82" s="25">
        <f t="shared" si="100"/>
        <v>0</v>
      </c>
      <c r="N82" s="25">
        <f t="shared" si="100"/>
        <v>0</v>
      </c>
      <c r="O82" s="25">
        <f t="shared" si="100"/>
        <v>0</v>
      </c>
      <c r="P82" s="25">
        <f t="shared" si="82"/>
        <v>99313605920.069992</v>
      </c>
      <c r="Q82" s="25">
        <f t="shared" ref="Q82:X82" si="101">SUM(Q83:Q113)</f>
        <v>0</v>
      </c>
      <c r="R82" s="25">
        <f t="shared" si="101"/>
        <v>0</v>
      </c>
      <c r="S82" s="25">
        <f t="shared" si="101"/>
        <v>0</v>
      </c>
      <c r="T82" s="25">
        <f t="shared" si="101"/>
        <v>0</v>
      </c>
      <c r="U82" s="25">
        <f t="shared" si="101"/>
        <v>0</v>
      </c>
      <c r="V82" s="25">
        <f t="shared" si="101"/>
        <v>0</v>
      </c>
      <c r="W82" s="25">
        <f t="shared" si="101"/>
        <v>0</v>
      </c>
      <c r="X82" s="25">
        <f t="shared" si="101"/>
        <v>0</v>
      </c>
      <c r="Y82" s="25">
        <f t="shared" si="92"/>
        <v>0</v>
      </c>
      <c r="Z82" s="25">
        <f t="shared" si="87"/>
        <v>99313605920.069992</v>
      </c>
      <c r="AA82" s="36">
        <f t="shared" si="88"/>
        <v>1</v>
      </c>
    </row>
    <row r="83" spans="1:27" ht="33.75" x14ac:dyDescent="0.15">
      <c r="A83" s="364" t="s">
        <v>1906</v>
      </c>
      <c r="B83" s="27"/>
      <c r="C83" s="27"/>
      <c r="D83" s="27"/>
      <c r="E83" s="27">
        <v>6201740138.4799995</v>
      </c>
      <c r="F83" s="27"/>
      <c r="G83" s="27"/>
      <c r="H83" s="27"/>
      <c r="I83" s="27">
        <f t="shared" si="84"/>
        <v>6201740138.4799995</v>
      </c>
      <c r="J83" s="27"/>
      <c r="K83" s="27">
        <v>6201740138.4799995</v>
      </c>
      <c r="L83" s="27"/>
      <c r="M83" s="27"/>
      <c r="N83" s="27"/>
      <c r="O83" s="27"/>
      <c r="P83" s="27">
        <f t="shared" si="82"/>
        <v>6201740138.4799995</v>
      </c>
      <c r="Q83" s="27"/>
      <c r="R83" s="27"/>
      <c r="S83" s="27"/>
      <c r="T83" s="27"/>
      <c r="U83" s="27"/>
      <c r="V83" s="27"/>
      <c r="W83" s="27"/>
      <c r="X83" s="27"/>
      <c r="Y83" s="27">
        <f t="shared" si="92"/>
        <v>0</v>
      </c>
      <c r="Z83" s="27">
        <f t="shared" si="87"/>
        <v>6201740138.4799995</v>
      </c>
      <c r="AA83" s="37">
        <f t="shared" si="88"/>
        <v>1</v>
      </c>
    </row>
    <row r="84" spans="1:27" ht="38.25" x14ac:dyDescent="0.2">
      <c r="A84" s="64" t="s">
        <v>1907</v>
      </c>
      <c r="B84" s="27"/>
      <c r="C84" s="27"/>
      <c r="D84" s="27"/>
      <c r="E84" s="27">
        <v>2538000000</v>
      </c>
      <c r="F84" s="27"/>
      <c r="G84" s="27"/>
      <c r="H84" s="27"/>
      <c r="I84" s="27">
        <f t="shared" si="84"/>
        <v>2538000000</v>
      </c>
      <c r="J84" s="27"/>
      <c r="K84" s="27">
        <v>2538000000</v>
      </c>
      <c r="L84" s="27"/>
      <c r="M84" s="27"/>
      <c r="N84" s="27"/>
      <c r="O84" s="27"/>
      <c r="P84" s="27">
        <f t="shared" si="82"/>
        <v>2538000000</v>
      </c>
      <c r="Q84" s="27"/>
      <c r="R84" s="27"/>
      <c r="S84" s="27"/>
      <c r="T84" s="27"/>
      <c r="U84" s="27"/>
      <c r="V84" s="27"/>
      <c r="W84" s="27"/>
      <c r="X84" s="27"/>
      <c r="Y84" s="27">
        <f t="shared" si="92"/>
        <v>0</v>
      </c>
      <c r="Z84" s="27">
        <f t="shared" si="87"/>
        <v>2538000000</v>
      </c>
      <c r="AA84" s="37">
        <f t="shared" si="88"/>
        <v>1</v>
      </c>
    </row>
    <row r="85" spans="1:27" ht="38.25" x14ac:dyDescent="0.2">
      <c r="A85" s="64" t="s">
        <v>1908</v>
      </c>
      <c r="B85" s="27"/>
      <c r="C85" s="27"/>
      <c r="D85" s="27"/>
      <c r="E85" s="27">
        <v>10019267683.52</v>
      </c>
      <c r="F85" s="27"/>
      <c r="G85" s="27"/>
      <c r="H85" s="27"/>
      <c r="I85" s="27">
        <f t="shared" si="84"/>
        <v>10019267683.52</v>
      </c>
      <c r="J85" s="27"/>
      <c r="K85" s="27">
        <v>10019267683.52</v>
      </c>
      <c r="L85" s="27"/>
      <c r="M85" s="27"/>
      <c r="N85" s="27"/>
      <c r="O85" s="27"/>
      <c r="P85" s="27">
        <f t="shared" si="82"/>
        <v>10019267683.52</v>
      </c>
      <c r="Q85" s="27"/>
      <c r="R85" s="27"/>
      <c r="S85" s="27"/>
      <c r="T85" s="27"/>
      <c r="U85" s="27"/>
      <c r="V85" s="27"/>
      <c r="W85" s="27"/>
      <c r="X85" s="27"/>
      <c r="Y85" s="27">
        <f t="shared" si="92"/>
        <v>0</v>
      </c>
      <c r="Z85" s="27">
        <f t="shared" si="87"/>
        <v>10019267683.52</v>
      </c>
      <c r="AA85" s="37">
        <f t="shared" si="88"/>
        <v>1</v>
      </c>
    </row>
    <row r="86" spans="1:27" ht="38.25" x14ac:dyDescent="0.2">
      <c r="A86" s="64" t="s">
        <v>1909</v>
      </c>
      <c r="B86" s="27"/>
      <c r="C86" s="27"/>
      <c r="D86" s="27"/>
      <c r="E86" s="27">
        <v>3815115607.5</v>
      </c>
      <c r="F86" s="27"/>
      <c r="G86" s="27"/>
      <c r="H86" s="27"/>
      <c r="I86" s="27">
        <f t="shared" si="84"/>
        <v>3815115607.5</v>
      </c>
      <c r="J86" s="27"/>
      <c r="K86" s="27">
        <v>3815115607.5</v>
      </c>
      <c r="L86" s="27"/>
      <c r="M86" s="27"/>
      <c r="N86" s="27"/>
      <c r="O86" s="27"/>
      <c r="P86" s="27">
        <f t="shared" si="82"/>
        <v>3815115607.5</v>
      </c>
      <c r="Q86" s="27"/>
      <c r="R86" s="27"/>
      <c r="S86" s="27"/>
      <c r="T86" s="27"/>
      <c r="U86" s="27"/>
      <c r="V86" s="27"/>
      <c r="W86" s="27"/>
      <c r="X86" s="27"/>
      <c r="Y86" s="27">
        <f t="shared" si="92"/>
        <v>0</v>
      </c>
      <c r="Z86" s="27">
        <f t="shared" si="87"/>
        <v>3815115607.5</v>
      </c>
      <c r="AA86" s="37">
        <f t="shared" si="88"/>
        <v>1</v>
      </c>
    </row>
    <row r="87" spans="1:27" ht="38.25" x14ac:dyDescent="0.2">
      <c r="A87" s="64" t="s">
        <v>1910</v>
      </c>
      <c r="B87" s="27"/>
      <c r="C87" s="27"/>
      <c r="D87" s="27"/>
      <c r="E87" s="27">
        <v>16833252260.440001</v>
      </c>
      <c r="F87" s="27"/>
      <c r="G87" s="27"/>
      <c r="H87" s="27"/>
      <c r="I87" s="27">
        <f t="shared" si="84"/>
        <v>16833252260.440001</v>
      </c>
      <c r="J87" s="27"/>
      <c r="K87" s="27">
        <v>16833252260.440001</v>
      </c>
      <c r="L87" s="27"/>
      <c r="M87" s="27"/>
      <c r="N87" s="27"/>
      <c r="O87" s="27"/>
      <c r="P87" s="27">
        <f t="shared" si="82"/>
        <v>16833252260.440001</v>
      </c>
      <c r="Q87" s="27"/>
      <c r="R87" s="27"/>
      <c r="S87" s="27"/>
      <c r="T87" s="27"/>
      <c r="U87" s="27"/>
      <c r="V87" s="27"/>
      <c r="W87" s="27"/>
      <c r="X87" s="27"/>
      <c r="Y87" s="27">
        <f t="shared" si="92"/>
        <v>0</v>
      </c>
      <c r="Z87" s="27">
        <f t="shared" si="87"/>
        <v>16833252260.440001</v>
      </c>
      <c r="AA87" s="37">
        <f t="shared" si="88"/>
        <v>1</v>
      </c>
    </row>
    <row r="88" spans="1:27" x14ac:dyDescent="0.2">
      <c r="A88" s="64" t="s">
        <v>1911</v>
      </c>
      <c r="B88" s="27"/>
      <c r="C88" s="27"/>
      <c r="D88" s="27"/>
      <c r="E88" s="27">
        <v>948797072.36000001</v>
      </c>
      <c r="F88" s="27"/>
      <c r="G88" s="27"/>
      <c r="H88" s="27"/>
      <c r="I88" s="27">
        <f t="shared" si="84"/>
        <v>948797072.36000001</v>
      </c>
      <c r="J88" s="27"/>
      <c r="K88" s="27">
        <v>948797072.36000001</v>
      </c>
      <c r="L88" s="27"/>
      <c r="M88" s="27"/>
      <c r="N88" s="27"/>
      <c r="O88" s="27"/>
      <c r="P88" s="27">
        <f t="shared" si="82"/>
        <v>948797072.36000001</v>
      </c>
      <c r="Q88" s="27"/>
      <c r="R88" s="27"/>
      <c r="S88" s="27"/>
      <c r="T88" s="27"/>
      <c r="U88" s="27"/>
      <c r="V88" s="27"/>
      <c r="W88" s="27"/>
      <c r="X88" s="27"/>
      <c r="Y88" s="27">
        <f t="shared" si="92"/>
        <v>0</v>
      </c>
      <c r="Z88" s="27">
        <f t="shared" si="87"/>
        <v>948797072.36000001</v>
      </c>
      <c r="AA88" s="37">
        <f t="shared" si="88"/>
        <v>1</v>
      </c>
    </row>
    <row r="89" spans="1:27" ht="25.5" x14ac:dyDescent="0.2">
      <c r="A89" s="64" t="s">
        <v>1912</v>
      </c>
      <c r="B89" s="27"/>
      <c r="C89" s="27"/>
      <c r="D89" s="27"/>
      <c r="E89" s="27">
        <v>5150000000</v>
      </c>
      <c r="F89" s="27"/>
      <c r="G89" s="27"/>
      <c r="H89" s="27"/>
      <c r="I89" s="27">
        <f t="shared" si="84"/>
        <v>5150000000</v>
      </c>
      <c r="J89" s="27"/>
      <c r="K89" s="27">
        <v>5150000000</v>
      </c>
      <c r="L89" s="27"/>
      <c r="M89" s="27"/>
      <c r="N89" s="27"/>
      <c r="O89" s="27"/>
      <c r="P89" s="27">
        <f t="shared" si="82"/>
        <v>5150000000</v>
      </c>
      <c r="Q89" s="27"/>
      <c r="R89" s="27"/>
      <c r="S89" s="27"/>
      <c r="T89" s="27"/>
      <c r="U89" s="27"/>
      <c r="V89" s="27"/>
      <c r="W89" s="27"/>
      <c r="X89" s="27"/>
      <c r="Y89" s="27">
        <f t="shared" si="92"/>
        <v>0</v>
      </c>
      <c r="Z89" s="27">
        <f t="shared" si="87"/>
        <v>5150000000</v>
      </c>
      <c r="AA89" s="37">
        <f t="shared" si="88"/>
        <v>1</v>
      </c>
    </row>
    <row r="90" spans="1:27" ht="25.5" x14ac:dyDescent="0.2">
      <c r="A90" s="64" t="s">
        <v>1913</v>
      </c>
      <c r="B90" s="27"/>
      <c r="C90" s="27"/>
      <c r="D90" s="27"/>
      <c r="E90" s="27">
        <v>1897491168.25</v>
      </c>
      <c r="F90" s="27"/>
      <c r="G90" s="27"/>
      <c r="H90" s="27"/>
      <c r="I90" s="27">
        <f t="shared" si="84"/>
        <v>1897491168.25</v>
      </c>
      <c r="J90" s="27"/>
      <c r="K90" s="27">
        <v>1897491168.25</v>
      </c>
      <c r="L90" s="27"/>
      <c r="M90" s="27"/>
      <c r="N90" s="27"/>
      <c r="O90" s="27"/>
      <c r="P90" s="27">
        <f t="shared" si="82"/>
        <v>1897491168.25</v>
      </c>
      <c r="Q90" s="27"/>
      <c r="R90" s="27"/>
      <c r="S90" s="27"/>
      <c r="T90" s="27"/>
      <c r="U90" s="27"/>
      <c r="V90" s="27"/>
      <c r="W90" s="27"/>
      <c r="X90" s="27"/>
      <c r="Y90" s="27">
        <f t="shared" si="92"/>
        <v>0</v>
      </c>
      <c r="Z90" s="27">
        <f t="shared" si="87"/>
        <v>1897491168.25</v>
      </c>
      <c r="AA90" s="37">
        <f t="shared" si="88"/>
        <v>1</v>
      </c>
    </row>
    <row r="91" spans="1:27" x14ac:dyDescent="0.2">
      <c r="A91" s="64" t="s">
        <v>1914</v>
      </c>
      <c r="B91" s="27"/>
      <c r="C91" s="27"/>
      <c r="D91" s="27"/>
      <c r="E91" s="27">
        <v>2243210335</v>
      </c>
      <c r="F91" s="27"/>
      <c r="G91" s="27"/>
      <c r="H91" s="27"/>
      <c r="I91" s="27">
        <f t="shared" si="84"/>
        <v>2243210335</v>
      </c>
      <c r="J91" s="27"/>
      <c r="K91" s="27">
        <v>2243210335</v>
      </c>
      <c r="L91" s="27"/>
      <c r="M91" s="27"/>
      <c r="N91" s="27"/>
      <c r="O91" s="27"/>
      <c r="P91" s="27">
        <f t="shared" si="82"/>
        <v>2243210335</v>
      </c>
      <c r="Q91" s="27"/>
      <c r="R91" s="27"/>
      <c r="S91" s="27"/>
      <c r="T91" s="27"/>
      <c r="U91" s="27"/>
      <c r="V91" s="27"/>
      <c r="W91" s="27"/>
      <c r="X91" s="27"/>
      <c r="Y91" s="27">
        <f t="shared" si="92"/>
        <v>0</v>
      </c>
      <c r="Z91" s="27">
        <f t="shared" si="87"/>
        <v>2243210335</v>
      </c>
      <c r="AA91" s="37">
        <f t="shared" si="88"/>
        <v>1</v>
      </c>
    </row>
    <row r="92" spans="1:27" x14ac:dyDescent="0.2">
      <c r="A92" s="64" t="s">
        <v>1915</v>
      </c>
      <c r="B92" s="27"/>
      <c r="C92" s="27"/>
      <c r="D92" s="27"/>
      <c r="E92" s="27">
        <v>2210488777.4699998</v>
      </c>
      <c r="F92" s="27"/>
      <c r="G92" s="27"/>
      <c r="H92" s="27"/>
      <c r="I92" s="27">
        <f t="shared" si="84"/>
        <v>2210488777.4699998</v>
      </c>
      <c r="J92" s="27"/>
      <c r="K92" s="27">
        <v>2210488777.4699998</v>
      </c>
      <c r="L92" s="27"/>
      <c r="M92" s="27"/>
      <c r="N92" s="27"/>
      <c r="O92" s="27"/>
      <c r="P92" s="27">
        <f t="shared" si="82"/>
        <v>2210488777.4699998</v>
      </c>
      <c r="Q92" s="27"/>
      <c r="R92" s="27"/>
      <c r="S92" s="27"/>
      <c r="T92" s="27"/>
      <c r="U92" s="27"/>
      <c r="V92" s="27"/>
      <c r="W92" s="27"/>
      <c r="X92" s="27"/>
      <c r="Y92" s="27">
        <f t="shared" si="92"/>
        <v>0</v>
      </c>
      <c r="Z92" s="27">
        <f t="shared" si="87"/>
        <v>2210488777.4699998</v>
      </c>
      <c r="AA92" s="37">
        <f t="shared" si="88"/>
        <v>1</v>
      </c>
    </row>
    <row r="93" spans="1:27" ht="25.5" x14ac:dyDescent="0.2">
      <c r="A93" s="64" t="s">
        <v>1916</v>
      </c>
      <c r="B93" s="27"/>
      <c r="C93" s="27"/>
      <c r="D93" s="27"/>
      <c r="E93" s="27">
        <v>1165985186</v>
      </c>
      <c r="F93" s="27"/>
      <c r="G93" s="27"/>
      <c r="H93" s="27"/>
      <c r="I93" s="27">
        <f t="shared" si="84"/>
        <v>1165985186</v>
      </c>
      <c r="J93" s="27"/>
      <c r="K93" s="27">
        <v>1165985186</v>
      </c>
      <c r="L93" s="27"/>
      <c r="M93" s="27"/>
      <c r="N93" s="27"/>
      <c r="O93" s="27"/>
      <c r="P93" s="27">
        <f t="shared" si="82"/>
        <v>1165985186</v>
      </c>
      <c r="Q93" s="27"/>
      <c r="R93" s="27"/>
      <c r="S93" s="27"/>
      <c r="T93" s="27"/>
      <c r="U93" s="27"/>
      <c r="V93" s="27"/>
      <c r="W93" s="27"/>
      <c r="X93" s="27"/>
      <c r="Y93" s="27">
        <f t="shared" si="92"/>
        <v>0</v>
      </c>
      <c r="Z93" s="27">
        <f t="shared" si="87"/>
        <v>1165985186</v>
      </c>
      <c r="AA93" s="37">
        <f t="shared" si="88"/>
        <v>1</v>
      </c>
    </row>
    <row r="94" spans="1:27" x14ac:dyDescent="0.2">
      <c r="A94" s="64" t="s">
        <v>1917</v>
      </c>
      <c r="B94" s="27"/>
      <c r="C94" s="27"/>
      <c r="D94" s="27"/>
      <c r="E94" s="27">
        <v>638445030.70000005</v>
      </c>
      <c r="F94" s="27"/>
      <c r="G94" s="27"/>
      <c r="H94" s="27"/>
      <c r="I94" s="27">
        <f t="shared" si="84"/>
        <v>638445030.70000005</v>
      </c>
      <c r="J94" s="27"/>
      <c r="K94" s="27">
        <v>638445030.70000005</v>
      </c>
      <c r="L94" s="27"/>
      <c r="M94" s="27"/>
      <c r="N94" s="27"/>
      <c r="O94" s="27"/>
      <c r="P94" s="27">
        <f t="shared" si="82"/>
        <v>638445030.70000005</v>
      </c>
      <c r="Q94" s="27"/>
      <c r="R94" s="27"/>
      <c r="S94" s="27"/>
      <c r="T94" s="27"/>
      <c r="U94" s="27"/>
      <c r="V94" s="27"/>
      <c r="W94" s="27"/>
      <c r="X94" s="27"/>
      <c r="Y94" s="27">
        <f t="shared" si="92"/>
        <v>0</v>
      </c>
      <c r="Z94" s="27">
        <f t="shared" si="87"/>
        <v>638445030.70000005</v>
      </c>
      <c r="AA94" s="37">
        <f t="shared" si="88"/>
        <v>1</v>
      </c>
    </row>
    <row r="95" spans="1:27" ht="25.5" x14ac:dyDescent="0.2">
      <c r="A95" s="64" t="s">
        <v>1918</v>
      </c>
      <c r="B95" s="27"/>
      <c r="C95" s="27"/>
      <c r="D95" s="27"/>
      <c r="E95" s="27">
        <v>547688730.39999998</v>
      </c>
      <c r="F95" s="27"/>
      <c r="G95" s="27"/>
      <c r="H95" s="27"/>
      <c r="I95" s="27">
        <f t="shared" si="84"/>
        <v>547688730.39999998</v>
      </c>
      <c r="J95" s="27"/>
      <c r="K95" s="27">
        <v>547688730.39999998</v>
      </c>
      <c r="L95" s="27"/>
      <c r="M95" s="27"/>
      <c r="N95" s="27"/>
      <c r="O95" s="27"/>
      <c r="P95" s="27">
        <f t="shared" si="82"/>
        <v>547688730.39999998</v>
      </c>
      <c r="Q95" s="27"/>
      <c r="R95" s="27"/>
      <c r="S95" s="27"/>
      <c r="T95" s="27"/>
      <c r="U95" s="27"/>
      <c r="V95" s="27"/>
      <c r="W95" s="27"/>
      <c r="X95" s="27"/>
      <c r="Y95" s="27">
        <f t="shared" si="92"/>
        <v>0</v>
      </c>
      <c r="Z95" s="27">
        <f t="shared" si="87"/>
        <v>547688730.39999998</v>
      </c>
      <c r="AA95" s="37">
        <f t="shared" si="88"/>
        <v>1</v>
      </c>
    </row>
    <row r="96" spans="1:27" ht="25.5" x14ac:dyDescent="0.2">
      <c r="A96" s="64" t="s">
        <v>1919</v>
      </c>
      <c r="B96" s="27"/>
      <c r="C96" s="27"/>
      <c r="D96" s="27"/>
      <c r="E96" s="27">
        <v>10000000</v>
      </c>
      <c r="F96" s="27"/>
      <c r="G96" s="27"/>
      <c r="H96" s="27"/>
      <c r="I96" s="27">
        <f t="shared" si="84"/>
        <v>10000000</v>
      </c>
      <c r="J96" s="27"/>
      <c r="K96" s="27">
        <v>10000000</v>
      </c>
      <c r="L96" s="27"/>
      <c r="M96" s="27"/>
      <c r="N96" s="27"/>
      <c r="O96" s="27"/>
      <c r="P96" s="27">
        <f t="shared" si="82"/>
        <v>10000000</v>
      </c>
      <c r="Q96" s="27"/>
      <c r="R96" s="27"/>
      <c r="S96" s="27"/>
      <c r="T96" s="27"/>
      <c r="U96" s="27"/>
      <c r="V96" s="27"/>
      <c r="W96" s="27"/>
      <c r="X96" s="27"/>
      <c r="Y96" s="27">
        <f t="shared" si="92"/>
        <v>0</v>
      </c>
      <c r="Z96" s="27">
        <f t="shared" si="87"/>
        <v>10000000</v>
      </c>
      <c r="AA96" s="37">
        <f t="shared" si="88"/>
        <v>1</v>
      </c>
    </row>
    <row r="97" spans="1:27" ht="25.5" x14ac:dyDescent="0.2">
      <c r="A97" s="64" t="s">
        <v>1920</v>
      </c>
      <c r="B97" s="27"/>
      <c r="C97" s="27"/>
      <c r="D97" s="27"/>
      <c r="E97" s="27">
        <v>15000000</v>
      </c>
      <c r="F97" s="27"/>
      <c r="G97" s="27"/>
      <c r="H97" s="27"/>
      <c r="I97" s="27">
        <f t="shared" si="84"/>
        <v>15000000</v>
      </c>
      <c r="J97" s="27"/>
      <c r="K97" s="27">
        <v>15000000</v>
      </c>
      <c r="L97" s="27"/>
      <c r="M97" s="27"/>
      <c r="N97" s="27"/>
      <c r="O97" s="27"/>
      <c r="P97" s="27">
        <f t="shared" si="82"/>
        <v>15000000</v>
      </c>
      <c r="Q97" s="27"/>
      <c r="R97" s="27"/>
      <c r="S97" s="27"/>
      <c r="T97" s="27"/>
      <c r="U97" s="27"/>
      <c r="V97" s="27"/>
      <c r="W97" s="27"/>
      <c r="X97" s="27"/>
      <c r="Y97" s="27">
        <f t="shared" si="92"/>
        <v>0</v>
      </c>
      <c r="Z97" s="27">
        <f t="shared" si="87"/>
        <v>15000000</v>
      </c>
      <c r="AA97" s="37">
        <f t="shared" si="88"/>
        <v>1</v>
      </c>
    </row>
    <row r="98" spans="1:27" ht="25.5" x14ac:dyDescent="0.2">
      <c r="A98" s="64" t="s">
        <v>1921</v>
      </c>
      <c r="B98" s="27"/>
      <c r="C98" s="27"/>
      <c r="D98" s="27"/>
      <c r="E98" s="27">
        <v>9095600</v>
      </c>
      <c r="F98" s="27"/>
      <c r="G98" s="27"/>
      <c r="H98" s="27"/>
      <c r="I98" s="27">
        <f t="shared" si="84"/>
        <v>9095600</v>
      </c>
      <c r="J98" s="27"/>
      <c r="K98" s="27">
        <v>9095600</v>
      </c>
      <c r="L98" s="27"/>
      <c r="M98" s="27"/>
      <c r="N98" s="27"/>
      <c r="O98" s="27"/>
      <c r="P98" s="27">
        <f t="shared" si="82"/>
        <v>9095600</v>
      </c>
      <c r="Q98" s="27"/>
      <c r="R98" s="27"/>
      <c r="S98" s="27"/>
      <c r="T98" s="27"/>
      <c r="U98" s="27"/>
      <c r="V98" s="27"/>
      <c r="W98" s="27"/>
      <c r="X98" s="27"/>
      <c r="Y98" s="27">
        <f t="shared" si="92"/>
        <v>0</v>
      </c>
      <c r="Z98" s="27">
        <f t="shared" si="87"/>
        <v>9095600</v>
      </c>
      <c r="AA98" s="37">
        <f t="shared" si="88"/>
        <v>1</v>
      </c>
    </row>
    <row r="99" spans="1:27" ht="25.5" x14ac:dyDescent="0.2">
      <c r="A99" s="64" t="s">
        <v>1922</v>
      </c>
      <c r="B99" s="27"/>
      <c r="C99" s="27"/>
      <c r="D99" s="27"/>
      <c r="E99" s="27">
        <v>10000000</v>
      </c>
      <c r="F99" s="27"/>
      <c r="G99" s="27"/>
      <c r="H99" s="27"/>
      <c r="I99" s="27">
        <f t="shared" si="84"/>
        <v>10000000</v>
      </c>
      <c r="J99" s="27"/>
      <c r="K99" s="27">
        <v>10000000</v>
      </c>
      <c r="L99" s="27"/>
      <c r="M99" s="27"/>
      <c r="N99" s="27"/>
      <c r="O99" s="27"/>
      <c r="P99" s="27">
        <f t="shared" si="82"/>
        <v>10000000</v>
      </c>
      <c r="Q99" s="27"/>
      <c r="R99" s="27"/>
      <c r="S99" s="27"/>
      <c r="T99" s="27"/>
      <c r="U99" s="27"/>
      <c r="V99" s="27"/>
      <c r="W99" s="27"/>
      <c r="X99" s="27"/>
      <c r="Y99" s="27">
        <f t="shared" si="92"/>
        <v>0</v>
      </c>
      <c r="Z99" s="27">
        <f t="shared" si="87"/>
        <v>10000000</v>
      </c>
      <c r="AA99" s="37">
        <f t="shared" si="88"/>
        <v>1</v>
      </c>
    </row>
    <row r="100" spans="1:27" ht="25.5" x14ac:dyDescent="0.2">
      <c r="A100" s="64" t="s">
        <v>1923</v>
      </c>
      <c r="B100" s="27"/>
      <c r="C100" s="27"/>
      <c r="D100" s="27"/>
      <c r="E100" s="27">
        <v>2000000</v>
      </c>
      <c r="F100" s="27"/>
      <c r="G100" s="27"/>
      <c r="H100" s="27"/>
      <c r="I100" s="27">
        <f t="shared" si="84"/>
        <v>2000000</v>
      </c>
      <c r="J100" s="27"/>
      <c r="K100" s="27">
        <v>2000000</v>
      </c>
      <c r="L100" s="27"/>
      <c r="M100" s="27"/>
      <c r="N100" s="27"/>
      <c r="O100" s="27"/>
      <c r="P100" s="27">
        <f t="shared" si="82"/>
        <v>2000000</v>
      </c>
      <c r="Q100" s="27"/>
      <c r="R100" s="27"/>
      <c r="S100" s="27"/>
      <c r="T100" s="27"/>
      <c r="U100" s="27"/>
      <c r="V100" s="27"/>
      <c r="W100" s="27"/>
      <c r="X100" s="27"/>
      <c r="Y100" s="27">
        <f t="shared" si="92"/>
        <v>0</v>
      </c>
      <c r="Z100" s="27">
        <f t="shared" si="87"/>
        <v>2000000</v>
      </c>
      <c r="AA100" s="37">
        <f t="shared" si="88"/>
        <v>1</v>
      </c>
    </row>
    <row r="101" spans="1:27" ht="25.5" x14ac:dyDescent="0.2">
      <c r="A101" s="64" t="s">
        <v>1924</v>
      </c>
      <c r="B101" s="27"/>
      <c r="C101" s="27"/>
      <c r="D101" s="27"/>
      <c r="E101" s="27">
        <v>5000000</v>
      </c>
      <c r="F101" s="27"/>
      <c r="G101" s="27"/>
      <c r="H101" s="27"/>
      <c r="I101" s="27">
        <f t="shared" si="84"/>
        <v>5000000</v>
      </c>
      <c r="J101" s="27"/>
      <c r="K101" s="27">
        <v>5000000</v>
      </c>
      <c r="L101" s="27"/>
      <c r="M101" s="27"/>
      <c r="N101" s="27"/>
      <c r="O101" s="27"/>
      <c r="P101" s="27">
        <f t="shared" si="82"/>
        <v>5000000</v>
      </c>
      <c r="Q101" s="27"/>
      <c r="R101" s="27"/>
      <c r="S101" s="27"/>
      <c r="T101" s="27"/>
      <c r="U101" s="27"/>
      <c r="V101" s="27"/>
      <c r="W101" s="27"/>
      <c r="X101" s="27"/>
      <c r="Y101" s="27">
        <f t="shared" si="92"/>
        <v>0</v>
      </c>
      <c r="Z101" s="27">
        <f t="shared" si="87"/>
        <v>5000000</v>
      </c>
      <c r="AA101" s="37">
        <f t="shared" si="88"/>
        <v>1</v>
      </c>
    </row>
    <row r="102" spans="1:27" ht="25.5" x14ac:dyDescent="0.2">
      <c r="A102" s="64" t="s">
        <v>1925</v>
      </c>
      <c r="B102" s="27"/>
      <c r="C102" s="27"/>
      <c r="D102" s="27"/>
      <c r="E102" s="27">
        <v>61400000</v>
      </c>
      <c r="F102" s="27"/>
      <c r="G102" s="27"/>
      <c r="H102" s="27"/>
      <c r="I102" s="27">
        <f t="shared" si="84"/>
        <v>61400000</v>
      </c>
      <c r="J102" s="27"/>
      <c r="K102" s="27">
        <v>61400000</v>
      </c>
      <c r="L102" s="27"/>
      <c r="M102" s="27"/>
      <c r="N102" s="27"/>
      <c r="O102" s="27"/>
      <c r="P102" s="27">
        <f t="shared" si="82"/>
        <v>61400000</v>
      </c>
      <c r="Q102" s="27"/>
      <c r="R102" s="27"/>
      <c r="S102" s="27"/>
      <c r="T102" s="27"/>
      <c r="U102" s="27"/>
      <c r="V102" s="27"/>
      <c r="W102" s="27"/>
      <c r="X102" s="27"/>
      <c r="Y102" s="27">
        <f t="shared" si="92"/>
        <v>0</v>
      </c>
      <c r="Z102" s="27">
        <f t="shared" si="87"/>
        <v>61400000</v>
      </c>
      <c r="AA102" s="37">
        <f t="shared" si="88"/>
        <v>1</v>
      </c>
    </row>
    <row r="103" spans="1:27" x14ac:dyDescent="0.2">
      <c r="A103" s="64" t="s">
        <v>1926</v>
      </c>
      <c r="B103" s="27"/>
      <c r="C103" s="27"/>
      <c r="D103" s="27"/>
      <c r="E103" s="27">
        <v>5513874</v>
      </c>
      <c r="F103" s="27"/>
      <c r="G103" s="27"/>
      <c r="H103" s="27"/>
      <c r="I103" s="27">
        <f t="shared" si="84"/>
        <v>5513874</v>
      </c>
      <c r="J103" s="27"/>
      <c r="K103" s="27">
        <v>5513874</v>
      </c>
      <c r="L103" s="27"/>
      <c r="M103" s="27"/>
      <c r="N103" s="27"/>
      <c r="O103" s="27"/>
      <c r="P103" s="27">
        <f t="shared" si="82"/>
        <v>5513874</v>
      </c>
      <c r="Q103" s="27"/>
      <c r="R103" s="27"/>
      <c r="S103" s="27"/>
      <c r="T103" s="27"/>
      <c r="U103" s="27"/>
      <c r="V103" s="27"/>
      <c r="W103" s="27"/>
      <c r="X103" s="27"/>
      <c r="Y103" s="27">
        <f t="shared" si="92"/>
        <v>0</v>
      </c>
      <c r="Z103" s="27">
        <f t="shared" si="87"/>
        <v>5513874</v>
      </c>
      <c r="AA103" s="37">
        <f t="shared" si="88"/>
        <v>1</v>
      </c>
    </row>
    <row r="104" spans="1:27" x14ac:dyDescent="0.2">
      <c r="A104" s="64" t="s">
        <v>1927</v>
      </c>
      <c r="B104" s="27"/>
      <c r="C104" s="27"/>
      <c r="D104" s="27"/>
      <c r="E104" s="27">
        <v>15159497.43</v>
      </c>
      <c r="F104" s="27"/>
      <c r="G104" s="27"/>
      <c r="H104" s="27"/>
      <c r="I104" s="27">
        <f t="shared" si="84"/>
        <v>15159497.43</v>
      </c>
      <c r="J104" s="27"/>
      <c r="K104" s="27">
        <v>15159497.43</v>
      </c>
      <c r="L104" s="27"/>
      <c r="M104" s="27"/>
      <c r="N104" s="27"/>
      <c r="O104" s="27"/>
      <c r="P104" s="27">
        <f t="shared" si="82"/>
        <v>15159497.43</v>
      </c>
      <c r="Q104" s="27"/>
      <c r="R104" s="27"/>
      <c r="S104" s="27"/>
      <c r="T104" s="27"/>
      <c r="U104" s="27"/>
      <c r="V104" s="27"/>
      <c r="W104" s="27"/>
      <c r="X104" s="27"/>
      <c r="Y104" s="27">
        <f t="shared" si="92"/>
        <v>0</v>
      </c>
      <c r="Z104" s="27">
        <f t="shared" si="87"/>
        <v>15159497.43</v>
      </c>
      <c r="AA104" s="37">
        <f t="shared" si="88"/>
        <v>1</v>
      </c>
    </row>
    <row r="105" spans="1:27" x14ac:dyDescent="0.2">
      <c r="A105" s="64" t="s">
        <v>1928</v>
      </c>
      <c r="B105" s="27"/>
      <c r="C105" s="27"/>
      <c r="D105" s="27"/>
      <c r="E105" s="27">
        <v>5513874.46</v>
      </c>
      <c r="F105" s="27"/>
      <c r="G105" s="27"/>
      <c r="H105" s="27"/>
      <c r="I105" s="27">
        <f t="shared" si="84"/>
        <v>5513874.46</v>
      </c>
      <c r="J105" s="27"/>
      <c r="K105" s="27">
        <v>5513874.46</v>
      </c>
      <c r="L105" s="27"/>
      <c r="M105" s="27"/>
      <c r="N105" s="27"/>
      <c r="O105" s="27"/>
      <c r="P105" s="27">
        <f t="shared" si="82"/>
        <v>5513874.46</v>
      </c>
      <c r="Q105" s="27"/>
      <c r="R105" s="27"/>
      <c r="S105" s="27"/>
      <c r="T105" s="27"/>
      <c r="U105" s="27"/>
      <c r="V105" s="27"/>
      <c r="W105" s="27"/>
      <c r="X105" s="27"/>
      <c r="Y105" s="27">
        <f t="shared" si="92"/>
        <v>0</v>
      </c>
      <c r="Z105" s="27">
        <f t="shared" si="87"/>
        <v>5513874.46</v>
      </c>
      <c r="AA105" s="37">
        <f t="shared" si="88"/>
        <v>1</v>
      </c>
    </row>
    <row r="106" spans="1:27" x14ac:dyDescent="0.2">
      <c r="A106" s="64" t="s">
        <v>1929</v>
      </c>
      <c r="B106" s="27"/>
      <c r="C106" s="27"/>
      <c r="D106" s="27"/>
      <c r="E106" s="27">
        <v>3859712.11</v>
      </c>
      <c r="F106" s="27"/>
      <c r="G106" s="27"/>
      <c r="H106" s="27"/>
      <c r="I106" s="27">
        <f t="shared" si="84"/>
        <v>3859712.11</v>
      </c>
      <c r="J106" s="27"/>
      <c r="K106" s="27">
        <v>3859712.11</v>
      </c>
      <c r="L106" s="27"/>
      <c r="M106" s="27"/>
      <c r="N106" s="27"/>
      <c r="O106" s="27"/>
      <c r="P106" s="27">
        <f t="shared" si="82"/>
        <v>3859712.11</v>
      </c>
      <c r="Q106" s="27"/>
      <c r="R106" s="27"/>
      <c r="S106" s="27"/>
      <c r="T106" s="27"/>
      <c r="U106" s="27"/>
      <c r="V106" s="27"/>
      <c r="W106" s="27"/>
      <c r="X106" s="27"/>
      <c r="Y106" s="27">
        <f t="shared" si="92"/>
        <v>0</v>
      </c>
      <c r="Z106" s="27">
        <f t="shared" si="87"/>
        <v>3859712.11</v>
      </c>
      <c r="AA106" s="37">
        <f t="shared" si="88"/>
        <v>1</v>
      </c>
    </row>
    <row r="107" spans="1:27" x14ac:dyDescent="0.2">
      <c r="A107" s="64" t="s">
        <v>1930</v>
      </c>
      <c r="B107" s="27"/>
      <c r="C107" s="27"/>
      <c r="D107" s="27"/>
      <c r="E107" s="27">
        <v>3859712</v>
      </c>
      <c r="F107" s="27"/>
      <c r="G107" s="27"/>
      <c r="H107" s="27"/>
      <c r="I107" s="27">
        <f t="shared" si="84"/>
        <v>3859712</v>
      </c>
      <c r="J107" s="27"/>
      <c r="K107" s="27">
        <v>3859712</v>
      </c>
      <c r="L107" s="27"/>
      <c r="M107" s="27"/>
      <c r="N107" s="27"/>
      <c r="O107" s="27"/>
      <c r="P107" s="27">
        <f t="shared" si="82"/>
        <v>3859712</v>
      </c>
      <c r="Q107" s="27"/>
      <c r="R107" s="27"/>
      <c r="S107" s="27"/>
      <c r="T107" s="27"/>
      <c r="U107" s="27"/>
      <c r="V107" s="27"/>
      <c r="W107" s="27"/>
      <c r="X107" s="27"/>
      <c r="Y107" s="27">
        <f t="shared" si="92"/>
        <v>0</v>
      </c>
      <c r="Z107" s="27">
        <f t="shared" si="87"/>
        <v>3859712</v>
      </c>
      <c r="AA107" s="37">
        <f t="shared" si="88"/>
        <v>1</v>
      </c>
    </row>
    <row r="108" spans="1:27" x14ac:dyDescent="0.2">
      <c r="A108" s="64" t="s">
        <v>1931</v>
      </c>
      <c r="B108" s="27"/>
      <c r="C108" s="27"/>
      <c r="D108" s="27"/>
      <c r="E108" s="27">
        <v>723490966</v>
      </c>
      <c r="F108" s="27"/>
      <c r="G108" s="27"/>
      <c r="H108" s="27"/>
      <c r="I108" s="27">
        <f t="shared" si="84"/>
        <v>723490966</v>
      </c>
      <c r="J108" s="27"/>
      <c r="K108" s="27">
        <v>723490966</v>
      </c>
      <c r="L108" s="27"/>
      <c r="M108" s="27"/>
      <c r="N108" s="27"/>
      <c r="O108" s="27"/>
      <c r="P108" s="27">
        <f t="shared" si="82"/>
        <v>723490966</v>
      </c>
      <c r="Q108" s="27"/>
      <c r="R108" s="27"/>
      <c r="S108" s="27"/>
      <c r="T108" s="27"/>
      <c r="U108" s="27"/>
      <c r="V108" s="27"/>
      <c r="W108" s="27"/>
      <c r="X108" s="27"/>
      <c r="Y108" s="27">
        <f t="shared" si="92"/>
        <v>0</v>
      </c>
      <c r="Z108" s="27">
        <f t="shared" si="87"/>
        <v>723490966</v>
      </c>
      <c r="AA108" s="37">
        <f t="shared" si="88"/>
        <v>1</v>
      </c>
    </row>
    <row r="109" spans="1:27" ht="25.5" x14ac:dyDescent="0.2">
      <c r="A109" s="64" t="s">
        <v>1932</v>
      </c>
      <c r="B109" s="27"/>
      <c r="C109" s="27"/>
      <c r="D109" s="27"/>
      <c r="E109" s="27">
        <v>224379880</v>
      </c>
      <c r="F109" s="27"/>
      <c r="G109" s="27"/>
      <c r="H109" s="27"/>
      <c r="I109" s="27">
        <f t="shared" si="84"/>
        <v>224379880</v>
      </c>
      <c r="J109" s="27"/>
      <c r="K109" s="27">
        <v>224379880</v>
      </c>
      <c r="L109" s="27"/>
      <c r="M109" s="27"/>
      <c r="N109" s="27"/>
      <c r="O109" s="27"/>
      <c r="P109" s="27">
        <f t="shared" si="82"/>
        <v>224379880</v>
      </c>
      <c r="Q109" s="27"/>
      <c r="R109" s="27"/>
      <c r="S109" s="27"/>
      <c r="T109" s="27"/>
      <c r="U109" s="27"/>
      <c r="V109" s="27"/>
      <c r="W109" s="27"/>
      <c r="X109" s="27"/>
      <c r="Y109" s="27">
        <f t="shared" si="92"/>
        <v>0</v>
      </c>
      <c r="Z109" s="27">
        <f t="shared" si="87"/>
        <v>224379880</v>
      </c>
      <c r="AA109" s="37">
        <f t="shared" si="88"/>
        <v>1</v>
      </c>
    </row>
    <row r="110" spans="1:27" x14ac:dyDescent="0.2">
      <c r="A110" s="64" t="s">
        <v>1933</v>
      </c>
      <c r="B110" s="27"/>
      <c r="C110" s="27"/>
      <c r="D110" s="27"/>
      <c r="E110" s="27">
        <v>226309698.84999999</v>
      </c>
      <c r="F110" s="27"/>
      <c r="G110" s="27"/>
      <c r="H110" s="27"/>
      <c r="I110" s="27">
        <f t="shared" si="84"/>
        <v>226309698.84999999</v>
      </c>
      <c r="J110" s="27"/>
      <c r="K110" s="27">
        <v>226309698.84999999</v>
      </c>
      <c r="L110" s="27"/>
      <c r="M110" s="27"/>
      <c r="N110" s="27"/>
      <c r="O110" s="27"/>
      <c r="P110" s="27">
        <f t="shared" si="82"/>
        <v>226309698.84999999</v>
      </c>
      <c r="Q110" s="27"/>
      <c r="R110" s="27"/>
      <c r="S110" s="27"/>
      <c r="T110" s="27"/>
      <c r="U110" s="27"/>
      <c r="V110" s="27"/>
      <c r="W110" s="27"/>
      <c r="X110" s="27"/>
      <c r="Y110" s="27">
        <f t="shared" si="92"/>
        <v>0</v>
      </c>
      <c r="Z110" s="27">
        <f t="shared" si="87"/>
        <v>226309698.84999999</v>
      </c>
      <c r="AA110" s="37">
        <f t="shared" si="88"/>
        <v>1</v>
      </c>
    </row>
    <row r="111" spans="1:27" x14ac:dyDescent="0.2">
      <c r="A111" s="64" t="s">
        <v>1934</v>
      </c>
      <c r="B111" s="27"/>
      <c r="C111" s="27"/>
      <c r="D111" s="27"/>
      <c r="E111" s="27">
        <v>43688870935.459999</v>
      </c>
      <c r="F111" s="27"/>
      <c r="G111" s="27"/>
      <c r="H111" s="27"/>
      <c r="I111" s="27">
        <f t="shared" si="84"/>
        <v>43688870935.459999</v>
      </c>
      <c r="J111" s="27"/>
      <c r="K111" s="27">
        <v>43688870935.459999</v>
      </c>
      <c r="L111" s="27"/>
      <c r="M111" s="27"/>
      <c r="N111" s="27"/>
      <c r="O111" s="27"/>
      <c r="P111" s="27">
        <f t="shared" si="82"/>
        <v>43688870935.459999</v>
      </c>
      <c r="Q111" s="27"/>
      <c r="R111" s="27"/>
      <c r="S111" s="27"/>
      <c r="T111" s="27"/>
      <c r="U111" s="27"/>
      <c r="V111" s="27"/>
      <c r="W111" s="27"/>
      <c r="X111" s="27"/>
      <c r="Y111" s="27">
        <f t="shared" si="92"/>
        <v>0</v>
      </c>
      <c r="Z111" s="27">
        <f t="shared" si="87"/>
        <v>43688870935.459999</v>
      </c>
      <c r="AA111" s="37">
        <f t="shared" si="88"/>
        <v>1</v>
      </c>
    </row>
    <row r="112" spans="1:27" x14ac:dyDescent="0.2">
      <c r="A112" s="64" t="s">
        <v>1935</v>
      </c>
      <c r="B112" s="27"/>
      <c r="C112" s="27"/>
      <c r="D112" s="27"/>
      <c r="E112" s="27">
        <v>14999353.52</v>
      </c>
      <c r="F112" s="27"/>
      <c r="G112" s="27"/>
      <c r="H112" s="27"/>
      <c r="I112" s="27">
        <f t="shared" si="84"/>
        <v>14999353.52</v>
      </c>
      <c r="J112" s="27"/>
      <c r="K112" s="27">
        <v>14999353.52</v>
      </c>
      <c r="L112" s="27"/>
      <c r="M112" s="27"/>
      <c r="N112" s="27"/>
      <c r="O112" s="27"/>
      <c r="P112" s="27">
        <f t="shared" si="82"/>
        <v>14999353.52</v>
      </c>
      <c r="Q112" s="27"/>
      <c r="R112" s="27"/>
      <c r="S112" s="27"/>
      <c r="T112" s="27"/>
      <c r="U112" s="27"/>
      <c r="V112" s="27"/>
      <c r="W112" s="27"/>
      <c r="X112" s="27"/>
      <c r="Y112" s="27">
        <f t="shared" si="92"/>
        <v>0</v>
      </c>
      <c r="Z112" s="27">
        <f t="shared" si="87"/>
        <v>14999353.52</v>
      </c>
      <c r="AA112" s="37">
        <f t="shared" si="88"/>
        <v>1</v>
      </c>
    </row>
    <row r="113" spans="1:27" ht="25.5" x14ac:dyDescent="0.2">
      <c r="A113" s="64" t="s">
        <v>1936</v>
      </c>
      <c r="B113" s="27"/>
      <c r="C113" s="27"/>
      <c r="D113" s="27"/>
      <c r="E113" s="27">
        <v>79670826.120000005</v>
      </c>
      <c r="F113" s="27"/>
      <c r="G113" s="27"/>
      <c r="H113" s="27"/>
      <c r="I113" s="27">
        <f t="shared" si="84"/>
        <v>79670826.120000005</v>
      </c>
      <c r="J113" s="27"/>
      <c r="K113" s="27">
        <v>79670826.120000005</v>
      </c>
      <c r="L113" s="27"/>
      <c r="M113" s="27"/>
      <c r="N113" s="27"/>
      <c r="O113" s="27"/>
      <c r="P113" s="27">
        <f t="shared" si="82"/>
        <v>79670826.120000005</v>
      </c>
      <c r="Q113" s="27"/>
      <c r="R113" s="27"/>
      <c r="S113" s="27"/>
      <c r="T113" s="27"/>
      <c r="U113" s="27"/>
      <c r="V113" s="27"/>
      <c r="W113" s="27"/>
      <c r="X113" s="27"/>
      <c r="Y113" s="27">
        <f t="shared" si="92"/>
        <v>0</v>
      </c>
      <c r="Z113" s="27">
        <f t="shared" si="87"/>
        <v>79670826.120000005</v>
      </c>
      <c r="AA113" s="37">
        <f t="shared" si="88"/>
        <v>1</v>
      </c>
    </row>
    <row r="114" spans="1:27" s="5" customFormat="1" ht="15" x14ac:dyDescent="0.2">
      <c r="A114" s="66" t="s">
        <v>181</v>
      </c>
      <c r="B114" s="25">
        <f t="shared" ref="B114:H114" si="102">SUM(B115:B117)</f>
        <v>0</v>
      </c>
      <c r="C114" s="25">
        <f t="shared" si="102"/>
        <v>0</v>
      </c>
      <c r="D114" s="25">
        <f t="shared" si="102"/>
        <v>0</v>
      </c>
      <c r="E114" s="25">
        <f t="shared" si="102"/>
        <v>510937327.99000001</v>
      </c>
      <c r="F114" s="25">
        <f t="shared" si="102"/>
        <v>0</v>
      </c>
      <c r="G114" s="25">
        <f t="shared" si="102"/>
        <v>0</v>
      </c>
      <c r="H114" s="25">
        <f t="shared" si="102"/>
        <v>0</v>
      </c>
      <c r="I114" s="25">
        <f t="shared" si="84"/>
        <v>510937327.99000001</v>
      </c>
      <c r="J114" s="25">
        <f t="shared" ref="J114:O114" si="103">SUM(J115:J117)</f>
        <v>0</v>
      </c>
      <c r="K114" s="25">
        <f t="shared" si="103"/>
        <v>510937327.99000001</v>
      </c>
      <c r="L114" s="25">
        <f t="shared" si="103"/>
        <v>0</v>
      </c>
      <c r="M114" s="25">
        <f t="shared" si="103"/>
        <v>0</v>
      </c>
      <c r="N114" s="25">
        <f t="shared" si="103"/>
        <v>0</v>
      </c>
      <c r="O114" s="25">
        <f t="shared" si="103"/>
        <v>0</v>
      </c>
      <c r="P114" s="25">
        <f t="shared" si="82"/>
        <v>510937327.99000001</v>
      </c>
      <c r="Q114" s="25">
        <f t="shared" ref="Q114:X114" si="104">SUM(Q115:Q117)</f>
        <v>0</v>
      </c>
      <c r="R114" s="25">
        <f t="shared" si="104"/>
        <v>0</v>
      </c>
      <c r="S114" s="25">
        <f t="shared" si="104"/>
        <v>0</v>
      </c>
      <c r="T114" s="25">
        <f t="shared" si="104"/>
        <v>0</v>
      </c>
      <c r="U114" s="25">
        <f t="shared" si="104"/>
        <v>0</v>
      </c>
      <c r="V114" s="25">
        <f t="shared" si="104"/>
        <v>0</v>
      </c>
      <c r="W114" s="25">
        <f t="shared" si="104"/>
        <v>0</v>
      </c>
      <c r="X114" s="25">
        <f t="shared" si="104"/>
        <v>0</v>
      </c>
      <c r="Y114" s="25">
        <f t="shared" si="92"/>
        <v>0</v>
      </c>
      <c r="Z114" s="25">
        <f t="shared" si="87"/>
        <v>510937327.99000001</v>
      </c>
      <c r="AA114" s="36">
        <f t="shared" si="88"/>
        <v>1</v>
      </c>
    </row>
    <row r="115" spans="1:27" x14ac:dyDescent="0.2">
      <c r="A115" s="67" t="s">
        <v>1903</v>
      </c>
      <c r="B115" s="27"/>
      <c r="C115" s="27"/>
      <c r="D115" s="27"/>
      <c r="E115" s="27">
        <v>54910549.130000003</v>
      </c>
      <c r="F115" s="27"/>
      <c r="G115" s="27"/>
      <c r="H115" s="27"/>
      <c r="I115" s="27">
        <f t="shared" si="84"/>
        <v>54910549.130000003</v>
      </c>
      <c r="J115" s="27"/>
      <c r="K115" s="20">
        <v>54910549.130000003</v>
      </c>
      <c r="L115" s="27"/>
      <c r="M115" s="27"/>
      <c r="N115" s="27"/>
      <c r="O115" s="27"/>
      <c r="P115" s="27">
        <f t="shared" si="82"/>
        <v>54910549.130000003</v>
      </c>
      <c r="Q115" s="27"/>
      <c r="R115" s="27"/>
      <c r="S115" s="27"/>
      <c r="T115" s="27"/>
      <c r="U115" s="27"/>
      <c r="V115" s="27"/>
      <c r="W115" s="27"/>
      <c r="X115" s="27"/>
      <c r="Y115" s="27">
        <f t="shared" si="92"/>
        <v>0</v>
      </c>
      <c r="Z115" s="27">
        <f t="shared" si="87"/>
        <v>54910549.130000003</v>
      </c>
      <c r="AA115" s="37">
        <f t="shared" si="88"/>
        <v>1</v>
      </c>
    </row>
    <row r="116" spans="1:27" x14ac:dyDescent="0.2">
      <c r="A116" s="67" t="s">
        <v>1904</v>
      </c>
      <c r="B116" s="27"/>
      <c r="C116" s="27"/>
      <c r="D116" s="27"/>
      <c r="E116" s="27">
        <v>19684766.73</v>
      </c>
      <c r="F116" s="27"/>
      <c r="G116" s="27"/>
      <c r="H116" s="27"/>
      <c r="I116" s="27">
        <f t="shared" si="84"/>
        <v>19684766.73</v>
      </c>
      <c r="J116" s="27"/>
      <c r="K116" s="20">
        <v>19684766.73</v>
      </c>
      <c r="L116" s="27"/>
      <c r="M116" s="27"/>
      <c r="N116" s="27"/>
      <c r="O116" s="27"/>
      <c r="P116" s="27">
        <f t="shared" si="82"/>
        <v>19684766.73</v>
      </c>
      <c r="Q116" s="27"/>
      <c r="R116" s="27"/>
      <c r="S116" s="27"/>
      <c r="T116" s="27"/>
      <c r="U116" s="27"/>
      <c r="V116" s="27"/>
      <c r="W116" s="27"/>
      <c r="X116" s="27"/>
      <c r="Y116" s="27">
        <f t="shared" si="92"/>
        <v>0</v>
      </c>
      <c r="Z116" s="27">
        <f t="shared" si="87"/>
        <v>19684766.73</v>
      </c>
      <c r="AA116" s="37">
        <f t="shared" si="88"/>
        <v>1</v>
      </c>
    </row>
    <row r="117" spans="1:27" s="5" customFormat="1" ht="15.75" thickBot="1" x14ac:dyDescent="0.25">
      <c r="A117" s="155" t="s">
        <v>1905</v>
      </c>
      <c r="B117" s="156"/>
      <c r="C117" s="156"/>
      <c r="D117" s="156"/>
      <c r="E117" s="83">
        <v>436342012.13</v>
      </c>
      <c r="F117" s="156"/>
      <c r="G117" s="156"/>
      <c r="H117" s="156"/>
      <c r="I117" s="83">
        <f t="shared" si="84"/>
        <v>436342012.13</v>
      </c>
      <c r="J117" s="156"/>
      <c r="K117" s="156">
        <v>436342012.13</v>
      </c>
      <c r="L117" s="156"/>
      <c r="M117" s="156"/>
      <c r="N117" s="156"/>
      <c r="O117" s="156"/>
      <c r="P117" s="83">
        <f t="shared" si="82"/>
        <v>436342012.13</v>
      </c>
      <c r="Q117" s="156"/>
      <c r="R117" s="156"/>
      <c r="S117" s="156"/>
      <c r="T117" s="156"/>
      <c r="U117" s="156"/>
      <c r="V117" s="156"/>
      <c r="W117" s="156"/>
      <c r="X117" s="156"/>
      <c r="Y117" s="83">
        <f t="shared" si="92"/>
        <v>0</v>
      </c>
      <c r="Z117" s="83">
        <f t="shared" si="87"/>
        <v>436342012.13</v>
      </c>
      <c r="AA117" s="39">
        <f t="shared" si="88"/>
        <v>1</v>
      </c>
    </row>
    <row r="118" spans="1:27" ht="35.25" customHeight="1" thickBot="1" x14ac:dyDescent="0.25">
      <c r="A118" s="157" t="s">
        <v>88</v>
      </c>
      <c r="B118" s="84">
        <f t="shared" ref="B118:Z118" si="105">+B5</f>
        <v>0</v>
      </c>
      <c r="C118" s="84">
        <f t="shared" si="105"/>
        <v>0</v>
      </c>
      <c r="D118" s="84">
        <f t="shared" si="105"/>
        <v>0</v>
      </c>
      <c r="E118" s="84">
        <f t="shared" si="105"/>
        <v>213997602702.73001</v>
      </c>
      <c r="F118" s="84">
        <f t="shared" si="105"/>
        <v>6030267158.6199999</v>
      </c>
      <c r="G118" s="84">
        <f t="shared" si="105"/>
        <v>0</v>
      </c>
      <c r="H118" s="84">
        <f t="shared" si="105"/>
        <v>0</v>
      </c>
      <c r="I118" s="84">
        <f t="shared" si="105"/>
        <v>207967335544.11002</v>
      </c>
      <c r="J118" s="84">
        <f t="shared" si="105"/>
        <v>0</v>
      </c>
      <c r="K118" s="84">
        <f t="shared" si="105"/>
        <v>213997602702.73001</v>
      </c>
      <c r="L118" s="84">
        <f t="shared" si="105"/>
        <v>-5622348486.1099997</v>
      </c>
      <c r="M118" s="84">
        <f t="shared" si="105"/>
        <v>0</v>
      </c>
      <c r="N118" s="84">
        <f t="shared" si="105"/>
        <v>0</v>
      </c>
      <c r="O118" s="84">
        <f t="shared" si="105"/>
        <v>-158070193.41999999</v>
      </c>
      <c r="P118" s="84">
        <f t="shared" si="105"/>
        <v>208217184023.20001</v>
      </c>
      <c r="Q118" s="84">
        <f t="shared" si="105"/>
        <v>-249848479.09</v>
      </c>
      <c r="R118" s="84">
        <f t="shared" si="105"/>
        <v>0</v>
      </c>
      <c r="S118" s="84">
        <f t="shared" si="105"/>
        <v>0</v>
      </c>
      <c r="T118" s="84">
        <f t="shared" si="105"/>
        <v>0</v>
      </c>
      <c r="U118" s="84">
        <f t="shared" si="105"/>
        <v>0</v>
      </c>
      <c r="V118" s="84">
        <f t="shared" si="105"/>
        <v>0</v>
      </c>
      <c r="W118" s="84">
        <f t="shared" si="105"/>
        <v>0</v>
      </c>
      <c r="X118" s="84">
        <f t="shared" si="105"/>
        <v>0</v>
      </c>
      <c r="Y118" s="84">
        <f t="shared" si="105"/>
        <v>-249848479.09</v>
      </c>
      <c r="Z118" s="84">
        <f t="shared" si="105"/>
        <v>207967335544.11002</v>
      </c>
      <c r="AA118" s="158">
        <f>+Z118/I118</f>
        <v>1</v>
      </c>
    </row>
    <row r="119" spans="1:27" ht="15" x14ac:dyDescent="0.2">
      <c r="A119" s="63"/>
      <c r="B119" s="14"/>
      <c r="C119" s="14"/>
      <c r="D119" s="14"/>
      <c r="E119" s="29"/>
      <c r="F119" s="14"/>
      <c r="G119" s="15"/>
      <c r="H119" s="15"/>
      <c r="I119" s="14"/>
      <c r="J119" s="30"/>
      <c r="K119" s="15"/>
      <c r="L119" s="15"/>
      <c r="M119" s="15"/>
      <c r="N119" s="15"/>
      <c r="O119" s="15"/>
      <c r="P119" s="15"/>
      <c r="Q119" s="19"/>
      <c r="R119" s="15"/>
      <c r="S119" s="15"/>
      <c r="T119" s="15"/>
      <c r="U119" s="15"/>
      <c r="V119" s="15"/>
      <c r="W119" s="15"/>
      <c r="X119" s="15"/>
      <c r="Y119" s="15"/>
      <c r="Z119" s="3"/>
      <c r="AA119" s="40"/>
    </row>
    <row r="120" spans="1:27" ht="30" customHeight="1" x14ac:dyDescent="0.2">
      <c r="A120" s="117" t="s">
        <v>87</v>
      </c>
      <c r="B120" s="8"/>
      <c r="C120" s="8"/>
      <c r="D120" s="8"/>
      <c r="E120" s="31"/>
      <c r="F120" s="8"/>
      <c r="G120" s="4"/>
      <c r="H120" s="4"/>
      <c r="I120" s="8"/>
      <c r="J120" s="10"/>
      <c r="K120" s="4"/>
      <c r="L120" s="4"/>
      <c r="M120" s="4"/>
      <c r="N120" s="4"/>
      <c r="O120" s="4"/>
      <c r="P120" s="4"/>
      <c r="Q120" s="20"/>
      <c r="R120" s="4"/>
      <c r="S120" s="4"/>
      <c r="T120" s="4"/>
      <c r="U120" s="4"/>
      <c r="V120" s="4"/>
      <c r="W120" s="4"/>
      <c r="X120" s="4"/>
      <c r="Y120" s="4"/>
      <c r="Z120" s="2"/>
      <c r="AA120" s="37"/>
    </row>
    <row r="121" spans="1:27" s="5" customFormat="1" ht="15" x14ac:dyDescent="0.2">
      <c r="A121" s="66" t="s">
        <v>81</v>
      </c>
      <c r="B121" s="25">
        <f>+B122</f>
        <v>0</v>
      </c>
      <c r="C121" s="25">
        <f t="shared" ref="C121:H121" si="106">+C122</f>
        <v>0</v>
      </c>
      <c r="D121" s="25">
        <f t="shared" si="106"/>
        <v>0</v>
      </c>
      <c r="E121" s="25">
        <f t="shared" si="106"/>
        <v>21138283549.43</v>
      </c>
      <c r="F121" s="25">
        <f t="shared" si="106"/>
        <v>149377916.00999999</v>
      </c>
      <c r="G121" s="25">
        <f t="shared" si="106"/>
        <v>0</v>
      </c>
      <c r="H121" s="25">
        <f t="shared" si="106"/>
        <v>0</v>
      </c>
      <c r="I121" s="25">
        <f>+B121+C121-D121+E121-F121</f>
        <v>20988905633.420002</v>
      </c>
      <c r="J121" s="25">
        <f t="shared" ref="J121:O121" si="107">+J122</f>
        <v>0</v>
      </c>
      <c r="K121" s="25">
        <f t="shared" si="107"/>
        <v>21138283549.43</v>
      </c>
      <c r="L121" s="25">
        <f t="shared" si="107"/>
        <v>0</v>
      </c>
      <c r="M121" s="25">
        <f t="shared" si="107"/>
        <v>0</v>
      </c>
      <c r="N121" s="25">
        <f t="shared" si="107"/>
        <v>0</v>
      </c>
      <c r="O121" s="25">
        <f t="shared" si="107"/>
        <v>-149377916.00999999</v>
      </c>
      <c r="P121" s="25">
        <f>SUM(J121:O121)</f>
        <v>20988905633.420002</v>
      </c>
      <c r="Q121" s="25">
        <f t="shared" ref="Q121:X121" si="108">+Q122</f>
        <v>0</v>
      </c>
      <c r="R121" s="25">
        <f t="shared" si="108"/>
        <v>0</v>
      </c>
      <c r="S121" s="25">
        <f t="shared" si="108"/>
        <v>0</v>
      </c>
      <c r="T121" s="25">
        <f t="shared" si="108"/>
        <v>0</v>
      </c>
      <c r="U121" s="25">
        <f t="shared" si="108"/>
        <v>0</v>
      </c>
      <c r="V121" s="25">
        <f t="shared" si="108"/>
        <v>0</v>
      </c>
      <c r="W121" s="25">
        <f t="shared" si="108"/>
        <v>0</v>
      </c>
      <c r="X121" s="25">
        <f t="shared" si="108"/>
        <v>0</v>
      </c>
      <c r="Y121" s="25">
        <f t="shared" ref="Y121:Y128" si="109">SUM(Q121:X121)</f>
        <v>0</v>
      </c>
      <c r="Z121" s="25">
        <f>+P121+Y121</f>
        <v>20988905633.420002</v>
      </c>
      <c r="AA121" s="36">
        <f>+Z121/I121</f>
        <v>1</v>
      </c>
    </row>
    <row r="122" spans="1:27" s="5" customFormat="1" ht="15" x14ac:dyDescent="0.2">
      <c r="A122" s="66" t="s">
        <v>82</v>
      </c>
      <c r="B122" s="25">
        <f t="shared" ref="B122:H122" si="110">+B123+B126+B144+B153</f>
        <v>0</v>
      </c>
      <c r="C122" s="25">
        <f t="shared" si="110"/>
        <v>0</v>
      </c>
      <c r="D122" s="25">
        <f t="shared" si="110"/>
        <v>0</v>
      </c>
      <c r="E122" s="25">
        <f t="shared" si="110"/>
        <v>21138283549.43</v>
      </c>
      <c r="F122" s="25">
        <f t="shared" si="110"/>
        <v>149377916.00999999</v>
      </c>
      <c r="G122" s="25">
        <f t="shared" si="110"/>
        <v>0</v>
      </c>
      <c r="H122" s="25">
        <f t="shared" si="110"/>
        <v>0</v>
      </c>
      <c r="I122" s="25">
        <f t="shared" ref="I122:I158" si="111">+B122+C122-D122+E122-F122</f>
        <v>20988905633.420002</v>
      </c>
      <c r="J122" s="25">
        <f t="shared" ref="J122:O122" si="112">+J123+J126+J144+J153</f>
        <v>0</v>
      </c>
      <c r="K122" s="25">
        <f t="shared" si="112"/>
        <v>21138283549.43</v>
      </c>
      <c r="L122" s="25">
        <f t="shared" si="112"/>
        <v>0</v>
      </c>
      <c r="M122" s="25">
        <f t="shared" si="112"/>
        <v>0</v>
      </c>
      <c r="N122" s="25">
        <f t="shared" si="112"/>
        <v>0</v>
      </c>
      <c r="O122" s="25">
        <f t="shared" si="112"/>
        <v>-149377916.00999999</v>
      </c>
      <c r="P122" s="25">
        <f t="shared" ref="P122:P158" si="113">SUM(J122:O122)</f>
        <v>20988905633.420002</v>
      </c>
      <c r="Q122" s="25">
        <f t="shared" ref="Q122:X122" si="114">+Q123+Q126+Q144+Q153</f>
        <v>0</v>
      </c>
      <c r="R122" s="25">
        <f t="shared" si="114"/>
        <v>0</v>
      </c>
      <c r="S122" s="25">
        <f t="shared" si="114"/>
        <v>0</v>
      </c>
      <c r="T122" s="25">
        <f t="shared" si="114"/>
        <v>0</v>
      </c>
      <c r="U122" s="25">
        <f t="shared" si="114"/>
        <v>0</v>
      </c>
      <c r="V122" s="25">
        <f t="shared" si="114"/>
        <v>0</v>
      </c>
      <c r="W122" s="25">
        <f t="shared" si="114"/>
        <v>0</v>
      </c>
      <c r="X122" s="25">
        <f t="shared" si="114"/>
        <v>0</v>
      </c>
      <c r="Y122" s="25">
        <f t="shared" si="109"/>
        <v>0</v>
      </c>
      <c r="Z122" s="25">
        <f t="shared" ref="Z122:Z158" si="115">+P122+Y122</f>
        <v>20988905633.420002</v>
      </c>
      <c r="AA122" s="36">
        <f t="shared" ref="AA122:AA158" si="116">+Z122/I122</f>
        <v>1</v>
      </c>
    </row>
    <row r="123" spans="1:27" s="5" customFormat="1" ht="24" customHeight="1" x14ac:dyDescent="0.2">
      <c r="A123" s="66" t="s">
        <v>45</v>
      </c>
      <c r="B123" s="25">
        <f t="shared" ref="B123:H123" si="117">SUM(B124:B125)</f>
        <v>0</v>
      </c>
      <c r="C123" s="25">
        <f t="shared" si="117"/>
        <v>0</v>
      </c>
      <c r="D123" s="25">
        <f t="shared" si="117"/>
        <v>0</v>
      </c>
      <c r="E123" s="25">
        <f t="shared" si="117"/>
        <v>103600000</v>
      </c>
      <c r="F123" s="25">
        <f t="shared" si="117"/>
        <v>0</v>
      </c>
      <c r="G123" s="25">
        <f t="shared" si="117"/>
        <v>0</v>
      </c>
      <c r="H123" s="25">
        <f t="shared" si="117"/>
        <v>0</v>
      </c>
      <c r="I123" s="25">
        <f t="shared" si="111"/>
        <v>103600000</v>
      </c>
      <c r="J123" s="25">
        <f t="shared" ref="J123:O123" si="118">SUM(J124:J125)</f>
        <v>0</v>
      </c>
      <c r="K123" s="25">
        <f t="shared" si="118"/>
        <v>103600000</v>
      </c>
      <c r="L123" s="25">
        <f t="shared" si="118"/>
        <v>0</v>
      </c>
      <c r="M123" s="25">
        <f t="shared" si="118"/>
        <v>0</v>
      </c>
      <c r="N123" s="25">
        <f t="shared" si="118"/>
        <v>0</v>
      </c>
      <c r="O123" s="25">
        <f t="shared" si="118"/>
        <v>0</v>
      </c>
      <c r="P123" s="25">
        <f t="shared" si="113"/>
        <v>103600000</v>
      </c>
      <c r="Q123" s="25">
        <f t="shared" ref="Q123:X123" si="119">SUM(Q124:Q125)</f>
        <v>0</v>
      </c>
      <c r="R123" s="25">
        <f t="shared" si="119"/>
        <v>0</v>
      </c>
      <c r="S123" s="25">
        <f t="shared" si="119"/>
        <v>0</v>
      </c>
      <c r="T123" s="25">
        <f t="shared" si="119"/>
        <v>0</v>
      </c>
      <c r="U123" s="25">
        <f t="shared" si="119"/>
        <v>0</v>
      </c>
      <c r="V123" s="25">
        <f t="shared" si="119"/>
        <v>0</v>
      </c>
      <c r="W123" s="25">
        <f t="shared" si="119"/>
        <v>0</v>
      </c>
      <c r="X123" s="25">
        <f t="shared" si="119"/>
        <v>0</v>
      </c>
      <c r="Y123" s="25">
        <f t="shared" si="109"/>
        <v>0</v>
      </c>
      <c r="Z123" s="25">
        <f t="shared" si="115"/>
        <v>103600000</v>
      </c>
      <c r="AA123" s="36">
        <f t="shared" si="116"/>
        <v>1</v>
      </c>
    </row>
    <row r="124" spans="1:27" s="5" customFormat="1" ht="21.75" hidden="1" customHeight="1" x14ac:dyDescent="0.2">
      <c r="A124" s="67" t="s">
        <v>46</v>
      </c>
      <c r="B124" s="2"/>
      <c r="C124" s="2"/>
      <c r="D124" s="2"/>
      <c r="E124" s="27"/>
      <c r="F124" s="4"/>
      <c r="G124" s="2"/>
      <c r="H124" s="2"/>
      <c r="I124" s="27">
        <f t="shared" si="111"/>
        <v>0</v>
      </c>
      <c r="J124" s="4"/>
      <c r="K124" s="4"/>
      <c r="L124" s="2"/>
      <c r="M124" s="2"/>
      <c r="N124" s="2"/>
      <c r="O124" s="2"/>
      <c r="P124" s="27">
        <f t="shared" si="113"/>
        <v>0</v>
      </c>
      <c r="Q124" s="4"/>
      <c r="R124" s="2"/>
      <c r="S124" s="2"/>
      <c r="T124" s="2"/>
      <c r="U124" s="2"/>
      <c r="V124" s="4"/>
      <c r="W124" s="2"/>
      <c r="X124" s="2"/>
      <c r="Y124" s="27">
        <f t="shared" si="109"/>
        <v>0</v>
      </c>
      <c r="Z124" s="27">
        <f t="shared" si="115"/>
        <v>0</v>
      </c>
      <c r="AA124" s="37" t="e">
        <f t="shared" si="116"/>
        <v>#DIV/0!</v>
      </c>
    </row>
    <row r="125" spans="1:27" x14ac:dyDescent="0.2">
      <c r="A125" s="67" t="s">
        <v>923</v>
      </c>
      <c r="B125" s="4"/>
      <c r="C125" s="4"/>
      <c r="D125" s="4"/>
      <c r="E125" s="27">
        <v>103600000</v>
      </c>
      <c r="F125" s="4"/>
      <c r="G125" s="4"/>
      <c r="H125" s="4"/>
      <c r="I125" s="27">
        <f t="shared" si="111"/>
        <v>103600000</v>
      </c>
      <c r="J125" s="4"/>
      <c r="K125" s="4">
        <v>103600000</v>
      </c>
      <c r="L125" s="4"/>
      <c r="M125" s="4"/>
      <c r="N125" s="4"/>
      <c r="O125" s="4"/>
      <c r="P125" s="27">
        <f t="shared" si="113"/>
        <v>103600000</v>
      </c>
      <c r="Q125" s="4"/>
      <c r="R125" s="4"/>
      <c r="S125" s="4"/>
      <c r="T125" s="4"/>
      <c r="U125" s="4"/>
      <c r="V125" s="4"/>
      <c r="W125" s="4"/>
      <c r="X125" s="4"/>
      <c r="Y125" s="27">
        <f t="shared" si="109"/>
        <v>0</v>
      </c>
      <c r="Z125" s="27">
        <f t="shared" si="115"/>
        <v>103600000</v>
      </c>
      <c r="AA125" s="37">
        <f t="shared" si="116"/>
        <v>1</v>
      </c>
    </row>
    <row r="126" spans="1:27" s="5" customFormat="1" ht="36.75" customHeight="1" x14ac:dyDescent="0.2">
      <c r="A126" s="66" t="s">
        <v>47</v>
      </c>
      <c r="B126" s="25">
        <f t="shared" ref="B126:H126" si="120">SUM(B127:B143)</f>
        <v>0</v>
      </c>
      <c r="C126" s="25">
        <f t="shared" si="120"/>
        <v>0</v>
      </c>
      <c r="D126" s="25">
        <f t="shared" si="120"/>
        <v>0</v>
      </c>
      <c r="E126" s="25">
        <f t="shared" si="120"/>
        <v>16957810131.380001</v>
      </c>
      <c r="F126" s="25">
        <f t="shared" si="120"/>
        <v>110715231</v>
      </c>
      <c r="G126" s="25">
        <f t="shared" si="120"/>
        <v>0</v>
      </c>
      <c r="H126" s="25">
        <f t="shared" si="120"/>
        <v>0</v>
      </c>
      <c r="I126" s="25">
        <f t="shared" si="111"/>
        <v>16847094900.380001</v>
      </c>
      <c r="J126" s="25">
        <f t="shared" ref="J126:O126" si="121">SUM(J127:J143)</f>
        <v>0</v>
      </c>
      <c r="K126" s="25">
        <f t="shared" si="121"/>
        <v>16957810131.380001</v>
      </c>
      <c r="L126" s="25">
        <f t="shared" si="121"/>
        <v>0</v>
      </c>
      <c r="M126" s="25">
        <f t="shared" si="121"/>
        <v>0</v>
      </c>
      <c r="N126" s="25">
        <f t="shared" si="121"/>
        <v>0</v>
      </c>
      <c r="O126" s="25">
        <f t="shared" si="121"/>
        <v>-110715231</v>
      </c>
      <c r="P126" s="25">
        <f t="shared" si="113"/>
        <v>16847094900.380001</v>
      </c>
      <c r="Q126" s="25">
        <f t="shared" ref="Q126:X126" si="122">SUM(Q127:Q143)</f>
        <v>0</v>
      </c>
      <c r="R126" s="25">
        <f t="shared" si="122"/>
        <v>0</v>
      </c>
      <c r="S126" s="25">
        <f t="shared" si="122"/>
        <v>0</v>
      </c>
      <c r="T126" s="25">
        <f t="shared" si="122"/>
        <v>0</v>
      </c>
      <c r="U126" s="25">
        <f t="shared" si="122"/>
        <v>0</v>
      </c>
      <c r="V126" s="25">
        <f t="shared" si="122"/>
        <v>0</v>
      </c>
      <c r="W126" s="25">
        <f t="shared" si="122"/>
        <v>0</v>
      </c>
      <c r="X126" s="25">
        <f t="shared" si="122"/>
        <v>0</v>
      </c>
      <c r="Y126" s="25">
        <f t="shared" si="109"/>
        <v>0</v>
      </c>
      <c r="Z126" s="25">
        <f t="shared" si="115"/>
        <v>16847094900.380001</v>
      </c>
      <c r="AA126" s="36">
        <f t="shared" si="116"/>
        <v>1</v>
      </c>
    </row>
    <row r="127" spans="1:27" s="5" customFormat="1" ht="15" hidden="1" x14ac:dyDescent="0.2">
      <c r="A127" s="67" t="s">
        <v>46</v>
      </c>
      <c r="B127" s="2"/>
      <c r="C127" s="2"/>
      <c r="D127" s="2"/>
      <c r="E127" s="27"/>
      <c r="F127" s="4"/>
      <c r="G127" s="2"/>
      <c r="H127" s="2"/>
      <c r="I127" s="27">
        <f t="shared" si="111"/>
        <v>0</v>
      </c>
      <c r="J127" s="2"/>
      <c r="K127" s="4"/>
      <c r="L127" s="2"/>
      <c r="M127" s="2"/>
      <c r="N127" s="4"/>
      <c r="O127" s="2"/>
      <c r="P127" s="27">
        <f t="shared" si="113"/>
        <v>0</v>
      </c>
      <c r="Q127" s="4"/>
      <c r="R127" s="2"/>
      <c r="S127" s="2"/>
      <c r="T127" s="2"/>
      <c r="U127" s="2"/>
      <c r="V127" s="4"/>
      <c r="W127" s="2"/>
      <c r="X127" s="2"/>
      <c r="Y127" s="27">
        <f t="shared" si="109"/>
        <v>0</v>
      </c>
      <c r="Z127" s="27">
        <f t="shared" si="115"/>
        <v>0</v>
      </c>
      <c r="AA127" s="37" t="e">
        <f t="shared" si="116"/>
        <v>#DIV/0!</v>
      </c>
    </row>
    <row r="128" spans="1:27" s="5" customFormat="1" ht="15" hidden="1" x14ac:dyDescent="0.2">
      <c r="A128" s="67" t="s">
        <v>920</v>
      </c>
      <c r="B128" s="2"/>
      <c r="C128" s="2"/>
      <c r="D128" s="2"/>
      <c r="E128" s="27"/>
      <c r="F128" s="4"/>
      <c r="G128" s="2"/>
      <c r="H128" s="2"/>
      <c r="I128" s="27">
        <f t="shared" si="111"/>
        <v>0</v>
      </c>
      <c r="J128" s="4"/>
      <c r="K128" s="4"/>
      <c r="L128" s="2"/>
      <c r="M128" s="2"/>
      <c r="N128" s="4"/>
      <c r="O128" s="2"/>
      <c r="P128" s="27">
        <f t="shared" si="113"/>
        <v>0</v>
      </c>
      <c r="Q128" s="4"/>
      <c r="R128" s="2"/>
      <c r="S128" s="2"/>
      <c r="T128" s="2"/>
      <c r="U128" s="2"/>
      <c r="V128" s="4"/>
      <c r="W128" s="2"/>
      <c r="X128" s="2"/>
      <c r="Y128" s="27">
        <f t="shared" si="109"/>
        <v>0</v>
      </c>
      <c r="Z128" s="27">
        <f t="shared" si="115"/>
        <v>0</v>
      </c>
      <c r="AA128" s="37" t="e">
        <f t="shared" si="116"/>
        <v>#DIV/0!</v>
      </c>
    </row>
    <row r="129" spans="1:27" s="5" customFormat="1" ht="15" x14ac:dyDescent="0.2">
      <c r="A129" s="67" t="s">
        <v>921</v>
      </c>
      <c r="B129" s="2"/>
      <c r="C129" s="2"/>
      <c r="D129" s="2"/>
      <c r="E129" s="27">
        <v>155035866</v>
      </c>
      <c r="F129" s="4">
        <v>5320073</v>
      </c>
      <c r="G129" s="2"/>
      <c r="H129" s="2"/>
      <c r="I129" s="27">
        <f t="shared" si="111"/>
        <v>149715793</v>
      </c>
      <c r="J129" s="4"/>
      <c r="K129" s="4">
        <v>155035866</v>
      </c>
      <c r="L129" s="2"/>
      <c r="M129" s="2"/>
      <c r="N129" s="4"/>
      <c r="O129" s="4">
        <v>-5320073</v>
      </c>
      <c r="P129" s="27">
        <f t="shared" si="113"/>
        <v>149715793</v>
      </c>
      <c r="Q129" s="4"/>
      <c r="R129" s="4"/>
      <c r="S129" s="2"/>
      <c r="T129" s="2"/>
      <c r="U129" s="2"/>
      <c r="V129" s="4"/>
      <c r="W129" s="2"/>
      <c r="X129" s="2"/>
      <c r="Y129" s="27">
        <f t="shared" ref="Y129:Y158" si="123">SUM(Q129:X129)</f>
        <v>0</v>
      </c>
      <c r="Z129" s="27">
        <f t="shared" si="115"/>
        <v>149715793</v>
      </c>
      <c r="AA129" s="37">
        <f t="shared" si="116"/>
        <v>1</v>
      </c>
    </row>
    <row r="130" spans="1:27" s="5" customFormat="1" ht="15" hidden="1" x14ac:dyDescent="0.2">
      <c r="A130" s="67" t="s">
        <v>922</v>
      </c>
      <c r="B130" s="2"/>
      <c r="C130" s="2"/>
      <c r="D130" s="2"/>
      <c r="E130" s="27"/>
      <c r="F130" s="4"/>
      <c r="G130" s="2"/>
      <c r="H130" s="2"/>
      <c r="I130" s="27">
        <f t="shared" si="111"/>
        <v>0</v>
      </c>
      <c r="J130" s="4"/>
      <c r="K130" s="4"/>
      <c r="L130" s="2"/>
      <c r="M130" s="2"/>
      <c r="N130" s="4"/>
      <c r="O130" s="2"/>
      <c r="P130" s="27">
        <f t="shared" si="113"/>
        <v>0</v>
      </c>
      <c r="Q130" s="4"/>
      <c r="R130" s="2"/>
      <c r="S130" s="2"/>
      <c r="T130" s="2"/>
      <c r="U130" s="2"/>
      <c r="V130" s="4"/>
      <c r="W130" s="2"/>
      <c r="X130" s="2"/>
      <c r="Y130" s="27">
        <f t="shared" si="123"/>
        <v>0</v>
      </c>
      <c r="Z130" s="27">
        <f t="shared" si="115"/>
        <v>0</v>
      </c>
      <c r="AA130" s="37" t="e">
        <f t="shared" si="116"/>
        <v>#DIV/0!</v>
      </c>
    </row>
    <row r="131" spans="1:27" ht="18.75" customHeight="1" x14ac:dyDescent="0.2">
      <c r="A131" s="67" t="s">
        <v>328</v>
      </c>
      <c r="B131" s="4"/>
      <c r="C131" s="4"/>
      <c r="D131" s="4"/>
      <c r="E131" s="27">
        <v>3910363964</v>
      </c>
      <c r="F131" s="4"/>
      <c r="G131" s="4"/>
      <c r="H131" s="4"/>
      <c r="I131" s="27">
        <f t="shared" si="111"/>
        <v>3910363964</v>
      </c>
      <c r="J131" s="4"/>
      <c r="K131" s="4">
        <v>3910363964</v>
      </c>
      <c r="L131" s="4"/>
      <c r="M131" s="4"/>
      <c r="N131" s="4"/>
      <c r="O131" s="4"/>
      <c r="P131" s="27">
        <f t="shared" si="113"/>
        <v>3910363964</v>
      </c>
      <c r="Q131" s="4"/>
      <c r="R131" s="4"/>
      <c r="S131" s="4"/>
      <c r="T131" s="4"/>
      <c r="U131" s="4"/>
      <c r="V131" s="4"/>
      <c r="W131" s="4"/>
      <c r="X131" s="4"/>
      <c r="Y131" s="27">
        <f t="shared" si="123"/>
        <v>0</v>
      </c>
      <c r="Z131" s="27">
        <f t="shared" si="115"/>
        <v>3910363964</v>
      </c>
      <c r="AA131" s="37">
        <f t="shared" si="116"/>
        <v>1</v>
      </c>
    </row>
    <row r="132" spans="1:27" ht="18.75" customHeight="1" x14ac:dyDescent="0.2">
      <c r="A132" s="67" t="s">
        <v>918</v>
      </c>
      <c r="B132" s="4"/>
      <c r="C132" s="4"/>
      <c r="D132" s="4"/>
      <c r="E132" s="27">
        <v>5237038125.3800001</v>
      </c>
      <c r="F132" s="4">
        <v>104515157</v>
      </c>
      <c r="G132" s="4"/>
      <c r="H132" s="4"/>
      <c r="I132" s="27">
        <f t="shared" si="111"/>
        <v>5132522968.3800001</v>
      </c>
      <c r="J132" s="4"/>
      <c r="K132" s="4">
        <v>5237038125.3800001</v>
      </c>
      <c r="L132" s="4"/>
      <c r="M132" s="4"/>
      <c r="N132" s="4"/>
      <c r="O132" s="4">
        <v>-104515157</v>
      </c>
      <c r="P132" s="27">
        <f t="shared" si="113"/>
        <v>5132522968.3800001</v>
      </c>
      <c r="Q132" s="4"/>
      <c r="R132" s="4"/>
      <c r="S132" s="4"/>
      <c r="T132" s="4"/>
      <c r="U132" s="4"/>
      <c r="V132" s="4"/>
      <c r="W132" s="4"/>
      <c r="X132" s="4"/>
      <c r="Y132" s="27">
        <f t="shared" si="123"/>
        <v>0</v>
      </c>
      <c r="Z132" s="27">
        <f t="shared" si="115"/>
        <v>5132522968.3800001</v>
      </c>
      <c r="AA132" s="37">
        <f t="shared" si="116"/>
        <v>1</v>
      </c>
    </row>
    <row r="133" spans="1:27" ht="18.75" customHeight="1" x14ac:dyDescent="0.2">
      <c r="A133" s="67" t="s">
        <v>919</v>
      </c>
      <c r="B133" s="4"/>
      <c r="C133" s="4"/>
      <c r="D133" s="4"/>
      <c r="E133" s="27">
        <v>4436080061</v>
      </c>
      <c r="F133" s="4"/>
      <c r="G133" s="4"/>
      <c r="H133" s="4"/>
      <c r="I133" s="27">
        <f t="shared" si="111"/>
        <v>4436080061</v>
      </c>
      <c r="J133" s="4"/>
      <c r="K133" s="4">
        <v>4436080061</v>
      </c>
      <c r="L133" s="4"/>
      <c r="M133" s="4"/>
      <c r="N133" s="4"/>
      <c r="O133" s="4"/>
      <c r="P133" s="27">
        <f t="shared" si="113"/>
        <v>4436080061</v>
      </c>
      <c r="Q133" s="4"/>
      <c r="R133" s="4"/>
      <c r="S133" s="4"/>
      <c r="T133" s="4"/>
      <c r="U133" s="4"/>
      <c r="V133" s="4"/>
      <c r="W133" s="4"/>
      <c r="X133" s="4"/>
      <c r="Y133" s="27">
        <f t="shared" si="123"/>
        <v>0</v>
      </c>
      <c r="Z133" s="27">
        <f t="shared" si="115"/>
        <v>4436080061</v>
      </c>
      <c r="AA133" s="37">
        <f t="shared" si="116"/>
        <v>1</v>
      </c>
    </row>
    <row r="134" spans="1:27" x14ac:dyDescent="0.2">
      <c r="A134" s="67" t="s">
        <v>1897</v>
      </c>
      <c r="B134" s="4"/>
      <c r="C134" s="4"/>
      <c r="D134" s="4"/>
      <c r="E134" s="27">
        <v>1000000000</v>
      </c>
      <c r="F134" s="4"/>
      <c r="G134" s="4"/>
      <c r="H134" s="4"/>
      <c r="I134" s="27">
        <f t="shared" si="111"/>
        <v>1000000000</v>
      </c>
      <c r="J134" s="4"/>
      <c r="K134" s="4">
        <v>1000000000</v>
      </c>
      <c r="L134" s="4"/>
      <c r="M134" s="4"/>
      <c r="N134" s="4"/>
      <c r="O134" s="4"/>
      <c r="P134" s="27">
        <f t="shared" si="113"/>
        <v>1000000000</v>
      </c>
      <c r="Q134" s="4"/>
      <c r="R134" s="4"/>
      <c r="S134" s="4"/>
      <c r="T134" s="4"/>
      <c r="U134" s="4"/>
      <c r="V134" s="4"/>
      <c r="W134" s="4"/>
      <c r="X134" s="4"/>
      <c r="Y134" s="27">
        <f t="shared" si="123"/>
        <v>0</v>
      </c>
      <c r="Z134" s="27">
        <f t="shared" si="115"/>
        <v>1000000000</v>
      </c>
      <c r="AA134" s="37">
        <f t="shared" si="116"/>
        <v>1</v>
      </c>
    </row>
    <row r="135" spans="1:27" x14ac:dyDescent="0.2">
      <c r="A135" s="67" t="s">
        <v>1938</v>
      </c>
      <c r="B135" s="4"/>
      <c r="C135" s="4"/>
      <c r="D135" s="4"/>
      <c r="E135" s="27">
        <v>6987123</v>
      </c>
      <c r="F135" s="4"/>
      <c r="G135" s="4"/>
      <c r="H135" s="4"/>
      <c r="I135" s="27">
        <f t="shared" si="111"/>
        <v>6987123</v>
      </c>
      <c r="J135" s="4"/>
      <c r="K135" s="4">
        <v>6987123</v>
      </c>
      <c r="L135" s="4"/>
      <c r="M135" s="4"/>
      <c r="N135" s="4"/>
      <c r="O135" s="4"/>
      <c r="P135" s="27">
        <f t="shared" si="113"/>
        <v>6987123</v>
      </c>
      <c r="Q135" s="4"/>
      <c r="R135" s="4"/>
      <c r="S135" s="4"/>
      <c r="T135" s="4"/>
      <c r="U135" s="4"/>
      <c r="V135" s="4"/>
      <c r="W135" s="4"/>
      <c r="X135" s="4"/>
      <c r="Y135" s="27">
        <f t="shared" si="123"/>
        <v>0</v>
      </c>
      <c r="Z135" s="27">
        <f t="shared" si="115"/>
        <v>6987123</v>
      </c>
      <c r="AA135" s="37">
        <f t="shared" si="116"/>
        <v>1</v>
      </c>
    </row>
    <row r="136" spans="1:27" ht="25.5" x14ac:dyDescent="0.2">
      <c r="A136" s="67" t="s">
        <v>1941</v>
      </c>
      <c r="B136" s="4"/>
      <c r="C136" s="4"/>
      <c r="D136" s="4"/>
      <c r="E136" s="27">
        <v>1299844343</v>
      </c>
      <c r="F136" s="4"/>
      <c r="G136" s="4"/>
      <c r="H136" s="4"/>
      <c r="I136" s="27">
        <f t="shared" si="111"/>
        <v>1299844343</v>
      </c>
      <c r="J136" s="4"/>
      <c r="K136" s="4">
        <v>1299844343</v>
      </c>
      <c r="L136" s="4"/>
      <c r="M136" s="4"/>
      <c r="N136" s="4"/>
      <c r="O136" s="4"/>
      <c r="P136" s="27">
        <f t="shared" si="113"/>
        <v>1299844343</v>
      </c>
      <c r="Q136" s="4"/>
      <c r="R136" s="4"/>
      <c r="S136" s="4"/>
      <c r="T136" s="4"/>
      <c r="U136" s="4"/>
      <c r="V136" s="4"/>
      <c r="W136" s="4"/>
      <c r="X136" s="4"/>
      <c r="Y136" s="27">
        <f t="shared" si="123"/>
        <v>0</v>
      </c>
      <c r="Z136" s="27">
        <f t="shared" si="115"/>
        <v>1299844343</v>
      </c>
      <c r="AA136" s="37">
        <f t="shared" si="116"/>
        <v>1</v>
      </c>
    </row>
    <row r="137" spans="1:27" x14ac:dyDescent="0.2">
      <c r="A137" s="67" t="s">
        <v>916</v>
      </c>
      <c r="B137" s="4"/>
      <c r="C137" s="4"/>
      <c r="D137" s="4"/>
      <c r="E137" s="27">
        <v>562477981</v>
      </c>
      <c r="F137" s="4"/>
      <c r="G137" s="4"/>
      <c r="H137" s="4"/>
      <c r="I137" s="27">
        <f t="shared" si="111"/>
        <v>562477981</v>
      </c>
      <c r="J137" s="4"/>
      <c r="K137" s="4">
        <v>562477981</v>
      </c>
      <c r="L137" s="4"/>
      <c r="M137" s="4"/>
      <c r="N137" s="4"/>
      <c r="O137" s="4"/>
      <c r="P137" s="27">
        <f t="shared" si="113"/>
        <v>562477981</v>
      </c>
      <c r="Q137" s="4"/>
      <c r="R137" s="4"/>
      <c r="S137" s="4"/>
      <c r="T137" s="4"/>
      <c r="U137" s="4"/>
      <c r="V137" s="4"/>
      <c r="W137" s="4"/>
      <c r="X137" s="4"/>
      <c r="Y137" s="27">
        <f t="shared" si="123"/>
        <v>0</v>
      </c>
      <c r="Z137" s="27">
        <f t="shared" si="115"/>
        <v>562477981</v>
      </c>
      <c r="AA137" s="37">
        <f t="shared" si="116"/>
        <v>1</v>
      </c>
    </row>
    <row r="138" spans="1:27" hidden="1" x14ac:dyDescent="0.2">
      <c r="A138" s="67" t="s">
        <v>351</v>
      </c>
      <c r="B138" s="4"/>
      <c r="C138" s="4"/>
      <c r="D138" s="4"/>
      <c r="E138" s="27"/>
      <c r="F138" s="4"/>
      <c r="G138" s="4"/>
      <c r="H138" s="4"/>
      <c r="I138" s="27">
        <f t="shared" si="111"/>
        <v>0</v>
      </c>
      <c r="J138" s="4"/>
      <c r="K138" s="4"/>
      <c r="L138" s="4"/>
      <c r="M138" s="4"/>
      <c r="N138" s="4"/>
      <c r="O138" s="4"/>
      <c r="P138" s="27">
        <f t="shared" si="113"/>
        <v>0</v>
      </c>
      <c r="Q138" s="4"/>
      <c r="R138" s="4"/>
      <c r="S138" s="4"/>
      <c r="T138" s="4"/>
      <c r="U138" s="4"/>
      <c r="V138" s="4"/>
      <c r="W138" s="4"/>
      <c r="X138" s="4"/>
      <c r="Y138" s="27">
        <f t="shared" si="123"/>
        <v>0</v>
      </c>
      <c r="Z138" s="27">
        <f t="shared" si="115"/>
        <v>0</v>
      </c>
      <c r="AA138" s="37" t="e">
        <f t="shared" si="116"/>
        <v>#DIV/0!</v>
      </c>
    </row>
    <row r="139" spans="1:27" hidden="1" x14ac:dyDescent="0.2">
      <c r="A139" s="67" t="s">
        <v>917</v>
      </c>
      <c r="B139" s="4"/>
      <c r="C139" s="4"/>
      <c r="D139" s="4"/>
      <c r="E139" s="27"/>
      <c r="F139" s="4"/>
      <c r="G139" s="4"/>
      <c r="H139" s="4"/>
      <c r="I139" s="27">
        <f t="shared" si="111"/>
        <v>0</v>
      </c>
      <c r="J139" s="4"/>
      <c r="K139" s="4"/>
      <c r="L139" s="4"/>
      <c r="M139" s="4"/>
      <c r="N139" s="4"/>
      <c r="O139" s="4"/>
      <c r="P139" s="27">
        <f t="shared" si="113"/>
        <v>0</v>
      </c>
      <c r="Q139" s="4"/>
      <c r="R139" s="4"/>
      <c r="S139" s="4"/>
      <c r="T139" s="4"/>
      <c r="U139" s="4"/>
      <c r="V139" s="4"/>
      <c r="W139" s="4"/>
      <c r="X139" s="4"/>
      <c r="Y139" s="27">
        <f t="shared" si="123"/>
        <v>0</v>
      </c>
      <c r="Z139" s="27">
        <f t="shared" si="115"/>
        <v>0</v>
      </c>
      <c r="AA139" s="37" t="e">
        <f t="shared" si="116"/>
        <v>#DIV/0!</v>
      </c>
    </row>
    <row r="140" spans="1:27" x14ac:dyDescent="0.2">
      <c r="A140" s="67" t="s">
        <v>1939</v>
      </c>
      <c r="B140" s="4"/>
      <c r="C140" s="4"/>
      <c r="D140" s="4"/>
      <c r="E140" s="27">
        <v>9158677</v>
      </c>
      <c r="F140" s="4">
        <v>880001</v>
      </c>
      <c r="G140" s="4"/>
      <c r="H140" s="4"/>
      <c r="I140" s="27">
        <f t="shared" si="111"/>
        <v>8278676</v>
      </c>
      <c r="J140" s="4"/>
      <c r="K140" s="4">
        <v>9158677</v>
      </c>
      <c r="L140" s="4"/>
      <c r="M140" s="4"/>
      <c r="N140" s="4"/>
      <c r="O140" s="4">
        <v>-880001</v>
      </c>
      <c r="P140" s="27">
        <f t="shared" si="113"/>
        <v>8278676</v>
      </c>
      <c r="Q140" s="4"/>
      <c r="R140" s="4"/>
      <c r="S140" s="4"/>
      <c r="T140" s="4"/>
      <c r="U140" s="4"/>
      <c r="V140" s="4"/>
      <c r="W140" s="4"/>
      <c r="X140" s="4"/>
      <c r="Y140" s="27">
        <f t="shared" si="123"/>
        <v>0</v>
      </c>
      <c r="Z140" s="27">
        <f t="shared" si="115"/>
        <v>8278676</v>
      </c>
      <c r="AA140" s="37">
        <f t="shared" si="116"/>
        <v>1</v>
      </c>
    </row>
    <row r="141" spans="1:27" x14ac:dyDescent="0.2">
      <c r="A141" s="67" t="s">
        <v>1940</v>
      </c>
      <c r="B141" s="4"/>
      <c r="C141" s="4"/>
      <c r="D141" s="4"/>
      <c r="E141" s="27">
        <v>275704287</v>
      </c>
      <c r="F141" s="4"/>
      <c r="G141" s="4"/>
      <c r="H141" s="4"/>
      <c r="I141" s="27">
        <f t="shared" si="111"/>
        <v>275704287</v>
      </c>
      <c r="J141" s="4"/>
      <c r="K141" s="4">
        <v>275704287</v>
      </c>
      <c r="L141" s="4"/>
      <c r="M141" s="4"/>
      <c r="N141" s="4"/>
      <c r="O141" s="4"/>
      <c r="P141" s="27">
        <f t="shared" si="113"/>
        <v>275704287</v>
      </c>
      <c r="Q141" s="4"/>
      <c r="R141" s="4"/>
      <c r="S141" s="4"/>
      <c r="T141" s="4"/>
      <c r="U141" s="4"/>
      <c r="V141" s="4"/>
      <c r="W141" s="4"/>
      <c r="X141" s="4"/>
      <c r="Y141" s="27">
        <f t="shared" si="123"/>
        <v>0</v>
      </c>
      <c r="Z141" s="27">
        <f t="shared" si="115"/>
        <v>275704287</v>
      </c>
      <c r="AA141" s="37">
        <f t="shared" si="116"/>
        <v>1</v>
      </c>
    </row>
    <row r="142" spans="1:27" x14ac:dyDescent="0.2">
      <c r="A142" s="67" t="s">
        <v>1945</v>
      </c>
      <c r="B142" s="4"/>
      <c r="C142" s="4"/>
      <c r="D142" s="4"/>
      <c r="E142" s="27">
        <v>65119704</v>
      </c>
      <c r="F142" s="4"/>
      <c r="G142" s="4"/>
      <c r="H142" s="4"/>
      <c r="I142" s="27">
        <f t="shared" si="111"/>
        <v>65119704</v>
      </c>
      <c r="J142" s="4"/>
      <c r="K142" s="4">
        <v>65119704</v>
      </c>
      <c r="L142" s="4"/>
      <c r="M142" s="4"/>
      <c r="N142" s="4"/>
      <c r="O142" s="4"/>
      <c r="P142" s="27">
        <f t="shared" si="113"/>
        <v>65119704</v>
      </c>
      <c r="Q142" s="4"/>
      <c r="R142" s="4"/>
      <c r="S142" s="4"/>
      <c r="T142" s="4"/>
      <c r="U142" s="4"/>
      <c r="V142" s="4"/>
      <c r="W142" s="4"/>
      <c r="X142" s="4"/>
      <c r="Y142" s="27">
        <f t="shared" si="123"/>
        <v>0</v>
      </c>
      <c r="Z142" s="27">
        <f t="shared" si="115"/>
        <v>65119704</v>
      </c>
      <c r="AA142" s="37">
        <f t="shared" si="116"/>
        <v>1</v>
      </c>
    </row>
    <row r="143" spans="1:27" ht="25.5" hidden="1" x14ac:dyDescent="0.2">
      <c r="A143" s="67" t="s">
        <v>924</v>
      </c>
      <c r="B143" s="4"/>
      <c r="C143" s="4"/>
      <c r="D143" s="4"/>
      <c r="E143" s="27"/>
      <c r="F143" s="4"/>
      <c r="G143" s="4"/>
      <c r="H143" s="4"/>
      <c r="I143" s="27">
        <f t="shared" si="111"/>
        <v>0</v>
      </c>
      <c r="J143" s="4"/>
      <c r="K143" s="4"/>
      <c r="L143" s="4"/>
      <c r="M143" s="4"/>
      <c r="N143" s="4"/>
      <c r="O143" s="4"/>
      <c r="P143" s="27">
        <f t="shared" si="113"/>
        <v>0</v>
      </c>
      <c r="Q143" s="4"/>
      <c r="R143" s="4"/>
      <c r="S143" s="4"/>
      <c r="T143" s="4"/>
      <c r="U143" s="4"/>
      <c r="V143" s="4"/>
      <c r="W143" s="4"/>
      <c r="X143" s="4"/>
      <c r="Y143" s="27">
        <f t="shared" si="123"/>
        <v>0</v>
      </c>
      <c r="Z143" s="27">
        <f t="shared" si="115"/>
        <v>0</v>
      </c>
      <c r="AA143" s="37" t="e">
        <f t="shared" si="116"/>
        <v>#DIV/0!</v>
      </c>
    </row>
    <row r="144" spans="1:27" s="5" customFormat="1" ht="24" customHeight="1" x14ac:dyDescent="0.2">
      <c r="A144" s="66" t="s">
        <v>84</v>
      </c>
      <c r="B144" s="25">
        <f t="shared" ref="B144:H144" si="124">+B145</f>
        <v>0</v>
      </c>
      <c r="C144" s="25">
        <f t="shared" si="124"/>
        <v>0</v>
      </c>
      <c r="D144" s="25">
        <f t="shared" si="124"/>
        <v>0</v>
      </c>
      <c r="E144" s="25">
        <f t="shared" si="124"/>
        <v>3267700085.4699998</v>
      </c>
      <c r="F144" s="25">
        <f t="shared" si="124"/>
        <v>38662685.009999998</v>
      </c>
      <c r="G144" s="25">
        <f t="shared" si="124"/>
        <v>0</v>
      </c>
      <c r="H144" s="25">
        <f t="shared" si="124"/>
        <v>0</v>
      </c>
      <c r="I144" s="25">
        <f t="shared" si="111"/>
        <v>3229037400.4599996</v>
      </c>
      <c r="J144" s="25">
        <f t="shared" ref="J144:O144" si="125">+J145</f>
        <v>0</v>
      </c>
      <c r="K144" s="25">
        <f t="shared" si="125"/>
        <v>3267700085.4699998</v>
      </c>
      <c r="L144" s="25">
        <f t="shared" si="125"/>
        <v>0</v>
      </c>
      <c r="M144" s="25">
        <f t="shared" si="125"/>
        <v>0</v>
      </c>
      <c r="N144" s="25">
        <f t="shared" si="125"/>
        <v>0</v>
      </c>
      <c r="O144" s="25">
        <f t="shared" si="125"/>
        <v>-38662685.009999998</v>
      </c>
      <c r="P144" s="25">
        <f t="shared" si="113"/>
        <v>3229037400.4599996</v>
      </c>
      <c r="Q144" s="25">
        <f t="shared" ref="Q144:X144" si="126">+Q145</f>
        <v>0</v>
      </c>
      <c r="R144" s="25">
        <f t="shared" si="126"/>
        <v>0</v>
      </c>
      <c r="S144" s="25">
        <f t="shared" si="126"/>
        <v>0</v>
      </c>
      <c r="T144" s="25">
        <f t="shared" si="126"/>
        <v>0</v>
      </c>
      <c r="U144" s="25">
        <f t="shared" si="126"/>
        <v>0</v>
      </c>
      <c r="V144" s="25">
        <f t="shared" si="126"/>
        <v>0</v>
      </c>
      <c r="W144" s="25">
        <f t="shared" si="126"/>
        <v>0</v>
      </c>
      <c r="X144" s="25">
        <f t="shared" si="126"/>
        <v>0</v>
      </c>
      <c r="Y144" s="25">
        <f t="shared" si="123"/>
        <v>0</v>
      </c>
      <c r="Z144" s="25">
        <f t="shared" si="115"/>
        <v>3229037400.4599996</v>
      </c>
      <c r="AA144" s="36">
        <f t="shared" si="116"/>
        <v>1</v>
      </c>
    </row>
    <row r="145" spans="1:27" s="5" customFormat="1" ht="24" customHeight="1" x14ac:dyDescent="0.2">
      <c r="A145" s="66" t="s">
        <v>85</v>
      </c>
      <c r="B145" s="25">
        <f t="shared" ref="B145:H145" si="127">SUM(B146:B152)</f>
        <v>0</v>
      </c>
      <c r="C145" s="25">
        <f t="shared" si="127"/>
        <v>0</v>
      </c>
      <c r="D145" s="25">
        <f t="shared" si="127"/>
        <v>0</v>
      </c>
      <c r="E145" s="25">
        <f t="shared" si="127"/>
        <v>3267700085.4699998</v>
      </c>
      <c r="F145" s="25">
        <f t="shared" si="127"/>
        <v>38662685.009999998</v>
      </c>
      <c r="G145" s="25">
        <f t="shared" si="127"/>
        <v>0</v>
      </c>
      <c r="H145" s="25">
        <f t="shared" si="127"/>
        <v>0</v>
      </c>
      <c r="I145" s="25">
        <f t="shared" si="111"/>
        <v>3229037400.4599996</v>
      </c>
      <c r="J145" s="25">
        <f t="shared" ref="J145:O145" si="128">SUM(J146:J152)</f>
        <v>0</v>
      </c>
      <c r="K145" s="25">
        <f t="shared" si="128"/>
        <v>3267700085.4699998</v>
      </c>
      <c r="L145" s="25">
        <f t="shared" si="128"/>
        <v>0</v>
      </c>
      <c r="M145" s="25">
        <f t="shared" si="128"/>
        <v>0</v>
      </c>
      <c r="N145" s="25">
        <f t="shared" si="128"/>
        <v>0</v>
      </c>
      <c r="O145" s="25">
        <f t="shared" si="128"/>
        <v>-38662685.009999998</v>
      </c>
      <c r="P145" s="25">
        <f t="shared" si="113"/>
        <v>3229037400.4599996</v>
      </c>
      <c r="Q145" s="25">
        <f t="shared" ref="Q145:X145" si="129">SUM(Q146:Q152)</f>
        <v>0</v>
      </c>
      <c r="R145" s="25">
        <f t="shared" si="129"/>
        <v>0</v>
      </c>
      <c r="S145" s="25">
        <f t="shared" si="129"/>
        <v>0</v>
      </c>
      <c r="T145" s="25">
        <f t="shared" si="129"/>
        <v>0</v>
      </c>
      <c r="U145" s="25">
        <f t="shared" si="129"/>
        <v>0</v>
      </c>
      <c r="V145" s="25">
        <f t="shared" si="129"/>
        <v>0</v>
      </c>
      <c r="W145" s="25">
        <f t="shared" si="129"/>
        <v>0</v>
      </c>
      <c r="X145" s="25">
        <f t="shared" si="129"/>
        <v>0</v>
      </c>
      <c r="Y145" s="25">
        <f t="shared" si="123"/>
        <v>0</v>
      </c>
      <c r="Z145" s="25">
        <f t="shared" si="115"/>
        <v>3229037400.4599996</v>
      </c>
      <c r="AA145" s="36">
        <f t="shared" si="116"/>
        <v>1</v>
      </c>
    </row>
    <row r="146" spans="1:27" s="5" customFormat="1" ht="15" x14ac:dyDescent="0.2">
      <c r="A146" s="67" t="s">
        <v>178</v>
      </c>
      <c r="B146" s="2"/>
      <c r="C146" s="2"/>
      <c r="D146" s="2"/>
      <c r="E146" s="27">
        <v>57713049</v>
      </c>
      <c r="F146" s="4"/>
      <c r="G146" s="2"/>
      <c r="H146" s="2"/>
      <c r="I146" s="27">
        <f t="shared" si="111"/>
        <v>57713049</v>
      </c>
      <c r="J146" s="4"/>
      <c r="K146" s="4">
        <v>57713049</v>
      </c>
      <c r="L146" s="2"/>
      <c r="M146" s="2"/>
      <c r="N146" s="4"/>
      <c r="O146" s="2"/>
      <c r="P146" s="27">
        <f t="shared" si="113"/>
        <v>57713049</v>
      </c>
      <c r="Q146" s="2"/>
      <c r="R146" s="4"/>
      <c r="S146" s="2"/>
      <c r="T146" s="2"/>
      <c r="U146" s="2"/>
      <c r="V146" s="4"/>
      <c r="W146" s="2"/>
      <c r="X146" s="2"/>
      <c r="Y146" s="27">
        <f t="shared" si="123"/>
        <v>0</v>
      </c>
      <c r="Z146" s="27">
        <f t="shared" si="115"/>
        <v>57713049</v>
      </c>
      <c r="AA146" s="37">
        <f t="shared" si="116"/>
        <v>1</v>
      </c>
    </row>
    <row r="147" spans="1:27" s="5" customFormat="1" ht="15" x14ac:dyDescent="0.2">
      <c r="A147" s="67" t="s">
        <v>349</v>
      </c>
      <c r="B147" s="4"/>
      <c r="C147" s="4"/>
      <c r="D147" s="4"/>
      <c r="E147" s="27">
        <v>67123007</v>
      </c>
      <c r="F147" s="4">
        <v>18319681</v>
      </c>
      <c r="G147" s="4"/>
      <c r="H147" s="4"/>
      <c r="I147" s="27">
        <f t="shared" si="111"/>
        <v>48803326</v>
      </c>
      <c r="J147" s="4"/>
      <c r="K147" s="4">
        <v>67123007</v>
      </c>
      <c r="L147" s="4"/>
      <c r="M147" s="4"/>
      <c r="N147" s="4"/>
      <c r="O147" s="4">
        <v>-18319681</v>
      </c>
      <c r="P147" s="27">
        <f t="shared" si="113"/>
        <v>48803326</v>
      </c>
      <c r="Q147" s="4"/>
      <c r="R147" s="4"/>
      <c r="S147" s="4"/>
      <c r="T147" s="4"/>
      <c r="U147" s="4"/>
      <c r="V147" s="4"/>
      <c r="W147" s="4"/>
      <c r="X147" s="4"/>
      <c r="Y147" s="27">
        <f t="shared" si="123"/>
        <v>0</v>
      </c>
      <c r="Z147" s="27">
        <f t="shared" si="115"/>
        <v>48803326</v>
      </c>
      <c r="AA147" s="37">
        <f t="shared" si="116"/>
        <v>1</v>
      </c>
    </row>
    <row r="148" spans="1:27" s="5" customFormat="1" ht="25.5" x14ac:dyDescent="0.2">
      <c r="A148" s="67" t="s">
        <v>925</v>
      </c>
      <c r="B148" s="4"/>
      <c r="C148" s="4"/>
      <c r="D148" s="4"/>
      <c r="E148" s="27">
        <v>88331285.340000004</v>
      </c>
      <c r="F148" s="4">
        <v>12056335.34</v>
      </c>
      <c r="G148" s="4"/>
      <c r="H148" s="4"/>
      <c r="I148" s="27">
        <f t="shared" si="111"/>
        <v>76274950</v>
      </c>
      <c r="J148" s="4"/>
      <c r="K148" s="4">
        <v>88331285.340000004</v>
      </c>
      <c r="L148" s="4"/>
      <c r="M148" s="4"/>
      <c r="N148" s="4"/>
      <c r="O148" s="4">
        <v>-12056335.34</v>
      </c>
      <c r="P148" s="27">
        <f t="shared" si="113"/>
        <v>76274950</v>
      </c>
      <c r="Q148" s="4"/>
      <c r="R148" s="4"/>
      <c r="S148" s="4"/>
      <c r="T148" s="4"/>
      <c r="U148" s="4"/>
      <c r="V148" s="4"/>
      <c r="W148" s="4"/>
      <c r="X148" s="4"/>
      <c r="Y148" s="27">
        <f t="shared" si="123"/>
        <v>0</v>
      </c>
      <c r="Z148" s="27">
        <f>+P148+Y148</f>
        <v>76274950</v>
      </c>
      <c r="AA148" s="37">
        <f>+Z148/I148</f>
        <v>1</v>
      </c>
    </row>
    <row r="149" spans="1:27" s="5" customFormat="1" ht="15" hidden="1" x14ac:dyDescent="0.2">
      <c r="A149" s="67" t="s">
        <v>926</v>
      </c>
      <c r="B149" s="4"/>
      <c r="C149" s="4"/>
      <c r="D149" s="4"/>
      <c r="E149" s="27"/>
      <c r="F149" s="4"/>
      <c r="G149" s="4"/>
      <c r="H149" s="4"/>
      <c r="I149" s="27">
        <f t="shared" si="111"/>
        <v>0</v>
      </c>
      <c r="J149" s="4"/>
      <c r="K149" s="4"/>
      <c r="L149" s="4"/>
      <c r="M149" s="4"/>
      <c r="N149" s="4"/>
      <c r="O149" s="4"/>
      <c r="P149" s="27">
        <f t="shared" si="113"/>
        <v>0</v>
      </c>
      <c r="Q149" s="4"/>
      <c r="R149" s="4"/>
      <c r="S149" s="4"/>
      <c r="T149" s="4"/>
      <c r="U149" s="4"/>
      <c r="V149" s="4"/>
      <c r="W149" s="4"/>
      <c r="X149" s="4"/>
      <c r="Y149" s="27">
        <f t="shared" si="123"/>
        <v>0</v>
      </c>
      <c r="Z149" s="27">
        <f>+P149+Y149</f>
        <v>0</v>
      </c>
      <c r="AA149" s="37" t="e">
        <f>+Z149/I149</f>
        <v>#DIV/0!</v>
      </c>
    </row>
    <row r="150" spans="1:27" s="5" customFormat="1" ht="15" hidden="1" x14ac:dyDescent="0.2">
      <c r="A150" s="67" t="s">
        <v>927</v>
      </c>
      <c r="B150" s="4"/>
      <c r="C150" s="4"/>
      <c r="D150" s="4"/>
      <c r="E150" s="27"/>
      <c r="F150" s="4"/>
      <c r="G150" s="4"/>
      <c r="H150" s="4"/>
      <c r="I150" s="27">
        <f t="shared" si="111"/>
        <v>0</v>
      </c>
      <c r="J150" s="4"/>
      <c r="K150" s="4"/>
      <c r="L150" s="4"/>
      <c r="M150" s="4"/>
      <c r="N150" s="4"/>
      <c r="O150" s="4"/>
      <c r="P150" s="27">
        <f t="shared" si="113"/>
        <v>0</v>
      </c>
      <c r="Q150" s="4"/>
      <c r="R150" s="4"/>
      <c r="S150" s="4"/>
      <c r="T150" s="4"/>
      <c r="U150" s="4"/>
      <c r="V150" s="4"/>
      <c r="W150" s="4"/>
      <c r="X150" s="4"/>
      <c r="Y150" s="27">
        <f t="shared" si="123"/>
        <v>0</v>
      </c>
      <c r="Z150" s="27">
        <f>+P150+Y150</f>
        <v>0</v>
      </c>
      <c r="AA150" s="37" t="e">
        <f>+Z150/I150</f>
        <v>#DIV/0!</v>
      </c>
    </row>
    <row r="151" spans="1:27" s="5" customFormat="1" ht="25.5" hidden="1" x14ac:dyDescent="0.2">
      <c r="A151" s="67" t="s">
        <v>350</v>
      </c>
      <c r="B151" s="4"/>
      <c r="C151" s="4"/>
      <c r="D151" s="4"/>
      <c r="E151" s="27"/>
      <c r="F151" s="4"/>
      <c r="G151" s="4"/>
      <c r="H151" s="4"/>
      <c r="I151" s="27">
        <f t="shared" si="111"/>
        <v>0</v>
      </c>
      <c r="J151" s="4"/>
      <c r="K151" s="4"/>
      <c r="L151" s="4"/>
      <c r="M151" s="4"/>
      <c r="N151" s="4"/>
      <c r="O151" s="4"/>
      <c r="P151" s="27">
        <f t="shared" si="113"/>
        <v>0</v>
      </c>
      <c r="Q151" s="4"/>
      <c r="R151" s="4"/>
      <c r="S151" s="4"/>
      <c r="T151" s="4"/>
      <c r="U151" s="4"/>
      <c r="V151" s="4"/>
      <c r="W151" s="4"/>
      <c r="X151" s="4"/>
      <c r="Y151" s="27">
        <f t="shared" si="123"/>
        <v>0</v>
      </c>
      <c r="Z151" s="27">
        <f>+P151+Y151</f>
        <v>0</v>
      </c>
      <c r="AA151" s="37" t="e">
        <f>+Z151/I151</f>
        <v>#DIV/0!</v>
      </c>
    </row>
    <row r="152" spans="1:27" s="5" customFormat="1" ht="15" x14ac:dyDescent="0.2">
      <c r="A152" s="67" t="s">
        <v>1937</v>
      </c>
      <c r="B152" s="4"/>
      <c r="C152" s="4"/>
      <c r="D152" s="4"/>
      <c r="E152" s="27">
        <v>3054532744.1299996</v>
      </c>
      <c r="F152" s="4">
        <v>8286668.6699999999</v>
      </c>
      <c r="G152" s="4"/>
      <c r="H152" s="4"/>
      <c r="I152" s="27">
        <f t="shared" si="111"/>
        <v>3046246075.4599996</v>
      </c>
      <c r="J152" s="4"/>
      <c r="K152" s="4">
        <v>3054532744.1299996</v>
      </c>
      <c r="L152" s="4"/>
      <c r="M152" s="4"/>
      <c r="N152" s="4"/>
      <c r="O152" s="4">
        <v>-8286668.6699999999</v>
      </c>
      <c r="P152" s="27">
        <f t="shared" si="113"/>
        <v>3046246075.4599996</v>
      </c>
      <c r="Q152" s="4"/>
      <c r="R152" s="4"/>
      <c r="S152" s="4"/>
      <c r="T152" s="4"/>
      <c r="U152" s="4"/>
      <c r="V152" s="4"/>
      <c r="W152" s="4"/>
      <c r="X152" s="4"/>
      <c r="Y152" s="27">
        <f t="shared" si="123"/>
        <v>0</v>
      </c>
      <c r="Z152" s="27">
        <f t="shared" si="115"/>
        <v>3046246075.4599996</v>
      </c>
      <c r="AA152" s="37">
        <f t="shared" si="116"/>
        <v>1</v>
      </c>
    </row>
    <row r="153" spans="1:27" s="5" customFormat="1" ht="24.75" customHeight="1" x14ac:dyDescent="0.2">
      <c r="A153" s="66" t="s">
        <v>48</v>
      </c>
      <c r="B153" s="25">
        <f>SUM(B154:B158)</f>
        <v>0</v>
      </c>
      <c r="C153" s="25">
        <f t="shared" ref="C153:H153" si="130">SUM(C154:C158)</f>
        <v>0</v>
      </c>
      <c r="D153" s="25">
        <f t="shared" si="130"/>
        <v>0</v>
      </c>
      <c r="E153" s="25">
        <f t="shared" si="130"/>
        <v>809173332.57999992</v>
      </c>
      <c r="F153" s="25">
        <f t="shared" si="130"/>
        <v>0</v>
      </c>
      <c r="G153" s="25">
        <f t="shared" si="130"/>
        <v>0</v>
      </c>
      <c r="H153" s="25">
        <f t="shared" si="130"/>
        <v>0</v>
      </c>
      <c r="I153" s="25">
        <f t="shared" si="111"/>
        <v>809173332.57999992</v>
      </c>
      <c r="J153" s="25">
        <f t="shared" ref="J153:O153" si="131">SUM(J154:J158)</f>
        <v>0</v>
      </c>
      <c r="K153" s="25">
        <f t="shared" si="131"/>
        <v>809173332.57999992</v>
      </c>
      <c r="L153" s="25">
        <f t="shared" si="131"/>
        <v>0</v>
      </c>
      <c r="M153" s="25">
        <f t="shared" si="131"/>
        <v>0</v>
      </c>
      <c r="N153" s="25">
        <f t="shared" si="131"/>
        <v>0</v>
      </c>
      <c r="O153" s="25">
        <f t="shared" si="131"/>
        <v>0</v>
      </c>
      <c r="P153" s="25">
        <f t="shared" si="113"/>
        <v>809173332.57999992</v>
      </c>
      <c r="Q153" s="25">
        <f t="shared" ref="Q153:X153" si="132">SUM(Q154:Q158)</f>
        <v>0</v>
      </c>
      <c r="R153" s="25">
        <f t="shared" si="132"/>
        <v>0</v>
      </c>
      <c r="S153" s="25">
        <f t="shared" si="132"/>
        <v>0</v>
      </c>
      <c r="T153" s="25">
        <f t="shared" si="132"/>
        <v>0</v>
      </c>
      <c r="U153" s="25">
        <f t="shared" si="132"/>
        <v>0</v>
      </c>
      <c r="V153" s="25">
        <f t="shared" si="132"/>
        <v>0</v>
      </c>
      <c r="W153" s="25">
        <f t="shared" si="132"/>
        <v>0</v>
      </c>
      <c r="X153" s="25">
        <f t="shared" si="132"/>
        <v>0</v>
      </c>
      <c r="Y153" s="25">
        <f t="shared" si="123"/>
        <v>0</v>
      </c>
      <c r="Z153" s="25">
        <f t="shared" si="115"/>
        <v>809173332.57999992</v>
      </c>
      <c r="AA153" s="36">
        <f t="shared" si="116"/>
        <v>1</v>
      </c>
    </row>
    <row r="154" spans="1:27" hidden="1" x14ac:dyDescent="0.2">
      <c r="A154" s="67" t="s">
        <v>928</v>
      </c>
      <c r="B154" s="4"/>
      <c r="C154" s="4"/>
      <c r="D154" s="4"/>
      <c r="E154" s="27"/>
      <c r="F154" s="4"/>
      <c r="G154" s="4"/>
      <c r="H154" s="4"/>
      <c r="I154" s="27">
        <f t="shared" si="111"/>
        <v>0</v>
      </c>
      <c r="J154" s="4"/>
      <c r="K154" s="4"/>
      <c r="L154" s="4"/>
      <c r="M154" s="4"/>
      <c r="N154" s="4"/>
      <c r="O154" s="4"/>
      <c r="P154" s="27">
        <f t="shared" si="113"/>
        <v>0</v>
      </c>
      <c r="Q154" s="4"/>
      <c r="R154" s="4"/>
      <c r="S154" s="4"/>
      <c r="T154" s="4"/>
      <c r="U154" s="4"/>
      <c r="V154" s="4"/>
      <c r="W154" s="4"/>
      <c r="X154" s="4"/>
      <c r="Y154" s="27">
        <f t="shared" si="123"/>
        <v>0</v>
      </c>
      <c r="Z154" s="27">
        <f t="shared" si="115"/>
        <v>0</v>
      </c>
      <c r="AA154" s="37" t="e">
        <f t="shared" si="116"/>
        <v>#DIV/0!</v>
      </c>
    </row>
    <row r="155" spans="1:27" s="5" customFormat="1" ht="25.5" x14ac:dyDescent="0.2">
      <c r="A155" s="67" t="s">
        <v>1944</v>
      </c>
      <c r="B155" s="2"/>
      <c r="C155" s="2"/>
      <c r="D155" s="2"/>
      <c r="E155" s="27">
        <v>7163800</v>
      </c>
      <c r="F155" s="150"/>
      <c r="G155" s="2"/>
      <c r="H155" s="2"/>
      <c r="I155" s="27">
        <f t="shared" si="111"/>
        <v>7163800</v>
      </c>
      <c r="J155" s="2"/>
      <c r="K155" s="4">
        <v>7163800</v>
      </c>
      <c r="L155" s="2"/>
      <c r="M155" s="2"/>
      <c r="N155" s="4"/>
      <c r="O155" s="2"/>
      <c r="P155" s="27">
        <f t="shared" si="113"/>
        <v>7163800</v>
      </c>
      <c r="Q155" s="2"/>
      <c r="R155" s="150"/>
      <c r="S155" s="2"/>
      <c r="T155" s="2"/>
      <c r="U155" s="2"/>
      <c r="V155" s="2"/>
      <c r="W155" s="2"/>
      <c r="X155" s="2"/>
      <c r="Y155" s="27">
        <f t="shared" si="123"/>
        <v>0</v>
      </c>
      <c r="Z155" s="27">
        <f t="shared" si="115"/>
        <v>7163800</v>
      </c>
      <c r="AA155" s="37">
        <f t="shared" si="116"/>
        <v>1</v>
      </c>
    </row>
    <row r="156" spans="1:27" s="5" customFormat="1" ht="15" x14ac:dyDescent="0.2">
      <c r="A156" s="67" t="s">
        <v>1942</v>
      </c>
      <c r="B156" s="2"/>
      <c r="C156" s="2"/>
      <c r="D156" s="2"/>
      <c r="E156" s="27">
        <v>136590136.57999998</v>
      </c>
      <c r="F156" s="150"/>
      <c r="G156" s="2"/>
      <c r="H156" s="2"/>
      <c r="I156" s="27">
        <f t="shared" si="111"/>
        <v>136590136.57999998</v>
      </c>
      <c r="J156" s="2"/>
      <c r="K156" s="4">
        <v>136590136.57999998</v>
      </c>
      <c r="L156" s="2"/>
      <c r="M156" s="2"/>
      <c r="N156" s="4"/>
      <c r="O156" s="2"/>
      <c r="P156" s="27">
        <f t="shared" si="113"/>
        <v>136590136.57999998</v>
      </c>
      <c r="Q156" s="2"/>
      <c r="R156" s="150"/>
      <c r="S156" s="2"/>
      <c r="T156" s="2"/>
      <c r="U156" s="2"/>
      <c r="V156" s="2"/>
      <c r="W156" s="2"/>
      <c r="X156" s="2"/>
      <c r="Y156" s="27">
        <f t="shared" si="123"/>
        <v>0</v>
      </c>
      <c r="Z156" s="27">
        <f t="shared" si="115"/>
        <v>136590136.57999998</v>
      </c>
      <c r="AA156" s="37">
        <f t="shared" si="116"/>
        <v>1</v>
      </c>
    </row>
    <row r="157" spans="1:27" s="5" customFormat="1" ht="15.75" thickBot="1" x14ac:dyDescent="0.25">
      <c r="A157" s="69" t="s">
        <v>1943</v>
      </c>
      <c r="B157" s="2"/>
      <c r="C157" s="2"/>
      <c r="D157" s="2"/>
      <c r="E157" s="27">
        <v>665419396</v>
      </c>
      <c r="F157" s="2"/>
      <c r="G157" s="2"/>
      <c r="H157" s="2"/>
      <c r="I157" s="27">
        <f t="shared" si="111"/>
        <v>665419396</v>
      </c>
      <c r="J157" s="2"/>
      <c r="K157" s="4">
        <v>665419396</v>
      </c>
      <c r="L157" s="2"/>
      <c r="M157" s="2"/>
      <c r="N157" s="4"/>
      <c r="O157" s="2"/>
      <c r="P157" s="27">
        <f t="shared" si="113"/>
        <v>665419396</v>
      </c>
      <c r="Q157" s="2"/>
      <c r="R157" s="2"/>
      <c r="S157" s="2"/>
      <c r="T157" s="2"/>
      <c r="U157" s="2"/>
      <c r="V157" s="2"/>
      <c r="W157" s="2"/>
      <c r="X157" s="2"/>
      <c r="Y157" s="27">
        <f t="shared" si="123"/>
        <v>0</v>
      </c>
      <c r="Z157" s="27">
        <f t="shared" si="115"/>
        <v>665419396</v>
      </c>
      <c r="AA157" s="37">
        <f t="shared" si="116"/>
        <v>1</v>
      </c>
    </row>
    <row r="158" spans="1:27" s="5" customFormat="1" ht="15.75" hidden="1" thickBot="1" x14ac:dyDescent="0.25">
      <c r="A158" s="70" t="s">
        <v>327</v>
      </c>
      <c r="B158" s="12"/>
      <c r="C158" s="12"/>
      <c r="D158" s="12"/>
      <c r="E158" s="44"/>
      <c r="F158" s="12"/>
      <c r="G158" s="12"/>
      <c r="H158" s="12"/>
      <c r="I158" s="44">
        <f t="shared" si="111"/>
        <v>0</v>
      </c>
      <c r="J158" s="12"/>
      <c r="K158" s="13"/>
      <c r="L158" s="12"/>
      <c r="M158" s="12"/>
      <c r="N158" s="13"/>
      <c r="O158" s="12"/>
      <c r="P158" s="44">
        <f t="shared" si="113"/>
        <v>0</v>
      </c>
      <c r="Q158" s="12"/>
      <c r="R158" s="12"/>
      <c r="S158" s="12"/>
      <c r="T158" s="12"/>
      <c r="U158" s="12"/>
      <c r="V158" s="12"/>
      <c r="W158" s="12"/>
      <c r="X158" s="12"/>
      <c r="Y158" s="44">
        <f t="shared" si="123"/>
        <v>0</v>
      </c>
      <c r="Z158" s="44">
        <f t="shared" si="115"/>
        <v>0</v>
      </c>
      <c r="AA158" s="38" t="e">
        <f t="shared" si="116"/>
        <v>#DIV/0!</v>
      </c>
    </row>
    <row r="159" spans="1:27" ht="35.25" customHeight="1" thickBot="1" x14ac:dyDescent="0.25">
      <c r="A159" s="52" t="s">
        <v>87</v>
      </c>
      <c r="B159" s="84">
        <f t="shared" ref="B159:Z159" si="133">+B121</f>
        <v>0</v>
      </c>
      <c r="C159" s="84">
        <f t="shared" si="133"/>
        <v>0</v>
      </c>
      <c r="D159" s="84">
        <f t="shared" si="133"/>
        <v>0</v>
      </c>
      <c r="E159" s="84">
        <f t="shared" si="133"/>
        <v>21138283549.43</v>
      </c>
      <c r="F159" s="84">
        <f t="shared" si="133"/>
        <v>149377916.00999999</v>
      </c>
      <c r="G159" s="84">
        <f t="shared" si="133"/>
        <v>0</v>
      </c>
      <c r="H159" s="84">
        <f t="shared" si="133"/>
        <v>0</v>
      </c>
      <c r="I159" s="84">
        <f t="shared" si="133"/>
        <v>20988905633.420002</v>
      </c>
      <c r="J159" s="84">
        <f t="shared" si="133"/>
        <v>0</v>
      </c>
      <c r="K159" s="84">
        <f t="shared" si="133"/>
        <v>21138283549.43</v>
      </c>
      <c r="L159" s="84">
        <f t="shared" si="133"/>
        <v>0</v>
      </c>
      <c r="M159" s="84">
        <f t="shared" si="133"/>
        <v>0</v>
      </c>
      <c r="N159" s="84">
        <f t="shared" si="133"/>
        <v>0</v>
      </c>
      <c r="O159" s="84">
        <f t="shared" si="133"/>
        <v>-149377916.00999999</v>
      </c>
      <c r="P159" s="84">
        <f t="shared" si="133"/>
        <v>20988905633.420002</v>
      </c>
      <c r="Q159" s="84">
        <f t="shared" si="133"/>
        <v>0</v>
      </c>
      <c r="R159" s="84">
        <f t="shared" si="133"/>
        <v>0</v>
      </c>
      <c r="S159" s="84">
        <f t="shared" si="133"/>
        <v>0</v>
      </c>
      <c r="T159" s="84">
        <f t="shared" si="133"/>
        <v>0</v>
      </c>
      <c r="U159" s="84">
        <f t="shared" si="133"/>
        <v>0</v>
      </c>
      <c r="V159" s="84">
        <f t="shared" si="133"/>
        <v>0</v>
      </c>
      <c r="W159" s="84">
        <f t="shared" si="133"/>
        <v>0</v>
      </c>
      <c r="X159" s="84">
        <f t="shared" si="133"/>
        <v>0</v>
      </c>
      <c r="Y159" s="84">
        <f t="shared" si="133"/>
        <v>0</v>
      </c>
      <c r="Z159" s="84">
        <f t="shared" si="133"/>
        <v>20988905633.420002</v>
      </c>
      <c r="AA159" s="158">
        <f>+Z159/I159</f>
        <v>1</v>
      </c>
    </row>
    <row r="160" spans="1:27" ht="9.75" customHeight="1" thickBot="1" x14ac:dyDescent="0.25">
      <c r="A160" s="53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9"/>
    </row>
    <row r="161" spans="1:27" s="5" customFormat="1" ht="39" hidden="1" customHeight="1" thickBot="1" x14ac:dyDescent="0.25">
      <c r="A161" s="56" t="s">
        <v>929</v>
      </c>
      <c r="B161" s="57"/>
      <c r="C161" s="57"/>
      <c r="D161" s="57"/>
      <c r="E161" s="85"/>
      <c r="F161" s="85"/>
      <c r="G161" s="57"/>
      <c r="H161" s="57"/>
      <c r="I161" s="57">
        <f>+B161+C161-D161+E161-F161</f>
        <v>0</v>
      </c>
      <c r="J161" s="57"/>
      <c r="K161" s="85"/>
      <c r="L161" s="57"/>
      <c r="M161" s="57"/>
      <c r="N161" s="57"/>
      <c r="O161" s="57"/>
      <c r="P161" s="58">
        <f>SUM(J161:O161)</f>
        <v>0</v>
      </c>
      <c r="Q161" s="57"/>
      <c r="R161" s="85"/>
      <c r="S161" s="57"/>
      <c r="T161" s="57"/>
      <c r="U161" s="57"/>
      <c r="V161" s="57"/>
      <c r="W161" s="57"/>
      <c r="X161" s="57"/>
      <c r="Y161" s="58">
        <f>SUM(Q161:X161)</f>
        <v>0</v>
      </c>
      <c r="Z161" s="58">
        <f>+P161+Y161</f>
        <v>0</v>
      </c>
      <c r="AA161" s="60" t="e">
        <f>+Z161/I161</f>
        <v>#DIV/0!</v>
      </c>
    </row>
    <row r="162" spans="1:27" ht="12" hidden="1" customHeight="1" thickBot="1" x14ac:dyDescent="0.2">
      <c r="A162" s="9"/>
      <c r="B162" s="55"/>
      <c r="C162" s="55"/>
      <c r="D162" s="55"/>
      <c r="E162" s="55"/>
      <c r="F162" s="152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61"/>
    </row>
    <row r="163" spans="1:27" ht="61.5" hidden="1" thickBot="1" x14ac:dyDescent="0.2">
      <c r="A163" s="153" t="s">
        <v>1322</v>
      </c>
      <c r="B163" s="57"/>
      <c r="C163" s="57"/>
      <c r="D163" s="57"/>
      <c r="E163" s="57"/>
      <c r="F163" s="154"/>
      <c r="G163" s="57"/>
      <c r="H163" s="57"/>
      <c r="I163" s="57">
        <f>+B163+C163-D163+E163-F163</f>
        <v>0</v>
      </c>
      <c r="J163" s="57"/>
      <c r="K163" s="57"/>
      <c r="L163" s="57"/>
      <c r="M163" s="57"/>
      <c r="N163" s="57"/>
      <c r="O163" s="85"/>
      <c r="P163" s="58">
        <f>SUM(J163:O163)</f>
        <v>0</v>
      </c>
      <c r="Q163" s="57"/>
      <c r="R163" s="57"/>
      <c r="S163" s="57"/>
      <c r="T163" s="57"/>
      <c r="U163" s="57"/>
      <c r="V163" s="57"/>
      <c r="W163" s="57"/>
      <c r="X163" s="57"/>
      <c r="Y163" s="58">
        <f>SUM(Q163:X163)</f>
        <v>0</v>
      </c>
      <c r="Z163" s="58">
        <f>+P163+Y163</f>
        <v>0</v>
      </c>
      <c r="AA163" s="60" t="e">
        <f>+Z163/I163</f>
        <v>#DIV/0!</v>
      </c>
    </row>
    <row r="164" spans="1:27" ht="12" hidden="1" customHeight="1" thickBot="1" x14ac:dyDescent="0.2">
      <c r="A164" s="9"/>
      <c r="B164" s="55"/>
      <c r="C164" s="55"/>
      <c r="D164" s="55"/>
      <c r="E164" s="55"/>
      <c r="F164" s="15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61"/>
    </row>
    <row r="165" spans="1:27" s="21" customFormat="1" ht="36.75" customHeight="1" thickBot="1" x14ac:dyDescent="0.25">
      <c r="A165" s="52" t="s">
        <v>183</v>
      </c>
      <c r="B165" s="28">
        <f>+B118+B159+B161</f>
        <v>0</v>
      </c>
      <c r="C165" s="28">
        <f t="shared" ref="C165:Z165" si="134">+C118+C159+C161</f>
        <v>0</v>
      </c>
      <c r="D165" s="28">
        <f t="shared" si="134"/>
        <v>0</v>
      </c>
      <c r="E165" s="28">
        <f t="shared" si="134"/>
        <v>235135886252.16</v>
      </c>
      <c r="F165" s="28">
        <f t="shared" si="134"/>
        <v>6179645074.6300001</v>
      </c>
      <c r="G165" s="28">
        <f t="shared" si="134"/>
        <v>0</v>
      </c>
      <c r="H165" s="28">
        <f t="shared" si="134"/>
        <v>0</v>
      </c>
      <c r="I165" s="28">
        <f t="shared" si="134"/>
        <v>228956241177.53003</v>
      </c>
      <c r="J165" s="28">
        <f t="shared" si="134"/>
        <v>0</v>
      </c>
      <c r="K165" s="28">
        <f t="shared" si="134"/>
        <v>235135886252.16</v>
      </c>
      <c r="L165" s="28">
        <f t="shared" si="134"/>
        <v>-5622348486.1099997</v>
      </c>
      <c r="M165" s="28">
        <f t="shared" si="134"/>
        <v>0</v>
      </c>
      <c r="N165" s="28">
        <f t="shared" si="134"/>
        <v>0</v>
      </c>
      <c r="O165" s="28">
        <f t="shared" si="134"/>
        <v>-307448109.42999995</v>
      </c>
      <c r="P165" s="28">
        <f t="shared" si="134"/>
        <v>229206089656.62003</v>
      </c>
      <c r="Q165" s="28">
        <f t="shared" si="134"/>
        <v>-249848479.09</v>
      </c>
      <c r="R165" s="28">
        <f t="shared" si="134"/>
        <v>0</v>
      </c>
      <c r="S165" s="28">
        <f t="shared" si="134"/>
        <v>0</v>
      </c>
      <c r="T165" s="28">
        <f t="shared" si="134"/>
        <v>0</v>
      </c>
      <c r="U165" s="28">
        <f t="shared" si="134"/>
        <v>0</v>
      </c>
      <c r="V165" s="28">
        <f t="shared" si="134"/>
        <v>0</v>
      </c>
      <c r="W165" s="28">
        <f t="shared" si="134"/>
        <v>0</v>
      </c>
      <c r="X165" s="28">
        <f t="shared" si="134"/>
        <v>0</v>
      </c>
      <c r="Y165" s="28">
        <f t="shared" si="134"/>
        <v>-249848479.09</v>
      </c>
      <c r="Z165" s="28">
        <f t="shared" si="134"/>
        <v>228956241177.53003</v>
      </c>
      <c r="AA165" s="62">
        <f>+Z165/I165</f>
        <v>1</v>
      </c>
    </row>
    <row r="166" spans="1:27" x14ac:dyDescent="0.2">
      <c r="A166" s="446"/>
      <c r="B166" s="446"/>
      <c r="C166" s="446"/>
      <c r="D166" s="446"/>
      <c r="E166" s="446"/>
      <c r="F166" s="446"/>
      <c r="G166" s="446"/>
      <c r="H166" s="446"/>
      <c r="I166" s="446"/>
      <c r="J166" s="446"/>
      <c r="K166" s="446"/>
      <c r="L166" s="446"/>
      <c r="M166" s="446"/>
      <c r="N166" s="446"/>
      <c r="O166" s="446"/>
      <c r="P166" s="446"/>
      <c r="Q166" s="446"/>
      <c r="R166" s="446"/>
      <c r="S166" s="446"/>
      <c r="T166" s="446"/>
    </row>
    <row r="167" spans="1:27" x14ac:dyDescent="0.2">
      <c r="A167" s="45"/>
      <c r="B167" s="389"/>
      <c r="C167" s="24"/>
      <c r="D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42"/>
    </row>
    <row r="168" spans="1:27" x14ac:dyDescent="0.2">
      <c r="A168" s="45"/>
      <c r="B168" s="45"/>
      <c r="C168" s="45"/>
      <c r="D168" s="45"/>
      <c r="F168" s="24"/>
      <c r="G168" s="45"/>
      <c r="H168" s="45"/>
      <c r="I168" s="24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24"/>
      <c r="AA168" s="43"/>
    </row>
    <row r="169" spans="1:27" x14ac:dyDescent="0.2">
      <c r="A169" s="45"/>
      <c r="B169" s="45"/>
      <c r="C169" s="45"/>
      <c r="D169" s="45"/>
      <c r="F169" s="32"/>
      <c r="G169" s="32"/>
      <c r="H169" s="32"/>
      <c r="I169" s="32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3"/>
    </row>
    <row r="170" spans="1:27" ht="15.75" x14ac:dyDescent="0.2">
      <c r="A170" s="456" t="s">
        <v>54</v>
      </c>
      <c r="B170" s="456"/>
      <c r="C170" s="456"/>
      <c r="D170" s="456"/>
      <c r="E170" s="456"/>
      <c r="F170" s="456"/>
      <c r="G170" s="456"/>
      <c r="H170" s="456"/>
      <c r="I170" s="456"/>
      <c r="J170" s="456"/>
      <c r="K170" s="456"/>
      <c r="L170" s="456"/>
      <c r="M170" s="456"/>
      <c r="N170" s="456"/>
      <c r="O170" s="456"/>
      <c r="P170" s="456"/>
      <c r="Q170" s="456"/>
      <c r="R170" s="456"/>
      <c r="S170" s="456"/>
      <c r="T170" s="456"/>
      <c r="U170" s="456"/>
      <c r="V170" s="456"/>
      <c r="W170" s="456"/>
      <c r="X170" s="456"/>
      <c r="Y170" s="456"/>
      <c r="Z170" s="456"/>
      <c r="AA170" s="456"/>
    </row>
    <row r="171" spans="1:27" x14ac:dyDescent="0.2">
      <c r="A171" s="457" t="s">
        <v>89</v>
      </c>
      <c r="B171" s="457"/>
      <c r="C171" s="457"/>
      <c r="D171" s="457"/>
      <c r="E171" s="457"/>
      <c r="F171" s="457"/>
      <c r="G171" s="457"/>
      <c r="H171" s="457"/>
      <c r="I171" s="457"/>
      <c r="J171" s="457"/>
      <c r="K171" s="457"/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7"/>
      <c r="Z171" s="457"/>
      <c r="AA171" s="457"/>
    </row>
  </sheetData>
  <mergeCells count="24">
    <mergeCell ref="A170:AA170"/>
    <mergeCell ref="A171:AA171"/>
    <mergeCell ref="T2:T3"/>
    <mergeCell ref="U2:U3"/>
    <mergeCell ref="V2:V3"/>
    <mergeCell ref="W2:W3"/>
    <mergeCell ref="X2:X3"/>
    <mergeCell ref="A166:T166"/>
    <mergeCell ref="M2:M3"/>
    <mergeCell ref="N2:N3"/>
    <mergeCell ref="O2:O3"/>
    <mergeCell ref="Q2:Q3"/>
    <mergeCell ref="R2:R3"/>
    <mergeCell ref="S2:S3"/>
    <mergeCell ref="A1:AA1"/>
    <mergeCell ref="C2:C3"/>
    <mergeCell ref="D2:D3"/>
    <mergeCell ref="E2:E3"/>
    <mergeCell ref="F2:F3"/>
    <mergeCell ref="G2:G3"/>
    <mergeCell ref="H2:H3"/>
    <mergeCell ref="J2:J3"/>
    <mergeCell ref="K2:K3"/>
    <mergeCell ref="L2:L3"/>
  </mergeCells>
  <printOptions gridLines="1"/>
  <pageMargins left="1.3779527559055118" right="0" top="0.98425196850393704" bottom="1.3779527559055118" header="0.78740157480314965" footer="0.98425196850393704"/>
  <pageSetup paperSize="5" scale="63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   FECHA: SEPTIEMBRE   2018  -  ELABORO: JOSE LUNA D
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SEPTIEMBRE   2018</vt:lpstr>
      <vt:lpstr>ADICIONES  2018</vt:lpstr>
      <vt:lpstr>EJECUTIVO  SEPTIEMBRE  2018</vt:lpstr>
      <vt:lpstr>RESERVA   SEPTIEMBRE  2018</vt:lpstr>
      <vt:lpstr>'EJECUTIVO  SEPTIEMBRE  2018'!Títulos_a_imprimir</vt:lpstr>
      <vt:lpstr>'RESERVA   SEPTIEMBRE  2018'!Títulos_a_imprimir</vt:lpstr>
      <vt:lpstr>'SEPTIEMBRE   2018'!Títulos_a_imprimir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Jose Luna Duran</cp:lastModifiedBy>
  <cp:lastPrinted>2018-10-11T23:35:25Z</cp:lastPrinted>
  <dcterms:created xsi:type="dcterms:W3CDTF">1999-08-24T16:07:02Z</dcterms:created>
  <dcterms:modified xsi:type="dcterms:W3CDTF">2018-10-12T03:43:54Z</dcterms:modified>
</cp:coreProperties>
</file>